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bookViews>
    <workbookView xWindow="-120" yWindow="-120" windowWidth="20730" windowHeight="11760" tabRatio="930" firstSheet="8" activeTab="19"/>
  </bookViews>
  <sheets>
    <sheet name="TANAH" sheetId="261" state="hidden" r:id="rId1"/>
    <sheet name="BAJA" sheetId="256" state="hidden" r:id="rId2"/>
    <sheet name="KOLOM" sheetId="257" state="hidden" r:id="rId3"/>
    <sheet name="BALOK" sheetId="258" state="hidden" r:id="rId4"/>
    <sheet name="PELAT" sheetId="259" state="hidden" r:id="rId5"/>
    <sheet name="PONDASI" sheetId="260" state="hidden" r:id="rId6"/>
    <sheet name="BACKUP STR" sheetId="262" state="hidden" r:id="rId7"/>
    <sheet name="BACKUP ARS" sheetId="255" state="hidden" r:id="rId8"/>
    <sheet name="REKAP" sheetId="248" r:id="rId9"/>
    <sheet name="RAB" sheetId="249" r:id="rId10"/>
    <sheet name="UPLOAD" sheetId="267" r:id="rId11"/>
    <sheet name="REKAP ANALISA " sheetId="106" r:id="rId12"/>
    <sheet name="ANALISA" sheetId="107" r:id="rId13"/>
    <sheet name="JUSTIFIKASI BAHAN" sheetId="109" r:id="rId14"/>
    <sheet name="DAFTAR ALAT" sheetId="164" r:id="rId15"/>
    <sheet name="UPAH PU" sheetId="111" r:id="rId16"/>
    <sheet name="UPAH MEP" sheetId="263" r:id="rId17"/>
    <sheet name="BAHAN MEP" sheetId="264" r:id="rId18"/>
    <sheet name="ANALISA MEP" sheetId="265" r:id="rId19"/>
    <sheet name="REKAP ANALISA MEP" sheetId="266" r:id="rId20"/>
  </sheets>
  <externalReferences>
    <externalReference r:id="rId21"/>
    <externalReference r:id="rId22"/>
    <externalReference r:id="rId23"/>
  </externalReferences>
  <definedNames>
    <definedName name="\">#REF!</definedName>
    <definedName name="\__TOTAL">#REF!</definedName>
    <definedName name="\_BUPAH_BAHAN">#REF!</definedName>
    <definedName name="\_CALAT__">#REF!</definedName>
    <definedName name="\_DMOBILISASI">#REF!</definedName>
    <definedName name="\_EMORTAR">#REF!</definedName>
    <definedName name="\_FGALIANBIASA">#REF!</definedName>
    <definedName name="\_GGALIANPADAS">#REF!</definedName>
    <definedName name="\_HURUGANBIASA">#REF!</definedName>
    <definedName name="\_IURUGANPILIHA">#REF!</definedName>
    <definedName name="\_JPEMADATANTAN">#REF!</definedName>
    <definedName name="\_KAGREGAT_A">#REF!</definedName>
    <definedName name="\_LAGREGAT_B">#REF!</definedName>
    <definedName name="\_MCTSB">#REF!</definedName>
    <definedName name="\_NSEMENPONDASI">#REF!</definedName>
    <definedName name="\_OPONDASISEMEN">#REF!</definedName>
    <definedName name="\_PPRIMECOAT">#REF!</definedName>
    <definedName name="\_QTACKCOAT">#REF!</definedName>
    <definedName name="\_RBURTU">#REF!</definedName>
    <definedName name="\_SPELABURAN">#REF!</definedName>
    <definedName name="\_THRS">#REF!</definedName>
    <definedName name="\_UATB">#REF!</definedName>
    <definedName name="\_VATBL">#REF!</definedName>
    <definedName name="\_WAC">#REF!</definedName>
    <definedName name="\_XSMA">#REF!</definedName>
    <definedName name="\_YK_275">#REF!</definedName>
    <definedName name="\_ZK_225">#REF!</definedName>
    <definedName name="\0">#REF!</definedName>
    <definedName name="\1">#REF!</definedName>
    <definedName name="\A">#REF!</definedName>
    <definedName name="\AAK_175">#REF!</definedName>
    <definedName name="\ABK_125">#REF!</definedName>
    <definedName name="\ACPEMBESIAN">#REF!</definedName>
    <definedName name="\ADPASANGANBATU">#REF!</definedName>
    <definedName name="\AEPANCANGGELAM">#REF!</definedName>
    <definedName name="\AFPLESTERAN">#REF!</definedName>
    <definedName name="\AGSIARAN">#REF!</definedName>
    <definedName name="\AHK_225__JBT_">#REF!</definedName>
    <definedName name="\AIK_350">#REF!</definedName>
    <definedName name="\AJMACADAM1">#REF!</definedName>
    <definedName name="\AKMARKA">#REF!</definedName>
    <definedName name="\ALRAMBU">#REF!</definedName>
    <definedName name="\AMPATOKPENGARA">#REF!</definedName>
    <definedName name="\ANKM">#REF!</definedName>
    <definedName name="\AOHEKTOMETER">#REF!</definedName>
    <definedName name="\APPENEBPOHON">#REF!</definedName>
    <definedName name="\AQPORTLPNJARAH">#REF!</definedName>
    <definedName name="\ARCOLDMILLING">#REF!</definedName>
    <definedName name="\AS01_03">#REF!</definedName>
    <definedName name="\AS05_07">#REF!</definedName>
    <definedName name="\AS08_10">#REF!</definedName>
    <definedName name="\ATVOLUME">#REF!</definedName>
    <definedName name="\AUREKAP">#REF!</definedName>
    <definedName name="\AV1DAFKUANTITA">#REF!</definedName>
    <definedName name="\AV2DAFKUANTITA">#REF!</definedName>
    <definedName name="\B">#REF!</definedName>
    <definedName name="\B_EVA">#REF!</definedName>
    <definedName name="\B_EVA1">#REF!</definedName>
    <definedName name="\B_PEM">#REF!</definedName>
    <definedName name="\B_PEM1">#REF!</definedName>
    <definedName name="\B_PENJ">#REF!</definedName>
    <definedName name="\B_PENJ1">#REF!</definedName>
    <definedName name="\B_TIMPANG">#REF!</definedName>
    <definedName name="\BAB_I_VI">#REF!</definedName>
    <definedName name="\BAB_VII_X">#REF!</definedName>
    <definedName name="\C">#REF!</definedName>
    <definedName name="\CV">#REF!</definedName>
    <definedName name="\CV_1">#REF!</definedName>
    <definedName name="\CV_2">#REF!</definedName>
    <definedName name="\CV2">#REF!</definedName>
    <definedName name="\D">#REF!</definedName>
    <definedName name="\D_REK">#REF!</definedName>
    <definedName name="\D_REK1">#REF!</definedName>
    <definedName name="\DAF_ISI">#REF!</definedName>
    <definedName name="\E">#REF!</definedName>
    <definedName name="\E1">#REF!</definedName>
    <definedName name="\F">#REF!</definedName>
    <definedName name="\G">#REF!</definedName>
    <definedName name="\GD">#N/A</definedName>
    <definedName name="\H">#REF!</definedName>
    <definedName name="\I">#REF!</definedName>
    <definedName name="\J">#REF!</definedName>
    <definedName name="\K">#REF!</definedName>
    <definedName name="\L">#REF!</definedName>
    <definedName name="\LAMP">#REF!</definedName>
    <definedName name="\LAMP1">#REF!</definedName>
    <definedName name="\LAMP2">#REF!</definedName>
    <definedName name="\M">#REF!</definedName>
    <definedName name="\N">#REF!</definedName>
    <definedName name="\O">#REF!</definedName>
    <definedName name="\P">#REF!</definedName>
    <definedName name="\PENET">#REF!</definedName>
    <definedName name="\PENET1">#REF!</definedName>
    <definedName name="\PRO">#REF!</definedName>
    <definedName name="\q">#REF!</definedName>
    <definedName name="\R">#REF!</definedName>
    <definedName name="\RESUME">#REF!</definedName>
    <definedName name="\RESUME1">#REF!</definedName>
    <definedName name="\S">#REF!</definedName>
    <definedName name="\T">#REF!</definedName>
    <definedName name="\U">#REF!</definedName>
    <definedName name="\USUL_1">#REF!</definedName>
    <definedName name="\USUL_2">#REF!</definedName>
    <definedName name="\V">#REF!</definedName>
    <definedName name="\W">#REF!</definedName>
    <definedName name="\WQ">#REF!</definedName>
    <definedName name="\x">#REF!</definedName>
    <definedName name="\Y">#REF!</definedName>
    <definedName name="\Z">#REF!</definedName>
    <definedName name="_">#REF!</definedName>
    <definedName name="_?">#REF!</definedName>
    <definedName name="_??">#REF!</definedName>
    <definedName name="_??_">#REF!</definedName>
    <definedName name="_?_?_">NA()</definedName>
    <definedName name="_\0">#REF!</definedName>
    <definedName name="_\c">#N/A</definedName>
    <definedName name="_\D">#REF!</definedName>
    <definedName name="_\E">#REF!</definedName>
    <definedName name="_\f">#N/A</definedName>
    <definedName name="_\G">#REF!</definedName>
    <definedName name="_\H">#REF!</definedName>
    <definedName name="_\i">#N/A</definedName>
    <definedName name="_\J">#REF!</definedName>
    <definedName name="_\K">#REF!</definedName>
    <definedName name="_\L">#REF!</definedName>
    <definedName name="_\M">#REF!</definedName>
    <definedName name="_\N">#REF!</definedName>
    <definedName name="_\O">#REF!</definedName>
    <definedName name="_\P">#REF!</definedName>
    <definedName name="_\S">#REF!</definedName>
    <definedName name="_\t">#N/A</definedName>
    <definedName name="_\U">#REF!</definedName>
    <definedName name="_\x">#REF!</definedName>
    <definedName name="_\Y">#REF!</definedName>
    <definedName name="_\z">#N/A</definedName>
    <definedName name="__" localSheetId="9">[0]!\ADPASANGANBATU:[0]!\AFPLESTERAN</definedName>
    <definedName name="__">\ADPASANGANBATU:\AFPLESTERAN</definedName>
    <definedName name="__?___RIGHT__?_" localSheetId="9">#REF!</definedName>
    <definedName name="__?___RIGHT__?_">#REF!</definedName>
    <definedName name="__\0" localSheetId="9">#REF!</definedName>
    <definedName name="__\0">#REF!</definedName>
    <definedName name="__\c">#N/A</definedName>
    <definedName name="__\E">#REF!</definedName>
    <definedName name="__\f">#N/A</definedName>
    <definedName name="__\I">#N/A</definedName>
    <definedName name="__\M">#REF!</definedName>
    <definedName name="__\P">#REF!</definedName>
    <definedName name="__\S">#REF!</definedName>
    <definedName name="__\T">#N/A</definedName>
    <definedName name="__\x">#REF!</definedName>
    <definedName name="__\z">#N/A</definedName>
    <definedName name="___\0">#REF!</definedName>
    <definedName name="___\c">#N/A</definedName>
    <definedName name="___\E">#REF!</definedName>
    <definedName name="___\f">#N/A</definedName>
    <definedName name="___\i">#N/A</definedName>
    <definedName name="___\M">#REF!</definedName>
    <definedName name="___\O">#REF!</definedName>
    <definedName name="___\P">#REF!</definedName>
    <definedName name="___\S">#REF!</definedName>
    <definedName name="___\t">#N/A</definedName>
    <definedName name="___\U">#REF!</definedName>
    <definedName name="___\x">#REF!</definedName>
    <definedName name="___\z">#N/A</definedName>
    <definedName name="____\_CALAT__">#REF!</definedName>
    <definedName name="____\_DMOBILISASI">#REF!</definedName>
    <definedName name="____\_EMORTAR">#REF!</definedName>
    <definedName name="____\_FGALIANBIASA">#REF!</definedName>
    <definedName name="____\_GGALIANPADAS">#REF!</definedName>
    <definedName name="____\_HURUGANBIASA">#REF!</definedName>
    <definedName name="____\_IURUGANPILIHA">#REF!</definedName>
    <definedName name="____\_JPEMADATANTAN">#REF!</definedName>
    <definedName name="____\_KAGREGAT_A">#REF!</definedName>
    <definedName name="____\_LAGREGAT_B">#REF!</definedName>
    <definedName name="____\_MCTSB">#REF!</definedName>
    <definedName name="____\_NSEMENPONDASI">#REF!</definedName>
    <definedName name="____\_OPONDASISEMEN">#REF!</definedName>
    <definedName name="____\_PPRIMECOAT">#REF!</definedName>
    <definedName name="____\_QTACKCOAT">#REF!</definedName>
    <definedName name="____\_RBURTU">#REF!</definedName>
    <definedName name="____\_SPELABURAN">#REF!</definedName>
    <definedName name="____\_THRS">#REF!</definedName>
    <definedName name="____\_UATB">#REF!</definedName>
    <definedName name="____\_VATBL">#REF!</definedName>
    <definedName name="____\_WAC">#REF!</definedName>
    <definedName name="____\_XSMA">#REF!</definedName>
    <definedName name="____\_YK_275">#REF!</definedName>
    <definedName name="____\_ZK_225">#REF!</definedName>
    <definedName name="____\0">#REF!</definedName>
    <definedName name="____\AAK_175">#REF!</definedName>
    <definedName name="____\ABK_125">#REF!</definedName>
    <definedName name="____\ACPEMBESIAN">#REF!</definedName>
    <definedName name="____\ADPASANGANBATU">#REF!</definedName>
    <definedName name="____\AEPANCANGGELAM">#REF!</definedName>
    <definedName name="____\AFPLESTERAN">#REF!</definedName>
    <definedName name="____\AGSIARAN">#REF!</definedName>
    <definedName name="____\AHK_225__JBT_">#REF!</definedName>
    <definedName name="____\AIK_350">#REF!</definedName>
    <definedName name="____\AJMACADAM1">#REF!</definedName>
    <definedName name="____\AKMARKA">#REF!</definedName>
    <definedName name="____\ALRAMBU">#REF!</definedName>
    <definedName name="____\AMPATOKPENGARA">#REF!</definedName>
    <definedName name="____\ANKM">#REF!</definedName>
    <definedName name="____\AOHEKTOMETER">#REF!</definedName>
    <definedName name="____\APPENEBPOHON">#REF!</definedName>
    <definedName name="____\AQPORTLPNJARAH">#REF!</definedName>
    <definedName name="____\ARCOLDMILLING">#REF!</definedName>
    <definedName name="____\AS01_03">#REF!</definedName>
    <definedName name="____\AS05_07">#REF!</definedName>
    <definedName name="____\AS08_10">#REF!</definedName>
    <definedName name="____\ATVOLUME">#REF!</definedName>
    <definedName name="____\AUREKAP">#REF!</definedName>
    <definedName name="____\AV1DAFKUANTITA">#REF!</definedName>
    <definedName name="____\AV2DAFKUANTITA">#REF!</definedName>
    <definedName name="____\B_PEM1">#REF!</definedName>
    <definedName name="____\B_PENJ">#REF!</definedName>
    <definedName name="____\B_PENJ1">#REF!</definedName>
    <definedName name="____\B_TIMPANG">#REF!</definedName>
    <definedName name="____\BAB_I_VI">#REF!</definedName>
    <definedName name="____\BAB_VII_X">#REF!</definedName>
    <definedName name="____\c">#N/A</definedName>
    <definedName name="____\CV">#REF!</definedName>
    <definedName name="____\CV_1">#REF!</definedName>
    <definedName name="____\CV_2">#REF!</definedName>
    <definedName name="____\CV2">#REF!</definedName>
    <definedName name="____\D_REK">#REF!</definedName>
    <definedName name="____\D_REK1">#REF!</definedName>
    <definedName name="____\DAF_ISI">#REF!</definedName>
    <definedName name="____\E">#REF!</definedName>
    <definedName name="____\f">#N/A</definedName>
    <definedName name="____\i">#N/A</definedName>
    <definedName name="____\LAMP2">#REF!</definedName>
    <definedName name="____\M">#REF!</definedName>
    <definedName name="____\P">#REF!</definedName>
    <definedName name="____\PENET">#REF!</definedName>
    <definedName name="____\PENET1">#REF!</definedName>
    <definedName name="____\PRO">#REF!</definedName>
    <definedName name="____\RESUME">#REF!</definedName>
    <definedName name="____\RESUME1">#REF!</definedName>
    <definedName name="____\S">#REF!</definedName>
    <definedName name="____\t">#N/A</definedName>
    <definedName name="____\USUL_1">#REF!</definedName>
    <definedName name="____\USUL_2">#REF!</definedName>
    <definedName name="____\x">#REF!</definedName>
    <definedName name="____\z">#N/A</definedName>
    <definedName name="_____\0">#REF!</definedName>
    <definedName name="_____\C">#N/A</definedName>
    <definedName name="_____\E">#REF!</definedName>
    <definedName name="_____\f">#N/A</definedName>
    <definedName name="_____\i">#N/A</definedName>
    <definedName name="_____\M">#REF!</definedName>
    <definedName name="_____\P">#REF!</definedName>
    <definedName name="_____\S">#REF!</definedName>
    <definedName name="_____\t">#N/A</definedName>
    <definedName name="_____\x">#REF!</definedName>
    <definedName name="_____\z">#N/A</definedName>
    <definedName name="______\0">#REF!</definedName>
    <definedName name="______\c">#N/A</definedName>
    <definedName name="______\D">#REF!</definedName>
    <definedName name="______\E">#REF!</definedName>
    <definedName name="______\f">#N/A</definedName>
    <definedName name="______\i">#N/A</definedName>
    <definedName name="______\M">#REF!</definedName>
    <definedName name="______\N">#REF!</definedName>
    <definedName name="______\P">#REF!</definedName>
    <definedName name="______\S">#REF!</definedName>
    <definedName name="______\t">#N/A</definedName>
    <definedName name="______\x">#REF!</definedName>
    <definedName name="______\z">#N/A</definedName>
    <definedName name="_______\0">#REF!</definedName>
    <definedName name="_______\c">#N/A</definedName>
    <definedName name="_______\E">#REF!</definedName>
    <definedName name="_______\f">#N/A</definedName>
    <definedName name="_______\i">#N/A</definedName>
    <definedName name="_______\M">#REF!</definedName>
    <definedName name="_______\P">#REF!</definedName>
    <definedName name="_______\S">#REF!</definedName>
    <definedName name="_______\t">#N/A</definedName>
    <definedName name="_______\x">#REF!</definedName>
    <definedName name="_______\z">#N/A</definedName>
    <definedName name="________\0">#REF!</definedName>
    <definedName name="________\c">#N/A</definedName>
    <definedName name="________\E">#REF!</definedName>
    <definedName name="________\f">#N/A</definedName>
    <definedName name="________\i">#N/A</definedName>
    <definedName name="________\M">#REF!</definedName>
    <definedName name="________\P">#REF!</definedName>
    <definedName name="________\S">#REF!</definedName>
    <definedName name="________\t">#N/A</definedName>
    <definedName name="________\x">#REF!</definedName>
    <definedName name="________\z">#N/A</definedName>
    <definedName name="_________\0">#REF!</definedName>
    <definedName name="_________\c">#N/A</definedName>
    <definedName name="_________\E">#REF!</definedName>
    <definedName name="_________\f">#N/A</definedName>
    <definedName name="_________\i">#N/A</definedName>
    <definedName name="_________\M">#REF!</definedName>
    <definedName name="_________\P">#REF!</definedName>
    <definedName name="_________\S">#REF!</definedName>
    <definedName name="_________\t">#N/A</definedName>
    <definedName name="_________\x">#REF!</definedName>
    <definedName name="_________\z">#N/A</definedName>
    <definedName name="__________\__TOTAL">#REF!</definedName>
    <definedName name="__________\_BUPAH_BAHAN">#REF!</definedName>
    <definedName name="__________\B_EVA">#REF!</definedName>
    <definedName name="__________\B_EVA1">#REF!</definedName>
    <definedName name="__________\B_PEM">#REF!</definedName>
    <definedName name="__________\LAMP">#REF!</definedName>
    <definedName name="__________\LAMP1">#REF!</definedName>
    <definedName name="___________\G">#REF!</definedName>
    <definedName name="___________\H">#REF!</definedName>
    <definedName name="___________\P">#REF!</definedName>
    <definedName name="___________\S">#REF!</definedName>
    <definedName name="___________\Z">#REF!</definedName>
    <definedName name="____________\">#REF!</definedName>
    <definedName name="____________\L">#REF!</definedName>
    <definedName name="____________\Y">#REF!</definedName>
    <definedName name="_____________\F">#REF!</definedName>
    <definedName name="_____________\X">#REF!</definedName>
    <definedName name="______________\0">#REF!</definedName>
    <definedName name="______________\A">#REF!</definedName>
    <definedName name="______________\E">#REF!</definedName>
    <definedName name="______________\M">#REF!</definedName>
    <definedName name="_______________\G">#REF!</definedName>
    <definedName name="_______________\V">#REF!</definedName>
    <definedName name="________________\0">#REF!</definedName>
    <definedName name="________________\M">#REF!</definedName>
    <definedName name="________________\P">#REF!</definedName>
    <definedName name="________________\S">#REF!</definedName>
    <definedName name="_________________________________________________DIV11">#REF!</definedName>
    <definedName name="________________________________________________DIV11">#REF!</definedName>
    <definedName name="________________________________________pvc50">#REF!</definedName>
    <definedName name="_______________________________________pvc50">#REF!</definedName>
    <definedName name="______________________________________DIV11">#REF!</definedName>
    <definedName name="______________________________________pvc100">#REF!</definedName>
    <definedName name="______________________________________pvc150">#REF!</definedName>
    <definedName name="_____________________________________pvc100">#REF!</definedName>
    <definedName name="_____________________________________pvc150">#REF!</definedName>
    <definedName name="_____________________________________pvc200">#REF!</definedName>
    <definedName name="____________________________________pvc200">#REF!</definedName>
    <definedName name="___________________________________PVC50">#REF!</definedName>
    <definedName name="___________________________________PVC75">#REF!</definedName>
    <definedName name="__________________________________DIV1">#REF!</definedName>
    <definedName name="__________________________________DIV10">#REF!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DIV9">#REF!</definedName>
    <definedName name="__________________________________EEE08">#REF!</definedName>
    <definedName name="__________________________________HAL1">#REF!</definedName>
    <definedName name="__________________________________HAL2">#REF!</definedName>
    <definedName name="__________________________________HAL3">#REF!</definedName>
    <definedName name="__________________________________HAL4">#REF!</definedName>
    <definedName name="__________________________________HAL5">#REF!</definedName>
    <definedName name="__________________________________HAL6">#REF!</definedName>
    <definedName name="__________________________________HAL7">#REF!</definedName>
    <definedName name="__________________________________HAL8">#REF!</definedName>
    <definedName name="__________________________________MMM18">#REF!</definedName>
    <definedName name="__________________________________MMM19">#REF!</definedName>
    <definedName name="__________________________________MMM37">#REF!</definedName>
    <definedName name="__________________________________MMM39">#REF!</definedName>
    <definedName name="__________________________________MMM48">#REF!</definedName>
    <definedName name="__________________________________PVC50">#REF!</definedName>
    <definedName name="__________________________________PVC75">#REF!</definedName>
    <definedName name="_________________________________DIV1">#REF!</definedName>
    <definedName name="_________________________________DIV10">#REF!</definedName>
    <definedName name="_________________________________DIV11">#REF!</definedName>
    <definedName name="_________________________________DIV2">#REF!</definedName>
    <definedName name="_________________________________DIV3">#REF!</definedName>
    <definedName name="_________________________________DIV4">#REF!</definedName>
    <definedName name="_________________________________DIV5">#REF!</definedName>
    <definedName name="_________________________________DIV6">#REF!</definedName>
    <definedName name="_________________________________DIV7">#REF!</definedName>
    <definedName name="_________________________________DIV8">#REF!</definedName>
    <definedName name="_________________________________DIV9">#REF!</definedName>
    <definedName name="_________________________________EEE07">#REF!</definedName>
    <definedName name="_________________________________EEE11">#REF!</definedName>
    <definedName name="_________________________________EEE13">#REF!</definedName>
    <definedName name="_________________________________EEE23">#REF!</definedName>
    <definedName name="_________________________________EEE31">#REF!</definedName>
    <definedName name="_________________________________HAL1">#REF!</definedName>
    <definedName name="_________________________________HAL2">#REF!</definedName>
    <definedName name="_________________________________HAL3">#REF!</definedName>
    <definedName name="_________________________________HAL4">#REF!</definedName>
    <definedName name="_________________________________HAL5">#REF!</definedName>
    <definedName name="_________________________________HAL6">#REF!</definedName>
    <definedName name="_________________________________HAL7">#REF!</definedName>
    <definedName name="_________________________________HAL8">#REF!</definedName>
    <definedName name="_________________________________PVC50">#REF!</definedName>
    <definedName name="_________________________________PVC75">#REF!</definedName>
    <definedName name="________________________________DIV1">#REF!</definedName>
    <definedName name="________________________________DIV10">#REF!</definedName>
    <definedName name="________________________________DIV11">#REF!</definedName>
    <definedName name="________________________________DIV2">#REF!</definedName>
    <definedName name="________________________________DIV3">#REF!</definedName>
    <definedName name="________________________________DIV4">#REF!</definedName>
    <definedName name="________________________________DIV5">#REF!</definedName>
    <definedName name="________________________________DIV6">#REF!</definedName>
    <definedName name="________________________________DIV7">#REF!</definedName>
    <definedName name="________________________________DIV8">#REF!</definedName>
    <definedName name="________________________________DIV9">#REF!</definedName>
    <definedName name="________________________________EEE08">#REF!</definedName>
    <definedName name="________________________________HAL1">#REF!</definedName>
    <definedName name="________________________________HAL2">#REF!</definedName>
    <definedName name="________________________________HAL3">#REF!</definedName>
    <definedName name="________________________________HAL4">#REF!</definedName>
    <definedName name="________________________________HAL5">#REF!</definedName>
    <definedName name="________________________________HAL6">#REF!</definedName>
    <definedName name="________________________________HAL7">#REF!</definedName>
    <definedName name="________________________________HAL8">#REF!</definedName>
    <definedName name="________________________________MMM18">#REF!</definedName>
    <definedName name="________________________________MMM19">#REF!</definedName>
    <definedName name="________________________________MMM37">#REF!</definedName>
    <definedName name="________________________________MMM39">#REF!</definedName>
    <definedName name="________________________________MMM48">#REF!</definedName>
    <definedName name="________________________________pvc100">#REF!</definedName>
    <definedName name="________________________________pvc150">#REF!</definedName>
    <definedName name="_______________________________DIV1">#REF!</definedName>
    <definedName name="_______________________________DIV10">#REF!</definedName>
    <definedName name="_______________________________DIV11">#REF!</definedName>
    <definedName name="_______________________________DIV2">#REF!</definedName>
    <definedName name="_______________________________DIV3">#REF!</definedName>
    <definedName name="_______________________________DIV4">#REF!</definedName>
    <definedName name="_______________________________DIV5">#REF!</definedName>
    <definedName name="_______________________________DIV6">#REF!</definedName>
    <definedName name="_______________________________DIV7">#REF!</definedName>
    <definedName name="_______________________________DIV8">#REF!</definedName>
    <definedName name="_______________________________DIV9">#REF!</definedName>
    <definedName name="_______________________________EEE07">#REF!</definedName>
    <definedName name="_______________________________EEE08">#REF!</definedName>
    <definedName name="_______________________________EEE11">#REF!</definedName>
    <definedName name="_______________________________EEE13">#REF!</definedName>
    <definedName name="_______________________________EEE23">#REF!</definedName>
    <definedName name="_______________________________EEE31">#REF!</definedName>
    <definedName name="_______________________________HAL1">#REF!</definedName>
    <definedName name="_______________________________HAL2">#REF!</definedName>
    <definedName name="_______________________________HAL3">#REF!</definedName>
    <definedName name="_______________________________HAL4">#REF!</definedName>
    <definedName name="_______________________________HAL5">#REF!</definedName>
    <definedName name="_______________________________HAL6">#REF!</definedName>
    <definedName name="_______________________________HAL7">#REF!</definedName>
    <definedName name="_______________________________HAL8">#REF!</definedName>
    <definedName name="_______________________________MMM18">#REF!</definedName>
    <definedName name="_______________________________MMM19">#REF!</definedName>
    <definedName name="_______________________________MMM37">#REF!</definedName>
    <definedName name="_______________________________MMM39">#REF!</definedName>
    <definedName name="_______________________________MMM48">#REF!</definedName>
    <definedName name="_______________________________pvc100">#REF!</definedName>
    <definedName name="_______________________________pvc150">#REF!</definedName>
    <definedName name="_______________________________pvc200">#REF!</definedName>
    <definedName name="_______________________________pvc50">#REF!</definedName>
    <definedName name="______________________________arr3" localSheetId="9">{"Book1","4.09 FLORA DAN FAUNA.xls","4.22 PERLENGKAPAN SEKOLAH.xls"}</definedName>
    <definedName name="______________________________arr3" localSheetId="8">{"Book1","4.09 FLORA DAN FAUNA.xls","4.22 PERLENGKAPAN SEKOLAH.xls"}</definedName>
    <definedName name="______________________________arr3">{"Book1","4.09 FLORA DAN FAUNA.xls","4.22 PERLENGKAPAN SEKOLAH.xls"}</definedName>
    <definedName name="______________________________DIV11">#REF!</definedName>
    <definedName name="______________________________EEE07">#REF!</definedName>
    <definedName name="______________________________EEE08">#REF!</definedName>
    <definedName name="______________________________EEE11">#REF!</definedName>
    <definedName name="______________________________EEE13">#REF!</definedName>
    <definedName name="______________________________EEE23">#REF!</definedName>
    <definedName name="______________________________EEE31">#REF!</definedName>
    <definedName name="______________________________mas1" localSheetId="9">{"Book1","4.09 FLORA DAN FAUNA.xls","4.22 PERLENGKAPAN SEKOLAH.xls"}</definedName>
    <definedName name="______________________________mas1" localSheetId="8">{"Book1","4.09 FLORA DAN FAUNA.xls","4.22 PERLENGKAPAN SEKOLAH.xls"}</definedName>
    <definedName name="______________________________mas1">{"Book1","4.09 FLORA DAN FAUNA.xls","4.22 PERLENGKAPAN SEKOLAH.xls"}</definedName>
    <definedName name="______________________________mas12" localSheetId="9">{"Book1","4.09 FLORA DAN FAUNA.xls","4.22 PERLENGKAPAN SEKOLAH.xls"}</definedName>
    <definedName name="______________________________mas12" localSheetId="8">{"Book1","4.09 FLORA DAN FAUNA.xls","4.22 PERLENGKAPAN SEKOLAH.xls"}</definedName>
    <definedName name="______________________________mas12">{"Book1","4.09 FLORA DAN FAUNA.xls","4.22 PERLENGKAPAN SEKOLAH.xls"}</definedName>
    <definedName name="______________________________mas4" localSheetId="9">{"Book1","4.09 FLORA DAN FAUNA.xls","4.22 PERLENGKAPAN SEKOLAH.xls"}</definedName>
    <definedName name="______________________________mas4" localSheetId="8">{"Book1","4.09 FLORA DAN FAUNA.xls","4.22 PERLENGKAPAN SEKOLAH.xls"}</definedName>
    <definedName name="______________________________mas4">{"Book1","4.09 FLORA DAN FAUNA.xls","4.22 PERLENGKAPAN SEKOLAH.xls"}</definedName>
    <definedName name="______________________________mas5" localSheetId="9">{"Book1","4.09 FLORA DAN FAUNA.xls","4.22 PERLENGKAPAN SEKOLAH.xls"}</definedName>
    <definedName name="______________________________mas5" localSheetId="8">{"Book1","4.09 FLORA DAN FAUNA.xls","4.22 PERLENGKAPAN SEKOLAH.xls"}</definedName>
    <definedName name="______________________________mas5">{"Book1","4.09 FLORA DAN FAUNA.xls","4.22 PERLENGKAPAN SEKOLAH.xls"}</definedName>
    <definedName name="______________________________mas6" localSheetId="9">{"Book1","4.09 FLORA DAN FAUNA.xls","4.22 PERLENGKAPAN SEKOLAH.xls"}</definedName>
    <definedName name="______________________________mas6" localSheetId="8">{"Book1","4.09 FLORA DAN FAUNA.xls","4.22 PERLENGKAPAN SEKOLAH.xls"}</definedName>
    <definedName name="______________________________mas6">{"Book1","4.09 FLORA DAN FAUNA.xls","4.22 PERLENGKAPAN SEKOLAH.xls"}</definedName>
    <definedName name="______________________________mas7" localSheetId="9">{"Book1","4.09 FLORA DAN FAUNA.xls","4.22 PERLENGKAPAN SEKOLAH.xls"}</definedName>
    <definedName name="______________________________mas7" localSheetId="8">{"Book1","4.09 FLORA DAN FAUNA.xls","4.22 PERLENGKAPAN SEKOLAH.xls"}</definedName>
    <definedName name="______________________________mas7">{"Book1","4.09 FLORA DAN FAUNA.xls","4.22 PERLENGKAPAN SEKOLAH.xls"}</definedName>
    <definedName name="______________________________mas8" localSheetId="9">{"Book1","4.09 FLORA DAN FAUNA.xls","4.22 PERLENGKAPAN SEKOLAH.xls"}</definedName>
    <definedName name="______________________________mas8" localSheetId="8">{"Book1","4.09 FLORA DAN FAUNA.xls","4.22 PERLENGKAPAN SEKOLAH.xls"}</definedName>
    <definedName name="______________________________mas8">{"Book1","4.09 FLORA DAN FAUNA.xls","4.22 PERLENGKAPAN SEKOLAH.xls"}</definedName>
    <definedName name="______________________________mas9" localSheetId="9">{"Book1","4.09 FLORA DAN FAUNA.xls","4.22 PERLENGKAPAN SEKOLAH.xls"}</definedName>
    <definedName name="______________________________mas9" localSheetId="8">{"Book1","4.09 FLORA DAN FAUNA.xls","4.22 PERLENGKAPAN SEKOLAH.xls"}</definedName>
    <definedName name="______________________________mas9">{"Book1","4.09 FLORA DAN FAUNA.xls","4.22 PERLENGKAPAN SEKOLAH.xls"}</definedName>
    <definedName name="______________________________me1" localSheetId="9">{"Book1","4.09 FLORA DAN FAUNA.xls","4.22 PERLENGKAPAN SEKOLAH.xls"}</definedName>
    <definedName name="______________________________me1" localSheetId="8">{"Book1","4.09 FLORA DAN FAUNA.xls","4.22 PERLENGKAPAN SEKOLAH.xls"}</definedName>
    <definedName name="______________________________me1">{"Book1","4.09 FLORA DAN FAUNA.xls","4.22 PERLENGKAPAN SEKOLAH.xls"}</definedName>
    <definedName name="______________________________me2" localSheetId="9">{"Book1","4.09 FLORA DAN FAUNA.xls","4.22 PERLENGKAPAN SEKOLAH.xls"}</definedName>
    <definedName name="______________________________me2" localSheetId="8">{"Book1","4.09 FLORA DAN FAUNA.xls","4.22 PERLENGKAPAN SEKOLAH.xls"}</definedName>
    <definedName name="______________________________me2">{"Book1","4.09 FLORA DAN FAUNA.xls","4.22 PERLENGKAPAN SEKOLAH.xls"}</definedName>
    <definedName name="______________________________me3" localSheetId="9">{"Book1","4.09 FLORA DAN FAUNA.xls","4.22 PERLENGKAPAN SEKOLAH.xls"}</definedName>
    <definedName name="______________________________me3" localSheetId="8">{"Book1","4.09 FLORA DAN FAUNA.xls","4.22 PERLENGKAPAN SEKOLAH.xls"}</definedName>
    <definedName name="______________________________me3">{"Book1","4.09 FLORA DAN FAUNA.xls","4.22 PERLENGKAPAN SEKOLAH.xls"}</definedName>
    <definedName name="______________________________me4" localSheetId="9">{"Book1","4.09 FLORA DAN FAUNA.xls","4.22 PERLENGKAPAN SEKOLAH.xls"}</definedName>
    <definedName name="______________________________me4" localSheetId="8">{"Book1","4.09 FLORA DAN FAUNA.xls","4.22 PERLENGKAPAN SEKOLAH.xls"}</definedName>
    <definedName name="______________________________me4">{"Book1","4.09 FLORA DAN FAUNA.xls","4.22 PERLENGKAPAN SEKOLAH.xls"}</definedName>
    <definedName name="______________________________me5" localSheetId="9">{"Book1","4.09 FLORA DAN FAUNA.xls","4.22 PERLENGKAPAN SEKOLAH.xls"}</definedName>
    <definedName name="______________________________me5" localSheetId="8">{"Book1","4.09 FLORA DAN FAUNA.xls","4.22 PERLENGKAPAN SEKOLAH.xls"}</definedName>
    <definedName name="______________________________me5">{"Book1","4.09 FLORA DAN FAUNA.xls","4.22 PERLENGKAPAN SEKOLAH.xls"}</definedName>
    <definedName name="______________________________mek3" localSheetId="9">{"Book1","4.09 FLORA DAN FAUNA.xls","4.22 PERLENGKAPAN SEKOLAH.xls"}</definedName>
    <definedName name="______________________________mek3" localSheetId="8">{"Book1","4.09 FLORA DAN FAUNA.xls","4.22 PERLENGKAPAN SEKOLAH.xls"}</definedName>
    <definedName name="______________________________mek3">{"Book1","4.09 FLORA DAN FAUNA.xls","4.22 PERLENGKAPAN SEKOLAH.xls"}</definedName>
    <definedName name="______________________________mek5" localSheetId="9">{"Book1","4.09 FLORA DAN FAUNA.xls","4.22 PERLENGKAPAN SEKOLAH.xls"}</definedName>
    <definedName name="______________________________mek5" localSheetId="8">{"Book1","4.09 FLORA DAN FAUNA.xls","4.22 PERLENGKAPAN SEKOLAH.xls"}</definedName>
    <definedName name="______________________________mek5">{"Book1","4.09 FLORA DAN FAUNA.xls","4.22 PERLENGKAPAN SEKOLAH.xls"}</definedName>
    <definedName name="______________________________MMM18">#REF!</definedName>
    <definedName name="______________________________MMM19">#REF!</definedName>
    <definedName name="______________________________MMM37">#REF!</definedName>
    <definedName name="______________________________MMM39">#REF!</definedName>
    <definedName name="______________________________MMM48">#REF!</definedName>
    <definedName name="______________________________pvc100">#REF!</definedName>
    <definedName name="______________________________pvc150">#REF!</definedName>
    <definedName name="______________________________pvc200">#REF!</definedName>
    <definedName name="______________________________pvc50">#REF!</definedName>
    <definedName name="_____________________________arr3" localSheetId="9">{"Book1","4.09 FLORA DAN FAUNA.xls","4.22 PERLENGKAPAN SEKOLAH.xls"}</definedName>
    <definedName name="_____________________________arr3" localSheetId="8">{"Book1","4.09 FLORA DAN FAUNA.xls","4.22 PERLENGKAPAN SEKOLAH.xls"}</definedName>
    <definedName name="_____________________________arr3">{"Book1","4.09 FLORA DAN FAUNA.xls","4.22 PERLENGKAPAN SEKOLAH.xls"}</definedName>
    <definedName name="_____________________________der4" localSheetId="9">{"Book1","4.09 FLORA DAN FAUNA.xls","4.22 PERLENGKAPAN SEKOLAH.xls"}</definedName>
    <definedName name="_____________________________der4" localSheetId="8">{"Book1","4.09 FLORA DAN FAUNA.xls","4.22 PERLENGKAPAN SEKOLAH.xls"}</definedName>
    <definedName name="_____________________________der4">{"Book1","4.09 FLORA DAN FAUNA.xls","4.22 PERLENGKAPAN SEKOLAH.xls"}</definedName>
    <definedName name="_____________________________DIV11">#REF!</definedName>
    <definedName name="_____________________________EEE07">#REF!</definedName>
    <definedName name="_____________________________EEE08">#REF!</definedName>
    <definedName name="_____________________________EEE11">#REF!</definedName>
    <definedName name="_____________________________EEE13">#REF!</definedName>
    <definedName name="_____________________________EEE23">#REF!</definedName>
    <definedName name="_____________________________EEE31">#REF!</definedName>
    <definedName name="_____________________________mas1" localSheetId="9">{"Book1","4.09 FLORA DAN FAUNA.xls","4.22 PERLENGKAPAN SEKOLAH.xls"}</definedName>
    <definedName name="_____________________________mas1" localSheetId="8">{"Book1","4.09 FLORA DAN FAUNA.xls","4.22 PERLENGKAPAN SEKOLAH.xls"}</definedName>
    <definedName name="_____________________________mas1">{"Book1","4.09 FLORA DAN FAUNA.xls","4.22 PERLENGKAPAN SEKOLAH.xls"}</definedName>
    <definedName name="_____________________________mas12" localSheetId="9">{"Book1","4.09 FLORA DAN FAUNA.xls","4.22 PERLENGKAPAN SEKOLAH.xls"}</definedName>
    <definedName name="_____________________________mas12" localSheetId="8">{"Book1","4.09 FLORA DAN FAUNA.xls","4.22 PERLENGKAPAN SEKOLAH.xls"}</definedName>
    <definedName name="_____________________________mas12">{"Book1","4.09 FLORA DAN FAUNA.xls","4.22 PERLENGKAPAN SEKOLAH.xls"}</definedName>
    <definedName name="_____________________________mas2" localSheetId="9">{"Book1","4.09 FLORA DAN FAUNA.xls","4.22 PERLENGKAPAN SEKOLAH.xls"}</definedName>
    <definedName name="_____________________________mas2" localSheetId="8">{"Book1","4.09 FLORA DAN FAUNA.xls","4.22 PERLENGKAPAN SEKOLAH.xls"}</definedName>
    <definedName name="_____________________________mas2">{"Book1","4.09 FLORA DAN FAUNA.xls","4.22 PERLENGKAPAN SEKOLAH.xls"}</definedName>
    <definedName name="_____________________________mas4" localSheetId="9">{"Book1","4.09 FLORA DAN FAUNA.xls","4.22 PERLENGKAPAN SEKOLAH.xls"}</definedName>
    <definedName name="_____________________________mas4" localSheetId="8">{"Book1","4.09 FLORA DAN FAUNA.xls","4.22 PERLENGKAPAN SEKOLAH.xls"}</definedName>
    <definedName name="_____________________________mas4">{"Book1","4.09 FLORA DAN FAUNA.xls","4.22 PERLENGKAPAN SEKOLAH.xls"}</definedName>
    <definedName name="_____________________________mas5" localSheetId="9">{"Book1","4.09 FLORA DAN FAUNA.xls","4.22 PERLENGKAPAN SEKOLAH.xls"}</definedName>
    <definedName name="_____________________________mas5" localSheetId="8">{"Book1","4.09 FLORA DAN FAUNA.xls","4.22 PERLENGKAPAN SEKOLAH.xls"}</definedName>
    <definedName name="_____________________________mas5">{"Book1","4.09 FLORA DAN FAUNA.xls","4.22 PERLENGKAPAN SEKOLAH.xls"}</definedName>
    <definedName name="_____________________________mas6" localSheetId="9">{"Book1","4.09 FLORA DAN FAUNA.xls","4.22 PERLENGKAPAN SEKOLAH.xls"}</definedName>
    <definedName name="_____________________________mas6" localSheetId="8">{"Book1","4.09 FLORA DAN FAUNA.xls","4.22 PERLENGKAPAN SEKOLAH.xls"}</definedName>
    <definedName name="_____________________________mas6">{"Book1","4.09 FLORA DAN FAUNA.xls","4.22 PERLENGKAPAN SEKOLAH.xls"}</definedName>
    <definedName name="_____________________________mas7" localSheetId="9">{"Book1","4.09 FLORA DAN FAUNA.xls","4.22 PERLENGKAPAN SEKOLAH.xls"}</definedName>
    <definedName name="_____________________________mas7" localSheetId="8">{"Book1","4.09 FLORA DAN FAUNA.xls","4.22 PERLENGKAPAN SEKOLAH.xls"}</definedName>
    <definedName name="_____________________________mas7">{"Book1","4.09 FLORA DAN FAUNA.xls","4.22 PERLENGKAPAN SEKOLAH.xls"}</definedName>
    <definedName name="_____________________________mas8" localSheetId="9">{"Book1","4.09 FLORA DAN FAUNA.xls","4.22 PERLENGKAPAN SEKOLAH.xls"}</definedName>
    <definedName name="_____________________________mas8" localSheetId="8">{"Book1","4.09 FLORA DAN FAUNA.xls","4.22 PERLENGKAPAN SEKOLAH.xls"}</definedName>
    <definedName name="_____________________________mas8">{"Book1","4.09 FLORA DAN FAUNA.xls","4.22 PERLENGKAPAN SEKOLAH.xls"}</definedName>
    <definedName name="_____________________________mas9" localSheetId="9">{"Book1","4.09 FLORA DAN FAUNA.xls","4.22 PERLENGKAPAN SEKOLAH.xls"}</definedName>
    <definedName name="_____________________________mas9" localSheetId="8">{"Book1","4.09 FLORA DAN FAUNA.xls","4.22 PERLENGKAPAN SEKOLAH.xls"}</definedName>
    <definedName name="_____________________________mas9">{"Book1","4.09 FLORA DAN FAUNA.xls","4.22 PERLENGKAPAN SEKOLAH.xls"}</definedName>
    <definedName name="_____________________________me1" localSheetId="9">{"Book1","4.09 FLORA DAN FAUNA.xls","4.22 PERLENGKAPAN SEKOLAH.xls"}</definedName>
    <definedName name="_____________________________me1" localSheetId="8">{"Book1","4.09 FLORA DAN FAUNA.xls","4.22 PERLENGKAPAN SEKOLAH.xls"}</definedName>
    <definedName name="_____________________________me1">{"Book1","4.09 FLORA DAN FAUNA.xls","4.22 PERLENGKAPAN SEKOLAH.xls"}</definedName>
    <definedName name="_____________________________me2" localSheetId="9">{"Book1","4.09 FLORA DAN FAUNA.xls","4.22 PERLENGKAPAN SEKOLAH.xls"}</definedName>
    <definedName name="_____________________________me2" localSheetId="8">{"Book1","4.09 FLORA DAN FAUNA.xls","4.22 PERLENGKAPAN SEKOLAH.xls"}</definedName>
    <definedName name="_____________________________me2">{"Book1","4.09 FLORA DAN FAUNA.xls","4.22 PERLENGKAPAN SEKOLAH.xls"}</definedName>
    <definedName name="_____________________________me3" localSheetId="9">{"Book1","4.09 FLORA DAN FAUNA.xls","4.22 PERLENGKAPAN SEKOLAH.xls"}</definedName>
    <definedName name="_____________________________me3" localSheetId="8">{"Book1","4.09 FLORA DAN FAUNA.xls","4.22 PERLENGKAPAN SEKOLAH.xls"}</definedName>
    <definedName name="_____________________________me3">{"Book1","4.09 FLORA DAN FAUNA.xls","4.22 PERLENGKAPAN SEKOLAH.xls"}</definedName>
    <definedName name="_____________________________me4" localSheetId="9">{"Book1","4.09 FLORA DAN FAUNA.xls","4.22 PERLENGKAPAN SEKOLAH.xls"}</definedName>
    <definedName name="_____________________________me4" localSheetId="8">{"Book1","4.09 FLORA DAN FAUNA.xls","4.22 PERLENGKAPAN SEKOLAH.xls"}</definedName>
    <definedName name="_____________________________me4">{"Book1","4.09 FLORA DAN FAUNA.xls","4.22 PERLENGKAPAN SEKOLAH.xls"}</definedName>
    <definedName name="_____________________________me5" localSheetId="9">{"Book1","4.09 FLORA DAN FAUNA.xls","4.22 PERLENGKAPAN SEKOLAH.xls"}</definedName>
    <definedName name="_____________________________me5" localSheetId="8">{"Book1","4.09 FLORA DAN FAUNA.xls","4.22 PERLENGKAPAN SEKOLAH.xls"}</definedName>
    <definedName name="_____________________________me5">{"Book1","4.09 FLORA DAN FAUNA.xls","4.22 PERLENGKAPAN SEKOLAH.xls"}</definedName>
    <definedName name="_____________________________me9" localSheetId="9">{"Book1","4.09 FLORA DAN FAUNA.xls","4.22 PERLENGKAPAN SEKOLAH.xls"}</definedName>
    <definedName name="_____________________________me9" localSheetId="8">{"Book1","4.09 FLORA DAN FAUNA.xls","4.22 PERLENGKAPAN SEKOLAH.xls"}</definedName>
    <definedName name="_____________________________me9">{"Book1","4.09 FLORA DAN FAUNA.xls","4.22 PERLENGKAPAN SEKOLAH.xls"}</definedName>
    <definedName name="_____________________________mek1" localSheetId="9">{"Book1","4.09 FLORA DAN FAUNA.xls","4.22 PERLENGKAPAN SEKOLAH.xls"}</definedName>
    <definedName name="_____________________________mek1" localSheetId="8">{"Book1","4.09 FLORA DAN FAUNA.xls","4.22 PERLENGKAPAN SEKOLAH.xls"}</definedName>
    <definedName name="_____________________________mek1">{"Book1","4.09 FLORA DAN FAUNA.xls","4.22 PERLENGKAPAN SEKOLAH.xls"}</definedName>
    <definedName name="_____________________________mek2" localSheetId="9">{"Book1","4.09 FLORA DAN FAUNA.xls","4.22 PERLENGKAPAN SEKOLAH.xls"}</definedName>
    <definedName name="_____________________________mek2" localSheetId="8">{"Book1","4.09 FLORA DAN FAUNA.xls","4.22 PERLENGKAPAN SEKOLAH.xls"}</definedName>
    <definedName name="_____________________________mek2">{"Book1","4.09 FLORA DAN FAUNA.xls","4.22 PERLENGKAPAN SEKOLAH.xls"}</definedName>
    <definedName name="_____________________________mek3" localSheetId="9">{"Book1","4.09 FLORA DAN FAUNA.xls","4.22 PERLENGKAPAN SEKOLAH.xls"}</definedName>
    <definedName name="_____________________________mek3" localSheetId="8">{"Book1","4.09 FLORA DAN FAUNA.xls","4.22 PERLENGKAPAN SEKOLAH.xls"}</definedName>
    <definedName name="_____________________________mek3">{"Book1","4.09 FLORA DAN FAUNA.xls","4.22 PERLENGKAPAN SEKOLAH.xls"}</definedName>
    <definedName name="_____________________________mek5" localSheetId="9">{"Book1","4.09 FLORA DAN FAUNA.xls","4.22 PERLENGKAPAN SEKOLAH.xls"}</definedName>
    <definedName name="_____________________________mek5" localSheetId="8">{"Book1","4.09 FLORA DAN FAUNA.xls","4.22 PERLENGKAPAN SEKOLAH.xls"}</definedName>
    <definedName name="_____________________________mek5">{"Book1","4.09 FLORA DAN FAUNA.xls","4.22 PERLENGKAPAN SEKOLAH.xls"}</definedName>
    <definedName name="_____________________________mek87" localSheetId="9">{"Book1","4.09 FLORA DAN FAUNA.xls","4.22 PERLENGKAPAN SEKOLAH.xls"}</definedName>
    <definedName name="_____________________________mek87" localSheetId="8">{"Book1","4.09 FLORA DAN FAUNA.xls","4.22 PERLENGKAPAN SEKOLAH.xls"}</definedName>
    <definedName name="_____________________________mek87">{"Book1","4.09 FLORA DAN FAUNA.xls","4.22 PERLENGKAPAN SEKOLAH.xls"}</definedName>
    <definedName name="_____________________________mek9" localSheetId="9">{"Book1","4.09 FLORA DAN FAUNA.xls","4.22 PERLENGKAPAN SEKOLAH.xls"}</definedName>
    <definedName name="_____________________________mek9" localSheetId="8">{"Book1","4.09 FLORA DAN FAUNA.xls","4.22 PERLENGKAPAN SEKOLAH.xls"}</definedName>
    <definedName name="_____________________________mek9">{"Book1","4.09 FLORA DAN FAUNA.xls","4.22 PERLENGKAPAN SEKOLAH.xls"}</definedName>
    <definedName name="_____________________________meq12" localSheetId="9">{"Book1","4.09 FLORA DAN FAUNA.xls","4.22 PERLENGKAPAN SEKOLAH.xls"}</definedName>
    <definedName name="_____________________________meq12" localSheetId="8">{"Book1","4.09 FLORA DAN FAUNA.xls","4.22 PERLENGKAPAN SEKOLAH.xls"}</definedName>
    <definedName name="_____________________________meq12">{"Book1","4.09 FLORA DAN FAUNA.xls","4.22 PERLENGKAPAN SEKOLAH.xls"}</definedName>
    <definedName name="_____________________________MMM18">#REF!</definedName>
    <definedName name="_____________________________MMM19">#REF!</definedName>
    <definedName name="_____________________________MMM37">#REF!</definedName>
    <definedName name="_____________________________MMM39">#REF!</definedName>
    <definedName name="_____________________________MMM48">#REF!</definedName>
    <definedName name="_____________________________pvc100">#REF!</definedName>
    <definedName name="_____________________________pvc150">#REF!</definedName>
    <definedName name="_____________________________pvc200">#REF!</definedName>
    <definedName name="_____________________________pvc50">#REF!</definedName>
    <definedName name="____________________________arr3" localSheetId="9">{"Book1","4.09 FLORA DAN FAUNA.xls","4.22 PERLENGKAPAN SEKOLAH.xls"}</definedName>
    <definedName name="____________________________arr3" localSheetId="8">{"Book1","4.09 FLORA DAN FAUNA.xls","4.22 PERLENGKAPAN SEKOLAH.xls"}</definedName>
    <definedName name="____________________________arr3">{"Book1","4.09 FLORA DAN FAUNA.xls","4.22 PERLENGKAPAN SEKOLAH.xls"}</definedName>
    <definedName name="____________________________der4" localSheetId="9">{"Book1","4.09 FLORA DAN FAUNA.xls","4.22 PERLENGKAPAN SEKOLAH.xls"}</definedName>
    <definedName name="____________________________der4" localSheetId="8">{"Book1","4.09 FLORA DAN FAUNA.xls","4.22 PERLENGKAPAN SEKOLAH.xls"}</definedName>
    <definedName name="____________________________der4">{"Book1","4.09 FLORA DAN FAUNA.xls","4.22 PERLENGKAPAN SEKOLAH.xls"}</definedName>
    <definedName name="____________________________doc5" localSheetId="9">{"Book1","4.09 FLORA DAN FAUNA.xls","4.22 PERLENGKAPAN SEKOLAH.xls"}</definedName>
    <definedName name="____________________________doc5" localSheetId="8">{"Book1","4.09 FLORA DAN FAUNA.xls","4.22 PERLENGKAPAN SEKOLAH.xls"}</definedName>
    <definedName name="____________________________doc5">{"Book1","4.09 FLORA DAN FAUNA.xls","4.22 PERLENGKAPAN SEKOLAH.xls"}</definedName>
    <definedName name="____________________________EEE07">#REF!</definedName>
    <definedName name="____________________________EEE08">#REF!</definedName>
    <definedName name="____________________________EEE11">#REF!</definedName>
    <definedName name="____________________________EEE13">#REF!</definedName>
    <definedName name="____________________________EEE23">#REF!</definedName>
    <definedName name="____________________________EEE31">#REF!</definedName>
    <definedName name="____________________________mas1" localSheetId="9">{"Book1","4.09 FLORA DAN FAUNA.xls","4.22 PERLENGKAPAN SEKOLAH.xls"}</definedName>
    <definedName name="____________________________mas1" localSheetId="8">{"Book1","4.09 FLORA DAN FAUNA.xls","4.22 PERLENGKAPAN SEKOLAH.xls"}</definedName>
    <definedName name="____________________________mas1">{"Book1","4.09 FLORA DAN FAUNA.xls","4.22 PERLENGKAPAN SEKOLAH.xls"}</definedName>
    <definedName name="____________________________mas12" localSheetId="9">{"Book1","4.09 FLORA DAN FAUNA.xls","4.22 PERLENGKAPAN SEKOLAH.xls"}</definedName>
    <definedName name="____________________________mas12" localSheetId="8">{"Book1","4.09 FLORA DAN FAUNA.xls","4.22 PERLENGKAPAN SEKOLAH.xls"}</definedName>
    <definedName name="____________________________mas12">{"Book1","4.09 FLORA DAN FAUNA.xls","4.22 PERLENGKAPAN SEKOLAH.xls"}</definedName>
    <definedName name="____________________________mas2" localSheetId="9">{"Book1","4.09 FLORA DAN FAUNA.xls","4.22 PERLENGKAPAN SEKOLAH.xls"}</definedName>
    <definedName name="____________________________mas2" localSheetId="8">{"Book1","4.09 FLORA DAN FAUNA.xls","4.22 PERLENGKAPAN SEKOLAH.xls"}</definedName>
    <definedName name="____________________________mas2">{"Book1","4.09 FLORA DAN FAUNA.xls","4.22 PERLENGKAPAN SEKOLAH.xls"}</definedName>
    <definedName name="____________________________mas4" localSheetId="9">{"Book1","4.09 FLORA DAN FAUNA.xls","4.22 PERLENGKAPAN SEKOLAH.xls"}</definedName>
    <definedName name="____________________________mas4" localSheetId="8">{"Book1","4.09 FLORA DAN FAUNA.xls","4.22 PERLENGKAPAN SEKOLAH.xls"}</definedName>
    <definedName name="____________________________mas4">{"Book1","4.09 FLORA DAN FAUNA.xls","4.22 PERLENGKAPAN SEKOLAH.xls"}</definedName>
    <definedName name="____________________________mas5" localSheetId="9">{"Book1","4.09 FLORA DAN FAUNA.xls","4.22 PERLENGKAPAN SEKOLAH.xls"}</definedName>
    <definedName name="____________________________mas5" localSheetId="8">{"Book1","4.09 FLORA DAN FAUNA.xls","4.22 PERLENGKAPAN SEKOLAH.xls"}</definedName>
    <definedName name="____________________________mas5">{"Book1","4.09 FLORA DAN FAUNA.xls","4.22 PERLENGKAPAN SEKOLAH.xls"}</definedName>
    <definedName name="____________________________mas6" localSheetId="9">{"Book1","4.09 FLORA DAN FAUNA.xls","4.22 PERLENGKAPAN SEKOLAH.xls"}</definedName>
    <definedName name="____________________________mas6" localSheetId="8">{"Book1","4.09 FLORA DAN FAUNA.xls","4.22 PERLENGKAPAN SEKOLAH.xls"}</definedName>
    <definedName name="____________________________mas6">{"Book1","4.09 FLORA DAN FAUNA.xls","4.22 PERLENGKAPAN SEKOLAH.xls"}</definedName>
    <definedName name="____________________________mas7" localSheetId="9">{"Book1","4.09 FLORA DAN FAUNA.xls","4.22 PERLENGKAPAN SEKOLAH.xls"}</definedName>
    <definedName name="____________________________mas7" localSheetId="8">{"Book1","4.09 FLORA DAN FAUNA.xls","4.22 PERLENGKAPAN SEKOLAH.xls"}</definedName>
    <definedName name="____________________________mas7">{"Book1","4.09 FLORA DAN FAUNA.xls","4.22 PERLENGKAPAN SEKOLAH.xls"}</definedName>
    <definedName name="____________________________mas8" localSheetId="9">{"Book1","4.09 FLORA DAN FAUNA.xls","4.22 PERLENGKAPAN SEKOLAH.xls"}</definedName>
    <definedName name="____________________________mas8" localSheetId="8">{"Book1","4.09 FLORA DAN FAUNA.xls","4.22 PERLENGKAPAN SEKOLAH.xls"}</definedName>
    <definedName name="____________________________mas8">{"Book1","4.09 FLORA DAN FAUNA.xls","4.22 PERLENGKAPAN SEKOLAH.xls"}</definedName>
    <definedName name="____________________________mas9" localSheetId="9">{"Book1","4.09 FLORA DAN FAUNA.xls","4.22 PERLENGKAPAN SEKOLAH.xls"}</definedName>
    <definedName name="____________________________mas9" localSheetId="8">{"Book1","4.09 FLORA DAN FAUNA.xls","4.22 PERLENGKAPAN SEKOLAH.xls"}</definedName>
    <definedName name="____________________________mas9">{"Book1","4.09 FLORA DAN FAUNA.xls","4.22 PERLENGKAPAN SEKOLAH.xls"}</definedName>
    <definedName name="____________________________me1" localSheetId="9">{"Book1","4.09 FLORA DAN FAUNA.xls","4.22 PERLENGKAPAN SEKOLAH.xls"}</definedName>
    <definedName name="____________________________me1" localSheetId="8">{"Book1","4.09 FLORA DAN FAUNA.xls","4.22 PERLENGKAPAN SEKOLAH.xls"}</definedName>
    <definedName name="____________________________me1">{"Book1","4.09 FLORA DAN FAUNA.xls","4.22 PERLENGKAPAN SEKOLAH.xls"}</definedName>
    <definedName name="____________________________me2" localSheetId="9">{"Book1","4.09 FLORA DAN FAUNA.xls","4.22 PERLENGKAPAN SEKOLAH.xls"}</definedName>
    <definedName name="____________________________me2" localSheetId="8">{"Book1","4.09 FLORA DAN FAUNA.xls","4.22 PERLENGKAPAN SEKOLAH.xls"}</definedName>
    <definedName name="____________________________me2">{"Book1","4.09 FLORA DAN FAUNA.xls","4.22 PERLENGKAPAN SEKOLAH.xls"}</definedName>
    <definedName name="____________________________me3" localSheetId="9">{"Book1","4.09 FLORA DAN FAUNA.xls","4.22 PERLENGKAPAN SEKOLAH.xls"}</definedName>
    <definedName name="____________________________me3" localSheetId="8">{"Book1","4.09 FLORA DAN FAUNA.xls","4.22 PERLENGKAPAN SEKOLAH.xls"}</definedName>
    <definedName name="____________________________me3">{"Book1","4.09 FLORA DAN FAUNA.xls","4.22 PERLENGKAPAN SEKOLAH.xls"}</definedName>
    <definedName name="____________________________me4" localSheetId="9">{"Book1","4.09 FLORA DAN FAUNA.xls","4.22 PERLENGKAPAN SEKOLAH.xls"}</definedName>
    <definedName name="____________________________me4" localSheetId="8">{"Book1","4.09 FLORA DAN FAUNA.xls","4.22 PERLENGKAPAN SEKOLAH.xls"}</definedName>
    <definedName name="____________________________me4">{"Book1","4.09 FLORA DAN FAUNA.xls","4.22 PERLENGKAPAN SEKOLAH.xls"}</definedName>
    <definedName name="____________________________me5" localSheetId="9">{"Book1","4.09 FLORA DAN FAUNA.xls","4.22 PERLENGKAPAN SEKOLAH.xls"}</definedName>
    <definedName name="____________________________me5" localSheetId="8">{"Book1","4.09 FLORA DAN FAUNA.xls","4.22 PERLENGKAPAN SEKOLAH.xls"}</definedName>
    <definedName name="____________________________me5">{"Book1","4.09 FLORA DAN FAUNA.xls","4.22 PERLENGKAPAN SEKOLAH.xls"}</definedName>
    <definedName name="____________________________me9" localSheetId="9">{"Book1","4.09 FLORA DAN FAUNA.xls","4.22 PERLENGKAPAN SEKOLAH.xls"}</definedName>
    <definedName name="____________________________me9" localSheetId="8">{"Book1","4.09 FLORA DAN FAUNA.xls","4.22 PERLENGKAPAN SEKOLAH.xls"}</definedName>
    <definedName name="____________________________me9">{"Book1","4.09 FLORA DAN FAUNA.xls","4.22 PERLENGKAPAN SEKOLAH.xls"}</definedName>
    <definedName name="____________________________mek1" localSheetId="9">{"Book1","4.09 FLORA DAN FAUNA.xls","4.22 PERLENGKAPAN SEKOLAH.xls"}</definedName>
    <definedName name="____________________________mek1" localSheetId="8">{"Book1","4.09 FLORA DAN FAUNA.xls","4.22 PERLENGKAPAN SEKOLAH.xls"}</definedName>
    <definedName name="____________________________mek1">{"Book1","4.09 FLORA DAN FAUNA.xls","4.22 PERLENGKAPAN SEKOLAH.xls"}</definedName>
    <definedName name="____________________________mek2" localSheetId="9">{"Book1","4.09 FLORA DAN FAUNA.xls","4.22 PERLENGKAPAN SEKOLAH.xls"}</definedName>
    <definedName name="____________________________mek2" localSheetId="8">{"Book1","4.09 FLORA DAN FAUNA.xls","4.22 PERLENGKAPAN SEKOLAH.xls"}</definedName>
    <definedName name="____________________________mek2">{"Book1","4.09 FLORA DAN FAUNA.xls","4.22 PERLENGKAPAN SEKOLAH.xls"}</definedName>
    <definedName name="____________________________mek3" localSheetId="9">{"Book1","4.09 FLORA DAN FAUNA.xls","4.22 PERLENGKAPAN SEKOLAH.xls"}</definedName>
    <definedName name="____________________________mek3" localSheetId="8">{"Book1","4.09 FLORA DAN FAUNA.xls","4.22 PERLENGKAPAN SEKOLAH.xls"}</definedName>
    <definedName name="____________________________mek3">{"Book1","4.09 FLORA DAN FAUNA.xls","4.22 PERLENGKAPAN SEKOLAH.xls"}</definedName>
    <definedName name="____________________________mek5" localSheetId="9">{"Book1","4.09 FLORA DAN FAUNA.xls","4.22 PERLENGKAPAN SEKOLAH.xls"}</definedName>
    <definedName name="____________________________mek5" localSheetId="8">{"Book1","4.09 FLORA DAN FAUNA.xls","4.22 PERLENGKAPAN SEKOLAH.xls"}</definedName>
    <definedName name="____________________________mek5">{"Book1","4.09 FLORA DAN FAUNA.xls","4.22 PERLENGKAPAN SEKOLAH.xls"}</definedName>
    <definedName name="____________________________mek87" localSheetId="9">{"Book1","4.09 FLORA DAN FAUNA.xls","4.22 PERLENGKAPAN SEKOLAH.xls"}</definedName>
    <definedName name="____________________________mek87" localSheetId="8">{"Book1","4.09 FLORA DAN FAUNA.xls","4.22 PERLENGKAPAN SEKOLAH.xls"}</definedName>
    <definedName name="____________________________mek87">{"Book1","4.09 FLORA DAN FAUNA.xls","4.22 PERLENGKAPAN SEKOLAH.xls"}</definedName>
    <definedName name="____________________________mek9" localSheetId="9">{"Book1","4.09 FLORA DAN FAUNA.xls","4.22 PERLENGKAPAN SEKOLAH.xls"}</definedName>
    <definedName name="____________________________mek9" localSheetId="8">{"Book1","4.09 FLORA DAN FAUNA.xls","4.22 PERLENGKAPAN SEKOLAH.xls"}</definedName>
    <definedName name="____________________________mek9">{"Book1","4.09 FLORA DAN FAUNA.xls","4.22 PERLENGKAPAN SEKOLAH.xls"}</definedName>
    <definedName name="____________________________meq12" localSheetId="9">{"Book1","4.09 FLORA DAN FAUNA.xls","4.22 PERLENGKAPAN SEKOLAH.xls"}</definedName>
    <definedName name="____________________________meq12" localSheetId="8">{"Book1","4.09 FLORA DAN FAUNA.xls","4.22 PERLENGKAPAN SEKOLAH.xls"}</definedName>
    <definedName name="____________________________meq12">{"Book1","4.09 FLORA DAN FAUNA.xls","4.22 PERLENGKAPAN SEKOLAH.xls"}</definedName>
    <definedName name="____________________________MMM18">#REF!</definedName>
    <definedName name="____________________________MMM19">#REF!</definedName>
    <definedName name="____________________________MMM37">#REF!</definedName>
    <definedName name="____________________________MMM39">#REF!</definedName>
    <definedName name="____________________________MMM48">#REF!</definedName>
    <definedName name="____________________________pvc100">#REF!</definedName>
    <definedName name="____________________________pvc150">#REF!</definedName>
    <definedName name="____________________________pvc200">#REF!</definedName>
    <definedName name="____________________________pvc50">#REF!</definedName>
    <definedName name="___________________________arr3" localSheetId="9">{"Book1","4.09 FLORA DAN FAUNA.xls","4.22 PERLENGKAPAN SEKOLAH.xls"}</definedName>
    <definedName name="___________________________arr3" localSheetId="8">{"Book1","4.09 FLORA DAN FAUNA.xls","4.22 PERLENGKAPAN SEKOLAH.xls"}</definedName>
    <definedName name="___________________________arr3">{"Book1","4.09 FLORA DAN FAUNA.xls","4.22 PERLENGKAPAN SEKOLAH.xls"}</definedName>
    <definedName name="___________________________der4" localSheetId="9">{"Book1","4.09 FLORA DAN FAUNA.xls","4.22 PERLENGKAPAN SEKOLAH.xls"}</definedName>
    <definedName name="___________________________der4" localSheetId="8">{"Book1","4.09 FLORA DAN FAUNA.xls","4.22 PERLENGKAPAN SEKOLAH.xls"}</definedName>
    <definedName name="___________________________der4">{"Book1","4.09 FLORA DAN FAUNA.xls","4.22 PERLENGKAPAN SEKOLAH.xls"}</definedName>
    <definedName name="___________________________doc5" localSheetId="9">{"Book1","4.09 FLORA DAN FAUNA.xls","4.22 PERLENGKAPAN SEKOLAH.xls"}</definedName>
    <definedName name="___________________________doc5" localSheetId="8">{"Book1","4.09 FLORA DAN FAUNA.xls","4.22 PERLENGKAPAN SEKOLAH.xls"}</definedName>
    <definedName name="___________________________doc5">{"Book1","4.09 FLORA DAN FAUNA.xls","4.22 PERLENGKAPAN SEKOLAH.xls"}</definedName>
    <definedName name="___________________________EEE07">#REF!</definedName>
    <definedName name="___________________________EEE11">#REF!</definedName>
    <definedName name="___________________________EEE13">#REF!</definedName>
    <definedName name="___________________________EEE23">#REF!</definedName>
    <definedName name="___________________________EEE31">#REF!</definedName>
    <definedName name="___________________________mas1" localSheetId="9">{"Book1","4.09 FLORA DAN FAUNA.xls","4.22 PERLENGKAPAN SEKOLAH.xls"}</definedName>
    <definedName name="___________________________mas1" localSheetId="8">{"Book1","4.09 FLORA DAN FAUNA.xls","4.22 PERLENGKAPAN SEKOLAH.xls"}</definedName>
    <definedName name="___________________________mas1">{"Book1","4.09 FLORA DAN FAUNA.xls","4.22 PERLENGKAPAN SEKOLAH.xls"}</definedName>
    <definedName name="___________________________mas12" localSheetId="9">{"Book1","4.09 FLORA DAN FAUNA.xls","4.22 PERLENGKAPAN SEKOLAH.xls"}</definedName>
    <definedName name="___________________________mas12" localSheetId="8">{"Book1","4.09 FLORA DAN FAUNA.xls","4.22 PERLENGKAPAN SEKOLAH.xls"}</definedName>
    <definedName name="___________________________mas12">{"Book1","4.09 FLORA DAN FAUNA.xls","4.22 PERLENGKAPAN SEKOLAH.xls"}</definedName>
    <definedName name="___________________________mas2" localSheetId="9">{"Book1","4.09 FLORA DAN FAUNA.xls","4.22 PERLENGKAPAN SEKOLAH.xls"}</definedName>
    <definedName name="___________________________mas2" localSheetId="8">{"Book1","4.09 FLORA DAN FAUNA.xls","4.22 PERLENGKAPAN SEKOLAH.xls"}</definedName>
    <definedName name="___________________________mas2">{"Book1","4.09 FLORA DAN FAUNA.xls","4.22 PERLENGKAPAN SEKOLAH.xls"}</definedName>
    <definedName name="___________________________mas4" localSheetId="9">{"Book1","4.09 FLORA DAN FAUNA.xls","4.22 PERLENGKAPAN SEKOLAH.xls"}</definedName>
    <definedName name="___________________________mas4" localSheetId="8">{"Book1","4.09 FLORA DAN FAUNA.xls","4.22 PERLENGKAPAN SEKOLAH.xls"}</definedName>
    <definedName name="___________________________mas4">{"Book1","4.09 FLORA DAN FAUNA.xls","4.22 PERLENGKAPAN SEKOLAH.xls"}</definedName>
    <definedName name="___________________________mas5" localSheetId="9">{"Book1","4.09 FLORA DAN FAUNA.xls","4.22 PERLENGKAPAN SEKOLAH.xls"}</definedName>
    <definedName name="___________________________mas5" localSheetId="8">{"Book1","4.09 FLORA DAN FAUNA.xls","4.22 PERLENGKAPAN SEKOLAH.xls"}</definedName>
    <definedName name="___________________________mas5">{"Book1","4.09 FLORA DAN FAUNA.xls","4.22 PERLENGKAPAN SEKOLAH.xls"}</definedName>
    <definedName name="___________________________mas6" localSheetId="9">{"Book1","4.09 FLORA DAN FAUNA.xls","4.22 PERLENGKAPAN SEKOLAH.xls"}</definedName>
    <definedName name="___________________________mas6" localSheetId="8">{"Book1","4.09 FLORA DAN FAUNA.xls","4.22 PERLENGKAPAN SEKOLAH.xls"}</definedName>
    <definedName name="___________________________mas6">{"Book1","4.09 FLORA DAN FAUNA.xls","4.22 PERLENGKAPAN SEKOLAH.xls"}</definedName>
    <definedName name="___________________________mas7" localSheetId="9">{"Book1","4.09 FLORA DAN FAUNA.xls","4.22 PERLENGKAPAN SEKOLAH.xls"}</definedName>
    <definedName name="___________________________mas7" localSheetId="8">{"Book1","4.09 FLORA DAN FAUNA.xls","4.22 PERLENGKAPAN SEKOLAH.xls"}</definedName>
    <definedName name="___________________________mas7">{"Book1","4.09 FLORA DAN FAUNA.xls","4.22 PERLENGKAPAN SEKOLAH.xls"}</definedName>
    <definedName name="___________________________mas8" localSheetId="9">{"Book1","4.09 FLORA DAN FAUNA.xls","4.22 PERLENGKAPAN SEKOLAH.xls"}</definedName>
    <definedName name="___________________________mas8" localSheetId="8">{"Book1","4.09 FLORA DAN FAUNA.xls","4.22 PERLENGKAPAN SEKOLAH.xls"}</definedName>
    <definedName name="___________________________mas8">{"Book1","4.09 FLORA DAN FAUNA.xls","4.22 PERLENGKAPAN SEKOLAH.xls"}</definedName>
    <definedName name="___________________________mas9" localSheetId="9">{"Book1","4.09 FLORA DAN FAUNA.xls","4.22 PERLENGKAPAN SEKOLAH.xls"}</definedName>
    <definedName name="___________________________mas9" localSheetId="8">{"Book1","4.09 FLORA DAN FAUNA.xls","4.22 PERLENGKAPAN SEKOLAH.xls"}</definedName>
    <definedName name="___________________________mas9">{"Book1","4.09 FLORA DAN FAUNA.xls","4.22 PERLENGKAPAN SEKOLAH.xls"}</definedName>
    <definedName name="___________________________me1" localSheetId="9">{"Book1","4.09 FLORA DAN FAUNA.xls","4.22 PERLENGKAPAN SEKOLAH.xls"}</definedName>
    <definedName name="___________________________me1" localSheetId="8">{"Book1","4.09 FLORA DAN FAUNA.xls","4.22 PERLENGKAPAN SEKOLAH.xls"}</definedName>
    <definedName name="___________________________me1">{"Book1","4.09 FLORA DAN FAUNA.xls","4.22 PERLENGKAPAN SEKOLAH.xls"}</definedName>
    <definedName name="___________________________me2" localSheetId="9">{"Book1","4.09 FLORA DAN FAUNA.xls","4.22 PERLENGKAPAN SEKOLAH.xls"}</definedName>
    <definedName name="___________________________me2" localSheetId="8">{"Book1","4.09 FLORA DAN FAUNA.xls","4.22 PERLENGKAPAN SEKOLAH.xls"}</definedName>
    <definedName name="___________________________me2">{"Book1","4.09 FLORA DAN FAUNA.xls","4.22 PERLENGKAPAN SEKOLAH.xls"}</definedName>
    <definedName name="___________________________me3" localSheetId="9">{"Book1","4.09 FLORA DAN FAUNA.xls","4.22 PERLENGKAPAN SEKOLAH.xls"}</definedName>
    <definedName name="___________________________me3" localSheetId="8">{"Book1","4.09 FLORA DAN FAUNA.xls","4.22 PERLENGKAPAN SEKOLAH.xls"}</definedName>
    <definedName name="___________________________me3">{"Book1","4.09 FLORA DAN FAUNA.xls","4.22 PERLENGKAPAN SEKOLAH.xls"}</definedName>
    <definedName name="___________________________me4" localSheetId="9">{"Book1","4.09 FLORA DAN FAUNA.xls","4.22 PERLENGKAPAN SEKOLAH.xls"}</definedName>
    <definedName name="___________________________me4" localSheetId="8">{"Book1","4.09 FLORA DAN FAUNA.xls","4.22 PERLENGKAPAN SEKOLAH.xls"}</definedName>
    <definedName name="___________________________me4">{"Book1","4.09 FLORA DAN FAUNA.xls","4.22 PERLENGKAPAN SEKOLAH.xls"}</definedName>
    <definedName name="___________________________me5" localSheetId="9">{"Book1","4.09 FLORA DAN FAUNA.xls","4.22 PERLENGKAPAN SEKOLAH.xls"}</definedName>
    <definedName name="___________________________me5" localSheetId="8">{"Book1","4.09 FLORA DAN FAUNA.xls","4.22 PERLENGKAPAN SEKOLAH.xls"}</definedName>
    <definedName name="___________________________me5">{"Book1","4.09 FLORA DAN FAUNA.xls","4.22 PERLENGKAPAN SEKOLAH.xls"}</definedName>
    <definedName name="___________________________me9" localSheetId="9">{"Book1","4.09 FLORA DAN FAUNA.xls","4.22 PERLENGKAPAN SEKOLAH.xls"}</definedName>
    <definedName name="___________________________me9" localSheetId="8">{"Book1","4.09 FLORA DAN FAUNA.xls","4.22 PERLENGKAPAN SEKOLAH.xls"}</definedName>
    <definedName name="___________________________me9">{"Book1","4.09 FLORA DAN FAUNA.xls","4.22 PERLENGKAPAN SEKOLAH.xls"}</definedName>
    <definedName name="___________________________mek1" localSheetId="9">{"Book1","4.09 FLORA DAN FAUNA.xls","4.22 PERLENGKAPAN SEKOLAH.xls"}</definedName>
    <definedName name="___________________________mek1" localSheetId="8">{"Book1","4.09 FLORA DAN FAUNA.xls","4.22 PERLENGKAPAN SEKOLAH.xls"}</definedName>
    <definedName name="___________________________mek1">{"Book1","4.09 FLORA DAN FAUNA.xls","4.22 PERLENGKAPAN SEKOLAH.xls"}</definedName>
    <definedName name="___________________________mek2" localSheetId="9">{"Book1","4.09 FLORA DAN FAUNA.xls","4.22 PERLENGKAPAN SEKOLAH.xls"}</definedName>
    <definedName name="___________________________mek2" localSheetId="8">{"Book1","4.09 FLORA DAN FAUNA.xls","4.22 PERLENGKAPAN SEKOLAH.xls"}</definedName>
    <definedName name="___________________________mek2">{"Book1","4.09 FLORA DAN FAUNA.xls","4.22 PERLENGKAPAN SEKOLAH.xls"}</definedName>
    <definedName name="___________________________mek3" localSheetId="9">{"Book1","4.09 FLORA DAN FAUNA.xls","4.22 PERLENGKAPAN SEKOLAH.xls"}</definedName>
    <definedName name="___________________________mek3" localSheetId="8">{"Book1","4.09 FLORA DAN FAUNA.xls","4.22 PERLENGKAPAN SEKOLAH.xls"}</definedName>
    <definedName name="___________________________mek3">{"Book1","4.09 FLORA DAN FAUNA.xls","4.22 PERLENGKAPAN SEKOLAH.xls"}</definedName>
    <definedName name="___________________________mek5" localSheetId="9">{"Book1","4.09 FLORA DAN FAUNA.xls","4.22 PERLENGKAPAN SEKOLAH.xls"}</definedName>
    <definedName name="___________________________mek5" localSheetId="8">{"Book1","4.09 FLORA DAN FAUNA.xls","4.22 PERLENGKAPAN SEKOLAH.xls"}</definedName>
    <definedName name="___________________________mek5">{"Book1","4.09 FLORA DAN FAUNA.xls","4.22 PERLENGKAPAN SEKOLAH.xls"}</definedName>
    <definedName name="___________________________mek87" localSheetId="9">{"Book1","4.09 FLORA DAN FAUNA.xls","4.22 PERLENGKAPAN SEKOLAH.xls"}</definedName>
    <definedName name="___________________________mek87" localSheetId="8">{"Book1","4.09 FLORA DAN FAUNA.xls","4.22 PERLENGKAPAN SEKOLAH.xls"}</definedName>
    <definedName name="___________________________mek87">{"Book1","4.09 FLORA DAN FAUNA.xls","4.22 PERLENGKAPAN SEKOLAH.xls"}</definedName>
    <definedName name="___________________________mek9" localSheetId="9">{"Book1","4.09 FLORA DAN FAUNA.xls","4.22 PERLENGKAPAN SEKOLAH.xls"}</definedName>
    <definedName name="___________________________mek9" localSheetId="8">{"Book1","4.09 FLORA DAN FAUNA.xls","4.22 PERLENGKAPAN SEKOLAH.xls"}</definedName>
    <definedName name="___________________________mek9">{"Book1","4.09 FLORA DAN FAUNA.xls","4.22 PERLENGKAPAN SEKOLAH.xls"}</definedName>
    <definedName name="___________________________meq12" localSheetId="9">{"Book1","4.09 FLORA DAN FAUNA.xls","4.22 PERLENGKAPAN SEKOLAH.xls"}</definedName>
    <definedName name="___________________________meq12" localSheetId="8">{"Book1","4.09 FLORA DAN FAUNA.xls","4.22 PERLENGKAPAN SEKOLAH.xls"}</definedName>
    <definedName name="___________________________meq12">{"Book1","4.09 FLORA DAN FAUNA.xls","4.22 PERLENGKAPAN SEKOLAH.xls"}</definedName>
    <definedName name="___________________________pvc100">#REF!</definedName>
    <definedName name="___________________________pvc150">#REF!</definedName>
    <definedName name="___________________________pvc200">#REF!</definedName>
    <definedName name="___________________________pvc50">#REF!</definedName>
    <definedName name="__________________________der4" localSheetId="9">{"Book1","4.09 FLORA DAN FAUNA.xls","4.22 PERLENGKAPAN SEKOLAH.xls"}</definedName>
    <definedName name="__________________________der4" localSheetId="8">{"Book1","4.09 FLORA DAN FAUNA.xls","4.22 PERLENGKAPAN SEKOLAH.xls"}</definedName>
    <definedName name="__________________________der4">{"Book1","4.09 FLORA DAN FAUNA.xls","4.22 PERLENGKAPAN SEKOLAH.xls"}</definedName>
    <definedName name="__________________________DIV1">#REF!</definedName>
    <definedName name="__________________________DIV10">#REF!</definedName>
    <definedName name="__________________________DIV2">#REF!</definedName>
    <definedName name="__________________________DIV3">#REF!</definedName>
    <definedName name="__________________________DIV4">#REF!</definedName>
    <definedName name="__________________________DIV5">#REF!</definedName>
    <definedName name="__________________________DIV6">#REF!</definedName>
    <definedName name="__________________________DIV7">#REF!</definedName>
    <definedName name="__________________________DIV8">#REF!</definedName>
    <definedName name="__________________________DIV9">#REF!</definedName>
    <definedName name="__________________________doc5" localSheetId="9">{"Book1","4.09 FLORA DAN FAUNA.xls","4.22 PERLENGKAPAN SEKOLAH.xls"}</definedName>
    <definedName name="__________________________doc5" localSheetId="8">{"Book1","4.09 FLORA DAN FAUNA.xls","4.22 PERLENGKAPAN SEKOLAH.xls"}</definedName>
    <definedName name="__________________________doc5">{"Book1","4.09 FLORA DAN FAUNA.xls","4.22 PERLENGKAPAN SEKOLAH.xls"}</definedName>
    <definedName name="__________________________EEE08">#REF!</definedName>
    <definedName name="__________________________HAL1">#REF!</definedName>
    <definedName name="__________________________HAL2">#REF!</definedName>
    <definedName name="__________________________HAL3">#REF!</definedName>
    <definedName name="__________________________HAL4">#REF!</definedName>
    <definedName name="__________________________HAL5">#REF!</definedName>
    <definedName name="__________________________HAL6">#REF!</definedName>
    <definedName name="__________________________HAL7">#REF!</definedName>
    <definedName name="__________________________HAL8">#REF!</definedName>
    <definedName name="__________________________mas2" localSheetId="9">{"Book1","4.09 FLORA DAN FAUNA.xls","4.22 PERLENGKAPAN SEKOLAH.xls"}</definedName>
    <definedName name="__________________________mas2" localSheetId="8">{"Book1","4.09 FLORA DAN FAUNA.xls","4.22 PERLENGKAPAN SEKOLAH.xls"}</definedName>
    <definedName name="__________________________mas2">{"Book1","4.09 FLORA DAN FAUNA.xls","4.22 PERLENGKAPAN SEKOLAH.xls"}</definedName>
    <definedName name="__________________________me9" localSheetId="9">{"Book1","4.09 FLORA DAN FAUNA.xls","4.22 PERLENGKAPAN SEKOLAH.xls"}</definedName>
    <definedName name="__________________________me9" localSheetId="8">{"Book1","4.09 FLORA DAN FAUNA.xls","4.22 PERLENGKAPAN SEKOLAH.xls"}</definedName>
    <definedName name="__________________________me9">{"Book1","4.09 FLORA DAN FAUNA.xls","4.22 PERLENGKAPAN SEKOLAH.xls"}</definedName>
    <definedName name="__________________________mek1" localSheetId="9">{"Book1","4.09 FLORA DAN FAUNA.xls","4.22 PERLENGKAPAN SEKOLAH.xls"}</definedName>
    <definedName name="__________________________mek1" localSheetId="8">{"Book1","4.09 FLORA DAN FAUNA.xls","4.22 PERLENGKAPAN SEKOLAH.xls"}</definedName>
    <definedName name="__________________________mek1">{"Book1","4.09 FLORA DAN FAUNA.xls","4.22 PERLENGKAPAN SEKOLAH.xls"}</definedName>
    <definedName name="__________________________mek2" localSheetId="9">{"Book1","4.09 FLORA DAN FAUNA.xls","4.22 PERLENGKAPAN SEKOLAH.xls"}</definedName>
    <definedName name="__________________________mek2" localSheetId="8">{"Book1","4.09 FLORA DAN FAUNA.xls","4.22 PERLENGKAPAN SEKOLAH.xls"}</definedName>
    <definedName name="__________________________mek2">{"Book1","4.09 FLORA DAN FAUNA.xls","4.22 PERLENGKAPAN SEKOLAH.xls"}</definedName>
    <definedName name="__________________________mek87" localSheetId="9">{"Book1","4.09 FLORA DAN FAUNA.xls","4.22 PERLENGKAPAN SEKOLAH.xls"}</definedName>
    <definedName name="__________________________mek87" localSheetId="8">{"Book1","4.09 FLORA DAN FAUNA.xls","4.22 PERLENGKAPAN SEKOLAH.xls"}</definedName>
    <definedName name="__________________________mek87">{"Book1","4.09 FLORA DAN FAUNA.xls","4.22 PERLENGKAPAN SEKOLAH.xls"}</definedName>
    <definedName name="__________________________mek9" localSheetId="9">{"Book1","4.09 FLORA DAN FAUNA.xls","4.22 PERLENGKAPAN SEKOLAH.xls"}</definedName>
    <definedName name="__________________________mek9" localSheetId="8">{"Book1","4.09 FLORA DAN FAUNA.xls","4.22 PERLENGKAPAN SEKOLAH.xls"}</definedName>
    <definedName name="__________________________mek9">{"Book1","4.09 FLORA DAN FAUNA.xls","4.22 PERLENGKAPAN SEKOLAH.xls"}</definedName>
    <definedName name="__________________________meq12" localSheetId="9">{"Book1","4.09 FLORA DAN FAUNA.xls","4.22 PERLENGKAPAN SEKOLAH.xls"}</definedName>
    <definedName name="__________________________meq12" localSheetId="8">{"Book1","4.09 FLORA DAN FAUNA.xls","4.22 PERLENGKAPAN SEKOLAH.xls"}</definedName>
    <definedName name="__________________________meq12">{"Book1","4.09 FLORA DAN FAUNA.xls","4.22 PERLENGKAPAN SEKOLAH.xls"}</definedName>
    <definedName name="__________________________MMM18">#REF!</definedName>
    <definedName name="__________________________MMM19">#REF!</definedName>
    <definedName name="__________________________MMM37">#REF!</definedName>
    <definedName name="__________________________MMM39">#REF!</definedName>
    <definedName name="__________________________MMM48">#REF!</definedName>
    <definedName name="__________________________pvc100">#REF!</definedName>
    <definedName name="__________________________pvc150">#REF!</definedName>
    <definedName name="__________________________PVC200">#REF!</definedName>
    <definedName name="__________________________PVC50">#REF!</definedName>
    <definedName name="__________________________PVC75">#REF!</definedName>
    <definedName name="_________________________DIV1">#REF!</definedName>
    <definedName name="_________________________DIV10">#REF!</definedName>
    <definedName name="_________________________DIV11">#REF!</definedName>
    <definedName name="_________________________DIV2">#REF!</definedName>
    <definedName name="_________________________DIV3">#REF!</definedName>
    <definedName name="_________________________DIV4">#REF!</definedName>
    <definedName name="_________________________DIV5">#REF!</definedName>
    <definedName name="_________________________DIV6">#REF!</definedName>
    <definedName name="_________________________DIV7">#REF!</definedName>
    <definedName name="_________________________DIV8">#REF!</definedName>
    <definedName name="_________________________DIV9">#REF!</definedName>
    <definedName name="_________________________doc5" localSheetId="9">{"Book1","4.09 FLORA DAN FAUNA.xls","4.22 PERLENGKAPAN SEKOLAH.xls"}</definedName>
    <definedName name="_________________________doc5" localSheetId="8">{"Book1","4.09 FLORA DAN FAUNA.xls","4.22 PERLENGKAPAN SEKOLAH.xls"}</definedName>
    <definedName name="_________________________doc5">{"Book1","4.09 FLORA DAN FAUNA.xls","4.22 PERLENGKAPAN SEKOLAH.xls"}</definedName>
    <definedName name="_________________________EEE07">#REF!</definedName>
    <definedName name="_________________________EEE08">#REF!</definedName>
    <definedName name="_________________________EEE11">#REF!</definedName>
    <definedName name="_________________________EEE13">#REF!</definedName>
    <definedName name="_________________________EEE23">#REF!</definedName>
    <definedName name="_________________________EEE31">#REF!</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MMM18">#REF!</definedName>
    <definedName name="_________________________MMM19">#REF!</definedName>
    <definedName name="_________________________MMM48">#REF!</definedName>
    <definedName name="_________________________pvc100">#REF!</definedName>
    <definedName name="_________________________pvc150">#REF!</definedName>
    <definedName name="_________________________PVC200">#REF!</definedName>
    <definedName name="_________________________PVC50">#REF!</definedName>
    <definedName name="_________________________PVC75">#REF!</definedName>
    <definedName name="________________________DIV1">#REF!</definedName>
    <definedName name="________________________DIV10">#REF!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8">#REF!</definedName>
    <definedName name="________________________gk2" hidden="1">#REF!</definedName>
    <definedName name="________________________HAL1">#REF!</definedName>
    <definedName name="________________________HAL2">#REF!</definedName>
    <definedName name="________________________HAL3">#REF!</definedName>
    <definedName name="________________________HAL4">#REF!</definedName>
    <definedName name="________________________HAL5">#REF!</definedName>
    <definedName name="________________________HAL6">#REF!</definedName>
    <definedName name="________________________HAL7">#REF!</definedName>
    <definedName name="________________________HAL8">#REF!</definedName>
    <definedName name="________________________MMM18">#REF!</definedName>
    <definedName name="________________________MMM19">#REF!</definedName>
    <definedName name="________________________MMM37">#REF!</definedName>
    <definedName name="________________________MMM39">#REF!</definedName>
    <definedName name="________________________MMM48">#REF!</definedName>
    <definedName name="________________________pvc100">#REF!</definedName>
    <definedName name="________________________pvc150">#REF!</definedName>
    <definedName name="________________________PVC200">#REF!</definedName>
    <definedName name="________________________PVC50">#REF!</definedName>
    <definedName name="________________________PVC75">#REF!</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5">#REF!</definedName>
    <definedName name="_______________________EEE07">#REF!</definedName>
    <definedName name="_______________________EEE08">#REF!</definedName>
    <definedName name="_______________________EEE11">#REF!</definedName>
    <definedName name="_______________________EEE13">#REF!</definedName>
    <definedName name="_______________________EEE23">#REF!</definedName>
    <definedName name="_______________________EEE31">#REF!</definedName>
    <definedName name="_______________________gk2" hidden="1">#REF!</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MMM18">#REF!</definedName>
    <definedName name="_______________________MMM19">#REF!</definedName>
    <definedName name="_______________________MMM37">#REF!</definedName>
    <definedName name="_______________________MMM38">#REF!</definedName>
    <definedName name="_______________________MMM39">#REF!</definedName>
    <definedName name="_______________________MMM48">#REF!</definedName>
    <definedName name="_______________________pvc100">#REF!</definedName>
    <definedName name="_______________________pvc150">#REF!</definedName>
    <definedName name="_______________________PVC200">#REF!</definedName>
    <definedName name="_______________________PVC50">#REF!</definedName>
    <definedName name="_______________________PVC75">#REF!</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#REF!</definedName>
    <definedName name="______________________EEE06">#REF!</definedName>
    <definedName name="______________________EEE07">#REF!</definedName>
    <definedName name="______________________EEE08">#REF!</definedName>
    <definedName name="______________________EEE09">#REF!</definedName>
    <definedName name="______________________EEE10">#REF!</definedName>
    <definedName name="______________________EEE11">#REF!</definedName>
    <definedName name="______________________EEE13">#REF!</definedName>
    <definedName name="______________________EEE15">#REF!</definedName>
    <definedName name="______________________EEE17">#REF!</definedName>
    <definedName name="______________________EEE19">#REF!</definedName>
    <definedName name="______________________EEE22">#REF!</definedName>
    <definedName name="______________________EEE23">#REF!</definedName>
    <definedName name="______________________EEE27">#REF!</definedName>
    <definedName name="______________________EEE29">#REF!</definedName>
    <definedName name="______________________EEE31">#REF!</definedName>
    <definedName name="______________________gk2" hidden="1">#REF!</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#REF!</definedName>
    <definedName name="______________________LLL02">#REF!</definedName>
    <definedName name="______________________LLL03">#REF!</definedName>
    <definedName name="______________________MMM03">#REF!</definedName>
    <definedName name="______________________MMM04">#REF!</definedName>
    <definedName name="______________________MMM10">#REF!</definedName>
    <definedName name="______________________MMM11">#REF!</definedName>
    <definedName name="______________________MMM12">#REF!</definedName>
    <definedName name="______________________MMM16">#REF!</definedName>
    <definedName name="______________________MMM18">#REF!</definedName>
    <definedName name="______________________MMM19">#REF!</definedName>
    <definedName name="______________________MMM26">#REF!</definedName>
    <definedName name="______________________MMM27">#REF!</definedName>
    <definedName name="______________________MMM37">#REF!</definedName>
    <definedName name="______________________MMM39">#REF!</definedName>
    <definedName name="______________________MMM44">#REF!</definedName>
    <definedName name="______________________MMM47">#REF!</definedName>
    <definedName name="______________________MMM48">#REF!</definedName>
    <definedName name="______________________PVC100">#REF!</definedName>
    <definedName name="______________________PVC150">#REF!</definedName>
    <definedName name="______________________PVC200">#REF!</definedName>
    <definedName name="______________________PVC50">#REF!</definedName>
    <definedName name="______________________PVC75">#REF!</definedName>
    <definedName name="_____________________arr3" localSheetId="9">{"Book1","4.09 FLORA DAN FAUNA.xls","4.22 PERLENGKAPAN SEKOLAH.xls"}</definedName>
    <definedName name="_____________________arr3" localSheetId="8">{"Book1","4.09 FLORA DAN FAUNA.xls","4.22 PERLENGKAPAN SEKOLAH.xls"}</definedName>
    <definedName name="_____________________arr3">{"Book1","4.09 FLORA DAN FAUNA.xls","4.22 PERLENGKAPAN SEKOLAH.xls"}</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5">#REF!</definedName>
    <definedName name="_____________________EEE06">#REF!</definedName>
    <definedName name="_____________________EEE07">#REF!</definedName>
    <definedName name="_____________________EEE08">#REF!</definedName>
    <definedName name="_____________________EEE09">#REF!</definedName>
    <definedName name="_____________________EEE10">#REF!</definedName>
    <definedName name="_____________________EEE11">#REF!</definedName>
    <definedName name="_____________________EEE13">#REF!</definedName>
    <definedName name="_____________________EEE15">#REF!</definedName>
    <definedName name="_____________________EEE16">#REF!</definedName>
    <definedName name="_____________________EEE17">#REF!</definedName>
    <definedName name="_____________________EEE19">#REF!</definedName>
    <definedName name="_____________________EEE23">#REF!</definedName>
    <definedName name="_____________________EEE31">#REF!</definedName>
    <definedName name="_____________________gk2" hidden="1">#REF!</definedName>
    <definedName name="_____________________HAL1">#REF!</definedName>
    <definedName name="_____________________HAL2">#REF!</definedName>
    <definedName name="_____________________HAL3">#REF!</definedName>
    <definedName name="_____________________HAL4">#REF!</definedName>
    <definedName name="_____________________HAL5">#REF!</definedName>
    <definedName name="_____________________HAL6">#REF!</definedName>
    <definedName name="_____________________HAL7">#REF!</definedName>
    <definedName name="_____________________HAL8">#REF!</definedName>
    <definedName name="_____________________kof1">#REF!</definedName>
    <definedName name="_____________________mas1" localSheetId="9">{"Book1","4.09 FLORA DAN FAUNA.xls","4.22 PERLENGKAPAN SEKOLAH.xls"}</definedName>
    <definedName name="_____________________mas1" localSheetId="8">{"Book1","4.09 FLORA DAN FAUNA.xls","4.22 PERLENGKAPAN SEKOLAH.xls"}</definedName>
    <definedName name="_____________________mas1">{"Book1","4.09 FLORA DAN FAUNA.xls","4.22 PERLENGKAPAN SEKOLAH.xls"}</definedName>
    <definedName name="_____________________mas12" localSheetId="9">{"Book1","4.09 FLORA DAN FAUNA.xls","4.22 PERLENGKAPAN SEKOLAH.xls"}</definedName>
    <definedName name="_____________________mas12" localSheetId="8">{"Book1","4.09 FLORA DAN FAUNA.xls","4.22 PERLENGKAPAN SEKOLAH.xls"}</definedName>
    <definedName name="_____________________mas12">{"Book1","4.09 FLORA DAN FAUNA.xls","4.22 PERLENGKAPAN SEKOLAH.xls"}</definedName>
    <definedName name="_____________________mas4" localSheetId="9">{"Book1","4.09 FLORA DAN FAUNA.xls","4.22 PERLENGKAPAN SEKOLAH.xls"}</definedName>
    <definedName name="_____________________mas4" localSheetId="8">{"Book1","4.09 FLORA DAN FAUNA.xls","4.22 PERLENGKAPAN SEKOLAH.xls"}</definedName>
    <definedName name="_____________________mas4">{"Book1","4.09 FLORA DAN FAUNA.xls","4.22 PERLENGKAPAN SEKOLAH.xls"}</definedName>
    <definedName name="_____________________mas5" localSheetId="9">{"Book1","4.09 FLORA DAN FAUNA.xls","4.22 PERLENGKAPAN SEKOLAH.xls"}</definedName>
    <definedName name="_____________________mas5" localSheetId="8">{"Book1","4.09 FLORA DAN FAUNA.xls","4.22 PERLENGKAPAN SEKOLAH.xls"}</definedName>
    <definedName name="_____________________mas5">{"Book1","4.09 FLORA DAN FAUNA.xls","4.22 PERLENGKAPAN SEKOLAH.xls"}</definedName>
    <definedName name="_____________________mas6" localSheetId="9">{"Book1","4.09 FLORA DAN FAUNA.xls","4.22 PERLENGKAPAN SEKOLAH.xls"}</definedName>
    <definedName name="_____________________mas6" localSheetId="8">{"Book1","4.09 FLORA DAN FAUNA.xls","4.22 PERLENGKAPAN SEKOLAH.xls"}</definedName>
    <definedName name="_____________________mas6">{"Book1","4.09 FLORA DAN FAUNA.xls","4.22 PERLENGKAPAN SEKOLAH.xls"}</definedName>
    <definedName name="_____________________mas7" localSheetId="9">{"Book1","4.09 FLORA DAN FAUNA.xls","4.22 PERLENGKAPAN SEKOLAH.xls"}</definedName>
    <definedName name="_____________________mas7" localSheetId="8">{"Book1","4.09 FLORA DAN FAUNA.xls","4.22 PERLENGKAPAN SEKOLAH.xls"}</definedName>
    <definedName name="_____________________mas7">{"Book1","4.09 FLORA DAN FAUNA.xls","4.22 PERLENGKAPAN SEKOLAH.xls"}</definedName>
    <definedName name="_____________________mas8" localSheetId="9">{"Book1","4.09 FLORA DAN FAUNA.xls","4.22 PERLENGKAPAN SEKOLAH.xls"}</definedName>
    <definedName name="_____________________mas8" localSheetId="8">{"Book1","4.09 FLORA DAN FAUNA.xls","4.22 PERLENGKAPAN SEKOLAH.xls"}</definedName>
    <definedName name="_____________________mas8">{"Book1","4.09 FLORA DAN FAUNA.xls","4.22 PERLENGKAPAN SEKOLAH.xls"}</definedName>
    <definedName name="_____________________mas9" localSheetId="9">{"Book1","4.09 FLORA DAN FAUNA.xls","4.22 PERLENGKAPAN SEKOLAH.xls"}</definedName>
    <definedName name="_____________________mas9" localSheetId="8">{"Book1","4.09 FLORA DAN FAUNA.xls","4.22 PERLENGKAPAN SEKOLAH.xls"}</definedName>
    <definedName name="_____________________mas9">{"Book1","4.09 FLORA DAN FAUNA.xls","4.22 PERLENGKAPAN SEKOLAH.xls"}</definedName>
    <definedName name="_____________________me1" localSheetId="9">{"Book1","4.09 FLORA DAN FAUNA.xls","4.22 PERLENGKAPAN SEKOLAH.xls"}</definedName>
    <definedName name="_____________________me1" localSheetId="8">{"Book1","4.09 FLORA DAN FAUNA.xls","4.22 PERLENGKAPAN SEKOLAH.xls"}</definedName>
    <definedName name="_____________________me1">{"Book1","4.09 FLORA DAN FAUNA.xls","4.22 PERLENGKAPAN SEKOLAH.xls"}</definedName>
    <definedName name="_____________________me2" localSheetId="9">{"Book1","4.09 FLORA DAN FAUNA.xls","4.22 PERLENGKAPAN SEKOLAH.xls"}</definedName>
    <definedName name="_____________________me2" localSheetId="8">{"Book1","4.09 FLORA DAN FAUNA.xls","4.22 PERLENGKAPAN SEKOLAH.xls"}</definedName>
    <definedName name="_____________________me2">{"Book1","4.09 FLORA DAN FAUNA.xls","4.22 PERLENGKAPAN SEKOLAH.xls"}</definedName>
    <definedName name="_____________________me3" localSheetId="9">{"Book1","4.09 FLORA DAN FAUNA.xls","4.22 PERLENGKAPAN SEKOLAH.xls"}</definedName>
    <definedName name="_____________________me3" localSheetId="8">{"Book1","4.09 FLORA DAN FAUNA.xls","4.22 PERLENGKAPAN SEKOLAH.xls"}</definedName>
    <definedName name="_____________________me3">{"Book1","4.09 FLORA DAN FAUNA.xls","4.22 PERLENGKAPAN SEKOLAH.xls"}</definedName>
    <definedName name="_____________________me4" localSheetId="9">{"Book1","4.09 FLORA DAN FAUNA.xls","4.22 PERLENGKAPAN SEKOLAH.xls"}</definedName>
    <definedName name="_____________________me4" localSheetId="8">{"Book1","4.09 FLORA DAN FAUNA.xls","4.22 PERLENGKAPAN SEKOLAH.xls"}</definedName>
    <definedName name="_____________________me4">{"Book1","4.09 FLORA DAN FAUNA.xls","4.22 PERLENGKAPAN SEKOLAH.xls"}</definedName>
    <definedName name="_____________________me5" localSheetId="9">{"Book1","4.09 FLORA DAN FAUNA.xls","4.22 PERLENGKAPAN SEKOLAH.xls"}</definedName>
    <definedName name="_____________________me5" localSheetId="8">{"Book1","4.09 FLORA DAN FAUNA.xls","4.22 PERLENGKAPAN SEKOLAH.xls"}</definedName>
    <definedName name="_____________________me5">{"Book1","4.09 FLORA DAN FAUNA.xls","4.22 PERLENGKAPAN SEKOLAH.xls"}</definedName>
    <definedName name="_____________________mek3" localSheetId="9">{"Book1","4.09 FLORA DAN FAUNA.xls","4.22 PERLENGKAPAN SEKOLAH.xls"}</definedName>
    <definedName name="_____________________mek3" localSheetId="8">{"Book1","4.09 FLORA DAN FAUNA.xls","4.22 PERLENGKAPAN SEKOLAH.xls"}</definedName>
    <definedName name="_____________________mek3">{"Book1","4.09 FLORA DAN FAUNA.xls","4.22 PERLENGKAPAN SEKOLAH.xls"}</definedName>
    <definedName name="_____________________mek5" localSheetId="9">{"Book1","4.09 FLORA DAN FAUNA.xls","4.22 PERLENGKAPAN SEKOLAH.xls"}</definedName>
    <definedName name="_____________________mek5" localSheetId="8">{"Book1","4.09 FLORA DAN FAUNA.xls","4.22 PERLENGKAPAN SEKOLAH.xls"}</definedName>
    <definedName name="_____________________mek5">{"Book1","4.09 FLORA DAN FAUNA.xls","4.22 PERLENGKAPAN SEKOLAH.xls"}</definedName>
    <definedName name="_____________________MMM18">#REF!</definedName>
    <definedName name="_____________________MMM19">#REF!</definedName>
    <definedName name="_____________________MMM37">#REF!</definedName>
    <definedName name="_____________________MMM38">#REF!</definedName>
    <definedName name="_____________________MMM39">#REF!</definedName>
    <definedName name="_____________________MMM48">#REF!</definedName>
    <definedName name="_____________________pvc1">#REF!</definedName>
    <definedName name="_____________________pvc100">#REF!</definedName>
    <definedName name="_____________________pvc150">#REF!</definedName>
    <definedName name="_____________________PVC200">#REF!</definedName>
    <definedName name="_____________________pvc4">#REF!</definedName>
    <definedName name="_____________________PVC50">#REF!</definedName>
    <definedName name="_____________________pvc6">#REF!</definedName>
    <definedName name="_____________________PVC75">#REF!</definedName>
    <definedName name="____________________arr3" localSheetId="9">{"Book1","4.09 FLORA DAN FAUNA.xls","4.22 PERLENGKAPAN SEKOLAH.xls"}</definedName>
    <definedName name="____________________arr3" localSheetId="8">{"Book1","4.09 FLORA DAN FAUNA.xls","4.22 PERLENGKAPAN SEKOLAH.xls"}</definedName>
    <definedName name="____________________arr3">{"Book1","4.09 FLORA DAN FAUNA.xls","4.22 PERLENGKAPAN SEKOLAH.xls"}</definedName>
    <definedName name="____________________der4" localSheetId="9">{"Book1","4.09 FLORA DAN FAUNA.xls","4.22 PERLENGKAPAN SEKOLAH.xls"}</definedName>
    <definedName name="____________________der4" localSheetId="8">{"Book1","4.09 FLORA DAN FAUNA.xls","4.22 PERLENGKAPAN SEKOLAH.xls"}</definedName>
    <definedName name="____________________der4">{"Book1","4.09 FLORA DAN FAUNA.xls","4.22 PERLENGKAPAN SEKOLAH.xls"}</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#REF!</definedName>
    <definedName name="____________________EEE05">#REF!</definedName>
    <definedName name="____________________EEE06">#REF!</definedName>
    <definedName name="____________________EEE07">#REF!</definedName>
    <definedName name="____________________EEE08">#REF!</definedName>
    <definedName name="____________________EEE09">#REF!</definedName>
    <definedName name="____________________EEE10">#REF!</definedName>
    <definedName name="____________________EEE11">#REF!</definedName>
    <definedName name="____________________EEE13">#REF!</definedName>
    <definedName name="____________________EEE15">#REF!</definedName>
    <definedName name="____________________EEE16">#REF!</definedName>
    <definedName name="____________________EEE17">#REF!</definedName>
    <definedName name="____________________EEE19">#REF!</definedName>
    <definedName name="____________________EEE22">#REF!</definedName>
    <definedName name="____________________EEE23">#REF!</definedName>
    <definedName name="____________________EEE27">#REF!</definedName>
    <definedName name="____________________EEE29">#REF!</definedName>
    <definedName name="____________________EEE31">#REF!</definedName>
    <definedName name="____________________gk2" hidden="1">#REF!</definedName>
    <definedName name="____________________gyp6">#REF!</definedName>
    <definedName name="____________________gyp8">#REF!</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kc12">#REF!</definedName>
    <definedName name="____________________kc5">#REF!</definedName>
    <definedName name="____________________kcp3">#REF!</definedName>
    <definedName name="____________________kcp5">#REF!</definedName>
    <definedName name="____________________kcp6">#REF!</definedName>
    <definedName name="____________________kcr3">#REF!</definedName>
    <definedName name="____________________kcr5">#REF!</definedName>
    <definedName name="____________________kcr6">#REF!</definedName>
    <definedName name="____________________kof1">#REF!</definedName>
    <definedName name="____________________LLL01">#REF!</definedName>
    <definedName name="____________________LLL02">#REF!</definedName>
    <definedName name="____________________LLL03">#REF!</definedName>
    <definedName name="____________________mas1" localSheetId="9">{"Book1","4.09 FLORA DAN FAUNA.xls","4.22 PERLENGKAPAN SEKOLAH.xls"}</definedName>
    <definedName name="____________________mas1" localSheetId="8">{"Book1","4.09 FLORA DAN FAUNA.xls","4.22 PERLENGKAPAN SEKOLAH.xls"}</definedName>
    <definedName name="____________________mas1">{"Book1","4.09 FLORA DAN FAUNA.xls","4.22 PERLENGKAPAN SEKOLAH.xls"}</definedName>
    <definedName name="____________________mas12" localSheetId="9">{"Book1","4.09 FLORA DAN FAUNA.xls","4.22 PERLENGKAPAN SEKOLAH.xls"}</definedName>
    <definedName name="____________________mas12" localSheetId="8">{"Book1","4.09 FLORA DAN FAUNA.xls","4.22 PERLENGKAPAN SEKOLAH.xls"}</definedName>
    <definedName name="____________________mas12">{"Book1","4.09 FLORA DAN FAUNA.xls","4.22 PERLENGKAPAN SEKOLAH.xls"}</definedName>
    <definedName name="____________________mas2" localSheetId="9">{"Book1","4.09 FLORA DAN FAUNA.xls","4.22 PERLENGKAPAN SEKOLAH.xls"}</definedName>
    <definedName name="____________________mas2" localSheetId="8">{"Book1","4.09 FLORA DAN FAUNA.xls","4.22 PERLENGKAPAN SEKOLAH.xls"}</definedName>
    <definedName name="____________________mas2">{"Book1","4.09 FLORA DAN FAUNA.xls","4.22 PERLENGKAPAN SEKOLAH.xls"}</definedName>
    <definedName name="____________________mas4" localSheetId="9">{"Book1","4.09 FLORA DAN FAUNA.xls","4.22 PERLENGKAPAN SEKOLAH.xls"}</definedName>
    <definedName name="____________________mas4" localSheetId="8">{"Book1","4.09 FLORA DAN FAUNA.xls","4.22 PERLENGKAPAN SEKOLAH.xls"}</definedName>
    <definedName name="____________________mas4">{"Book1","4.09 FLORA DAN FAUNA.xls","4.22 PERLENGKAPAN SEKOLAH.xls"}</definedName>
    <definedName name="____________________mas5" localSheetId="9">{"Book1","4.09 FLORA DAN FAUNA.xls","4.22 PERLENGKAPAN SEKOLAH.xls"}</definedName>
    <definedName name="____________________mas5" localSheetId="8">{"Book1","4.09 FLORA DAN FAUNA.xls","4.22 PERLENGKAPAN SEKOLAH.xls"}</definedName>
    <definedName name="____________________mas5">{"Book1","4.09 FLORA DAN FAUNA.xls","4.22 PERLENGKAPAN SEKOLAH.xls"}</definedName>
    <definedName name="____________________mas6" localSheetId="9">{"Book1","4.09 FLORA DAN FAUNA.xls","4.22 PERLENGKAPAN SEKOLAH.xls"}</definedName>
    <definedName name="____________________mas6" localSheetId="8">{"Book1","4.09 FLORA DAN FAUNA.xls","4.22 PERLENGKAPAN SEKOLAH.xls"}</definedName>
    <definedName name="____________________mas6">{"Book1","4.09 FLORA DAN FAUNA.xls","4.22 PERLENGKAPAN SEKOLAH.xls"}</definedName>
    <definedName name="____________________mas7" localSheetId="9">{"Book1","4.09 FLORA DAN FAUNA.xls","4.22 PERLENGKAPAN SEKOLAH.xls"}</definedName>
    <definedName name="____________________mas7" localSheetId="8">{"Book1","4.09 FLORA DAN FAUNA.xls","4.22 PERLENGKAPAN SEKOLAH.xls"}</definedName>
    <definedName name="____________________mas7">{"Book1","4.09 FLORA DAN FAUNA.xls","4.22 PERLENGKAPAN SEKOLAH.xls"}</definedName>
    <definedName name="____________________mas8" localSheetId="9">{"Book1","4.09 FLORA DAN FAUNA.xls","4.22 PERLENGKAPAN SEKOLAH.xls"}</definedName>
    <definedName name="____________________mas8" localSheetId="8">{"Book1","4.09 FLORA DAN FAUNA.xls","4.22 PERLENGKAPAN SEKOLAH.xls"}</definedName>
    <definedName name="____________________mas8">{"Book1","4.09 FLORA DAN FAUNA.xls","4.22 PERLENGKAPAN SEKOLAH.xls"}</definedName>
    <definedName name="____________________mas9" localSheetId="9">{"Book1","4.09 FLORA DAN FAUNA.xls","4.22 PERLENGKAPAN SEKOLAH.xls"}</definedName>
    <definedName name="____________________mas9" localSheetId="8">{"Book1","4.09 FLORA DAN FAUNA.xls","4.22 PERLENGKAPAN SEKOLAH.xls"}</definedName>
    <definedName name="____________________mas9">{"Book1","4.09 FLORA DAN FAUNA.xls","4.22 PERLENGKAPAN SEKOLAH.xls"}</definedName>
    <definedName name="____________________me1" localSheetId="9">{"Book1","4.09 FLORA DAN FAUNA.xls","4.22 PERLENGKAPAN SEKOLAH.xls"}</definedName>
    <definedName name="____________________me1" localSheetId="8">{"Book1","4.09 FLORA DAN FAUNA.xls","4.22 PERLENGKAPAN SEKOLAH.xls"}</definedName>
    <definedName name="____________________me1">{"Book1","4.09 FLORA DAN FAUNA.xls","4.22 PERLENGKAPAN SEKOLAH.xls"}</definedName>
    <definedName name="____________________me2" localSheetId="9">{"Book1","4.09 FLORA DAN FAUNA.xls","4.22 PERLENGKAPAN SEKOLAH.xls"}</definedName>
    <definedName name="____________________me2" localSheetId="8">{"Book1","4.09 FLORA DAN FAUNA.xls","4.22 PERLENGKAPAN SEKOLAH.xls"}</definedName>
    <definedName name="____________________me2">{"Book1","4.09 FLORA DAN FAUNA.xls","4.22 PERLENGKAPAN SEKOLAH.xls"}</definedName>
    <definedName name="____________________me3" localSheetId="9">{"Book1","4.09 FLORA DAN FAUNA.xls","4.22 PERLENGKAPAN SEKOLAH.xls"}</definedName>
    <definedName name="____________________me3" localSheetId="8">{"Book1","4.09 FLORA DAN FAUNA.xls","4.22 PERLENGKAPAN SEKOLAH.xls"}</definedName>
    <definedName name="____________________me3">{"Book1","4.09 FLORA DAN FAUNA.xls","4.22 PERLENGKAPAN SEKOLAH.xls"}</definedName>
    <definedName name="____________________me4" localSheetId="9">{"Book1","4.09 FLORA DAN FAUNA.xls","4.22 PERLENGKAPAN SEKOLAH.xls"}</definedName>
    <definedName name="____________________me4" localSheetId="8">{"Book1","4.09 FLORA DAN FAUNA.xls","4.22 PERLENGKAPAN SEKOLAH.xls"}</definedName>
    <definedName name="____________________me4">{"Book1","4.09 FLORA DAN FAUNA.xls","4.22 PERLENGKAPAN SEKOLAH.xls"}</definedName>
    <definedName name="____________________me5" localSheetId="9">{"Book1","4.09 FLORA DAN FAUNA.xls","4.22 PERLENGKAPAN SEKOLAH.xls"}</definedName>
    <definedName name="____________________me5" localSheetId="8">{"Book1","4.09 FLORA DAN FAUNA.xls","4.22 PERLENGKAPAN SEKOLAH.xls"}</definedName>
    <definedName name="____________________me5">{"Book1","4.09 FLORA DAN FAUNA.xls","4.22 PERLENGKAPAN SEKOLAH.xls"}</definedName>
    <definedName name="____________________me9" localSheetId="9">{"Book1","4.09 FLORA DAN FAUNA.xls","4.22 PERLENGKAPAN SEKOLAH.xls"}</definedName>
    <definedName name="____________________me9" localSheetId="8">{"Book1","4.09 FLORA DAN FAUNA.xls","4.22 PERLENGKAPAN SEKOLAH.xls"}</definedName>
    <definedName name="____________________me9">{"Book1","4.09 FLORA DAN FAUNA.xls","4.22 PERLENGKAPAN SEKOLAH.xls"}</definedName>
    <definedName name="____________________mek1" localSheetId="9">{"Book1","4.09 FLORA DAN FAUNA.xls","4.22 PERLENGKAPAN SEKOLAH.xls"}</definedName>
    <definedName name="____________________mek1" localSheetId="8">{"Book1","4.09 FLORA DAN FAUNA.xls","4.22 PERLENGKAPAN SEKOLAH.xls"}</definedName>
    <definedName name="____________________mek1">{"Book1","4.09 FLORA DAN FAUNA.xls","4.22 PERLENGKAPAN SEKOLAH.xls"}</definedName>
    <definedName name="____________________mek2" localSheetId="9">{"Book1","4.09 FLORA DAN FAUNA.xls","4.22 PERLENGKAPAN SEKOLAH.xls"}</definedName>
    <definedName name="____________________mek2" localSheetId="8">{"Book1","4.09 FLORA DAN FAUNA.xls","4.22 PERLENGKAPAN SEKOLAH.xls"}</definedName>
    <definedName name="____________________mek2">{"Book1","4.09 FLORA DAN FAUNA.xls","4.22 PERLENGKAPAN SEKOLAH.xls"}</definedName>
    <definedName name="____________________mek3" localSheetId="9">{"Book1","4.09 FLORA DAN FAUNA.xls","4.22 PERLENGKAPAN SEKOLAH.xls"}</definedName>
    <definedName name="____________________mek3" localSheetId="8">{"Book1","4.09 FLORA DAN FAUNA.xls","4.22 PERLENGKAPAN SEKOLAH.xls"}</definedName>
    <definedName name="____________________mek3">{"Book1","4.09 FLORA DAN FAUNA.xls","4.22 PERLENGKAPAN SEKOLAH.xls"}</definedName>
    <definedName name="____________________mek5" localSheetId="9">{"Book1","4.09 FLORA DAN FAUNA.xls","4.22 PERLENGKAPAN SEKOLAH.xls"}</definedName>
    <definedName name="____________________mek5" localSheetId="8">{"Book1","4.09 FLORA DAN FAUNA.xls","4.22 PERLENGKAPAN SEKOLAH.xls"}</definedName>
    <definedName name="____________________mek5">{"Book1","4.09 FLORA DAN FAUNA.xls","4.22 PERLENGKAPAN SEKOLAH.xls"}</definedName>
    <definedName name="____________________mek87" localSheetId="9">{"Book1","4.09 FLORA DAN FAUNA.xls","4.22 PERLENGKAPAN SEKOLAH.xls"}</definedName>
    <definedName name="____________________mek87" localSheetId="8">{"Book1","4.09 FLORA DAN FAUNA.xls","4.22 PERLENGKAPAN SEKOLAH.xls"}</definedName>
    <definedName name="____________________mek87">{"Book1","4.09 FLORA DAN FAUNA.xls","4.22 PERLENGKAPAN SEKOLAH.xls"}</definedName>
    <definedName name="____________________mek9" localSheetId="9">{"Book1","4.09 FLORA DAN FAUNA.xls","4.22 PERLENGKAPAN SEKOLAH.xls"}</definedName>
    <definedName name="____________________mek9" localSheetId="8">{"Book1","4.09 FLORA DAN FAUNA.xls","4.22 PERLENGKAPAN SEKOLAH.xls"}</definedName>
    <definedName name="____________________mek9">{"Book1","4.09 FLORA DAN FAUNA.xls","4.22 PERLENGKAPAN SEKOLAH.xls"}</definedName>
    <definedName name="____________________meq12" localSheetId="9">{"Book1","4.09 FLORA DAN FAUNA.xls","4.22 PERLENGKAPAN SEKOLAH.xls"}</definedName>
    <definedName name="____________________meq12" localSheetId="8">{"Book1","4.09 FLORA DAN FAUNA.xls","4.22 PERLENGKAPAN SEKOLAH.xls"}</definedName>
    <definedName name="____________________meq12">{"Book1","4.09 FLORA DAN FAUNA.xls","4.22 PERLENGKAPAN SEKOLAH.xls"}</definedName>
    <definedName name="____________________MMM03">#REF!</definedName>
    <definedName name="____________________MMM04">#REF!</definedName>
    <definedName name="____________________MMM10">#REF!</definedName>
    <definedName name="____________________MMM11">#REF!</definedName>
    <definedName name="____________________MMM12">#REF!</definedName>
    <definedName name="____________________MMM16">#REF!</definedName>
    <definedName name="____________________MMM18">#REF!</definedName>
    <definedName name="____________________MMM19">#REF!</definedName>
    <definedName name="____________________MMM26">#REF!</definedName>
    <definedName name="____________________MMM27">#REF!</definedName>
    <definedName name="____________________MMM37">#REF!</definedName>
    <definedName name="____________________MMM38">#REF!</definedName>
    <definedName name="____________________MMM39">#REF!</definedName>
    <definedName name="____________________MMM44">#REF!</definedName>
    <definedName name="____________________MMM47">#REF!</definedName>
    <definedName name="____________________MMM48">#REF!</definedName>
    <definedName name="____________________mul9">#REF!</definedName>
    <definedName name="____________________nok001">#REF!</definedName>
    <definedName name="____________________nok002">#REF!</definedName>
    <definedName name="____________________pk3">#REF!</definedName>
    <definedName name="____________________pl1">#REF!</definedName>
    <definedName name="____________________ply4">#REF!</definedName>
    <definedName name="____________________ply9">#REF!</definedName>
    <definedName name="____________________psr3">#REF!</definedName>
    <definedName name="____________________psr44">#REF!</definedName>
    <definedName name="____________________pvc100">#REF!</definedName>
    <definedName name="____________________pvc150">#REF!</definedName>
    <definedName name="____________________PVC2">#REF!</definedName>
    <definedName name="____________________PVC200">#REF!</definedName>
    <definedName name="____________________pvc3">#REF!</definedName>
    <definedName name="____________________pvc34">#REF!</definedName>
    <definedName name="____________________pvc4">#REF!</definedName>
    <definedName name="____________________PVC50">#REF!</definedName>
    <definedName name="____________________pvc6">#REF!</definedName>
    <definedName name="____________________PVC75">#REF!</definedName>
    <definedName name="____________________rdo4">#REF!</definedName>
    <definedName name="____________________rdo6">#REF!</definedName>
    <definedName name="____________________rdo7">#REF!</definedName>
    <definedName name="____________________rdo8">#REF!</definedName>
    <definedName name="____________________rdo9">#REF!</definedName>
    <definedName name="___________________arr3" localSheetId="9">{"Book1","4.09 FLORA DAN FAUNA.xls","4.22 PERLENGKAPAN SEKOLAH.xls"}</definedName>
    <definedName name="___________________arr3" localSheetId="8">{"Book1","4.09 FLORA DAN FAUNA.xls","4.22 PERLENGKAPAN SEKOLAH.xls"}</definedName>
    <definedName name="___________________arr3">{"Book1","4.09 FLORA DAN FAUNA.xls","4.22 PERLENGKAPAN SEKOLAH.xls"}</definedName>
    <definedName name="___________________der4" localSheetId="9">{"Book1","4.09 FLORA DAN FAUNA.xls","4.22 PERLENGKAPAN SEKOLAH.xls"}</definedName>
    <definedName name="___________________der4" localSheetId="8">{"Book1","4.09 FLORA DAN FAUNA.xls","4.22 PERLENGKAPAN SEKOLAH.xls"}</definedName>
    <definedName name="___________________der4">{"Book1","4.09 FLORA DAN FAUNA.xls","4.22 PERLENGKAPAN SEKOLAH.xls"}</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doc5" localSheetId="9">{"Book1","4.09 FLORA DAN FAUNA.xls","4.22 PERLENGKAPAN SEKOLAH.xls"}</definedName>
    <definedName name="___________________doc5" localSheetId="8">{"Book1","4.09 FLORA DAN FAUNA.xls","4.22 PERLENGKAPAN SEKOLAH.xls"}</definedName>
    <definedName name="___________________doc5">{"Book1","4.09 FLORA DAN FAUNA.xls","4.22 PERLENGKAPAN SEKOLAH.xls"}</definedName>
    <definedName name="___________________eco2">#REF!</definedName>
    <definedName name="___________________EEE02">#REF!</definedName>
    <definedName name="___________________EEE05">#REF!</definedName>
    <definedName name="___________________EEE06">#REF!</definedName>
    <definedName name="___________________EEE07">#REF!</definedName>
    <definedName name="___________________EEE08">#REF!</definedName>
    <definedName name="___________________EEE09">#REF!</definedName>
    <definedName name="___________________EEE10">#REF!</definedName>
    <definedName name="___________________EEE11">#REF!</definedName>
    <definedName name="___________________EEE13">#REF!</definedName>
    <definedName name="___________________EEE15">#REF!</definedName>
    <definedName name="___________________EEE16">#REF!</definedName>
    <definedName name="___________________EEE17">#REF!</definedName>
    <definedName name="___________________EEE19">#REF!</definedName>
    <definedName name="___________________EEE22">#REF!</definedName>
    <definedName name="___________________EEE23">#REF!</definedName>
    <definedName name="___________________EEE27">#REF!</definedName>
    <definedName name="___________________EEE29">#REF!</definedName>
    <definedName name="___________________EEE31">#REF!</definedName>
    <definedName name="___________________gk2" hidden="1">#REF!</definedName>
    <definedName name="___________________gyp5">#REF!</definedName>
    <definedName name="___________________gyp6">#REF!</definedName>
    <definedName name="___________________gyp8">#REF!</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hol4040">#REF!</definedName>
    <definedName name="___________________kc12">#REF!</definedName>
    <definedName name="___________________kc5">#REF!</definedName>
    <definedName name="___________________kcp3">#REF!</definedName>
    <definedName name="___________________kcp5">#REF!</definedName>
    <definedName name="___________________kcp6">#REF!</definedName>
    <definedName name="___________________kcr3">#REF!</definedName>
    <definedName name="___________________kcr5">#REF!</definedName>
    <definedName name="___________________kcr6">#REF!</definedName>
    <definedName name="___________________kof1">#REF!</definedName>
    <definedName name="___________________LLL01">#REF!</definedName>
    <definedName name="___________________LLL02">#REF!</definedName>
    <definedName name="___________________LLL03">#REF!</definedName>
    <definedName name="___________________mas1" localSheetId="9">{"Book1","4.09 FLORA DAN FAUNA.xls","4.22 PERLENGKAPAN SEKOLAH.xls"}</definedName>
    <definedName name="___________________mas1" localSheetId="8">{"Book1","4.09 FLORA DAN FAUNA.xls","4.22 PERLENGKAPAN SEKOLAH.xls"}</definedName>
    <definedName name="___________________mas1">{"Book1","4.09 FLORA DAN FAUNA.xls","4.22 PERLENGKAPAN SEKOLAH.xls"}</definedName>
    <definedName name="___________________mas12" localSheetId="9">{"Book1","4.09 FLORA DAN FAUNA.xls","4.22 PERLENGKAPAN SEKOLAH.xls"}</definedName>
    <definedName name="___________________mas12" localSheetId="8">{"Book1","4.09 FLORA DAN FAUNA.xls","4.22 PERLENGKAPAN SEKOLAH.xls"}</definedName>
    <definedName name="___________________mas12">{"Book1","4.09 FLORA DAN FAUNA.xls","4.22 PERLENGKAPAN SEKOLAH.xls"}</definedName>
    <definedName name="___________________mas2" localSheetId="9">{"Book1","4.09 FLORA DAN FAUNA.xls","4.22 PERLENGKAPAN SEKOLAH.xls"}</definedName>
    <definedName name="___________________mas2" localSheetId="8">{"Book1","4.09 FLORA DAN FAUNA.xls","4.22 PERLENGKAPAN SEKOLAH.xls"}</definedName>
    <definedName name="___________________mas2">{"Book1","4.09 FLORA DAN FAUNA.xls","4.22 PERLENGKAPAN SEKOLAH.xls"}</definedName>
    <definedName name="___________________mas4" localSheetId="9">{"Book1","4.09 FLORA DAN FAUNA.xls","4.22 PERLENGKAPAN SEKOLAH.xls"}</definedName>
    <definedName name="___________________mas4" localSheetId="8">{"Book1","4.09 FLORA DAN FAUNA.xls","4.22 PERLENGKAPAN SEKOLAH.xls"}</definedName>
    <definedName name="___________________mas4">{"Book1","4.09 FLORA DAN FAUNA.xls","4.22 PERLENGKAPAN SEKOLAH.xls"}</definedName>
    <definedName name="___________________mas5" localSheetId="9">{"Book1","4.09 FLORA DAN FAUNA.xls","4.22 PERLENGKAPAN SEKOLAH.xls"}</definedName>
    <definedName name="___________________mas5" localSheetId="8">{"Book1","4.09 FLORA DAN FAUNA.xls","4.22 PERLENGKAPAN SEKOLAH.xls"}</definedName>
    <definedName name="___________________mas5">{"Book1","4.09 FLORA DAN FAUNA.xls","4.22 PERLENGKAPAN SEKOLAH.xls"}</definedName>
    <definedName name="___________________mas6" localSheetId="9">{"Book1","4.09 FLORA DAN FAUNA.xls","4.22 PERLENGKAPAN SEKOLAH.xls"}</definedName>
    <definedName name="___________________mas6" localSheetId="8">{"Book1","4.09 FLORA DAN FAUNA.xls","4.22 PERLENGKAPAN SEKOLAH.xls"}</definedName>
    <definedName name="___________________mas6">{"Book1","4.09 FLORA DAN FAUNA.xls","4.22 PERLENGKAPAN SEKOLAH.xls"}</definedName>
    <definedName name="___________________mas7" localSheetId="9">{"Book1","4.09 FLORA DAN FAUNA.xls","4.22 PERLENGKAPAN SEKOLAH.xls"}</definedName>
    <definedName name="___________________mas7" localSheetId="8">{"Book1","4.09 FLORA DAN FAUNA.xls","4.22 PERLENGKAPAN SEKOLAH.xls"}</definedName>
    <definedName name="___________________mas7">{"Book1","4.09 FLORA DAN FAUNA.xls","4.22 PERLENGKAPAN SEKOLAH.xls"}</definedName>
    <definedName name="___________________mas8" localSheetId="9">{"Book1","4.09 FLORA DAN FAUNA.xls","4.22 PERLENGKAPAN SEKOLAH.xls"}</definedName>
    <definedName name="___________________mas8" localSheetId="8">{"Book1","4.09 FLORA DAN FAUNA.xls","4.22 PERLENGKAPAN SEKOLAH.xls"}</definedName>
    <definedName name="___________________mas8">{"Book1","4.09 FLORA DAN FAUNA.xls","4.22 PERLENGKAPAN SEKOLAH.xls"}</definedName>
    <definedName name="___________________mas9" localSheetId="9">{"Book1","4.09 FLORA DAN FAUNA.xls","4.22 PERLENGKAPAN SEKOLAH.xls"}</definedName>
    <definedName name="___________________mas9" localSheetId="8">{"Book1","4.09 FLORA DAN FAUNA.xls","4.22 PERLENGKAPAN SEKOLAH.xls"}</definedName>
    <definedName name="___________________mas9">{"Book1","4.09 FLORA DAN FAUNA.xls","4.22 PERLENGKAPAN SEKOLAH.xls"}</definedName>
    <definedName name="___________________me1" localSheetId="9">{"Book1","4.09 FLORA DAN FAUNA.xls","4.22 PERLENGKAPAN SEKOLAH.xls"}</definedName>
    <definedName name="___________________me1" localSheetId="8">{"Book1","4.09 FLORA DAN FAUNA.xls","4.22 PERLENGKAPAN SEKOLAH.xls"}</definedName>
    <definedName name="___________________me1">{"Book1","4.09 FLORA DAN FAUNA.xls","4.22 PERLENGKAPAN SEKOLAH.xls"}</definedName>
    <definedName name="___________________me2" localSheetId="9">{"Book1","4.09 FLORA DAN FAUNA.xls","4.22 PERLENGKAPAN SEKOLAH.xls"}</definedName>
    <definedName name="___________________me2" localSheetId="8">{"Book1","4.09 FLORA DAN FAUNA.xls","4.22 PERLENGKAPAN SEKOLAH.xls"}</definedName>
    <definedName name="___________________me2">{"Book1","4.09 FLORA DAN FAUNA.xls","4.22 PERLENGKAPAN SEKOLAH.xls"}</definedName>
    <definedName name="___________________me3" localSheetId="9">{"Book1","4.09 FLORA DAN FAUNA.xls","4.22 PERLENGKAPAN SEKOLAH.xls"}</definedName>
    <definedName name="___________________me3" localSheetId="8">{"Book1","4.09 FLORA DAN FAUNA.xls","4.22 PERLENGKAPAN SEKOLAH.xls"}</definedName>
    <definedName name="___________________me3">{"Book1","4.09 FLORA DAN FAUNA.xls","4.22 PERLENGKAPAN SEKOLAH.xls"}</definedName>
    <definedName name="___________________me4" localSheetId="9">{"Book1","4.09 FLORA DAN FAUNA.xls","4.22 PERLENGKAPAN SEKOLAH.xls"}</definedName>
    <definedName name="___________________me4" localSheetId="8">{"Book1","4.09 FLORA DAN FAUNA.xls","4.22 PERLENGKAPAN SEKOLAH.xls"}</definedName>
    <definedName name="___________________me4">{"Book1","4.09 FLORA DAN FAUNA.xls","4.22 PERLENGKAPAN SEKOLAH.xls"}</definedName>
    <definedName name="___________________me5" localSheetId="9">{"Book1","4.09 FLORA DAN FAUNA.xls","4.22 PERLENGKAPAN SEKOLAH.xls"}</definedName>
    <definedName name="___________________me5" localSheetId="8">{"Book1","4.09 FLORA DAN FAUNA.xls","4.22 PERLENGKAPAN SEKOLAH.xls"}</definedName>
    <definedName name="___________________me5">{"Book1","4.09 FLORA DAN FAUNA.xls","4.22 PERLENGKAPAN SEKOLAH.xls"}</definedName>
    <definedName name="___________________me9" localSheetId="9">{"Book1","4.09 FLORA DAN FAUNA.xls","4.22 PERLENGKAPAN SEKOLAH.xls"}</definedName>
    <definedName name="___________________me9" localSheetId="8">{"Book1","4.09 FLORA DAN FAUNA.xls","4.22 PERLENGKAPAN SEKOLAH.xls"}</definedName>
    <definedName name="___________________me9">{"Book1","4.09 FLORA DAN FAUNA.xls","4.22 PERLENGKAPAN SEKOLAH.xls"}</definedName>
    <definedName name="___________________mek1" localSheetId="9">{"Book1","4.09 FLORA DAN FAUNA.xls","4.22 PERLENGKAPAN SEKOLAH.xls"}</definedName>
    <definedName name="___________________mek1" localSheetId="8">{"Book1","4.09 FLORA DAN FAUNA.xls","4.22 PERLENGKAPAN SEKOLAH.xls"}</definedName>
    <definedName name="___________________mek1">{"Book1","4.09 FLORA DAN FAUNA.xls","4.22 PERLENGKAPAN SEKOLAH.xls"}</definedName>
    <definedName name="___________________mek2" localSheetId="9">{"Book1","4.09 FLORA DAN FAUNA.xls","4.22 PERLENGKAPAN SEKOLAH.xls"}</definedName>
    <definedName name="___________________mek2" localSheetId="8">{"Book1","4.09 FLORA DAN FAUNA.xls","4.22 PERLENGKAPAN SEKOLAH.xls"}</definedName>
    <definedName name="___________________mek2">{"Book1","4.09 FLORA DAN FAUNA.xls","4.22 PERLENGKAPAN SEKOLAH.xls"}</definedName>
    <definedName name="___________________mek3" localSheetId="9">{"Book1","4.09 FLORA DAN FAUNA.xls","4.22 PERLENGKAPAN SEKOLAH.xls"}</definedName>
    <definedName name="___________________mek3" localSheetId="8">{"Book1","4.09 FLORA DAN FAUNA.xls","4.22 PERLENGKAPAN SEKOLAH.xls"}</definedName>
    <definedName name="___________________mek3">{"Book1","4.09 FLORA DAN FAUNA.xls","4.22 PERLENGKAPAN SEKOLAH.xls"}</definedName>
    <definedName name="___________________mek5" localSheetId="9">{"Book1","4.09 FLORA DAN FAUNA.xls","4.22 PERLENGKAPAN SEKOLAH.xls"}</definedName>
    <definedName name="___________________mek5" localSheetId="8">{"Book1","4.09 FLORA DAN FAUNA.xls","4.22 PERLENGKAPAN SEKOLAH.xls"}</definedName>
    <definedName name="___________________mek5">{"Book1","4.09 FLORA DAN FAUNA.xls","4.22 PERLENGKAPAN SEKOLAH.xls"}</definedName>
    <definedName name="___________________mek87" localSheetId="9">{"Book1","4.09 FLORA DAN FAUNA.xls","4.22 PERLENGKAPAN SEKOLAH.xls"}</definedName>
    <definedName name="___________________mek87" localSheetId="8">{"Book1","4.09 FLORA DAN FAUNA.xls","4.22 PERLENGKAPAN SEKOLAH.xls"}</definedName>
    <definedName name="___________________mek87">{"Book1","4.09 FLORA DAN FAUNA.xls","4.22 PERLENGKAPAN SEKOLAH.xls"}</definedName>
    <definedName name="___________________mek9" localSheetId="9">{"Book1","4.09 FLORA DAN FAUNA.xls","4.22 PERLENGKAPAN SEKOLAH.xls"}</definedName>
    <definedName name="___________________mek9" localSheetId="8">{"Book1","4.09 FLORA DAN FAUNA.xls","4.22 PERLENGKAPAN SEKOLAH.xls"}</definedName>
    <definedName name="___________________mek9">{"Book1","4.09 FLORA DAN FAUNA.xls","4.22 PERLENGKAPAN SEKOLAH.xls"}</definedName>
    <definedName name="___________________meq12" localSheetId="9">{"Book1","4.09 FLORA DAN FAUNA.xls","4.22 PERLENGKAPAN SEKOLAH.xls"}</definedName>
    <definedName name="___________________meq12" localSheetId="8">{"Book1","4.09 FLORA DAN FAUNA.xls","4.22 PERLENGKAPAN SEKOLAH.xls"}</definedName>
    <definedName name="___________________meq12">{"Book1","4.09 FLORA DAN FAUNA.xls","4.22 PERLENGKAPAN SEKOLAH.xls"}</definedName>
    <definedName name="___________________MMM03">#REF!</definedName>
    <definedName name="___________________MMM04">#REF!</definedName>
    <definedName name="___________________MMM10">#REF!</definedName>
    <definedName name="___________________MMM11">#REF!</definedName>
    <definedName name="___________________MMM12">#REF!</definedName>
    <definedName name="___________________MMM16">#REF!</definedName>
    <definedName name="___________________MMM18">#REF!</definedName>
    <definedName name="___________________MMM19">#REF!</definedName>
    <definedName name="___________________MMM26">#REF!</definedName>
    <definedName name="___________________MMM27">#REF!</definedName>
    <definedName name="___________________MMM37">#REF!</definedName>
    <definedName name="___________________MMM38">#REF!</definedName>
    <definedName name="___________________MMM39">#REF!</definedName>
    <definedName name="___________________MMM44">#REF!</definedName>
    <definedName name="___________________MMM47">#REF!</definedName>
    <definedName name="___________________MMM48">#REF!</definedName>
    <definedName name="___________________mul6">#REF!</definedName>
    <definedName name="___________________mul9">#REF!</definedName>
    <definedName name="___________________nok001">#REF!</definedName>
    <definedName name="___________________nok002">#REF!</definedName>
    <definedName name="___________________pav8">#REF!</definedName>
    <definedName name="___________________pc2">#REF!</definedName>
    <definedName name="___________________pk25">#REF!</definedName>
    <definedName name="___________________pk3">#REF!</definedName>
    <definedName name="___________________pl1">#REF!</definedName>
    <definedName name="___________________ply4">#REF!</definedName>
    <definedName name="___________________ply9">#REF!</definedName>
    <definedName name="___________________psr2">#REF!</definedName>
    <definedName name="___________________psr3">#REF!</definedName>
    <definedName name="___________________psr44">#REF!</definedName>
    <definedName name="___________________pvc1">#REF!</definedName>
    <definedName name="___________________pvc100">#REF!</definedName>
    <definedName name="___________________PVC12">#REF!</definedName>
    <definedName name="___________________pvc150">#REF!</definedName>
    <definedName name="___________________PVC2">#REF!</definedName>
    <definedName name="___________________PVC200">#REF!</definedName>
    <definedName name="___________________pvc3">#REF!</definedName>
    <definedName name="___________________pvc34">#REF!</definedName>
    <definedName name="___________________pvc4">#REF!</definedName>
    <definedName name="___________________PVC50">#REF!</definedName>
    <definedName name="___________________pvc6">#REF!</definedName>
    <definedName name="___________________PVC75">#REF!</definedName>
    <definedName name="___________________rdo10">#REF!</definedName>
    <definedName name="___________________rdo4">#REF!</definedName>
    <definedName name="___________________rdo6">#REF!</definedName>
    <definedName name="___________________rdo7">#REF!</definedName>
    <definedName name="___________________rdo8">#REF!</definedName>
    <definedName name="___________________rdo9">#REF!</definedName>
    <definedName name="___________________wm6">#REF!</definedName>
    <definedName name="__________________arr3" localSheetId="9">{"Book1","4.09 FLORA DAN FAUNA.xls","4.22 PERLENGKAPAN SEKOLAH.xls"}</definedName>
    <definedName name="__________________arr3" localSheetId="8">{"Book1","4.09 FLORA DAN FAUNA.xls","4.22 PERLENGKAPAN SEKOLAH.xls"}</definedName>
    <definedName name="__________________arr3">{"Book1","4.09 FLORA DAN FAUNA.xls","4.22 PERLENGKAPAN SEKOLAH.xls"}</definedName>
    <definedName name="__________________der4" localSheetId="9">{"Book1","4.09 FLORA DAN FAUNA.xls","4.22 PERLENGKAPAN SEKOLAH.xls"}</definedName>
    <definedName name="__________________der4" localSheetId="8">{"Book1","4.09 FLORA DAN FAUNA.xls","4.22 PERLENGKAPAN SEKOLAH.xls"}</definedName>
    <definedName name="__________________der4">{"Book1","4.09 FLORA DAN FAUNA.xls","4.22 PERLENGKAPAN SEKOLAH.xls"}</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doc5" localSheetId="9">{"Book1","4.09 FLORA DAN FAUNA.xls","4.22 PERLENGKAPAN SEKOLAH.xls"}</definedName>
    <definedName name="__________________doc5" localSheetId="8">{"Book1","4.09 FLORA DAN FAUNA.xls","4.22 PERLENGKAPAN SEKOLAH.xls"}</definedName>
    <definedName name="__________________doc5">{"Book1","4.09 FLORA DAN FAUNA.xls","4.22 PERLENGKAPAN SEKOLAH.xls"}</definedName>
    <definedName name="__________________eco1">#REF!</definedName>
    <definedName name="__________________eco2">#REF!</definedName>
    <definedName name="__________________EEE02">#REF!</definedName>
    <definedName name="__________________EEE05">#REF!</definedName>
    <definedName name="__________________EEE06">#REF!</definedName>
    <definedName name="__________________EEE07">#REF!</definedName>
    <definedName name="__________________EEE09">#REF!</definedName>
    <definedName name="__________________EEE10">#REF!</definedName>
    <definedName name="__________________EEE11">#REF!</definedName>
    <definedName name="__________________EEE13">#REF!</definedName>
    <definedName name="__________________EEE15">#REF!</definedName>
    <definedName name="__________________EEE16">#REF!</definedName>
    <definedName name="__________________EEE17">#REF!</definedName>
    <definedName name="__________________EEE19">#REF!</definedName>
    <definedName name="__________________EEE22">#REF!</definedName>
    <definedName name="__________________EEE23">#REF!</definedName>
    <definedName name="__________________EEE27">#REF!</definedName>
    <definedName name="__________________EEE29">#REF!</definedName>
    <definedName name="__________________EEE31">#REF!</definedName>
    <definedName name="__________________gk2" hidden="1">#REF!</definedName>
    <definedName name="__________________gyp10">#REF!</definedName>
    <definedName name="__________________gyp5">#REF!</definedName>
    <definedName name="__________________gyp6">#REF!</definedName>
    <definedName name="__________________gyp8">#REF!</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hol2040">#REF!</definedName>
    <definedName name="__________________hol4040">#REF!</definedName>
    <definedName name="__________________jum1">#REF!</definedName>
    <definedName name="__________________jum10">#REF!</definedName>
    <definedName name="__________________jum5">#REF!</definedName>
    <definedName name="__________________jum6">#REF!</definedName>
    <definedName name="__________________jum8">#REF!</definedName>
    <definedName name="__________________jum9">#REF!</definedName>
    <definedName name="__________________kc12">#REF!</definedName>
    <definedName name="__________________kc5">#REF!</definedName>
    <definedName name="__________________kcp3">#REF!</definedName>
    <definedName name="__________________kcp5">#REF!</definedName>
    <definedName name="__________________kcp6">#REF!</definedName>
    <definedName name="__________________kcr3">#REF!</definedName>
    <definedName name="__________________kcr5">#REF!</definedName>
    <definedName name="__________________kcr6">#REF!</definedName>
    <definedName name="__________________kof1">#REF!</definedName>
    <definedName name="__________________kr2020">#REF!</definedName>
    <definedName name="__________________kr4040">#REF!</definedName>
    <definedName name="__________________kr6060">#REF!</definedName>
    <definedName name="__________________LLL01">#REF!</definedName>
    <definedName name="__________________LLL02">#REF!</definedName>
    <definedName name="__________________LLL03">#REF!</definedName>
    <definedName name="__________________mas1" localSheetId="9">{"Book1","4.09 FLORA DAN FAUNA.xls","4.22 PERLENGKAPAN SEKOLAH.xls"}</definedName>
    <definedName name="__________________mas1" localSheetId="8">{"Book1","4.09 FLORA DAN FAUNA.xls","4.22 PERLENGKAPAN SEKOLAH.xls"}</definedName>
    <definedName name="__________________mas1">{"Book1","4.09 FLORA DAN FAUNA.xls","4.22 PERLENGKAPAN SEKOLAH.xls"}</definedName>
    <definedName name="__________________mas12" localSheetId="9">{"Book1","4.09 FLORA DAN FAUNA.xls","4.22 PERLENGKAPAN SEKOLAH.xls"}</definedName>
    <definedName name="__________________mas12" localSheetId="8">{"Book1","4.09 FLORA DAN FAUNA.xls","4.22 PERLENGKAPAN SEKOLAH.xls"}</definedName>
    <definedName name="__________________mas12">{"Book1","4.09 FLORA DAN FAUNA.xls","4.22 PERLENGKAPAN SEKOLAH.xls"}</definedName>
    <definedName name="__________________mas2" localSheetId="9">{"Book1","4.09 FLORA DAN FAUNA.xls","4.22 PERLENGKAPAN SEKOLAH.xls"}</definedName>
    <definedName name="__________________mas2" localSheetId="8">{"Book1","4.09 FLORA DAN FAUNA.xls","4.22 PERLENGKAPAN SEKOLAH.xls"}</definedName>
    <definedName name="__________________mas2">{"Book1","4.09 FLORA DAN FAUNA.xls","4.22 PERLENGKAPAN SEKOLAH.xls"}</definedName>
    <definedName name="__________________mas4" localSheetId="9">{"Book1","4.09 FLORA DAN FAUNA.xls","4.22 PERLENGKAPAN SEKOLAH.xls"}</definedName>
    <definedName name="__________________mas4" localSheetId="8">{"Book1","4.09 FLORA DAN FAUNA.xls","4.22 PERLENGKAPAN SEKOLAH.xls"}</definedName>
    <definedName name="__________________mas4">{"Book1","4.09 FLORA DAN FAUNA.xls","4.22 PERLENGKAPAN SEKOLAH.xls"}</definedName>
    <definedName name="__________________mas5" localSheetId="9">{"Book1","4.09 FLORA DAN FAUNA.xls","4.22 PERLENGKAPAN SEKOLAH.xls"}</definedName>
    <definedName name="__________________mas5" localSheetId="8">{"Book1","4.09 FLORA DAN FAUNA.xls","4.22 PERLENGKAPAN SEKOLAH.xls"}</definedName>
    <definedName name="__________________mas5">{"Book1","4.09 FLORA DAN FAUNA.xls","4.22 PERLENGKAPAN SEKOLAH.xls"}</definedName>
    <definedName name="__________________mas6" localSheetId="9">{"Book1","4.09 FLORA DAN FAUNA.xls","4.22 PERLENGKAPAN SEKOLAH.xls"}</definedName>
    <definedName name="__________________mas6" localSheetId="8">{"Book1","4.09 FLORA DAN FAUNA.xls","4.22 PERLENGKAPAN SEKOLAH.xls"}</definedName>
    <definedName name="__________________mas6">{"Book1","4.09 FLORA DAN FAUNA.xls","4.22 PERLENGKAPAN SEKOLAH.xls"}</definedName>
    <definedName name="__________________mas7" localSheetId="9">{"Book1","4.09 FLORA DAN FAUNA.xls","4.22 PERLENGKAPAN SEKOLAH.xls"}</definedName>
    <definedName name="__________________mas7" localSheetId="8">{"Book1","4.09 FLORA DAN FAUNA.xls","4.22 PERLENGKAPAN SEKOLAH.xls"}</definedName>
    <definedName name="__________________mas7">{"Book1","4.09 FLORA DAN FAUNA.xls","4.22 PERLENGKAPAN SEKOLAH.xls"}</definedName>
    <definedName name="__________________mas8" localSheetId="9">{"Book1","4.09 FLORA DAN FAUNA.xls","4.22 PERLENGKAPAN SEKOLAH.xls"}</definedName>
    <definedName name="__________________mas8" localSheetId="8">{"Book1","4.09 FLORA DAN FAUNA.xls","4.22 PERLENGKAPAN SEKOLAH.xls"}</definedName>
    <definedName name="__________________mas8">{"Book1","4.09 FLORA DAN FAUNA.xls","4.22 PERLENGKAPAN SEKOLAH.xls"}</definedName>
    <definedName name="__________________mas9" localSheetId="9">{"Book1","4.09 FLORA DAN FAUNA.xls","4.22 PERLENGKAPAN SEKOLAH.xls"}</definedName>
    <definedName name="__________________mas9" localSheetId="8">{"Book1","4.09 FLORA DAN FAUNA.xls","4.22 PERLENGKAPAN SEKOLAH.xls"}</definedName>
    <definedName name="__________________mas9">{"Book1","4.09 FLORA DAN FAUNA.xls","4.22 PERLENGKAPAN SEKOLAH.xls"}</definedName>
    <definedName name="__________________me1" localSheetId="9">{"Book1","4.09 FLORA DAN FAUNA.xls","4.22 PERLENGKAPAN SEKOLAH.xls"}</definedName>
    <definedName name="__________________me1" localSheetId="8">{"Book1","4.09 FLORA DAN FAUNA.xls","4.22 PERLENGKAPAN SEKOLAH.xls"}</definedName>
    <definedName name="__________________me1">{"Book1","4.09 FLORA DAN FAUNA.xls","4.22 PERLENGKAPAN SEKOLAH.xls"}</definedName>
    <definedName name="__________________me2" localSheetId="9">{"Book1","4.09 FLORA DAN FAUNA.xls","4.22 PERLENGKAPAN SEKOLAH.xls"}</definedName>
    <definedName name="__________________me2" localSheetId="8">{"Book1","4.09 FLORA DAN FAUNA.xls","4.22 PERLENGKAPAN SEKOLAH.xls"}</definedName>
    <definedName name="__________________me2">{"Book1","4.09 FLORA DAN FAUNA.xls","4.22 PERLENGKAPAN SEKOLAH.xls"}</definedName>
    <definedName name="__________________me3" localSheetId="9">{"Book1","4.09 FLORA DAN FAUNA.xls","4.22 PERLENGKAPAN SEKOLAH.xls"}</definedName>
    <definedName name="__________________me3" localSheetId="8">{"Book1","4.09 FLORA DAN FAUNA.xls","4.22 PERLENGKAPAN SEKOLAH.xls"}</definedName>
    <definedName name="__________________me3">{"Book1","4.09 FLORA DAN FAUNA.xls","4.22 PERLENGKAPAN SEKOLAH.xls"}</definedName>
    <definedName name="__________________me4" localSheetId="9">{"Book1","4.09 FLORA DAN FAUNA.xls","4.22 PERLENGKAPAN SEKOLAH.xls"}</definedName>
    <definedName name="__________________me4" localSheetId="8">{"Book1","4.09 FLORA DAN FAUNA.xls","4.22 PERLENGKAPAN SEKOLAH.xls"}</definedName>
    <definedName name="__________________me4">{"Book1","4.09 FLORA DAN FAUNA.xls","4.22 PERLENGKAPAN SEKOLAH.xls"}</definedName>
    <definedName name="__________________me5" localSheetId="9">{"Book1","4.09 FLORA DAN FAUNA.xls","4.22 PERLENGKAPAN SEKOLAH.xls"}</definedName>
    <definedName name="__________________me5" localSheetId="8">{"Book1","4.09 FLORA DAN FAUNA.xls","4.22 PERLENGKAPAN SEKOLAH.xls"}</definedName>
    <definedName name="__________________me5">{"Book1","4.09 FLORA DAN FAUNA.xls","4.22 PERLENGKAPAN SEKOLAH.xls"}</definedName>
    <definedName name="__________________me9" localSheetId="9">{"Book1","4.09 FLORA DAN FAUNA.xls","4.22 PERLENGKAPAN SEKOLAH.xls"}</definedName>
    <definedName name="__________________me9" localSheetId="8">{"Book1","4.09 FLORA DAN FAUNA.xls","4.22 PERLENGKAPAN SEKOLAH.xls"}</definedName>
    <definedName name="__________________me9">{"Book1","4.09 FLORA DAN FAUNA.xls","4.22 PERLENGKAPAN SEKOLAH.xls"}</definedName>
    <definedName name="__________________mek1" localSheetId="9">{"Book1","4.09 FLORA DAN FAUNA.xls","4.22 PERLENGKAPAN SEKOLAH.xls"}</definedName>
    <definedName name="__________________mek1" localSheetId="8">{"Book1","4.09 FLORA DAN FAUNA.xls","4.22 PERLENGKAPAN SEKOLAH.xls"}</definedName>
    <definedName name="__________________mek1">{"Book1","4.09 FLORA DAN FAUNA.xls","4.22 PERLENGKAPAN SEKOLAH.xls"}</definedName>
    <definedName name="__________________mek2" localSheetId="9">{"Book1","4.09 FLORA DAN FAUNA.xls","4.22 PERLENGKAPAN SEKOLAH.xls"}</definedName>
    <definedName name="__________________mek2" localSheetId="8">{"Book1","4.09 FLORA DAN FAUNA.xls","4.22 PERLENGKAPAN SEKOLAH.xls"}</definedName>
    <definedName name="__________________mek2">{"Book1","4.09 FLORA DAN FAUNA.xls","4.22 PERLENGKAPAN SEKOLAH.xls"}</definedName>
    <definedName name="__________________mek3" localSheetId="9">{"Book1","4.09 FLORA DAN FAUNA.xls","4.22 PERLENGKAPAN SEKOLAH.xls"}</definedName>
    <definedName name="__________________mek3" localSheetId="8">{"Book1","4.09 FLORA DAN FAUNA.xls","4.22 PERLENGKAPAN SEKOLAH.xls"}</definedName>
    <definedName name="__________________mek3">{"Book1","4.09 FLORA DAN FAUNA.xls","4.22 PERLENGKAPAN SEKOLAH.xls"}</definedName>
    <definedName name="__________________mek5" localSheetId="9">{"Book1","4.09 FLORA DAN FAUNA.xls","4.22 PERLENGKAPAN SEKOLAH.xls"}</definedName>
    <definedName name="__________________mek5" localSheetId="8">{"Book1","4.09 FLORA DAN FAUNA.xls","4.22 PERLENGKAPAN SEKOLAH.xls"}</definedName>
    <definedName name="__________________mek5">{"Book1","4.09 FLORA DAN FAUNA.xls","4.22 PERLENGKAPAN SEKOLAH.xls"}</definedName>
    <definedName name="__________________mek87" localSheetId="9">{"Book1","4.09 FLORA DAN FAUNA.xls","4.22 PERLENGKAPAN SEKOLAH.xls"}</definedName>
    <definedName name="__________________mek87" localSheetId="8">{"Book1","4.09 FLORA DAN FAUNA.xls","4.22 PERLENGKAPAN SEKOLAH.xls"}</definedName>
    <definedName name="__________________mek87">{"Book1","4.09 FLORA DAN FAUNA.xls","4.22 PERLENGKAPAN SEKOLAH.xls"}</definedName>
    <definedName name="__________________mek9" localSheetId="9">{"Book1","4.09 FLORA DAN FAUNA.xls","4.22 PERLENGKAPAN SEKOLAH.xls"}</definedName>
    <definedName name="__________________mek9" localSheetId="8">{"Book1","4.09 FLORA DAN FAUNA.xls","4.22 PERLENGKAPAN SEKOLAH.xls"}</definedName>
    <definedName name="__________________mek9">{"Book1","4.09 FLORA DAN FAUNA.xls","4.22 PERLENGKAPAN SEKOLAH.xls"}</definedName>
    <definedName name="__________________meq12" localSheetId="9">{"Book1","4.09 FLORA DAN FAUNA.xls","4.22 PERLENGKAPAN SEKOLAH.xls"}</definedName>
    <definedName name="__________________meq12" localSheetId="8">{"Book1","4.09 FLORA DAN FAUNA.xls","4.22 PERLENGKAPAN SEKOLAH.xls"}</definedName>
    <definedName name="__________________meq12">{"Book1","4.09 FLORA DAN FAUNA.xls","4.22 PERLENGKAPAN SEKOLAH.xls"}</definedName>
    <definedName name="__________________MMM03">#REF!</definedName>
    <definedName name="__________________MMM04">#REF!</definedName>
    <definedName name="__________________MMM10">#REF!</definedName>
    <definedName name="__________________MMM11">#REF!</definedName>
    <definedName name="__________________MMM12">#REF!</definedName>
    <definedName name="__________________MMM16">#REF!</definedName>
    <definedName name="__________________MMM26">#REF!</definedName>
    <definedName name="__________________MMM27">#REF!</definedName>
    <definedName name="__________________MMM37">#REF!</definedName>
    <definedName name="__________________MMM38">#REF!</definedName>
    <definedName name="__________________MMM39">#REF!</definedName>
    <definedName name="__________________MMM44">#REF!</definedName>
    <definedName name="__________________MMM47">#REF!</definedName>
    <definedName name="__________________mul12">#REF!</definedName>
    <definedName name="__________________mul6">#REF!</definedName>
    <definedName name="__________________mul9">#REF!</definedName>
    <definedName name="__________________nok001">#REF!</definedName>
    <definedName name="__________________nok002">#REF!</definedName>
    <definedName name="__________________pav8">#REF!</definedName>
    <definedName name="__________________pc1">#REF!</definedName>
    <definedName name="__________________pc2">#REF!</definedName>
    <definedName name="__________________pf12">#REF!</definedName>
    <definedName name="__________________pk1">#REF!</definedName>
    <definedName name="__________________pk2">#REF!</definedName>
    <definedName name="__________________pk25">#REF!</definedName>
    <definedName name="__________________pk3">#REF!</definedName>
    <definedName name="__________________pl1">#REF!</definedName>
    <definedName name="__________________ply4">#REF!</definedName>
    <definedName name="__________________ply9">#REF!</definedName>
    <definedName name="__________________psr1">#REF!</definedName>
    <definedName name="__________________psr2">#REF!</definedName>
    <definedName name="__________________psr3">#REF!</definedName>
    <definedName name="__________________psr44">#REF!</definedName>
    <definedName name="__________________pvc1">#REF!</definedName>
    <definedName name="__________________pvc100">#REF!</definedName>
    <definedName name="__________________PVC12">#REF!</definedName>
    <definedName name="__________________PVC150">#REF!</definedName>
    <definedName name="__________________PVC2">#REF!</definedName>
    <definedName name="__________________PVC200">#REF!</definedName>
    <definedName name="__________________pvc3">#REF!</definedName>
    <definedName name="__________________pvc34">#REF!</definedName>
    <definedName name="__________________pvc4">#REF!</definedName>
    <definedName name="__________________PVC50">#REF!</definedName>
    <definedName name="__________________pvc6">#REF!</definedName>
    <definedName name="__________________PVC75">#REF!</definedName>
    <definedName name="__________________rdo1">#REF!</definedName>
    <definedName name="__________________rdo10">#REF!</definedName>
    <definedName name="__________________rdo4">#REF!</definedName>
    <definedName name="__________________rdo6">#REF!</definedName>
    <definedName name="__________________rdo7">#REF!</definedName>
    <definedName name="__________________rdo8">#REF!</definedName>
    <definedName name="__________________rdo9">#REF!</definedName>
    <definedName name="__________________wm10">#REF!</definedName>
    <definedName name="__________________wm6">#REF!</definedName>
    <definedName name="_________________arr3" localSheetId="9">{"Book1","4.09 FLORA DAN FAUNA.xls","4.22 PERLENGKAPAN SEKOLAH.xls"}</definedName>
    <definedName name="_________________arr3" localSheetId="8">{"Book1","4.09 FLORA DAN FAUNA.xls","4.22 PERLENGKAPAN SEKOLAH.xls"}</definedName>
    <definedName name="_________________arr3">{"Book1","4.09 FLORA DAN FAUNA.xls","4.22 PERLENGKAPAN SEKOLAH.xls"}</definedName>
    <definedName name="_________________der4" localSheetId="9">{"Book1","4.09 FLORA DAN FAUNA.xls","4.22 PERLENGKAPAN SEKOLAH.xls"}</definedName>
    <definedName name="_________________der4" localSheetId="8">{"Book1","4.09 FLORA DAN FAUNA.xls","4.22 PERLENGKAPAN SEKOLAH.xls"}</definedName>
    <definedName name="_________________der4">{"Book1","4.09 FLORA DAN FAUNA.xls","4.22 PERLENGKAPAN SEKOLAH.xls"}</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doc5" localSheetId="9">{"Book1","4.09 FLORA DAN FAUNA.xls","4.22 PERLENGKAPAN SEKOLAH.xls"}</definedName>
    <definedName name="_________________doc5" localSheetId="8">{"Book1","4.09 FLORA DAN FAUNA.xls","4.22 PERLENGKAPAN SEKOLAH.xls"}</definedName>
    <definedName name="_________________doc5">{"Book1","4.09 FLORA DAN FAUNA.xls","4.22 PERLENGKAPAN SEKOLAH.xls"}</definedName>
    <definedName name="_________________eco1">#REF!</definedName>
    <definedName name="_________________eco2">#REF!</definedName>
    <definedName name="_________________EEE02">#REF!</definedName>
    <definedName name="_________________EEE05">#REF!</definedName>
    <definedName name="_________________EEE06">#REF!</definedName>
    <definedName name="_________________EEE07">#REF!</definedName>
    <definedName name="_________________EEE08">#REF!</definedName>
    <definedName name="_________________EEE09">#REF!</definedName>
    <definedName name="_________________EEE10">#REF!</definedName>
    <definedName name="_________________EEE11">#REF!</definedName>
    <definedName name="_________________EEE13">#REF!</definedName>
    <definedName name="_________________EEE15">#REF!</definedName>
    <definedName name="_________________EEE16">#REF!</definedName>
    <definedName name="_________________EEE17">#REF!</definedName>
    <definedName name="_________________EEE19">#REF!</definedName>
    <definedName name="_________________EEE22">#REF!</definedName>
    <definedName name="_________________EEE23">#REF!</definedName>
    <definedName name="_________________EEE27">#REF!</definedName>
    <definedName name="_________________EEE29">#REF!</definedName>
    <definedName name="_________________EEE31">#REF!</definedName>
    <definedName name="_________________gk2" hidden="1">#REF!</definedName>
    <definedName name="_________________gyp10">#REF!</definedName>
    <definedName name="_________________gyp5">#REF!</definedName>
    <definedName name="_________________gyp6">#REF!</definedName>
    <definedName name="_________________gyp8">#REF!</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hol2040">#REF!</definedName>
    <definedName name="_________________hol4040">#REF!</definedName>
    <definedName name="_________________kc10">#REF!</definedName>
    <definedName name="_________________kc12">#REF!</definedName>
    <definedName name="_________________kc5">#REF!</definedName>
    <definedName name="_________________kcp3">#REF!</definedName>
    <definedName name="_________________kcp5">#REF!</definedName>
    <definedName name="_________________kcp6">#REF!</definedName>
    <definedName name="_________________kcr3">#REF!</definedName>
    <definedName name="_________________kcr5">#REF!</definedName>
    <definedName name="_________________kcr6">#REF!</definedName>
    <definedName name="_________________ker2020">#REF!</definedName>
    <definedName name="_________________ker2025">#REF!</definedName>
    <definedName name="_________________ker3030">#REF!</definedName>
    <definedName name="_________________ko2">#REF!</definedName>
    <definedName name="_________________kof1">#REF!</definedName>
    <definedName name="_________________kr2020">#REF!</definedName>
    <definedName name="_________________kr4040">#REF!</definedName>
    <definedName name="_________________kr6060">#REF!</definedName>
    <definedName name="_________________LLL01">#REF!</definedName>
    <definedName name="_________________LLL02">#REF!</definedName>
    <definedName name="_________________LLL03">#REF!</definedName>
    <definedName name="_________________LLL10">#REF!</definedName>
    <definedName name="_________________mas1" localSheetId="9">{"Book1","4.09 FLORA DAN FAUNA.xls","4.22 PERLENGKAPAN SEKOLAH.xls"}</definedName>
    <definedName name="_________________mas1" localSheetId="8">{"Book1","4.09 FLORA DAN FAUNA.xls","4.22 PERLENGKAPAN SEKOLAH.xls"}</definedName>
    <definedName name="_________________mas1">{"Book1","4.09 FLORA DAN FAUNA.xls","4.22 PERLENGKAPAN SEKOLAH.xls"}</definedName>
    <definedName name="_________________mas12" localSheetId="9">{"Book1","4.09 FLORA DAN FAUNA.xls","4.22 PERLENGKAPAN SEKOLAH.xls"}</definedName>
    <definedName name="_________________mas12" localSheetId="8">{"Book1","4.09 FLORA DAN FAUNA.xls","4.22 PERLENGKAPAN SEKOLAH.xls"}</definedName>
    <definedName name="_________________mas12">{"Book1","4.09 FLORA DAN FAUNA.xls","4.22 PERLENGKAPAN SEKOLAH.xls"}</definedName>
    <definedName name="_________________mas2" localSheetId="9">{"Book1","4.09 FLORA DAN FAUNA.xls","4.22 PERLENGKAPAN SEKOLAH.xls"}</definedName>
    <definedName name="_________________mas2" localSheetId="8">{"Book1","4.09 FLORA DAN FAUNA.xls","4.22 PERLENGKAPAN SEKOLAH.xls"}</definedName>
    <definedName name="_________________mas2">{"Book1","4.09 FLORA DAN FAUNA.xls","4.22 PERLENGKAPAN SEKOLAH.xls"}</definedName>
    <definedName name="_________________mas4" localSheetId="9">{"Book1","4.09 FLORA DAN FAUNA.xls","4.22 PERLENGKAPAN SEKOLAH.xls"}</definedName>
    <definedName name="_________________mas4" localSheetId="8">{"Book1","4.09 FLORA DAN FAUNA.xls","4.22 PERLENGKAPAN SEKOLAH.xls"}</definedName>
    <definedName name="_________________mas4">{"Book1","4.09 FLORA DAN FAUNA.xls","4.22 PERLENGKAPAN SEKOLAH.xls"}</definedName>
    <definedName name="_________________mas5" localSheetId="9">{"Book1","4.09 FLORA DAN FAUNA.xls","4.22 PERLENGKAPAN SEKOLAH.xls"}</definedName>
    <definedName name="_________________mas5" localSheetId="8">{"Book1","4.09 FLORA DAN FAUNA.xls","4.22 PERLENGKAPAN SEKOLAH.xls"}</definedName>
    <definedName name="_________________mas5">{"Book1","4.09 FLORA DAN FAUNA.xls","4.22 PERLENGKAPAN SEKOLAH.xls"}</definedName>
    <definedName name="_________________mas6" localSheetId="9">{"Book1","4.09 FLORA DAN FAUNA.xls","4.22 PERLENGKAPAN SEKOLAH.xls"}</definedName>
    <definedName name="_________________mas6" localSheetId="8">{"Book1","4.09 FLORA DAN FAUNA.xls","4.22 PERLENGKAPAN SEKOLAH.xls"}</definedName>
    <definedName name="_________________mas6">{"Book1","4.09 FLORA DAN FAUNA.xls","4.22 PERLENGKAPAN SEKOLAH.xls"}</definedName>
    <definedName name="_________________mas7" localSheetId="9">{"Book1","4.09 FLORA DAN FAUNA.xls","4.22 PERLENGKAPAN SEKOLAH.xls"}</definedName>
    <definedName name="_________________mas7" localSheetId="8">{"Book1","4.09 FLORA DAN FAUNA.xls","4.22 PERLENGKAPAN SEKOLAH.xls"}</definedName>
    <definedName name="_________________mas7">{"Book1","4.09 FLORA DAN FAUNA.xls","4.22 PERLENGKAPAN SEKOLAH.xls"}</definedName>
    <definedName name="_________________mas8" localSheetId="9">{"Book1","4.09 FLORA DAN FAUNA.xls","4.22 PERLENGKAPAN SEKOLAH.xls"}</definedName>
    <definedName name="_________________mas8" localSheetId="8">{"Book1","4.09 FLORA DAN FAUNA.xls","4.22 PERLENGKAPAN SEKOLAH.xls"}</definedName>
    <definedName name="_________________mas8">{"Book1","4.09 FLORA DAN FAUNA.xls","4.22 PERLENGKAPAN SEKOLAH.xls"}</definedName>
    <definedName name="_________________mas9" localSheetId="9">{"Book1","4.09 FLORA DAN FAUNA.xls","4.22 PERLENGKAPAN SEKOLAH.xls"}</definedName>
    <definedName name="_________________mas9" localSheetId="8">{"Book1","4.09 FLORA DAN FAUNA.xls","4.22 PERLENGKAPAN SEKOLAH.xls"}</definedName>
    <definedName name="_________________mas9">{"Book1","4.09 FLORA DAN FAUNA.xls","4.22 PERLENGKAPAN SEKOLAH.xls"}</definedName>
    <definedName name="_________________me1" localSheetId="9">{"Book1","4.09 FLORA DAN FAUNA.xls","4.22 PERLENGKAPAN SEKOLAH.xls"}</definedName>
    <definedName name="_________________me1" localSheetId="8">{"Book1","4.09 FLORA DAN FAUNA.xls","4.22 PERLENGKAPAN SEKOLAH.xls"}</definedName>
    <definedName name="_________________me1">{"Book1","4.09 FLORA DAN FAUNA.xls","4.22 PERLENGKAPAN SEKOLAH.xls"}</definedName>
    <definedName name="_________________me2" localSheetId="9">{"Book1","4.09 FLORA DAN FAUNA.xls","4.22 PERLENGKAPAN SEKOLAH.xls"}</definedName>
    <definedName name="_________________me2" localSheetId="8">{"Book1","4.09 FLORA DAN FAUNA.xls","4.22 PERLENGKAPAN SEKOLAH.xls"}</definedName>
    <definedName name="_________________me2">{"Book1","4.09 FLORA DAN FAUNA.xls","4.22 PERLENGKAPAN SEKOLAH.xls"}</definedName>
    <definedName name="_________________me3" localSheetId="9">{"Book1","4.09 FLORA DAN FAUNA.xls","4.22 PERLENGKAPAN SEKOLAH.xls"}</definedName>
    <definedName name="_________________me3" localSheetId="8">{"Book1","4.09 FLORA DAN FAUNA.xls","4.22 PERLENGKAPAN SEKOLAH.xls"}</definedName>
    <definedName name="_________________me3">{"Book1","4.09 FLORA DAN FAUNA.xls","4.22 PERLENGKAPAN SEKOLAH.xls"}</definedName>
    <definedName name="_________________me4" localSheetId="9">{"Book1","4.09 FLORA DAN FAUNA.xls","4.22 PERLENGKAPAN SEKOLAH.xls"}</definedName>
    <definedName name="_________________me4" localSheetId="8">{"Book1","4.09 FLORA DAN FAUNA.xls","4.22 PERLENGKAPAN SEKOLAH.xls"}</definedName>
    <definedName name="_________________me4">{"Book1","4.09 FLORA DAN FAUNA.xls","4.22 PERLENGKAPAN SEKOLAH.xls"}</definedName>
    <definedName name="_________________me5" localSheetId="9">{"Book1","4.09 FLORA DAN FAUNA.xls","4.22 PERLENGKAPAN SEKOLAH.xls"}</definedName>
    <definedName name="_________________me5" localSheetId="8">{"Book1","4.09 FLORA DAN FAUNA.xls","4.22 PERLENGKAPAN SEKOLAH.xls"}</definedName>
    <definedName name="_________________me5">{"Book1","4.09 FLORA DAN FAUNA.xls","4.22 PERLENGKAPAN SEKOLAH.xls"}</definedName>
    <definedName name="_________________me9" localSheetId="9">{"Book1","4.09 FLORA DAN FAUNA.xls","4.22 PERLENGKAPAN SEKOLAH.xls"}</definedName>
    <definedName name="_________________me9" localSheetId="8">{"Book1","4.09 FLORA DAN FAUNA.xls","4.22 PERLENGKAPAN SEKOLAH.xls"}</definedName>
    <definedName name="_________________me9">{"Book1","4.09 FLORA DAN FAUNA.xls","4.22 PERLENGKAPAN SEKOLAH.xls"}</definedName>
    <definedName name="_________________mek1" localSheetId="9">{"Book1","4.09 FLORA DAN FAUNA.xls","4.22 PERLENGKAPAN SEKOLAH.xls"}</definedName>
    <definedName name="_________________mek1" localSheetId="8">{"Book1","4.09 FLORA DAN FAUNA.xls","4.22 PERLENGKAPAN SEKOLAH.xls"}</definedName>
    <definedName name="_________________mek1">{"Book1","4.09 FLORA DAN FAUNA.xls","4.22 PERLENGKAPAN SEKOLAH.xls"}</definedName>
    <definedName name="_________________mek2" localSheetId="9">{"Book1","4.09 FLORA DAN FAUNA.xls","4.22 PERLENGKAPAN SEKOLAH.xls"}</definedName>
    <definedName name="_________________mek2" localSheetId="8">{"Book1","4.09 FLORA DAN FAUNA.xls","4.22 PERLENGKAPAN SEKOLAH.xls"}</definedName>
    <definedName name="_________________mek2">{"Book1","4.09 FLORA DAN FAUNA.xls","4.22 PERLENGKAPAN SEKOLAH.xls"}</definedName>
    <definedName name="_________________mek3" localSheetId="9">{"Book1","4.09 FLORA DAN FAUNA.xls","4.22 PERLENGKAPAN SEKOLAH.xls"}</definedName>
    <definedName name="_________________mek3" localSheetId="8">{"Book1","4.09 FLORA DAN FAUNA.xls","4.22 PERLENGKAPAN SEKOLAH.xls"}</definedName>
    <definedName name="_________________mek3">{"Book1","4.09 FLORA DAN FAUNA.xls","4.22 PERLENGKAPAN SEKOLAH.xls"}</definedName>
    <definedName name="_________________mek5" localSheetId="9">{"Book1","4.09 FLORA DAN FAUNA.xls","4.22 PERLENGKAPAN SEKOLAH.xls"}</definedName>
    <definedName name="_________________mek5" localSheetId="8">{"Book1","4.09 FLORA DAN FAUNA.xls","4.22 PERLENGKAPAN SEKOLAH.xls"}</definedName>
    <definedName name="_________________mek5">{"Book1","4.09 FLORA DAN FAUNA.xls","4.22 PERLENGKAPAN SEKOLAH.xls"}</definedName>
    <definedName name="_________________mek87" localSheetId="9">{"Book1","4.09 FLORA DAN FAUNA.xls","4.22 PERLENGKAPAN SEKOLAH.xls"}</definedName>
    <definedName name="_________________mek87" localSheetId="8">{"Book1","4.09 FLORA DAN FAUNA.xls","4.22 PERLENGKAPAN SEKOLAH.xls"}</definedName>
    <definedName name="_________________mek87">{"Book1","4.09 FLORA DAN FAUNA.xls","4.22 PERLENGKAPAN SEKOLAH.xls"}</definedName>
    <definedName name="_________________mek9" localSheetId="9">{"Book1","4.09 FLORA DAN FAUNA.xls","4.22 PERLENGKAPAN SEKOLAH.xls"}</definedName>
    <definedName name="_________________mek9" localSheetId="8">{"Book1","4.09 FLORA DAN FAUNA.xls","4.22 PERLENGKAPAN SEKOLAH.xls"}</definedName>
    <definedName name="_________________mek9">{"Book1","4.09 FLORA DAN FAUNA.xls","4.22 PERLENGKAPAN SEKOLAH.xls"}</definedName>
    <definedName name="_________________meq12" localSheetId="9">{"Book1","4.09 FLORA DAN FAUNA.xls","4.22 PERLENGKAPAN SEKOLAH.xls"}</definedName>
    <definedName name="_________________meq12" localSheetId="8">{"Book1","4.09 FLORA DAN FAUNA.xls","4.22 PERLENGKAPAN SEKOLAH.xls"}</definedName>
    <definedName name="_________________meq12">{"Book1","4.09 FLORA DAN FAUNA.xls","4.22 PERLENGKAPAN SEKOLAH.xls"}</definedName>
    <definedName name="_________________MMM03">#REF!</definedName>
    <definedName name="_________________MMM04">#REF!</definedName>
    <definedName name="_________________MMM10">#REF!</definedName>
    <definedName name="_________________MMM11">#REF!</definedName>
    <definedName name="_________________MMM12">#REF!</definedName>
    <definedName name="_________________MMM16">#REF!</definedName>
    <definedName name="_________________MMM18">#REF!</definedName>
    <definedName name="_________________MMM19">#REF!</definedName>
    <definedName name="_________________MMM24">#REF!</definedName>
    <definedName name="_________________MMM26">#REF!</definedName>
    <definedName name="_________________MMM27">#REF!</definedName>
    <definedName name="_________________MMM33">#REF!</definedName>
    <definedName name="_________________MMM38">#REF!</definedName>
    <definedName name="_________________MMM42">#REF!</definedName>
    <definedName name="_________________MMM44">#REF!</definedName>
    <definedName name="_________________MMM47">#REF!</definedName>
    <definedName name="_________________MMM48">#REF!</definedName>
    <definedName name="_________________mul12">#REF!</definedName>
    <definedName name="_________________mul6">#REF!</definedName>
    <definedName name="_________________mul9">#REF!</definedName>
    <definedName name="_________________nok001">#REF!</definedName>
    <definedName name="_________________nok002">#REF!</definedName>
    <definedName name="_________________pav8">#REF!</definedName>
    <definedName name="_________________pc1">#REF!</definedName>
    <definedName name="_________________pc2">#REF!</definedName>
    <definedName name="_________________pf12">#REF!</definedName>
    <definedName name="_________________pk1">#REF!</definedName>
    <definedName name="_________________pk2">#REF!</definedName>
    <definedName name="_________________pk25">#REF!</definedName>
    <definedName name="_________________pk3">#REF!</definedName>
    <definedName name="_________________pl1">#REF!</definedName>
    <definedName name="_________________ply4">#REF!</definedName>
    <definedName name="_________________ply9">#REF!</definedName>
    <definedName name="_________________psr1">#REF!</definedName>
    <definedName name="_________________psr2">#REF!</definedName>
    <definedName name="_________________psr3">#REF!</definedName>
    <definedName name="_________________psr44">#REF!</definedName>
    <definedName name="_________________pvc1">#REF!</definedName>
    <definedName name="_________________pvc100">#REF!</definedName>
    <definedName name="_________________PVC12">#REF!</definedName>
    <definedName name="_________________PVC150">#REF!</definedName>
    <definedName name="_________________PVC2">#REF!</definedName>
    <definedName name="_________________PVC200">#REF!</definedName>
    <definedName name="_________________pvc3">#REF!</definedName>
    <definedName name="_________________pvc34">#REF!</definedName>
    <definedName name="_________________pvc4">#REF!</definedName>
    <definedName name="_________________pvc44">#REF!</definedName>
    <definedName name="_________________PVC50">#REF!</definedName>
    <definedName name="_________________pvc6">#REF!</definedName>
    <definedName name="_________________PVC75">#REF!</definedName>
    <definedName name="_________________rdo1">#REF!</definedName>
    <definedName name="_________________rdo10">#REF!</definedName>
    <definedName name="_________________rdo4">#REF!</definedName>
    <definedName name="_________________rdo6">#REF!</definedName>
    <definedName name="_________________rdo7">#REF!</definedName>
    <definedName name="_________________rdo8">#REF!</definedName>
    <definedName name="_________________rdo9">#REF!</definedName>
    <definedName name="_________________wm10">#REF!</definedName>
    <definedName name="_________________wm6">#REF!</definedName>
    <definedName name="________________AAD3">#N/A</definedName>
    <definedName name="________________ADD1" localSheetId="9">[0]!\ADPASANGANBATU:[0]!\AFPLESTERAN</definedName>
    <definedName name="________________ADD1">\ADPASANGANBATU:\AFPLESTERAN</definedName>
    <definedName name="________________ADD2" localSheetId="9">RAB!___________________________mas1:RAB!___________________________mas12</definedName>
    <definedName name="________________ADD2">[0]!___________________________mas1:[0]!___________________________mas12</definedName>
    <definedName name="________________ADD3" localSheetId="9">RAB!___________________________mas1:RAB!___________________________mas12</definedName>
    <definedName name="________________ADD3">[0]!___________________________mas1:[0]!___________________________mas12</definedName>
    <definedName name="________________arr3" localSheetId="9">{"Book1","4.09 FLORA DAN FAUNA.xls","4.22 PERLENGKAPAN SEKOLAH.xls"}</definedName>
    <definedName name="________________arr3" localSheetId="8">{"Book1","4.09 FLORA DAN FAUNA.xls","4.22 PERLENGKAPAN SEKOLAH.xls"}</definedName>
    <definedName name="________________arr3">{"Book1","4.09 FLORA DAN FAUNA.xls","4.22 PERLENGKAPAN SEKOLAH.xls"}</definedName>
    <definedName name="________________bsc100">#REF!</definedName>
    <definedName name="________________der4" localSheetId="9">{"Book1","4.09 FLORA DAN FAUNA.xls","4.22 PERLENGKAPAN SEKOLAH.xls"}</definedName>
    <definedName name="________________der4" localSheetId="8">{"Book1","4.09 FLORA DAN FAUNA.xls","4.22 PERLENGKAPAN SEKOLAH.xls"}</definedName>
    <definedName name="________________der4">{"Book1","4.09 FLORA DAN FAUNA.xls","4.22 PERLENGKAPAN SEKOLAH.xls"}</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doc5" localSheetId="9">{"Book1","4.09 FLORA DAN FAUNA.xls","4.22 PERLENGKAPAN SEKOLAH.xls"}</definedName>
    <definedName name="________________doc5" localSheetId="8">{"Book1","4.09 FLORA DAN FAUNA.xls","4.22 PERLENGKAPAN SEKOLAH.xls"}</definedName>
    <definedName name="________________doc5">{"Book1","4.09 FLORA DAN FAUNA.xls","4.22 PERLENGKAPAN SEKOLAH.xls"}</definedName>
    <definedName name="________________eco1">#REF!</definedName>
    <definedName name="________________eco2">#REF!</definedName>
    <definedName name="________________EEE02">#REF!</definedName>
    <definedName name="________________EEE06">#REF!</definedName>
    <definedName name="________________EEE08">#REF!</definedName>
    <definedName name="________________EEE09">#REF!</definedName>
    <definedName name="________________EEE10">#REF!</definedName>
    <definedName name="________________EEE13">#REF!</definedName>
    <definedName name="________________EEE15">#REF!</definedName>
    <definedName name="________________EEE16">#REF!</definedName>
    <definedName name="________________EEE17">#REF!</definedName>
    <definedName name="________________EEE19">#REF!</definedName>
    <definedName name="________________EEE22">#REF!</definedName>
    <definedName name="________________EEE23">#REF!</definedName>
    <definedName name="________________EEE27">#REF!</definedName>
    <definedName name="________________EEE29">#REF!</definedName>
    <definedName name="________________ewr4">#REF!</definedName>
    <definedName name="________________gk2" hidden="1">#REF!</definedName>
    <definedName name="________________gyp10">#REF!</definedName>
    <definedName name="________________gyp5">#REF!</definedName>
    <definedName name="________________gyp6">#REF!</definedName>
    <definedName name="________________gyp8">#REF!</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hol2040">#REF!</definedName>
    <definedName name="________________hol4040">#REF!</definedName>
    <definedName name="________________jum1">#REF!</definedName>
    <definedName name="________________jum10">#REF!</definedName>
    <definedName name="________________jum5">#REF!</definedName>
    <definedName name="________________jum6">#REF!</definedName>
    <definedName name="________________jum8">#REF!</definedName>
    <definedName name="________________jum9">#REF!</definedName>
    <definedName name="________________kc10">#REF!</definedName>
    <definedName name="________________kc12">#REF!</definedName>
    <definedName name="________________kc5">#REF!</definedName>
    <definedName name="________________kcp3">#REF!</definedName>
    <definedName name="________________kcp5">#REF!</definedName>
    <definedName name="________________kcp6">#REF!</definedName>
    <definedName name="________________kcr3">#REF!</definedName>
    <definedName name="________________kcr5">#REF!</definedName>
    <definedName name="________________kcr6">#REF!</definedName>
    <definedName name="________________ker1020">#REF!</definedName>
    <definedName name="________________ker2020">#REF!</definedName>
    <definedName name="________________ker2025">#REF!</definedName>
    <definedName name="________________ker3030">#REF!</definedName>
    <definedName name="________________ko2">#REF!</definedName>
    <definedName name="________________kof1">#REF!</definedName>
    <definedName name="________________kr2020">#REF!</definedName>
    <definedName name="________________kr4040">#REF!</definedName>
    <definedName name="________________kr6060">#REF!</definedName>
    <definedName name="________________LLL01">#REF!</definedName>
    <definedName name="________________LLL02">#REF!</definedName>
    <definedName name="________________LLL03">#REF!</definedName>
    <definedName name="________________LLL10">#REF!</definedName>
    <definedName name="________________mas1" localSheetId="9">{"Book1","4.09 FLORA DAN FAUNA.xls","4.22 PERLENGKAPAN SEKOLAH.xls"}</definedName>
    <definedName name="________________mas1" localSheetId="8">{"Book1","4.09 FLORA DAN FAUNA.xls","4.22 PERLENGKAPAN SEKOLAH.xls"}</definedName>
    <definedName name="________________mas1">{"Book1","4.09 FLORA DAN FAUNA.xls","4.22 PERLENGKAPAN SEKOLAH.xls"}</definedName>
    <definedName name="________________mas12" localSheetId="9">{"Book1","4.09 FLORA DAN FAUNA.xls","4.22 PERLENGKAPAN SEKOLAH.xls"}</definedName>
    <definedName name="________________mas12" localSheetId="8">{"Book1","4.09 FLORA DAN FAUNA.xls","4.22 PERLENGKAPAN SEKOLAH.xls"}</definedName>
    <definedName name="________________mas12">{"Book1","4.09 FLORA DAN FAUNA.xls","4.22 PERLENGKAPAN SEKOLAH.xls"}</definedName>
    <definedName name="________________mas2" localSheetId="9">{"Book1","4.09 FLORA DAN FAUNA.xls","4.22 PERLENGKAPAN SEKOLAH.xls"}</definedName>
    <definedName name="________________mas2" localSheetId="8">{"Book1","4.09 FLORA DAN FAUNA.xls","4.22 PERLENGKAPAN SEKOLAH.xls"}</definedName>
    <definedName name="________________mas2">{"Book1","4.09 FLORA DAN FAUNA.xls","4.22 PERLENGKAPAN SEKOLAH.xls"}</definedName>
    <definedName name="________________mas4" localSheetId="9">{"Book1","4.09 FLORA DAN FAUNA.xls","4.22 PERLENGKAPAN SEKOLAH.xls"}</definedName>
    <definedName name="________________mas4" localSheetId="8">{"Book1","4.09 FLORA DAN FAUNA.xls","4.22 PERLENGKAPAN SEKOLAH.xls"}</definedName>
    <definedName name="________________mas4">{"Book1","4.09 FLORA DAN FAUNA.xls","4.22 PERLENGKAPAN SEKOLAH.xls"}</definedName>
    <definedName name="________________mas5" localSheetId="9">{"Book1","4.09 FLORA DAN FAUNA.xls","4.22 PERLENGKAPAN SEKOLAH.xls"}</definedName>
    <definedName name="________________mas5" localSheetId="8">{"Book1","4.09 FLORA DAN FAUNA.xls","4.22 PERLENGKAPAN SEKOLAH.xls"}</definedName>
    <definedName name="________________mas5">{"Book1","4.09 FLORA DAN FAUNA.xls","4.22 PERLENGKAPAN SEKOLAH.xls"}</definedName>
    <definedName name="________________mas6" localSheetId="9">{"Book1","4.09 FLORA DAN FAUNA.xls","4.22 PERLENGKAPAN SEKOLAH.xls"}</definedName>
    <definedName name="________________mas6" localSheetId="8">{"Book1","4.09 FLORA DAN FAUNA.xls","4.22 PERLENGKAPAN SEKOLAH.xls"}</definedName>
    <definedName name="________________mas6">{"Book1","4.09 FLORA DAN FAUNA.xls","4.22 PERLENGKAPAN SEKOLAH.xls"}</definedName>
    <definedName name="________________mas7" localSheetId="9">{"Book1","4.09 FLORA DAN FAUNA.xls","4.22 PERLENGKAPAN SEKOLAH.xls"}</definedName>
    <definedName name="________________mas7" localSheetId="8">{"Book1","4.09 FLORA DAN FAUNA.xls","4.22 PERLENGKAPAN SEKOLAH.xls"}</definedName>
    <definedName name="________________mas7">{"Book1","4.09 FLORA DAN FAUNA.xls","4.22 PERLENGKAPAN SEKOLAH.xls"}</definedName>
    <definedName name="________________mas8" localSheetId="9">{"Book1","4.09 FLORA DAN FAUNA.xls","4.22 PERLENGKAPAN SEKOLAH.xls"}</definedName>
    <definedName name="________________mas8" localSheetId="8">{"Book1","4.09 FLORA DAN FAUNA.xls","4.22 PERLENGKAPAN SEKOLAH.xls"}</definedName>
    <definedName name="________________mas8">{"Book1","4.09 FLORA DAN FAUNA.xls","4.22 PERLENGKAPAN SEKOLAH.xls"}</definedName>
    <definedName name="________________mas9" localSheetId="9">{"Book1","4.09 FLORA DAN FAUNA.xls","4.22 PERLENGKAPAN SEKOLAH.xls"}</definedName>
    <definedName name="________________mas9" localSheetId="8">{"Book1","4.09 FLORA DAN FAUNA.xls","4.22 PERLENGKAPAN SEKOLAH.xls"}</definedName>
    <definedName name="________________mas9">{"Book1","4.09 FLORA DAN FAUNA.xls","4.22 PERLENGKAPAN SEKOLAH.xls"}</definedName>
    <definedName name="________________me1" localSheetId="9">{"Book1","4.09 FLORA DAN FAUNA.xls","4.22 PERLENGKAPAN SEKOLAH.xls"}</definedName>
    <definedName name="________________me1" localSheetId="8">{"Book1","4.09 FLORA DAN FAUNA.xls","4.22 PERLENGKAPAN SEKOLAH.xls"}</definedName>
    <definedName name="________________me1">{"Book1","4.09 FLORA DAN FAUNA.xls","4.22 PERLENGKAPAN SEKOLAH.xls"}</definedName>
    <definedName name="________________me2" localSheetId="9">{"Book1","4.09 FLORA DAN FAUNA.xls","4.22 PERLENGKAPAN SEKOLAH.xls"}</definedName>
    <definedName name="________________me2" localSheetId="8">{"Book1","4.09 FLORA DAN FAUNA.xls","4.22 PERLENGKAPAN SEKOLAH.xls"}</definedName>
    <definedName name="________________me2">{"Book1","4.09 FLORA DAN FAUNA.xls","4.22 PERLENGKAPAN SEKOLAH.xls"}</definedName>
    <definedName name="________________me3" localSheetId="9">{"Book1","4.09 FLORA DAN FAUNA.xls","4.22 PERLENGKAPAN SEKOLAH.xls"}</definedName>
    <definedName name="________________me3" localSheetId="8">{"Book1","4.09 FLORA DAN FAUNA.xls","4.22 PERLENGKAPAN SEKOLAH.xls"}</definedName>
    <definedName name="________________me3">{"Book1","4.09 FLORA DAN FAUNA.xls","4.22 PERLENGKAPAN SEKOLAH.xls"}</definedName>
    <definedName name="________________me4" localSheetId="9">{"Book1","4.09 FLORA DAN FAUNA.xls","4.22 PERLENGKAPAN SEKOLAH.xls"}</definedName>
    <definedName name="________________me4" localSheetId="8">{"Book1","4.09 FLORA DAN FAUNA.xls","4.22 PERLENGKAPAN SEKOLAH.xls"}</definedName>
    <definedName name="________________me4">{"Book1","4.09 FLORA DAN FAUNA.xls","4.22 PERLENGKAPAN SEKOLAH.xls"}</definedName>
    <definedName name="________________me5" localSheetId="9">{"Book1","4.09 FLORA DAN FAUNA.xls","4.22 PERLENGKAPAN SEKOLAH.xls"}</definedName>
    <definedName name="________________me5" localSheetId="8">{"Book1","4.09 FLORA DAN FAUNA.xls","4.22 PERLENGKAPAN SEKOLAH.xls"}</definedName>
    <definedName name="________________me5">{"Book1","4.09 FLORA DAN FAUNA.xls","4.22 PERLENGKAPAN SEKOLAH.xls"}</definedName>
    <definedName name="________________me9" localSheetId="9">{"Book1","4.09 FLORA DAN FAUNA.xls","4.22 PERLENGKAPAN SEKOLAH.xls"}</definedName>
    <definedName name="________________me9" localSheetId="8">{"Book1","4.09 FLORA DAN FAUNA.xls","4.22 PERLENGKAPAN SEKOLAH.xls"}</definedName>
    <definedName name="________________me9">{"Book1","4.09 FLORA DAN FAUNA.xls","4.22 PERLENGKAPAN SEKOLAH.xls"}</definedName>
    <definedName name="________________mek1" localSheetId="9">{"Book1","4.09 FLORA DAN FAUNA.xls","4.22 PERLENGKAPAN SEKOLAH.xls"}</definedName>
    <definedName name="________________mek1" localSheetId="8">{"Book1","4.09 FLORA DAN FAUNA.xls","4.22 PERLENGKAPAN SEKOLAH.xls"}</definedName>
    <definedName name="________________mek1">{"Book1","4.09 FLORA DAN FAUNA.xls","4.22 PERLENGKAPAN SEKOLAH.xls"}</definedName>
    <definedName name="________________mek2" localSheetId="9">{"Book1","4.09 FLORA DAN FAUNA.xls","4.22 PERLENGKAPAN SEKOLAH.xls"}</definedName>
    <definedName name="________________mek2" localSheetId="8">{"Book1","4.09 FLORA DAN FAUNA.xls","4.22 PERLENGKAPAN SEKOLAH.xls"}</definedName>
    <definedName name="________________mek2">{"Book1","4.09 FLORA DAN FAUNA.xls","4.22 PERLENGKAPAN SEKOLAH.xls"}</definedName>
    <definedName name="________________mek3" localSheetId="9">{"Book1","4.09 FLORA DAN FAUNA.xls","4.22 PERLENGKAPAN SEKOLAH.xls"}</definedName>
    <definedName name="________________mek3" localSheetId="8">{"Book1","4.09 FLORA DAN FAUNA.xls","4.22 PERLENGKAPAN SEKOLAH.xls"}</definedName>
    <definedName name="________________mek3">{"Book1","4.09 FLORA DAN FAUNA.xls","4.22 PERLENGKAPAN SEKOLAH.xls"}</definedName>
    <definedName name="________________mek5" localSheetId="9">{"Book1","4.09 FLORA DAN FAUNA.xls","4.22 PERLENGKAPAN SEKOLAH.xls"}</definedName>
    <definedName name="________________mek5" localSheetId="8">{"Book1","4.09 FLORA DAN FAUNA.xls","4.22 PERLENGKAPAN SEKOLAH.xls"}</definedName>
    <definedName name="________________mek5">{"Book1","4.09 FLORA DAN FAUNA.xls","4.22 PERLENGKAPAN SEKOLAH.xls"}</definedName>
    <definedName name="________________mek87" localSheetId="9">{"Book1","4.09 FLORA DAN FAUNA.xls","4.22 PERLENGKAPAN SEKOLAH.xls"}</definedName>
    <definedName name="________________mek87" localSheetId="8">{"Book1","4.09 FLORA DAN FAUNA.xls","4.22 PERLENGKAPAN SEKOLAH.xls"}</definedName>
    <definedName name="________________mek87">{"Book1","4.09 FLORA DAN FAUNA.xls","4.22 PERLENGKAPAN SEKOLAH.xls"}</definedName>
    <definedName name="________________mek9" localSheetId="9">{"Book1","4.09 FLORA DAN FAUNA.xls","4.22 PERLENGKAPAN SEKOLAH.xls"}</definedName>
    <definedName name="________________mek9" localSheetId="8">{"Book1","4.09 FLORA DAN FAUNA.xls","4.22 PERLENGKAPAN SEKOLAH.xls"}</definedName>
    <definedName name="________________mek9">{"Book1","4.09 FLORA DAN FAUNA.xls","4.22 PERLENGKAPAN SEKOLAH.xls"}</definedName>
    <definedName name="________________meq12" localSheetId="9">{"Book1","4.09 FLORA DAN FAUNA.xls","4.22 PERLENGKAPAN SEKOLAH.xls"}</definedName>
    <definedName name="________________meq12" localSheetId="8">{"Book1","4.09 FLORA DAN FAUNA.xls","4.22 PERLENGKAPAN SEKOLAH.xls"}</definedName>
    <definedName name="________________meq12">{"Book1","4.09 FLORA DAN FAUNA.xls","4.22 PERLENGKAPAN SEKOLAH.xls"}</definedName>
    <definedName name="________________MMM03">#REF!</definedName>
    <definedName name="________________MMM04">#REF!</definedName>
    <definedName name="________________MMM10">#REF!</definedName>
    <definedName name="________________MMM11">#REF!</definedName>
    <definedName name="________________MMM12">#REF!</definedName>
    <definedName name="________________MMM16">#REF!</definedName>
    <definedName name="________________MMM24">#REF!</definedName>
    <definedName name="________________MMM26">#REF!</definedName>
    <definedName name="________________MMM27">#REF!</definedName>
    <definedName name="________________MMM33">#REF!</definedName>
    <definedName name="________________MMM37">#REF!</definedName>
    <definedName name="________________MMM38">#REF!</definedName>
    <definedName name="________________MMM39">#REF!</definedName>
    <definedName name="________________MMM42">#REF!</definedName>
    <definedName name="________________MMM44">#REF!</definedName>
    <definedName name="________________MMM47">#REF!</definedName>
    <definedName name="________________mul12">#REF!</definedName>
    <definedName name="________________mul6">#REF!</definedName>
    <definedName name="________________mul9">#REF!</definedName>
    <definedName name="________________nok001">#REF!</definedName>
    <definedName name="________________nok002">#REF!</definedName>
    <definedName name="________________pav8">#REF!</definedName>
    <definedName name="________________pc1">#REF!</definedName>
    <definedName name="________________pc2">#REF!</definedName>
    <definedName name="________________pf12">#REF!</definedName>
    <definedName name="________________pk1">#REF!</definedName>
    <definedName name="________________pk2">#REF!</definedName>
    <definedName name="________________pk25">#REF!</definedName>
    <definedName name="________________pk3">#REF!</definedName>
    <definedName name="________________pl1">#REF!</definedName>
    <definedName name="________________ply4">#REF!</definedName>
    <definedName name="________________ply9">#REF!</definedName>
    <definedName name="________________psr1">#REF!</definedName>
    <definedName name="________________psr2">#REF!</definedName>
    <definedName name="________________psr3">#REF!</definedName>
    <definedName name="________________psr44">#REF!</definedName>
    <definedName name="________________pvc1">#REF!</definedName>
    <definedName name="________________pvc100">#REF!</definedName>
    <definedName name="________________PVC12">#REF!</definedName>
    <definedName name="________________pvc150">#REF!</definedName>
    <definedName name="________________PVC2">#REF!</definedName>
    <definedName name="________________PVC200">#REF!</definedName>
    <definedName name="________________pvc3">#REF!</definedName>
    <definedName name="________________pvc34">#REF!</definedName>
    <definedName name="________________pvc4">#REF!</definedName>
    <definedName name="________________pvc44">#REF!</definedName>
    <definedName name="________________PVC50">#REF!</definedName>
    <definedName name="________________pvc6">#REF!</definedName>
    <definedName name="________________PVC75">#REF!</definedName>
    <definedName name="________________rdo1">#REF!</definedName>
    <definedName name="________________rdo10">#REF!</definedName>
    <definedName name="________________rdo4">#REF!</definedName>
    <definedName name="________________rdo6">#REF!</definedName>
    <definedName name="________________rdo7">#REF!</definedName>
    <definedName name="________________rdo8">#REF!</definedName>
    <definedName name="________________rdo9">#REF!</definedName>
    <definedName name="________________wm10">#REF!</definedName>
    <definedName name="________________wm6">#REF!</definedName>
    <definedName name="_______________arr3" localSheetId="9">{"Book1","4.09 FLORA DAN FAUNA.xls","4.22 PERLENGKAPAN SEKOLAH.xls"}</definedName>
    <definedName name="_______________arr3" localSheetId="8">{"Book1","4.09 FLORA DAN FAUNA.xls","4.22 PERLENGKAPAN SEKOLAH.xls"}</definedName>
    <definedName name="_______________arr3">{"Book1","4.09 FLORA DAN FAUNA.xls","4.22 PERLENGKAPAN SEKOLAH.xls"}</definedName>
    <definedName name="_______________bsc100">#REF!</definedName>
    <definedName name="_______________DAF10">#REF!</definedName>
    <definedName name="_______________der4" localSheetId="9">{"Book1","4.09 FLORA DAN FAUNA.xls","4.22 PERLENGKAPAN SEKOLAH.xls"}</definedName>
    <definedName name="_______________der4" localSheetId="8">{"Book1","4.09 FLORA DAN FAUNA.xls","4.22 PERLENGKAPAN SEKOLAH.xls"}</definedName>
    <definedName name="_______________der4">{"Book1","4.09 FLORA DAN FAUNA.xls","4.22 PERLENGKAPAN SEKOLAH.xls"}</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doc5" localSheetId="9">{"Book1","4.09 FLORA DAN FAUNA.xls","4.22 PERLENGKAPAN SEKOLAH.xls"}</definedName>
    <definedName name="_______________doc5" localSheetId="8">{"Book1","4.09 FLORA DAN FAUNA.xls","4.22 PERLENGKAPAN SEKOLAH.xls"}</definedName>
    <definedName name="_______________doc5">{"Book1","4.09 FLORA DAN FAUNA.xls","4.22 PERLENGKAPAN SEKOLAH.xls"}</definedName>
    <definedName name="_______________eco2">#REF!</definedName>
    <definedName name="_______________EEE02">#REF!</definedName>
    <definedName name="_______________EEE05">#REF!</definedName>
    <definedName name="_______________EEE06">#REF!</definedName>
    <definedName name="_______________EEE07">#REF!</definedName>
    <definedName name="_______________EEE08">#REF!</definedName>
    <definedName name="_______________EEE09">#REF!</definedName>
    <definedName name="_______________EEE10">#REF!</definedName>
    <definedName name="_______________EEE11">#REF!</definedName>
    <definedName name="_______________EEE13">#REF!</definedName>
    <definedName name="_______________EEE15">#REF!</definedName>
    <definedName name="_______________EEE16">#REF!</definedName>
    <definedName name="_______________EEE17">#REF!</definedName>
    <definedName name="_______________EEE19">#REF!</definedName>
    <definedName name="_______________EEE22">#REF!</definedName>
    <definedName name="_______________EEE23">#REF!</definedName>
    <definedName name="_______________EEE27">#REF!</definedName>
    <definedName name="_______________EEE29">#REF!</definedName>
    <definedName name="_______________EEE31">#REF!</definedName>
    <definedName name="_______________ewr4">#REF!</definedName>
    <definedName name="_______________gk2" hidden="1">#REF!</definedName>
    <definedName name="_______________grc1">#REF!</definedName>
    <definedName name="_______________gyp5">#REF!</definedName>
    <definedName name="_______________gyp6">#REF!</definedName>
    <definedName name="_______________gyp8">#REF!</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hol4040">#REF!</definedName>
    <definedName name="_______________jum1">#REF!</definedName>
    <definedName name="_______________jum10">#REF!</definedName>
    <definedName name="_______________jum5">#REF!</definedName>
    <definedName name="_______________jum6">#REF!</definedName>
    <definedName name="_______________jum8">#REF!</definedName>
    <definedName name="_______________jum9">#REF!</definedName>
    <definedName name="_______________kc10">#REF!</definedName>
    <definedName name="_______________kc12">#REF!</definedName>
    <definedName name="_______________kc5">#REF!</definedName>
    <definedName name="_______________kcp3">#REF!</definedName>
    <definedName name="_______________kcp5">#REF!</definedName>
    <definedName name="_______________kcp6">#REF!</definedName>
    <definedName name="_______________kcr3">#REF!</definedName>
    <definedName name="_______________kcr5">#REF!</definedName>
    <definedName name="_______________kcr6">#REF!</definedName>
    <definedName name="_______________ker1020">#REF!</definedName>
    <definedName name="_______________ker2020">#REF!</definedName>
    <definedName name="_______________ker2025">#REF!</definedName>
    <definedName name="_______________ker3030">#REF!</definedName>
    <definedName name="_______________ko2">#REF!</definedName>
    <definedName name="_______________kof1">#REF!</definedName>
    <definedName name="_______________kr2020">#REF!</definedName>
    <definedName name="_______________kr4040">#REF!</definedName>
    <definedName name="_______________kr6060">#REF!</definedName>
    <definedName name="_______________LLL01">#REF!</definedName>
    <definedName name="_______________LLL02">#REF!</definedName>
    <definedName name="_______________LLL03">#REF!</definedName>
    <definedName name="_______________LLL10">#REF!</definedName>
    <definedName name="_______________mas1" localSheetId="9">{"Book1","4.09 FLORA DAN FAUNA.xls","4.22 PERLENGKAPAN SEKOLAH.xls"}</definedName>
    <definedName name="_______________mas1" localSheetId="8">{"Book1","4.09 FLORA DAN FAUNA.xls","4.22 PERLENGKAPAN SEKOLAH.xls"}</definedName>
    <definedName name="_______________mas1">{"Book1","4.09 FLORA DAN FAUNA.xls","4.22 PERLENGKAPAN SEKOLAH.xls"}</definedName>
    <definedName name="_______________mas12" localSheetId="9">{"Book1","4.09 FLORA DAN FAUNA.xls","4.22 PERLENGKAPAN SEKOLAH.xls"}</definedName>
    <definedName name="_______________mas12" localSheetId="8">{"Book1","4.09 FLORA DAN FAUNA.xls","4.22 PERLENGKAPAN SEKOLAH.xls"}</definedName>
    <definedName name="_______________mas12">{"Book1","4.09 FLORA DAN FAUNA.xls","4.22 PERLENGKAPAN SEKOLAH.xls"}</definedName>
    <definedName name="_______________mas2" localSheetId="9">{"Book1","4.09 FLORA DAN FAUNA.xls","4.22 PERLENGKAPAN SEKOLAH.xls"}</definedName>
    <definedName name="_______________mas2" localSheetId="8">{"Book1","4.09 FLORA DAN FAUNA.xls","4.22 PERLENGKAPAN SEKOLAH.xls"}</definedName>
    <definedName name="_______________mas2">{"Book1","4.09 FLORA DAN FAUNA.xls","4.22 PERLENGKAPAN SEKOLAH.xls"}</definedName>
    <definedName name="_______________mas4" localSheetId="9">{"Book1","4.09 FLORA DAN FAUNA.xls","4.22 PERLENGKAPAN SEKOLAH.xls"}</definedName>
    <definedName name="_______________mas4" localSheetId="8">{"Book1","4.09 FLORA DAN FAUNA.xls","4.22 PERLENGKAPAN SEKOLAH.xls"}</definedName>
    <definedName name="_______________mas4">{"Book1","4.09 FLORA DAN FAUNA.xls","4.22 PERLENGKAPAN SEKOLAH.xls"}</definedName>
    <definedName name="_______________mas5" localSheetId="9">{"Book1","4.09 FLORA DAN FAUNA.xls","4.22 PERLENGKAPAN SEKOLAH.xls"}</definedName>
    <definedName name="_______________mas5" localSheetId="8">{"Book1","4.09 FLORA DAN FAUNA.xls","4.22 PERLENGKAPAN SEKOLAH.xls"}</definedName>
    <definedName name="_______________mas5">{"Book1","4.09 FLORA DAN FAUNA.xls","4.22 PERLENGKAPAN SEKOLAH.xls"}</definedName>
    <definedName name="_______________mas6" localSheetId="9">{"Book1","4.09 FLORA DAN FAUNA.xls","4.22 PERLENGKAPAN SEKOLAH.xls"}</definedName>
    <definedName name="_______________mas6" localSheetId="8">{"Book1","4.09 FLORA DAN FAUNA.xls","4.22 PERLENGKAPAN SEKOLAH.xls"}</definedName>
    <definedName name="_______________mas6">{"Book1","4.09 FLORA DAN FAUNA.xls","4.22 PERLENGKAPAN SEKOLAH.xls"}</definedName>
    <definedName name="_______________mas7" localSheetId="9">{"Book1","4.09 FLORA DAN FAUNA.xls","4.22 PERLENGKAPAN SEKOLAH.xls"}</definedName>
    <definedName name="_______________mas7" localSheetId="8">{"Book1","4.09 FLORA DAN FAUNA.xls","4.22 PERLENGKAPAN SEKOLAH.xls"}</definedName>
    <definedName name="_______________mas7">{"Book1","4.09 FLORA DAN FAUNA.xls","4.22 PERLENGKAPAN SEKOLAH.xls"}</definedName>
    <definedName name="_______________mas8" localSheetId="9">{"Book1","4.09 FLORA DAN FAUNA.xls","4.22 PERLENGKAPAN SEKOLAH.xls"}</definedName>
    <definedName name="_______________mas8" localSheetId="8">{"Book1","4.09 FLORA DAN FAUNA.xls","4.22 PERLENGKAPAN SEKOLAH.xls"}</definedName>
    <definedName name="_______________mas8">{"Book1","4.09 FLORA DAN FAUNA.xls","4.22 PERLENGKAPAN SEKOLAH.xls"}</definedName>
    <definedName name="_______________mas9" localSheetId="9">{"Book1","4.09 FLORA DAN FAUNA.xls","4.22 PERLENGKAPAN SEKOLAH.xls"}</definedName>
    <definedName name="_______________mas9" localSheetId="8">{"Book1","4.09 FLORA DAN FAUNA.xls","4.22 PERLENGKAPAN SEKOLAH.xls"}</definedName>
    <definedName name="_______________mas9">{"Book1","4.09 FLORA DAN FAUNA.xls","4.22 PERLENGKAPAN SEKOLAH.xls"}</definedName>
    <definedName name="_______________me1" localSheetId="9">{"Book1","4.09 FLORA DAN FAUNA.xls","4.22 PERLENGKAPAN SEKOLAH.xls"}</definedName>
    <definedName name="_______________me1" localSheetId="8">{"Book1","4.09 FLORA DAN FAUNA.xls","4.22 PERLENGKAPAN SEKOLAH.xls"}</definedName>
    <definedName name="_______________me1">{"Book1","4.09 FLORA DAN FAUNA.xls","4.22 PERLENGKAPAN SEKOLAH.xls"}</definedName>
    <definedName name="_______________me2" localSheetId="9">{"Book1","4.09 FLORA DAN FAUNA.xls","4.22 PERLENGKAPAN SEKOLAH.xls"}</definedName>
    <definedName name="_______________me2" localSheetId="8">{"Book1","4.09 FLORA DAN FAUNA.xls","4.22 PERLENGKAPAN SEKOLAH.xls"}</definedName>
    <definedName name="_______________me2">{"Book1","4.09 FLORA DAN FAUNA.xls","4.22 PERLENGKAPAN SEKOLAH.xls"}</definedName>
    <definedName name="_______________me3" localSheetId="9">{"Book1","4.09 FLORA DAN FAUNA.xls","4.22 PERLENGKAPAN SEKOLAH.xls"}</definedName>
    <definedName name="_______________me3" localSheetId="8">{"Book1","4.09 FLORA DAN FAUNA.xls","4.22 PERLENGKAPAN SEKOLAH.xls"}</definedName>
    <definedName name="_______________me3">{"Book1","4.09 FLORA DAN FAUNA.xls","4.22 PERLENGKAPAN SEKOLAH.xls"}</definedName>
    <definedName name="_______________me4" localSheetId="9">{"Book1","4.09 FLORA DAN FAUNA.xls","4.22 PERLENGKAPAN SEKOLAH.xls"}</definedName>
    <definedName name="_______________me4" localSheetId="8">{"Book1","4.09 FLORA DAN FAUNA.xls","4.22 PERLENGKAPAN SEKOLAH.xls"}</definedName>
    <definedName name="_______________me4">{"Book1","4.09 FLORA DAN FAUNA.xls","4.22 PERLENGKAPAN SEKOLAH.xls"}</definedName>
    <definedName name="_______________me5" localSheetId="9">{"Book1","4.09 FLORA DAN FAUNA.xls","4.22 PERLENGKAPAN SEKOLAH.xls"}</definedName>
    <definedName name="_______________me5" localSheetId="8">{"Book1","4.09 FLORA DAN FAUNA.xls","4.22 PERLENGKAPAN SEKOLAH.xls"}</definedName>
    <definedName name="_______________me5">{"Book1","4.09 FLORA DAN FAUNA.xls","4.22 PERLENGKAPAN SEKOLAH.xls"}</definedName>
    <definedName name="_______________me9" localSheetId="9">{"Book1","4.09 FLORA DAN FAUNA.xls","4.22 PERLENGKAPAN SEKOLAH.xls"}</definedName>
    <definedName name="_______________me9" localSheetId="8">{"Book1","4.09 FLORA DAN FAUNA.xls","4.22 PERLENGKAPAN SEKOLAH.xls"}</definedName>
    <definedName name="_______________me9">{"Book1","4.09 FLORA DAN FAUNA.xls","4.22 PERLENGKAPAN SEKOLAH.xls"}</definedName>
    <definedName name="_______________mek1" localSheetId="9">{"Book1","4.09 FLORA DAN FAUNA.xls","4.22 PERLENGKAPAN SEKOLAH.xls"}</definedName>
    <definedName name="_______________mek1" localSheetId="8">{"Book1","4.09 FLORA DAN FAUNA.xls","4.22 PERLENGKAPAN SEKOLAH.xls"}</definedName>
    <definedName name="_______________mek1">{"Book1","4.09 FLORA DAN FAUNA.xls","4.22 PERLENGKAPAN SEKOLAH.xls"}</definedName>
    <definedName name="_______________mek2" localSheetId="9">{"Book1","4.09 FLORA DAN FAUNA.xls","4.22 PERLENGKAPAN SEKOLAH.xls"}</definedName>
    <definedName name="_______________mek2" localSheetId="8">{"Book1","4.09 FLORA DAN FAUNA.xls","4.22 PERLENGKAPAN SEKOLAH.xls"}</definedName>
    <definedName name="_______________mek2">{"Book1","4.09 FLORA DAN FAUNA.xls","4.22 PERLENGKAPAN SEKOLAH.xls"}</definedName>
    <definedName name="_______________mek3" localSheetId="9">{"Book1","4.09 FLORA DAN FAUNA.xls","4.22 PERLENGKAPAN SEKOLAH.xls"}</definedName>
    <definedName name="_______________mek3" localSheetId="8">{"Book1","4.09 FLORA DAN FAUNA.xls","4.22 PERLENGKAPAN SEKOLAH.xls"}</definedName>
    <definedName name="_______________mek3">{"Book1","4.09 FLORA DAN FAUNA.xls","4.22 PERLENGKAPAN SEKOLAH.xls"}</definedName>
    <definedName name="_______________mek5" localSheetId="9">{"Book1","4.09 FLORA DAN FAUNA.xls","4.22 PERLENGKAPAN SEKOLAH.xls"}</definedName>
    <definedName name="_______________mek5" localSheetId="8">{"Book1","4.09 FLORA DAN FAUNA.xls","4.22 PERLENGKAPAN SEKOLAH.xls"}</definedName>
    <definedName name="_______________mek5">{"Book1","4.09 FLORA DAN FAUNA.xls","4.22 PERLENGKAPAN SEKOLAH.xls"}</definedName>
    <definedName name="_______________mek87" localSheetId="9">{"Book1","4.09 FLORA DAN FAUNA.xls","4.22 PERLENGKAPAN SEKOLAH.xls"}</definedName>
    <definedName name="_______________mek87" localSheetId="8">{"Book1","4.09 FLORA DAN FAUNA.xls","4.22 PERLENGKAPAN SEKOLAH.xls"}</definedName>
    <definedName name="_______________mek87">{"Book1","4.09 FLORA DAN FAUNA.xls","4.22 PERLENGKAPAN SEKOLAH.xls"}</definedName>
    <definedName name="_______________mek9" localSheetId="9">{"Book1","4.09 FLORA DAN FAUNA.xls","4.22 PERLENGKAPAN SEKOLAH.xls"}</definedName>
    <definedName name="_______________mek9" localSheetId="8">{"Book1","4.09 FLORA DAN FAUNA.xls","4.22 PERLENGKAPAN SEKOLAH.xls"}</definedName>
    <definedName name="_______________mek9">{"Book1","4.09 FLORA DAN FAUNA.xls","4.22 PERLENGKAPAN SEKOLAH.xls"}</definedName>
    <definedName name="_______________meq12" localSheetId="9">{"Book1","4.09 FLORA DAN FAUNA.xls","4.22 PERLENGKAPAN SEKOLAH.xls"}</definedName>
    <definedName name="_______________meq12" localSheetId="8">{"Book1","4.09 FLORA DAN FAUNA.xls","4.22 PERLENGKAPAN SEKOLAH.xls"}</definedName>
    <definedName name="_______________meq12">{"Book1","4.09 FLORA DAN FAUNA.xls","4.22 PERLENGKAPAN SEKOLAH.xls"}</definedName>
    <definedName name="_______________MMM03">#REF!</definedName>
    <definedName name="_______________MMM04">#REF!</definedName>
    <definedName name="_______________MMM10">#REF!</definedName>
    <definedName name="_______________MMM11">#REF!</definedName>
    <definedName name="_______________MMM12">#REF!</definedName>
    <definedName name="_______________MMM16">#REF!</definedName>
    <definedName name="_______________MMM18">#REF!</definedName>
    <definedName name="_______________MMM19">#REF!</definedName>
    <definedName name="_______________MMM24">#REF!</definedName>
    <definedName name="_______________MMM26">#REF!</definedName>
    <definedName name="_______________MMM27">#REF!</definedName>
    <definedName name="_______________MMM37">#REF!</definedName>
    <definedName name="_______________MMM38">#REF!</definedName>
    <definedName name="_______________MMM39">#REF!</definedName>
    <definedName name="_______________MMM42">#REF!</definedName>
    <definedName name="_______________MMM44">#REF!</definedName>
    <definedName name="_______________MMM47">#REF!</definedName>
    <definedName name="_______________MMM48">#REF!</definedName>
    <definedName name="_______________mul12">#REF!</definedName>
    <definedName name="_______________mul6">#REF!</definedName>
    <definedName name="_______________mul9">#REF!</definedName>
    <definedName name="_______________nok001">#REF!</definedName>
    <definedName name="_______________nok002">#REF!</definedName>
    <definedName name="_______________pav8">#REF!</definedName>
    <definedName name="_______________pc2">#REF!</definedName>
    <definedName name="_______________pk2">#REF!</definedName>
    <definedName name="_______________pk25">#REF!</definedName>
    <definedName name="_______________pk3">#REF!</definedName>
    <definedName name="_______________pl1">#REF!</definedName>
    <definedName name="_______________ply4">#REF!</definedName>
    <definedName name="_______________ply9">#REF!</definedName>
    <definedName name="_______________psr2">#REF!</definedName>
    <definedName name="_______________psr3">#REF!</definedName>
    <definedName name="_______________psr44">#REF!</definedName>
    <definedName name="_______________pvc1">#REF!</definedName>
    <definedName name="_______________PVC100">#REF!</definedName>
    <definedName name="_______________PVC12">#REF!</definedName>
    <definedName name="_______________PVC150">#REF!</definedName>
    <definedName name="_______________PVC2">#REF!</definedName>
    <definedName name="_______________PVC200">#REF!</definedName>
    <definedName name="_______________pvc3">#REF!</definedName>
    <definedName name="_______________pvc34">#REF!</definedName>
    <definedName name="_______________pvc4">#REF!</definedName>
    <definedName name="_______________pvc44">#REF!</definedName>
    <definedName name="_______________PVC50">#REF!</definedName>
    <definedName name="_______________pvc6">#REF!</definedName>
    <definedName name="_______________PVC75">#REF!</definedName>
    <definedName name="_______________rdo10">#REF!</definedName>
    <definedName name="_______________rdo4">#REF!</definedName>
    <definedName name="_______________rdo6">#REF!</definedName>
    <definedName name="_______________rdo7">#REF!</definedName>
    <definedName name="_______________rdo8">#REF!</definedName>
    <definedName name="_______________rdo9">#REF!</definedName>
    <definedName name="_______________rkl1000">#REF!</definedName>
    <definedName name="_______________rkl200">#REF!</definedName>
    <definedName name="_______________rkl300">#REF!</definedName>
    <definedName name="_______________rkl400">#REF!</definedName>
    <definedName name="_______________rkl500">#REF!</definedName>
    <definedName name="_______________rkl600">#REF!</definedName>
    <definedName name="_______________rkl700">#REF!</definedName>
    <definedName name="_______________rkl800">#REF!</definedName>
    <definedName name="_______________tlc20">#REF!</definedName>
    <definedName name="_______________wm6">#REF!</definedName>
    <definedName name="______________arr3" localSheetId="9">{"Book1","4.09 FLORA DAN FAUNA.xls","4.22 PERLENGKAPAN SEKOLAH.xls"}</definedName>
    <definedName name="______________arr3" localSheetId="8">{"Book1","4.09 FLORA DAN FAUNA.xls","4.22 PERLENGKAPAN SEKOLAH.xls"}</definedName>
    <definedName name="______________arr3">{"Book1","4.09 FLORA DAN FAUNA.xls","4.22 PERLENGKAPAN SEKOLAH.xls"}</definedName>
    <definedName name="______________bet100">#REF!</definedName>
    <definedName name="______________bet110">#REF!</definedName>
    <definedName name="______________bet120">#REF!</definedName>
    <definedName name="______________bet125">#REF!</definedName>
    <definedName name="______________bet140">#REF!</definedName>
    <definedName name="______________bet145">#REF!</definedName>
    <definedName name="______________bet150">#REF!</definedName>
    <definedName name="______________bet160">#REF!</definedName>
    <definedName name="______________bet165">#REF!</definedName>
    <definedName name="______________BET168">#REF!</definedName>
    <definedName name="______________bet170">#REF!</definedName>
    <definedName name="______________bet175">#REF!</definedName>
    <definedName name="______________bet180">#REF!</definedName>
    <definedName name="______________bet190">#REF!</definedName>
    <definedName name="______________bet195">#REF!</definedName>
    <definedName name="______________bet200">#REF!</definedName>
    <definedName name="______________bet210">#REF!</definedName>
    <definedName name="______________bet215">#REF!</definedName>
    <definedName name="______________bet220">#REF!</definedName>
    <definedName name="______________bet225">#REF!</definedName>
    <definedName name="______________bet230">#REF!</definedName>
    <definedName name="______________bet235">#REF!</definedName>
    <definedName name="______________bet240">#REF!</definedName>
    <definedName name="______________bet250">#REF!</definedName>
    <definedName name="______________bet265">#REF!</definedName>
    <definedName name="______________bet295">#REF!</definedName>
    <definedName name="______________bet300">#REF!</definedName>
    <definedName name="______________BET305">#REF!</definedName>
    <definedName name="______________bet40">#REF!</definedName>
    <definedName name="______________bet55">#REF!</definedName>
    <definedName name="______________bet60">#REF!</definedName>
    <definedName name="______________bet70">#REF!</definedName>
    <definedName name="______________bet75">#REF!</definedName>
    <definedName name="______________bet80">#REF!</definedName>
    <definedName name="______________bet90">#REF!</definedName>
    <definedName name="______________bet95">#REF!</definedName>
    <definedName name="______________bsc100">#REF!</definedName>
    <definedName name="______________btn135">#REF!</definedName>
    <definedName name="______________btn225">#REF!</definedName>
    <definedName name="______________cod50">#REF!</definedName>
    <definedName name="______________DAF10">#REF!</definedName>
    <definedName name="______________daf33">#REF!</definedName>
    <definedName name="______________der4" localSheetId="9">{"Book1","4.09 FLORA DAN FAUNA.xls","4.22 PERLENGKAPAN SEKOLAH.xls"}</definedName>
    <definedName name="______________der4" localSheetId="8">{"Book1","4.09 FLORA DAN FAUNA.xls","4.22 PERLENGKAPAN SEKOLAH.xls"}</definedName>
    <definedName name="______________der4">{"Book1","4.09 FLORA DAN FAUNA.xls","4.22 PERLENGKAPAN SEKOLAH.xls"}</definedName>
    <definedName name="______________dia6">#REF!</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doc5" localSheetId="9">{"Book1","4.09 FLORA DAN FAUNA.xls","4.22 PERLENGKAPAN SEKOLAH.xls"}</definedName>
    <definedName name="______________doc5" localSheetId="8">{"Book1","4.09 FLORA DAN FAUNA.xls","4.22 PERLENGKAPAN SEKOLAH.xls"}</definedName>
    <definedName name="______________doc5">{"Book1","4.09 FLORA DAN FAUNA.xls","4.22 PERLENGKAPAN SEKOLAH.xls"}</definedName>
    <definedName name="______________eco1">#REF!</definedName>
    <definedName name="______________eco2">#REF!</definedName>
    <definedName name="______________EEE02">#REF!</definedName>
    <definedName name="______________EEE05">#REF!</definedName>
    <definedName name="______________EEE06">#REF!</definedName>
    <definedName name="______________EEE07">#REF!</definedName>
    <definedName name="______________EEE08">#REF!</definedName>
    <definedName name="______________EEE09">#REF!</definedName>
    <definedName name="______________EEE10">#REF!</definedName>
    <definedName name="______________EEE11">#REF!</definedName>
    <definedName name="______________EEE13">#REF!</definedName>
    <definedName name="______________EEE15">#REF!</definedName>
    <definedName name="______________EEE16">#REF!</definedName>
    <definedName name="______________EEE17">#REF!</definedName>
    <definedName name="______________EEE19">#REF!</definedName>
    <definedName name="______________EEE22">#REF!</definedName>
    <definedName name="______________EEE23">#REF!</definedName>
    <definedName name="______________EEE27">#REF!</definedName>
    <definedName name="______________EEE29">#REF!</definedName>
    <definedName name="______________EEE31">#REF!</definedName>
    <definedName name="______________ewr4">#REF!</definedName>
    <definedName name="______________fdd100">#REF!</definedName>
    <definedName name="______________fvd100">#REF!</definedName>
    <definedName name="______________gk2" hidden="1">#REF!</definedName>
    <definedName name="______________grc1">#REF!</definedName>
    <definedName name="______________gti50">#REF!</definedName>
    <definedName name="______________gti60">#REF!</definedName>
    <definedName name="______________gvd100">#REF!</definedName>
    <definedName name="______________gvd15">#REF!</definedName>
    <definedName name="______________gvd150">#REF!</definedName>
    <definedName name="______________gvd20">#REF!</definedName>
    <definedName name="______________gvd25">#REF!</definedName>
    <definedName name="______________gvd32">#REF!</definedName>
    <definedName name="______________gvd40">#REF!</definedName>
    <definedName name="______________gvd50">#REF!</definedName>
    <definedName name="______________gvd80">#REF!</definedName>
    <definedName name="______________gyp10">#REF!</definedName>
    <definedName name="______________gyp5">#REF!</definedName>
    <definedName name="______________gyp6">#REF!</definedName>
    <definedName name="______________gyp8">#REF!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hol2040">#REF!</definedName>
    <definedName name="______________hol4040">#REF!</definedName>
    <definedName name="______________jk64">#REF!</definedName>
    <definedName name="______________jum1">#REF!</definedName>
    <definedName name="______________jum10">#REF!</definedName>
    <definedName name="______________jum5">#REF!</definedName>
    <definedName name="______________jum6">#REF!</definedName>
    <definedName name="______________jum8">#REF!</definedName>
    <definedName name="______________jum9">#REF!</definedName>
    <definedName name="______________kc10">#REF!</definedName>
    <definedName name="______________kc12">#REF!</definedName>
    <definedName name="______________kc5">#REF!</definedName>
    <definedName name="______________kcp3">#REF!</definedName>
    <definedName name="______________kcp5">#REF!</definedName>
    <definedName name="______________kcp6">#REF!</definedName>
    <definedName name="______________kcr3">#REF!</definedName>
    <definedName name="______________kcr5">#REF!</definedName>
    <definedName name="______________kcr6">#REF!</definedName>
    <definedName name="______________ker1020">#REF!</definedName>
    <definedName name="______________ker2020">#REF!</definedName>
    <definedName name="______________ker2025">#REF!</definedName>
    <definedName name="______________ker3030">#REF!</definedName>
    <definedName name="______________ko2">#REF!</definedName>
    <definedName name="______________kof1">#REF!</definedName>
    <definedName name="______________kr15">#REF!</definedName>
    <definedName name="______________kr2020">#REF!</definedName>
    <definedName name="______________kr4040">#REF!</definedName>
    <definedName name="______________kr6060">#REF!</definedName>
    <definedName name="______________LLL01">#REF!</definedName>
    <definedName name="______________LLL02">#REF!</definedName>
    <definedName name="______________LLL03">#REF!</definedName>
    <definedName name="______________LLL10">#REF!</definedName>
    <definedName name="______________mas1" localSheetId="9">{"Book1","4.09 FLORA DAN FAUNA.xls","4.22 PERLENGKAPAN SEKOLAH.xls"}</definedName>
    <definedName name="______________mas1" localSheetId="8">{"Book1","4.09 FLORA DAN FAUNA.xls","4.22 PERLENGKAPAN SEKOLAH.xls"}</definedName>
    <definedName name="______________mas1">{"Book1","4.09 FLORA DAN FAUNA.xls","4.22 PERLENGKAPAN SEKOLAH.xls"}</definedName>
    <definedName name="______________mas12" localSheetId="9">{"Book1","4.09 FLORA DAN FAUNA.xls","4.22 PERLENGKAPAN SEKOLAH.xls"}</definedName>
    <definedName name="______________mas12" localSheetId="8">{"Book1","4.09 FLORA DAN FAUNA.xls","4.22 PERLENGKAPAN SEKOLAH.xls"}</definedName>
    <definedName name="______________mas12">{"Book1","4.09 FLORA DAN FAUNA.xls","4.22 PERLENGKAPAN SEKOLAH.xls"}</definedName>
    <definedName name="______________mas2" localSheetId="9">{"Book1","4.09 FLORA DAN FAUNA.xls","4.22 PERLENGKAPAN SEKOLAH.xls"}</definedName>
    <definedName name="______________mas2" localSheetId="8">{"Book1","4.09 FLORA DAN FAUNA.xls","4.22 PERLENGKAPAN SEKOLAH.xls"}</definedName>
    <definedName name="______________mas2">{"Book1","4.09 FLORA DAN FAUNA.xls","4.22 PERLENGKAPAN SEKOLAH.xls"}</definedName>
    <definedName name="______________mas4" localSheetId="9">{"Book1","4.09 FLORA DAN FAUNA.xls","4.22 PERLENGKAPAN SEKOLAH.xls"}</definedName>
    <definedName name="______________mas4" localSheetId="8">{"Book1","4.09 FLORA DAN FAUNA.xls","4.22 PERLENGKAPAN SEKOLAH.xls"}</definedName>
    <definedName name="______________mas4">{"Book1","4.09 FLORA DAN FAUNA.xls","4.22 PERLENGKAPAN SEKOLAH.xls"}</definedName>
    <definedName name="______________mas5" localSheetId="9">{"Book1","4.09 FLORA DAN FAUNA.xls","4.22 PERLENGKAPAN SEKOLAH.xls"}</definedName>
    <definedName name="______________mas5" localSheetId="8">{"Book1","4.09 FLORA DAN FAUNA.xls","4.22 PERLENGKAPAN SEKOLAH.xls"}</definedName>
    <definedName name="______________mas5">{"Book1","4.09 FLORA DAN FAUNA.xls","4.22 PERLENGKAPAN SEKOLAH.xls"}</definedName>
    <definedName name="______________mas6" localSheetId="9">{"Book1","4.09 FLORA DAN FAUNA.xls","4.22 PERLENGKAPAN SEKOLAH.xls"}</definedName>
    <definedName name="______________mas6" localSheetId="8">{"Book1","4.09 FLORA DAN FAUNA.xls","4.22 PERLENGKAPAN SEKOLAH.xls"}</definedName>
    <definedName name="______________mas6">{"Book1","4.09 FLORA DAN FAUNA.xls","4.22 PERLENGKAPAN SEKOLAH.xls"}</definedName>
    <definedName name="______________mas7" localSheetId="9">{"Book1","4.09 FLORA DAN FAUNA.xls","4.22 PERLENGKAPAN SEKOLAH.xls"}</definedName>
    <definedName name="______________mas7" localSheetId="8">{"Book1","4.09 FLORA DAN FAUNA.xls","4.22 PERLENGKAPAN SEKOLAH.xls"}</definedName>
    <definedName name="______________mas7">{"Book1","4.09 FLORA DAN FAUNA.xls","4.22 PERLENGKAPAN SEKOLAH.xls"}</definedName>
    <definedName name="______________mas8" localSheetId="9">{"Book1","4.09 FLORA DAN FAUNA.xls","4.22 PERLENGKAPAN SEKOLAH.xls"}</definedName>
    <definedName name="______________mas8" localSheetId="8">{"Book1","4.09 FLORA DAN FAUNA.xls","4.22 PERLENGKAPAN SEKOLAH.xls"}</definedName>
    <definedName name="______________mas8">{"Book1","4.09 FLORA DAN FAUNA.xls","4.22 PERLENGKAPAN SEKOLAH.xls"}</definedName>
    <definedName name="______________mas9" localSheetId="9">{"Book1","4.09 FLORA DAN FAUNA.xls","4.22 PERLENGKAPAN SEKOLAH.xls"}</definedName>
    <definedName name="______________mas9" localSheetId="8">{"Book1","4.09 FLORA DAN FAUNA.xls","4.22 PERLENGKAPAN SEKOLAH.xls"}</definedName>
    <definedName name="______________mas9">{"Book1","4.09 FLORA DAN FAUNA.xls","4.22 PERLENGKAPAN SEKOLAH.xls"}</definedName>
    <definedName name="______________me1" localSheetId="9">{"Book1","4.09 FLORA DAN FAUNA.xls","4.22 PERLENGKAPAN SEKOLAH.xls"}</definedName>
    <definedName name="______________me1" localSheetId="8">{"Book1","4.09 FLORA DAN FAUNA.xls","4.22 PERLENGKAPAN SEKOLAH.xls"}</definedName>
    <definedName name="______________me1">{"Book1","4.09 FLORA DAN FAUNA.xls","4.22 PERLENGKAPAN SEKOLAH.xls"}</definedName>
    <definedName name="______________me2" localSheetId="9">{"Book1","4.09 FLORA DAN FAUNA.xls","4.22 PERLENGKAPAN SEKOLAH.xls"}</definedName>
    <definedName name="______________me2" localSheetId="8">{"Book1","4.09 FLORA DAN FAUNA.xls","4.22 PERLENGKAPAN SEKOLAH.xls"}</definedName>
    <definedName name="______________me2">{"Book1","4.09 FLORA DAN FAUNA.xls","4.22 PERLENGKAPAN SEKOLAH.xls"}</definedName>
    <definedName name="______________me3" localSheetId="9">{"Book1","4.09 FLORA DAN FAUNA.xls","4.22 PERLENGKAPAN SEKOLAH.xls"}</definedName>
    <definedName name="______________me3" localSheetId="8">{"Book1","4.09 FLORA DAN FAUNA.xls","4.22 PERLENGKAPAN SEKOLAH.xls"}</definedName>
    <definedName name="______________me3">{"Book1","4.09 FLORA DAN FAUNA.xls","4.22 PERLENGKAPAN SEKOLAH.xls"}</definedName>
    <definedName name="______________me4" localSheetId="9">{"Book1","4.09 FLORA DAN FAUNA.xls","4.22 PERLENGKAPAN SEKOLAH.xls"}</definedName>
    <definedName name="______________me4" localSheetId="8">{"Book1","4.09 FLORA DAN FAUNA.xls","4.22 PERLENGKAPAN SEKOLAH.xls"}</definedName>
    <definedName name="______________me4">{"Book1","4.09 FLORA DAN FAUNA.xls","4.22 PERLENGKAPAN SEKOLAH.xls"}</definedName>
    <definedName name="______________me5" localSheetId="9">{"Book1","4.09 FLORA DAN FAUNA.xls","4.22 PERLENGKAPAN SEKOLAH.xls"}</definedName>
    <definedName name="______________me5" localSheetId="8">{"Book1","4.09 FLORA DAN FAUNA.xls","4.22 PERLENGKAPAN SEKOLAH.xls"}</definedName>
    <definedName name="______________me5">{"Book1","4.09 FLORA DAN FAUNA.xls","4.22 PERLENGKAPAN SEKOLAH.xls"}</definedName>
    <definedName name="______________me9" localSheetId="9">{"Book1","4.09 FLORA DAN FAUNA.xls","4.22 PERLENGKAPAN SEKOLAH.xls"}</definedName>
    <definedName name="______________me9" localSheetId="8">{"Book1","4.09 FLORA DAN FAUNA.xls","4.22 PERLENGKAPAN SEKOLAH.xls"}</definedName>
    <definedName name="______________me9">{"Book1","4.09 FLORA DAN FAUNA.xls","4.22 PERLENGKAPAN SEKOLAH.xls"}</definedName>
    <definedName name="______________mek1" localSheetId="9">{"Book1","4.09 FLORA DAN FAUNA.xls","4.22 PERLENGKAPAN SEKOLAH.xls"}</definedName>
    <definedName name="______________mek1" localSheetId="8">{"Book1","4.09 FLORA DAN FAUNA.xls","4.22 PERLENGKAPAN SEKOLAH.xls"}</definedName>
    <definedName name="______________mek1">{"Book1","4.09 FLORA DAN FAUNA.xls","4.22 PERLENGKAPAN SEKOLAH.xls"}</definedName>
    <definedName name="______________mek2" localSheetId="9">{"Book1","4.09 FLORA DAN FAUNA.xls","4.22 PERLENGKAPAN SEKOLAH.xls"}</definedName>
    <definedName name="______________mek2" localSheetId="8">{"Book1","4.09 FLORA DAN FAUNA.xls","4.22 PERLENGKAPAN SEKOLAH.xls"}</definedName>
    <definedName name="______________mek2">{"Book1","4.09 FLORA DAN FAUNA.xls","4.22 PERLENGKAPAN SEKOLAH.xls"}</definedName>
    <definedName name="______________mek3" localSheetId="9">{"Book1","4.09 FLORA DAN FAUNA.xls","4.22 PERLENGKAPAN SEKOLAH.xls"}</definedName>
    <definedName name="______________mek3" localSheetId="8">{"Book1","4.09 FLORA DAN FAUNA.xls","4.22 PERLENGKAPAN SEKOLAH.xls"}</definedName>
    <definedName name="______________mek3">{"Book1","4.09 FLORA DAN FAUNA.xls","4.22 PERLENGKAPAN SEKOLAH.xls"}</definedName>
    <definedName name="______________mek5" localSheetId="9">{"Book1","4.09 FLORA DAN FAUNA.xls","4.22 PERLENGKAPAN SEKOLAH.xls"}</definedName>
    <definedName name="______________mek5" localSheetId="8">{"Book1","4.09 FLORA DAN FAUNA.xls","4.22 PERLENGKAPAN SEKOLAH.xls"}</definedName>
    <definedName name="______________mek5">{"Book1","4.09 FLORA DAN FAUNA.xls","4.22 PERLENGKAPAN SEKOLAH.xls"}</definedName>
    <definedName name="______________mek87" localSheetId="9">{"Book1","4.09 FLORA DAN FAUNA.xls","4.22 PERLENGKAPAN SEKOLAH.xls"}</definedName>
    <definedName name="______________mek87" localSheetId="8">{"Book1","4.09 FLORA DAN FAUNA.xls","4.22 PERLENGKAPAN SEKOLAH.xls"}</definedName>
    <definedName name="______________mek87">{"Book1","4.09 FLORA DAN FAUNA.xls","4.22 PERLENGKAPAN SEKOLAH.xls"}</definedName>
    <definedName name="______________mek9" localSheetId="9">{"Book1","4.09 FLORA DAN FAUNA.xls","4.22 PERLENGKAPAN SEKOLAH.xls"}</definedName>
    <definedName name="______________mek9" localSheetId="8">{"Book1","4.09 FLORA DAN FAUNA.xls","4.22 PERLENGKAPAN SEKOLAH.xls"}</definedName>
    <definedName name="______________mek9">{"Book1","4.09 FLORA DAN FAUNA.xls","4.22 PERLENGKAPAN SEKOLAH.xls"}</definedName>
    <definedName name="______________meq12" localSheetId="9">{"Book1","4.09 FLORA DAN FAUNA.xls","4.22 PERLENGKAPAN SEKOLAH.xls"}</definedName>
    <definedName name="______________meq12" localSheetId="8">{"Book1","4.09 FLORA DAN FAUNA.xls","4.22 PERLENGKAPAN SEKOLAH.xls"}</definedName>
    <definedName name="______________meq12">{"Book1","4.09 FLORA DAN FAUNA.xls","4.22 PERLENGKAPAN SEKOLAH.xls"}</definedName>
    <definedName name="______________MMM03">#REF!</definedName>
    <definedName name="______________MMM04">#REF!</definedName>
    <definedName name="______________MMM10">#REF!</definedName>
    <definedName name="______________MMM11">#REF!</definedName>
    <definedName name="______________MMM12">#REF!</definedName>
    <definedName name="______________MMM16">#REF!</definedName>
    <definedName name="______________MMM18">#REF!</definedName>
    <definedName name="______________MMM19">#REF!</definedName>
    <definedName name="______________MMM24">#REF!</definedName>
    <definedName name="______________MMM26">#REF!</definedName>
    <definedName name="______________MMM27">#REF!</definedName>
    <definedName name="______________MMM33">#REF!</definedName>
    <definedName name="______________MMM37">#REF!</definedName>
    <definedName name="______________MMM38">#REF!</definedName>
    <definedName name="______________MMM39">#REF!</definedName>
    <definedName name="______________MMM42">#REF!</definedName>
    <definedName name="______________MMM44">#REF!</definedName>
    <definedName name="______________MMM47">#REF!</definedName>
    <definedName name="______________MMM48">#REF!</definedName>
    <definedName name="______________mul12">#REF!</definedName>
    <definedName name="______________mul6">#REF!</definedName>
    <definedName name="______________mul9">#REF!</definedName>
    <definedName name="______________nok001">#REF!</definedName>
    <definedName name="______________nok002">#REF!</definedName>
    <definedName name="______________pab100">#REF!</definedName>
    <definedName name="______________pab125">#REF!</definedName>
    <definedName name="______________pab15">#REF!</definedName>
    <definedName name="______________pab150">#REF!</definedName>
    <definedName name="______________pab2">#REF!</definedName>
    <definedName name="______________pab20">#REF!</definedName>
    <definedName name="______________pab25">#REF!</definedName>
    <definedName name="______________pab32">#REF!</definedName>
    <definedName name="______________pab4">#REF!</definedName>
    <definedName name="______________pab40">#REF!</definedName>
    <definedName name="______________pab50">#REF!</definedName>
    <definedName name="______________pab6">#REF!</definedName>
    <definedName name="______________pab65">#REF!</definedName>
    <definedName name="______________pab80">#REF!</definedName>
    <definedName name="______________pah150">#REF!</definedName>
    <definedName name="______________pak100">#REF!</definedName>
    <definedName name="______________pak150">#REF!</definedName>
    <definedName name="______________pak50">#REF!</definedName>
    <definedName name="______________pak80">#REF!</definedName>
    <definedName name="______________pav6">#REF!</definedName>
    <definedName name="______________pav8">#REF!</definedName>
    <definedName name="______________pbs100">#REF!</definedName>
    <definedName name="______________pbs15">#REF!</definedName>
    <definedName name="______________pbs150">#REF!</definedName>
    <definedName name="______________pbs40">#REF!</definedName>
    <definedName name="______________pbs50">#REF!</definedName>
    <definedName name="______________pbs65">#REF!</definedName>
    <definedName name="______________pbs80">#REF!</definedName>
    <definedName name="______________pc1">#REF!</definedName>
    <definedName name="______________pc2">#REF!</definedName>
    <definedName name="______________pc50">#REF!</definedName>
    <definedName name="______________pc80">#REF!</definedName>
    <definedName name="______________pcf80">#REF!</definedName>
    <definedName name="______________pf12">#REF!</definedName>
    <definedName name="______________ph100">#REF!</definedName>
    <definedName name="______________ph150">#REF!</definedName>
    <definedName name="______________phf100">#REF!</definedName>
    <definedName name="______________phf150">#REF!</definedName>
    <definedName name="______________pk1">#REF!</definedName>
    <definedName name="______________pk2">#REF!</definedName>
    <definedName name="______________pk25">#REF!</definedName>
    <definedName name="______________pk3">#REF!</definedName>
    <definedName name="______________pl1">#REF!</definedName>
    <definedName name="______________ply4">#REF!</definedName>
    <definedName name="______________ply9">#REF!</definedName>
    <definedName name="______________psr1">#REF!</definedName>
    <definedName name="______________psr2">#REF!</definedName>
    <definedName name="______________psr3">#REF!</definedName>
    <definedName name="______________psr44">#REF!</definedName>
    <definedName name="______________pv40">#REF!</definedName>
    <definedName name="______________pvc1">#REF!</definedName>
    <definedName name="______________PVC100">#REF!</definedName>
    <definedName name="______________PVC12">#REF!</definedName>
    <definedName name="______________pvc150">#REF!</definedName>
    <definedName name="______________PVC2">#REF!</definedName>
    <definedName name="______________pvc20">#REF!</definedName>
    <definedName name="______________PVC200">#REF!</definedName>
    <definedName name="______________pvc25">#REF!</definedName>
    <definedName name="______________pvc3">#REF!</definedName>
    <definedName name="______________pvc32">#REF!</definedName>
    <definedName name="______________pvc34">#REF!</definedName>
    <definedName name="______________pvc4">#REF!</definedName>
    <definedName name="______________pvc40">#REF!</definedName>
    <definedName name="______________pvc44">#REF!</definedName>
    <definedName name="______________PVC50">#REF!</definedName>
    <definedName name="______________pvc6">#REF!</definedName>
    <definedName name="______________pvc65">#REF!</definedName>
    <definedName name="______________PVC75">#REF!</definedName>
    <definedName name="______________pvc80">#REF!</definedName>
    <definedName name="______________qmd15">#REF!</definedName>
    <definedName name="______________qmd20">#REF!</definedName>
    <definedName name="______________rdd100">#REF!</definedName>
    <definedName name="______________rdd150">#REF!</definedName>
    <definedName name="______________rdo1">#REF!</definedName>
    <definedName name="______________rdo10">#REF!</definedName>
    <definedName name="______________rdo4">#REF!</definedName>
    <definedName name="______________rdo6">#REF!</definedName>
    <definedName name="______________rdo7">#REF!</definedName>
    <definedName name="______________rdo8">#REF!</definedName>
    <definedName name="______________rdo9">#REF!</definedName>
    <definedName name="______________rk100">#REF!</definedName>
    <definedName name="______________rk200">#REF!</definedName>
    <definedName name="______________rk300">#REF!</definedName>
    <definedName name="______________rk600">#REF!</definedName>
    <definedName name="______________rkl1000">#REF!</definedName>
    <definedName name="______________rkl1200">#REF!</definedName>
    <definedName name="______________rkl200">#REF!</definedName>
    <definedName name="______________rkl300">#REF!</definedName>
    <definedName name="______________rkl400">#REF!</definedName>
    <definedName name="______________rkl500">#REF!</definedName>
    <definedName name="______________rkl600">#REF!</definedName>
    <definedName name="______________rkl700">#REF!</definedName>
    <definedName name="______________rkl800">#REF!</definedName>
    <definedName name="______________sfv150">#REF!</definedName>
    <definedName name="______________tlc20">#REF!</definedName>
    <definedName name="______________wm10">#REF!</definedName>
    <definedName name="______________wm6">#REF!</definedName>
    <definedName name="_____________AAD3">#N/A</definedName>
    <definedName name="_____________abs100">#REF!</definedName>
    <definedName name="_____________ADD1" localSheetId="9">[0]!\ADPASANGANBATU:[0]!\AFPLESTERAN</definedName>
    <definedName name="_____________ADD1">\ADPASANGANBATU:\AFPLESTERAN</definedName>
    <definedName name="_____________ADD2" localSheetId="9">RAB!___________________________mas1:RAB!___________________________mas12</definedName>
    <definedName name="_____________ADD2">[0]!___________________________mas1:[0]!___________________________mas12</definedName>
    <definedName name="_____________ADD3" localSheetId="9">RAB!___________________________mas1:RAB!___________________________mas12</definedName>
    <definedName name="_____________ADD3">[0]!___________________________mas1:[0]!___________________________mas12</definedName>
    <definedName name="_____________ahu100" localSheetId="9">#REF!</definedName>
    <definedName name="_____________ahu100">#REF!</definedName>
    <definedName name="_____________ahu150">#REF!</definedName>
    <definedName name="_____________ako100">#REF!</definedName>
    <definedName name="_____________ako150">#REF!</definedName>
    <definedName name="_____________ako50">#REF!</definedName>
    <definedName name="_____________ako80">#REF!</definedName>
    <definedName name="_____________aku100">#REF!</definedName>
    <definedName name="_____________aku150">#REF!</definedName>
    <definedName name="_____________arr3" localSheetId="9">{"Book1","4.09 FLORA DAN FAUNA.xls","4.22 PERLENGKAPAN SEKOLAH.xls"}</definedName>
    <definedName name="_____________arr3" localSheetId="8">{"Book1","4.09 FLORA DAN FAUNA.xls","4.22 PERLENGKAPAN SEKOLAH.xls"}</definedName>
    <definedName name="_____________arr3">{"Book1","4.09 FLORA DAN FAUNA.xls","4.22 PERLENGKAPAN SEKOLAH.xls"}</definedName>
    <definedName name="_____________bcv100">#REF!</definedName>
    <definedName name="_____________bcv125">#REF!</definedName>
    <definedName name="_____________bcv150">#REF!</definedName>
    <definedName name="_____________bet250">#REF!</definedName>
    <definedName name="_____________bet300">#REF!</definedName>
    <definedName name="_____________cas80">#REF!</definedName>
    <definedName name="_____________cod50">#REF!</definedName>
    <definedName name="_____________cvd100">#REF!</definedName>
    <definedName name="_____________cvd15">#REF!</definedName>
    <definedName name="_____________cvd150">#REF!</definedName>
    <definedName name="_____________cvd50">#REF!</definedName>
    <definedName name="_____________cvd65">#REF!</definedName>
    <definedName name="_____________DAF10">#REF!</definedName>
    <definedName name="_____________daf32">#REF!</definedName>
    <definedName name="_____________daf33">#REF!</definedName>
    <definedName name="_____________der4" localSheetId="9">{"Book1","4.09 FLORA DAN FAUNA.xls","4.22 PERLENGKAPAN SEKOLAH.xls"}</definedName>
    <definedName name="_____________der4" localSheetId="8">{"Book1","4.09 FLORA DAN FAUNA.xls","4.22 PERLENGKAPAN SEKOLAH.xls"}</definedName>
    <definedName name="_____________der4">{"Book1","4.09 FLORA DAN FAUNA.xls","4.22 PERLENGKAPAN SEKOLAH.xls"}</definedName>
    <definedName name="_____________dia6">#REF!</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doc5" localSheetId="9">{"Book1","4.09 FLORA DAN FAUNA.xls","4.22 PERLENGKAPAN SEKOLAH.xls"}</definedName>
    <definedName name="_____________doc5" localSheetId="8">{"Book1","4.09 FLORA DAN FAUNA.xls","4.22 PERLENGKAPAN SEKOLAH.xls"}</definedName>
    <definedName name="_____________doc5">{"Book1","4.09 FLORA DAN FAUNA.xls","4.22 PERLENGKAPAN SEKOLAH.xls"}</definedName>
    <definedName name="_____________eco1">#REF!</definedName>
    <definedName name="_____________eco2">#REF!</definedName>
    <definedName name="_____________EEE02">#REF!</definedName>
    <definedName name="_____________EEE05">#REF!</definedName>
    <definedName name="_____________EEE06">#REF!</definedName>
    <definedName name="_____________EEE07">#REF!</definedName>
    <definedName name="_____________EEE08">#REF!</definedName>
    <definedName name="_____________EEE09">#REF!</definedName>
    <definedName name="_____________EEE10">#REF!</definedName>
    <definedName name="_____________EEE11">#REF!</definedName>
    <definedName name="_____________EEE13">#REF!</definedName>
    <definedName name="_____________EEE15">#REF!</definedName>
    <definedName name="_____________EEE16">#REF!</definedName>
    <definedName name="_____________EEE17">#REF!</definedName>
    <definedName name="_____________EEE19">#REF!</definedName>
    <definedName name="_____________EEE22">#REF!</definedName>
    <definedName name="_____________EEE23">#REF!</definedName>
    <definedName name="_____________EEE27">#REF!</definedName>
    <definedName name="_____________EEE29">#REF!</definedName>
    <definedName name="_____________EEE31">#REF!</definedName>
    <definedName name="_____________fdd100">#REF!</definedName>
    <definedName name="_____________fjd100">#REF!</definedName>
    <definedName name="_____________fjd150">#REF!</definedName>
    <definedName name="_____________fjd50">#REF!</definedName>
    <definedName name="_____________fjd65">#REF!</definedName>
    <definedName name="_____________fmd150">#REF!</definedName>
    <definedName name="_____________fvd100">#REF!</definedName>
    <definedName name="_____________gk2" hidden="1">#REF!</definedName>
    <definedName name="_____________grc1">#REF!</definedName>
    <definedName name="_____________gti50">#REF!</definedName>
    <definedName name="_____________gti60">#REF!</definedName>
    <definedName name="_____________gvd100">#REF!</definedName>
    <definedName name="_____________gvd15">#REF!</definedName>
    <definedName name="_____________gvd150">#REF!</definedName>
    <definedName name="_____________gvd20">#REF!</definedName>
    <definedName name="_____________gvd25">#REF!</definedName>
    <definedName name="_____________gvd32">#REF!</definedName>
    <definedName name="_____________gvd40">#REF!</definedName>
    <definedName name="_____________gvd50">#REF!</definedName>
    <definedName name="_____________gvd65">#REF!</definedName>
    <definedName name="_____________gvd80">#REF!</definedName>
    <definedName name="_____________gyp10">#REF!</definedName>
    <definedName name="_____________gyp5">#REF!</definedName>
    <definedName name="_____________gyp6">#REF!</definedName>
    <definedName name="_____________gyp8">#REF!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hdw1">#REF!</definedName>
    <definedName name="_____________hol2040">#REF!</definedName>
    <definedName name="_____________hol4040">#REF!</definedName>
    <definedName name="_____________jk64">#REF!</definedName>
    <definedName name="_____________kc10">#REF!</definedName>
    <definedName name="_____________kc12">#REF!</definedName>
    <definedName name="_____________kc5">#REF!</definedName>
    <definedName name="_____________kcp3">#REF!</definedName>
    <definedName name="_____________kcp5">#REF!</definedName>
    <definedName name="_____________kcp6">#REF!</definedName>
    <definedName name="_____________kcr3">#REF!</definedName>
    <definedName name="_____________kcr5">#REF!</definedName>
    <definedName name="_____________kcr6">#REF!</definedName>
    <definedName name="_____________ker1020">#REF!</definedName>
    <definedName name="_____________ker2020">#REF!</definedName>
    <definedName name="_____________ker2025">#REF!</definedName>
    <definedName name="_____________ker3030">#REF!</definedName>
    <definedName name="_____________key1" hidden="1">#REF!</definedName>
    <definedName name="_____________ko2">#REF!</definedName>
    <definedName name="_____________kof1">#REF!</definedName>
    <definedName name="_____________kr15">#REF!</definedName>
    <definedName name="_____________kr2020">#REF!</definedName>
    <definedName name="_____________kr4040">#REF!</definedName>
    <definedName name="_____________kr6060">#REF!</definedName>
    <definedName name="_____________LLL01">#REF!</definedName>
    <definedName name="_____________LLL02">#REF!</definedName>
    <definedName name="_____________LLL03">#REF!</definedName>
    <definedName name="_____________LLL10">#REF!</definedName>
    <definedName name="_____________mas1" localSheetId="9">{"Book1","4.09 FLORA DAN FAUNA.xls","4.22 PERLENGKAPAN SEKOLAH.xls"}</definedName>
    <definedName name="_____________mas1" localSheetId="8">{"Book1","4.09 FLORA DAN FAUNA.xls","4.22 PERLENGKAPAN SEKOLAH.xls"}</definedName>
    <definedName name="_____________mas1">{"Book1","4.09 FLORA DAN FAUNA.xls","4.22 PERLENGKAPAN SEKOLAH.xls"}</definedName>
    <definedName name="_____________mas12" localSheetId="9">{"Book1","4.09 FLORA DAN FAUNA.xls","4.22 PERLENGKAPAN SEKOLAH.xls"}</definedName>
    <definedName name="_____________mas12" localSheetId="8">{"Book1","4.09 FLORA DAN FAUNA.xls","4.22 PERLENGKAPAN SEKOLAH.xls"}</definedName>
    <definedName name="_____________mas12">{"Book1","4.09 FLORA DAN FAUNA.xls","4.22 PERLENGKAPAN SEKOLAH.xls"}</definedName>
    <definedName name="_____________mas2" localSheetId="9">{"Book1","4.09 FLORA DAN FAUNA.xls","4.22 PERLENGKAPAN SEKOLAH.xls"}</definedName>
    <definedName name="_____________mas2" localSheetId="8">{"Book1","4.09 FLORA DAN FAUNA.xls","4.22 PERLENGKAPAN SEKOLAH.xls"}</definedName>
    <definedName name="_____________mas2">{"Book1","4.09 FLORA DAN FAUNA.xls","4.22 PERLENGKAPAN SEKOLAH.xls"}</definedName>
    <definedName name="_____________mas4" localSheetId="9">{"Book1","4.09 FLORA DAN FAUNA.xls","4.22 PERLENGKAPAN SEKOLAH.xls"}</definedName>
    <definedName name="_____________mas4" localSheetId="8">{"Book1","4.09 FLORA DAN FAUNA.xls","4.22 PERLENGKAPAN SEKOLAH.xls"}</definedName>
    <definedName name="_____________mas4">{"Book1","4.09 FLORA DAN FAUNA.xls","4.22 PERLENGKAPAN SEKOLAH.xls"}</definedName>
    <definedName name="_____________mas5" localSheetId="9">{"Book1","4.09 FLORA DAN FAUNA.xls","4.22 PERLENGKAPAN SEKOLAH.xls"}</definedName>
    <definedName name="_____________mas5" localSheetId="8">{"Book1","4.09 FLORA DAN FAUNA.xls","4.22 PERLENGKAPAN SEKOLAH.xls"}</definedName>
    <definedName name="_____________mas5">{"Book1","4.09 FLORA DAN FAUNA.xls","4.22 PERLENGKAPAN SEKOLAH.xls"}</definedName>
    <definedName name="_____________mas6" localSheetId="9">{"Book1","4.09 FLORA DAN FAUNA.xls","4.22 PERLENGKAPAN SEKOLAH.xls"}</definedName>
    <definedName name="_____________mas6" localSheetId="8">{"Book1","4.09 FLORA DAN FAUNA.xls","4.22 PERLENGKAPAN SEKOLAH.xls"}</definedName>
    <definedName name="_____________mas6">{"Book1","4.09 FLORA DAN FAUNA.xls","4.22 PERLENGKAPAN SEKOLAH.xls"}</definedName>
    <definedName name="_____________mas7" localSheetId="9">{"Book1","4.09 FLORA DAN FAUNA.xls","4.22 PERLENGKAPAN SEKOLAH.xls"}</definedName>
    <definedName name="_____________mas7" localSheetId="8">{"Book1","4.09 FLORA DAN FAUNA.xls","4.22 PERLENGKAPAN SEKOLAH.xls"}</definedName>
    <definedName name="_____________mas7">{"Book1","4.09 FLORA DAN FAUNA.xls","4.22 PERLENGKAPAN SEKOLAH.xls"}</definedName>
    <definedName name="_____________mas8" localSheetId="9">{"Book1","4.09 FLORA DAN FAUNA.xls","4.22 PERLENGKAPAN SEKOLAH.xls"}</definedName>
    <definedName name="_____________mas8" localSheetId="8">{"Book1","4.09 FLORA DAN FAUNA.xls","4.22 PERLENGKAPAN SEKOLAH.xls"}</definedName>
    <definedName name="_____________mas8">{"Book1","4.09 FLORA DAN FAUNA.xls","4.22 PERLENGKAPAN SEKOLAH.xls"}</definedName>
    <definedName name="_____________mas9" localSheetId="9">{"Book1","4.09 FLORA DAN FAUNA.xls","4.22 PERLENGKAPAN SEKOLAH.xls"}</definedName>
    <definedName name="_____________mas9" localSheetId="8">{"Book1","4.09 FLORA DAN FAUNA.xls","4.22 PERLENGKAPAN SEKOLAH.xls"}</definedName>
    <definedName name="_____________mas9">{"Book1","4.09 FLORA DAN FAUNA.xls","4.22 PERLENGKAPAN SEKOLAH.xls"}</definedName>
    <definedName name="_____________me1" localSheetId="9">{"Book1","4.09 FLORA DAN FAUNA.xls","4.22 PERLENGKAPAN SEKOLAH.xls"}</definedName>
    <definedName name="_____________me1" localSheetId="8">{"Book1","4.09 FLORA DAN FAUNA.xls","4.22 PERLENGKAPAN SEKOLAH.xls"}</definedName>
    <definedName name="_____________me1">{"Book1","4.09 FLORA DAN FAUNA.xls","4.22 PERLENGKAPAN SEKOLAH.xls"}</definedName>
    <definedName name="_____________me2" localSheetId="9">{"Book1","4.09 FLORA DAN FAUNA.xls","4.22 PERLENGKAPAN SEKOLAH.xls"}</definedName>
    <definedName name="_____________me2" localSheetId="8">{"Book1","4.09 FLORA DAN FAUNA.xls","4.22 PERLENGKAPAN SEKOLAH.xls"}</definedName>
    <definedName name="_____________me2">{"Book1","4.09 FLORA DAN FAUNA.xls","4.22 PERLENGKAPAN SEKOLAH.xls"}</definedName>
    <definedName name="_____________me3" localSheetId="9">{"Book1","4.09 FLORA DAN FAUNA.xls","4.22 PERLENGKAPAN SEKOLAH.xls"}</definedName>
    <definedName name="_____________me3" localSheetId="8">{"Book1","4.09 FLORA DAN FAUNA.xls","4.22 PERLENGKAPAN SEKOLAH.xls"}</definedName>
    <definedName name="_____________me3">{"Book1","4.09 FLORA DAN FAUNA.xls","4.22 PERLENGKAPAN SEKOLAH.xls"}</definedName>
    <definedName name="_____________me4" localSheetId="9">{"Book1","4.09 FLORA DAN FAUNA.xls","4.22 PERLENGKAPAN SEKOLAH.xls"}</definedName>
    <definedName name="_____________me4" localSheetId="8">{"Book1","4.09 FLORA DAN FAUNA.xls","4.22 PERLENGKAPAN SEKOLAH.xls"}</definedName>
    <definedName name="_____________me4">{"Book1","4.09 FLORA DAN FAUNA.xls","4.22 PERLENGKAPAN SEKOLAH.xls"}</definedName>
    <definedName name="_____________me5" localSheetId="9">{"Book1","4.09 FLORA DAN FAUNA.xls","4.22 PERLENGKAPAN SEKOLAH.xls"}</definedName>
    <definedName name="_____________me5" localSheetId="8">{"Book1","4.09 FLORA DAN FAUNA.xls","4.22 PERLENGKAPAN SEKOLAH.xls"}</definedName>
    <definedName name="_____________me5">{"Book1","4.09 FLORA DAN FAUNA.xls","4.22 PERLENGKAPAN SEKOLAH.xls"}</definedName>
    <definedName name="_____________me9" localSheetId="9">{"Book1","4.09 FLORA DAN FAUNA.xls","4.22 PERLENGKAPAN SEKOLAH.xls"}</definedName>
    <definedName name="_____________me9" localSheetId="8">{"Book1","4.09 FLORA DAN FAUNA.xls","4.22 PERLENGKAPAN SEKOLAH.xls"}</definedName>
    <definedName name="_____________me9">{"Book1","4.09 FLORA DAN FAUNA.xls","4.22 PERLENGKAPAN SEKOLAH.xls"}</definedName>
    <definedName name="_____________mek1" localSheetId="9">{"Book1","4.09 FLORA DAN FAUNA.xls","4.22 PERLENGKAPAN SEKOLAH.xls"}</definedName>
    <definedName name="_____________mek1" localSheetId="8">{"Book1","4.09 FLORA DAN FAUNA.xls","4.22 PERLENGKAPAN SEKOLAH.xls"}</definedName>
    <definedName name="_____________mek1">{"Book1","4.09 FLORA DAN FAUNA.xls","4.22 PERLENGKAPAN SEKOLAH.xls"}</definedName>
    <definedName name="_____________mek2" localSheetId="9">{"Book1","4.09 FLORA DAN FAUNA.xls","4.22 PERLENGKAPAN SEKOLAH.xls"}</definedName>
    <definedName name="_____________mek2" localSheetId="8">{"Book1","4.09 FLORA DAN FAUNA.xls","4.22 PERLENGKAPAN SEKOLAH.xls"}</definedName>
    <definedName name="_____________mek2">{"Book1","4.09 FLORA DAN FAUNA.xls","4.22 PERLENGKAPAN SEKOLAH.xls"}</definedName>
    <definedName name="_____________mek3" localSheetId="9">{"Book1","4.09 FLORA DAN FAUNA.xls","4.22 PERLENGKAPAN SEKOLAH.xls"}</definedName>
    <definedName name="_____________mek3" localSheetId="8">{"Book1","4.09 FLORA DAN FAUNA.xls","4.22 PERLENGKAPAN SEKOLAH.xls"}</definedName>
    <definedName name="_____________mek3">{"Book1","4.09 FLORA DAN FAUNA.xls","4.22 PERLENGKAPAN SEKOLAH.xls"}</definedName>
    <definedName name="_____________mek5" localSheetId="9">{"Book1","4.09 FLORA DAN FAUNA.xls","4.22 PERLENGKAPAN SEKOLAH.xls"}</definedName>
    <definedName name="_____________mek5" localSheetId="8">{"Book1","4.09 FLORA DAN FAUNA.xls","4.22 PERLENGKAPAN SEKOLAH.xls"}</definedName>
    <definedName name="_____________mek5">{"Book1","4.09 FLORA DAN FAUNA.xls","4.22 PERLENGKAPAN SEKOLAH.xls"}</definedName>
    <definedName name="_____________mek87" localSheetId="9">{"Book1","4.09 FLORA DAN FAUNA.xls","4.22 PERLENGKAPAN SEKOLAH.xls"}</definedName>
    <definedName name="_____________mek87" localSheetId="8">{"Book1","4.09 FLORA DAN FAUNA.xls","4.22 PERLENGKAPAN SEKOLAH.xls"}</definedName>
    <definedName name="_____________mek87">{"Book1","4.09 FLORA DAN FAUNA.xls","4.22 PERLENGKAPAN SEKOLAH.xls"}</definedName>
    <definedName name="_____________mek9" localSheetId="9">{"Book1","4.09 FLORA DAN FAUNA.xls","4.22 PERLENGKAPAN SEKOLAH.xls"}</definedName>
    <definedName name="_____________mek9" localSheetId="8">{"Book1","4.09 FLORA DAN FAUNA.xls","4.22 PERLENGKAPAN SEKOLAH.xls"}</definedName>
    <definedName name="_____________mek9">{"Book1","4.09 FLORA DAN FAUNA.xls","4.22 PERLENGKAPAN SEKOLAH.xls"}</definedName>
    <definedName name="_____________meq12" localSheetId="9">{"Book1","4.09 FLORA DAN FAUNA.xls","4.22 PERLENGKAPAN SEKOLAH.xls"}</definedName>
    <definedName name="_____________meq12" localSheetId="8">{"Book1","4.09 FLORA DAN FAUNA.xls","4.22 PERLENGKAPAN SEKOLAH.xls"}</definedName>
    <definedName name="_____________meq12">{"Book1","4.09 FLORA DAN FAUNA.xls","4.22 PERLENGKAPAN SEKOLAH.xls"}</definedName>
    <definedName name="_____________MMM03">#REF!</definedName>
    <definedName name="_____________MMM04">#REF!</definedName>
    <definedName name="_____________MMM10">#REF!</definedName>
    <definedName name="_____________MMM11">#REF!</definedName>
    <definedName name="_____________MMM12">#REF!</definedName>
    <definedName name="_____________MMM16">#REF!</definedName>
    <definedName name="_____________MMM18">#REF!</definedName>
    <definedName name="_____________MMM19">#REF!</definedName>
    <definedName name="_____________MMM24">#REF!</definedName>
    <definedName name="_____________MMM26">#REF!</definedName>
    <definedName name="_____________MMM27">#REF!</definedName>
    <definedName name="_____________MMM33">#REF!</definedName>
    <definedName name="_____________MMM37">#REF!</definedName>
    <definedName name="_____________MMM38">#REF!</definedName>
    <definedName name="_____________MMM39">#REF!</definedName>
    <definedName name="_____________MMM42">#REF!</definedName>
    <definedName name="_____________MMM44">#REF!</definedName>
    <definedName name="_____________MMM47">#REF!</definedName>
    <definedName name="_____________MMM48">#REF!</definedName>
    <definedName name="_____________mul12">#REF!</definedName>
    <definedName name="_____________mul6">#REF!</definedName>
    <definedName name="_____________mul9">#REF!</definedName>
    <definedName name="_____________nok001">#REF!</definedName>
    <definedName name="_____________nok002">#REF!</definedName>
    <definedName name="_____________pab100">#REF!</definedName>
    <definedName name="_____________pab125">#REF!</definedName>
    <definedName name="_____________pab15">#REF!</definedName>
    <definedName name="_____________pab150">#REF!</definedName>
    <definedName name="_____________pab2">#REF!</definedName>
    <definedName name="_____________pab20">#REF!</definedName>
    <definedName name="_____________pab25">#REF!</definedName>
    <definedName name="_____________pab32">#REF!</definedName>
    <definedName name="_____________pab4">#REF!</definedName>
    <definedName name="_____________pab40">#REF!</definedName>
    <definedName name="_____________pab50">#REF!</definedName>
    <definedName name="_____________pab6">#REF!</definedName>
    <definedName name="_____________pab65">#REF!</definedName>
    <definedName name="_____________pab80">#REF!</definedName>
    <definedName name="_____________pah150">#REF!</definedName>
    <definedName name="_____________pak100">#REF!</definedName>
    <definedName name="_____________pak150">#REF!</definedName>
    <definedName name="_____________pak50">#REF!</definedName>
    <definedName name="_____________pak80">#REF!</definedName>
    <definedName name="_____________pbs100">#REF!</definedName>
    <definedName name="_____________pbs15">#REF!</definedName>
    <definedName name="_____________pbs150">#REF!</definedName>
    <definedName name="_____________pbs40">#REF!</definedName>
    <definedName name="_____________pbs50">#REF!</definedName>
    <definedName name="_____________pbs65">#REF!</definedName>
    <definedName name="_____________pbs80">#REF!</definedName>
    <definedName name="_____________pc1">#REF!</definedName>
    <definedName name="_____________pc2">#REF!</definedName>
    <definedName name="_____________pc50">#REF!</definedName>
    <definedName name="_____________pc80">#REF!</definedName>
    <definedName name="_____________pcf80">#REF!</definedName>
    <definedName name="_____________pf12">#REF!</definedName>
    <definedName name="_____________ph100">#REF!</definedName>
    <definedName name="_____________ph150">#REF!</definedName>
    <definedName name="_____________phf100">#REF!</definedName>
    <definedName name="_____________phf150">#REF!</definedName>
    <definedName name="_____________pk1">#REF!</definedName>
    <definedName name="_____________pk2">#REF!</definedName>
    <definedName name="_____________pk25">#REF!</definedName>
    <definedName name="_____________pk3">#REF!</definedName>
    <definedName name="_____________pl1">#REF!</definedName>
    <definedName name="_____________ply4">#REF!</definedName>
    <definedName name="_____________ply9">#REF!</definedName>
    <definedName name="_____________psr1">#REF!</definedName>
    <definedName name="_____________psr2">#REF!</definedName>
    <definedName name="_____________psr3">#REF!</definedName>
    <definedName name="_____________psr44">#REF!</definedName>
    <definedName name="_____________pv100">#REF!</definedName>
    <definedName name="_____________pv40">#REF!</definedName>
    <definedName name="_____________pv50">#REF!</definedName>
    <definedName name="_____________pv80">#REF!</definedName>
    <definedName name="_____________pvc1">#REF!</definedName>
    <definedName name="_____________PVC100">#REF!</definedName>
    <definedName name="_____________PVC12">#REF!</definedName>
    <definedName name="_____________PVC150">#REF!</definedName>
    <definedName name="_____________PVC2">#REF!</definedName>
    <definedName name="_____________pvc20">#REF!</definedName>
    <definedName name="_____________PVC200">#REF!</definedName>
    <definedName name="_____________pvc25">#REF!</definedName>
    <definedName name="_____________pvc3">#REF!</definedName>
    <definedName name="_____________pvc32">#REF!</definedName>
    <definedName name="_____________pvc34">#REF!</definedName>
    <definedName name="_____________pvc4">#REF!</definedName>
    <definedName name="_____________pvc40">#REF!</definedName>
    <definedName name="_____________pvc44">#REF!</definedName>
    <definedName name="_____________PVC50">#REF!</definedName>
    <definedName name="_____________pvc6">#REF!</definedName>
    <definedName name="_____________pvc65">#REF!</definedName>
    <definedName name="_____________PVC75">#REF!</definedName>
    <definedName name="_____________pvc80">#REF!</definedName>
    <definedName name="_____________pvf100">#REF!</definedName>
    <definedName name="_____________pvf80">#REF!</definedName>
    <definedName name="_____________qmd15">#REF!</definedName>
    <definedName name="_____________qmd20">#REF!</definedName>
    <definedName name="_____________rdd100">#REF!</definedName>
    <definedName name="_____________rdd150">#REF!</definedName>
    <definedName name="_____________rdo1">#REF!</definedName>
    <definedName name="_____________rdo10">#REF!</definedName>
    <definedName name="_____________rdo4">#REF!</definedName>
    <definedName name="_____________rdo6">#REF!</definedName>
    <definedName name="_____________rdo7">#REF!</definedName>
    <definedName name="_____________rdo8">#REF!</definedName>
    <definedName name="_____________rdo9">#REF!</definedName>
    <definedName name="_____________rk100">#REF!</definedName>
    <definedName name="_____________rk200">#REF!</definedName>
    <definedName name="_____________rk300">#REF!</definedName>
    <definedName name="_____________rk600">#REF!</definedName>
    <definedName name="_____________rkl1000">#REF!</definedName>
    <definedName name="_____________rkl1200">#REF!</definedName>
    <definedName name="_____________rkl200">#REF!</definedName>
    <definedName name="_____________rkl300">#REF!</definedName>
    <definedName name="_____________rkl400">#REF!</definedName>
    <definedName name="_____________rkl500">#REF!</definedName>
    <definedName name="_____________rkl600">#REF!</definedName>
    <definedName name="_____________rkl700">#REF!</definedName>
    <definedName name="_____________rkl800">#REF!</definedName>
    <definedName name="_____________sfv150">#REF!</definedName>
    <definedName name="_____________std100">#REF!</definedName>
    <definedName name="_____________std150">#REF!</definedName>
    <definedName name="_____________std50">#REF!</definedName>
    <definedName name="_____________std65">#REF!</definedName>
    <definedName name="_____________tlc20">#REF!</definedName>
    <definedName name="_____________tsv25">#REF!</definedName>
    <definedName name="_____________vnt100">#REF!</definedName>
    <definedName name="_____________vnt40">#REF!</definedName>
    <definedName name="_____________vnt50">#REF!</definedName>
    <definedName name="_____________vnt80">#REF!</definedName>
    <definedName name="_____________wm10">#REF!</definedName>
    <definedName name="_____________wm6">#REF!</definedName>
    <definedName name="____________arr3" localSheetId="9">{"Book1","4.09 FLORA DAN FAUNA.xls","4.22 PERLENGKAPAN SEKOLAH.xls"}</definedName>
    <definedName name="____________arr3" localSheetId="8">{"Book1","4.09 FLORA DAN FAUNA.xls","4.22 PERLENGKAPAN SEKOLAH.xls"}</definedName>
    <definedName name="____________arr3">{"Book1","4.09 FLORA DAN FAUNA.xls","4.22 PERLENGKAPAN SEKOLAH.xls"}</definedName>
    <definedName name="____________bcv100">#REF!</definedName>
    <definedName name="____________bcv125">#REF!</definedName>
    <definedName name="____________bcv150">#REF!</definedName>
    <definedName name="____________bet100">#REF!</definedName>
    <definedName name="____________bet110">#REF!</definedName>
    <definedName name="____________bet120">#REF!</definedName>
    <definedName name="____________bet125">#REF!</definedName>
    <definedName name="____________bet140">#REF!</definedName>
    <definedName name="____________bet145">#REF!</definedName>
    <definedName name="____________bet150">#REF!</definedName>
    <definedName name="____________bet160">#REF!</definedName>
    <definedName name="____________bet165">#REF!</definedName>
    <definedName name="____________BET168">#REF!</definedName>
    <definedName name="____________bet170">#REF!</definedName>
    <definedName name="____________bet175">#REF!</definedName>
    <definedName name="____________bet180">#REF!</definedName>
    <definedName name="____________bet190">#REF!</definedName>
    <definedName name="____________bet195">#REF!</definedName>
    <definedName name="____________bet200">#REF!</definedName>
    <definedName name="____________bet210">#REF!</definedName>
    <definedName name="____________bet215">#REF!</definedName>
    <definedName name="____________bet220">#REF!</definedName>
    <definedName name="____________bet225">#REF!</definedName>
    <definedName name="____________bet230">#REF!</definedName>
    <definedName name="____________bet235">#REF!</definedName>
    <definedName name="____________bet240">#REF!</definedName>
    <definedName name="____________bet250">#REF!</definedName>
    <definedName name="____________bet265">#REF!</definedName>
    <definedName name="____________bet295">#REF!</definedName>
    <definedName name="____________bet300">#REF!</definedName>
    <definedName name="____________BET305">#REF!</definedName>
    <definedName name="____________bet40">#REF!</definedName>
    <definedName name="____________bet55">#REF!</definedName>
    <definedName name="____________bet60">#REF!</definedName>
    <definedName name="____________bet70">#REF!</definedName>
    <definedName name="____________bet75">#REF!</definedName>
    <definedName name="____________bet80">#REF!</definedName>
    <definedName name="____________bet90">#REF!</definedName>
    <definedName name="____________bet95">#REF!</definedName>
    <definedName name="____________bsc100">#REF!</definedName>
    <definedName name="____________btn135">#REF!</definedName>
    <definedName name="____________btn225">#REF!</definedName>
    <definedName name="____________cvd100">#REF!</definedName>
    <definedName name="____________cvd15">#REF!</definedName>
    <definedName name="____________cvd150">#REF!</definedName>
    <definedName name="____________cvd50">#REF!</definedName>
    <definedName name="____________cvd65">#REF!</definedName>
    <definedName name="____________DAF10">#REF!</definedName>
    <definedName name="____________daf31">#REF!</definedName>
    <definedName name="____________daf32">#REF!</definedName>
    <definedName name="____________daf33">#REF!</definedName>
    <definedName name="____________der4" localSheetId="9">{"Book1","4.09 FLORA DAN FAUNA.xls","4.22 PERLENGKAPAN SEKOLAH.xls"}</definedName>
    <definedName name="____________der4" localSheetId="8">{"Book1","4.09 FLORA DAN FAUNA.xls","4.22 PERLENGKAPAN SEKOLAH.xls"}</definedName>
    <definedName name="____________der4">{"Book1","4.09 FLORA DAN FAUNA.xls","4.22 PERLENGKAPAN SEKOLAH.xls"}</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doc5" localSheetId="9">{"Book1","4.09 FLORA DAN FAUNA.xls","4.22 PERLENGKAPAN SEKOLAH.xls"}</definedName>
    <definedName name="____________doc5" localSheetId="8">{"Book1","4.09 FLORA DAN FAUNA.xls","4.22 PERLENGKAPAN SEKOLAH.xls"}</definedName>
    <definedName name="____________doc5">{"Book1","4.09 FLORA DAN FAUNA.xls","4.22 PERLENGKAPAN SEKOLAH.xls"}</definedName>
    <definedName name="____________eco1">#REF!</definedName>
    <definedName name="____________eco2">#REF!</definedName>
    <definedName name="____________EEE02">#REF!</definedName>
    <definedName name="____________EEE05">#REF!</definedName>
    <definedName name="____________EEE06">#REF!</definedName>
    <definedName name="____________EEE07">#REF!</definedName>
    <definedName name="____________EEE08">#REF!</definedName>
    <definedName name="____________EEE09">#REF!</definedName>
    <definedName name="____________EEE10">#REF!</definedName>
    <definedName name="____________EEE11">#REF!</definedName>
    <definedName name="____________EEE13">#REF!</definedName>
    <definedName name="____________EEE15">#REF!</definedName>
    <definedName name="____________EEE16">#REF!</definedName>
    <definedName name="____________EEE17">#REF!</definedName>
    <definedName name="____________EEE19">#REF!</definedName>
    <definedName name="____________EEE22">#REF!</definedName>
    <definedName name="____________EEE23">#REF!</definedName>
    <definedName name="____________EEE27">#REF!</definedName>
    <definedName name="____________EEE29">#REF!</definedName>
    <definedName name="____________EEE31">#REF!</definedName>
    <definedName name="____________ewr4">#REF!</definedName>
    <definedName name="____________fjd100">#REF!</definedName>
    <definedName name="____________fjd150">#REF!</definedName>
    <definedName name="____________fjd50">#REF!</definedName>
    <definedName name="____________fjd65">#REF!</definedName>
    <definedName name="____________fmd150">#REF!</definedName>
    <definedName name="____________gk2" hidden="1">#REF!</definedName>
    <definedName name="____________grc1">#REF!</definedName>
    <definedName name="____________gti50">#REF!</definedName>
    <definedName name="____________gti60">#REF!</definedName>
    <definedName name="____________gvd100">#REF!</definedName>
    <definedName name="____________gvd15">#REF!</definedName>
    <definedName name="____________gvd150">#REF!</definedName>
    <definedName name="____________gvd25">#REF!</definedName>
    <definedName name="____________gvd50">#REF!</definedName>
    <definedName name="____________gvd65">#REF!</definedName>
    <definedName name="____________gyp10">#REF!</definedName>
    <definedName name="____________gyp5">#REF!</definedName>
    <definedName name="____________gyp6">#REF!</definedName>
    <definedName name="____________gyp8">#REF!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hdw1">#REF!</definedName>
    <definedName name="____________hol2040">#REF!</definedName>
    <definedName name="____________hol4040">#REF!</definedName>
    <definedName name="____________jk64">#REF!</definedName>
    <definedName name="____________jum1">#REF!</definedName>
    <definedName name="____________jum10">#REF!</definedName>
    <definedName name="____________jum2">#REF!</definedName>
    <definedName name="____________jum3">#REF!</definedName>
    <definedName name="____________jum4">#REF!</definedName>
    <definedName name="____________jum5">#REF!</definedName>
    <definedName name="____________jum6">#REF!</definedName>
    <definedName name="____________jum7">#REF!</definedName>
    <definedName name="____________jum8">#REF!</definedName>
    <definedName name="____________jum9">#REF!</definedName>
    <definedName name="____________kc10">#REF!</definedName>
    <definedName name="____________kc12">#REF!</definedName>
    <definedName name="____________kc5">#REF!</definedName>
    <definedName name="____________kcp3">#REF!</definedName>
    <definedName name="____________kcp5">#REF!</definedName>
    <definedName name="____________kcp6">#REF!</definedName>
    <definedName name="____________kcr3">#REF!</definedName>
    <definedName name="____________kcr5">#REF!</definedName>
    <definedName name="____________kcr6">#REF!</definedName>
    <definedName name="____________ker1020">#REF!</definedName>
    <definedName name="____________ker2020">#REF!</definedName>
    <definedName name="____________ker2025">#REF!</definedName>
    <definedName name="____________ker3030">#REF!</definedName>
    <definedName name="____________key1" hidden="1">#REF!</definedName>
    <definedName name="____________ko2">#REF!</definedName>
    <definedName name="____________kof1">#REF!</definedName>
    <definedName name="____________kr2020">#REF!</definedName>
    <definedName name="____________kr4040">#REF!</definedName>
    <definedName name="____________kr6060">#REF!</definedName>
    <definedName name="____________LLL01">#REF!</definedName>
    <definedName name="____________LLL02">#REF!</definedName>
    <definedName name="____________LLL03">#REF!</definedName>
    <definedName name="____________LLL10">#REF!</definedName>
    <definedName name="____________mas1" localSheetId="9">{"Book1","4.09 FLORA DAN FAUNA.xls","4.22 PERLENGKAPAN SEKOLAH.xls"}</definedName>
    <definedName name="____________mas1" localSheetId="8">{"Book1","4.09 FLORA DAN FAUNA.xls","4.22 PERLENGKAPAN SEKOLAH.xls"}</definedName>
    <definedName name="____________mas1">{"Book1","4.09 FLORA DAN FAUNA.xls","4.22 PERLENGKAPAN SEKOLAH.xls"}</definedName>
    <definedName name="____________mas12" localSheetId="9">{"Book1","4.09 FLORA DAN FAUNA.xls","4.22 PERLENGKAPAN SEKOLAH.xls"}</definedName>
    <definedName name="____________mas12" localSheetId="8">{"Book1","4.09 FLORA DAN FAUNA.xls","4.22 PERLENGKAPAN SEKOLAH.xls"}</definedName>
    <definedName name="____________mas12">{"Book1","4.09 FLORA DAN FAUNA.xls","4.22 PERLENGKAPAN SEKOLAH.xls"}</definedName>
    <definedName name="____________mas2" localSheetId="9">{"Book1","4.09 FLORA DAN FAUNA.xls","4.22 PERLENGKAPAN SEKOLAH.xls"}</definedName>
    <definedName name="____________mas2" localSheetId="8">{"Book1","4.09 FLORA DAN FAUNA.xls","4.22 PERLENGKAPAN SEKOLAH.xls"}</definedName>
    <definedName name="____________mas2">{"Book1","4.09 FLORA DAN FAUNA.xls","4.22 PERLENGKAPAN SEKOLAH.xls"}</definedName>
    <definedName name="____________mas4" localSheetId="9">{"Book1","4.09 FLORA DAN FAUNA.xls","4.22 PERLENGKAPAN SEKOLAH.xls"}</definedName>
    <definedName name="____________mas4" localSheetId="8">{"Book1","4.09 FLORA DAN FAUNA.xls","4.22 PERLENGKAPAN SEKOLAH.xls"}</definedName>
    <definedName name="____________mas4">{"Book1","4.09 FLORA DAN FAUNA.xls","4.22 PERLENGKAPAN SEKOLAH.xls"}</definedName>
    <definedName name="____________mas5" localSheetId="9">{"Book1","4.09 FLORA DAN FAUNA.xls","4.22 PERLENGKAPAN SEKOLAH.xls"}</definedName>
    <definedName name="____________mas5" localSheetId="8">{"Book1","4.09 FLORA DAN FAUNA.xls","4.22 PERLENGKAPAN SEKOLAH.xls"}</definedName>
    <definedName name="____________mas5">{"Book1","4.09 FLORA DAN FAUNA.xls","4.22 PERLENGKAPAN SEKOLAH.xls"}</definedName>
    <definedName name="____________mas6" localSheetId="9">{"Book1","4.09 FLORA DAN FAUNA.xls","4.22 PERLENGKAPAN SEKOLAH.xls"}</definedName>
    <definedName name="____________mas6" localSheetId="8">{"Book1","4.09 FLORA DAN FAUNA.xls","4.22 PERLENGKAPAN SEKOLAH.xls"}</definedName>
    <definedName name="____________mas6">{"Book1","4.09 FLORA DAN FAUNA.xls","4.22 PERLENGKAPAN SEKOLAH.xls"}</definedName>
    <definedName name="____________mas7" localSheetId="9">{"Book1","4.09 FLORA DAN FAUNA.xls","4.22 PERLENGKAPAN SEKOLAH.xls"}</definedName>
    <definedName name="____________mas7" localSheetId="8">{"Book1","4.09 FLORA DAN FAUNA.xls","4.22 PERLENGKAPAN SEKOLAH.xls"}</definedName>
    <definedName name="____________mas7">{"Book1","4.09 FLORA DAN FAUNA.xls","4.22 PERLENGKAPAN SEKOLAH.xls"}</definedName>
    <definedName name="____________mas8" localSheetId="9">{"Book1","4.09 FLORA DAN FAUNA.xls","4.22 PERLENGKAPAN SEKOLAH.xls"}</definedName>
    <definedName name="____________mas8" localSheetId="8">{"Book1","4.09 FLORA DAN FAUNA.xls","4.22 PERLENGKAPAN SEKOLAH.xls"}</definedName>
    <definedName name="____________mas8">{"Book1","4.09 FLORA DAN FAUNA.xls","4.22 PERLENGKAPAN SEKOLAH.xls"}</definedName>
    <definedName name="____________mas9" localSheetId="9">{"Book1","4.09 FLORA DAN FAUNA.xls","4.22 PERLENGKAPAN SEKOLAH.xls"}</definedName>
    <definedName name="____________mas9" localSheetId="8">{"Book1","4.09 FLORA DAN FAUNA.xls","4.22 PERLENGKAPAN SEKOLAH.xls"}</definedName>
    <definedName name="____________mas9">{"Book1","4.09 FLORA DAN FAUNA.xls","4.22 PERLENGKAPAN SEKOLAH.xls"}</definedName>
    <definedName name="____________me1" localSheetId="9">{"Book1","4.09 FLORA DAN FAUNA.xls","4.22 PERLENGKAPAN SEKOLAH.xls"}</definedName>
    <definedName name="____________me1" localSheetId="8">{"Book1","4.09 FLORA DAN FAUNA.xls","4.22 PERLENGKAPAN SEKOLAH.xls"}</definedName>
    <definedName name="____________me1">{"Book1","4.09 FLORA DAN FAUNA.xls","4.22 PERLENGKAPAN SEKOLAH.xls"}</definedName>
    <definedName name="____________me2" localSheetId="9">{"Book1","4.09 FLORA DAN FAUNA.xls","4.22 PERLENGKAPAN SEKOLAH.xls"}</definedName>
    <definedName name="____________me2" localSheetId="8">{"Book1","4.09 FLORA DAN FAUNA.xls","4.22 PERLENGKAPAN SEKOLAH.xls"}</definedName>
    <definedName name="____________me2">{"Book1","4.09 FLORA DAN FAUNA.xls","4.22 PERLENGKAPAN SEKOLAH.xls"}</definedName>
    <definedName name="____________me3" localSheetId="9">{"Book1","4.09 FLORA DAN FAUNA.xls","4.22 PERLENGKAPAN SEKOLAH.xls"}</definedName>
    <definedName name="____________me3" localSheetId="8">{"Book1","4.09 FLORA DAN FAUNA.xls","4.22 PERLENGKAPAN SEKOLAH.xls"}</definedName>
    <definedName name="____________me3">{"Book1","4.09 FLORA DAN FAUNA.xls","4.22 PERLENGKAPAN SEKOLAH.xls"}</definedName>
    <definedName name="____________me4" localSheetId="9">{"Book1","4.09 FLORA DAN FAUNA.xls","4.22 PERLENGKAPAN SEKOLAH.xls"}</definedName>
    <definedName name="____________me4" localSheetId="8">{"Book1","4.09 FLORA DAN FAUNA.xls","4.22 PERLENGKAPAN SEKOLAH.xls"}</definedName>
    <definedName name="____________me4">{"Book1","4.09 FLORA DAN FAUNA.xls","4.22 PERLENGKAPAN SEKOLAH.xls"}</definedName>
    <definedName name="____________me5" localSheetId="9">{"Book1","4.09 FLORA DAN FAUNA.xls","4.22 PERLENGKAPAN SEKOLAH.xls"}</definedName>
    <definedName name="____________me5" localSheetId="8">{"Book1","4.09 FLORA DAN FAUNA.xls","4.22 PERLENGKAPAN SEKOLAH.xls"}</definedName>
    <definedName name="____________me5">{"Book1","4.09 FLORA DAN FAUNA.xls","4.22 PERLENGKAPAN SEKOLAH.xls"}</definedName>
    <definedName name="____________me9" localSheetId="9">{"Book1","4.09 FLORA DAN FAUNA.xls","4.22 PERLENGKAPAN SEKOLAH.xls"}</definedName>
    <definedName name="____________me9" localSheetId="8">{"Book1","4.09 FLORA DAN FAUNA.xls","4.22 PERLENGKAPAN SEKOLAH.xls"}</definedName>
    <definedName name="____________me9">{"Book1","4.09 FLORA DAN FAUNA.xls","4.22 PERLENGKAPAN SEKOLAH.xls"}</definedName>
    <definedName name="____________mek1" localSheetId="9">{"Book1","4.09 FLORA DAN FAUNA.xls","4.22 PERLENGKAPAN SEKOLAH.xls"}</definedName>
    <definedName name="____________mek1" localSheetId="8">{"Book1","4.09 FLORA DAN FAUNA.xls","4.22 PERLENGKAPAN SEKOLAH.xls"}</definedName>
    <definedName name="____________mek1">{"Book1","4.09 FLORA DAN FAUNA.xls","4.22 PERLENGKAPAN SEKOLAH.xls"}</definedName>
    <definedName name="____________mek2" localSheetId="9">{"Book1","4.09 FLORA DAN FAUNA.xls","4.22 PERLENGKAPAN SEKOLAH.xls"}</definedName>
    <definedName name="____________mek2" localSheetId="8">{"Book1","4.09 FLORA DAN FAUNA.xls","4.22 PERLENGKAPAN SEKOLAH.xls"}</definedName>
    <definedName name="____________mek2">{"Book1","4.09 FLORA DAN FAUNA.xls","4.22 PERLENGKAPAN SEKOLAH.xls"}</definedName>
    <definedName name="____________mek3" localSheetId="9">{"Book1","4.09 FLORA DAN FAUNA.xls","4.22 PERLENGKAPAN SEKOLAH.xls"}</definedName>
    <definedName name="____________mek3" localSheetId="8">{"Book1","4.09 FLORA DAN FAUNA.xls","4.22 PERLENGKAPAN SEKOLAH.xls"}</definedName>
    <definedName name="____________mek3">{"Book1","4.09 FLORA DAN FAUNA.xls","4.22 PERLENGKAPAN SEKOLAH.xls"}</definedName>
    <definedName name="____________mek5" localSheetId="9">{"Book1","4.09 FLORA DAN FAUNA.xls","4.22 PERLENGKAPAN SEKOLAH.xls"}</definedName>
    <definedName name="____________mek5" localSheetId="8">{"Book1","4.09 FLORA DAN FAUNA.xls","4.22 PERLENGKAPAN SEKOLAH.xls"}</definedName>
    <definedName name="____________mek5">{"Book1","4.09 FLORA DAN FAUNA.xls","4.22 PERLENGKAPAN SEKOLAH.xls"}</definedName>
    <definedName name="____________mek87" localSheetId="9">{"Book1","4.09 FLORA DAN FAUNA.xls","4.22 PERLENGKAPAN SEKOLAH.xls"}</definedName>
    <definedName name="____________mek87" localSheetId="8">{"Book1","4.09 FLORA DAN FAUNA.xls","4.22 PERLENGKAPAN SEKOLAH.xls"}</definedName>
    <definedName name="____________mek87">{"Book1","4.09 FLORA DAN FAUNA.xls","4.22 PERLENGKAPAN SEKOLAH.xls"}</definedName>
    <definedName name="____________mek9" localSheetId="9">{"Book1","4.09 FLORA DAN FAUNA.xls","4.22 PERLENGKAPAN SEKOLAH.xls"}</definedName>
    <definedName name="____________mek9" localSheetId="8">{"Book1","4.09 FLORA DAN FAUNA.xls","4.22 PERLENGKAPAN SEKOLAH.xls"}</definedName>
    <definedName name="____________mek9">{"Book1","4.09 FLORA DAN FAUNA.xls","4.22 PERLENGKAPAN SEKOLAH.xls"}</definedName>
    <definedName name="____________meq12" localSheetId="9">{"Book1","4.09 FLORA DAN FAUNA.xls","4.22 PERLENGKAPAN SEKOLAH.xls"}</definedName>
    <definedName name="____________meq12" localSheetId="8">{"Book1","4.09 FLORA DAN FAUNA.xls","4.22 PERLENGKAPAN SEKOLAH.xls"}</definedName>
    <definedName name="____________meq12">{"Book1","4.09 FLORA DAN FAUNA.xls","4.22 PERLENGKAPAN SEKOLAH.xls"}</definedName>
    <definedName name="____________MMM03">#REF!</definedName>
    <definedName name="____________MMM04">#REF!</definedName>
    <definedName name="____________MMM10">#REF!</definedName>
    <definedName name="____________MMM11">#REF!</definedName>
    <definedName name="____________MMM12">#REF!</definedName>
    <definedName name="____________MMM16">#REF!</definedName>
    <definedName name="____________MMM18">#REF!</definedName>
    <definedName name="____________MMM19">#REF!</definedName>
    <definedName name="____________MMM24">#REF!</definedName>
    <definedName name="____________MMM26">#REF!</definedName>
    <definedName name="____________MMM27">#REF!</definedName>
    <definedName name="____________MMM33">#REF!</definedName>
    <definedName name="____________MMM37">#REF!</definedName>
    <definedName name="____________MMM38">#REF!</definedName>
    <definedName name="____________MMM39">#REF!</definedName>
    <definedName name="____________MMM42">#REF!</definedName>
    <definedName name="____________MMM44">#REF!</definedName>
    <definedName name="____________MMM47">#REF!</definedName>
    <definedName name="____________MMM48">#REF!</definedName>
    <definedName name="____________mul12">#REF!</definedName>
    <definedName name="____________mul6">#REF!</definedName>
    <definedName name="____________mul9">#REF!</definedName>
    <definedName name="____________nok001">#REF!</definedName>
    <definedName name="____________nok002">#REF!</definedName>
    <definedName name="____________pab125">#REF!</definedName>
    <definedName name="____________pab65">#REF!</definedName>
    <definedName name="____________pav6">#REF!</definedName>
    <definedName name="____________pav8">#REF!</definedName>
    <definedName name="____________pbs100">#REF!</definedName>
    <definedName name="____________pbs15">#REF!</definedName>
    <definedName name="____________pbs150">#REF!</definedName>
    <definedName name="____________pbs40">#REF!</definedName>
    <definedName name="____________pbs50">#REF!</definedName>
    <definedName name="____________pbs65">#REF!</definedName>
    <definedName name="____________pbs80">#REF!</definedName>
    <definedName name="____________pc1">#REF!</definedName>
    <definedName name="____________pc2">#REF!</definedName>
    <definedName name="____________pf12">#REF!</definedName>
    <definedName name="____________pk1">#REF!</definedName>
    <definedName name="____________pk2">#REF!</definedName>
    <definedName name="____________pk25">#REF!</definedName>
    <definedName name="____________pk3">#REF!</definedName>
    <definedName name="____________pl1">#REF!</definedName>
    <definedName name="____________PL3">#REF!</definedName>
    <definedName name="____________ply4">#REF!</definedName>
    <definedName name="____________ply9">#REF!</definedName>
    <definedName name="____________psr1">#REF!</definedName>
    <definedName name="____________psr2">#REF!</definedName>
    <definedName name="____________psr3">#REF!</definedName>
    <definedName name="____________psr44">#REF!</definedName>
    <definedName name="____________pvc1">#REF!</definedName>
    <definedName name="____________PVC100">#REF!</definedName>
    <definedName name="____________PVC12">#REF!</definedName>
    <definedName name="____________PVC150">#REF!</definedName>
    <definedName name="____________PVC2">#REF!</definedName>
    <definedName name="____________PVC200">#REF!</definedName>
    <definedName name="____________pvc3">#REF!</definedName>
    <definedName name="____________pvc300">#REF!</definedName>
    <definedName name="____________pvc34">#REF!</definedName>
    <definedName name="____________pvc4">#REF!</definedName>
    <definedName name="____________pvc44">#REF!</definedName>
    <definedName name="____________PVC50">#REF!</definedName>
    <definedName name="____________pvc6">#REF!</definedName>
    <definedName name="____________PVC75">#REF!</definedName>
    <definedName name="____________rdo1">#REF!</definedName>
    <definedName name="____________rdo10">#REF!</definedName>
    <definedName name="____________rdo4">#REF!</definedName>
    <definedName name="____________rdo6">#REF!</definedName>
    <definedName name="____________rdo7">#REF!</definedName>
    <definedName name="____________rdo8">#REF!</definedName>
    <definedName name="____________rdo9">#REF!</definedName>
    <definedName name="____________rk100">#REF!</definedName>
    <definedName name="____________rk200">#REF!</definedName>
    <definedName name="____________rk300">#REF!</definedName>
    <definedName name="____________rk600">#REF!</definedName>
    <definedName name="____________rkl1000">#REF!</definedName>
    <definedName name="____________rkl1200">#REF!</definedName>
    <definedName name="____________rkl200">#REF!</definedName>
    <definedName name="____________rkl300">#REF!</definedName>
    <definedName name="____________rkl400">#REF!</definedName>
    <definedName name="____________rkl500">#REF!</definedName>
    <definedName name="____________rkl600">#REF!</definedName>
    <definedName name="____________rkl700">#REF!</definedName>
    <definedName name="____________rkl800">#REF!</definedName>
    <definedName name="____________sfv150">#REF!</definedName>
    <definedName name="____________std100">#REF!</definedName>
    <definedName name="____________std150">#REF!</definedName>
    <definedName name="____________std50">#REF!</definedName>
    <definedName name="____________std65">#REF!</definedName>
    <definedName name="____________tlc20">#REF!</definedName>
    <definedName name="____________tsv25">#REF!</definedName>
    <definedName name="____________wm10">#REF!</definedName>
    <definedName name="____________wm6">#REF!</definedName>
    <definedName name="___________arr3" localSheetId="9">{"Book1","4.09 FLORA DAN FAUNA.xls","4.22 PERLENGKAPAN SEKOLAH.xls"}</definedName>
    <definedName name="___________arr3" localSheetId="8">{"Book1","4.09 FLORA DAN FAUNA.xls","4.22 PERLENGKAPAN SEKOLAH.xls"}</definedName>
    <definedName name="___________arr3">{"Book1","4.09 FLORA DAN FAUNA.xls","4.22 PERLENGKAPAN SEKOLAH.xls"}</definedName>
    <definedName name="___________bcv100">#REF!</definedName>
    <definedName name="___________bcv125">#REF!</definedName>
    <definedName name="___________bcv150">#REF!</definedName>
    <definedName name="___________bsc100">#REF!</definedName>
    <definedName name="___________cod50">#REF!</definedName>
    <definedName name="___________cvd100">#REF!</definedName>
    <definedName name="___________cvd15">#REF!</definedName>
    <definedName name="___________cvd150">#REF!</definedName>
    <definedName name="___________cvd50">#REF!</definedName>
    <definedName name="___________cvd65">#REF!</definedName>
    <definedName name="___________daf1">#REF!</definedName>
    <definedName name="___________DAF10">#REF!</definedName>
    <definedName name="___________daf2">#REF!</definedName>
    <definedName name="___________daf31">#REF!</definedName>
    <definedName name="___________daf32">#REF!</definedName>
    <definedName name="___________daf33">#REF!</definedName>
    <definedName name="___________der4" localSheetId="9">{"Book1","4.09 FLORA DAN FAUNA.xls","4.22 PERLENGKAPAN SEKOLAH.xls"}</definedName>
    <definedName name="___________der4" localSheetId="8">{"Book1","4.09 FLORA DAN FAUNA.xls","4.22 PERLENGKAPAN SEKOLAH.xls"}</definedName>
    <definedName name="___________der4">{"Book1","4.09 FLORA DAN FAUNA.xls","4.22 PERLENGKAPAN SEKOLAH.xls"}</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doc5" localSheetId="9">{"Book1","4.09 FLORA DAN FAUNA.xls","4.22 PERLENGKAPAN SEKOLAH.xls"}</definedName>
    <definedName name="___________doc5" localSheetId="8">{"Book1","4.09 FLORA DAN FAUNA.xls","4.22 PERLENGKAPAN SEKOLAH.xls"}</definedName>
    <definedName name="___________doc5">{"Book1","4.09 FLORA DAN FAUNA.xls","4.22 PERLENGKAPAN SEKOLAH.xls"}</definedName>
    <definedName name="___________eco1">#REF!</definedName>
    <definedName name="___________eco2">#REF!</definedName>
    <definedName name="___________EEE02">#REF!</definedName>
    <definedName name="___________EEE05">#REF!</definedName>
    <definedName name="___________EEE06">#REF!</definedName>
    <definedName name="___________EEE07">#REF!</definedName>
    <definedName name="___________EEE08">#REF!</definedName>
    <definedName name="___________EEE09">#REF!</definedName>
    <definedName name="___________EEE10">#REF!</definedName>
    <definedName name="___________EEE11">#REF!</definedName>
    <definedName name="___________EEE13">#REF!</definedName>
    <definedName name="___________EEE15">#REF!</definedName>
    <definedName name="___________EEE16">#REF!</definedName>
    <definedName name="___________EEE17">#REF!</definedName>
    <definedName name="___________EEE19">#REF!</definedName>
    <definedName name="___________EEE22">#REF!</definedName>
    <definedName name="___________EEE23">#REF!</definedName>
    <definedName name="___________EEE27">#REF!</definedName>
    <definedName name="___________EEE29">#REF!</definedName>
    <definedName name="___________EEE31">#REF!</definedName>
    <definedName name="___________EQU2">#REF!</definedName>
    <definedName name="___________ewr4">#REF!</definedName>
    <definedName name="___________fdd100">#REF!</definedName>
    <definedName name="___________fjd100">#REF!</definedName>
    <definedName name="___________fjd150">#REF!</definedName>
    <definedName name="___________fjd50">#REF!</definedName>
    <definedName name="___________fjd65">#REF!</definedName>
    <definedName name="___________fmd150">#REF!</definedName>
    <definedName name="___________fvd100">#REF!</definedName>
    <definedName name="___________gip1">#REF!</definedName>
    <definedName name="___________gip15">#REF!</definedName>
    <definedName name="___________gip3">#REF!</definedName>
    <definedName name="___________gip34">#REF!</definedName>
    <definedName name="___________gip4">#REF!</definedName>
    <definedName name="___________gk2" hidden="1">#REF!</definedName>
    <definedName name="___________grc1">#REF!</definedName>
    <definedName name="___________gti50">#REF!</definedName>
    <definedName name="___________gti60">#REF!</definedName>
    <definedName name="___________gvd100">#REF!</definedName>
    <definedName name="___________gvd15">#REF!</definedName>
    <definedName name="___________gvd150">#REF!</definedName>
    <definedName name="___________gvd20">#REF!</definedName>
    <definedName name="___________gvd25">#REF!</definedName>
    <definedName name="___________gvd32">#REF!</definedName>
    <definedName name="___________gvd40">#REF!</definedName>
    <definedName name="___________gvd50">#REF!</definedName>
    <definedName name="___________gvd65">#REF!</definedName>
    <definedName name="___________gvd80">#REF!</definedName>
    <definedName name="___________gyp10">#REF!</definedName>
    <definedName name="___________gyp5">#REF!</definedName>
    <definedName name="___________gyp6">#REF!</definedName>
    <definedName name="___________gyp8">#REF!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hdw1">#REF!</definedName>
    <definedName name="___________hol2040">#REF!</definedName>
    <definedName name="___________hol4040">#REF!</definedName>
    <definedName name="___________ilp1">#REF!</definedName>
    <definedName name="___________IPR1">#REF!</definedName>
    <definedName name="___________IPR21">#REF!</definedName>
    <definedName name="___________jk64">#REF!</definedName>
    <definedName name="___________jum1">#REF!</definedName>
    <definedName name="___________jum10">#REF!</definedName>
    <definedName name="___________jum2">#REF!</definedName>
    <definedName name="___________jum3">#REF!</definedName>
    <definedName name="___________jum4">#REF!</definedName>
    <definedName name="___________jum5">#REF!</definedName>
    <definedName name="___________jum6">#REF!</definedName>
    <definedName name="___________jum7">#REF!</definedName>
    <definedName name="___________jum8">#REF!</definedName>
    <definedName name="___________jum9">#REF!</definedName>
    <definedName name="___________kc12">#REF!</definedName>
    <definedName name="___________kc5">#REF!</definedName>
    <definedName name="___________kcp3">#REF!</definedName>
    <definedName name="___________kcp5">#REF!</definedName>
    <definedName name="___________kcp6">#REF!</definedName>
    <definedName name="___________kcr3">#REF!</definedName>
    <definedName name="___________kcr5">#REF!</definedName>
    <definedName name="___________kcr6">#REF!</definedName>
    <definedName name="___________ker1020">#REF!</definedName>
    <definedName name="___________ker2020">#REF!</definedName>
    <definedName name="___________ker2025">#REF!</definedName>
    <definedName name="___________ker3030">#REF!</definedName>
    <definedName name="___________ker40">#REF!</definedName>
    <definedName name="___________key1" hidden="1">#REF!</definedName>
    <definedName name="___________ko2">#REF!</definedName>
    <definedName name="___________kof1">#REF!</definedName>
    <definedName name="___________kr15">#REF!</definedName>
    <definedName name="___________kr2020">#REF!</definedName>
    <definedName name="___________kr4040">#REF!</definedName>
    <definedName name="___________kr6060">#REF!</definedName>
    <definedName name="___________LLL01">#REF!</definedName>
    <definedName name="___________LLL02">#REF!</definedName>
    <definedName name="___________LLL03">#REF!</definedName>
    <definedName name="___________LLL10">#REF!</definedName>
    <definedName name="___________mas1" localSheetId="9">{"Book1","4.09 FLORA DAN FAUNA.xls","4.22 PERLENGKAPAN SEKOLAH.xls"}</definedName>
    <definedName name="___________mas1" localSheetId="8">{"Book1","4.09 FLORA DAN FAUNA.xls","4.22 PERLENGKAPAN SEKOLAH.xls"}</definedName>
    <definedName name="___________mas1">{"Book1","4.09 FLORA DAN FAUNA.xls","4.22 PERLENGKAPAN SEKOLAH.xls"}</definedName>
    <definedName name="___________mas12" localSheetId="9">{"Book1","4.09 FLORA DAN FAUNA.xls","4.22 PERLENGKAPAN SEKOLAH.xls"}</definedName>
    <definedName name="___________mas12" localSheetId="8">{"Book1","4.09 FLORA DAN FAUNA.xls","4.22 PERLENGKAPAN SEKOLAH.xls"}</definedName>
    <definedName name="___________mas12">{"Book1","4.09 FLORA DAN FAUNA.xls","4.22 PERLENGKAPAN SEKOLAH.xls"}</definedName>
    <definedName name="___________mas2" localSheetId="9">{"Book1","4.09 FLORA DAN FAUNA.xls","4.22 PERLENGKAPAN SEKOLAH.xls"}</definedName>
    <definedName name="___________mas2" localSheetId="8">{"Book1","4.09 FLORA DAN FAUNA.xls","4.22 PERLENGKAPAN SEKOLAH.xls"}</definedName>
    <definedName name="___________mas2">{"Book1","4.09 FLORA DAN FAUNA.xls","4.22 PERLENGKAPAN SEKOLAH.xls"}</definedName>
    <definedName name="___________mas4" localSheetId="9">{"Book1","4.09 FLORA DAN FAUNA.xls","4.22 PERLENGKAPAN SEKOLAH.xls"}</definedName>
    <definedName name="___________mas4" localSheetId="8">{"Book1","4.09 FLORA DAN FAUNA.xls","4.22 PERLENGKAPAN SEKOLAH.xls"}</definedName>
    <definedName name="___________mas4">{"Book1","4.09 FLORA DAN FAUNA.xls","4.22 PERLENGKAPAN SEKOLAH.xls"}</definedName>
    <definedName name="___________mas5" localSheetId="9">{"Book1","4.09 FLORA DAN FAUNA.xls","4.22 PERLENGKAPAN SEKOLAH.xls"}</definedName>
    <definedName name="___________mas5" localSheetId="8">{"Book1","4.09 FLORA DAN FAUNA.xls","4.22 PERLENGKAPAN SEKOLAH.xls"}</definedName>
    <definedName name="___________mas5">{"Book1","4.09 FLORA DAN FAUNA.xls","4.22 PERLENGKAPAN SEKOLAH.xls"}</definedName>
    <definedName name="___________mas6" localSheetId="9">{"Book1","4.09 FLORA DAN FAUNA.xls","4.22 PERLENGKAPAN SEKOLAH.xls"}</definedName>
    <definedName name="___________mas6" localSheetId="8">{"Book1","4.09 FLORA DAN FAUNA.xls","4.22 PERLENGKAPAN SEKOLAH.xls"}</definedName>
    <definedName name="___________mas6">{"Book1","4.09 FLORA DAN FAUNA.xls","4.22 PERLENGKAPAN SEKOLAH.xls"}</definedName>
    <definedName name="___________mas7" localSheetId="9">{"Book1","4.09 FLORA DAN FAUNA.xls","4.22 PERLENGKAPAN SEKOLAH.xls"}</definedName>
    <definedName name="___________mas7" localSheetId="8">{"Book1","4.09 FLORA DAN FAUNA.xls","4.22 PERLENGKAPAN SEKOLAH.xls"}</definedName>
    <definedName name="___________mas7">{"Book1","4.09 FLORA DAN FAUNA.xls","4.22 PERLENGKAPAN SEKOLAH.xls"}</definedName>
    <definedName name="___________mas8" localSheetId="9">{"Book1","4.09 FLORA DAN FAUNA.xls","4.22 PERLENGKAPAN SEKOLAH.xls"}</definedName>
    <definedName name="___________mas8" localSheetId="8">{"Book1","4.09 FLORA DAN FAUNA.xls","4.22 PERLENGKAPAN SEKOLAH.xls"}</definedName>
    <definedName name="___________mas8">{"Book1","4.09 FLORA DAN FAUNA.xls","4.22 PERLENGKAPAN SEKOLAH.xls"}</definedName>
    <definedName name="___________mas9" localSheetId="9">{"Book1","4.09 FLORA DAN FAUNA.xls","4.22 PERLENGKAPAN SEKOLAH.xls"}</definedName>
    <definedName name="___________mas9" localSheetId="8">{"Book1","4.09 FLORA DAN FAUNA.xls","4.22 PERLENGKAPAN SEKOLAH.xls"}</definedName>
    <definedName name="___________mas9">{"Book1","4.09 FLORA DAN FAUNA.xls","4.22 PERLENGKAPAN SEKOLAH.xls"}</definedName>
    <definedName name="___________MDE01">#REF!</definedName>
    <definedName name="___________MDE02">#REF!</definedName>
    <definedName name="___________MDE03">#REF!</definedName>
    <definedName name="___________MDE04">#REF!</definedName>
    <definedName name="___________MDE05">#REF!</definedName>
    <definedName name="___________MDE06">#REF!</definedName>
    <definedName name="___________MDE07">#REF!</definedName>
    <definedName name="___________MDE08">#REF!</definedName>
    <definedName name="___________MDE09">#REF!</definedName>
    <definedName name="___________MDE10">#REF!</definedName>
    <definedName name="___________MDE11">#REF!</definedName>
    <definedName name="___________MDE12">#REF!</definedName>
    <definedName name="___________MDE13">#REF!</definedName>
    <definedName name="___________MDE14">#REF!</definedName>
    <definedName name="___________MDE15">#REF!</definedName>
    <definedName name="___________MDE16">#REF!</definedName>
    <definedName name="___________MDE17">#REF!</definedName>
    <definedName name="___________MDE18">#REF!</definedName>
    <definedName name="___________MDE19">#REF!</definedName>
    <definedName name="___________MDE20">#REF!</definedName>
    <definedName name="___________MDE21">#REF!</definedName>
    <definedName name="___________MDE22">#REF!</definedName>
    <definedName name="___________MDE23">#REF!</definedName>
    <definedName name="___________MDE24">#REF!</definedName>
    <definedName name="___________MDE25">#REF!</definedName>
    <definedName name="___________MDE26">#REF!</definedName>
    <definedName name="___________MDE27">#REF!</definedName>
    <definedName name="___________MDE28">#REF!</definedName>
    <definedName name="___________MDE29">#REF!</definedName>
    <definedName name="___________MDE30">#REF!</definedName>
    <definedName name="___________MDE31">#REF!</definedName>
    <definedName name="___________MDE32">#REF!</definedName>
    <definedName name="___________MDE33">#REF!</definedName>
    <definedName name="___________MDE34">#REF!</definedName>
    <definedName name="___________MDE35">#REF!</definedName>
    <definedName name="___________MDE36">#REF!</definedName>
    <definedName name="___________MDE37">#REF!</definedName>
    <definedName name="___________MDE38">#REF!</definedName>
    <definedName name="___________MDE39">#REF!</definedName>
    <definedName name="___________MDE40">#REF!</definedName>
    <definedName name="___________MDE41">#REF!</definedName>
    <definedName name="___________MDE42">#REF!</definedName>
    <definedName name="___________MDE43">#REF!</definedName>
    <definedName name="___________MDE44">#REF!</definedName>
    <definedName name="___________MDE45">#REF!</definedName>
    <definedName name="___________MDE46">#REF!</definedName>
    <definedName name="___________MDE47">#REF!</definedName>
    <definedName name="___________MDE48">#REF!</definedName>
    <definedName name="___________MDE49">#REF!</definedName>
    <definedName name="___________MDE50">#REF!</definedName>
    <definedName name="___________MDE51">#REF!</definedName>
    <definedName name="___________MDE52">#REF!</definedName>
    <definedName name="___________MDE53">#REF!</definedName>
    <definedName name="___________MDE54">#REF!</definedName>
    <definedName name="___________MDE55">#REF!</definedName>
    <definedName name="___________MDE56">#REF!</definedName>
    <definedName name="___________MDE57">#REF!</definedName>
    <definedName name="___________MDE58">#REF!</definedName>
    <definedName name="___________MDE59">#REF!</definedName>
    <definedName name="___________MDE60">#REF!</definedName>
    <definedName name="___________MDE61">#REF!</definedName>
    <definedName name="___________MDE62">#REF!</definedName>
    <definedName name="___________MDE63">#REF!</definedName>
    <definedName name="___________MDE64">#REF!</definedName>
    <definedName name="___________MDE65">#REF!</definedName>
    <definedName name="___________MDE66">#REF!</definedName>
    <definedName name="___________MDE67">#REF!</definedName>
    <definedName name="___________MDE68">#REF!</definedName>
    <definedName name="___________ME01">#REF!</definedName>
    <definedName name="___________ME02">#REF!</definedName>
    <definedName name="___________ME03">#REF!</definedName>
    <definedName name="___________ME04">#REF!</definedName>
    <definedName name="___________ME05">#REF!</definedName>
    <definedName name="___________ME06">#REF!</definedName>
    <definedName name="___________ME07">#REF!</definedName>
    <definedName name="___________ME08">#REF!</definedName>
    <definedName name="___________ME09">#REF!</definedName>
    <definedName name="___________me1" localSheetId="9">{"Book1","4.09 FLORA DAN FAUNA.xls","4.22 PERLENGKAPAN SEKOLAH.xls"}</definedName>
    <definedName name="___________me1" localSheetId="8">{"Book1","4.09 FLORA DAN FAUNA.xls","4.22 PERLENGKAPAN SEKOLAH.xls"}</definedName>
    <definedName name="___________me1">{"Book1","4.09 FLORA DAN FAUNA.xls","4.22 PERLENGKAPAN SEKOLAH.xls"}</definedName>
    <definedName name="___________ME10">#REF!</definedName>
    <definedName name="___________ME11">#REF!</definedName>
    <definedName name="___________ME12">#REF!</definedName>
    <definedName name="___________ME13">#REF!</definedName>
    <definedName name="___________ME14">#REF!</definedName>
    <definedName name="___________ME15">#REF!</definedName>
    <definedName name="___________ME16">#REF!</definedName>
    <definedName name="___________ME17">#REF!</definedName>
    <definedName name="___________ME18">#REF!</definedName>
    <definedName name="___________ME19">#REF!</definedName>
    <definedName name="___________me2" localSheetId="9">{"Book1","4.09 FLORA DAN FAUNA.xls","4.22 PERLENGKAPAN SEKOLAH.xls"}</definedName>
    <definedName name="___________me2" localSheetId="8">{"Book1","4.09 FLORA DAN FAUNA.xls","4.22 PERLENGKAPAN SEKOLAH.xls"}</definedName>
    <definedName name="___________me2">{"Book1","4.09 FLORA DAN FAUNA.xls","4.22 PERLENGKAPAN SEKOLAH.xls"}</definedName>
    <definedName name="___________ME20">#REF!</definedName>
    <definedName name="___________ME21">#REF!</definedName>
    <definedName name="___________ME22">#REF!</definedName>
    <definedName name="___________ME23">#REF!</definedName>
    <definedName name="___________ME24">#REF!</definedName>
    <definedName name="___________ME25">#REF!</definedName>
    <definedName name="___________ME26">#REF!</definedName>
    <definedName name="___________ME27">#REF!</definedName>
    <definedName name="___________ME28">#REF!</definedName>
    <definedName name="___________ME29">#REF!</definedName>
    <definedName name="___________me3" localSheetId="9">{"Book1","4.09 FLORA DAN FAUNA.xls","4.22 PERLENGKAPAN SEKOLAH.xls"}</definedName>
    <definedName name="___________me3" localSheetId="8">{"Book1","4.09 FLORA DAN FAUNA.xls","4.22 PERLENGKAPAN SEKOLAH.xls"}</definedName>
    <definedName name="___________me3">{"Book1","4.09 FLORA DAN FAUNA.xls","4.22 PERLENGKAPAN SEKOLAH.xls"}</definedName>
    <definedName name="___________ME30">#REF!</definedName>
    <definedName name="___________ME31">#REF!</definedName>
    <definedName name="___________ME32">#REF!</definedName>
    <definedName name="___________ME33">#REF!</definedName>
    <definedName name="___________ME34">#REF!</definedName>
    <definedName name="___________ME35">#REF!</definedName>
    <definedName name="___________ME36">#REF!</definedName>
    <definedName name="___________ME37">#REF!</definedName>
    <definedName name="___________ME38">#REF!</definedName>
    <definedName name="___________ME39">#REF!</definedName>
    <definedName name="___________me4" localSheetId="9">{"Book1","4.09 FLORA DAN FAUNA.xls","4.22 PERLENGKAPAN SEKOLAH.xls"}</definedName>
    <definedName name="___________me4" localSheetId="8">{"Book1","4.09 FLORA DAN FAUNA.xls","4.22 PERLENGKAPAN SEKOLAH.xls"}</definedName>
    <definedName name="___________me4">{"Book1","4.09 FLORA DAN FAUNA.xls","4.22 PERLENGKAPAN SEKOLAH.xls"}</definedName>
    <definedName name="___________ME40">#REF!</definedName>
    <definedName name="___________ME41">#REF!</definedName>
    <definedName name="___________ME42">#REF!</definedName>
    <definedName name="___________ME43">#REF!</definedName>
    <definedName name="___________ME44">#REF!</definedName>
    <definedName name="___________ME45">#REF!</definedName>
    <definedName name="___________ME46">#REF!</definedName>
    <definedName name="___________ME47">#REF!</definedName>
    <definedName name="___________ME48">#REF!</definedName>
    <definedName name="___________ME49">#REF!</definedName>
    <definedName name="___________me5" localSheetId="9">{"Book1","4.09 FLORA DAN FAUNA.xls","4.22 PERLENGKAPAN SEKOLAH.xls"}</definedName>
    <definedName name="___________me5" localSheetId="8">{"Book1","4.09 FLORA DAN FAUNA.xls","4.22 PERLENGKAPAN SEKOLAH.xls"}</definedName>
    <definedName name="___________me5">{"Book1","4.09 FLORA DAN FAUNA.xls","4.22 PERLENGKAPAN SEKOLAH.xls"}</definedName>
    <definedName name="___________ME50">#REF!</definedName>
    <definedName name="___________ME51">#REF!</definedName>
    <definedName name="___________ME52">#REF!</definedName>
    <definedName name="___________ME53">#REF!</definedName>
    <definedName name="___________ME54">#REF!</definedName>
    <definedName name="___________ME55">#REF!</definedName>
    <definedName name="___________ME56">#REF!</definedName>
    <definedName name="___________ME57">#REF!</definedName>
    <definedName name="___________ME58">#REF!</definedName>
    <definedName name="___________ME59">#REF!</definedName>
    <definedName name="___________ME60">#REF!</definedName>
    <definedName name="___________ME61">#REF!</definedName>
    <definedName name="___________ME62">#REF!</definedName>
    <definedName name="___________ME63">#REF!</definedName>
    <definedName name="___________ME64">#REF!</definedName>
    <definedName name="___________ME65">#REF!</definedName>
    <definedName name="___________ME66">#REF!</definedName>
    <definedName name="___________ME67">#REF!</definedName>
    <definedName name="___________ME68">#REF!</definedName>
    <definedName name="___________me9" localSheetId="9">{"Book1","4.09 FLORA DAN FAUNA.xls","4.22 PERLENGKAPAN SEKOLAH.xls"}</definedName>
    <definedName name="___________me9" localSheetId="8">{"Book1","4.09 FLORA DAN FAUNA.xls","4.22 PERLENGKAPAN SEKOLAH.xls"}</definedName>
    <definedName name="___________me9">{"Book1","4.09 FLORA DAN FAUNA.xls","4.22 PERLENGKAPAN SEKOLAH.xls"}</definedName>
    <definedName name="___________mek1" localSheetId="9">{"Book1","4.09 FLORA DAN FAUNA.xls","4.22 PERLENGKAPAN SEKOLAH.xls"}</definedName>
    <definedName name="___________mek1" localSheetId="8">{"Book1","4.09 FLORA DAN FAUNA.xls","4.22 PERLENGKAPAN SEKOLAH.xls"}</definedName>
    <definedName name="___________mek1">{"Book1","4.09 FLORA DAN FAUNA.xls","4.22 PERLENGKAPAN SEKOLAH.xls"}</definedName>
    <definedName name="___________mek2" localSheetId="9">{"Book1","4.09 FLORA DAN FAUNA.xls","4.22 PERLENGKAPAN SEKOLAH.xls"}</definedName>
    <definedName name="___________mek2" localSheetId="8">{"Book1","4.09 FLORA DAN FAUNA.xls","4.22 PERLENGKAPAN SEKOLAH.xls"}</definedName>
    <definedName name="___________mek2">{"Book1","4.09 FLORA DAN FAUNA.xls","4.22 PERLENGKAPAN SEKOLAH.xls"}</definedName>
    <definedName name="___________mek3" localSheetId="9">{"Book1","4.09 FLORA DAN FAUNA.xls","4.22 PERLENGKAPAN SEKOLAH.xls"}</definedName>
    <definedName name="___________mek3" localSheetId="8">{"Book1","4.09 FLORA DAN FAUNA.xls","4.22 PERLENGKAPAN SEKOLAH.xls"}</definedName>
    <definedName name="___________mek3">{"Book1","4.09 FLORA DAN FAUNA.xls","4.22 PERLENGKAPAN SEKOLAH.xls"}</definedName>
    <definedName name="___________mek5" localSheetId="9">{"Book1","4.09 FLORA DAN FAUNA.xls","4.22 PERLENGKAPAN SEKOLAH.xls"}</definedName>
    <definedName name="___________mek5" localSheetId="8">{"Book1","4.09 FLORA DAN FAUNA.xls","4.22 PERLENGKAPAN SEKOLAH.xls"}</definedName>
    <definedName name="___________mek5">{"Book1","4.09 FLORA DAN FAUNA.xls","4.22 PERLENGKAPAN SEKOLAH.xls"}</definedName>
    <definedName name="___________mek87" localSheetId="9">{"Book1","4.09 FLORA DAN FAUNA.xls","4.22 PERLENGKAPAN SEKOLAH.xls"}</definedName>
    <definedName name="___________mek87" localSheetId="8">{"Book1","4.09 FLORA DAN FAUNA.xls","4.22 PERLENGKAPAN SEKOLAH.xls"}</definedName>
    <definedName name="___________mek87">{"Book1","4.09 FLORA DAN FAUNA.xls","4.22 PERLENGKAPAN SEKOLAH.xls"}</definedName>
    <definedName name="___________mek9" localSheetId="9">{"Book1","4.09 FLORA DAN FAUNA.xls","4.22 PERLENGKAPAN SEKOLAH.xls"}</definedName>
    <definedName name="___________mek9" localSheetId="8">{"Book1","4.09 FLORA DAN FAUNA.xls","4.22 PERLENGKAPAN SEKOLAH.xls"}</definedName>
    <definedName name="___________mek9">{"Book1","4.09 FLORA DAN FAUNA.xls","4.22 PERLENGKAPAN SEKOLAH.xls"}</definedName>
    <definedName name="___________meq12" localSheetId="9">{"Book1","4.09 FLORA DAN FAUNA.xls","4.22 PERLENGKAPAN SEKOLAH.xls"}</definedName>
    <definedName name="___________meq12" localSheetId="8">{"Book1","4.09 FLORA DAN FAUNA.xls","4.22 PERLENGKAPAN SEKOLAH.xls"}</definedName>
    <definedName name="___________meq12">{"Book1","4.09 FLORA DAN FAUNA.xls","4.22 PERLENGKAPAN SEKOLAH.xls"}</definedName>
    <definedName name="___________mg8">#REF!</definedName>
    <definedName name="___________MMM03">#REF!</definedName>
    <definedName name="___________MMM04">#REF!</definedName>
    <definedName name="___________MMM10">#REF!</definedName>
    <definedName name="___________MMM11">#REF!</definedName>
    <definedName name="___________MMM12">#REF!</definedName>
    <definedName name="___________MMM16">#REF!</definedName>
    <definedName name="___________MMM18">#REF!</definedName>
    <definedName name="___________MMM19">#REF!</definedName>
    <definedName name="___________MMM24">#REF!</definedName>
    <definedName name="___________MMM26">#REF!</definedName>
    <definedName name="___________MMM27">#REF!</definedName>
    <definedName name="___________MMM33">#REF!</definedName>
    <definedName name="___________MMM37">#REF!</definedName>
    <definedName name="___________MMM38">#REF!</definedName>
    <definedName name="___________MMM39">#REF!</definedName>
    <definedName name="___________MMM42">#REF!</definedName>
    <definedName name="___________MMM44">#REF!</definedName>
    <definedName name="___________MMM47">#REF!</definedName>
    <definedName name="___________MMM48">#REF!</definedName>
    <definedName name="___________mul12">#REF!</definedName>
    <definedName name="___________mul6">#REF!</definedName>
    <definedName name="___________mul9">#REF!</definedName>
    <definedName name="___________nok001">#REF!</definedName>
    <definedName name="___________nok002">#REF!</definedName>
    <definedName name="___________nym34">#REF!</definedName>
    <definedName name="___________nym46">#REF!</definedName>
    <definedName name="___________nyy34">#REF!</definedName>
    <definedName name="___________nyy410">#REF!</definedName>
    <definedName name="___________nyy416">#REF!</definedName>
    <definedName name="___________nyy44">#REF!</definedName>
    <definedName name="___________nyy46">#REF!</definedName>
    <definedName name="___________pab125">#REF!</definedName>
    <definedName name="___________pab126">#REF!</definedName>
    <definedName name="___________pab65">#REF!</definedName>
    <definedName name="___________pav8">#REF!</definedName>
    <definedName name="___________pbs100">#REF!</definedName>
    <definedName name="___________pbs15">#REF!</definedName>
    <definedName name="___________pbs150">#REF!</definedName>
    <definedName name="___________pbs40">#REF!</definedName>
    <definedName name="___________pbs50">#REF!</definedName>
    <definedName name="___________pbs65">#REF!</definedName>
    <definedName name="___________pbs80">#REF!</definedName>
    <definedName name="___________pc1">#REF!</definedName>
    <definedName name="___________pc2">#REF!</definedName>
    <definedName name="___________pf12">#REF!</definedName>
    <definedName name="___________pk1">#REF!</definedName>
    <definedName name="___________pk2">#REF!</definedName>
    <definedName name="___________pk25">#REF!</definedName>
    <definedName name="___________pk3">#REF!</definedName>
    <definedName name="___________PL1">#REF!</definedName>
    <definedName name="___________PL2">#REF!</definedName>
    <definedName name="___________PL3">#REF!</definedName>
    <definedName name="___________ply4">#REF!</definedName>
    <definedName name="___________ply9">#REF!</definedName>
    <definedName name="___________PS1">#REF!</definedName>
    <definedName name="___________PS2">#REF!</definedName>
    <definedName name="___________psr1">#REF!</definedName>
    <definedName name="___________psr2">#REF!</definedName>
    <definedName name="___________psr3">#REF!</definedName>
    <definedName name="___________psr44">#REF!</definedName>
    <definedName name="___________pvc1">#REF!</definedName>
    <definedName name="___________PVC100">#REF!</definedName>
    <definedName name="___________pvc12">#REF!</definedName>
    <definedName name="___________PVC150">#REF!</definedName>
    <definedName name="___________PVC2">#REF!</definedName>
    <definedName name="___________pvc20">#REF!</definedName>
    <definedName name="___________PVC200">#REF!</definedName>
    <definedName name="___________pvc25">#REF!</definedName>
    <definedName name="___________pvc3">#REF!</definedName>
    <definedName name="___________pvc300">#REF!</definedName>
    <definedName name="___________pvc32">#REF!</definedName>
    <definedName name="___________pvc34">#REF!</definedName>
    <definedName name="___________pvc4">#REF!</definedName>
    <definedName name="___________pvc40">#REF!</definedName>
    <definedName name="___________pvc44">#REF!</definedName>
    <definedName name="___________PVC50">#REF!</definedName>
    <definedName name="___________pvc6">#REF!</definedName>
    <definedName name="___________pvc65">#REF!</definedName>
    <definedName name="___________PVC75">#REF!</definedName>
    <definedName name="___________pvc80">#REF!</definedName>
    <definedName name="___________qmd15">#REF!</definedName>
    <definedName name="___________qmd20">#REF!</definedName>
    <definedName name="___________RAB1">#REF!</definedName>
    <definedName name="___________rdd100">#REF!</definedName>
    <definedName name="___________rdd150">#REF!</definedName>
    <definedName name="___________rdo1">#REF!</definedName>
    <definedName name="___________rdo10">#REF!</definedName>
    <definedName name="___________rdo4">#REF!</definedName>
    <definedName name="___________rdo6">#REF!</definedName>
    <definedName name="___________rdo7">#REF!</definedName>
    <definedName name="___________rdo8">#REF!</definedName>
    <definedName name="___________rdo9">#REF!</definedName>
    <definedName name="___________rk100">#REF!</definedName>
    <definedName name="___________rk200">#REF!</definedName>
    <definedName name="___________rk300">#REF!</definedName>
    <definedName name="___________rk600">#REF!</definedName>
    <definedName name="___________rkl1000">#REF!</definedName>
    <definedName name="___________rkl1200">#REF!</definedName>
    <definedName name="___________rkl200">#REF!</definedName>
    <definedName name="___________rkl300">#REF!</definedName>
    <definedName name="___________rkl400">#REF!</definedName>
    <definedName name="___________rkl500">#REF!</definedName>
    <definedName name="___________rkl600">#REF!</definedName>
    <definedName name="___________rkl700">#REF!</definedName>
    <definedName name="___________rkl800">#REF!</definedName>
    <definedName name="___________sfv150">#REF!</definedName>
    <definedName name="___________std100">#REF!</definedName>
    <definedName name="___________std150">#REF!</definedName>
    <definedName name="___________std4">#REF!</definedName>
    <definedName name="___________std50">#REF!</definedName>
    <definedName name="___________std65">#REF!</definedName>
    <definedName name="___________tlc20">#REF!</definedName>
    <definedName name="___________tsv25">#REF!</definedName>
    <definedName name="___________WL25">#REF!</definedName>
    <definedName name="___________wm10">#REF!</definedName>
    <definedName name="___________wm6">#REF!</definedName>
    <definedName name="__________arr3" localSheetId="9">{"Book1","4.09 FLORA DAN FAUNA.xls","4.22 PERLENGKAPAN SEKOLAH.xls"}</definedName>
    <definedName name="__________arr3" localSheetId="8">{"Book1","4.09 FLORA DAN FAUNA.xls","4.22 PERLENGKAPAN SEKOLAH.xls"}</definedName>
    <definedName name="__________arr3">{"Book1","4.09 FLORA DAN FAUNA.xls","4.22 PERLENGKAPAN SEKOLAH.xls"}</definedName>
    <definedName name="__________bbm10">#REF!</definedName>
    <definedName name="__________bbm3">#REF!</definedName>
    <definedName name="__________bbm5">#REF!</definedName>
    <definedName name="__________bbm8">#REF!</definedName>
    <definedName name="__________bcv100">#REF!</definedName>
    <definedName name="__________bcv125">#REF!</definedName>
    <definedName name="__________bcv150">#REF!</definedName>
    <definedName name="__________bet100">#REF!</definedName>
    <definedName name="__________bet110">#REF!</definedName>
    <definedName name="__________bet120">#REF!</definedName>
    <definedName name="__________bet125">#REF!</definedName>
    <definedName name="__________bet140">#REF!</definedName>
    <definedName name="__________bet145">#REF!</definedName>
    <definedName name="__________bet150">#REF!</definedName>
    <definedName name="__________bet160">#REF!</definedName>
    <definedName name="__________bet165">#REF!</definedName>
    <definedName name="__________BET168">#REF!</definedName>
    <definedName name="__________bet170">#REF!</definedName>
    <definedName name="__________bet175">#REF!</definedName>
    <definedName name="__________bet180">#REF!</definedName>
    <definedName name="__________bet190">#REF!</definedName>
    <definedName name="__________bet195">#REF!</definedName>
    <definedName name="__________bet200">#REF!</definedName>
    <definedName name="__________bet210">#REF!</definedName>
    <definedName name="__________bet215">#REF!</definedName>
    <definedName name="__________bet220">#REF!</definedName>
    <definedName name="__________bet225">#REF!</definedName>
    <definedName name="__________bet230">#REF!</definedName>
    <definedName name="__________bet235">#REF!</definedName>
    <definedName name="__________bet240">#REF!</definedName>
    <definedName name="__________bet250">#REF!</definedName>
    <definedName name="__________bet265">#REF!</definedName>
    <definedName name="__________bet275">#REF!</definedName>
    <definedName name="__________bet295">#REF!</definedName>
    <definedName name="__________bet300">#REF!</definedName>
    <definedName name="__________BET305">#REF!</definedName>
    <definedName name="__________bet40">#REF!</definedName>
    <definedName name="__________bet55">#REF!</definedName>
    <definedName name="__________bet60">#REF!</definedName>
    <definedName name="__________bet70">#REF!</definedName>
    <definedName name="__________bet75">#REF!</definedName>
    <definedName name="__________bet80">#REF!</definedName>
    <definedName name="__________bet90">#REF!</definedName>
    <definedName name="__________bet95">#REF!</definedName>
    <definedName name="__________bpl32">#REF!</definedName>
    <definedName name="__________bpl9">#REF!</definedName>
    <definedName name="__________bsc100">#REF!</definedName>
    <definedName name="__________bsd1600">#REF!</definedName>
    <definedName name="__________bsd2500">#REF!</definedName>
    <definedName name="__________bsd4000">#REF!</definedName>
    <definedName name="__________btn135">#REF!</definedName>
    <definedName name="__________btn175">#REF!</definedName>
    <definedName name="__________btn225">#REF!</definedName>
    <definedName name="__________btn300">#REF!</definedName>
    <definedName name="__________bud3500">#REF!</definedName>
    <definedName name="__________bvd1">#REF!</definedName>
    <definedName name="__________bvd2">#REF!</definedName>
    <definedName name="__________bvd3">#REF!</definedName>
    <definedName name="__________bvd34">#REF!</definedName>
    <definedName name="__________bvd4">#REF!</definedName>
    <definedName name="__________bvd5">#REF!</definedName>
    <definedName name="__________bvd8">#REF!</definedName>
    <definedName name="__________cip10">#REF!</definedName>
    <definedName name="__________cip2">#REF!</definedName>
    <definedName name="__________cip3">#REF!</definedName>
    <definedName name="__________cip4">#REF!</definedName>
    <definedName name="__________cip6">#REF!</definedName>
    <definedName name="__________cip8">#REF!</definedName>
    <definedName name="__________cod4">#REF!</definedName>
    <definedName name="__________cod50">#REF!</definedName>
    <definedName name="__________cvd100">#REF!</definedName>
    <definedName name="__________cvd15">#REF!</definedName>
    <definedName name="__________cvd150">#REF!</definedName>
    <definedName name="__________cvd50">#REF!</definedName>
    <definedName name="__________cvd65">#REF!</definedName>
    <definedName name="__________daf1">#REF!</definedName>
    <definedName name="__________DAF10">#REF!</definedName>
    <definedName name="__________daf2">#REF!</definedName>
    <definedName name="__________daf31">#REF!</definedName>
    <definedName name="__________daf32">#REF!</definedName>
    <definedName name="__________daf33">#REF!</definedName>
    <definedName name="__________ddn400">#REF!</definedName>
    <definedName name="__________ddn600">#REF!</definedName>
    <definedName name="__________der4" localSheetId="9">{"Book1","4.09 FLORA DAN FAUNA.xls","4.22 PERLENGKAPAN SEKOLAH.xls"}</definedName>
    <definedName name="__________der4" localSheetId="8">{"Book1","4.09 FLORA DAN FAUNA.xls","4.22 PERLENGKAPAN SEKOLAH.xls"}</definedName>
    <definedName name="__________der4">{"Book1","4.09 FLORA DAN FAUNA.xls","4.22 PERLENGKAPAN SEKOLAH.xls"}</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dlh20">#REF!</definedName>
    <definedName name="__________dlh50">#REF!</definedName>
    <definedName name="__________doc5" localSheetId="9">{"Book1","4.09 FLORA DAN FAUNA.xls","4.22 PERLENGKAPAN SEKOLAH.xls"}</definedName>
    <definedName name="__________doc5" localSheetId="8">{"Book1","4.09 FLORA DAN FAUNA.xls","4.22 PERLENGKAPAN SEKOLAH.xls"}</definedName>
    <definedName name="__________doc5">{"Book1","4.09 FLORA DAN FAUNA.xls","4.22 PERLENGKAPAN SEKOLAH.xls"}</definedName>
    <definedName name="__________dot2020">#REF!</definedName>
    <definedName name="__________eco1">#REF!</definedName>
    <definedName name="__________eco2">#REF!</definedName>
    <definedName name="__________EEE01">#REF!</definedName>
    <definedName name="__________EEE02">#REF!</definedName>
    <definedName name="__________EEE03">#REF!</definedName>
    <definedName name="__________EEE04">#REF!</definedName>
    <definedName name="__________EEE05">#REF!</definedName>
    <definedName name="__________EEE06">#REF!</definedName>
    <definedName name="__________EEE07">#REF!</definedName>
    <definedName name="__________EEE08">#REF!</definedName>
    <definedName name="__________EEE09">#REF!</definedName>
    <definedName name="__________EEE10">#REF!</definedName>
    <definedName name="__________EEE11">#REF!</definedName>
    <definedName name="__________EEE12">#REF!</definedName>
    <definedName name="__________EEE13">#REF!</definedName>
    <definedName name="__________EEE14">#REF!</definedName>
    <definedName name="__________EEE15">#REF!</definedName>
    <definedName name="__________EEE16">#REF!</definedName>
    <definedName name="__________EEE17">#REF!</definedName>
    <definedName name="__________EEE18">#REF!</definedName>
    <definedName name="__________EEE19">#REF!</definedName>
    <definedName name="__________EEE20">#REF!</definedName>
    <definedName name="__________EEE21">#REF!</definedName>
    <definedName name="__________EEE22">#REF!</definedName>
    <definedName name="__________EEE23">#REF!</definedName>
    <definedName name="__________EEE24">#REF!</definedName>
    <definedName name="__________EEE25">#REF!</definedName>
    <definedName name="__________EEE26">#REF!</definedName>
    <definedName name="__________EEE27">#REF!</definedName>
    <definedName name="__________EEE28">#REF!</definedName>
    <definedName name="__________EEE29">#REF!</definedName>
    <definedName name="__________EEE30">#REF!</definedName>
    <definedName name="__________EEE31">#REF!</definedName>
    <definedName name="__________EEE32">#REF!</definedName>
    <definedName name="__________EEE33">#REF!</definedName>
    <definedName name="__________EQU1">#REF!</definedName>
    <definedName name="__________EQU2">#REF!</definedName>
    <definedName name="__________ewr4">#REF!</definedName>
    <definedName name="__________fdd100">#REF!</definedName>
    <definedName name="__________fdd3">#REF!</definedName>
    <definedName name="__________fdu2">#REF!</definedName>
    <definedName name="__________FIT100">#REF!</definedName>
    <definedName name="__________fit125">#REF!</definedName>
    <definedName name="__________FIT150">#REF!</definedName>
    <definedName name="__________FIT200">#REF!</definedName>
    <definedName name="__________FIT300">#REF!</definedName>
    <definedName name="__________FIT65">#REF!</definedName>
    <definedName name="__________fit80">#REF!</definedName>
    <definedName name="__________fjd100">#REF!</definedName>
    <definedName name="__________fjd150">#REF!</definedName>
    <definedName name="__________fjd50">#REF!</definedName>
    <definedName name="__________fjd65">#REF!</definedName>
    <definedName name="__________fmd150">#REF!</definedName>
    <definedName name="__________frc2495">#REF!</definedName>
    <definedName name="__________frc41010">#REF!</definedName>
    <definedName name="__________frc495">#REF!</definedName>
    <definedName name="__________fvd100">#REF!</definedName>
    <definedName name="__________gip1">#REF!</definedName>
    <definedName name="__________gip15">#REF!</definedName>
    <definedName name="__________gip3">#REF!</definedName>
    <definedName name="__________gip34">#REF!</definedName>
    <definedName name="__________gip4">#REF!</definedName>
    <definedName name="__________gk2" hidden="1">#REF!</definedName>
    <definedName name="__________grc1">#REF!</definedName>
    <definedName name="__________gti50">#REF!</definedName>
    <definedName name="__________gti60">#REF!</definedName>
    <definedName name="__________gvd1">#REF!</definedName>
    <definedName name="__________gvd10">#REF!</definedName>
    <definedName name="__________gvd100">#REF!</definedName>
    <definedName name="__________gvd15">#REF!</definedName>
    <definedName name="__________gvd150">#REF!</definedName>
    <definedName name="__________gvd2">#REF!</definedName>
    <definedName name="__________gvd20">#REF!</definedName>
    <definedName name="__________gvd25">#REF!</definedName>
    <definedName name="__________gvd3">#REF!</definedName>
    <definedName name="__________gvd32">#REF!</definedName>
    <definedName name="__________gvd40">#REF!</definedName>
    <definedName name="__________gvd5">#REF!</definedName>
    <definedName name="__________gvd50">#REF!</definedName>
    <definedName name="__________gvd6">#REF!</definedName>
    <definedName name="__________gvd65">#REF!</definedName>
    <definedName name="__________gvd8">#REF!</definedName>
    <definedName name="__________gvd80">#REF!</definedName>
    <definedName name="__________gyp10">#REF!</definedName>
    <definedName name="__________gyp5">#REF!</definedName>
    <definedName name="__________gyp6">#REF!</definedName>
    <definedName name="__________gyp8">#REF!</definedName>
    <definedName name="__________HAL1">#REF!</definedName>
    <definedName name="__________HAL10">#REF!</definedName>
    <definedName name="__________HAL11">#REF!</definedName>
    <definedName name="__________HAL12">#REF!</definedName>
    <definedName name="__________HAL13">#REF!</definedName>
    <definedName name="__________HAL14">#REF!</definedName>
    <definedName name="__________HAL15">#REF!</definedName>
    <definedName name="__________HAL16">#REF!</definedName>
    <definedName name="__________HAL17">#REF!</definedName>
    <definedName name="__________HAL18">#REF!</definedName>
    <definedName name="__________HAL19">#REF!</definedName>
    <definedName name="__________HAL2">#REF!</definedName>
    <definedName name="__________HAL20">#REF!</definedName>
    <definedName name="__________HAL21">#REF!</definedName>
    <definedName name="__________HAL2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HAL9">#REF!</definedName>
    <definedName name="__________hdw1">#REF!</definedName>
    <definedName name="__________hol2040">#REF!</definedName>
    <definedName name="__________hol4040">#REF!</definedName>
    <definedName name="__________ilp1">#REF!</definedName>
    <definedName name="__________int1">#REF!</definedName>
    <definedName name="__________int2">#REF!</definedName>
    <definedName name="__________IPR1">#REF!</definedName>
    <definedName name="__________IPR21">#REF!</definedName>
    <definedName name="__________jk64">#REF!</definedName>
    <definedName name="__________jum1">#REF!</definedName>
    <definedName name="__________jum10">#REF!</definedName>
    <definedName name="__________jum2">#REF!</definedName>
    <definedName name="__________jum3">#REF!</definedName>
    <definedName name="__________jum4">#REF!</definedName>
    <definedName name="__________jum5">#REF!</definedName>
    <definedName name="__________jum6">#REF!</definedName>
    <definedName name="__________jum7">#REF!</definedName>
    <definedName name="__________jum8">#REF!</definedName>
    <definedName name="__________jum9">#REF!</definedName>
    <definedName name="__________kc10">#REF!</definedName>
    <definedName name="__________kc12">#REF!</definedName>
    <definedName name="__________kc5">#REF!</definedName>
    <definedName name="__________kco7">#REF!</definedName>
    <definedName name="__________kcp3">#REF!</definedName>
    <definedName name="__________kcp5">#REF!</definedName>
    <definedName name="__________kcp6">#REF!</definedName>
    <definedName name="__________kcr3">#REF!</definedName>
    <definedName name="__________kcr5">#REF!</definedName>
    <definedName name="__________kcr6">#REF!</definedName>
    <definedName name="__________ker1020">#REF!</definedName>
    <definedName name="__________ker2020">#REF!</definedName>
    <definedName name="__________ker2025">#REF!</definedName>
    <definedName name="__________ker3030">#REF!</definedName>
    <definedName name="__________ker40">#REF!</definedName>
    <definedName name="__________key1" hidden="1">#REF!</definedName>
    <definedName name="__________ko2">#REF!</definedName>
    <definedName name="__________kof1">#REF!</definedName>
    <definedName name="__________kr15">#REF!</definedName>
    <definedName name="__________kr2020">#REF!</definedName>
    <definedName name="__________kr4040">#REF!</definedName>
    <definedName name="__________kr6060">#REF!</definedName>
    <definedName name="__________LCM2">#REF!</definedName>
    <definedName name="__________LCM3">#REF!</definedName>
    <definedName name="__________ld100">#REF!</definedName>
    <definedName name="__________ld120">#REF!</definedName>
    <definedName name="__________ld50">#REF!</definedName>
    <definedName name="__________ld60">#REF!</definedName>
    <definedName name="__________ld80">#REF!</definedName>
    <definedName name="__________ldp60">#REF!</definedName>
    <definedName name="__________lh50">#REF!</definedName>
    <definedName name="__________LLL01">#REF!</definedName>
    <definedName name="__________LLL02">#REF!</definedName>
    <definedName name="__________LLL03">#REF!</definedName>
    <definedName name="__________LLL10">#REF!</definedName>
    <definedName name="__________lp100">#REF!</definedName>
    <definedName name="__________lp300">#REF!</definedName>
    <definedName name="__________lp36">#REF!</definedName>
    <definedName name="__________lp500">#REF!</definedName>
    <definedName name="__________lp60">#REF!</definedName>
    <definedName name="__________lpl11">#REF!</definedName>
    <definedName name="__________ls100">#REF!</definedName>
    <definedName name="__________ls50">#REF!</definedName>
    <definedName name="__________ls60">#REF!</definedName>
    <definedName name="__________ls80">#REF!</definedName>
    <definedName name="__________MAC12">#REF!</definedName>
    <definedName name="__________MAC46">#REF!</definedName>
    <definedName name="__________mas1" localSheetId="9">{"Book1","4.09 FLORA DAN FAUNA.xls","4.22 PERLENGKAPAN SEKOLAH.xls"}</definedName>
    <definedName name="__________mas1" localSheetId="8">{"Book1","4.09 FLORA DAN FAUNA.xls","4.22 PERLENGKAPAN SEKOLAH.xls"}</definedName>
    <definedName name="__________mas1">{"Book1","4.09 FLORA DAN FAUNA.xls","4.22 PERLENGKAPAN SEKOLAH.xls"}</definedName>
    <definedName name="__________mas12" localSheetId="9">{"Book1","4.09 FLORA DAN FAUNA.xls","4.22 PERLENGKAPAN SEKOLAH.xls"}</definedName>
    <definedName name="__________mas12" localSheetId="8">{"Book1","4.09 FLORA DAN FAUNA.xls","4.22 PERLENGKAPAN SEKOLAH.xls"}</definedName>
    <definedName name="__________mas12">{"Book1","4.09 FLORA DAN FAUNA.xls","4.22 PERLENGKAPAN SEKOLAH.xls"}</definedName>
    <definedName name="__________mas2" localSheetId="9">{"Book1","4.09 FLORA DAN FAUNA.xls","4.22 PERLENGKAPAN SEKOLAH.xls"}</definedName>
    <definedName name="__________mas2" localSheetId="8">{"Book1","4.09 FLORA DAN FAUNA.xls","4.22 PERLENGKAPAN SEKOLAH.xls"}</definedName>
    <definedName name="__________mas2">{"Book1","4.09 FLORA DAN FAUNA.xls","4.22 PERLENGKAPAN SEKOLAH.xls"}</definedName>
    <definedName name="__________mas4" localSheetId="9">{"Book1","4.09 FLORA DAN FAUNA.xls","4.22 PERLENGKAPAN SEKOLAH.xls"}</definedName>
    <definedName name="__________mas4" localSheetId="8">{"Book1","4.09 FLORA DAN FAUNA.xls","4.22 PERLENGKAPAN SEKOLAH.xls"}</definedName>
    <definedName name="__________mas4">{"Book1","4.09 FLORA DAN FAUNA.xls","4.22 PERLENGKAPAN SEKOLAH.xls"}</definedName>
    <definedName name="__________mas5" localSheetId="9">{"Book1","4.09 FLORA DAN FAUNA.xls","4.22 PERLENGKAPAN SEKOLAH.xls"}</definedName>
    <definedName name="__________mas5" localSheetId="8">{"Book1","4.09 FLORA DAN FAUNA.xls","4.22 PERLENGKAPAN SEKOLAH.xls"}</definedName>
    <definedName name="__________mas5">{"Book1","4.09 FLORA DAN FAUNA.xls","4.22 PERLENGKAPAN SEKOLAH.xls"}</definedName>
    <definedName name="__________mas6" localSheetId="9">{"Book1","4.09 FLORA DAN FAUNA.xls","4.22 PERLENGKAPAN SEKOLAH.xls"}</definedName>
    <definedName name="__________mas6" localSheetId="8">{"Book1","4.09 FLORA DAN FAUNA.xls","4.22 PERLENGKAPAN SEKOLAH.xls"}</definedName>
    <definedName name="__________mas6">{"Book1","4.09 FLORA DAN FAUNA.xls","4.22 PERLENGKAPAN SEKOLAH.xls"}</definedName>
    <definedName name="__________mas7" localSheetId="9">{"Book1","4.09 FLORA DAN FAUNA.xls","4.22 PERLENGKAPAN SEKOLAH.xls"}</definedName>
    <definedName name="__________mas7" localSheetId="8">{"Book1","4.09 FLORA DAN FAUNA.xls","4.22 PERLENGKAPAN SEKOLAH.xls"}</definedName>
    <definedName name="__________mas7">{"Book1","4.09 FLORA DAN FAUNA.xls","4.22 PERLENGKAPAN SEKOLAH.xls"}</definedName>
    <definedName name="__________mas8" localSheetId="9">{"Book1","4.09 FLORA DAN FAUNA.xls","4.22 PERLENGKAPAN SEKOLAH.xls"}</definedName>
    <definedName name="__________mas8" localSheetId="8">{"Book1","4.09 FLORA DAN FAUNA.xls","4.22 PERLENGKAPAN SEKOLAH.xls"}</definedName>
    <definedName name="__________mas8">{"Book1","4.09 FLORA DAN FAUNA.xls","4.22 PERLENGKAPAN SEKOLAH.xls"}</definedName>
    <definedName name="__________mas9" localSheetId="9">{"Book1","4.09 FLORA DAN FAUNA.xls","4.22 PERLENGKAPAN SEKOLAH.xls"}</definedName>
    <definedName name="__________mas9" localSheetId="8">{"Book1","4.09 FLORA DAN FAUNA.xls","4.22 PERLENGKAPAN SEKOLAH.xls"}</definedName>
    <definedName name="__________mas9">{"Book1","4.09 FLORA DAN FAUNA.xls","4.22 PERLENGKAPAN SEKOLAH.xls"}</definedName>
    <definedName name="__________mc2">#REF!</definedName>
    <definedName name="__________MDE01">#REF!</definedName>
    <definedName name="__________MDE02">#REF!</definedName>
    <definedName name="__________MDE03">#REF!</definedName>
    <definedName name="__________MDE04">#REF!</definedName>
    <definedName name="__________MDE05">#REF!</definedName>
    <definedName name="__________MDE06">#REF!</definedName>
    <definedName name="__________MDE07">#REF!</definedName>
    <definedName name="__________MDE08">#REF!</definedName>
    <definedName name="__________MDE09">#REF!</definedName>
    <definedName name="__________MDE10">#REF!</definedName>
    <definedName name="__________MDE11">#REF!</definedName>
    <definedName name="__________MDE12">#REF!</definedName>
    <definedName name="__________MDE13">#REF!</definedName>
    <definedName name="__________MDE14">#REF!</definedName>
    <definedName name="__________MDE15">#REF!</definedName>
    <definedName name="__________MDE16">#REF!</definedName>
    <definedName name="__________MDE17">#REF!</definedName>
    <definedName name="__________MDE18">#REF!</definedName>
    <definedName name="__________MDE19">#REF!</definedName>
    <definedName name="__________MDE20">#REF!</definedName>
    <definedName name="__________MDE21">#REF!</definedName>
    <definedName name="__________MDE22">#REF!</definedName>
    <definedName name="__________MDE23">#REF!</definedName>
    <definedName name="__________MDE24">#REF!</definedName>
    <definedName name="__________MDE25">#REF!</definedName>
    <definedName name="__________MDE26">#REF!</definedName>
    <definedName name="__________MDE27">#REF!</definedName>
    <definedName name="__________MDE28">#REF!</definedName>
    <definedName name="__________MDE29">#REF!</definedName>
    <definedName name="__________MDE30">#REF!</definedName>
    <definedName name="__________MDE31">#REF!</definedName>
    <definedName name="__________MDE32">#REF!</definedName>
    <definedName name="__________MDE33">#REF!</definedName>
    <definedName name="__________MDE34">#REF!</definedName>
    <definedName name="__________MDE35">#REF!</definedName>
    <definedName name="__________MDE36">#REF!</definedName>
    <definedName name="__________MDE37">#REF!</definedName>
    <definedName name="__________MDE38">#REF!</definedName>
    <definedName name="__________MDE39">#REF!</definedName>
    <definedName name="__________MDE40">#REF!</definedName>
    <definedName name="__________MDE41">#REF!</definedName>
    <definedName name="__________MDE42">#REF!</definedName>
    <definedName name="__________MDE43">#REF!</definedName>
    <definedName name="__________MDE44">#REF!</definedName>
    <definedName name="__________MDE45">#REF!</definedName>
    <definedName name="__________MDE46">#REF!</definedName>
    <definedName name="__________MDE47">#REF!</definedName>
    <definedName name="__________MDE48">#REF!</definedName>
    <definedName name="__________MDE49">#REF!</definedName>
    <definedName name="__________MDE50">#REF!</definedName>
    <definedName name="__________MDE51">#REF!</definedName>
    <definedName name="__________MDE52">#REF!</definedName>
    <definedName name="__________MDE53">#REF!</definedName>
    <definedName name="__________MDE54">#REF!</definedName>
    <definedName name="__________MDE55">#REF!</definedName>
    <definedName name="__________MDE56">#REF!</definedName>
    <definedName name="__________MDE57">#REF!</definedName>
    <definedName name="__________MDE58">#REF!</definedName>
    <definedName name="__________MDE59">#REF!</definedName>
    <definedName name="__________MDE60">#REF!</definedName>
    <definedName name="__________MDE61">#REF!</definedName>
    <definedName name="__________MDE62">#REF!</definedName>
    <definedName name="__________MDE63">#REF!</definedName>
    <definedName name="__________MDE64">#REF!</definedName>
    <definedName name="__________MDE65">#REF!</definedName>
    <definedName name="__________MDE66">#REF!</definedName>
    <definedName name="__________MDE67">#REF!</definedName>
    <definedName name="__________MDE68">#REF!</definedName>
    <definedName name="__________ME01">#REF!</definedName>
    <definedName name="__________ME02">#REF!</definedName>
    <definedName name="__________ME03">#REF!</definedName>
    <definedName name="__________ME04">#REF!</definedName>
    <definedName name="__________ME05">#REF!</definedName>
    <definedName name="__________ME06">#REF!</definedName>
    <definedName name="__________ME07">#REF!</definedName>
    <definedName name="__________ME08">#REF!</definedName>
    <definedName name="__________ME09">#REF!</definedName>
    <definedName name="__________me1" localSheetId="9">{"Book1","4.09 FLORA DAN FAUNA.xls","4.22 PERLENGKAPAN SEKOLAH.xls"}</definedName>
    <definedName name="__________me1" localSheetId="8">{"Book1","4.09 FLORA DAN FAUNA.xls","4.22 PERLENGKAPAN SEKOLAH.xls"}</definedName>
    <definedName name="__________me1">{"Book1","4.09 FLORA DAN FAUNA.xls","4.22 PERLENGKAPAN SEKOLAH.xls"}</definedName>
    <definedName name="__________ME10">#REF!</definedName>
    <definedName name="__________ME11">#REF!</definedName>
    <definedName name="__________ME12">#REF!</definedName>
    <definedName name="__________ME13">#REF!</definedName>
    <definedName name="__________ME14">#REF!</definedName>
    <definedName name="__________ME15">#REF!</definedName>
    <definedName name="__________ME16">#REF!</definedName>
    <definedName name="__________ME17">#REF!</definedName>
    <definedName name="__________ME18">#REF!</definedName>
    <definedName name="__________ME19">#REF!</definedName>
    <definedName name="__________me2" localSheetId="9">{"Book1","4.09 FLORA DAN FAUNA.xls","4.22 PERLENGKAPAN SEKOLAH.xls"}</definedName>
    <definedName name="__________me2" localSheetId="8">{"Book1","4.09 FLORA DAN FAUNA.xls","4.22 PERLENGKAPAN SEKOLAH.xls"}</definedName>
    <definedName name="__________me2">{"Book1","4.09 FLORA DAN FAUNA.xls","4.22 PERLENGKAPAN SEKOLAH.xls"}</definedName>
    <definedName name="__________ME20">#REF!</definedName>
    <definedName name="__________ME21">#REF!</definedName>
    <definedName name="__________ME22">#REF!</definedName>
    <definedName name="__________ME23">#REF!</definedName>
    <definedName name="__________ME24">#REF!</definedName>
    <definedName name="__________ME25">#REF!</definedName>
    <definedName name="__________ME26">#REF!</definedName>
    <definedName name="__________ME27">#REF!</definedName>
    <definedName name="__________ME28">#REF!</definedName>
    <definedName name="__________ME29">#REF!</definedName>
    <definedName name="__________me3" localSheetId="9">{"Book1","4.09 FLORA DAN FAUNA.xls","4.22 PERLENGKAPAN SEKOLAH.xls"}</definedName>
    <definedName name="__________me3" localSheetId="8">{"Book1","4.09 FLORA DAN FAUNA.xls","4.22 PERLENGKAPAN SEKOLAH.xls"}</definedName>
    <definedName name="__________me3">{"Book1","4.09 FLORA DAN FAUNA.xls","4.22 PERLENGKAPAN SEKOLAH.xls"}</definedName>
    <definedName name="__________ME30">#REF!</definedName>
    <definedName name="__________ME31">#REF!</definedName>
    <definedName name="__________ME32">#REF!</definedName>
    <definedName name="__________ME33">#REF!</definedName>
    <definedName name="__________ME34">#REF!</definedName>
    <definedName name="__________ME35">#REF!</definedName>
    <definedName name="__________ME36">#REF!</definedName>
    <definedName name="__________ME37">#REF!</definedName>
    <definedName name="__________ME38">#REF!</definedName>
    <definedName name="__________ME39">#REF!</definedName>
    <definedName name="__________me4" localSheetId="9">{"Book1","4.09 FLORA DAN FAUNA.xls","4.22 PERLENGKAPAN SEKOLAH.xls"}</definedName>
    <definedName name="__________me4" localSheetId="8">{"Book1","4.09 FLORA DAN FAUNA.xls","4.22 PERLENGKAPAN SEKOLAH.xls"}</definedName>
    <definedName name="__________me4">{"Book1","4.09 FLORA DAN FAUNA.xls","4.22 PERLENGKAPAN SEKOLAH.xls"}</definedName>
    <definedName name="__________ME40">#REF!</definedName>
    <definedName name="__________ME41">#REF!</definedName>
    <definedName name="__________ME42">#REF!</definedName>
    <definedName name="__________ME43">#REF!</definedName>
    <definedName name="__________ME44">#REF!</definedName>
    <definedName name="__________ME45">#REF!</definedName>
    <definedName name="__________ME46">#REF!</definedName>
    <definedName name="__________ME47">#REF!</definedName>
    <definedName name="__________ME48">#REF!</definedName>
    <definedName name="__________ME49">#REF!</definedName>
    <definedName name="__________me5" localSheetId="9">{"Book1","4.09 FLORA DAN FAUNA.xls","4.22 PERLENGKAPAN SEKOLAH.xls"}</definedName>
    <definedName name="__________me5" localSheetId="8">{"Book1","4.09 FLORA DAN FAUNA.xls","4.22 PERLENGKAPAN SEKOLAH.xls"}</definedName>
    <definedName name="__________me5">{"Book1","4.09 FLORA DAN FAUNA.xls","4.22 PERLENGKAPAN SEKOLAH.xls"}</definedName>
    <definedName name="__________ME50">#REF!</definedName>
    <definedName name="__________ME51">#REF!</definedName>
    <definedName name="__________ME52">#REF!</definedName>
    <definedName name="__________ME53">#REF!</definedName>
    <definedName name="__________ME54">#REF!</definedName>
    <definedName name="__________ME55">#REF!</definedName>
    <definedName name="__________ME56">#REF!</definedName>
    <definedName name="__________ME57">#REF!</definedName>
    <definedName name="__________ME58">#REF!</definedName>
    <definedName name="__________ME59">#REF!</definedName>
    <definedName name="__________ME60">#REF!</definedName>
    <definedName name="__________ME61">#REF!</definedName>
    <definedName name="__________ME62">#REF!</definedName>
    <definedName name="__________ME63">#REF!</definedName>
    <definedName name="__________ME64">#REF!</definedName>
    <definedName name="__________ME65">#REF!</definedName>
    <definedName name="__________ME66">#REF!</definedName>
    <definedName name="__________ME67">#REF!</definedName>
    <definedName name="__________ME68">#REF!</definedName>
    <definedName name="__________me9" localSheetId="9">{"Book1","4.09 FLORA DAN FAUNA.xls","4.22 PERLENGKAPAN SEKOLAH.xls"}</definedName>
    <definedName name="__________me9" localSheetId="8">{"Book1","4.09 FLORA DAN FAUNA.xls","4.22 PERLENGKAPAN SEKOLAH.xls"}</definedName>
    <definedName name="__________me9">{"Book1","4.09 FLORA DAN FAUNA.xls","4.22 PERLENGKAPAN SEKOLAH.xls"}</definedName>
    <definedName name="__________mek1" localSheetId="9">{"Book1","4.09 FLORA DAN FAUNA.xls","4.22 PERLENGKAPAN SEKOLAH.xls"}</definedName>
    <definedName name="__________mek1" localSheetId="8">{"Book1","4.09 FLORA DAN FAUNA.xls","4.22 PERLENGKAPAN SEKOLAH.xls"}</definedName>
    <definedName name="__________mek1">{"Book1","4.09 FLORA DAN FAUNA.xls","4.22 PERLENGKAPAN SEKOLAH.xls"}</definedName>
    <definedName name="__________mek2" localSheetId="9">{"Book1","4.09 FLORA DAN FAUNA.xls","4.22 PERLENGKAPAN SEKOLAH.xls"}</definedName>
    <definedName name="__________mek2" localSheetId="8">{"Book1","4.09 FLORA DAN FAUNA.xls","4.22 PERLENGKAPAN SEKOLAH.xls"}</definedName>
    <definedName name="__________mek2">{"Book1","4.09 FLORA DAN FAUNA.xls","4.22 PERLENGKAPAN SEKOLAH.xls"}</definedName>
    <definedName name="__________mek3" localSheetId="9">{"Book1","4.09 FLORA DAN FAUNA.xls","4.22 PERLENGKAPAN SEKOLAH.xls"}</definedName>
    <definedName name="__________mek3" localSheetId="8">{"Book1","4.09 FLORA DAN FAUNA.xls","4.22 PERLENGKAPAN SEKOLAH.xls"}</definedName>
    <definedName name="__________mek3">{"Book1","4.09 FLORA DAN FAUNA.xls","4.22 PERLENGKAPAN SEKOLAH.xls"}</definedName>
    <definedName name="__________mek5" localSheetId="9">{"Book1","4.09 FLORA DAN FAUNA.xls","4.22 PERLENGKAPAN SEKOLAH.xls"}</definedName>
    <definedName name="__________mek5" localSheetId="8">{"Book1","4.09 FLORA DAN FAUNA.xls","4.22 PERLENGKAPAN SEKOLAH.xls"}</definedName>
    <definedName name="__________mek5">{"Book1","4.09 FLORA DAN FAUNA.xls","4.22 PERLENGKAPAN SEKOLAH.xls"}</definedName>
    <definedName name="__________mek87" localSheetId="9">{"Book1","4.09 FLORA DAN FAUNA.xls","4.22 PERLENGKAPAN SEKOLAH.xls"}</definedName>
    <definedName name="__________mek87" localSheetId="8">{"Book1","4.09 FLORA DAN FAUNA.xls","4.22 PERLENGKAPAN SEKOLAH.xls"}</definedName>
    <definedName name="__________mek87">{"Book1","4.09 FLORA DAN FAUNA.xls","4.22 PERLENGKAPAN SEKOLAH.xls"}</definedName>
    <definedName name="__________mek9" localSheetId="9">{"Book1","4.09 FLORA DAN FAUNA.xls","4.22 PERLENGKAPAN SEKOLAH.xls"}</definedName>
    <definedName name="__________mek9" localSheetId="8">{"Book1","4.09 FLORA DAN FAUNA.xls","4.22 PERLENGKAPAN SEKOLAH.xls"}</definedName>
    <definedName name="__________mek9">{"Book1","4.09 FLORA DAN FAUNA.xls","4.22 PERLENGKAPAN SEKOLAH.xls"}</definedName>
    <definedName name="__________meq12" localSheetId="9">{"Book1","4.09 FLORA DAN FAUNA.xls","4.22 PERLENGKAPAN SEKOLAH.xls"}</definedName>
    <definedName name="__________meq12" localSheetId="8">{"Book1","4.09 FLORA DAN FAUNA.xls","4.22 PERLENGKAPAN SEKOLAH.xls"}</definedName>
    <definedName name="__________meq12">{"Book1","4.09 FLORA DAN FAUNA.xls","4.22 PERLENGKAPAN SEKOLAH.xls"}</definedName>
    <definedName name="__________mg8">#REF!</definedName>
    <definedName name="__________MMM03">#REF!</definedName>
    <definedName name="__________MMM04">#REF!</definedName>
    <definedName name="__________MMM10">#REF!</definedName>
    <definedName name="__________MMM11">#REF!</definedName>
    <definedName name="__________MMM12">#REF!</definedName>
    <definedName name="__________MMM16">#REF!</definedName>
    <definedName name="__________MMM18">#REF!</definedName>
    <definedName name="__________MMM19">#REF!</definedName>
    <definedName name="__________MMM24">#REF!</definedName>
    <definedName name="__________MMM26">#REF!</definedName>
    <definedName name="__________MMM27">#REF!</definedName>
    <definedName name="__________MMM33">#REF!</definedName>
    <definedName name="__________MMM37">#REF!</definedName>
    <definedName name="__________MMM38">#REF!</definedName>
    <definedName name="__________MMM39">#REF!</definedName>
    <definedName name="__________MMM42">#REF!</definedName>
    <definedName name="__________MMM44">#REF!</definedName>
    <definedName name="__________MMM47">#REF!</definedName>
    <definedName name="__________MMM48">#REF!</definedName>
    <definedName name="__________mu1">#REF!</definedName>
    <definedName name="__________mu2">#REF!</definedName>
    <definedName name="__________mul12">#REF!</definedName>
    <definedName name="__________mul6">#REF!</definedName>
    <definedName name="__________mul9">#REF!</definedName>
    <definedName name="__________mvd1">#REF!</definedName>
    <definedName name="__________mvd2">#REF!</definedName>
    <definedName name="__________mvd3">#REF!</definedName>
    <definedName name="__________mvd4">#REF!</definedName>
    <definedName name="__________NCL100">#REF!</definedName>
    <definedName name="__________NCL200">#REF!</definedName>
    <definedName name="__________NCL250">#REF!</definedName>
    <definedName name="__________nin190">#REF!</definedName>
    <definedName name="__________nok001">#REF!</definedName>
    <definedName name="__________nok002">#REF!</definedName>
    <definedName name="__________nym34">#REF!</definedName>
    <definedName name="__________nym46">#REF!</definedName>
    <definedName name="__________nyy2416">#REF!</definedName>
    <definedName name="__________nyy244">#REF!</definedName>
    <definedName name="__________nyy246">#REF!</definedName>
    <definedName name="__________nyy34">#REF!</definedName>
    <definedName name="__________nyy410">#REF!</definedName>
    <definedName name="__________nyy41010">#REF!</definedName>
    <definedName name="__________nyy412050">#REF!</definedName>
    <definedName name="__________nyy412070">#REF!</definedName>
    <definedName name="__________nyy415070">#REF!</definedName>
    <definedName name="__________nyy416">#REF!</definedName>
    <definedName name="__________nyy41616">#REF!</definedName>
    <definedName name="__________nyy42525">#REF!</definedName>
    <definedName name="__________nyy43535">#REF!</definedName>
    <definedName name="__________nyy44">#REF!</definedName>
    <definedName name="__________nyy444">#REF!</definedName>
    <definedName name="__________nyy45050">#REF!</definedName>
    <definedName name="__________nyy46">#REF!</definedName>
    <definedName name="__________nyy466">#REF!</definedName>
    <definedName name="__________nyy47050">#REF!</definedName>
    <definedName name="__________nyy47070">#REF!</definedName>
    <definedName name="__________nyy49570">#REF!</definedName>
    <definedName name="__________PA1">#REF!</definedName>
    <definedName name="__________PA10">#REF!</definedName>
    <definedName name="__________PA2">#REF!</definedName>
    <definedName name="__________PA3">#REF!</definedName>
    <definedName name="__________PA4">#REF!</definedName>
    <definedName name="__________PA5">#REF!</definedName>
    <definedName name="__________PA6">#REF!</definedName>
    <definedName name="__________PA7">#REF!</definedName>
    <definedName name="__________PA8">#REF!</definedName>
    <definedName name="__________PA9">#REF!</definedName>
    <definedName name="__________pab125">#REF!</definedName>
    <definedName name="__________pab126">#REF!</definedName>
    <definedName name="__________pab65">#REF!</definedName>
    <definedName name="__________pav6">#REF!</definedName>
    <definedName name="__________pav8">#REF!</definedName>
    <definedName name="__________PB1">#REF!</definedName>
    <definedName name="__________PB2">#REF!</definedName>
    <definedName name="__________PB3">#REF!</definedName>
    <definedName name="__________pb34">#REF!</definedName>
    <definedName name="__________pb4">#REF!</definedName>
    <definedName name="__________pbf3">#REF!</definedName>
    <definedName name="__________pbf4">#REF!</definedName>
    <definedName name="__________pbs100">#REF!</definedName>
    <definedName name="__________pbs15">#REF!</definedName>
    <definedName name="__________pbs150">#REF!</definedName>
    <definedName name="__________pbs40">#REF!</definedName>
    <definedName name="__________pbs50">#REF!</definedName>
    <definedName name="__________pbs65">#REF!</definedName>
    <definedName name="__________pbs80">#REF!</definedName>
    <definedName name="__________PC1">#REF!</definedName>
    <definedName name="__________pc10">#REF!</definedName>
    <definedName name="__________pc12">#REF!</definedName>
    <definedName name="__________pc2">#REF!</definedName>
    <definedName name="__________pc3">#REF!</definedName>
    <definedName name="__________pc4">#REF!</definedName>
    <definedName name="__________pc5">#REF!</definedName>
    <definedName name="__________pc6">#REF!</definedName>
    <definedName name="__________pc8">#REF!</definedName>
    <definedName name="__________pcf10">#REF!</definedName>
    <definedName name="__________pcf12">#REF!</definedName>
    <definedName name="__________pcf3">#REF!</definedName>
    <definedName name="__________pcf4">#REF!</definedName>
    <definedName name="__________pcf5">#REF!</definedName>
    <definedName name="__________pcf6">#REF!</definedName>
    <definedName name="__________pcf8">#REF!</definedName>
    <definedName name="__________pd1">#REF!</definedName>
    <definedName name="__________pd2">#REF!</definedName>
    <definedName name="__________pd3">#REF!</definedName>
    <definedName name="__________pdf3">#REF!</definedName>
    <definedName name="__________pf12">#REF!</definedName>
    <definedName name="__________PJ2">#REF!</definedName>
    <definedName name="__________PJ3">#REF!</definedName>
    <definedName name="__________pk1">#REF!</definedName>
    <definedName name="__________pk2">#REF!</definedName>
    <definedName name="__________pk25">#REF!</definedName>
    <definedName name="__________pk3">#REF!</definedName>
    <definedName name="__________PL1">#REF!</definedName>
    <definedName name="__________PL2">#REF!</definedName>
    <definedName name="__________PL3">#REF!</definedName>
    <definedName name="__________ply4">#REF!</definedName>
    <definedName name="__________ply9">#REF!</definedName>
    <definedName name="__________po1000">#REF!</definedName>
    <definedName name="__________por4040">#REF!</definedName>
    <definedName name="__________PS1">#REF!</definedName>
    <definedName name="__________PS2">#REF!</definedName>
    <definedName name="__________psr1">#REF!</definedName>
    <definedName name="__________psr2">#REF!</definedName>
    <definedName name="__________psr3">#REF!</definedName>
    <definedName name="__________psr44">#REF!</definedName>
    <definedName name="__________pv100">#REF!</definedName>
    <definedName name="__________pvc1">#REF!</definedName>
    <definedName name="__________PVC100">#REF!</definedName>
    <definedName name="__________pvc12">#REF!</definedName>
    <definedName name="__________PVC150">#REF!</definedName>
    <definedName name="__________PVC2">#REF!</definedName>
    <definedName name="__________pvc20">#REF!</definedName>
    <definedName name="__________PVC200">#REF!</definedName>
    <definedName name="__________pvc25">#REF!</definedName>
    <definedName name="__________pvc3">#REF!</definedName>
    <definedName name="__________pvc300">#REF!</definedName>
    <definedName name="__________pvc32">#REF!</definedName>
    <definedName name="__________pvc34">#REF!</definedName>
    <definedName name="__________pvc4">#REF!</definedName>
    <definedName name="__________pvc40">#REF!</definedName>
    <definedName name="__________pvc44">#REF!</definedName>
    <definedName name="__________PVC50">#REF!</definedName>
    <definedName name="__________pvc6">#REF!</definedName>
    <definedName name="__________pvc65">#REF!</definedName>
    <definedName name="__________PVC75">#REF!</definedName>
    <definedName name="__________pvc80">#REF!</definedName>
    <definedName name="__________qmd15">#REF!</definedName>
    <definedName name="__________qmd20">#REF!</definedName>
    <definedName name="__________QS1">#REF!</definedName>
    <definedName name="__________QS10">#REF!</definedName>
    <definedName name="__________QS11">#REF!</definedName>
    <definedName name="__________QS12">#REF!</definedName>
    <definedName name="__________QS13">#REF!</definedName>
    <definedName name="__________QS14">#REF!</definedName>
    <definedName name="__________QS15">#REF!</definedName>
    <definedName name="__________QS16">#REF!</definedName>
    <definedName name="__________QS17">#REF!</definedName>
    <definedName name="__________QS18">#REF!</definedName>
    <definedName name="__________QS19">#REF!</definedName>
    <definedName name="__________QS2">#REF!</definedName>
    <definedName name="__________QS20">#REF!</definedName>
    <definedName name="__________QS21">#REF!</definedName>
    <definedName name="__________QS3">#REF!</definedName>
    <definedName name="__________QS4">#REF!</definedName>
    <definedName name="__________QS5">#REF!</definedName>
    <definedName name="__________QS6">#REF!</definedName>
    <definedName name="__________QS7">#REF!</definedName>
    <definedName name="__________QS8">#REF!</definedName>
    <definedName name="__________QS9">#REF!</definedName>
    <definedName name="__________RAB1">#REF!</definedName>
    <definedName name="__________RAB2">#REF!</definedName>
    <definedName name="__________rd4">#REF!</definedName>
    <definedName name="__________rd6">#REF!</definedName>
    <definedName name="__________rd8">#REF!</definedName>
    <definedName name="__________rdd100">#REF!</definedName>
    <definedName name="__________rdd150">#REF!</definedName>
    <definedName name="__________rdo1">#REF!</definedName>
    <definedName name="__________rdo10">#REF!</definedName>
    <definedName name="__________rdo4">#REF!</definedName>
    <definedName name="__________rdo6">#REF!</definedName>
    <definedName name="__________rdo7">#REF!</definedName>
    <definedName name="__________rdo8">#REF!</definedName>
    <definedName name="__________rdo9">#REF!</definedName>
    <definedName name="__________rk100">#REF!</definedName>
    <definedName name="__________rk150">#REF!</definedName>
    <definedName name="__________rk200">#REF!</definedName>
    <definedName name="__________rk300">#REF!</definedName>
    <definedName name="__________rk400">#REF!</definedName>
    <definedName name="__________rk500">#REF!</definedName>
    <definedName name="__________rk600">#REF!</definedName>
    <definedName name="__________rkl1000">#REF!</definedName>
    <definedName name="__________rkl1200">#REF!</definedName>
    <definedName name="__________rkl200">#REF!</definedName>
    <definedName name="__________rkl300">#REF!</definedName>
    <definedName name="__________rkl400">#REF!</definedName>
    <definedName name="__________rkl500">#REF!</definedName>
    <definedName name="__________rkl600">#REF!</definedName>
    <definedName name="__________rkl700">#REF!</definedName>
    <definedName name="__________rkl800">#REF!</definedName>
    <definedName name="__________sc1">#REF!</definedName>
    <definedName name="__________SC2">#REF!</definedName>
    <definedName name="__________sc3">#REF!</definedName>
    <definedName name="__________SE2" localSheetId="9">___________PSC084</definedName>
    <definedName name="__________SE2" localSheetId="8">___________PSC084</definedName>
    <definedName name="__________SE2">___________PSC084</definedName>
    <definedName name="__________sfv150" localSheetId="9">#REF!</definedName>
    <definedName name="__________sfv150">#REF!</definedName>
    <definedName name="__________sh1040" localSheetId="9">#REF!</definedName>
    <definedName name="__________sh1040">#REF!</definedName>
    <definedName name="__________SN3" localSheetId="9">#REF!</definedName>
    <definedName name="__________SN3">#REF!</definedName>
    <definedName name="__________std100">#REF!</definedName>
    <definedName name="__________std150">#REF!</definedName>
    <definedName name="__________std2">#REF!</definedName>
    <definedName name="__________std3">#REF!</definedName>
    <definedName name="__________STD4">#REF!</definedName>
    <definedName name="__________std50">#REF!</definedName>
    <definedName name="__________std65">#REF!</definedName>
    <definedName name="__________ti100">#REF!</definedName>
    <definedName name="__________ti120">#REF!</definedName>
    <definedName name="__________ti50">#REF!</definedName>
    <definedName name="__________ti60">#REF!</definedName>
    <definedName name="__________ti80">#REF!</definedName>
    <definedName name="__________TL1">#REF!</definedName>
    <definedName name="__________TL2">#REF!</definedName>
    <definedName name="__________TL3">#REF!</definedName>
    <definedName name="__________TLA120">#REF!</definedName>
    <definedName name="__________TLA35">#REF!</definedName>
    <definedName name="__________TLA50">#REF!</definedName>
    <definedName name="__________TLA70">#REF!</definedName>
    <definedName name="__________TLA95">#REF!</definedName>
    <definedName name="__________tlc20">#REF!</definedName>
    <definedName name="__________tsv25">#REF!</definedName>
    <definedName name="__________uls60">#REF!</definedName>
    <definedName name="__________utd1">#REF!</definedName>
    <definedName name="__________utd2">#REF!</definedName>
    <definedName name="__________utd3">#REF!</definedName>
    <definedName name="__________vcd2">#REF!</definedName>
    <definedName name="__________vcd3">#REF!</definedName>
    <definedName name="__________vcd4">#REF!</definedName>
    <definedName name="__________VL100">#REF!</definedName>
    <definedName name="__________VL200">#REF!</definedName>
    <definedName name="__________VL250">#REF!</definedName>
    <definedName name="__________we3">#REF!</definedName>
    <definedName name="__________wm10">#REF!</definedName>
    <definedName name="__________wm6">#REF!</definedName>
    <definedName name="_________AAD3" localSheetId="9">RAB!HAJIME:[0]!OWARI</definedName>
    <definedName name="_________AAD3">HAJIME:OWARI</definedName>
    <definedName name="_________abs100" localSheetId="9">#REF!</definedName>
    <definedName name="_________abs100">#REF!</definedName>
    <definedName name="_________ADD1" localSheetId="9">[0]!\ADPASANGANBATU:[0]!\AFPLESTERAN</definedName>
    <definedName name="_________ADD1">\ADPASANGANBATU:\AFPLESTERAN</definedName>
    <definedName name="_________ADD2" localSheetId="9">[0]!\0:[0]!\AJMACADAM1</definedName>
    <definedName name="_________ADD2">\0:\AJMACADAM1</definedName>
    <definedName name="_________ADD3" localSheetId="9">[0]!\0:[0]!\AJMACADAM1</definedName>
    <definedName name="_________ADD3">\0:\AJMACADAM1</definedName>
    <definedName name="_________ahu100" localSheetId="9">#REF!</definedName>
    <definedName name="_________ahu100">#REF!</definedName>
    <definedName name="_________ahu150">#REF!</definedName>
    <definedName name="_________ako100">#REF!</definedName>
    <definedName name="_________ako150">#REF!</definedName>
    <definedName name="_________ako50">#REF!</definedName>
    <definedName name="_________ako80">#REF!</definedName>
    <definedName name="_________aku100">#REF!</definedName>
    <definedName name="_________aku150">#REF!</definedName>
    <definedName name="_________arr3" localSheetId="9">{"Book1","4.09 FLORA DAN FAUNA.xls","4.22 PERLENGKAPAN SEKOLAH.xls"}</definedName>
    <definedName name="_________arr3" localSheetId="8">{"Book1","4.09 FLORA DAN FAUNA.xls","4.22 PERLENGKAPAN SEKOLAH.xls"}</definedName>
    <definedName name="_________arr3">{"Book1","4.09 FLORA DAN FAUNA.xls","4.22 PERLENGKAPAN SEKOLAH.xls"}</definedName>
    <definedName name="_________bbm10">#REF!</definedName>
    <definedName name="_________bbm3">#REF!</definedName>
    <definedName name="_________bbm5">#REF!</definedName>
    <definedName name="_________bbm8">#REF!</definedName>
    <definedName name="_________bcv100">#REF!</definedName>
    <definedName name="_________bcv125">#REF!</definedName>
    <definedName name="_________bcv150">#REF!</definedName>
    <definedName name="_________bet250">#REF!</definedName>
    <definedName name="_________bet275">#REF!</definedName>
    <definedName name="_________bet300">#REF!</definedName>
    <definedName name="_________BOX2">#REF!</definedName>
    <definedName name="_________bpl32">#REF!</definedName>
    <definedName name="_________bpl9">#REF!</definedName>
    <definedName name="_________bsc100">#REF!</definedName>
    <definedName name="_________bsd1600">#REF!</definedName>
    <definedName name="_________bsd2500">#REF!</definedName>
    <definedName name="_________bsd4000">#REF!</definedName>
    <definedName name="_________btn175">#REF!</definedName>
    <definedName name="_________btn300">#REF!</definedName>
    <definedName name="_________bud3500">#REF!</definedName>
    <definedName name="_________bvd1">#REF!</definedName>
    <definedName name="_________bvd2">#REF!</definedName>
    <definedName name="_________bvd3">#REF!</definedName>
    <definedName name="_________bvd34">#REF!</definedName>
    <definedName name="_________bvd4">#REF!</definedName>
    <definedName name="_________bvd5">#REF!</definedName>
    <definedName name="_________bvd8">#REF!</definedName>
    <definedName name="_________CAL1">#REF!</definedName>
    <definedName name="_________CAL10">#REF!</definedName>
    <definedName name="_________CAL11">#REF!</definedName>
    <definedName name="_________CAL12">#REF!</definedName>
    <definedName name="_________CAL13">#REF!</definedName>
    <definedName name="_________CAL14">#REF!</definedName>
    <definedName name="_________CAL15">#REF!</definedName>
    <definedName name="_________CAL16">#REF!</definedName>
    <definedName name="_________CAL17">#REF!</definedName>
    <definedName name="_________CAL18">#REF!</definedName>
    <definedName name="_________CAL19">#REF!</definedName>
    <definedName name="_________CAL2">#REF!</definedName>
    <definedName name="_________CAL20">#REF!</definedName>
    <definedName name="_________CAL21">#REF!</definedName>
    <definedName name="_________CAL3">#REF!</definedName>
    <definedName name="_________CAL4">#REF!</definedName>
    <definedName name="_________CAL5">#REF!</definedName>
    <definedName name="_________CAL6">#REF!</definedName>
    <definedName name="_________CAL7">#REF!</definedName>
    <definedName name="_________CAL8">#REF!</definedName>
    <definedName name="_________CAL9">#REF!</definedName>
    <definedName name="_________cas80">#REF!</definedName>
    <definedName name="_________cip10">#REF!</definedName>
    <definedName name="_________cip2">#REF!</definedName>
    <definedName name="_________cip3">#REF!</definedName>
    <definedName name="_________cip4">#REF!</definedName>
    <definedName name="_________cip6">#REF!</definedName>
    <definedName name="_________cip8">#REF!</definedName>
    <definedName name="_________cod4">#REF!</definedName>
    <definedName name="_________cod50">#REF!</definedName>
    <definedName name="_________cvd100">#REF!</definedName>
    <definedName name="_________cvd15">#REF!</definedName>
    <definedName name="_________cvd150">#REF!</definedName>
    <definedName name="_________cvd50">#REF!</definedName>
    <definedName name="_________cvd65">#REF!</definedName>
    <definedName name="_________daf1">#REF!</definedName>
    <definedName name="_________DAF10">#REF!</definedName>
    <definedName name="_________daf2">#REF!</definedName>
    <definedName name="_________daf31">#REF!</definedName>
    <definedName name="_________daf32">#REF!</definedName>
    <definedName name="_________daf33">#REF!</definedName>
    <definedName name="_________ddn400">#REF!</definedName>
    <definedName name="_________ddn600">#REF!</definedName>
    <definedName name="_________der4" localSheetId="9">{"Book1","4.09 FLORA DAN FAUNA.xls","4.22 PERLENGKAPAN SEKOLAH.xls"}</definedName>
    <definedName name="_________der4" localSheetId="8">{"Book1","4.09 FLORA DAN FAUNA.xls","4.22 PERLENGKAPAN SEKOLAH.xls"}</definedName>
    <definedName name="_________der4">{"Book1","4.09 FLORA DAN FAUNA.xls","4.22 PERLENGKAPAN SEKOLAH.xls"}</definedName>
    <definedName name="_________dia6">#REF!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dlh20">#REF!</definedName>
    <definedName name="_________dlh50">#REF!</definedName>
    <definedName name="_________doc5" localSheetId="9">{"Book1","4.09 FLORA DAN FAUNA.xls","4.22 PERLENGKAPAN SEKOLAH.xls"}</definedName>
    <definedName name="_________doc5" localSheetId="8">{"Book1","4.09 FLORA DAN FAUNA.xls","4.22 PERLENGKAPAN SEKOLAH.xls"}</definedName>
    <definedName name="_________doc5">{"Book1","4.09 FLORA DAN FAUNA.xls","4.22 PERLENGKAPAN SEKOLAH.xls"}</definedName>
    <definedName name="_________dot2020">#REF!</definedName>
    <definedName name="_________eco1">#REF!</definedName>
    <definedName name="_________eco2">#REF!</definedName>
    <definedName name="_________EEE01">#REF!</definedName>
    <definedName name="_________EEE02">#REF!</definedName>
    <definedName name="_________EEE03">#REF!</definedName>
    <definedName name="_________EEE04">#REF!</definedName>
    <definedName name="_________EEE05">#REF!</definedName>
    <definedName name="_________EEE06">#REF!</definedName>
    <definedName name="_________EEE07">#REF!</definedName>
    <definedName name="_________EEE08">#REF!</definedName>
    <definedName name="_________EEE09">#REF!</definedName>
    <definedName name="_________EEE10">#REF!</definedName>
    <definedName name="_________EEE11">#REF!</definedName>
    <definedName name="_________EEE12">#REF!</definedName>
    <definedName name="_________EEE13">#REF!</definedName>
    <definedName name="_________EEE14">#REF!</definedName>
    <definedName name="_________EEE15">#REF!</definedName>
    <definedName name="_________EEE16">#REF!</definedName>
    <definedName name="_________EEE17">#REF!</definedName>
    <definedName name="_________EEE18">#REF!</definedName>
    <definedName name="_________EEE19">#REF!</definedName>
    <definedName name="_________EEE20">#REF!</definedName>
    <definedName name="_________EEE21">#REF!</definedName>
    <definedName name="_________EEE22">#REF!</definedName>
    <definedName name="_________EEE23">#REF!</definedName>
    <definedName name="_________EEE24">#REF!</definedName>
    <definedName name="_________EEE25">#REF!</definedName>
    <definedName name="_________EEE26">#REF!</definedName>
    <definedName name="_________EEE27">#REF!</definedName>
    <definedName name="_________EEE28">#REF!</definedName>
    <definedName name="_________EEE29">#REF!</definedName>
    <definedName name="_________EEE30">#REF!</definedName>
    <definedName name="_________EEE31">#REF!</definedName>
    <definedName name="_________EEE32">#REF!</definedName>
    <definedName name="_________EEE33">#REF!</definedName>
    <definedName name="_________EQU1">#REF!</definedName>
    <definedName name="_________EQU2">#REF!</definedName>
    <definedName name="_________ewr4">#REF!</definedName>
    <definedName name="_________fdd100">#REF!</definedName>
    <definedName name="_________fdd3">#REF!</definedName>
    <definedName name="_________fdu2">#REF!</definedName>
    <definedName name="_________FIT100">#REF!</definedName>
    <definedName name="_________fit125">#REF!</definedName>
    <definedName name="_________FIT150">#REF!</definedName>
    <definedName name="_________FIT200">#REF!</definedName>
    <definedName name="_________FIT300">#REF!</definedName>
    <definedName name="_________FIT65">#REF!</definedName>
    <definedName name="_________fit80">#REF!</definedName>
    <definedName name="_________fjd100">#REF!</definedName>
    <definedName name="_________fjd150">#REF!</definedName>
    <definedName name="_________fjd50">#REF!</definedName>
    <definedName name="_________fjd65">#REF!</definedName>
    <definedName name="_________fmd150">#REF!</definedName>
    <definedName name="_________frc2495">#REF!</definedName>
    <definedName name="_________frc41010">#REF!</definedName>
    <definedName name="_________frc495">#REF!</definedName>
    <definedName name="_________fvd100">#REF!</definedName>
    <definedName name="_________gip1">#REF!</definedName>
    <definedName name="_________gip15">#REF!</definedName>
    <definedName name="_________gip3">#REF!</definedName>
    <definedName name="_________gip34">#REF!</definedName>
    <definedName name="_________gip4">#REF!</definedName>
    <definedName name="_________gk2" hidden="1">#REF!</definedName>
    <definedName name="_________grc1">#REF!</definedName>
    <definedName name="_________gti50">#REF!</definedName>
    <definedName name="_________gti60">#REF!</definedName>
    <definedName name="_________gvd1">#REF!</definedName>
    <definedName name="_________gvd10">#REF!</definedName>
    <definedName name="_________gvd100">#REF!</definedName>
    <definedName name="_________gvd15">#REF!</definedName>
    <definedName name="_________gvd150">#REF!</definedName>
    <definedName name="_________gvd2">#REF!</definedName>
    <definedName name="_________gvd20">#REF!</definedName>
    <definedName name="_________gvd25">#REF!</definedName>
    <definedName name="_________gvd3">#REF!</definedName>
    <definedName name="_________gvd32">#REF!</definedName>
    <definedName name="_________gvd40">#REF!</definedName>
    <definedName name="_________gvd5">#REF!</definedName>
    <definedName name="_________gvd50">#REF!</definedName>
    <definedName name="_________gvd6">#REF!</definedName>
    <definedName name="_________gvd65">#REF!</definedName>
    <definedName name="_________gvd8">#REF!</definedName>
    <definedName name="_________gvd80">#REF!</definedName>
    <definedName name="_________gyp10">#REF!</definedName>
    <definedName name="_________gyp5">#REF!</definedName>
    <definedName name="_________gyp6">#REF!</definedName>
    <definedName name="_________gyp8">#REF!</definedName>
    <definedName name="_________HAL1">#REF!</definedName>
    <definedName name="_________HAL10">#REF!</definedName>
    <definedName name="_________HAL11">#REF!</definedName>
    <definedName name="_________HAL12">#REF!</definedName>
    <definedName name="_________HAL13">#REF!</definedName>
    <definedName name="_________HAL14">#REF!</definedName>
    <definedName name="_________HAL15">#REF!</definedName>
    <definedName name="_________HAL16">#REF!</definedName>
    <definedName name="_________HAL17">#REF!</definedName>
    <definedName name="_________HAL18">#REF!</definedName>
    <definedName name="_________HAL19">#REF!</definedName>
    <definedName name="_________HAL2">#REF!</definedName>
    <definedName name="_________HAL20">#REF!</definedName>
    <definedName name="_________HAL21">#REF!</definedName>
    <definedName name="_________HAL2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HAL9">#REF!</definedName>
    <definedName name="_________hdw1">#REF!</definedName>
    <definedName name="_________hol2040">#REF!</definedName>
    <definedName name="_________hol4040">#REF!</definedName>
    <definedName name="_________ilp1">#REF!</definedName>
    <definedName name="_________int1">#REF!</definedName>
    <definedName name="_________int2">#REF!</definedName>
    <definedName name="_________IPR1">#REF!</definedName>
    <definedName name="_________IPR21">#REF!</definedName>
    <definedName name="_________jk64">#REF!</definedName>
    <definedName name="_________jum1">#REF!</definedName>
    <definedName name="_________jum10">#REF!</definedName>
    <definedName name="_________jum2">#REF!</definedName>
    <definedName name="_________jum3">#REF!</definedName>
    <definedName name="_________jum4">#REF!</definedName>
    <definedName name="_________jum5">#REF!</definedName>
    <definedName name="_________jum6">#REF!</definedName>
    <definedName name="_________jum7">#REF!</definedName>
    <definedName name="_________jum8">#REF!</definedName>
    <definedName name="_________jum9">#REF!</definedName>
    <definedName name="_________kc10">#REF!</definedName>
    <definedName name="_________kc12">#REF!</definedName>
    <definedName name="_________kc5">#REF!</definedName>
    <definedName name="_________kco7">#REF!</definedName>
    <definedName name="_________kcp3">#REF!</definedName>
    <definedName name="_________kcp5">#REF!</definedName>
    <definedName name="_________kcp6">#REF!</definedName>
    <definedName name="_________kcr3">#REF!</definedName>
    <definedName name="_________kcr5">#REF!</definedName>
    <definedName name="_________kcr6">#REF!</definedName>
    <definedName name="_________ker1020">#REF!</definedName>
    <definedName name="_________ker2020">#REF!</definedName>
    <definedName name="_________ker2025">#REF!</definedName>
    <definedName name="_________ker3030">#REF!</definedName>
    <definedName name="_________ker40">#REF!</definedName>
    <definedName name="_________key1" hidden="1">#REF!</definedName>
    <definedName name="_________ko2">#REF!</definedName>
    <definedName name="_________kof1">#REF!</definedName>
    <definedName name="_________kr15">#REF!</definedName>
    <definedName name="_________kr2020">#REF!</definedName>
    <definedName name="_________kr4040">#REF!</definedName>
    <definedName name="_________kr6060">#REF!</definedName>
    <definedName name="_________LCM2">#REF!</definedName>
    <definedName name="_________LCM3">#REF!</definedName>
    <definedName name="_________ld100">#REF!</definedName>
    <definedName name="_________ld120">#REF!</definedName>
    <definedName name="_________ld50">#REF!</definedName>
    <definedName name="_________ld60">#REF!</definedName>
    <definedName name="_________ld80">#REF!</definedName>
    <definedName name="_________ldp60">#REF!</definedName>
    <definedName name="_________lh50">#REF!</definedName>
    <definedName name="_________LLL01">#REF!</definedName>
    <definedName name="_________LLL02">#REF!</definedName>
    <definedName name="_________LLL03">#REF!</definedName>
    <definedName name="_________LLL10">#REF!</definedName>
    <definedName name="_________lp100">#REF!</definedName>
    <definedName name="_________lp300">#REF!</definedName>
    <definedName name="_________lp36">#REF!</definedName>
    <definedName name="_________lp500">#REF!</definedName>
    <definedName name="_________lp60">#REF!</definedName>
    <definedName name="_________lpl11">#REF!</definedName>
    <definedName name="_________ls100">#REF!</definedName>
    <definedName name="_________ls50">#REF!</definedName>
    <definedName name="_________ls60">#REF!</definedName>
    <definedName name="_________ls80">#REF!</definedName>
    <definedName name="_________m6" localSheetId="9" hidden="1">{#N/A,#N/A,FALSE,"Chi tiÆt"}</definedName>
    <definedName name="_________m6" hidden="1">{#N/A,#N/A,FALSE,"Chi tiÆt"}</definedName>
    <definedName name="_________MAC12">#REF!</definedName>
    <definedName name="_________MAC46">#REF!</definedName>
    <definedName name="_________mas1" localSheetId="9">{"Book1","4.09 FLORA DAN FAUNA.xls","4.22 PERLENGKAPAN SEKOLAH.xls"}</definedName>
    <definedName name="_________mas1" localSheetId="8">{"Book1","4.09 FLORA DAN FAUNA.xls","4.22 PERLENGKAPAN SEKOLAH.xls"}</definedName>
    <definedName name="_________mas1">{"Book1","4.09 FLORA DAN FAUNA.xls","4.22 PERLENGKAPAN SEKOLAH.xls"}</definedName>
    <definedName name="_________mas12" localSheetId="9">{"Book1","4.09 FLORA DAN FAUNA.xls","4.22 PERLENGKAPAN SEKOLAH.xls"}</definedName>
    <definedName name="_________mas12" localSheetId="8">{"Book1","4.09 FLORA DAN FAUNA.xls","4.22 PERLENGKAPAN SEKOLAH.xls"}</definedName>
    <definedName name="_________mas12">{"Book1","4.09 FLORA DAN FAUNA.xls","4.22 PERLENGKAPAN SEKOLAH.xls"}</definedName>
    <definedName name="_________mas2" localSheetId="9">{"Book1","4.09 FLORA DAN FAUNA.xls","4.22 PERLENGKAPAN SEKOLAH.xls"}</definedName>
    <definedName name="_________mas2" localSheetId="8">{"Book1","4.09 FLORA DAN FAUNA.xls","4.22 PERLENGKAPAN SEKOLAH.xls"}</definedName>
    <definedName name="_________mas2">{"Book1","4.09 FLORA DAN FAUNA.xls","4.22 PERLENGKAPAN SEKOLAH.xls"}</definedName>
    <definedName name="_________mas4" localSheetId="9">{"Book1","4.09 FLORA DAN FAUNA.xls","4.22 PERLENGKAPAN SEKOLAH.xls"}</definedName>
    <definedName name="_________mas4" localSheetId="8">{"Book1","4.09 FLORA DAN FAUNA.xls","4.22 PERLENGKAPAN SEKOLAH.xls"}</definedName>
    <definedName name="_________mas4">{"Book1","4.09 FLORA DAN FAUNA.xls","4.22 PERLENGKAPAN SEKOLAH.xls"}</definedName>
    <definedName name="_________mas5" localSheetId="9">{"Book1","4.09 FLORA DAN FAUNA.xls","4.22 PERLENGKAPAN SEKOLAH.xls"}</definedName>
    <definedName name="_________mas5" localSheetId="8">{"Book1","4.09 FLORA DAN FAUNA.xls","4.22 PERLENGKAPAN SEKOLAH.xls"}</definedName>
    <definedName name="_________mas5">{"Book1","4.09 FLORA DAN FAUNA.xls","4.22 PERLENGKAPAN SEKOLAH.xls"}</definedName>
    <definedName name="_________mas6" localSheetId="9">{"Book1","4.09 FLORA DAN FAUNA.xls","4.22 PERLENGKAPAN SEKOLAH.xls"}</definedName>
    <definedName name="_________mas6" localSheetId="8">{"Book1","4.09 FLORA DAN FAUNA.xls","4.22 PERLENGKAPAN SEKOLAH.xls"}</definedName>
    <definedName name="_________mas6">{"Book1","4.09 FLORA DAN FAUNA.xls","4.22 PERLENGKAPAN SEKOLAH.xls"}</definedName>
    <definedName name="_________mas7" localSheetId="9">{"Book1","4.09 FLORA DAN FAUNA.xls","4.22 PERLENGKAPAN SEKOLAH.xls"}</definedName>
    <definedName name="_________mas7" localSheetId="8">{"Book1","4.09 FLORA DAN FAUNA.xls","4.22 PERLENGKAPAN SEKOLAH.xls"}</definedName>
    <definedName name="_________mas7">{"Book1","4.09 FLORA DAN FAUNA.xls","4.22 PERLENGKAPAN SEKOLAH.xls"}</definedName>
    <definedName name="_________mas8" localSheetId="9">{"Book1","4.09 FLORA DAN FAUNA.xls","4.22 PERLENGKAPAN SEKOLAH.xls"}</definedName>
    <definedName name="_________mas8" localSheetId="8">{"Book1","4.09 FLORA DAN FAUNA.xls","4.22 PERLENGKAPAN SEKOLAH.xls"}</definedName>
    <definedName name="_________mas8">{"Book1","4.09 FLORA DAN FAUNA.xls","4.22 PERLENGKAPAN SEKOLAH.xls"}</definedName>
    <definedName name="_________mas9" localSheetId="9">{"Book1","4.09 FLORA DAN FAUNA.xls","4.22 PERLENGKAPAN SEKOLAH.xls"}</definedName>
    <definedName name="_________mas9" localSheetId="8">{"Book1","4.09 FLORA DAN FAUNA.xls","4.22 PERLENGKAPAN SEKOLAH.xls"}</definedName>
    <definedName name="_________mas9">{"Book1","4.09 FLORA DAN FAUNA.xls","4.22 PERLENGKAPAN SEKOLAH.xls"}</definedName>
    <definedName name="_________mc2">#REF!</definedName>
    <definedName name="_________MDE01">#REF!</definedName>
    <definedName name="_________MDE02">#REF!</definedName>
    <definedName name="_________MDE03">#REF!</definedName>
    <definedName name="_________MDE04">#REF!</definedName>
    <definedName name="_________MDE05">#REF!</definedName>
    <definedName name="_________MDE06">#REF!</definedName>
    <definedName name="_________MDE07">#REF!</definedName>
    <definedName name="_________MDE08">#REF!</definedName>
    <definedName name="_________MDE09">#REF!</definedName>
    <definedName name="_________MDE10">#REF!</definedName>
    <definedName name="_________MDE11">#REF!</definedName>
    <definedName name="_________MDE12">#REF!</definedName>
    <definedName name="_________MDE13">#REF!</definedName>
    <definedName name="_________MDE14">#REF!</definedName>
    <definedName name="_________MDE15">#REF!</definedName>
    <definedName name="_________MDE16">#REF!</definedName>
    <definedName name="_________MDE17">#REF!</definedName>
    <definedName name="_________MDE18">#REF!</definedName>
    <definedName name="_________MDE19">#REF!</definedName>
    <definedName name="_________MDE20">#REF!</definedName>
    <definedName name="_________MDE21">#REF!</definedName>
    <definedName name="_________MDE22">#REF!</definedName>
    <definedName name="_________MDE23">#REF!</definedName>
    <definedName name="_________MDE24">#REF!</definedName>
    <definedName name="_________MDE25">#REF!</definedName>
    <definedName name="_________MDE26">#REF!</definedName>
    <definedName name="_________MDE27">#REF!</definedName>
    <definedName name="_________MDE28">#REF!</definedName>
    <definedName name="_________MDE29">#REF!</definedName>
    <definedName name="_________MDE30">#REF!</definedName>
    <definedName name="_________MDE31">#REF!</definedName>
    <definedName name="_________MDE32">#REF!</definedName>
    <definedName name="_________MDE33">#REF!</definedName>
    <definedName name="_________MDE34">#REF!</definedName>
    <definedName name="_________MDE35">#REF!</definedName>
    <definedName name="_________MDE36">#REF!</definedName>
    <definedName name="_________MDE37">#REF!</definedName>
    <definedName name="_________MDE38">#REF!</definedName>
    <definedName name="_________MDE39">#REF!</definedName>
    <definedName name="_________MDE40">#REF!</definedName>
    <definedName name="_________MDE41">#REF!</definedName>
    <definedName name="_________MDE42">#REF!</definedName>
    <definedName name="_________MDE43">#REF!</definedName>
    <definedName name="_________MDE44">#REF!</definedName>
    <definedName name="_________MDE45">#REF!</definedName>
    <definedName name="_________MDE46">#REF!</definedName>
    <definedName name="_________MDE47">#REF!</definedName>
    <definedName name="_________MDE48">#REF!</definedName>
    <definedName name="_________MDE49">#REF!</definedName>
    <definedName name="_________MDE50">#REF!</definedName>
    <definedName name="_________MDE51">#REF!</definedName>
    <definedName name="_________MDE52">#REF!</definedName>
    <definedName name="_________MDE53">#REF!</definedName>
    <definedName name="_________MDE54">#REF!</definedName>
    <definedName name="_________MDE55">#REF!</definedName>
    <definedName name="_________MDE56">#REF!</definedName>
    <definedName name="_________MDE57">#REF!</definedName>
    <definedName name="_________MDE58">#REF!</definedName>
    <definedName name="_________MDE59">#REF!</definedName>
    <definedName name="_________MDE60">#REF!</definedName>
    <definedName name="_________MDE61">#REF!</definedName>
    <definedName name="_________MDE62">#REF!</definedName>
    <definedName name="_________MDE63">#REF!</definedName>
    <definedName name="_________MDE64">#REF!</definedName>
    <definedName name="_________MDE65">#REF!</definedName>
    <definedName name="_________MDE66">#REF!</definedName>
    <definedName name="_________MDE67">#REF!</definedName>
    <definedName name="_________MDE68">#REF!</definedName>
    <definedName name="_________ME01">#REF!</definedName>
    <definedName name="_________ME02">#REF!</definedName>
    <definedName name="_________ME03">#REF!</definedName>
    <definedName name="_________ME04">#REF!</definedName>
    <definedName name="_________ME05">#REF!</definedName>
    <definedName name="_________ME06">#REF!</definedName>
    <definedName name="_________ME07">#REF!</definedName>
    <definedName name="_________ME08">#REF!</definedName>
    <definedName name="_________ME09">#REF!</definedName>
    <definedName name="_________me1" localSheetId="9">{"Book1","4.09 FLORA DAN FAUNA.xls","4.22 PERLENGKAPAN SEKOLAH.xls"}</definedName>
    <definedName name="_________me1" localSheetId="8">{"Book1","4.09 FLORA DAN FAUNA.xls","4.22 PERLENGKAPAN SEKOLAH.xls"}</definedName>
    <definedName name="_________me1">{"Book1","4.09 FLORA DAN FAUNA.xls","4.22 PERLENGKAPAN SEKOLAH.xls"}</definedName>
    <definedName name="_________ME10">#REF!</definedName>
    <definedName name="_________ME11">#REF!</definedName>
    <definedName name="_________ME12">#REF!</definedName>
    <definedName name="_________ME13">#REF!</definedName>
    <definedName name="_________ME14">#REF!</definedName>
    <definedName name="_________ME15">#REF!</definedName>
    <definedName name="_________ME16">#REF!</definedName>
    <definedName name="_________ME17">#REF!</definedName>
    <definedName name="_________ME18">#REF!</definedName>
    <definedName name="_________ME19">#REF!</definedName>
    <definedName name="_________me2" localSheetId="9">{"Book1","4.09 FLORA DAN FAUNA.xls","4.22 PERLENGKAPAN SEKOLAH.xls"}</definedName>
    <definedName name="_________me2" localSheetId="8">{"Book1","4.09 FLORA DAN FAUNA.xls","4.22 PERLENGKAPAN SEKOLAH.xls"}</definedName>
    <definedName name="_________me2">{"Book1","4.09 FLORA DAN FAUNA.xls","4.22 PERLENGKAPAN SEKOLAH.xls"}</definedName>
    <definedName name="_________ME20">#REF!</definedName>
    <definedName name="_________ME21">#REF!</definedName>
    <definedName name="_________ME22">#REF!</definedName>
    <definedName name="_________ME23">#REF!</definedName>
    <definedName name="_________ME24">#REF!</definedName>
    <definedName name="_________ME25">#REF!</definedName>
    <definedName name="_________ME26">#REF!</definedName>
    <definedName name="_________ME27">#REF!</definedName>
    <definedName name="_________ME28">#REF!</definedName>
    <definedName name="_________ME29">#REF!</definedName>
    <definedName name="_________me3" localSheetId="9">{"Book1","4.09 FLORA DAN FAUNA.xls","4.22 PERLENGKAPAN SEKOLAH.xls"}</definedName>
    <definedName name="_________me3" localSheetId="8">{"Book1","4.09 FLORA DAN FAUNA.xls","4.22 PERLENGKAPAN SEKOLAH.xls"}</definedName>
    <definedName name="_________me3">{"Book1","4.09 FLORA DAN FAUNA.xls","4.22 PERLENGKAPAN SEKOLAH.xls"}</definedName>
    <definedName name="_________ME30">#REF!</definedName>
    <definedName name="_________ME31">#REF!</definedName>
    <definedName name="_________ME32">#REF!</definedName>
    <definedName name="_________ME33">#REF!</definedName>
    <definedName name="_________ME34">#REF!</definedName>
    <definedName name="_________ME35">#REF!</definedName>
    <definedName name="_________ME36">#REF!</definedName>
    <definedName name="_________ME37">#REF!</definedName>
    <definedName name="_________ME38">#REF!</definedName>
    <definedName name="_________ME39">#REF!</definedName>
    <definedName name="_________me4" localSheetId="9">{"Book1","4.09 FLORA DAN FAUNA.xls","4.22 PERLENGKAPAN SEKOLAH.xls"}</definedName>
    <definedName name="_________me4" localSheetId="8">{"Book1","4.09 FLORA DAN FAUNA.xls","4.22 PERLENGKAPAN SEKOLAH.xls"}</definedName>
    <definedName name="_________me4">{"Book1","4.09 FLORA DAN FAUNA.xls","4.22 PERLENGKAPAN SEKOLAH.xls"}</definedName>
    <definedName name="_________ME40">#REF!</definedName>
    <definedName name="_________ME41">#REF!</definedName>
    <definedName name="_________ME42">#REF!</definedName>
    <definedName name="_________ME43">#REF!</definedName>
    <definedName name="_________ME44">#REF!</definedName>
    <definedName name="_________ME45">#REF!</definedName>
    <definedName name="_________ME46">#REF!</definedName>
    <definedName name="_________ME47">#REF!</definedName>
    <definedName name="_________ME48">#REF!</definedName>
    <definedName name="_________ME49">#REF!</definedName>
    <definedName name="_________me5" localSheetId="9">{"Book1","4.09 FLORA DAN FAUNA.xls","4.22 PERLENGKAPAN SEKOLAH.xls"}</definedName>
    <definedName name="_________me5" localSheetId="8">{"Book1","4.09 FLORA DAN FAUNA.xls","4.22 PERLENGKAPAN SEKOLAH.xls"}</definedName>
    <definedName name="_________me5">{"Book1","4.09 FLORA DAN FAUNA.xls","4.22 PERLENGKAPAN SEKOLAH.xls"}</definedName>
    <definedName name="_________ME50">#REF!</definedName>
    <definedName name="_________ME51">#REF!</definedName>
    <definedName name="_________ME52">#REF!</definedName>
    <definedName name="_________ME53">#REF!</definedName>
    <definedName name="_________ME54">#REF!</definedName>
    <definedName name="_________ME55">#REF!</definedName>
    <definedName name="_________ME56">#REF!</definedName>
    <definedName name="_________ME57">#REF!</definedName>
    <definedName name="_________ME58">#REF!</definedName>
    <definedName name="_________ME59">#REF!</definedName>
    <definedName name="_________ME60">#REF!</definedName>
    <definedName name="_________ME61">#REF!</definedName>
    <definedName name="_________ME62">#REF!</definedName>
    <definedName name="_________ME63">#REF!</definedName>
    <definedName name="_________ME64">#REF!</definedName>
    <definedName name="_________ME65">#REF!</definedName>
    <definedName name="_________ME66">#REF!</definedName>
    <definedName name="_________ME67">#REF!</definedName>
    <definedName name="_________ME68">#REF!</definedName>
    <definedName name="_________me9" localSheetId="9">{"Book1","4.09 FLORA DAN FAUNA.xls","4.22 PERLENGKAPAN SEKOLAH.xls"}</definedName>
    <definedName name="_________me9" localSheetId="8">{"Book1","4.09 FLORA DAN FAUNA.xls","4.22 PERLENGKAPAN SEKOLAH.xls"}</definedName>
    <definedName name="_________me9">{"Book1","4.09 FLORA DAN FAUNA.xls","4.22 PERLENGKAPAN SEKOLAH.xls"}</definedName>
    <definedName name="_________mek1" localSheetId="9">{"Book1","4.09 FLORA DAN FAUNA.xls","4.22 PERLENGKAPAN SEKOLAH.xls"}</definedName>
    <definedName name="_________mek1" localSheetId="8">{"Book1","4.09 FLORA DAN FAUNA.xls","4.22 PERLENGKAPAN SEKOLAH.xls"}</definedName>
    <definedName name="_________mek1">{"Book1","4.09 FLORA DAN FAUNA.xls","4.22 PERLENGKAPAN SEKOLAH.xls"}</definedName>
    <definedName name="_________mek2" localSheetId="9">{"Book1","4.09 FLORA DAN FAUNA.xls","4.22 PERLENGKAPAN SEKOLAH.xls"}</definedName>
    <definedName name="_________mek2" localSheetId="8">{"Book1","4.09 FLORA DAN FAUNA.xls","4.22 PERLENGKAPAN SEKOLAH.xls"}</definedName>
    <definedName name="_________mek2">{"Book1","4.09 FLORA DAN FAUNA.xls","4.22 PERLENGKAPAN SEKOLAH.xls"}</definedName>
    <definedName name="_________mek3" localSheetId="9">{"Book1","4.09 FLORA DAN FAUNA.xls","4.22 PERLENGKAPAN SEKOLAH.xls"}</definedName>
    <definedName name="_________mek3" localSheetId="8">{"Book1","4.09 FLORA DAN FAUNA.xls","4.22 PERLENGKAPAN SEKOLAH.xls"}</definedName>
    <definedName name="_________mek3">{"Book1","4.09 FLORA DAN FAUNA.xls","4.22 PERLENGKAPAN SEKOLAH.xls"}</definedName>
    <definedName name="_________mek5" localSheetId="9">{"Book1","4.09 FLORA DAN FAUNA.xls","4.22 PERLENGKAPAN SEKOLAH.xls"}</definedName>
    <definedName name="_________mek5" localSheetId="8">{"Book1","4.09 FLORA DAN FAUNA.xls","4.22 PERLENGKAPAN SEKOLAH.xls"}</definedName>
    <definedName name="_________mek5">{"Book1","4.09 FLORA DAN FAUNA.xls","4.22 PERLENGKAPAN SEKOLAH.xls"}</definedName>
    <definedName name="_________mek87" localSheetId="9">{"Book1","4.09 FLORA DAN FAUNA.xls","4.22 PERLENGKAPAN SEKOLAH.xls"}</definedName>
    <definedName name="_________mek87" localSheetId="8">{"Book1","4.09 FLORA DAN FAUNA.xls","4.22 PERLENGKAPAN SEKOLAH.xls"}</definedName>
    <definedName name="_________mek87">{"Book1","4.09 FLORA DAN FAUNA.xls","4.22 PERLENGKAPAN SEKOLAH.xls"}</definedName>
    <definedName name="_________mek9" localSheetId="9">{"Book1","4.09 FLORA DAN FAUNA.xls","4.22 PERLENGKAPAN SEKOLAH.xls"}</definedName>
    <definedName name="_________mek9" localSheetId="8">{"Book1","4.09 FLORA DAN FAUNA.xls","4.22 PERLENGKAPAN SEKOLAH.xls"}</definedName>
    <definedName name="_________mek9">{"Book1","4.09 FLORA DAN FAUNA.xls","4.22 PERLENGKAPAN SEKOLAH.xls"}</definedName>
    <definedName name="_________meq12" localSheetId="9">{"Book1","4.09 FLORA DAN FAUNA.xls","4.22 PERLENGKAPAN SEKOLAH.xls"}</definedName>
    <definedName name="_________meq12" localSheetId="8">{"Book1","4.09 FLORA DAN FAUNA.xls","4.22 PERLENGKAPAN SEKOLAH.xls"}</definedName>
    <definedName name="_________meq12">{"Book1","4.09 FLORA DAN FAUNA.xls","4.22 PERLENGKAPAN SEKOLAH.xls"}</definedName>
    <definedName name="_________mg8">#REF!</definedName>
    <definedName name="_________MMM03">#REF!</definedName>
    <definedName name="_________MMM04">#REF!</definedName>
    <definedName name="_________MMM10">#REF!</definedName>
    <definedName name="_________MMM11">#REF!</definedName>
    <definedName name="_________MMM12">#REF!</definedName>
    <definedName name="_________MMM16">#REF!</definedName>
    <definedName name="_________MMM18">#REF!</definedName>
    <definedName name="_________MMM19">#REF!</definedName>
    <definedName name="_________MMM24">#REF!</definedName>
    <definedName name="_________MMM26">#REF!</definedName>
    <definedName name="_________MMM27">#REF!</definedName>
    <definedName name="_________MMM33">#REF!</definedName>
    <definedName name="_________MMM37">#REF!</definedName>
    <definedName name="_________MMM38">#REF!</definedName>
    <definedName name="_________MMM39">#REF!</definedName>
    <definedName name="_________MMM42">#REF!</definedName>
    <definedName name="_________MMM44">#REF!</definedName>
    <definedName name="_________MMM47">#REF!</definedName>
    <definedName name="_________MMM48">#REF!</definedName>
    <definedName name="_________mu1">#REF!</definedName>
    <definedName name="_________mu2">#REF!</definedName>
    <definedName name="_________mul12">#REF!</definedName>
    <definedName name="_________mul6">#REF!</definedName>
    <definedName name="_________mul9">#REF!</definedName>
    <definedName name="_________mvd1">#REF!</definedName>
    <definedName name="_________mvd2">#REF!</definedName>
    <definedName name="_________mvd3">#REF!</definedName>
    <definedName name="_________mvd4">#REF!</definedName>
    <definedName name="_________NCL100">#REF!</definedName>
    <definedName name="_________NCL200">#REF!</definedName>
    <definedName name="_________NCL250">#REF!</definedName>
    <definedName name="_________nin190">#REF!</definedName>
    <definedName name="_________nok001">#REF!</definedName>
    <definedName name="_________nok002">#REF!</definedName>
    <definedName name="_________nym34">#REF!</definedName>
    <definedName name="_________nym46">#REF!</definedName>
    <definedName name="_________nyy2416">#REF!</definedName>
    <definedName name="_________nyy244">#REF!</definedName>
    <definedName name="_________nyy246">#REF!</definedName>
    <definedName name="_________nyy34">#REF!</definedName>
    <definedName name="_________nyy410">#REF!</definedName>
    <definedName name="_________nyy41010">#REF!</definedName>
    <definedName name="_________nyy412050">#REF!</definedName>
    <definedName name="_________nyy412070">#REF!</definedName>
    <definedName name="_________nyy415070">#REF!</definedName>
    <definedName name="_________nyy416">#REF!</definedName>
    <definedName name="_________nyy41616">#REF!</definedName>
    <definedName name="_________nyy42525">#REF!</definedName>
    <definedName name="_________nyy43535">#REF!</definedName>
    <definedName name="_________nyy44">#REF!</definedName>
    <definedName name="_________nyy444">#REF!</definedName>
    <definedName name="_________nyy45050">#REF!</definedName>
    <definedName name="_________nyy46">#REF!</definedName>
    <definedName name="_________nyy466">#REF!</definedName>
    <definedName name="_________nyy47050">#REF!</definedName>
    <definedName name="_________nyy47070">#REF!</definedName>
    <definedName name="_________nyy49570">#REF!</definedName>
    <definedName name="_________PA1">#REF!</definedName>
    <definedName name="_________PA10">#REF!</definedName>
    <definedName name="_________PA2">#REF!</definedName>
    <definedName name="_________PA3">#REF!</definedName>
    <definedName name="_________PA4">#REF!</definedName>
    <definedName name="_________PA5">#REF!</definedName>
    <definedName name="_________PA6">#REF!</definedName>
    <definedName name="_________PA7">#REF!</definedName>
    <definedName name="_________PA8">#REF!</definedName>
    <definedName name="_________PA9">#REF!</definedName>
    <definedName name="_________pab100">#REF!</definedName>
    <definedName name="_________pab125">#REF!</definedName>
    <definedName name="_________pab126">#REF!</definedName>
    <definedName name="_________pab15">#REF!</definedName>
    <definedName name="_________pab150">#REF!</definedName>
    <definedName name="_________pab2">#REF!</definedName>
    <definedName name="_________pab20">#REF!</definedName>
    <definedName name="_________pab25">#REF!</definedName>
    <definedName name="_________pab32">#REF!</definedName>
    <definedName name="_________pab4">#REF!</definedName>
    <definedName name="_________pab40">#REF!</definedName>
    <definedName name="_________pab50">#REF!</definedName>
    <definedName name="_________pab6">#REF!</definedName>
    <definedName name="_________pab65">#REF!</definedName>
    <definedName name="_________pab80">#REF!</definedName>
    <definedName name="_________pah150">#REF!</definedName>
    <definedName name="_________pak100">#REF!</definedName>
    <definedName name="_________pak150">#REF!</definedName>
    <definedName name="_________pak50">#REF!</definedName>
    <definedName name="_________pak80">#REF!</definedName>
    <definedName name="_________pav8">#REF!</definedName>
    <definedName name="_________PB1">#REF!</definedName>
    <definedName name="_________PB2">#REF!</definedName>
    <definedName name="_________PB3">#REF!</definedName>
    <definedName name="_________pb34">#REF!</definedName>
    <definedName name="_________pb4">#REF!</definedName>
    <definedName name="_________pbf3">#REF!</definedName>
    <definedName name="_________pbf4">#REF!</definedName>
    <definedName name="_________pbs100">#REF!</definedName>
    <definedName name="_________pbs15">#REF!</definedName>
    <definedName name="_________pbs150">#REF!</definedName>
    <definedName name="_________pbs40">#REF!</definedName>
    <definedName name="_________pbs50">#REF!</definedName>
    <definedName name="_________pbs65">#REF!</definedName>
    <definedName name="_________pbs80">#REF!</definedName>
    <definedName name="_________pc1">#REF!</definedName>
    <definedName name="_________pc10">#REF!</definedName>
    <definedName name="_________pc12">#REF!</definedName>
    <definedName name="_________pc2">#REF!</definedName>
    <definedName name="_________pc3">#REF!</definedName>
    <definedName name="_________pc4">#REF!</definedName>
    <definedName name="_________pc5">#REF!</definedName>
    <definedName name="_________pc50">#REF!</definedName>
    <definedName name="_________pc6">#REF!</definedName>
    <definedName name="_________pc8">#REF!</definedName>
    <definedName name="_________pc80">#REF!</definedName>
    <definedName name="_________pcf10">#REF!</definedName>
    <definedName name="_________pcf12">#REF!</definedName>
    <definedName name="_________pcf3">#REF!</definedName>
    <definedName name="_________pcf4">#REF!</definedName>
    <definedName name="_________pcf5">#REF!</definedName>
    <definedName name="_________pcf6">#REF!</definedName>
    <definedName name="_________pcf8">#REF!</definedName>
    <definedName name="_________pcf80">#REF!</definedName>
    <definedName name="_________pd1">#REF!</definedName>
    <definedName name="_________pd2">#REF!</definedName>
    <definedName name="_________pd3">#REF!</definedName>
    <definedName name="_________pdf3">#REF!</definedName>
    <definedName name="_________pf12">#REF!</definedName>
    <definedName name="_________ph100">#REF!</definedName>
    <definedName name="_________ph150">#REF!</definedName>
    <definedName name="_________phf100">#REF!</definedName>
    <definedName name="_________phf150">#REF!</definedName>
    <definedName name="_________PJ2">#REF!</definedName>
    <definedName name="_________PJ3">#REF!</definedName>
    <definedName name="_________pk1">#REF!</definedName>
    <definedName name="_________pk2">#REF!</definedName>
    <definedName name="_________pk25">#REF!</definedName>
    <definedName name="_________pk3">#REF!</definedName>
    <definedName name="_________PL1">#REF!</definedName>
    <definedName name="_________PL2">#REF!</definedName>
    <definedName name="_________PL3">#REF!</definedName>
    <definedName name="_________ply4">#REF!</definedName>
    <definedName name="_________ply9">#REF!</definedName>
    <definedName name="_________po1000">#REF!</definedName>
    <definedName name="_________por4040">#REF!</definedName>
    <definedName name="_________PS1">#REF!</definedName>
    <definedName name="_________PS2">#REF!</definedName>
    <definedName name="_________psr1">#REF!</definedName>
    <definedName name="_________psr2">#REF!</definedName>
    <definedName name="_________psr3">#REF!</definedName>
    <definedName name="_________psr44">#REF!</definedName>
    <definedName name="_________pv100">#REF!</definedName>
    <definedName name="_________pv40">#REF!</definedName>
    <definedName name="_________pv50">#REF!</definedName>
    <definedName name="_________pv80">#REF!</definedName>
    <definedName name="_________pvc1">#REF!</definedName>
    <definedName name="_________PVC100">#REF!</definedName>
    <definedName name="_________pvc12">#REF!</definedName>
    <definedName name="_________PVC150">#REF!</definedName>
    <definedName name="_________PVC2">#REF!</definedName>
    <definedName name="_________pvc20">#REF!</definedName>
    <definedName name="_________PVC200">#REF!</definedName>
    <definedName name="_________pvc25">#REF!</definedName>
    <definedName name="_________pvc3">#REF!</definedName>
    <definedName name="_________pvc300">#REF!</definedName>
    <definedName name="_________pvc32">#REF!</definedName>
    <definedName name="_________pvc34">#REF!</definedName>
    <definedName name="_________pvc4">#REF!</definedName>
    <definedName name="_________pvc40">#REF!</definedName>
    <definedName name="_________pvc44">#REF!</definedName>
    <definedName name="_________PVC50">#REF!</definedName>
    <definedName name="_________pvc6">#REF!</definedName>
    <definedName name="_________pvc65">#REF!</definedName>
    <definedName name="_________PVC75">#REF!</definedName>
    <definedName name="_________pvc80">#REF!</definedName>
    <definedName name="_________pvf100">#REF!</definedName>
    <definedName name="_________pvf80">#REF!</definedName>
    <definedName name="_________qmd15">#REF!</definedName>
    <definedName name="_________qmd20">#REF!</definedName>
    <definedName name="_________QS1">#REF!</definedName>
    <definedName name="_________QS10">#REF!</definedName>
    <definedName name="_________QS11">#REF!</definedName>
    <definedName name="_________QS12">#REF!</definedName>
    <definedName name="_________QS13">#REF!</definedName>
    <definedName name="_________QS14">#REF!</definedName>
    <definedName name="_________QS15">#REF!</definedName>
    <definedName name="_________QS16">#REF!</definedName>
    <definedName name="_________QS17">#REF!</definedName>
    <definedName name="_________QS18">#REF!</definedName>
    <definedName name="_________QS19">#REF!</definedName>
    <definedName name="_________QS2">#REF!</definedName>
    <definedName name="_________QS20">#REF!</definedName>
    <definedName name="_________QS21">#REF!</definedName>
    <definedName name="_________QS3">#REF!</definedName>
    <definedName name="_________QS4">#REF!</definedName>
    <definedName name="_________QS5">#REF!</definedName>
    <definedName name="_________QS6">#REF!</definedName>
    <definedName name="_________QS7">#REF!</definedName>
    <definedName name="_________QS8">#REF!</definedName>
    <definedName name="_________QS9">#REF!</definedName>
    <definedName name="_________RAB1">#REF!</definedName>
    <definedName name="_________RAB2">#REF!</definedName>
    <definedName name="_________rd4">#REF!</definedName>
    <definedName name="_________rd6">#REF!</definedName>
    <definedName name="_________rd8">#REF!</definedName>
    <definedName name="_________rdd100">#REF!</definedName>
    <definedName name="_________rdd150">#REF!</definedName>
    <definedName name="_________rdo1">#REF!</definedName>
    <definedName name="_________rdo10">#REF!</definedName>
    <definedName name="_________rdo4">#REF!</definedName>
    <definedName name="_________rdo6">#REF!</definedName>
    <definedName name="_________rdo7">#REF!</definedName>
    <definedName name="_________rdo8">#REF!</definedName>
    <definedName name="_________rdo9">#REF!</definedName>
    <definedName name="_________rk100">#REF!</definedName>
    <definedName name="_________rk150">#REF!</definedName>
    <definedName name="_________rk200">#REF!</definedName>
    <definedName name="_________rk300">#REF!</definedName>
    <definedName name="_________rk400">#REF!</definedName>
    <definedName name="_________rk500">#REF!</definedName>
    <definedName name="_________rk600">#REF!</definedName>
    <definedName name="_________rkl1000">#REF!</definedName>
    <definedName name="_________rkl1200">#REF!</definedName>
    <definedName name="_________rkl200">#REF!</definedName>
    <definedName name="_________rkl300">#REF!</definedName>
    <definedName name="_________rkl400">#REF!</definedName>
    <definedName name="_________rkl500">#REF!</definedName>
    <definedName name="_________rkl600">#REF!</definedName>
    <definedName name="_________rkl700">#REF!</definedName>
    <definedName name="_________rkl800">#REF!</definedName>
    <definedName name="_________sc1">#REF!</definedName>
    <definedName name="_________SC2">#REF!</definedName>
    <definedName name="_________sc3">#REF!</definedName>
    <definedName name="_________SFL1">#REF!</definedName>
    <definedName name="_________SFL2">#REF!</definedName>
    <definedName name="_________SFL3">#REF!</definedName>
    <definedName name="_________SFM1">#REF!</definedName>
    <definedName name="_________SFM2">#REF!</definedName>
    <definedName name="_________SFM3">#REF!</definedName>
    <definedName name="_________SFM4">#REF!</definedName>
    <definedName name="_________SFM5">#REF!</definedName>
    <definedName name="_________SFM6">#REF!</definedName>
    <definedName name="_________SFM7">#REF!</definedName>
    <definedName name="_________SFQ1">#REF!</definedName>
    <definedName name="_________SFQ2">#REF!</definedName>
    <definedName name="_________SFQ3">#REF!</definedName>
    <definedName name="_________SFQ4">#REF!</definedName>
    <definedName name="_________sfv150">#REF!</definedName>
    <definedName name="_________sh1040">#REF!</definedName>
    <definedName name="_________SN3">#REF!</definedName>
    <definedName name="_________std100">#REF!</definedName>
    <definedName name="_________std150">#REF!</definedName>
    <definedName name="_________std2">#REF!</definedName>
    <definedName name="_________std3">#REF!</definedName>
    <definedName name="_________std4">#REF!</definedName>
    <definedName name="_________std50">#REF!</definedName>
    <definedName name="_________std65">#REF!</definedName>
    <definedName name="_________SUM1">#REF!</definedName>
    <definedName name="_________SUM2">#REF!</definedName>
    <definedName name="_________SUM3">#REF!</definedName>
    <definedName name="_________ti100">#REF!</definedName>
    <definedName name="_________ti120">#REF!</definedName>
    <definedName name="_________ti50">#REF!</definedName>
    <definedName name="_________ti60">#REF!</definedName>
    <definedName name="_________ti80">#REF!</definedName>
    <definedName name="_________TL1">#REF!</definedName>
    <definedName name="_________TL2">#REF!</definedName>
    <definedName name="_________TL3">#REF!</definedName>
    <definedName name="_________TLA120">#REF!</definedName>
    <definedName name="_________TLA35">#REF!</definedName>
    <definedName name="_________TLA50">#REF!</definedName>
    <definedName name="_________TLA70">#REF!</definedName>
    <definedName name="_________TLA95">#REF!</definedName>
    <definedName name="_________tlc20">#REF!</definedName>
    <definedName name="_________TOP2">#REF!</definedName>
    <definedName name="_________tsv25">#REF!</definedName>
    <definedName name="_________uls60">#REF!</definedName>
    <definedName name="_________utd1">#REF!</definedName>
    <definedName name="_________utd2">#REF!</definedName>
    <definedName name="_________utd3">#REF!</definedName>
    <definedName name="_________vcd2">#REF!</definedName>
    <definedName name="_________vcd3">#REF!</definedName>
    <definedName name="_________vcd4">#REF!</definedName>
    <definedName name="_________VL100">#REF!</definedName>
    <definedName name="_________VL200">#REF!</definedName>
    <definedName name="_________VL250">#REF!</definedName>
    <definedName name="_________vnt100">#REF!</definedName>
    <definedName name="_________vnt40">#REF!</definedName>
    <definedName name="_________vnt50">#REF!</definedName>
    <definedName name="_________vnt80">#REF!</definedName>
    <definedName name="_________we3">#REF!</definedName>
    <definedName name="_________wm10">#REF!</definedName>
    <definedName name="_________wm6">#REF!</definedName>
    <definedName name="________AAD3" localSheetId="9">RAB!HAJIME:[0]!OWARI</definedName>
    <definedName name="________AAD3">HAJIME:OWARI</definedName>
    <definedName name="________abs100" localSheetId="9">#REF!</definedName>
    <definedName name="________abs100">#REF!</definedName>
    <definedName name="________ADD1" localSheetId="9">[0]!\ADPASANGANBATU:[0]!\AFPLESTERAN</definedName>
    <definedName name="________ADD1">\ADPASANGANBATU:\AFPLESTERAN</definedName>
    <definedName name="________ADD2" localSheetId="9">[0]!\0:[0]!\AJMACADAM1</definedName>
    <definedName name="________ADD2">\0:\AJMACADAM1</definedName>
    <definedName name="________ADD3" localSheetId="9">[0]!\0:[0]!\AJMACADAM1</definedName>
    <definedName name="________ADD3">\0:\AJMACADAM1</definedName>
    <definedName name="________ahu100" localSheetId="9">#REF!</definedName>
    <definedName name="________ahu100">#REF!</definedName>
    <definedName name="________ahu150">#REF!</definedName>
    <definedName name="________ako100">#REF!</definedName>
    <definedName name="________ako150">#REF!</definedName>
    <definedName name="________ako50">#REF!</definedName>
    <definedName name="________ako80">#REF!</definedName>
    <definedName name="________aku100">#REF!</definedName>
    <definedName name="________aku150">#REF!</definedName>
    <definedName name="________arr3" localSheetId="9">{"Book1","4.09 FLORA DAN FAUNA.xls","4.22 PERLENGKAPAN SEKOLAH.xls"}</definedName>
    <definedName name="________arr3" localSheetId="8">{"Book1","4.09 FLORA DAN FAUNA.xls","4.22 PERLENGKAPAN SEKOLAH.xls"}</definedName>
    <definedName name="________arr3">{"Book1","4.09 FLORA DAN FAUNA.xls","4.22 PERLENGKAPAN SEKOLAH.xls"}</definedName>
    <definedName name="________ATB2">#REF!</definedName>
    <definedName name="________ATB3">#REF!</definedName>
    <definedName name="________ATB4">#REF!</definedName>
    <definedName name="________bbm10">#REF!</definedName>
    <definedName name="________bbm3">#REF!</definedName>
    <definedName name="________bbm5">#REF!</definedName>
    <definedName name="________bbm8">#REF!</definedName>
    <definedName name="________bcv100">#REF!</definedName>
    <definedName name="________bcv125">#REF!</definedName>
    <definedName name="________bcv150">#REF!</definedName>
    <definedName name="________bet100">#REF!</definedName>
    <definedName name="________bet110">#REF!</definedName>
    <definedName name="________bet120">#REF!</definedName>
    <definedName name="________bet123">#REF!</definedName>
    <definedName name="________bet125">#REF!</definedName>
    <definedName name="________bet135">#REF!</definedName>
    <definedName name="________bet140">#REF!</definedName>
    <definedName name="________bet145">#REF!</definedName>
    <definedName name="________bet150">#REF!</definedName>
    <definedName name="________bet160">#REF!</definedName>
    <definedName name="________bet165">#REF!</definedName>
    <definedName name="________BET168">#REF!</definedName>
    <definedName name="________bet170">#REF!</definedName>
    <definedName name="________bet175">#REF!</definedName>
    <definedName name="________bet180">#REF!</definedName>
    <definedName name="________bet190">#REF!</definedName>
    <definedName name="________bet195">#REF!</definedName>
    <definedName name="________bet200">#REF!</definedName>
    <definedName name="________bet210">#REF!</definedName>
    <definedName name="________bet215">#REF!</definedName>
    <definedName name="________bet220">#REF!</definedName>
    <definedName name="________bet225">#REF!</definedName>
    <definedName name="________bet230">#REF!</definedName>
    <definedName name="________bet235">#REF!</definedName>
    <definedName name="________bet240">#REF!</definedName>
    <definedName name="________bet250">#REF!</definedName>
    <definedName name="________bet265">#REF!</definedName>
    <definedName name="________bet275">#REF!</definedName>
    <definedName name="________bet295">#REF!</definedName>
    <definedName name="________bet300">#REF!</definedName>
    <definedName name="________BET305">#REF!</definedName>
    <definedName name="________bet40">#REF!</definedName>
    <definedName name="________bet55">#REF!</definedName>
    <definedName name="________bet60">#REF!</definedName>
    <definedName name="________bet70">#REF!</definedName>
    <definedName name="________bet75">#REF!</definedName>
    <definedName name="________bet80">#REF!</definedName>
    <definedName name="________bet90">#REF!</definedName>
    <definedName name="________bet95">#REF!</definedName>
    <definedName name="________BOX2">#N/A</definedName>
    <definedName name="________bpl32">#REF!</definedName>
    <definedName name="________bpl9">#REF!</definedName>
    <definedName name="________bsc100">#REF!</definedName>
    <definedName name="________bsd1600">#REF!</definedName>
    <definedName name="________bsd2500">#REF!</definedName>
    <definedName name="________bsd4000">#REF!</definedName>
    <definedName name="________btn135">#REF!</definedName>
    <definedName name="________btn175">#REF!</definedName>
    <definedName name="________btn225">#REF!</definedName>
    <definedName name="________btn300">#REF!</definedName>
    <definedName name="________bud3500">#REF!</definedName>
    <definedName name="________bvd1">#REF!</definedName>
    <definedName name="________bvd2">#REF!</definedName>
    <definedName name="________bvd3">#REF!</definedName>
    <definedName name="________bvd34">#REF!</definedName>
    <definedName name="________bvd4">#REF!</definedName>
    <definedName name="________bvd5">#REF!</definedName>
    <definedName name="________bvd8">#REF!</definedName>
    <definedName name="________CAL1">#N/A</definedName>
    <definedName name="________CAL10">#N/A</definedName>
    <definedName name="________CAL11">#N/A</definedName>
    <definedName name="________CAL12">#N/A</definedName>
    <definedName name="________CAL13">#N/A</definedName>
    <definedName name="________CAL14">#N/A</definedName>
    <definedName name="________CAL15">#N/A</definedName>
    <definedName name="________CAL16">#N/A</definedName>
    <definedName name="________CAL17">#N/A</definedName>
    <definedName name="________CAL18">#N/A</definedName>
    <definedName name="________CAL19">#N/A</definedName>
    <definedName name="________CAL2">#N/A</definedName>
    <definedName name="________CAL20">#N/A</definedName>
    <definedName name="________CAL21">#N/A</definedName>
    <definedName name="________CAL3">#N/A</definedName>
    <definedName name="________CAL4">#N/A</definedName>
    <definedName name="________CAL5">#N/A</definedName>
    <definedName name="________CAL6">#N/A</definedName>
    <definedName name="________CAL7">#N/A</definedName>
    <definedName name="________CAL8">#N/A</definedName>
    <definedName name="________CAL9">#N/A</definedName>
    <definedName name="________cas80">#REF!</definedName>
    <definedName name="________cip10">#REF!</definedName>
    <definedName name="________cip2">#REF!</definedName>
    <definedName name="________cip3">#REF!</definedName>
    <definedName name="________cip4">#REF!</definedName>
    <definedName name="________cip6">#REF!</definedName>
    <definedName name="________cip8">#REF!</definedName>
    <definedName name="________cod4">#REF!</definedName>
    <definedName name="________cod50">#REF!</definedName>
    <definedName name="________cor135">#REF!</definedName>
    <definedName name="________cvd100">#REF!</definedName>
    <definedName name="________cvd15">#REF!</definedName>
    <definedName name="________cvd150">#REF!</definedName>
    <definedName name="________cvd50">#REF!</definedName>
    <definedName name="________cvd65">#REF!</definedName>
    <definedName name="________daf1">#REF!</definedName>
    <definedName name="________DAF10">#REF!</definedName>
    <definedName name="________daf2">#REF!</definedName>
    <definedName name="________daf31">#REF!</definedName>
    <definedName name="________daf32">#REF!</definedName>
    <definedName name="________daf33">#REF!</definedName>
    <definedName name="________ddn400">#REF!</definedName>
    <definedName name="________ddn600">#REF!</definedName>
    <definedName name="________der4" localSheetId="9">{"Book1","4.09 FLORA DAN FAUNA.xls","4.22 PERLENGKAPAN SEKOLAH.xls"}</definedName>
    <definedName name="________der4" localSheetId="8">{"Book1","4.09 FLORA DAN FAUNA.xls","4.22 PERLENGKAPAN SEKOLAH.xls"}</definedName>
    <definedName name="________der4">{"Book1","4.09 FLORA DAN FAUNA.xls","4.22 PERLENGKAPAN SEKOLAH.xls"}</definedName>
    <definedName name="________dia6">#REF!</definedName>
    <definedName name="________DIV1">#REF!</definedName>
    <definedName name="________DIV10">#REF!</definedName>
    <definedName name="________DIV11">#REF!</definedName>
    <definedName name="________DIV2">#REF!</definedName>
    <definedName name="________DIV3">#REF!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dlh20">#REF!</definedName>
    <definedName name="________dlh50">#REF!</definedName>
    <definedName name="________doc5" localSheetId="9">{"Book1","4.09 FLORA DAN FAUNA.xls","4.22 PERLENGKAPAN SEKOLAH.xls"}</definedName>
    <definedName name="________doc5" localSheetId="8">{"Book1","4.09 FLORA DAN FAUNA.xls","4.22 PERLENGKAPAN SEKOLAH.xls"}</definedName>
    <definedName name="________doc5">{"Book1","4.09 FLORA DAN FAUNA.xls","4.22 PERLENGKAPAN SEKOLAH.xls"}</definedName>
    <definedName name="________dot2020">#REF!</definedName>
    <definedName name="________eco1">#REF!</definedName>
    <definedName name="________eco2">#REF!</definedName>
    <definedName name="________EEE01">#REF!</definedName>
    <definedName name="________EEE02">#REF!</definedName>
    <definedName name="________EEE03">#REF!</definedName>
    <definedName name="________EEE04">#REF!</definedName>
    <definedName name="________EEE05">#REF!</definedName>
    <definedName name="________EEE06">#REF!</definedName>
    <definedName name="________EEE07">#REF!</definedName>
    <definedName name="________EEE08">#REF!</definedName>
    <definedName name="________EEE09">#REF!</definedName>
    <definedName name="________EEE10">#REF!</definedName>
    <definedName name="________EEE11">#REF!</definedName>
    <definedName name="________EEE12">#REF!</definedName>
    <definedName name="________EEE13">#REF!</definedName>
    <definedName name="________EEE14">#REF!</definedName>
    <definedName name="________EEE15">#REF!</definedName>
    <definedName name="________EEE16">#REF!</definedName>
    <definedName name="________EEE17">#REF!</definedName>
    <definedName name="________EEE18">#REF!</definedName>
    <definedName name="________EEE19">#REF!</definedName>
    <definedName name="________EEE20">#REF!</definedName>
    <definedName name="________EEE21">#REF!</definedName>
    <definedName name="________EEE22">#REF!</definedName>
    <definedName name="________EEE23">#REF!</definedName>
    <definedName name="________EEE24">#REF!</definedName>
    <definedName name="________EEE25">#REF!</definedName>
    <definedName name="________EEE26">#REF!</definedName>
    <definedName name="________EEE27">#REF!</definedName>
    <definedName name="________EEE28">#REF!</definedName>
    <definedName name="________EEE29">#REF!</definedName>
    <definedName name="________EEE30">#REF!</definedName>
    <definedName name="________EEE31">#REF!</definedName>
    <definedName name="________EEE32">#REF!</definedName>
    <definedName name="________EEE33">#REF!</definedName>
    <definedName name="________EQU1">#REF!</definedName>
    <definedName name="________EQU2">#REF!</definedName>
    <definedName name="________ewr4">#REF!</definedName>
    <definedName name="________fdd100">#REF!</definedName>
    <definedName name="________fdd3">#REF!</definedName>
    <definedName name="________fdu2">#REF!</definedName>
    <definedName name="________FIT100">#REF!</definedName>
    <definedName name="________fit125">#REF!</definedName>
    <definedName name="________FIT150">#REF!</definedName>
    <definedName name="________FIT200">#REF!</definedName>
    <definedName name="________FIT300">#REF!</definedName>
    <definedName name="________FIT65">#REF!</definedName>
    <definedName name="________fit80">#REF!</definedName>
    <definedName name="________fjd100">#REF!</definedName>
    <definedName name="________fjd150">#REF!</definedName>
    <definedName name="________fjd50">#REF!</definedName>
    <definedName name="________fjd65">#REF!</definedName>
    <definedName name="________fmd150">#REF!</definedName>
    <definedName name="________frc2495">#REF!</definedName>
    <definedName name="________frc41010">#REF!</definedName>
    <definedName name="________frc495">#REF!</definedName>
    <definedName name="________fvd100">#REF!</definedName>
    <definedName name="________gip1">#REF!</definedName>
    <definedName name="________gip15">#REF!</definedName>
    <definedName name="________gip3">#REF!</definedName>
    <definedName name="________gip34">#REF!</definedName>
    <definedName name="________gip4">#REF!</definedName>
    <definedName name="________gk2" hidden="1">#REF!</definedName>
    <definedName name="________grc1">#REF!</definedName>
    <definedName name="________gti50">#REF!</definedName>
    <definedName name="________gti60">#REF!</definedName>
    <definedName name="________gvd1">#REF!</definedName>
    <definedName name="________gvd10">#REF!</definedName>
    <definedName name="________gvd100">#REF!</definedName>
    <definedName name="________gvd15">#REF!</definedName>
    <definedName name="________gvd150">#REF!</definedName>
    <definedName name="________gvd2">#REF!</definedName>
    <definedName name="________gvd20">#REF!</definedName>
    <definedName name="________gvd25">#REF!</definedName>
    <definedName name="________gvd3">#REF!</definedName>
    <definedName name="________gvd32">#REF!</definedName>
    <definedName name="________gvd4">#REF!</definedName>
    <definedName name="________gvd40">#REF!</definedName>
    <definedName name="________gvd5">#REF!</definedName>
    <definedName name="________gvd50">#REF!</definedName>
    <definedName name="________gvd6">#REF!</definedName>
    <definedName name="________gvd65">#REF!</definedName>
    <definedName name="________gvd8">#REF!</definedName>
    <definedName name="________gvd80">#REF!</definedName>
    <definedName name="________gyp10">#REF!</definedName>
    <definedName name="________gyp5">#REF!</definedName>
    <definedName name="________gyp6">#REF!</definedName>
    <definedName name="________gyp8">#REF!</definedName>
    <definedName name="________HAL1">#REF!</definedName>
    <definedName name="________HAL10">#REF!</definedName>
    <definedName name="________HAL11">#REF!</definedName>
    <definedName name="________HAL12">#REF!</definedName>
    <definedName name="________HAL13">#REF!</definedName>
    <definedName name="________HAL14">#REF!</definedName>
    <definedName name="________HAL15">#REF!</definedName>
    <definedName name="________HAL16">#REF!</definedName>
    <definedName name="________HAL17">#REF!</definedName>
    <definedName name="________HAL18">#REF!</definedName>
    <definedName name="________HAL19">#REF!</definedName>
    <definedName name="________HAL2">#REF!</definedName>
    <definedName name="________HAL20">#REF!</definedName>
    <definedName name="________HAL21">#REF!</definedName>
    <definedName name="________HAL2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HAL9">#REF!</definedName>
    <definedName name="________hdw1">#REF!</definedName>
    <definedName name="________hol2040">#REF!</definedName>
    <definedName name="________hol4040">#REF!</definedName>
    <definedName name="________hol44">#REF!</definedName>
    <definedName name="________ilp1">#REF!</definedName>
    <definedName name="________int1">#REF!</definedName>
    <definedName name="________int2">#REF!</definedName>
    <definedName name="________IPR1">#REF!</definedName>
    <definedName name="________IPR21">#REF!</definedName>
    <definedName name="________jk64">#REF!</definedName>
    <definedName name="________jum1">#REF!</definedName>
    <definedName name="________jum10">#REF!</definedName>
    <definedName name="________jum2">#REF!</definedName>
    <definedName name="________jum3">#REF!</definedName>
    <definedName name="________jum4">#REF!</definedName>
    <definedName name="________jum5">#REF!</definedName>
    <definedName name="________jum6">#REF!</definedName>
    <definedName name="________jum7">#REF!</definedName>
    <definedName name="________jum8">#REF!</definedName>
    <definedName name="________jum9">#REF!</definedName>
    <definedName name="________K3">#REF!</definedName>
    <definedName name="________kc10">#REF!</definedName>
    <definedName name="________kc12">#REF!</definedName>
    <definedName name="________kc5">#REF!</definedName>
    <definedName name="________kco7">#REF!</definedName>
    <definedName name="________kcp3">#REF!</definedName>
    <definedName name="________kcp5">#REF!</definedName>
    <definedName name="________kcp6">#REF!</definedName>
    <definedName name="________kcr3">#REF!</definedName>
    <definedName name="________kcr5">#REF!</definedName>
    <definedName name="________kcr6">#REF!</definedName>
    <definedName name="________ker1020">#REF!</definedName>
    <definedName name="________ker2020">#REF!</definedName>
    <definedName name="________ker2025">#REF!</definedName>
    <definedName name="________ker3030">#REF!</definedName>
    <definedName name="________ker40">#REF!</definedName>
    <definedName name="________KES3">#REF!</definedName>
    <definedName name="________key1" hidden="1">#REF!</definedName>
    <definedName name="________km5">#REF!</definedName>
    <definedName name="________ko2">#REF!</definedName>
    <definedName name="________kof1">#REF!</definedName>
    <definedName name="________kp57">#REF!</definedName>
    <definedName name="________kr15">#REF!</definedName>
    <definedName name="________kr2020">#REF!</definedName>
    <definedName name="________kr4040">#REF!</definedName>
    <definedName name="________kr6060">#REF!</definedName>
    <definedName name="________lad400">#REF!</definedName>
    <definedName name="________lad600">#REF!</definedName>
    <definedName name="________LCM2">#REF!</definedName>
    <definedName name="________LCM3">#REF!</definedName>
    <definedName name="________ld100">#REF!</definedName>
    <definedName name="________ld120">#REF!</definedName>
    <definedName name="________ld50">#REF!</definedName>
    <definedName name="________ld60">#REF!</definedName>
    <definedName name="________ld80">#REF!</definedName>
    <definedName name="________ldp60">#REF!</definedName>
    <definedName name="________lh50">#REF!</definedName>
    <definedName name="________LLL01">#REF!</definedName>
    <definedName name="________LLL02">#REF!</definedName>
    <definedName name="________LLL03">#REF!</definedName>
    <definedName name="________LLL10">#REF!</definedName>
    <definedName name="________LLL11">#REF!</definedName>
    <definedName name="________lp100">#REF!</definedName>
    <definedName name="________lp300">#REF!</definedName>
    <definedName name="________lp36">#REF!</definedName>
    <definedName name="________lp500">#REF!</definedName>
    <definedName name="________lp60">#REF!</definedName>
    <definedName name="________lpl11">#REF!</definedName>
    <definedName name="________ls100">#REF!</definedName>
    <definedName name="________ls50">#REF!</definedName>
    <definedName name="________ls60">#REF!</definedName>
    <definedName name="________ls80">#REF!</definedName>
    <definedName name="________MAC12">#REF!</definedName>
    <definedName name="________MAC46">#REF!</definedName>
    <definedName name="________mas1" localSheetId="9">{"Book1","4.09 FLORA DAN FAUNA.xls","4.22 PERLENGKAPAN SEKOLAH.xls"}</definedName>
    <definedName name="________mas1" localSheetId="8">{"Book1","4.09 FLORA DAN FAUNA.xls","4.22 PERLENGKAPAN SEKOLAH.xls"}</definedName>
    <definedName name="________mas1">{"Book1","4.09 FLORA DAN FAUNA.xls","4.22 PERLENGKAPAN SEKOLAH.xls"}</definedName>
    <definedName name="________mas12" localSheetId="9">{"Book1","4.09 FLORA DAN FAUNA.xls","4.22 PERLENGKAPAN SEKOLAH.xls"}</definedName>
    <definedName name="________mas12" localSheetId="8">{"Book1","4.09 FLORA DAN FAUNA.xls","4.22 PERLENGKAPAN SEKOLAH.xls"}</definedName>
    <definedName name="________mas12">{"Book1","4.09 FLORA DAN FAUNA.xls","4.22 PERLENGKAPAN SEKOLAH.xls"}</definedName>
    <definedName name="________mas2" localSheetId="9">{"Book1","4.09 FLORA DAN FAUNA.xls","4.22 PERLENGKAPAN SEKOLAH.xls"}</definedName>
    <definedName name="________mas2" localSheetId="8">{"Book1","4.09 FLORA DAN FAUNA.xls","4.22 PERLENGKAPAN SEKOLAH.xls"}</definedName>
    <definedName name="________mas2">{"Book1","4.09 FLORA DAN FAUNA.xls","4.22 PERLENGKAPAN SEKOLAH.xls"}</definedName>
    <definedName name="________mas4" localSheetId="9">{"Book1","4.09 FLORA DAN FAUNA.xls","4.22 PERLENGKAPAN SEKOLAH.xls"}</definedName>
    <definedName name="________mas4" localSheetId="8">{"Book1","4.09 FLORA DAN FAUNA.xls","4.22 PERLENGKAPAN SEKOLAH.xls"}</definedName>
    <definedName name="________mas4">{"Book1","4.09 FLORA DAN FAUNA.xls","4.22 PERLENGKAPAN SEKOLAH.xls"}</definedName>
    <definedName name="________mas5" localSheetId="9">{"Book1","4.09 FLORA DAN FAUNA.xls","4.22 PERLENGKAPAN SEKOLAH.xls"}</definedName>
    <definedName name="________mas5" localSheetId="8">{"Book1","4.09 FLORA DAN FAUNA.xls","4.22 PERLENGKAPAN SEKOLAH.xls"}</definedName>
    <definedName name="________mas5">{"Book1","4.09 FLORA DAN FAUNA.xls","4.22 PERLENGKAPAN SEKOLAH.xls"}</definedName>
    <definedName name="________mas6" localSheetId="9">{"Book1","4.09 FLORA DAN FAUNA.xls","4.22 PERLENGKAPAN SEKOLAH.xls"}</definedName>
    <definedName name="________mas6" localSheetId="8">{"Book1","4.09 FLORA DAN FAUNA.xls","4.22 PERLENGKAPAN SEKOLAH.xls"}</definedName>
    <definedName name="________mas6">{"Book1","4.09 FLORA DAN FAUNA.xls","4.22 PERLENGKAPAN SEKOLAH.xls"}</definedName>
    <definedName name="________mas7" localSheetId="9">{"Book1","4.09 FLORA DAN FAUNA.xls","4.22 PERLENGKAPAN SEKOLAH.xls"}</definedName>
    <definedName name="________mas7" localSheetId="8">{"Book1","4.09 FLORA DAN FAUNA.xls","4.22 PERLENGKAPAN SEKOLAH.xls"}</definedName>
    <definedName name="________mas7">{"Book1","4.09 FLORA DAN FAUNA.xls","4.22 PERLENGKAPAN SEKOLAH.xls"}</definedName>
    <definedName name="________mas8" localSheetId="9">{"Book1","4.09 FLORA DAN FAUNA.xls","4.22 PERLENGKAPAN SEKOLAH.xls"}</definedName>
    <definedName name="________mas8" localSheetId="8">{"Book1","4.09 FLORA DAN FAUNA.xls","4.22 PERLENGKAPAN SEKOLAH.xls"}</definedName>
    <definedName name="________mas8">{"Book1","4.09 FLORA DAN FAUNA.xls","4.22 PERLENGKAPAN SEKOLAH.xls"}</definedName>
    <definedName name="________mas9" localSheetId="9">{"Book1","4.09 FLORA DAN FAUNA.xls","4.22 PERLENGKAPAN SEKOLAH.xls"}</definedName>
    <definedName name="________mas9" localSheetId="8">{"Book1","4.09 FLORA DAN FAUNA.xls","4.22 PERLENGKAPAN SEKOLAH.xls"}</definedName>
    <definedName name="________mas9">{"Book1","4.09 FLORA DAN FAUNA.xls","4.22 PERLENGKAPAN SEKOLAH.xls"}</definedName>
    <definedName name="________mc2">#REF!</definedName>
    <definedName name="________MDE01">#REF!</definedName>
    <definedName name="________MDE02">#REF!</definedName>
    <definedName name="________MDE03">#REF!</definedName>
    <definedName name="________MDE04">#REF!</definedName>
    <definedName name="________MDE05">#REF!</definedName>
    <definedName name="________MDE06">#REF!</definedName>
    <definedName name="________MDE07">#REF!</definedName>
    <definedName name="________MDE08">#REF!</definedName>
    <definedName name="________MDE09">#REF!</definedName>
    <definedName name="________MDE10">#REF!</definedName>
    <definedName name="________MDE11">#REF!</definedName>
    <definedName name="________MDE12">#REF!</definedName>
    <definedName name="________MDE13">#REF!</definedName>
    <definedName name="________MDE14">#REF!</definedName>
    <definedName name="________MDE15">#REF!</definedName>
    <definedName name="________MDE16">#REF!</definedName>
    <definedName name="________MDE17">#REF!</definedName>
    <definedName name="________MDE18">#REF!</definedName>
    <definedName name="________MDE19">#REF!</definedName>
    <definedName name="________MDE20">#REF!</definedName>
    <definedName name="________MDE21">#REF!</definedName>
    <definedName name="________MDE22">#REF!</definedName>
    <definedName name="________MDE23">#REF!</definedName>
    <definedName name="________MDE24">#REF!</definedName>
    <definedName name="________MDE25">#REF!</definedName>
    <definedName name="________MDE26">#REF!</definedName>
    <definedName name="________MDE27">#REF!</definedName>
    <definedName name="________MDE28">#REF!</definedName>
    <definedName name="________MDE29">#REF!</definedName>
    <definedName name="________MDE30">#REF!</definedName>
    <definedName name="________MDE31">#REF!</definedName>
    <definedName name="________MDE32">#REF!</definedName>
    <definedName name="________MDE33">#REF!</definedName>
    <definedName name="________MDE34">#REF!</definedName>
    <definedName name="________MDE35">#REF!</definedName>
    <definedName name="________MDE36">#REF!</definedName>
    <definedName name="________MDE37">#REF!</definedName>
    <definedName name="________MDE38">#REF!</definedName>
    <definedName name="________MDE39">#REF!</definedName>
    <definedName name="________MDE40">#REF!</definedName>
    <definedName name="________MDE41">#REF!</definedName>
    <definedName name="________MDE42">#REF!</definedName>
    <definedName name="________MDE43">#REF!</definedName>
    <definedName name="________MDE44">#REF!</definedName>
    <definedName name="________MDE45">#REF!</definedName>
    <definedName name="________MDE46">#REF!</definedName>
    <definedName name="________MDE47">#REF!</definedName>
    <definedName name="________MDE48">#REF!</definedName>
    <definedName name="________MDE49">#REF!</definedName>
    <definedName name="________MDE50">#REF!</definedName>
    <definedName name="________MDE51">#REF!</definedName>
    <definedName name="________MDE52">#REF!</definedName>
    <definedName name="________MDE53">#REF!</definedName>
    <definedName name="________MDE54">#REF!</definedName>
    <definedName name="________MDE55">#REF!</definedName>
    <definedName name="________MDE56">#REF!</definedName>
    <definedName name="________MDE57">#REF!</definedName>
    <definedName name="________MDE58">#REF!</definedName>
    <definedName name="________MDE59">#REF!</definedName>
    <definedName name="________MDE60">#REF!</definedName>
    <definedName name="________MDE61">#REF!</definedName>
    <definedName name="________MDE62">#REF!</definedName>
    <definedName name="________MDE63">#REF!</definedName>
    <definedName name="________MDE64">#REF!</definedName>
    <definedName name="________MDE65">#REF!</definedName>
    <definedName name="________MDE66">#REF!</definedName>
    <definedName name="________MDE67">#REF!</definedName>
    <definedName name="________MDE68">#REF!</definedName>
    <definedName name="________ME01">#REF!</definedName>
    <definedName name="________ME02">#REF!</definedName>
    <definedName name="________ME03">#REF!</definedName>
    <definedName name="________ME04">#REF!</definedName>
    <definedName name="________ME05">#REF!</definedName>
    <definedName name="________ME06">#REF!</definedName>
    <definedName name="________ME07">#REF!</definedName>
    <definedName name="________ME08">#REF!</definedName>
    <definedName name="________ME09">#REF!</definedName>
    <definedName name="________me1" localSheetId="9">{"Book1","4.09 FLORA DAN FAUNA.xls","4.22 PERLENGKAPAN SEKOLAH.xls"}</definedName>
    <definedName name="________me1" localSheetId="8">{"Book1","4.09 FLORA DAN FAUNA.xls","4.22 PERLENGKAPAN SEKOLAH.xls"}</definedName>
    <definedName name="________me1">{"Book1","4.09 FLORA DAN FAUNA.xls","4.22 PERLENGKAPAN SEKOLAH.xls"}</definedName>
    <definedName name="________ME10">#REF!</definedName>
    <definedName name="________ME11">#REF!</definedName>
    <definedName name="________ME12">#REF!</definedName>
    <definedName name="________ME13">#REF!</definedName>
    <definedName name="________ME14">#REF!</definedName>
    <definedName name="________ME15">#REF!</definedName>
    <definedName name="________ME16">#REF!</definedName>
    <definedName name="________ME17">#REF!</definedName>
    <definedName name="________ME18">#REF!</definedName>
    <definedName name="________ME19">#REF!</definedName>
    <definedName name="________me2" localSheetId="9">{"Book1","4.09 FLORA DAN FAUNA.xls","4.22 PERLENGKAPAN SEKOLAH.xls"}</definedName>
    <definedName name="________me2" localSheetId="8">{"Book1","4.09 FLORA DAN FAUNA.xls","4.22 PERLENGKAPAN SEKOLAH.xls"}</definedName>
    <definedName name="________me2">{"Book1","4.09 FLORA DAN FAUNA.xls","4.22 PERLENGKAPAN SEKOLAH.xls"}</definedName>
    <definedName name="________ME20">#REF!</definedName>
    <definedName name="________ME21">#REF!</definedName>
    <definedName name="________ME22">#REF!</definedName>
    <definedName name="________ME23">#REF!</definedName>
    <definedName name="________ME24">#REF!</definedName>
    <definedName name="________ME25">#REF!</definedName>
    <definedName name="________ME26">#REF!</definedName>
    <definedName name="________ME27">#REF!</definedName>
    <definedName name="________ME28">#REF!</definedName>
    <definedName name="________ME29">#REF!</definedName>
    <definedName name="________me3" localSheetId="9">{"Book1","4.09 FLORA DAN FAUNA.xls","4.22 PERLENGKAPAN SEKOLAH.xls"}</definedName>
    <definedName name="________me3" localSheetId="8">{"Book1","4.09 FLORA DAN FAUNA.xls","4.22 PERLENGKAPAN SEKOLAH.xls"}</definedName>
    <definedName name="________me3">{"Book1","4.09 FLORA DAN FAUNA.xls","4.22 PERLENGKAPAN SEKOLAH.xls"}</definedName>
    <definedName name="________ME30">#REF!</definedName>
    <definedName name="________ME31">#REF!</definedName>
    <definedName name="________ME32">#REF!</definedName>
    <definedName name="________ME33">#REF!</definedName>
    <definedName name="________ME34">#REF!</definedName>
    <definedName name="________ME35">#REF!</definedName>
    <definedName name="________ME36">#REF!</definedName>
    <definedName name="________ME37">#REF!</definedName>
    <definedName name="________ME38">#REF!</definedName>
    <definedName name="________ME39">#REF!</definedName>
    <definedName name="________me4" localSheetId="9">{"Book1","4.09 FLORA DAN FAUNA.xls","4.22 PERLENGKAPAN SEKOLAH.xls"}</definedName>
    <definedName name="________me4" localSheetId="8">{"Book1","4.09 FLORA DAN FAUNA.xls","4.22 PERLENGKAPAN SEKOLAH.xls"}</definedName>
    <definedName name="________me4">{"Book1","4.09 FLORA DAN FAUNA.xls","4.22 PERLENGKAPAN SEKOLAH.xls"}</definedName>
    <definedName name="________ME40">#REF!</definedName>
    <definedName name="________ME41">#REF!</definedName>
    <definedName name="________ME42">#REF!</definedName>
    <definedName name="________ME43">#REF!</definedName>
    <definedName name="________ME44">#REF!</definedName>
    <definedName name="________ME45">#REF!</definedName>
    <definedName name="________ME46">#REF!</definedName>
    <definedName name="________ME47">#REF!</definedName>
    <definedName name="________ME48">#REF!</definedName>
    <definedName name="________ME49">#REF!</definedName>
    <definedName name="________me5" localSheetId="9">{"Book1","4.09 FLORA DAN FAUNA.xls","4.22 PERLENGKAPAN SEKOLAH.xls"}</definedName>
    <definedName name="________me5" localSheetId="8">{"Book1","4.09 FLORA DAN FAUNA.xls","4.22 PERLENGKAPAN SEKOLAH.xls"}</definedName>
    <definedName name="________me5">{"Book1","4.09 FLORA DAN FAUNA.xls","4.22 PERLENGKAPAN SEKOLAH.xls"}</definedName>
    <definedName name="________ME50">#REF!</definedName>
    <definedName name="________ME51">#REF!</definedName>
    <definedName name="________ME52">#REF!</definedName>
    <definedName name="________ME53">#REF!</definedName>
    <definedName name="________ME54">#REF!</definedName>
    <definedName name="________ME55">#REF!</definedName>
    <definedName name="________ME56">#REF!</definedName>
    <definedName name="________ME57">#REF!</definedName>
    <definedName name="________ME58">#REF!</definedName>
    <definedName name="________ME59">#REF!</definedName>
    <definedName name="________ME60">#REF!</definedName>
    <definedName name="________ME61">#REF!</definedName>
    <definedName name="________ME62">#REF!</definedName>
    <definedName name="________ME63">#REF!</definedName>
    <definedName name="________ME64">#REF!</definedName>
    <definedName name="________ME65">#REF!</definedName>
    <definedName name="________ME66">#REF!</definedName>
    <definedName name="________ME67">#REF!</definedName>
    <definedName name="________ME68">#REF!</definedName>
    <definedName name="________me9" localSheetId="9">{"Book1","4.09 FLORA DAN FAUNA.xls","4.22 PERLENGKAPAN SEKOLAH.xls"}</definedName>
    <definedName name="________me9" localSheetId="8">{"Book1","4.09 FLORA DAN FAUNA.xls","4.22 PERLENGKAPAN SEKOLAH.xls"}</definedName>
    <definedName name="________me9">{"Book1","4.09 FLORA DAN FAUNA.xls","4.22 PERLENGKAPAN SEKOLAH.xls"}</definedName>
    <definedName name="________mek1" localSheetId="9">{"Book1","4.09 FLORA DAN FAUNA.xls","4.22 PERLENGKAPAN SEKOLAH.xls"}</definedName>
    <definedName name="________mek1" localSheetId="8">{"Book1","4.09 FLORA DAN FAUNA.xls","4.22 PERLENGKAPAN SEKOLAH.xls"}</definedName>
    <definedName name="________mek1">{"Book1","4.09 FLORA DAN FAUNA.xls","4.22 PERLENGKAPAN SEKOLAH.xls"}</definedName>
    <definedName name="________mek2" localSheetId="9">{"Book1","4.09 FLORA DAN FAUNA.xls","4.22 PERLENGKAPAN SEKOLAH.xls"}</definedName>
    <definedName name="________mek2" localSheetId="8">{"Book1","4.09 FLORA DAN FAUNA.xls","4.22 PERLENGKAPAN SEKOLAH.xls"}</definedName>
    <definedName name="________mek2">{"Book1","4.09 FLORA DAN FAUNA.xls","4.22 PERLENGKAPAN SEKOLAH.xls"}</definedName>
    <definedName name="________mek3" localSheetId="9">{"Book1","4.09 FLORA DAN FAUNA.xls","4.22 PERLENGKAPAN SEKOLAH.xls"}</definedName>
    <definedName name="________mek3" localSheetId="8">{"Book1","4.09 FLORA DAN FAUNA.xls","4.22 PERLENGKAPAN SEKOLAH.xls"}</definedName>
    <definedName name="________mek3">{"Book1","4.09 FLORA DAN FAUNA.xls","4.22 PERLENGKAPAN SEKOLAH.xls"}</definedName>
    <definedName name="________mek5" localSheetId="9">{"Book1","4.09 FLORA DAN FAUNA.xls","4.22 PERLENGKAPAN SEKOLAH.xls"}</definedName>
    <definedName name="________mek5" localSheetId="8">{"Book1","4.09 FLORA DAN FAUNA.xls","4.22 PERLENGKAPAN SEKOLAH.xls"}</definedName>
    <definedName name="________mek5">{"Book1","4.09 FLORA DAN FAUNA.xls","4.22 PERLENGKAPAN SEKOLAH.xls"}</definedName>
    <definedName name="________mek87" localSheetId="9">{"Book1","4.09 FLORA DAN FAUNA.xls","4.22 PERLENGKAPAN SEKOLAH.xls"}</definedName>
    <definedName name="________mek87" localSheetId="8">{"Book1","4.09 FLORA DAN FAUNA.xls","4.22 PERLENGKAPAN SEKOLAH.xls"}</definedName>
    <definedName name="________mek87">{"Book1","4.09 FLORA DAN FAUNA.xls","4.22 PERLENGKAPAN SEKOLAH.xls"}</definedName>
    <definedName name="________mek9" localSheetId="9">{"Book1","4.09 FLORA DAN FAUNA.xls","4.22 PERLENGKAPAN SEKOLAH.xls"}</definedName>
    <definedName name="________mek9" localSheetId="8">{"Book1","4.09 FLORA DAN FAUNA.xls","4.22 PERLENGKAPAN SEKOLAH.xls"}</definedName>
    <definedName name="________mek9">{"Book1","4.09 FLORA DAN FAUNA.xls","4.22 PERLENGKAPAN SEKOLAH.xls"}</definedName>
    <definedName name="________meq12" localSheetId="9">{"Book1","4.09 FLORA DAN FAUNA.xls","4.22 PERLENGKAPAN SEKOLAH.xls"}</definedName>
    <definedName name="________meq12" localSheetId="8">{"Book1","4.09 FLORA DAN FAUNA.xls","4.22 PERLENGKAPAN SEKOLAH.xls"}</definedName>
    <definedName name="________meq12">{"Book1","4.09 FLORA DAN FAUNA.xls","4.22 PERLENGKAPAN SEKOLAH.xls"}</definedName>
    <definedName name="________mg8">#REF!</definedName>
    <definedName name="________MMM03">#REF!</definedName>
    <definedName name="________MMM04">#REF!</definedName>
    <definedName name="________MMM10">#REF!</definedName>
    <definedName name="________MMM11">#REF!</definedName>
    <definedName name="________MMM12">#REF!</definedName>
    <definedName name="________MMM14">#REF!</definedName>
    <definedName name="________MMM16">#REF!</definedName>
    <definedName name="________MMM18">#REF!</definedName>
    <definedName name="________MMM19">#REF!</definedName>
    <definedName name="________MMM24">#REF!</definedName>
    <definedName name="________MMM26">#REF!</definedName>
    <definedName name="________MMM27">#REF!</definedName>
    <definedName name="________MMM33">#REF!</definedName>
    <definedName name="________MMM37">#REF!</definedName>
    <definedName name="________MMM38">#REF!</definedName>
    <definedName name="________MMM39">#REF!</definedName>
    <definedName name="________MMM42">#REF!</definedName>
    <definedName name="________MMM44">#REF!</definedName>
    <definedName name="________MMM47">#REF!</definedName>
    <definedName name="________MMM48">#REF!</definedName>
    <definedName name="________MOB1">#REF!</definedName>
    <definedName name="________MOB2">#REF!</definedName>
    <definedName name="________mu1">#REF!</definedName>
    <definedName name="________mu100">#REF!</definedName>
    <definedName name="________mu2">#REF!</definedName>
    <definedName name="________mu200">#REF!</definedName>
    <definedName name="________mu300">#REF!</definedName>
    <definedName name="________mu301">#REF!</definedName>
    <definedName name="________mu380">#REF!</definedName>
    <definedName name="________mu400">#REF!</definedName>
    <definedName name="________mu440">#REF!</definedName>
    <definedName name="________mu450">#REF!</definedName>
    <definedName name="________mul12">#REF!</definedName>
    <definedName name="________mul6">#REF!</definedName>
    <definedName name="________mul9">#REF!</definedName>
    <definedName name="________mvd1">#REF!</definedName>
    <definedName name="________mvd2">#REF!</definedName>
    <definedName name="________mvd3">#REF!</definedName>
    <definedName name="________mvd4">#REF!</definedName>
    <definedName name="________NCL100">#REF!</definedName>
    <definedName name="________NCL200">#REF!</definedName>
    <definedName name="________NCL250">#REF!</definedName>
    <definedName name="________nin190">#REF!</definedName>
    <definedName name="________nok001">#REF!</definedName>
    <definedName name="________nok002">#REF!</definedName>
    <definedName name="________nym0225">#REF!</definedName>
    <definedName name="________nym34">#REF!</definedName>
    <definedName name="________nym46">#REF!</definedName>
    <definedName name="________nyy2416">#REF!</definedName>
    <definedName name="________nyy244">#REF!</definedName>
    <definedName name="________nyy246">#REF!</definedName>
    <definedName name="________nyy34">#REF!</definedName>
    <definedName name="________nyy410">#REF!</definedName>
    <definedName name="________nyy41010">#REF!</definedName>
    <definedName name="________nyy412050">#REF!</definedName>
    <definedName name="________nyy412070">#REF!</definedName>
    <definedName name="________nyy415070">#REF!</definedName>
    <definedName name="________nyy416">#REF!</definedName>
    <definedName name="________nyy41616">#REF!</definedName>
    <definedName name="________nyy42525">#REF!</definedName>
    <definedName name="________nyy43535">#REF!</definedName>
    <definedName name="________nyy44">#REF!</definedName>
    <definedName name="________nyy444">#REF!</definedName>
    <definedName name="________nyy45050">#REF!</definedName>
    <definedName name="________nyy46">#REF!</definedName>
    <definedName name="________nyy466">#REF!</definedName>
    <definedName name="________nyy47050">#REF!</definedName>
    <definedName name="________nyy47070">#REF!</definedName>
    <definedName name="________nyy49570">#REF!</definedName>
    <definedName name="________PA1">#REF!</definedName>
    <definedName name="________PA10">#REF!</definedName>
    <definedName name="________PA2">#REF!</definedName>
    <definedName name="________PA3">#REF!</definedName>
    <definedName name="________PA4">#REF!</definedName>
    <definedName name="________PA5">#REF!</definedName>
    <definedName name="________PA6">#REF!</definedName>
    <definedName name="________PA7">#REF!</definedName>
    <definedName name="________PA8">#REF!</definedName>
    <definedName name="________PA9">#REF!</definedName>
    <definedName name="________pab100">#REF!</definedName>
    <definedName name="________pab125">#REF!</definedName>
    <definedName name="________pab126">#REF!</definedName>
    <definedName name="________pab15">#REF!</definedName>
    <definedName name="________pab150">#REF!</definedName>
    <definedName name="________pab2">#REF!</definedName>
    <definedName name="________pab20">#REF!</definedName>
    <definedName name="________pab25">#REF!</definedName>
    <definedName name="________pab32">#REF!</definedName>
    <definedName name="________pab4">#REF!</definedName>
    <definedName name="________pab40">#REF!</definedName>
    <definedName name="________pab50">#REF!</definedName>
    <definedName name="________pab6">#REF!</definedName>
    <definedName name="________pab65">#REF!</definedName>
    <definedName name="________pab80">#REF!</definedName>
    <definedName name="________pah150">#REF!</definedName>
    <definedName name="________pak100">#REF!</definedName>
    <definedName name="________pak150">#REF!</definedName>
    <definedName name="________pak50">#REF!</definedName>
    <definedName name="________pak80">#REF!</definedName>
    <definedName name="________pav6">#REF!</definedName>
    <definedName name="________pav8">#REF!</definedName>
    <definedName name="________PB1">#REF!</definedName>
    <definedName name="________PB2">#REF!</definedName>
    <definedName name="________PB3">#REF!</definedName>
    <definedName name="________pb34">#REF!</definedName>
    <definedName name="________pb4">#REF!</definedName>
    <definedName name="________pbf3">#REF!</definedName>
    <definedName name="________pbf4">#REF!</definedName>
    <definedName name="________pbs100">#REF!</definedName>
    <definedName name="________pbs15">#REF!</definedName>
    <definedName name="________pbs150">#REF!</definedName>
    <definedName name="________pbs40">#REF!</definedName>
    <definedName name="________pbs50">#REF!</definedName>
    <definedName name="________pbs65">#REF!</definedName>
    <definedName name="________pbs80">#REF!</definedName>
    <definedName name="________pc1">#REF!</definedName>
    <definedName name="________pc10">#REF!</definedName>
    <definedName name="________pc12">#REF!</definedName>
    <definedName name="________pc2">#REF!</definedName>
    <definedName name="________pc3">#REF!</definedName>
    <definedName name="________pc4">#REF!</definedName>
    <definedName name="________pc5">#REF!</definedName>
    <definedName name="________pc50">#REF!</definedName>
    <definedName name="________pc6">#REF!</definedName>
    <definedName name="________pc8">#REF!</definedName>
    <definedName name="________pc80">#REF!</definedName>
    <definedName name="________pcf10">#REF!</definedName>
    <definedName name="________pcf12">#REF!</definedName>
    <definedName name="________pcf3">#REF!</definedName>
    <definedName name="________pcf4">#REF!</definedName>
    <definedName name="________pcf5">#REF!</definedName>
    <definedName name="________pcf6">#REF!</definedName>
    <definedName name="________pcf8">#REF!</definedName>
    <definedName name="________pcf80">#REF!</definedName>
    <definedName name="________pd1">#REF!</definedName>
    <definedName name="________pd2">#REF!</definedName>
    <definedName name="________pd3">#REF!</definedName>
    <definedName name="________pdf3">#REF!</definedName>
    <definedName name="________pf12">#REF!</definedName>
    <definedName name="________ph100">#REF!</definedName>
    <definedName name="________ph150">#REF!</definedName>
    <definedName name="________phf100">#REF!</definedName>
    <definedName name="________phf150">#REF!</definedName>
    <definedName name="________PJ2">#REF!</definedName>
    <definedName name="________PJ3">#REF!</definedName>
    <definedName name="________pk1">#REF!</definedName>
    <definedName name="________pk2">#REF!</definedName>
    <definedName name="________pk25">#REF!</definedName>
    <definedName name="________pk3">#REF!</definedName>
    <definedName name="________PL1">#REF!</definedName>
    <definedName name="________PL2">#REF!</definedName>
    <definedName name="________PL3">#REF!</definedName>
    <definedName name="________ply4">#REF!</definedName>
    <definedName name="________ply9">#REF!</definedName>
    <definedName name="________po1000">#REF!</definedName>
    <definedName name="________por4040">#REF!</definedName>
    <definedName name="________PS1">#REF!</definedName>
    <definedName name="________PS2">#REF!</definedName>
    <definedName name="________psr1">#REF!</definedName>
    <definedName name="________psr2">#REF!</definedName>
    <definedName name="________psr3">#REF!</definedName>
    <definedName name="________psr44">#REF!</definedName>
    <definedName name="________pv100">#REF!</definedName>
    <definedName name="________pv40">#REF!</definedName>
    <definedName name="________pv50">#REF!</definedName>
    <definedName name="________pv80">#REF!</definedName>
    <definedName name="________pvc1">#REF!</definedName>
    <definedName name="________PVC100">#REF!</definedName>
    <definedName name="________pvc12">#REF!</definedName>
    <definedName name="________PVC150">#REF!</definedName>
    <definedName name="________PVC153">#REF!</definedName>
    <definedName name="________PVC2">#REF!</definedName>
    <definedName name="________pvc20">#REF!</definedName>
    <definedName name="________PVC200">#REF!</definedName>
    <definedName name="________pvc25">#REF!</definedName>
    <definedName name="________pvc3">#REF!</definedName>
    <definedName name="________pvc300">#REF!</definedName>
    <definedName name="________pvc32">#REF!</definedName>
    <definedName name="________pvc34">#REF!</definedName>
    <definedName name="________pvc4">#REF!</definedName>
    <definedName name="________pvc40">#REF!</definedName>
    <definedName name="________pvc44">#REF!</definedName>
    <definedName name="________PVC50">#REF!</definedName>
    <definedName name="________pvc6">#REF!</definedName>
    <definedName name="________pvc65">#REF!</definedName>
    <definedName name="________PVC75">#REF!</definedName>
    <definedName name="________pvc80">#REF!</definedName>
    <definedName name="________pvf100">#REF!</definedName>
    <definedName name="________pvf80">#REF!</definedName>
    <definedName name="________Q2" localSheetId="9">{"'Overflow Tank '!$A$1:$Q$58"}</definedName>
    <definedName name="________Q2">{"'Overflow Tank '!$A$1:$Q$58"}</definedName>
    <definedName name="________qmd15">#REF!</definedName>
    <definedName name="________qmd20">#REF!</definedName>
    <definedName name="________QS1">#REF!</definedName>
    <definedName name="________QS10">#REF!</definedName>
    <definedName name="________QS11">#REF!</definedName>
    <definedName name="________QS12">#REF!</definedName>
    <definedName name="________QS13">#REF!</definedName>
    <definedName name="________QS14">#REF!</definedName>
    <definedName name="________QS15">#REF!</definedName>
    <definedName name="________QS16">#REF!</definedName>
    <definedName name="________QS17">#REF!</definedName>
    <definedName name="________QS18">#REF!</definedName>
    <definedName name="________QS19">#REF!</definedName>
    <definedName name="________QS2">#REF!</definedName>
    <definedName name="________QS20">#REF!</definedName>
    <definedName name="________QS21">#REF!</definedName>
    <definedName name="________QS3">#REF!</definedName>
    <definedName name="________QS4">#REF!</definedName>
    <definedName name="________QS5">#REF!</definedName>
    <definedName name="________QS6">#REF!</definedName>
    <definedName name="________QS7">#REF!</definedName>
    <definedName name="________QS8">#REF!</definedName>
    <definedName name="________QS9">#REF!</definedName>
    <definedName name="________RAB1">#REF!</definedName>
    <definedName name="________RAB2">#REF!</definedName>
    <definedName name="________rd4">#REF!</definedName>
    <definedName name="________rd6">#REF!</definedName>
    <definedName name="________rd8">#REF!</definedName>
    <definedName name="________rdd100">#REF!</definedName>
    <definedName name="________rdd150">#REF!</definedName>
    <definedName name="________rdo1">#REF!</definedName>
    <definedName name="________rdo10">#REF!</definedName>
    <definedName name="________rdo4">#REF!</definedName>
    <definedName name="________rdo6">#REF!</definedName>
    <definedName name="________rdo7">#REF!</definedName>
    <definedName name="________rdo8">#REF!</definedName>
    <definedName name="________rdo9">#REF!</definedName>
    <definedName name="________rk100">#REF!</definedName>
    <definedName name="________rk150">#REF!</definedName>
    <definedName name="________rk200">#REF!</definedName>
    <definedName name="________rk300">#REF!</definedName>
    <definedName name="________rk400">#REF!</definedName>
    <definedName name="________rk500">#REF!</definedName>
    <definedName name="________rk600">#REF!</definedName>
    <definedName name="________rkl1000">#REF!</definedName>
    <definedName name="________rkl1200">#REF!</definedName>
    <definedName name="________rkl200">#REF!</definedName>
    <definedName name="________rkl300">#REF!</definedName>
    <definedName name="________rkl400">#REF!</definedName>
    <definedName name="________rkl500">#REF!</definedName>
    <definedName name="________rkl600">#REF!</definedName>
    <definedName name="________rkl700">#REF!</definedName>
    <definedName name="________rkl800">#REF!</definedName>
    <definedName name="________sc1">#REF!</definedName>
    <definedName name="________SC2">#REF!</definedName>
    <definedName name="________sc3">#REF!</definedName>
    <definedName name="________SE2" localSheetId="9">___________PSC084</definedName>
    <definedName name="________SE2" localSheetId="8">___________PSC084</definedName>
    <definedName name="________SE2">___________PSC084</definedName>
    <definedName name="________SFL1">#N/A</definedName>
    <definedName name="________SFL2">#N/A</definedName>
    <definedName name="________SFL3">#N/A</definedName>
    <definedName name="________SFM1">#N/A</definedName>
    <definedName name="________SFM2">#N/A</definedName>
    <definedName name="________SFM3">#N/A</definedName>
    <definedName name="________SFM4">#N/A</definedName>
    <definedName name="________SFM5">#N/A</definedName>
    <definedName name="________SFM6">#N/A</definedName>
    <definedName name="________SFM7">#N/A</definedName>
    <definedName name="________SFQ1">#N/A</definedName>
    <definedName name="________SFQ2">#N/A</definedName>
    <definedName name="________SFQ3">#N/A</definedName>
    <definedName name="________SFQ4">#N/A</definedName>
    <definedName name="________sfv150" localSheetId="9">#REF!</definedName>
    <definedName name="________sfv150">#REF!</definedName>
    <definedName name="________sh1040" localSheetId="9">#REF!</definedName>
    <definedName name="________sh1040">#REF!</definedName>
    <definedName name="________SN3" localSheetId="9">#REF!</definedName>
    <definedName name="________SN3">#REF!</definedName>
    <definedName name="________std100">#REF!</definedName>
    <definedName name="________std150">#REF!</definedName>
    <definedName name="________std2">#REF!</definedName>
    <definedName name="________std3">#REF!</definedName>
    <definedName name="________std4">#REF!</definedName>
    <definedName name="________std50">#REF!</definedName>
    <definedName name="________std65">#REF!</definedName>
    <definedName name="________SUM1">#N/A</definedName>
    <definedName name="________SUM2">#N/A</definedName>
    <definedName name="________SUM3">#N/A</definedName>
    <definedName name="________ti100">#REF!</definedName>
    <definedName name="________ti120">#REF!</definedName>
    <definedName name="________ti50">#REF!</definedName>
    <definedName name="________ti60">#REF!</definedName>
    <definedName name="________ti80">#REF!</definedName>
    <definedName name="________TL1">#REF!</definedName>
    <definedName name="________TL2">#REF!</definedName>
    <definedName name="________TL3">#REF!</definedName>
    <definedName name="________TLA120">#REF!</definedName>
    <definedName name="________TLA35">#REF!</definedName>
    <definedName name="________TLA50">#REF!</definedName>
    <definedName name="________TLA70">#REF!</definedName>
    <definedName name="________TLA95">#REF!</definedName>
    <definedName name="________tlc20">#REF!</definedName>
    <definedName name="________TOP2">#N/A</definedName>
    <definedName name="________tsv25">#REF!</definedName>
    <definedName name="________uls60">#REF!</definedName>
    <definedName name="________utd1">#REF!</definedName>
    <definedName name="________utd2">#REF!</definedName>
    <definedName name="________utd3">#REF!</definedName>
    <definedName name="________vcd2">#REF!</definedName>
    <definedName name="________vcd3">#REF!</definedName>
    <definedName name="________vcd4">#REF!</definedName>
    <definedName name="________VL100">#REF!</definedName>
    <definedName name="________VL200">#REF!</definedName>
    <definedName name="________VL250">#REF!</definedName>
    <definedName name="________vnt100">#REF!</definedName>
    <definedName name="________vnt40">#REF!</definedName>
    <definedName name="________vnt50">#REF!</definedName>
    <definedName name="________vnt80">#REF!</definedName>
    <definedName name="________wc01">#REF!</definedName>
    <definedName name="________we3">#REF!</definedName>
    <definedName name="________wm10">#REF!</definedName>
    <definedName name="________wm6">#REF!</definedName>
    <definedName name="_______AAD3">#N/A</definedName>
    <definedName name="_______abs100">#REF!</definedName>
    <definedName name="_______ADD1" localSheetId="9">[0]!__________grc1:[0]!__________gvd150</definedName>
    <definedName name="_______ADD1">[0]!__________grc1:[0]!__________gvd150</definedName>
    <definedName name="_______ADD2" localSheetId="9">[0]!__________fjd100:[0]!__________gvd65</definedName>
    <definedName name="_______ADD2">[0]!__________fjd100:[0]!__________gvd65</definedName>
    <definedName name="_______ADD3" localSheetId="9">[0]!__________fjd100:[0]!__________gvd65</definedName>
    <definedName name="_______ADD3">[0]!__________fjd100:[0]!__________gvd65</definedName>
    <definedName name="_______ahu100" localSheetId="9">#REF!</definedName>
    <definedName name="_______ahu100">#REF!</definedName>
    <definedName name="_______ahu150">#REF!</definedName>
    <definedName name="_______ako100">#REF!</definedName>
    <definedName name="_______ako150">#REF!</definedName>
    <definedName name="_______ako50">#REF!</definedName>
    <definedName name="_______ako80">#REF!</definedName>
    <definedName name="_______aku100">#REF!</definedName>
    <definedName name="_______aku150">#REF!</definedName>
    <definedName name="_______ATB1">#REF!</definedName>
    <definedName name="_______ATB2">#REF!</definedName>
    <definedName name="_______ATB3">#REF!</definedName>
    <definedName name="_______ATB4">#REF!</definedName>
    <definedName name="_______bbm10">#REF!</definedName>
    <definedName name="_______bbm3">#REF!</definedName>
    <definedName name="_______bbm5">#REF!</definedName>
    <definedName name="_______bbm8">#REF!</definedName>
    <definedName name="_______bcv100">#REF!</definedName>
    <definedName name="_______bcv125">#REF!</definedName>
    <definedName name="_______bcv150">#REF!</definedName>
    <definedName name="_______bet123">#REF!</definedName>
    <definedName name="_______bet135">#REF!</definedName>
    <definedName name="_______bet250">#REF!</definedName>
    <definedName name="_______bet275">#REF!</definedName>
    <definedName name="_______bet300">#REF!</definedName>
    <definedName name="_______BOX2">#REF!</definedName>
    <definedName name="_______bpl32">#REF!</definedName>
    <definedName name="_______bpl9">#REF!</definedName>
    <definedName name="_______BRA2">#REF!</definedName>
    <definedName name="_______bsc100">#REF!</definedName>
    <definedName name="_______bsd1600">#REF!</definedName>
    <definedName name="_______bsd2500">#REF!</definedName>
    <definedName name="_______bsd4000">#REF!</definedName>
    <definedName name="_______btn175">#REF!</definedName>
    <definedName name="_______btn300">#REF!</definedName>
    <definedName name="_______bud3500">#REF!</definedName>
    <definedName name="_______bvd1">#REF!</definedName>
    <definedName name="_______bvd2">#REF!</definedName>
    <definedName name="_______bvd3">#REF!</definedName>
    <definedName name="_______bvd34">#REF!</definedName>
    <definedName name="_______bvd4">#REF!</definedName>
    <definedName name="_______bvd5">#REF!</definedName>
    <definedName name="_______bvd8">#REF!</definedName>
    <definedName name="_______c95176">#REF!</definedName>
    <definedName name="_______CAL1">#REF!</definedName>
    <definedName name="_______CAL10">#REF!</definedName>
    <definedName name="_______CAL11">#REF!</definedName>
    <definedName name="_______CAL12">#REF!</definedName>
    <definedName name="_______CAL13">#REF!</definedName>
    <definedName name="_______CAL14">#REF!</definedName>
    <definedName name="_______CAL15">#REF!</definedName>
    <definedName name="_______CAL16">#REF!</definedName>
    <definedName name="_______CAL17">#REF!</definedName>
    <definedName name="_______CAL18">#REF!</definedName>
    <definedName name="_______CAL19">#REF!</definedName>
    <definedName name="_______CAL2">#REF!</definedName>
    <definedName name="_______CAL20">#REF!</definedName>
    <definedName name="_______CAL21">#REF!</definedName>
    <definedName name="_______CAL3">#REF!</definedName>
    <definedName name="_______CAL4">#REF!</definedName>
    <definedName name="_______CAL5">#REF!</definedName>
    <definedName name="_______CAL6">#REF!</definedName>
    <definedName name="_______CAL7">#REF!</definedName>
    <definedName name="_______CAL8">#REF!</definedName>
    <definedName name="_______CAL9">#REF!</definedName>
    <definedName name="_______cas80">#REF!</definedName>
    <definedName name="_______CCF2">#REF!</definedName>
    <definedName name="_______cip10">#REF!</definedName>
    <definedName name="_______cip2">#REF!</definedName>
    <definedName name="_______cip3">#REF!</definedName>
    <definedName name="_______cip4">#REF!</definedName>
    <definedName name="_______cip6">#REF!</definedName>
    <definedName name="_______cip8">#REF!</definedName>
    <definedName name="_______CLP2">#REF!</definedName>
    <definedName name="_______cod4">#REF!</definedName>
    <definedName name="_______cod50">#REF!</definedName>
    <definedName name="_______coe135">#REF!</definedName>
    <definedName name="_______cor135">#REF!</definedName>
    <definedName name="_______ctb4">#REF!</definedName>
    <definedName name="_______cvd100">#REF!</definedName>
    <definedName name="_______cvd15">#REF!</definedName>
    <definedName name="_______cvd150">#REF!</definedName>
    <definedName name="_______cvd50">#REF!</definedName>
    <definedName name="_______cvd65">#REF!</definedName>
    <definedName name="_______daf1">#REF!</definedName>
    <definedName name="_______DAF10">#REF!</definedName>
    <definedName name="_______daf2">#REF!</definedName>
    <definedName name="_______daf31">#REF!</definedName>
    <definedName name="_______daf32">#REF!</definedName>
    <definedName name="_______daf33">#REF!</definedName>
    <definedName name="_______ddn400">#REF!</definedName>
    <definedName name="_______ddn600">#REF!</definedName>
    <definedName name="_______der4" localSheetId="9">{"Book1","4.09 FLORA DAN FAUNA.xls","4.22 PERLENGKAPAN SEKOLAH.xls"}</definedName>
    <definedName name="_______der4" localSheetId="8">{"Book1","4.09 FLORA DAN FAUNA.xls","4.22 PERLENGKAPAN SEKOLAH.xls"}</definedName>
    <definedName name="_______der4">{"Book1","4.09 FLORA DAN FAUNA.xls","4.22 PERLENGKAPAN SEKOLAH.xls"}</definedName>
    <definedName name="_______dia6">#REF!</definedName>
    <definedName name="_______DIV1">#REF!</definedName>
    <definedName name="_______DIV10">#REF!</definedName>
    <definedName name="_______DIV11">#REF!</definedName>
    <definedName name="_______DIV2">#REF!</definedName>
    <definedName name="_______DIV3">#REF!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dld60">#REF!</definedName>
    <definedName name="_______dlh20">#REF!</definedName>
    <definedName name="_______dlh50">#REF!</definedName>
    <definedName name="_______doc5" localSheetId="9">{"Book1","4.09 FLORA DAN FAUNA.xls","4.22 PERLENGKAPAN SEKOLAH.xls"}</definedName>
    <definedName name="_______doc5" localSheetId="8">{"Book1","4.09 FLORA DAN FAUNA.xls","4.22 PERLENGKAPAN SEKOLAH.xls"}</definedName>
    <definedName name="_______doc5">{"Book1","4.09 FLORA DAN FAUNA.xls","4.22 PERLENGKAPAN SEKOLAH.xls"}</definedName>
    <definedName name="_______dot2020">#REF!</definedName>
    <definedName name="_______dti60">#REF!</definedName>
    <definedName name="_______eco1">#REF!</definedName>
    <definedName name="_______eco2">#REF!</definedName>
    <definedName name="_______EEE01">#REF!</definedName>
    <definedName name="_______EEE02">#REF!</definedName>
    <definedName name="_______EEE03">#REF!</definedName>
    <definedName name="_______EEE04">#REF!</definedName>
    <definedName name="_______EEE05">#REF!</definedName>
    <definedName name="_______EEE06">#REF!</definedName>
    <definedName name="_______EEE07">#REF!</definedName>
    <definedName name="_______EEE08">#REF!</definedName>
    <definedName name="_______EEE09">#REF!</definedName>
    <definedName name="_______EEE10">#REF!</definedName>
    <definedName name="_______EEE11">#REF!</definedName>
    <definedName name="_______EEE12">#REF!</definedName>
    <definedName name="_______EEE13">#REF!</definedName>
    <definedName name="_______EEE14">#REF!</definedName>
    <definedName name="_______EEE15">#REF!</definedName>
    <definedName name="_______EEE16">#REF!</definedName>
    <definedName name="_______EEE17">#REF!</definedName>
    <definedName name="_______EEE18">#REF!</definedName>
    <definedName name="_______EEE19">#REF!</definedName>
    <definedName name="_______EEE20">#REF!</definedName>
    <definedName name="_______EEE21">#REF!</definedName>
    <definedName name="_______EEE22">#REF!</definedName>
    <definedName name="_______EEE23">#REF!</definedName>
    <definedName name="_______EEE24">#REF!</definedName>
    <definedName name="_______EEE25">#REF!</definedName>
    <definedName name="_______EEE26">#REF!</definedName>
    <definedName name="_______EEE27">#REF!</definedName>
    <definedName name="_______EEE28">#REF!</definedName>
    <definedName name="_______EEE29">#REF!</definedName>
    <definedName name="_______EEE30">#REF!</definedName>
    <definedName name="_______EEE31">#REF!</definedName>
    <definedName name="_______EEE32">#REF!</definedName>
    <definedName name="_______EEE33">#REF!</definedName>
    <definedName name="_______EQU1">#REF!</definedName>
    <definedName name="_______EQU2">#REF!</definedName>
    <definedName name="_______ewr4">#REF!</definedName>
    <definedName name="_______fdd100">#REF!</definedName>
    <definedName name="_______fdd3">#REF!</definedName>
    <definedName name="_______fdu2">#REF!</definedName>
    <definedName name="_______FIT100">#REF!</definedName>
    <definedName name="_______fit125">#REF!</definedName>
    <definedName name="_______FIT150">#REF!</definedName>
    <definedName name="_______FIT200">#REF!</definedName>
    <definedName name="_______FIT300">#REF!</definedName>
    <definedName name="_______FIT65">#REF!</definedName>
    <definedName name="_______fit80">#REF!</definedName>
    <definedName name="_______fjd100">#REF!</definedName>
    <definedName name="_______fjd150">#REF!</definedName>
    <definedName name="_______fjd50">#REF!</definedName>
    <definedName name="_______fjd65">#REF!</definedName>
    <definedName name="_______fmd150">#REF!</definedName>
    <definedName name="_______frc2495">#REF!</definedName>
    <definedName name="_______frc41010">#REF!</definedName>
    <definedName name="_______frc495">#REF!</definedName>
    <definedName name="_______fvd100">#REF!</definedName>
    <definedName name="_______gip1">#REF!</definedName>
    <definedName name="_______gip15">#REF!</definedName>
    <definedName name="_______gip3">#REF!</definedName>
    <definedName name="_______gip34">#REF!</definedName>
    <definedName name="_______gip4">#REF!</definedName>
    <definedName name="_______gk2" hidden="1">#REF!</definedName>
    <definedName name="_______grc1">#REF!</definedName>
    <definedName name="_______gti50">#REF!</definedName>
    <definedName name="_______gti60">#REF!</definedName>
    <definedName name="_______gvd1">#REF!</definedName>
    <definedName name="_______gvd10">#REF!</definedName>
    <definedName name="_______gvd100">#REF!</definedName>
    <definedName name="_______gvd15">#REF!</definedName>
    <definedName name="_______gvd150">#REF!</definedName>
    <definedName name="_______gvd2">#REF!</definedName>
    <definedName name="_______gvd20">#REF!</definedName>
    <definedName name="_______gvd25">#REF!</definedName>
    <definedName name="_______gvd3">#REF!</definedName>
    <definedName name="_______gvd32">#REF!</definedName>
    <definedName name="_______gvd4">#REF!</definedName>
    <definedName name="_______gvd40">#REF!</definedName>
    <definedName name="_______gvd5">#REF!</definedName>
    <definedName name="_______gvd50">#REF!</definedName>
    <definedName name="_______gvd6">#REF!</definedName>
    <definedName name="_______gvd65">#REF!</definedName>
    <definedName name="_______gvd8">#REF!</definedName>
    <definedName name="_______gvd80">#REF!</definedName>
    <definedName name="_______gyp10">#REF!</definedName>
    <definedName name="_______gyp5">#REF!</definedName>
    <definedName name="_______gyp6">#REF!</definedName>
    <definedName name="_______gyp8">#REF!</definedName>
    <definedName name="_______HAL1">#REF!</definedName>
    <definedName name="_______HAL10">#REF!</definedName>
    <definedName name="_______HAL11">#REF!</definedName>
    <definedName name="_______HAL12">#REF!</definedName>
    <definedName name="_______HAL13">#REF!</definedName>
    <definedName name="_______HAL14">#REF!</definedName>
    <definedName name="_______HAL15">#REF!</definedName>
    <definedName name="_______HAL16">#REF!</definedName>
    <definedName name="_______HAL17">#REF!</definedName>
    <definedName name="_______HAL18">#REF!</definedName>
    <definedName name="_______HAL19">#REF!</definedName>
    <definedName name="_______HAL2">#REF!</definedName>
    <definedName name="_______HAL20">#REF!</definedName>
    <definedName name="_______HAL21">#REF!</definedName>
    <definedName name="_______HAL2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HAL9">#REF!</definedName>
    <definedName name="_______hdw1">#REF!</definedName>
    <definedName name="_______hol2040">#REF!</definedName>
    <definedName name="_______hol4040">#REF!</definedName>
    <definedName name="_______ilp1">#REF!</definedName>
    <definedName name="_______int1">#REF!</definedName>
    <definedName name="_______int2">#REF!</definedName>
    <definedName name="_______IPR1">#REF!</definedName>
    <definedName name="_______IPR21">#REF!</definedName>
    <definedName name="_______jk64">#REF!</definedName>
    <definedName name="_______jum1">#REF!</definedName>
    <definedName name="_______jum10">#REF!</definedName>
    <definedName name="_______jum2">#REF!</definedName>
    <definedName name="_______jum3">#REF!</definedName>
    <definedName name="_______jum4">#REF!</definedName>
    <definedName name="_______jum5">#REF!</definedName>
    <definedName name="_______jum6">#REF!</definedName>
    <definedName name="_______jum7">#REF!</definedName>
    <definedName name="_______jum8">#REF!</definedName>
    <definedName name="_______jum9">#REF!</definedName>
    <definedName name="_______K3">#REF!</definedName>
    <definedName name="_______kc10">#REF!</definedName>
    <definedName name="_______kc12">#REF!</definedName>
    <definedName name="_______kc5">#REF!</definedName>
    <definedName name="_______kco7">#REF!</definedName>
    <definedName name="_______kcp3">#REF!</definedName>
    <definedName name="_______kcp5">#REF!</definedName>
    <definedName name="_______kcp6">#REF!</definedName>
    <definedName name="_______kcr3">#REF!</definedName>
    <definedName name="_______kcr5">#REF!</definedName>
    <definedName name="_______kcr6">#REF!</definedName>
    <definedName name="_______ker1020">#REF!</definedName>
    <definedName name="_______ker2020">#REF!</definedName>
    <definedName name="_______ker2025">#REF!</definedName>
    <definedName name="_______ker3030">#REF!</definedName>
    <definedName name="_______ker40">#REF!</definedName>
    <definedName name="_______KES3">#REF!</definedName>
    <definedName name="_______key1" hidden="1">#REF!</definedName>
    <definedName name="_______kht20">#REF!</definedName>
    <definedName name="_______kht40">#REF!</definedName>
    <definedName name="_______km5">#REF!</definedName>
    <definedName name="_______ko2">#REF!</definedName>
    <definedName name="_______kof1">#REF!</definedName>
    <definedName name="_______kr15">#REF!</definedName>
    <definedName name="_______kr2020">#REF!</definedName>
    <definedName name="_______kr4040">#REF!</definedName>
    <definedName name="_______kr6060">#REF!</definedName>
    <definedName name="_______krm2020">#REF!</definedName>
    <definedName name="_______krm2025">#REF!</definedName>
    <definedName name="_______krm3030">#REF!</definedName>
    <definedName name="_______krm4040">#REF!</definedName>
    <definedName name="_______lad400">#REF!</definedName>
    <definedName name="_______lad600">#REF!</definedName>
    <definedName name="_______lad800">#REF!</definedName>
    <definedName name="_______LCM2">#REF!</definedName>
    <definedName name="_______LCM3">#REF!</definedName>
    <definedName name="_______ld100">#REF!</definedName>
    <definedName name="_______ld120">#REF!</definedName>
    <definedName name="_______ld50">#REF!</definedName>
    <definedName name="_______ld60">#REF!</definedName>
    <definedName name="_______ld80">#REF!</definedName>
    <definedName name="_______ldp60">#REF!</definedName>
    <definedName name="_______lh50">#REF!</definedName>
    <definedName name="_______LLL01">#REF!</definedName>
    <definedName name="_______LLL02">#REF!</definedName>
    <definedName name="_______LLL03">#REF!</definedName>
    <definedName name="_______LLL04">#REF!</definedName>
    <definedName name="_______LLL05">#REF!</definedName>
    <definedName name="_______LLL06">#REF!</definedName>
    <definedName name="_______LLL07">#REF!</definedName>
    <definedName name="_______LLL08">#REF!</definedName>
    <definedName name="_______LLL09">#REF!</definedName>
    <definedName name="_______LLL10">#REF!</definedName>
    <definedName name="_______LLL11">#REF!</definedName>
    <definedName name="_______lp100">#REF!</definedName>
    <definedName name="_______lp300">#REF!</definedName>
    <definedName name="_______lp36">#REF!</definedName>
    <definedName name="_______lp500">#REF!</definedName>
    <definedName name="_______lp60">#REF!</definedName>
    <definedName name="_______lpl11">#REF!</definedName>
    <definedName name="_______ls100">#REF!</definedName>
    <definedName name="_______ls50">#REF!</definedName>
    <definedName name="_______ls60">#REF!</definedName>
    <definedName name="_______ls80">#REF!</definedName>
    <definedName name="_______MA023">#REF!</definedName>
    <definedName name="_______MAC12">#REF!</definedName>
    <definedName name="_______MAC46">#REF!</definedName>
    <definedName name="_______mas2" localSheetId="9">{"Book1","4.09 FLORA DAN FAUNA.xls","4.22 PERLENGKAPAN SEKOLAH.xls"}</definedName>
    <definedName name="_______mas2" localSheetId="8">{"Book1","4.09 FLORA DAN FAUNA.xls","4.22 PERLENGKAPAN SEKOLAH.xls"}</definedName>
    <definedName name="_______mas2">{"Book1","4.09 FLORA DAN FAUNA.xls","4.22 PERLENGKAPAN SEKOLAH.xls"}</definedName>
    <definedName name="_______mc2">#REF!</definedName>
    <definedName name="_______MDE01">#REF!</definedName>
    <definedName name="_______MDE02">#REF!</definedName>
    <definedName name="_______MDE03">#REF!</definedName>
    <definedName name="_______MDE04">#REF!</definedName>
    <definedName name="_______MDE05">#REF!</definedName>
    <definedName name="_______MDE06">#REF!</definedName>
    <definedName name="_______MDE07">#REF!</definedName>
    <definedName name="_______MDE08">#REF!</definedName>
    <definedName name="_______MDE09">#REF!</definedName>
    <definedName name="_______MDE10">#REF!</definedName>
    <definedName name="_______MDE11">#REF!</definedName>
    <definedName name="_______MDE12">#REF!</definedName>
    <definedName name="_______MDE13">#REF!</definedName>
    <definedName name="_______MDE14">#REF!</definedName>
    <definedName name="_______MDE15">#REF!</definedName>
    <definedName name="_______MDE16">#REF!</definedName>
    <definedName name="_______MDE17">#REF!</definedName>
    <definedName name="_______MDE18">#REF!</definedName>
    <definedName name="_______MDE19">#REF!</definedName>
    <definedName name="_______MDE20">#REF!</definedName>
    <definedName name="_______MDE21">#REF!</definedName>
    <definedName name="_______MDE22">#REF!</definedName>
    <definedName name="_______MDE23">#REF!</definedName>
    <definedName name="_______MDE24">#REF!</definedName>
    <definedName name="_______MDE25">#REF!</definedName>
    <definedName name="_______MDE26">#REF!</definedName>
    <definedName name="_______MDE27">#REF!</definedName>
    <definedName name="_______MDE28">#REF!</definedName>
    <definedName name="_______MDE29">#REF!</definedName>
    <definedName name="_______MDE30">#REF!</definedName>
    <definedName name="_______MDE31">#REF!</definedName>
    <definedName name="_______MDE32">#REF!</definedName>
    <definedName name="_______MDE33">#REF!</definedName>
    <definedName name="_______MDE34">#REF!</definedName>
    <definedName name="_______MDE35">#REF!</definedName>
    <definedName name="_______MDE36">#REF!</definedName>
    <definedName name="_______MDE37">#REF!</definedName>
    <definedName name="_______MDE38">#REF!</definedName>
    <definedName name="_______MDE39">#REF!</definedName>
    <definedName name="_______MDE40">#REF!</definedName>
    <definedName name="_______MDE41">#REF!</definedName>
    <definedName name="_______MDE42">#REF!</definedName>
    <definedName name="_______MDE43">#REF!</definedName>
    <definedName name="_______MDE44">#REF!</definedName>
    <definedName name="_______MDE45">#REF!</definedName>
    <definedName name="_______MDE46">#REF!</definedName>
    <definedName name="_______MDE47">#REF!</definedName>
    <definedName name="_______MDE48">#REF!</definedName>
    <definedName name="_______MDE49">#REF!</definedName>
    <definedName name="_______MDE50">#REF!</definedName>
    <definedName name="_______MDE51">#REF!</definedName>
    <definedName name="_______MDE52">#REF!</definedName>
    <definedName name="_______MDE53">#REF!</definedName>
    <definedName name="_______MDE54">#REF!</definedName>
    <definedName name="_______MDE55">#REF!</definedName>
    <definedName name="_______MDE56">#REF!</definedName>
    <definedName name="_______MDE57">#REF!</definedName>
    <definedName name="_______MDE58">#REF!</definedName>
    <definedName name="_______MDE59">#REF!</definedName>
    <definedName name="_______MDE60">#REF!</definedName>
    <definedName name="_______MDE61">#REF!</definedName>
    <definedName name="_______MDE62">#REF!</definedName>
    <definedName name="_______MDE63">#REF!</definedName>
    <definedName name="_______MDE64">#REF!</definedName>
    <definedName name="_______MDE65">#REF!</definedName>
    <definedName name="_______MDE66">#REF!</definedName>
    <definedName name="_______MDE67">#REF!</definedName>
    <definedName name="_______MDE68">#REF!</definedName>
    <definedName name="_______ME01">#REF!</definedName>
    <definedName name="_______ME02">#REF!</definedName>
    <definedName name="_______ME03">#REF!</definedName>
    <definedName name="_______ME04">#REF!</definedName>
    <definedName name="_______ME05">#REF!</definedName>
    <definedName name="_______ME06">#REF!</definedName>
    <definedName name="_______ME07">#REF!</definedName>
    <definedName name="_______ME08">#REF!</definedName>
    <definedName name="_______ME09">#REF!</definedName>
    <definedName name="_______ME10">#REF!</definedName>
    <definedName name="_______ME11">#REF!</definedName>
    <definedName name="_______ME12">#REF!</definedName>
    <definedName name="_______ME13">#REF!</definedName>
    <definedName name="_______ME14">#REF!</definedName>
    <definedName name="_______ME15">#REF!</definedName>
    <definedName name="_______ME16">#REF!</definedName>
    <definedName name="_______ME17">#REF!</definedName>
    <definedName name="_______ME18">#REF!</definedName>
    <definedName name="_______ME19">#REF!</definedName>
    <definedName name="_______ME20">#REF!</definedName>
    <definedName name="_______ME21">#REF!</definedName>
    <definedName name="_______ME22">#REF!</definedName>
    <definedName name="_______ME23">#REF!</definedName>
    <definedName name="_______ME24">#REF!</definedName>
    <definedName name="_______ME25">#REF!</definedName>
    <definedName name="_______ME26">#REF!</definedName>
    <definedName name="_______ME27">#REF!</definedName>
    <definedName name="_______ME28">#REF!</definedName>
    <definedName name="_______ME29">#REF!</definedName>
    <definedName name="_______ME30">#REF!</definedName>
    <definedName name="_______ME31">#REF!</definedName>
    <definedName name="_______ME32">#REF!</definedName>
    <definedName name="_______ME33">#REF!</definedName>
    <definedName name="_______ME34">#REF!</definedName>
    <definedName name="_______ME35">#REF!</definedName>
    <definedName name="_______ME36">#REF!</definedName>
    <definedName name="_______ME37">#REF!</definedName>
    <definedName name="_______ME38">#REF!</definedName>
    <definedName name="_______ME39">#REF!</definedName>
    <definedName name="_______ME40">#REF!</definedName>
    <definedName name="_______ME41">#REF!</definedName>
    <definedName name="_______ME42">#REF!</definedName>
    <definedName name="_______ME43">#REF!</definedName>
    <definedName name="_______ME44">#REF!</definedName>
    <definedName name="_______ME45">#REF!</definedName>
    <definedName name="_______ME46">#REF!</definedName>
    <definedName name="_______ME47">#REF!</definedName>
    <definedName name="_______ME48">#REF!</definedName>
    <definedName name="_______ME49">#REF!</definedName>
    <definedName name="_______ME50">#REF!</definedName>
    <definedName name="_______ME51">#REF!</definedName>
    <definedName name="_______ME52">#REF!</definedName>
    <definedName name="_______ME53">#REF!</definedName>
    <definedName name="_______ME54">#REF!</definedName>
    <definedName name="_______ME55">#REF!</definedName>
    <definedName name="_______ME56">#REF!</definedName>
    <definedName name="_______ME57">#REF!</definedName>
    <definedName name="_______ME58">#REF!</definedName>
    <definedName name="_______ME59">#REF!</definedName>
    <definedName name="_______ME60">#REF!</definedName>
    <definedName name="_______ME61">#REF!</definedName>
    <definedName name="_______ME62">#REF!</definedName>
    <definedName name="_______ME63">#REF!</definedName>
    <definedName name="_______ME64">#REF!</definedName>
    <definedName name="_______ME65">#REF!</definedName>
    <definedName name="_______ME66">#REF!</definedName>
    <definedName name="_______ME67">#REF!</definedName>
    <definedName name="_______ME68">#REF!</definedName>
    <definedName name="_______me9" localSheetId="9">{"Book1","4.09 FLORA DAN FAUNA.xls","4.22 PERLENGKAPAN SEKOLAH.xls"}</definedName>
    <definedName name="_______me9" localSheetId="8">{"Book1","4.09 FLORA DAN FAUNA.xls","4.22 PERLENGKAPAN SEKOLAH.xls"}</definedName>
    <definedName name="_______me9">{"Book1","4.09 FLORA DAN FAUNA.xls","4.22 PERLENGKAPAN SEKOLAH.xls"}</definedName>
    <definedName name="_______mek1" localSheetId="9">{"Book1","4.09 FLORA DAN FAUNA.xls","4.22 PERLENGKAPAN SEKOLAH.xls"}</definedName>
    <definedName name="_______mek1" localSheetId="8">{"Book1","4.09 FLORA DAN FAUNA.xls","4.22 PERLENGKAPAN SEKOLAH.xls"}</definedName>
    <definedName name="_______mek1">{"Book1","4.09 FLORA DAN FAUNA.xls","4.22 PERLENGKAPAN SEKOLAH.xls"}</definedName>
    <definedName name="_______mek2" localSheetId="9">{"Book1","4.09 FLORA DAN FAUNA.xls","4.22 PERLENGKAPAN SEKOLAH.xls"}</definedName>
    <definedName name="_______mek2" localSheetId="8">{"Book1","4.09 FLORA DAN FAUNA.xls","4.22 PERLENGKAPAN SEKOLAH.xls"}</definedName>
    <definedName name="_______mek2">{"Book1","4.09 FLORA DAN FAUNA.xls","4.22 PERLENGKAPAN SEKOLAH.xls"}</definedName>
    <definedName name="_______mek87" localSheetId="9">{"Book1","4.09 FLORA DAN FAUNA.xls","4.22 PERLENGKAPAN SEKOLAH.xls"}</definedName>
    <definedName name="_______mek87" localSheetId="8">{"Book1","4.09 FLORA DAN FAUNA.xls","4.22 PERLENGKAPAN SEKOLAH.xls"}</definedName>
    <definedName name="_______mek87">{"Book1","4.09 FLORA DAN FAUNA.xls","4.22 PERLENGKAPAN SEKOLAH.xls"}</definedName>
    <definedName name="_______mek9" localSheetId="9">{"Book1","4.09 FLORA DAN FAUNA.xls","4.22 PERLENGKAPAN SEKOLAH.xls"}</definedName>
    <definedName name="_______mek9" localSheetId="8">{"Book1","4.09 FLORA DAN FAUNA.xls","4.22 PERLENGKAPAN SEKOLAH.xls"}</definedName>
    <definedName name="_______mek9">{"Book1","4.09 FLORA DAN FAUNA.xls","4.22 PERLENGKAPAN SEKOLAH.xls"}</definedName>
    <definedName name="_______meq12" localSheetId="9">{"Book1","4.09 FLORA DAN FAUNA.xls","4.22 PERLENGKAPAN SEKOLAH.xls"}</definedName>
    <definedName name="_______meq12" localSheetId="8">{"Book1","4.09 FLORA DAN FAUNA.xls","4.22 PERLENGKAPAN SEKOLAH.xls"}</definedName>
    <definedName name="_______meq12">{"Book1","4.09 FLORA DAN FAUNA.xls","4.22 PERLENGKAPAN SEKOLAH.xls"}</definedName>
    <definedName name="_______mg8">#REF!</definedName>
    <definedName name="_______mix300">#REF!</definedName>
    <definedName name="_______MMM01">#REF!</definedName>
    <definedName name="_______MMM02">#REF!</definedName>
    <definedName name="_______MMM03">#REF!</definedName>
    <definedName name="_______MMM04">#REF!</definedName>
    <definedName name="_______MMM05">#REF!</definedName>
    <definedName name="_______MMM06">#REF!</definedName>
    <definedName name="_______MMM07">#REF!</definedName>
    <definedName name="_______MMM08">#REF!</definedName>
    <definedName name="_______MMM09">#REF!</definedName>
    <definedName name="_______MMM10">#REF!</definedName>
    <definedName name="_______MMM11">#REF!</definedName>
    <definedName name="_______MMM12">#REF!</definedName>
    <definedName name="_______MMM13">#REF!</definedName>
    <definedName name="_______MMM14">#REF!</definedName>
    <definedName name="_______MMM15">#REF!</definedName>
    <definedName name="_______MMM16">#REF!</definedName>
    <definedName name="_______MMM17">#REF!</definedName>
    <definedName name="_______MMM18">#REF!</definedName>
    <definedName name="_______MMM19">#REF!</definedName>
    <definedName name="_______MMM20">#REF!</definedName>
    <definedName name="_______MMM21">#REF!</definedName>
    <definedName name="_______MMM22">#REF!</definedName>
    <definedName name="_______MMM23">#REF!</definedName>
    <definedName name="_______MMM24">#REF!</definedName>
    <definedName name="_______MMM25">#REF!</definedName>
    <definedName name="_______MMM26">#REF!</definedName>
    <definedName name="_______MMM27">#REF!</definedName>
    <definedName name="_______MMM28">#REF!</definedName>
    <definedName name="_______MMM29">#REF!</definedName>
    <definedName name="_______MMM30">#REF!</definedName>
    <definedName name="_______MMM31">#REF!</definedName>
    <definedName name="_______MMM32">#REF!</definedName>
    <definedName name="_______MMM33">#REF!</definedName>
    <definedName name="_______MMM34">#REF!</definedName>
    <definedName name="_______MMM35">#REF!</definedName>
    <definedName name="_______MMM36">#REF!</definedName>
    <definedName name="_______MMM37">#REF!</definedName>
    <definedName name="_______MMM38">#REF!</definedName>
    <definedName name="_______MMM39">#REF!</definedName>
    <definedName name="_______MMM40">#REF!</definedName>
    <definedName name="_______MMM41">#REF!</definedName>
    <definedName name="_______MMM411">#REF!</definedName>
    <definedName name="_______MMM42">#REF!</definedName>
    <definedName name="_______MMM43">#REF!</definedName>
    <definedName name="_______MMM44">#REF!</definedName>
    <definedName name="_______MMM45">#REF!</definedName>
    <definedName name="_______MMM46">#REF!</definedName>
    <definedName name="_______MMM47">#REF!</definedName>
    <definedName name="_______MMM48">#REF!</definedName>
    <definedName name="_______MMM49">#REF!</definedName>
    <definedName name="_______MMM50">#REF!</definedName>
    <definedName name="_______MMM51">#REF!</definedName>
    <definedName name="_______MMM52">#REF!</definedName>
    <definedName name="_______MMM53">#REF!</definedName>
    <definedName name="_______MMM54">#REF!</definedName>
    <definedName name="_______MOB1">#REF!</definedName>
    <definedName name="_______MOB2">#REF!</definedName>
    <definedName name="_______mu1">#REF!</definedName>
    <definedName name="_______mu2">#REF!</definedName>
    <definedName name="_______mul12">#REF!</definedName>
    <definedName name="_______mul6">#REF!</definedName>
    <definedName name="_______mul9">#REF!</definedName>
    <definedName name="_______mvd1">#REF!</definedName>
    <definedName name="_______mvd2">#REF!</definedName>
    <definedName name="_______mvd3">#REF!</definedName>
    <definedName name="_______mvd4">#REF!</definedName>
    <definedName name="_______NCL100">#REF!</definedName>
    <definedName name="_______NCL200">#REF!</definedName>
    <definedName name="_______NCL250">#REF!</definedName>
    <definedName name="_______nin190">#REF!</definedName>
    <definedName name="_______nok001">#REF!</definedName>
    <definedName name="_______nok002">#REF!</definedName>
    <definedName name="_______nym34">#REF!</definedName>
    <definedName name="_______nym46">#REF!</definedName>
    <definedName name="_______nyy2416">#REF!</definedName>
    <definedName name="_______nyy244">#REF!</definedName>
    <definedName name="_______nyy246">#REF!</definedName>
    <definedName name="_______nyy34">#REF!</definedName>
    <definedName name="_______nyy410">#REF!</definedName>
    <definedName name="_______nyy41010">#REF!</definedName>
    <definedName name="_______nyy412050">#REF!</definedName>
    <definedName name="_______nyy412070">#REF!</definedName>
    <definedName name="_______nyy415070">#REF!</definedName>
    <definedName name="_______nyy416">#REF!</definedName>
    <definedName name="_______nyy41616">#REF!</definedName>
    <definedName name="_______nyy42525">#REF!</definedName>
    <definedName name="_______nyy43535">#REF!</definedName>
    <definedName name="_______nyy44">#REF!</definedName>
    <definedName name="_______nyy444">#REF!</definedName>
    <definedName name="_______nyy45050">#REF!</definedName>
    <definedName name="_______nyy46">#REF!</definedName>
    <definedName name="_______nyy466">#REF!</definedName>
    <definedName name="_______nyy47050">#REF!</definedName>
    <definedName name="_______nyy47070">#REF!</definedName>
    <definedName name="_______nyy49570">#REF!</definedName>
    <definedName name="_______PA1">#REF!</definedName>
    <definedName name="_______PA10">#REF!</definedName>
    <definedName name="_______pa12">#REF!</definedName>
    <definedName name="_______PA2">#REF!</definedName>
    <definedName name="_______PA3">#REF!</definedName>
    <definedName name="_______PA4">#REF!</definedName>
    <definedName name="_______PA5">#REF!</definedName>
    <definedName name="_______PA6">#REF!</definedName>
    <definedName name="_______PA7">#REF!</definedName>
    <definedName name="_______PA8">#REF!</definedName>
    <definedName name="_______PA9">#REF!</definedName>
    <definedName name="_______pab100">#REF!</definedName>
    <definedName name="_______pab125">#REF!</definedName>
    <definedName name="_______pab126">#REF!</definedName>
    <definedName name="_______pab15">#REF!</definedName>
    <definedName name="_______pab150">#REF!</definedName>
    <definedName name="_______pab2">#REF!</definedName>
    <definedName name="_______pab20">#REF!</definedName>
    <definedName name="_______pab25">#REF!</definedName>
    <definedName name="_______pab32">#REF!</definedName>
    <definedName name="_______pab4">#REF!</definedName>
    <definedName name="_______pab40">#REF!</definedName>
    <definedName name="_______pab50">#REF!</definedName>
    <definedName name="_______pab6">#REF!</definedName>
    <definedName name="_______pab65">#REF!</definedName>
    <definedName name="_______pab80">#REF!</definedName>
    <definedName name="_______PAC012">#REF!</definedName>
    <definedName name="_______pah150">#REF!</definedName>
    <definedName name="_______pak100">#REF!</definedName>
    <definedName name="_______pak150">#REF!</definedName>
    <definedName name="_______pak50">#REF!</definedName>
    <definedName name="_______pak80">#REF!</definedName>
    <definedName name="_______pav8">#REF!</definedName>
    <definedName name="_______PB1">#REF!</definedName>
    <definedName name="_______PB2">#REF!</definedName>
    <definedName name="_______PB3">#REF!</definedName>
    <definedName name="_______pb34">#REF!</definedName>
    <definedName name="_______pb4">#REF!</definedName>
    <definedName name="_______pbf3">#REF!</definedName>
    <definedName name="_______pbf4">#REF!</definedName>
    <definedName name="_______pbs100">#REF!</definedName>
    <definedName name="_______pbs15">#REF!</definedName>
    <definedName name="_______pbs150">#REF!</definedName>
    <definedName name="_______pbs40">#REF!</definedName>
    <definedName name="_______pbs50">#REF!</definedName>
    <definedName name="_______pbs65">#REF!</definedName>
    <definedName name="_______pbs80">#REF!</definedName>
    <definedName name="_______pc1">#REF!</definedName>
    <definedName name="_______pc10">#REF!</definedName>
    <definedName name="_______pc12">#REF!</definedName>
    <definedName name="_______pc2">#REF!</definedName>
    <definedName name="_______pc3">#REF!</definedName>
    <definedName name="_______pc4">#REF!</definedName>
    <definedName name="_______pc5">#REF!</definedName>
    <definedName name="_______pc50">#REF!</definedName>
    <definedName name="_______pc6">#REF!</definedName>
    <definedName name="_______pc8">#REF!</definedName>
    <definedName name="_______pc80">#REF!</definedName>
    <definedName name="_______PCD10">#REF!</definedName>
    <definedName name="_______PCD3">#REF!</definedName>
    <definedName name="_______PCD6">#REF!</definedName>
    <definedName name="_______PCD8">#REF!</definedName>
    <definedName name="_______pcf10">#REF!</definedName>
    <definedName name="_______pcf12">#REF!</definedName>
    <definedName name="_______pcf3">#REF!</definedName>
    <definedName name="_______pcf4">#REF!</definedName>
    <definedName name="_______pcf5">#REF!</definedName>
    <definedName name="_______pcf6">#REF!</definedName>
    <definedName name="_______pcf8">#REF!</definedName>
    <definedName name="_______pcf80">#REF!</definedName>
    <definedName name="_______pd1">#REF!</definedName>
    <definedName name="_______pd2">#REF!</definedName>
    <definedName name="_______pd3">#REF!</definedName>
    <definedName name="_______pdf3">#REF!</definedName>
    <definedName name="_______pf12">#REF!</definedName>
    <definedName name="_______ph100">#REF!</definedName>
    <definedName name="_______ph150">#REF!</definedName>
    <definedName name="_______phf100">#REF!</definedName>
    <definedName name="_______phf150">#REF!</definedName>
    <definedName name="_______PJ2">#REF!</definedName>
    <definedName name="_______PJ3">#REF!</definedName>
    <definedName name="_______pjk5">#REF!</definedName>
    <definedName name="_______pk1">#REF!</definedName>
    <definedName name="_______pk2">#REF!</definedName>
    <definedName name="_______pk25">#REF!</definedName>
    <definedName name="_______pk3">#REF!</definedName>
    <definedName name="_______PL1">#REF!</definedName>
    <definedName name="_______PL2">#REF!</definedName>
    <definedName name="_______PL3">#REF!</definedName>
    <definedName name="_______ply4">#REF!</definedName>
    <definedName name="_______ply9">#REF!</definedName>
    <definedName name="_______po1000">#REF!</definedName>
    <definedName name="_______por4040">#REF!</definedName>
    <definedName name="_______PS1">#REF!</definedName>
    <definedName name="_______PS2">#REF!</definedName>
    <definedName name="_______PSC052">#REF!</definedName>
    <definedName name="_______psr1">#REF!</definedName>
    <definedName name="_______psr2">#REF!</definedName>
    <definedName name="_______psr3">#REF!</definedName>
    <definedName name="_______psr44">#REF!</definedName>
    <definedName name="_______PT1">#REF!</definedName>
    <definedName name="_______PT2">#REF!</definedName>
    <definedName name="_______PT3">#REF!</definedName>
    <definedName name="_______PT4">#REF!</definedName>
    <definedName name="_______pv100">#REF!</definedName>
    <definedName name="_______pv40">#REF!</definedName>
    <definedName name="_______pv50">#REF!</definedName>
    <definedName name="_______pv80">#REF!</definedName>
    <definedName name="_______PVC05">#REF!</definedName>
    <definedName name="_______pvc1">#REF!</definedName>
    <definedName name="_______PVC100">#REF!</definedName>
    <definedName name="_______pvc12">#REF!</definedName>
    <definedName name="_______pvc150">#REF!</definedName>
    <definedName name="_______PVC153">#REF!</definedName>
    <definedName name="_______PVC2">#REF!</definedName>
    <definedName name="_______pvc20">#REF!</definedName>
    <definedName name="_______PVC200">#REF!</definedName>
    <definedName name="_______pvc25">#REF!</definedName>
    <definedName name="_______pvc3">#REF!</definedName>
    <definedName name="_______pvc300">#REF!</definedName>
    <definedName name="_______pvc32">#REF!</definedName>
    <definedName name="_______pvc34">#REF!</definedName>
    <definedName name="_______pvc4">#REF!</definedName>
    <definedName name="_______pvc40">#REF!</definedName>
    <definedName name="_______pvc44">#REF!</definedName>
    <definedName name="_______PVC50">#REF!</definedName>
    <definedName name="_______pvc6">#REF!</definedName>
    <definedName name="_______pvc65">#REF!</definedName>
    <definedName name="_______PVC75">#REF!</definedName>
    <definedName name="_______pvc80">#REF!</definedName>
    <definedName name="_______pvf100">#REF!</definedName>
    <definedName name="_______pvf80">#REF!</definedName>
    <definedName name="_______qmd15">#REF!</definedName>
    <definedName name="_______qmd20">#REF!</definedName>
    <definedName name="_______QS1">#REF!</definedName>
    <definedName name="_______QS10">#REF!</definedName>
    <definedName name="_______QS11">#REF!</definedName>
    <definedName name="_______QS12">#REF!</definedName>
    <definedName name="_______QS13">#REF!</definedName>
    <definedName name="_______QS14">#REF!</definedName>
    <definedName name="_______QS15">#REF!</definedName>
    <definedName name="_______QS16">#REF!</definedName>
    <definedName name="_______QS17">#REF!</definedName>
    <definedName name="_______QS18">#REF!</definedName>
    <definedName name="_______QS19">#REF!</definedName>
    <definedName name="_______QS2">#REF!</definedName>
    <definedName name="_______QS20">#REF!</definedName>
    <definedName name="_______QS21">#REF!</definedName>
    <definedName name="_______QS3">#REF!</definedName>
    <definedName name="_______QS4">#REF!</definedName>
    <definedName name="_______QS5">#REF!</definedName>
    <definedName name="_______QS6">#REF!</definedName>
    <definedName name="_______QS7">#REF!</definedName>
    <definedName name="_______QS8">#REF!</definedName>
    <definedName name="_______QS9">#REF!</definedName>
    <definedName name="_______RAB1">#REF!</definedName>
    <definedName name="_______RAB2">#REF!</definedName>
    <definedName name="_______rd4">#REF!</definedName>
    <definedName name="_______rd6">#REF!</definedName>
    <definedName name="_______rd8">#REF!</definedName>
    <definedName name="_______rdd100">#REF!</definedName>
    <definedName name="_______rdd150">#REF!</definedName>
    <definedName name="_______rdo1">#REF!</definedName>
    <definedName name="_______rdo10">#REF!</definedName>
    <definedName name="_______rdo4">#REF!</definedName>
    <definedName name="_______rdo6">#REF!</definedName>
    <definedName name="_______rdo7">#REF!</definedName>
    <definedName name="_______rdo8">#REF!</definedName>
    <definedName name="_______rdo9">#REF!</definedName>
    <definedName name="_______rk100">#REF!</definedName>
    <definedName name="_______rk150">#REF!</definedName>
    <definedName name="_______rk200">#REF!</definedName>
    <definedName name="_______rk300">#REF!</definedName>
    <definedName name="_______rk400">#REF!</definedName>
    <definedName name="_______rk500">#REF!</definedName>
    <definedName name="_______rk600">#REF!</definedName>
    <definedName name="_______rkl1000">#REF!</definedName>
    <definedName name="_______rkl1200">#REF!</definedName>
    <definedName name="_______rkl200">#REF!</definedName>
    <definedName name="_______rkl300">#REF!</definedName>
    <definedName name="_______rkl400">#REF!</definedName>
    <definedName name="_______rkl500">#REF!</definedName>
    <definedName name="_______rkl600">#REF!</definedName>
    <definedName name="_______rkl700">#REF!</definedName>
    <definedName name="_______rkl800">#REF!</definedName>
    <definedName name="_______sc1">#REF!</definedName>
    <definedName name="_______SC2">#REF!</definedName>
    <definedName name="_______sc3">#REF!</definedName>
    <definedName name="_______SE2" localSheetId="9">___________PSC084</definedName>
    <definedName name="_______SE2" localSheetId="8">___________PSC084</definedName>
    <definedName name="_______SE2">___________PSC084</definedName>
    <definedName name="_______SFL1" localSheetId="9">#REF!</definedName>
    <definedName name="_______SFL1">#REF!</definedName>
    <definedName name="_______SFL2" localSheetId="9">#REF!</definedName>
    <definedName name="_______SFL2">#REF!</definedName>
    <definedName name="_______SFL3" localSheetId="9">#REF!</definedName>
    <definedName name="_______SFL3">#REF!</definedName>
    <definedName name="_______SFM1">#REF!</definedName>
    <definedName name="_______SFM2">#REF!</definedName>
    <definedName name="_______SFM3">#REF!</definedName>
    <definedName name="_______SFM4">#REF!</definedName>
    <definedName name="_______SFM5">#REF!</definedName>
    <definedName name="_______SFM6">#REF!</definedName>
    <definedName name="_______SFM7">#REF!</definedName>
    <definedName name="_______SFQ1">#REF!</definedName>
    <definedName name="_______SFQ2">#REF!</definedName>
    <definedName name="_______SFQ3">#REF!</definedName>
    <definedName name="_______SFQ4">#REF!</definedName>
    <definedName name="_______sfv150">#REF!</definedName>
    <definedName name="_______sh1040">#REF!</definedName>
    <definedName name="_______SN3">#REF!</definedName>
    <definedName name="_______std100">#REF!</definedName>
    <definedName name="_______std150">#REF!</definedName>
    <definedName name="_______std2">#REF!</definedName>
    <definedName name="_______std3">#REF!</definedName>
    <definedName name="_______std4">#REF!</definedName>
    <definedName name="_______std50">#REF!</definedName>
    <definedName name="_______std65">#REF!</definedName>
    <definedName name="_______SUM1">#REF!</definedName>
    <definedName name="_______SUM2">#REF!</definedName>
    <definedName name="_______SUM3">#REF!</definedName>
    <definedName name="_______tb100">#REF!</definedName>
    <definedName name="_______tb12">#REF!</definedName>
    <definedName name="_______tb9">#REF!</definedName>
    <definedName name="_______ti100">#REF!</definedName>
    <definedName name="_______ti120">#REF!</definedName>
    <definedName name="_______ti50">#REF!</definedName>
    <definedName name="_______ti60">#REF!</definedName>
    <definedName name="_______ti80">#REF!</definedName>
    <definedName name="_______TL1">#REF!</definedName>
    <definedName name="_______TL2">#REF!</definedName>
    <definedName name="_______TL3">#REF!</definedName>
    <definedName name="_______TLA120">#REF!</definedName>
    <definedName name="_______TLA35">#REF!</definedName>
    <definedName name="_______TLA50">#REF!</definedName>
    <definedName name="_______TLA70">#REF!</definedName>
    <definedName name="_______TLA95">#REF!</definedName>
    <definedName name="_______tlc20">#REF!</definedName>
    <definedName name="_______TOP2">#REF!</definedName>
    <definedName name="_______tsv25">#REF!</definedName>
    <definedName name="_______uls60">#REF!</definedName>
    <definedName name="_______utd1">#REF!</definedName>
    <definedName name="_______utd2">#REF!</definedName>
    <definedName name="_______utd3">#REF!</definedName>
    <definedName name="_______vcd2">#REF!</definedName>
    <definedName name="_______vcd3">#REF!</definedName>
    <definedName name="_______vcd4">#REF!</definedName>
    <definedName name="_______VL100">#REF!</definedName>
    <definedName name="_______VL200">#REF!</definedName>
    <definedName name="_______VL250">#REF!</definedName>
    <definedName name="_______vnt100">#REF!</definedName>
    <definedName name="_______vnt40">#REF!</definedName>
    <definedName name="_______vnt50">#REF!</definedName>
    <definedName name="_______vnt80">#REF!</definedName>
    <definedName name="_______WC1">#REF!</definedName>
    <definedName name="_______WC2">#REF!</definedName>
    <definedName name="_______WC3">#REF!</definedName>
    <definedName name="_______we3">#REF!</definedName>
    <definedName name="_______wm10">#REF!</definedName>
    <definedName name="_______wm6">#REF!</definedName>
    <definedName name="_______wrs1">#REF!</definedName>
    <definedName name="______A2">#N/A</definedName>
    <definedName name="______aaa1">#REF!</definedName>
    <definedName name="______AAD3" localSheetId="9">RAB!HAJIME:[0]!OWARI</definedName>
    <definedName name="______AAD3">HAJIME:OWARI</definedName>
    <definedName name="______abs100" localSheetId="9">#REF!</definedName>
    <definedName name="______abs100">#REF!</definedName>
    <definedName name="______ADD1" localSheetId="9">RAB!___________________________mas1:RAB!___________________________mas12</definedName>
    <definedName name="______ADD1">___________________________mas1:[0]!___________________________mas12</definedName>
    <definedName name="______ADD2" localSheetId="9">RAB!___________________________mas1:RAB!___________________________mas12</definedName>
    <definedName name="______ADD2">[0]!___________________________mas1:[0]!___________________________mas12</definedName>
    <definedName name="______ADD3" localSheetId="9">RAB!___________________________mas1:RAB!___________________________mas12</definedName>
    <definedName name="______ADD3">[0]!___________________________mas1:[0]!___________________________mas12</definedName>
    <definedName name="______ahu100" localSheetId="9">#REF!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alt1">#REF!</definedName>
    <definedName name="______alt2">#REF!</definedName>
    <definedName name="______ana1">#REF!</definedName>
    <definedName name="______ana10">#REF!</definedName>
    <definedName name="______ana100">#REF!</definedName>
    <definedName name="______ana101">#REF!</definedName>
    <definedName name="______ana102">#REF!</definedName>
    <definedName name="______ana103">#REF!</definedName>
    <definedName name="______ana104">#REF!</definedName>
    <definedName name="______ana105">#REF!</definedName>
    <definedName name="______ana106">#REF!</definedName>
    <definedName name="______ana107">#REF!</definedName>
    <definedName name="______ana108">#REF!</definedName>
    <definedName name="______ana109">#REF!</definedName>
    <definedName name="______ana11">#REF!</definedName>
    <definedName name="______ana110">#REF!</definedName>
    <definedName name="______ana111">#REF!</definedName>
    <definedName name="______ana112">#REF!</definedName>
    <definedName name="______ana113">#REF!</definedName>
    <definedName name="______ana114">#REF!</definedName>
    <definedName name="______ana115">#REF!</definedName>
    <definedName name="______ana116">#REF!</definedName>
    <definedName name="______ana117">#REF!</definedName>
    <definedName name="______ana118">#REF!</definedName>
    <definedName name="______ana119">#REF!</definedName>
    <definedName name="______ana12">#REF!</definedName>
    <definedName name="______ana120">#REF!</definedName>
    <definedName name="______ana121">#REF!</definedName>
    <definedName name="______ana122">#REF!</definedName>
    <definedName name="______ana123">#REF!</definedName>
    <definedName name="______ana124">#REF!</definedName>
    <definedName name="______ana13">#REF!</definedName>
    <definedName name="______ana14">#REF!</definedName>
    <definedName name="______ana15">#REF!</definedName>
    <definedName name="______ana16">#REF!</definedName>
    <definedName name="______ana17">#REF!</definedName>
    <definedName name="______ana18">#REF!</definedName>
    <definedName name="______ana19">#REF!</definedName>
    <definedName name="______ana2">#REF!</definedName>
    <definedName name="______ana20">#REF!</definedName>
    <definedName name="______ana21">#REF!</definedName>
    <definedName name="______ana22">#REF!</definedName>
    <definedName name="______ana23">#REF!</definedName>
    <definedName name="______ana24">#REF!</definedName>
    <definedName name="______ana25">#REF!</definedName>
    <definedName name="______ana26">#REF!</definedName>
    <definedName name="______ana27">#REF!</definedName>
    <definedName name="______ana28">#REF!</definedName>
    <definedName name="______ana29">#REF!</definedName>
    <definedName name="______ana3">#REF!</definedName>
    <definedName name="______ana30">#REF!</definedName>
    <definedName name="______ana31">#REF!</definedName>
    <definedName name="______ana32">#REF!</definedName>
    <definedName name="______ana33">#REF!</definedName>
    <definedName name="______ana34">#REF!</definedName>
    <definedName name="______ana35">#REF!</definedName>
    <definedName name="______ana36">#REF!</definedName>
    <definedName name="______ana37">#REF!</definedName>
    <definedName name="______ana38">#REF!</definedName>
    <definedName name="______ana39">#REF!</definedName>
    <definedName name="______ana4">#REF!</definedName>
    <definedName name="______ana40">#REF!</definedName>
    <definedName name="______ana41">#REF!</definedName>
    <definedName name="______ana42">#REF!</definedName>
    <definedName name="______ana43">#REF!</definedName>
    <definedName name="______ana44">#REF!</definedName>
    <definedName name="______ana45">#REF!</definedName>
    <definedName name="______ana46">#REF!</definedName>
    <definedName name="______ana47">#REF!</definedName>
    <definedName name="______ana48">#REF!</definedName>
    <definedName name="______ana49">#REF!</definedName>
    <definedName name="______ana5">#REF!</definedName>
    <definedName name="______ana50">#REF!</definedName>
    <definedName name="______ana51">#REF!</definedName>
    <definedName name="______ana52">#REF!</definedName>
    <definedName name="______ana53">#REF!</definedName>
    <definedName name="______ana54">#REF!</definedName>
    <definedName name="______ana55">#REF!</definedName>
    <definedName name="______ana56">#REF!</definedName>
    <definedName name="______ana57">#REF!</definedName>
    <definedName name="______ana58">#REF!</definedName>
    <definedName name="______ana59">#REF!</definedName>
    <definedName name="______ana6">#REF!</definedName>
    <definedName name="______ana60">#REF!</definedName>
    <definedName name="______ana61">#REF!</definedName>
    <definedName name="______ana62">#REF!</definedName>
    <definedName name="______ana63">#REF!</definedName>
    <definedName name="______ana64">#REF!</definedName>
    <definedName name="______ana65">#REF!</definedName>
    <definedName name="______ana66">#REF!</definedName>
    <definedName name="______ana67">#REF!</definedName>
    <definedName name="______ana68">#REF!</definedName>
    <definedName name="______ana69">#REF!</definedName>
    <definedName name="______ana7">#REF!</definedName>
    <definedName name="______ana70">#REF!</definedName>
    <definedName name="______ana71">#REF!</definedName>
    <definedName name="______ana72">#REF!</definedName>
    <definedName name="______ana73">#REF!</definedName>
    <definedName name="______ana74">#REF!</definedName>
    <definedName name="______ana75">#REF!</definedName>
    <definedName name="______ana76">#REF!</definedName>
    <definedName name="______ana77">#REF!</definedName>
    <definedName name="______ana78">#REF!</definedName>
    <definedName name="______ana79">#REF!</definedName>
    <definedName name="______ana8">#REF!</definedName>
    <definedName name="______ana80">#REF!</definedName>
    <definedName name="______ana81">#REF!</definedName>
    <definedName name="______ana82">#REF!</definedName>
    <definedName name="______ana83">#REF!</definedName>
    <definedName name="______ana84">#REF!</definedName>
    <definedName name="______ana85">#REF!</definedName>
    <definedName name="______ana86">#REF!</definedName>
    <definedName name="______ana87">#REF!</definedName>
    <definedName name="______ana88">#REF!</definedName>
    <definedName name="______ana89">#REF!</definedName>
    <definedName name="______ana9">#REF!</definedName>
    <definedName name="______ana90">#REF!</definedName>
    <definedName name="______ana91">#REF!</definedName>
    <definedName name="______ana92">#REF!</definedName>
    <definedName name="______ana93">#REF!</definedName>
    <definedName name="______ana94">#REF!</definedName>
    <definedName name="______ana95">#REF!</definedName>
    <definedName name="______ana96">#REF!</definedName>
    <definedName name="______ana97">#REF!</definedName>
    <definedName name="______ana98">#REF!</definedName>
    <definedName name="______ana99">#REF!</definedName>
    <definedName name="______arr3" localSheetId="9">{"Book1","4.09 FLORA DAN FAUNA.xls","4.22 PERLENGKAPAN SEKOLAH.xls"}</definedName>
    <definedName name="______arr3" localSheetId="8">{"Book1","4.09 FLORA DAN FAUNA.xls","4.22 PERLENGKAPAN SEKOLAH.xls"}</definedName>
    <definedName name="______arr3">{"Book1","4.09 FLORA DAN FAUNA.xls","4.22 PERLENGKAPAN SEKOLAH.xls"}</definedName>
    <definedName name="______ATB1">#REF!</definedName>
    <definedName name="______ATB2">#REF!</definedName>
    <definedName name="______ATB3">#REF!</definedName>
    <definedName name="______ATB4">#REF!</definedName>
    <definedName name="______bbm10">#REF!</definedName>
    <definedName name="______bbm3">#REF!</definedName>
    <definedName name="______bbm5">#REF!</definedName>
    <definedName name="______bbm8">#REF!</definedName>
    <definedName name="______bcv100">#REF!</definedName>
    <definedName name="______bcv125">#REF!</definedName>
    <definedName name="______bcv150">#REF!</definedName>
    <definedName name="______bet100">#REF!</definedName>
    <definedName name="______bet110">#REF!</definedName>
    <definedName name="______bet120">#REF!</definedName>
    <definedName name="______bet123">#REF!</definedName>
    <definedName name="______bet125">#REF!</definedName>
    <definedName name="______bet135">#REF!</definedName>
    <definedName name="______bet140">#REF!</definedName>
    <definedName name="______bet145">#REF!</definedName>
    <definedName name="______bet150">#REF!</definedName>
    <definedName name="______bet160">#REF!</definedName>
    <definedName name="______bet165">#REF!</definedName>
    <definedName name="______BET168">#REF!</definedName>
    <definedName name="______bet170">#REF!</definedName>
    <definedName name="______bet175">#REF!</definedName>
    <definedName name="______bet180">#REF!</definedName>
    <definedName name="______bet190">#REF!</definedName>
    <definedName name="______bet195">#REF!</definedName>
    <definedName name="______bet200">#REF!</definedName>
    <definedName name="______bet210">#REF!</definedName>
    <definedName name="______bet215">#REF!</definedName>
    <definedName name="______bet220">#REF!</definedName>
    <definedName name="______bet225">#REF!</definedName>
    <definedName name="______bet230">#REF!</definedName>
    <definedName name="______bet235">#REF!</definedName>
    <definedName name="______bet240">#REF!</definedName>
    <definedName name="______bet250">#REF!</definedName>
    <definedName name="______bet265">#REF!</definedName>
    <definedName name="______bet275">#REF!</definedName>
    <definedName name="______bet295">#REF!</definedName>
    <definedName name="______bet300">#REF!</definedName>
    <definedName name="______BET305">#REF!</definedName>
    <definedName name="______bet40">#REF!</definedName>
    <definedName name="______bet55">#REF!</definedName>
    <definedName name="______bet60">#REF!</definedName>
    <definedName name="______bet70">#REF!</definedName>
    <definedName name="______bet75">#REF!</definedName>
    <definedName name="______bet80">#REF!</definedName>
    <definedName name="______bet90">#REF!</definedName>
    <definedName name="______bet95">#REF!</definedName>
    <definedName name="______BOX2">#REF!</definedName>
    <definedName name="______bpl32">#REF!</definedName>
    <definedName name="______bpl9">#REF!</definedName>
    <definedName name="______BRA2">#REF!</definedName>
    <definedName name="______bsc100">#REF!</definedName>
    <definedName name="______bsd1600">#REF!</definedName>
    <definedName name="______bsd2500">#REF!</definedName>
    <definedName name="______bsd4000">#REF!</definedName>
    <definedName name="______btn135">#REF!</definedName>
    <definedName name="______btn175">#REF!</definedName>
    <definedName name="______btn225">#REF!</definedName>
    <definedName name="______btn300">#REF!</definedName>
    <definedName name="______bud3500">#REF!</definedName>
    <definedName name="______bvd1">#REF!</definedName>
    <definedName name="______bvd2">#REF!</definedName>
    <definedName name="______bvd3">#REF!</definedName>
    <definedName name="______bvd34">#REF!</definedName>
    <definedName name="______bvd4">#REF!</definedName>
    <definedName name="______bvd5">#REF!</definedName>
    <definedName name="______bvd8">#REF!</definedName>
    <definedName name="______C">#REF!</definedName>
    <definedName name="______CAL1">#REF!</definedName>
    <definedName name="______CAL10">#REF!</definedName>
    <definedName name="______CAL11">#REF!</definedName>
    <definedName name="______CAL12">#REF!</definedName>
    <definedName name="______CAL13">#REF!</definedName>
    <definedName name="______CAL14">#REF!</definedName>
    <definedName name="______CAL15">#REF!</definedName>
    <definedName name="______CAL16">#REF!</definedName>
    <definedName name="______CAL17">#REF!</definedName>
    <definedName name="______CAL18">#REF!</definedName>
    <definedName name="______CAL19">#REF!</definedName>
    <definedName name="______CAL2">#REF!</definedName>
    <definedName name="______CAL20">#REF!</definedName>
    <definedName name="______CAL21">#REF!</definedName>
    <definedName name="______CAL3">#REF!</definedName>
    <definedName name="______CAL4">#REF!</definedName>
    <definedName name="______CAL5">#REF!</definedName>
    <definedName name="______CAL6">#REF!</definedName>
    <definedName name="______CAL7">#REF!</definedName>
    <definedName name="______CAL8">#REF!</definedName>
    <definedName name="______CAL9">#REF!</definedName>
    <definedName name="______cas80">#REF!</definedName>
    <definedName name="______CCF2">#REF!</definedName>
    <definedName name="______cip10">#REF!</definedName>
    <definedName name="______cip2">#REF!</definedName>
    <definedName name="______cip3">#REF!</definedName>
    <definedName name="______cip4">#REF!</definedName>
    <definedName name="______cip6">#REF!</definedName>
    <definedName name="______cip8">#REF!</definedName>
    <definedName name="______CLP2">#REF!</definedName>
    <definedName name="______cod4">#REF!</definedName>
    <definedName name="______cod50">#REF!</definedName>
    <definedName name="______coe135">#REF!</definedName>
    <definedName name="______cor135">#REF!</definedName>
    <definedName name="______ctb4">#REF!</definedName>
    <definedName name="______cvd100">#REF!</definedName>
    <definedName name="______cvd15">#REF!</definedName>
    <definedName name="______cvd150">#REF!</definedName>
    <definedName name="______cvd50">#REF!</definedName>
    <definedName name="______cvd65">#REF!</definedName>
    <definedName name="______daf1">#REF!</definedName>
    <definedName name="______DAF10">#REF!</definedName>
    <definedName name="______daf2">#REF!</definedName>
    <definedName name="______daf31">#REF!</definedName>
    <definedName name="______daf32">#REF!</definedName>
    <definedName name="______daf33">#REF!</definedName>
    <definedName name="______ddn400">#REF!</definedName>
    <definedName name="______ddn600">#REF!</definedName>
    <definedName name="______dia6">#REF!</definedName>
    <definedName name="______dil60">#REF!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dld60">#REF!</definedName>
    <definedName name="______dlh20">#REF!</definedName>
    <definedName name="______dlh50">#REF!</definedName>
    <definedName name="______doc5" localSheetId="9">{"Book1","4.09 FLORA DAN FAUNA.xls","4.22 PERLENGKAPAN SEKOLAH.xls"}</definedName>
    <definedName name="______doc5" localSheetId="8">{"Book1","4.09 FLORA DAN FAUNA.xls","4.22 PERLENGKAPAN SEKOLAH.xls"}</definedName>
    <definedName name="______doc5">{"Book1","4.09 FLORA DAN FAUNA.xls","4.22 PERLENGKAPAN SEKOLAH.xls"}</definedName>
    <definedName name="______dot2020">#REF!</definedName>
    <definedName name="______dti100">#REF!</definedName>
    <definedName name="______dti60">#REF!</definedName>
    <definedName name="______dti80">#REF!</definedName>
    <definedName name="______eco1">#REF!</definedName>
    <definedName name="______eco2">#REF!</definedName>
    <definedName name="______EEE01">#REF!</definedName>
    <definedName name="______EEE02">#REF!</definedName>
    <definedName name="______EEE03">#REF!</definedName>
    <definedName name="______EEE04">#REF!</definedName>
    <definedName name="______EEE05">#REF!</definedName>
    <definedName name="______EEE06">#REF!</definedName>
    <definedName name="______EEE07">#REF!</definedName>
    <definedName name="______EEE08">#REF!</definedName>
    <definedName name="______EEE09">#REF!</definedName>
    <definedName name="______EEE10">#REF!</definedName>
    <definedName name="______EEE11">#REF!</definedName>
    <definedName name="______EEE12">#REF!</definedName>
    <definedName name="______EEE13">#REF!</definedName>
    <definedName name="______EEE14">#REF!</definedName>
    <definedName name="______EEE15">#REF!</definedName>
    <definedName name="______EEE16">#REF!</definedName>
    <definedName name="______EEE17">#REF!</definedName>
    <definedName name="______EEE18">#REF!</definedName>
    <definedName name="______EEE19">#REF!</definedName>
    <definedName name="______EEE20">#REF!</definedName>
    <definedName name="______EEE21">#REF!</definedName>
    <definedName name="______EEE22">#REF!</definedName>
    <definedName name="______EEE23">#REF!</definedName>
    <definedName name="______EEE24">#REF!</definedName>
    <definedName name="______EEE25">#REF!</definedName>
    <definedName name="______EEE26">#REF!</definedName>
    <definedName name="______EEE27">#REF!</definedName>
    <definedName name="______EEE28">#REF!</definedName>
    <definedName name="______EEE29">#REF!</definedName>
    <definedName name="______EEE30">#REF!</definedName>
    <definedName name="______EEE31">#REF!</definedName>
    <definedName name="______EEE32">#REF!</definedName>
    <definedName name="______EEE33">#REF!</definedName>
    <definedName name="______Eqp1">#REF!</definedName>
    <definedName name="______Eqp2">#REF!</definedName>
    <definedName name="______EQU1">#REF!</definedName>
    <definedName name="______EQU2">#REF!</definedName>
    <definedName name="______ewr4">#REF!</definedName>
    <definedName name="______fdd100">#REF!</definedName>
    <definedName name="______fdd3">#REF!</definedName>
    <definedName name="______fdu2">#REF!</definedName>
    <definedName name="______FIT100">#REF!</definedName>
    <definedName name="______fit125">#REF!</definedName>
    <definedName name="______FIT150">#REF!</definedName>
    <definedName name="______FIT200">#REF!</definedName>
    <definedName name="______FIT300">#REF!</definedName>
    <definedName name="______FIT65">#REF!</definedName>
    <definedName name="______fit80">#REF!</definedName>
    <definedName name="______fjd100">#REF!</definedName>
    <definedName name="______fjd150">#REF!</definedName>
    <definedName name="______fjd50">#REF!</definedName>
    <definedName name="______fjd65">#REF!</definedName>
    <definedName name="______fmd150">#REF!</definedName>
    <definedName name="______frc234">#REF!</definedName>
    <definedName name="______frc2495">#REF!</definedName>
    <definedName name="______frc41010">#REF!</definedName>
    <definedName name="______frc495">#REF!</definedName>
    <definedName name="______fvd100">#REF!</definedName>
    <definedName name="______gip1">#REF!</definedName>
    <definedName name="______gip15">#REF!</definedName>
    <definedName name="______gip3">#REF!</definedName>
    <definedName name="______gip34">#REF!</definedName>
    <definedName name="______gip4">#REF!</definedName>
    <definedName name="______gk2" hidden="1">#REF!</definedName>
    <definedName name="______grc1">#REF!</definedName>
    <definedName name="______gti50">#REF!</definedName>
    <definedName name="______gti60">#REF!</definedName>
    <definedName name="______gvd1">#REF!</definedName>
    <definedName name="______gvd10">#REF!</definedName>
    <definedName name="______gvd100">#REF!</definedName>
    <definedName name="______gvd15">#REF!</definedName>
    <definedName name="______gvd150">#REF!</definedName>
    <definedName name="______gvd2">#REF!</definedName>
    <definedName name="______gvd20">#REF!</definedName>
    <definedName name="______gvd25">#REF!</definedName>
    <definedName name="______gvd3">#REF!</definedName>
    <definedName name="______gvd32">#REF!</definedName>
    <definedName name="______gvd4">#REF!</definedName>
    <definedName name="______gvd40">#REF!</definedName>
    <definedName name="______gvd5">#REF!</definedName>
    <definedName name="______gvd50">#REF!</definedName>
    <definedName name="______gvd6">#REF!</definedName>
    <definedName name="______gvd65">#REF!</definedName>
    <definedName name="______gvd8">#REF!</definedName>
    <definedName name="______gvd80">#REF!</definedName>
    <definedName name="______gyp10">#REF!</definedName>
    <definedName name="______gyp5">#REF!</definedName>
    <definedName name="______gyp6">#REF!</definedName>
    <definedName name="______gyp8">#REF!</definedName>
    <definedName name="______HAL1">#REF!</definedName>
    <definedName name="______HAL10">#REF!</definedName>
    <definedName name="______HAL11">#REF!</definedName>
    <definedName name="______HAL12">#REF!</definedName>
    <definedName name="______HAL13">#REF!</definedName>
    <definedName name="______HAL14">#REF!</definedName>
    <definedName name="______HAL15">#REF!</definedName>
    <definedName name="______HAL16">#REF!</definedName>
    <definedName name="______HAL17">#REF!</definedName>
    <definedName name="______HAL18">#REF!</definedName>
    <definedName name="______HAL19">#REF!</definedName>
    <definedName name="______HAL2">#REF!</definedName>
    <definedName name="______HAL20">#REF!</definedName>
    <definedName name="______HAL21">#REF!</definedName>
    <definedName name="______HAL2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AL9">#REF!</definedName>
    <definedName name="______hdw1">#REF!</definedName>
    <definedName name="______hol2040">#REF!</definedName>
    <definedName name="______hol4040">#REF!</definedName>
    <definedName name="______ilp1">#REF!</definedName>
    <definedName name="______int1">#REF!</definedName>
    <definedName name="______int2">#REF!</definedName>
    <definedName name="______IPR1">#REF!</definedName>
    <definedName name="______IPR21">#REF!</definedName>
    <definedName name="______jk64">#REF!</definedName>
    <definedName name="______jum1">#REF!</definedName>
    <definedName name="______jum10">#REF!</definedName>
    <definedName name="______jum2">#REF!</definedName>
    <definedName name="______jum3">#REF!</definedName>
    <definedName name="______jum4">#REF!</definedName>
    <definedName name="______jum5">#REF!</definedName>
    <definedName name="______jum6">#REF!</definedName>
    <definedName name="______jum7">#REF!</definedName>
    <definedName name="______jum8">#REF!</definedName>
    <definedName name="______jum9">#REF!</definedName>
    <definedName name="______K3">#REF!</definedName>
    <definedName name="______kc10">#REF!</definedName>
    <definedName name="______kc12">#REF!</definedName>
    <definedName name="______kc5">#REF!</definedName>
    <definedName name="______kco7">#REF!</definedName>
    <definedName name="______kcp3">#REF!</definedName>
    <definedName name="______kcp5">#REF!</definedName>
    <definedName name="______kcp6">#REF!</definedName>
    <definedName name="______kcr3">#REF!</definedName>
    <definedName name="______kcr5">#REF!</definedName>
    <definedName name="______kcr6">#REF!</definedName>
    <definedName name="______ke1">#REF!</definedName>
    <definedName name="______ke2">#REF!</definedName>
    <definedName name="______ke3">#REF!</definedName>
    <definedName name="______ke4">#REF!</definedName>
    <definedName name="______kel040">#REF!</definedName>
    <definedName name="______kel050">#REF!</definedName>
    <definedName name="______kel051">#REF!</definedName>
    <definedName name="______kel052">#REF!</definedName>
    <definedName name="______kel061">#REF!</definedName>
    <definedName name="______kel070">#REF!</definedName>
    <definedName name="______kel080">#REF!</definedName>
    <definedName name="______ker1020">#REF!</definedName>
    <definedName name="______ker2020">#REF!</definedName>
    <definedName name="______ker2025">#REF!</definedName>
    <definedName name="______ker3030">#REF!</definedName>
    <definedName name="______ker40">#REF!</definedName>
    <definedName name="______KES3">#REF!</definedName>
    <definedName name="______key1" hidden="1">#REF!</definedName>
    <definedName name="______kht20">#REF!</definedName>
    <definedName name="______kht40">#REF!</definedName>
    <definedName name="______kht50">#REF!</definedName>
    <definedName name="______KK0012">#REF!</definedName>
    <definedName name="______KK0013">#REF!</definedName>
    <definedName name="______KK0014">#REF!</definedName>
    <definedName name="______KK0015">#REF!</definedName>
    <definedName name="______KK0016">#REF!</definedName>
    <definedName name="______KK0017">#REF!</definedName>
    <definedName name="______KK0018">#REF!</definedName>
    <definedName name="______km5">#REF!</definedName>
    <definedName name="______ko2">#REF!</definedName>
    <definedName name="______kof1">#REF!</definedName>
    <definedName name="______kr1">#REF!</definedName>
    <definedName name="______kr15">#REF!</definedName>
    <definedName name="______kr2">#REF!</definedName>
    <definedName name="______kr2020">#REF!</definedName>
    <definedName name="______kr4040">#REF!</definedName>
    <definedName name="______kr6060">#REF!</definedName>
    <definedName name="______krm2020">#REF!</definedName>
    <definedName name="______krm2025">#REF!</definedName>
    <definedName name="______krm3030">#REF!</definedName>
    <definedName name="______krm4040">#REF!</definedName>
    <definedName name="______ksa006">#REF!</definedName>
    <definedName name="______ksa007">#REF!</definedName>
    <definedName name="______ksa011">#REF!</definedName>
    <definedName name="______ksa012">#REF!</definedName>
    <definedName name="______ksa013">#REF!</definedName>
    <definedName name="______ksa014">#REF!</definedName>
    <definedName name="______ksa016">#REF!</definedName>
    <definedName name="______ksa017">#REF!</definedName>
    <definedName name="______ksa018">#REF!</definedName>
    <definedName name="______ksa019">#REF!</definedName>
    <definedName name="______ksa020">#REF!</definedName>
    <definedName name="______ksa021">#REF!</definedName>
    <definedName name="______ksa022">#REF!</definedName>
    <definedName name="______ksa023">#REF!</definedName>
    <definedName name="______ksa030">#REF!</definedName>
    <definedName name="______ksa040">#REF!</definedName>
    <definedName name="______ksa050">#REF!</definedName>
    <definedName name="______ksa060">#REF!</definedName>
    <definedName name="______ksa070">#REF!</definedName>
    <definedName name="______ksa090">#REF!</definedName>
    <definedName name="______ksa101">#REF!</definedName>
    <definedName name="______ksa102">#REF!</definedName>
    <definedName name="______ksa103">#REF!</definedName>
    <definedName name="______ksa110">#REF!</definedName>
    <definedName name="______ksa201">#REF!</definedName>
    <definedName name="______ksa202">#REF!</definedName>
    <definedName name="______ksa203">#REF!</definedName>
    <definedName name="______ksa204">#REF!</definedName>
    <definedName name="______ksa500">#REF!</definedName>
    <definedName name="______ksa601">#REF!</definedName>
    <definedName name="______ksa602">#REF!</definedName>
    <definedName name="______ksa603">#REF!</definedName>
    <definedName name="______ksa604">#REF!</definedName>
    <definedName name="______ksa605">#REF!</definedName>
    <definedName name="______ksa606">#REF!</definedName>
    <definedName name="______ksh010">#REF!</definedName>
    <definedName name="______ksh011">#REF!</definedName>
    <definedName name="______lad400">#REF!</definedName>
    <definedName name="______lad600">#REF!</definedName>
    <definedName name="______lad800">#REF!</definedName>
    <definedName name="______lbr02">#REF!</definedName>
    <definedName name="______lbr03">#REF!</definedName>
    <definedName name="______lbr06">#REF!</definedName>
    <definedName name="______lbr07">#REF!</definedName>
    <definedName name="______lbr08">#REF!</definedName>
    <definedName name="______lbr09">#REF!</definedName>
    <definedName name="______lbr10">#REF!</definedName>
    <definedName name="______LCM2">#REF!</definedName>
    <definedName name="______LCM3">#REF!</definedName>
    <definedName name="______ld100">#REF!</definedName>
    <definedName name="______ld120">#REF!</definedName>
    <definedName name="______ld50">#REF!</definedName>
    <definedName name="______ld60">#REF!</definedName>
    <definedName name="______ld80">#REF!</definedName>
    <definedName name="______ldp60">#REF!</definedName>
    <definedName name="______lh50">#REF!</definedName>
    <definedName name="______LLL01">#REF!</definedName>
    <definedName name="______LLL02">#REF!</definedName>
    <definedName name="______LLL03">#REF!</definedName>
    <definedName name="______LLL04">#REF!</definedName>
    <definedName name="______LLL05">#REF!</definedName>
    <definedName name="______LLL06">#REF!</definedName>
    <definedName name="______LLL07">#REF!</definedName>
    <definedName name="______LLL08">#REF!</definedName>
    <definedName name="______LLL09">#REF!</definedName>
    <definedName name="______LLL10">#REF!</definedName>
    <definedName name="______LLL11">#REF!</definedName>
    <definedName name="______lp100">#REF!</definedName>
    <definedName name="______lp300">#REF!</definedName>
    <definedName name="______lp36">#REF!</definedName>
    <definedName name="______lp500">#REF!</definedName>
    <definedName name="______lp60">#REF!</definedName>
    <definedName name="______lpl11">#REF!</definedName>
    <definedName name="______ls100">#REF!</definedName>
    <definedName name="______ls50">#REF!</definedName>
    <definedName name="______ls60">#REF!</definedName>
    <definedName name="______ls80">#REF!</definedName>
    <definedName name="______MA023">#REF!</definedName>
    <definedName name="______MAC12">#REF!</definedName>
    <definedName name="______MAC46">#REF!</definedName>
    <definedName name="______mas1" localSheetId="9">{"Book1","4.09 FLORA DAN FAUNA.xls","4.22 PERLENGKAPAN SEKOLAH.xls"}</definedName>
    <definedName name="______mas1" localSheetId="8">{"Book1","4.09 FLORA DAN FAUNA.xls","4.22 PERLENGKAPAN SEKOLAH.xls"}</definedName>
    <definedName name="______mas1">{"Book1","4.09 FLORA DAN FAUNA.xls","4.22 PERLENGKAPAN SEKOLAH.xls"}</definedName>
    <definedName name="______mas12" localSheetId="9">{"Book1","4.09 FLORA DAN FAUNA.xls","4.22 PERLENGKAPAN SEKOLAH.xls"}</definedName>
    <definedName name="______mas12" localSheetId="8">{"Book1","4.09 FLORA DAN FAUNA.xls","4.22 PERLENGKAPAN SEKOLAH.xls"}</definedName>
    <definedName name="______mas12">{"Book1","4.09 FLORA DAN FAUNA.xls","4.22 PERLENGKAPAN SEKOLAH.xls"}</definedName>
    <definedName name="______mas4" localSheetId="9">{"Book1","4.09 FLORA DAN FAUNA.xls","4.22 PERLENGKAPAN SEKOLAH.xls"}</definedName>
    <definedName name="______mas4" localSheetId="8">{"Book1","4.09 FLORA DAN FAUNA.xls","4.22 PERLENGKAPAN SEKOLAH.xls"}</definedName>
    <definedName name="______mas4">{"Book1","4.09 FLORA DAN FAUNA.xls","4.22 PERLENGKAPAN SEKOLAH.xls"}</definedName>
    <definedName name="______mas5" localSheetId="9">{"Book1","4.09 FLORA DAN FAUNA.xls","4.22 PERLENGKAPAN SEKOLAH.xls"}</definedName>
    <definedName name="______mas5" localSheetId="8">{"Book1","4.09 FLORA DAN FAUNA.xls","4.22 PERLENGKAPAN SEKOLAH.xls"}</definedName>
    <definedName name="______mas5">{"Book1","4.09 FLORA DAN FAUNA.xls","4.22 PERLENGKAPAN SEKOLAH.xls"}</definedName>
    <definedName name="______mas6" localSheetId="9">{"Book1","4.09 FLORA DAN FAUNA.xls","4.22 PERLENGKAPAN SEKOLAH.xls"}</definedName>
    <definedName name="______mas6" localSheetId="8">{"Book1","4.09 FLORA DAN FAUNA.xls","4.22 PERLENGKAPAN SEKOLAH.xls"}</definedName>
    <definedName name="______mas6">{"Book1","4.09 FLORA DAN FAUNA.xls","4.22 PERLENGKAPAN SEKOLAH.xls"}</definedName>
    <definedName name="______mas7" localSheetId="9">{"Book1","4.09 FLORA DAN FAUNA.xls","4.22 PERLENGKAPAN SEKOLAH.xls"}</definedName>
    <definedName name="______mas7" localSheetId="8">{"Book1","4.09 FLORA DAN FAUNA.xls","4.22 PERLENGKAPAN SEKOLAH.xls"}</definedName>
    <definedName name="______mas7">{"Book1","4.09 FLORA DAN FAUNA.xls","4.22 PERLENGKAPAN SEKOLAH.xls"}</definedName>
    <definedName name="______mas8" localSheetId="9">{"Book1","4.09 FLORA DAN FAUNA.xls","4.22 PERLENGKAPAN SEKOLAH.xls"}</definedName>
    <definedName name="______mas8" localSheetId="8">{"Book1","4.09 FLORA DAN FAUNA.xls","4.22 PERLENGKAPAN SEKOLAH.xls"}</definedName>
    <definedName name="______mas8">{"Book1","4.09 FLORA DAN FAUNA.xls","4.22 PERLENGKAPAN SEKOLAH.xls"}</definedName>
    <definedName name="______mas9" localSheetId="9">{"Book1","4.09 FLORA DAN FAUNA.xls","4.22 PERLENGKAPAN SEKOLAH.xls"}</definedName>
    <definedName name="______mas9" localSheetId="8">{"Book1","4.09 FLORA DAN FAUNA.xls","4.22 PERLENGKAPAN SEKOLAH.xls"}</definedName>
    <definedName name="______mas9">{"Book1","4.09 FLORA DAN FAUNA.xls","4.22 PERLENGKAPAN SEKOLAH.xls"}</definedName>
    <definedName name="______mc2">#REF!</definedName>
    <definedName name="______MDE01">#REF!</definedName>
    <definedName name="______MDE02">#REF!</definedName>
    <definedName name="______MDE03">#REF!</definedName>
    <definedName name="______MDE04">#REF!</definedName>
    <definedName name="______MDE05">#REF!</definedName>
    <definedName name="______MDE06">#REF!</definedName>
    <definedName name="______MDE07">#REF!</definedName>
    <definedName name="______MDE08">#REF!</definedName>
    <definedName name="______MDE09">#REF!</definedName>
    <definedName name="______MDE10">#REF!</definedName>
    <definedName name="______MDE11">#REF!</definedName>
    <definedName name="______MDE12">#REF!</definedName>
    <definedName name="______MDE13">#REF!</definedName>
    <definedName name="______MDE14">#REF!</definedName>
    <definedName name="______MDE15">#REF!</definedName>
    <definedName name="______MDE16">#REF!</definedName>
    <definedName name="______MDE17">#REF!</definedName>
    <definedName name="______MDE18">#REF!</definedName>
    <definedName name="______MDE19">#REF!</definedName>
    <definedName name="______MDE20">#REF!</definedName>
    <definedName name="______MDE21">#REF!</definedName>
    <definedName name="______MDE22">#REF!</definedName>
    <definedName name="______MDE23">#REF!</definedName>
    <definedName name="______MDE24">#REF!</definedName>
    <definedName name="______MDE25">#REF!</definedName>
    <definedName name="______MDE26">#REF!</definedName>
    <definedName name="______MDE27">#REF!</definedName>
    <definedName name="______MDE28">#REF!</definedName>
    <definedName name="______MDE29">#REF!</definedName>
    <definedName name="______MDE30">#REF!</definedName>
    <definedName name="______MDE31">#REF!</definedName>
    <definedName name="______MDE32">#REF!</definedName>
    <definedName name="______MDE33">#REF!</definedName>
    <definedName name="______MDE34">#REF!</definedName>
    <definedName name="______MDE35">#REF!</definedName>
    <definedName name="______MDE36">#REF!</definedName>
    <definedName name="______MDE37">#REF!</definedName>
    <definedName name="______MDE38">#REF!</definedName>
    <definedName name="______MDE39">#REF!</definedName>
    <definedName name="______MDE40">#REF!</definedName>
    <definedName name="______MDE41">#REF!</definedName>
    <definedName name="______MDE42">#REF!</definedName>
    <definedName name="______MDE43">#REF!</definedName>
    <definedName name="______MDE44">#REF!</definedName>
    <definedName name="______MDE45">#REF!</definedName>
    <definedName name="______MDE46">#REF!</definedName>
    <definedName name="______MDE47">#REF!</definedName>
    <definedName name="______MDE48">#REF!</definedName>
    <definedName name="______MDE49">#REF!</definedName>
    <definedName name="______MDE50">#REF!</definedName>
    <definedName name="______MDE51">#REF!</definedName>
    <definedName name="______MDE52">#REF!</definedName>
    <definedName name="______MDE53">#REF!</definedName>
    <definedName name="______MDE54">#REF!</definedName>
    <definedName name="______MDE55">#REF!</definedName>
    <definedName name="______MDE56">#REF!</definedName>
    <definedName name="______MDE57">#REF!</definedName>
    <definedName name="______MDE58">#REF!</definedName>
    <definedName name="______MDE59">#REF!</definedName>
    <definedName name="______MDE60">#REF!</definedName>
    <definedName name="______MDE61">#REF!</definedName>
    <definedName name="______MDE62">#REF!</definedName>
    <definedName name="______MDE63">#REF!</definedName>
    <definedName name="______MDE64">#REF!</definedName>
    <definedName name="______MDE65">#REF!</definedName>
    <definedName name="______MDE66">#REF!</definedName>
    <definedName name="______MDE67">#REF!</definedName>
    <definedName name="______MDE68">#REF!</definedName>
    <definedName name="______ME01">#REF!</definedName>
    <definedName name="______ME02">#REF!</definedName>
    <definedName name="______ME03">#REF!</definedName>
    <definedName name="______ME04">#REF!</definedName>
    <definedName name="______ME05">#REF!</definedName>
    <definedName name="______ME06">#REF!</definedName>
    <definedName name="______ME07">#REF!</definedName>
    <definedName name="______ME08">#REF!</definedName>
    <definedName name="______ME09">#REF!</definedName>
    <definedName name="______me1" localSheetId="9">{"Book1","4.09 FLORA DAN FAUNA.xls","4.22 PERLENGKAPAN SEKOLAH.xls"}</definedName>
    <definedName name="______me1" localSheetId="8">{"Book1","4.09 FLORA DAN FAUNA.xls","4.22 PERLENGKAPAN SEKOLAH.xls"}</definedName>
    <definedName name="______me1">{"Book1","4.09 FLORA DAN FAUNA.xls","4.22 PERLENGKAPAN SEKOLAH.xls"}</definedName>
    <definedName name="______ME10">#REF!</definedName>
    <definedName name="______ME11">#REF!</definedName>
    <definedName name="______ME12">#REF!</definedName>
    <definedName name="______ME13">#REF!</definedName>
    <definedName name="______ME14">#REF!</definedName>
    <definedName name="______ME15">#REF!</definedName>
    <definedName name="______ME16">#REF!</definedName>
    <definedName name="______ME17">#REF!</definedName>
    <definedName name="______ME18">#REF!</definedName>
    <definedName name="______ME19">#REF!</definedName>
    <definedName name="______me2" localSheetId="9">{"Book1","4.09 FLORA DAN FAUNA.xls","4.22 PERLENGKAPAN SEKOLAH.xls"}</definedName>
    <definedName name="______me2" localSheetId="8">{"Book1","4.09 FLORA DAN FAUNA.xls","4.22 PERLENGKAPAN SEKOLAH.xls"}</definedName>
    <definedName name="______me2">{"Book1","4.09 FLORA DAN FAUNA.xls","4.22 PERLENGKAPAN SEKOLAH.xls"}</definedName>
    <definedName name="______ME20">#REF!</definedName>
    <definedName name="______ME21">#REF!</definedName>
    <definedName name="______ME22">#REF!</definedName>
    <definedName name="______ME23">#REF!</definedName>
    <definedName name="______ME24">#REF!</definedName>
    <definedName name="______ME25">#REF!</definedName>
    <definedName name="______ME26">#REF!</definedName>
    <definedName name="______ME27">#REF!</definedName>
    <definedName name="______ME28">#REF!</definedName>
    <definedName name="______ME29">#REF!</definedName>
    <definedName name="______me3" localSheetId="9">{"Book1","4.09 FLORA DAN FAUNA.xls","4.22 PERLENGKAPAN SEKOLAH.xls"}</definedName>
    <definedName name="______me3" localSheetId="8">{"Book1","4.09 FLORA DAN FAUNA.xls","4.22 PERLENGKAPAN SEKOLAH.xls"}</definedName>
    <definedName name="______me3">{"Book1","4.09 FLORA DAN FAUNA.xls","4.22 PERLENGKAPAN SEKOLAH.xls"}</definedName>
    <definedName name="______ME30">#REF!</definedName>
    <definedName name="______ME31">#REF!</definedName>
    <definedName name="______ME32">#REF!</definedName>
    <definedName name="______ME33">#REF!</definedName>
    <definedName name="______ME34">#REF!</definedName>
    <definedName name="______ME35">#REF!</definedName>
    <definedName name="______ME36">#REF!</definedName>
    <definedName name="______ME37">#REF!</definedName>
    <definedName name="______ME38">#REF!</definedName>
    <definedName name="______ME39">#REF!</definedName>
    <definedName name="______me4" localSheetId="9">{"Book1","4.09 FLORA DAN FAUNA.xls","4.22 PERLENGKAPAN SEKOLAH.xls"}</definedName>
    <definedName name="______me4" localSheetId="8">{"Book1","4.09 FLORA DAN FAUNA.xls","4.22 PERLENGKAPAN SEKOLAH.xls"}</definedName>
    <definedName name="______me4">{"Book1","4.09 FLORA DAN FAUNA.xls","4.22 PERLENGKAPAN SEKOLAH.xls"}</definedName>
    <definedName name="______ME40">#REF!</definedName>
    <definedName name="______ME41">#REF!</definedName>
    <definedName name="______ME42">#REF!</definedName>
    <definedName name="______ME43">#REF!</definedName>
    <definedName name="______ME44">#REF!</definedName>
    <definedName name="______ME45">#REF!</definedName>
    <definedName name="______ME46">#REF!</definedName>
    <definedName name="______ME47">#REF!</definedName>
    <definedName name="______ME48">#REF!</definedName>
    <definedName name="______ME49">#REF!</definedName>
    <definedName name="______me5" localSheetId="9">{"Book1","4.09 FLORA DAN FAUNA.xls","4.22 PERLENGKAPAN SEKOLAH.xls"}</definedName>
    <definedName name="______me5" localSheetId="8">{"Book1","4.09 FLORA DAN FAUNA.xls","4.22 PERLENGKAPAN SEKOLAH.xls"}</definedName>
    <definedName name="______me5">{"Book1","4.09 FLORA DAN FAUNA.xls","4.22 PERLENGKAPAN SEKOLAH.xls"}</definedName>
    <definedName name="______ME50">#REF!</definedName>
    <definedName name="______ME51">#REF!</definedName>
    <definedName name="______ME52">#REF!</definedName>
    <definedName name="______ME53">#REF!</definedName>
    <definedName name="______ME54">#REF!</definedName>
    <definedName name="______ME55">#REF!</definedName>
    <definedName name="______ME56">#REF!</definedName>
    <definedName name="______ME57">#REF!</definedName>
    <definedName name="______ME58">#REF!</definedName>
    <definedName name="______ME59">#REF!</definedName>
    <definedName name="______ME60">#REF!</definedName>
    <definedName name="______ME61">#REF!</definedName>
    <definedName name="______ME62">#REF!</definedName>
    <definedName name="______ME63">#REF!</definedName>
    <definedName name="______ME64">#REF!</definedName>
    <definedName name="______ME65">#REF!</definedName>
    <definedName name="______ME66">#REF!</definedName>
    <definedName name="______ME67">#REF!</definedName>
    <definedName name="______ME68">#REF!</definedName>
    <definedName name="______mek3" localSheetId="9">{"Book1","4.09 FLORA DAN FAUNA.xls","4.22 PERLENGKAPAN SEKOLAH.xls"}</definedName>
    <definedName name="______mek3" localSheetId="8">{"Book1","4.09 FLORA DAN FAUNA.xls","4.22 PERLENGKAPAN SEKOLAH.xls"}</definedName>
    <definedName name="______mek3">{"Book1","4.09 FLORA DAN FAUNA.xls","4.22 PERLENGKAPAN SEKOLAH.xls"}</definedName>
    <definedName name="______mek5" localSheetId="9">{"Book1","4.09 FLORA DAN FAUNA.xls","4.22 PERLENGKAPAN SEKOLAH.xls"}</definedName>
    <definedName name="______mek5" localSheetId="8">{"Book1","4.09 FLORA DAN FAUNA.xls","4.22 PERLENGKAPAN SEKOLAH.xls"}</definedName>
    <definedName name="______mek5">{"Book1","4.09 FLORA DAN FAUNA.xls","4.22 PERLENGKAPAN SEKOLAH.xls"}</definedName>
    <definedName name="______mg8">#REF!</definedName>
    <definedName name="______mix300">#REF!</definedName>
    <definedName name="______MMM01">#REF!</definedName>
    <definedName name="______MMM02">#REF!</definedName>
    <definedName name="______MMM03">#REF!</definedName>
    <definedName name="______MMM04">#REF!</definedName>
    <definedName name="______MMM05">#REF!</definedName>
    <definedName name="______MMM06">#REF!</definedName>
    <definedName name="______MMM07">#REF!</definedName>
    <definedName name="______MMM08">#REF!</definedName>
    <definedName name="______MMM09">#REF!</definedName>
    <definedName name="______MMM10">#REF!</definedName>
    <definedName name="______MMM11">#REF!</definedName>
    <definedName name="______MMM12">#REF!</definedName>
    <definedName name="______MMM13">#REF!</definedName>
    <definedName name="______MMM14">#REF!</definedName>
    <definedName name="______MMM15">#REF!</definedName>
    <definedName name="______MMM16">#REF!</definedName>
    <definedName name="______MMM17">#REF!</definedName>
    <definedName name="______MMM18">#REF!</definedName>
    <definedName name="______MMM19">#REF!</definedName>
    <definedName name="______MMM20">#REF!</definedName>
    <definedName name="______MMM21">#REF!</definedName>
    <definedName name="______MMM22">#REF!</definedName>
    <definedName name="______MMM23">#REF!</definedName>
    <definedName name="______MMM24">#REF!</definedName>
    <definedName name="______MMM25">#REF!</definedName>
    <definedName name="______MMM26">#REF!</definedName>
    <definedName name="______MMM27">#REF!</definedName>
    <definedName name="______MMM28">#REF!</definedName>
    <definedName name="______MMM29">#REF!</definedName>
    <definedName name="______MMM30">#REF!</definedName>
    <definedName name="______MMM31">#REF!</definedName>
    <definedName name="______MMM32">#REF!</definedName>
    <definedName name="______MMM33">#REF!</definedName>
    <definedName name="______MMM34">#REF!</definedName>
    <definedName name="______MMM35">#REF!</definedName>
    <definedName name="______MMM36">#REF!</definedName>
    <definedName name="______MMM37">#REF!</definedName>
    <definedName name="______MMM38">#REF!</definedName>
    <definedName name="______MMM39">#REF!</definedName>
    <definedName name="______MMM40">#REF!</definedName>
    <definedName name="______MMM41">#REF!</definedName>
    <definedName name="______MMM411">#REF!</definedName>
    <definedName name="______MMM42">#REF!</definedName>
    <definedName name="______MMM43">#REF!</definedName>
    <definedName name="______MMM44">#REF!</definedName>
    <definedName name="______MMM45">#REF!</definedName>
    <definedName name="______MMM46">#REF!</definedName>
    <definedName name="______MMM47">#REF!</definedName>
    <definedName name="______MMM48">#REF!</definedName>
    <definedName name="______MMM49">#REF!</definedName>
    <definedName name="______MMM50">#REF!</definedName>
    <definedName name="______MMM51">#REF!</definedName>
    <definedName name="______MMM52">#REF!</definedName>
    <definedName name="______MMM53">#REF!</definedName>
    <definedName name="______MMM54">#REF!</definedName>
    <definedName name="______MOB1">#REF!</definedName>
    <definedName name="______MOB2">#REF!</definedName>
    <definedName name="______mu1">#REF!</definedName>
    <definedName name="______mu2">#REF!</definedName>
    <definedName name="______mul12">#REF!</definedName>
    <definedName name="______mul6">#REF!</definedName>
    <definedName name="______mul9">#REF!</definedName>
    <definedName name="______mvd1">#REF!</definedName>
    <definedName name="______mvd2">#REF!</definedName>
    <definedName name="______mvd3">#REF!</definedName>
    <definedName name="______mvd4">#REF!</definedName>
    <definedName name="______NCL100">#REF!</definedName>
    <definedName name="______NCL200">#REF!</definedName>
    <definedName name="______NCL250">#REF!</definedName>
    <definedName name="______nin190">#REF!</definedName>
    <definedName name="______nok001">#REF!</definedName>
    <definedName name="______nok002">#REF!</definedName>
    <definedName name="______nym34">#REF!</definedName>
    <definedName name="______nym46">#REF!</definedName>
    <definedName name="______nyy2416">#REF!</definedName>
    <definedName name="______nyy244">#REF!</definedName>
    <definedName name="______nyy246">#REF!</definedName>
    <definedName name="______nyy34">#REF!</definedName>
    <definedName name="______nyy410">#REF!</definedName>
    <definedName name="______nyy41010">#REF!</definedName>
    <definedName name="______nyy412050">#REF!</definedName>
    <definedName name="______nyy412070">#REF!</definedName>
    <definedName name="______nyy415070">#REF!</definedName>
    <definedName name="______nyy416">#REF!</definedName>
    <definedName name="______nyy41616">#REF!</definedName>
    <definedName name="______nyy42525">#REF!</definedName>
    <definedName name="______nyy43535">#REF!</definedName>
    <definedName name="______nyy44">#REF!</definedName>
    <definedName name="______nyy444">#REF!</definedName>
    <definedName name="______nyy45050">#REF!</definedName>
    <definedName name="______nyy46">#REF!</definedName>
    <definedName name="______nyy466">#REF!</definedName>
    <definedName name="______nyy47050">#REF!</definedName>
    <definedName name="______nyy47070">#REF!</definedName>
    <definedName name="______nyy49570">#REF!</definedName>
    <definedName name="______of5008">#REF!</definedName>
    <definedName name="______PA1">#REF!</definedName>
    <definedName name="______PA10">#REF!</definedName>
    <definedName name="______pa12">#REF!</definedName>
    <definedName name="______PA2">#REF!</definedName>
    <definedName name="______PA3">#REF!</definedName>
    <definedName name="______PA4">#REF!</definedName>
    <definedName name="______PA5">#REF!</definedName>
    <definedName name="______PA6">#REF!</definedName>
    <definedName name="______PA7">#REF!</definedName>
    <definedName name="______PA8">#REF!</definedName>
    <definedName name="______PA9">#REF!</definedName>
    <definedName name="______pab100">#REF!</definedName>
    <definedName name="______pab125">#REF!</definedName>
    <definedName name="______pab126">#REF!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C012">#REF!</definedName>
    <definedName name="______pah150">#REF!</definedName>
    <definedName name="______pak100">#REF!</definedName>
    <definedName name="______pak150">#REF!</definedName>
    <definedName name="______pak50">#REF!</definedName>
    <definedName name="______pak80">#REF!</definedName>
    <definedName name="______pal2828">#REF!</definedName>
    <definedName name="______pav6">#REF!</definedName>
    <definedName name="______pav8">#REF!</definedName>
    <definedName name="______PB1">#REF!</definedName>
    <definedName name="______PB2">#REF!</definedName>
    <definedName name="______PB3">#REF!</definedName>
    <definedName name="______pb34">#REF!</definedName>
    <definedName name="______pb4">#REF!</definedName>
    <definedName name="______pbf3">#REF!</definedName>
    <definedName name="______pbf4">#REF!</definedName>
    <definedName name="______PBK175">#REF!</definedName>
    <definedName name="______PBK225">#REF!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1">#REF!</definedName>
    <definedName name="______pc10">#REF!</definedName>
    <definedName name="______pc12">#REF!</definedName>
    <definedName name="______pc2">#REF!</definedName>
    <definedName name="______pc3">#REF!</definedName>
    <definedName name="______pc4">#REF!</definedName>
    <definedName name="______PC450">#REF!</definedName>
    <definedName name="______pc5">#REF!</definedName>
    <definedName name="______pc50">#REF!</definedName>
    <definedName name="______pc6">#REF!</definedName>
    <definedName name="______PC600">#REF!</definedName>
    <definedName name="______pc8">#REF!</definedName>
    <definedName name="______pc80">#REF!</definedName>
    <definedName name="______PCD10">#REF!</definedName>
    <definedName name="______PCD3">#REF!</definedName>
    <definedName name="______PCD6">#REF!</definedName>
    <definedName name="______PCD8">#REF!</definedName>
    <definedName name="______pcf10">#REF!</definedName>
    <definedName name="______pcf12">#REF!</definedName>
    <definedName name="______pcf3">#REF!</definedName>
    <definedName name="______pcf4">#REF!</definedName>
    <definedName name="______pcf5">#REF!</definedName>
    <definedName name="______pcf6">#REF!</definedName>
    <definedName name="______pcf8">#REF!</definedName>
    <definedName name="______pcf80">#REF!</definedName>
    <definedName name="______pd1">#REF!</definedName>
    <definedName name="______pd2">#REF!</definedName>
    <definedName name="______pd3">#REF!</definedName>
    <definedName name="______pdf3">#REF!</definedName>
    <definedName name="______PEL001">#REF!</definedName>
    <definedName name="______PEL002">#REF!</definedName>
    <definedName name="______PEL003">#REF!</definedName>
    <definedName name="______PEL004">#REF!</definedName>
    <definedName name="______PEL005">#REF!</definedName>
    <definedName name="______PEL006">#REF!</definedName>
    <definedName name="______PEL007">#REF!</definedName>
    <definedName name="______PEL008">#REF!</definedName>
    <definedName name="______PEL009">#REF!</definedName>
    <definedName name="______PEL011">#REF!</definedName>
    <definedName name="______PEL012">#REF!</definedName>
    <definedName name="______PEL013">#REF!</definedName>
    <definedName name="______PEL014">#REF!</definedName>
    <definedName name="______PEL015">#REF!</definedName>
    <definedName name="______PEL016">#REF!</definedName>
    <definedName name="______PEL017">#REF!</definedName>
    <definedName name="______PEL018">#REF!</definedName>
    <definedName name="______PEL019">#REF!</definedName>
    <definedName name="______PEL020">#REF!</definedName>
    <definedName name="______PEL021">#REF!</definedName>
    <definedName name="______PEL022">#REF!</definedName>
    <definedName name="______PEL023">#REF!</definedName>
    <definedName name="______PEL024">#REF!</definedName>
    <definedName name="______PEL025">#REF!</definedName>
    <definedName name="______PEL026">#REF!</definedName>
    <definedName name="______PEL027">#REF!</definedName>
    <definedName name="______PEL028">#REF!</definedName>
    <definedName name="______pf12">#REF!</definedName>
    <definedName name="______ph100">#REF!</definedName>
    <definedName name="______ph150">#REF!</definedName>
    <definedName name="______phf100">#REF!</definedName>
    <definedName name="______phf150">#REF!</definedName>
    <definedName name="______PI01500">#REF!</definedName>
    <definedName name="______PJ2">#REF!</definedName>
    <definedName name="______PJ3">#REF!</definedName>
    <definedName name="______PJA1">#REF!</definedName>
    <definedName name="______PJA2">#REF!</definedName>
    <definedName name="______PJA3">#REF!</definedName>
    <definedName name="______PJA4">#REF!</definedName>
    <definedName name="______PJA6">#REF!</definedName>
    <definedName name="______pjk5">#REF!</definedName>
    <definedName name="______pk1">#REF!</definedName>
    <definedName name="______pk2">#REF!</definedName>
    <definedName name="______pk25">#REF!</definedName>
    <definedName name="______pk3">#REF!</definedName>
    <definedName name="______PL1">#REF!</definedName>
    <definedName name="______PL2">#REF!</definedName>
    <definedName name="______PL3">#REF!</definedName>
    <definedName name="______ply4">#REF!</definedName>
    <definedName name="______ply9">#REF!</definedName>
    <definedName name="______po1000">#REF!</definedName>
    <definedName name="______por4040">#REF!</definedName>
    <definedName name="______PRC019">#REF!</definedName>
    <definedName name="______PS1">#REF!</definedName>
    <definedName name="______PS2">#REF!</definedName>
    <definedName name="______PSC052">#REF!</definedName>
    <definedName name="______PSC084">#REF!</definedName>
    <definedName name="______psr1">#REF!</definedName>
    <definedName name="______psr2">#REF!</definedName>
    <definedName name="______psr3">#REF!</definedName>
    <definedName name="______psr44">#REF!</definedName>
    <definedName name="______pv100">#REF!</definedName>
    <definedName name="______pv40">#REF!</definedName>
    <definedName name="______pv50">#REF!</definedName>
    <definedName name="______pv80">#REF!</definedName>
    <definedName name="______PVC05">#REF!</definedName>
    <definedName name="______pvc1">#REF!</definedName>
    <definedName name="______pvc100">#REF!</definedName>
    <definedName name="______pvc12">#REF!</definedName>
    <definedName name="______pvc150">#REF!</definedName>
    <definedName name="______PVC153">#REF!</definedName>
    <definedName name="______PVC2">#REF!</definedName>
    <definedName name="______pvc20">#REF!</definedName>
    <definedName name="______pvc200">#REF!</definedName>
    <definedName name="______pvc25">#REF!</definedName>
    <definedName name="______pvc3">#REF!</definedName>
    <definedName name="______pvc300">#REF!</definedName>
    <definedName name="______pvc32">#REF!</definedName>
    <definedName name="______PVC34">#REF!</definedName>
    <definedName name="______PVC4">#REF!</definedName>
    <definedName name="______pvc40">#REF!</definedName>
    <definedName name="______pvc44">#REF!</definedName>
    <definedName name="______pvc50">#REF!</definedName>
    <definedName name="______pvc6">#REF!</definedName>
    <definedName name="______pvc65">#REF!</definedName>
    <definedName name="______PVC75">#REF!</definedName>
    <definedName name="______pvc80">#REF!</definedName>
    <definedName name="______pvf100">#REF!</definedName>
    <definedName name="______pvf80">#REF!</definedName>
    <definedName name="______Q2" localSheetId="9">{"'Overflow Tank '!$A$1:$Q$58"}</definedName>
    <definedName name="______Q2">{"'Overflow Tank '!$A$1:$Q$58"}</definedName>
    <definedName name="______qmd15">#REF!</definedName>
    <definedName name="______qmd20">#REF!</definedName>
    <definedName name="______QS1">#REF!</definedName>
    <definedName name="______QS10">#REF!</definedName>
    <definedName name="______QS11">#REF!</definedName>
    <definedName name="______QS12">#REF!</definedName>
    <definedName name="______QS13">#REF!</definedName>
    <definedName name="______QS14">#REF!</definedName>
    <definedName name="______QS15">#REF!</definedName>
    <definedName name="______QS16">#REF!</definedName>
    <definedName name="______QS17">#REF!</definedName>
    <definedName name="______QS18">#REF!</definedName>
    <definedName name="______QS19">#REF!</definedName>
    <definedName name="______QS2">#REF!</definedName>
    <definedName name="______QS20">#REF!</definedName>
    <definedName name="______QS21">#REF!</definedName>
    <definedName name="______QS3">#REF!</definedName>
    <definedName name="______QS4">#REF!</definedName>
    <definedName name="______QS5">#REF!</definedName>
    <definedName name="______QS6">#REF!</definedName>
    <definedName name="______QS7">#REF!</definedName>
    <definedName name="______QS8">#REF!</definedName>
    <definedName name="______QS9">#REF!</definedName>
    <definedName name="______RAB1">#REF!</definedName>
    <definedName name="______RAB2">#REF!</definedName>
    <definedName name="______rd1">#REF!</definedName>
    <definedName name="______rd2">#REF!</definedName>
    <definedName name="______rd3">#REF!</definedName>
    <definedName name="______rd4">#REF!</definedName>
    <definedName name="______rd6">#REF!</definedName>
    <definedName name="______rd8">#REF!</definedName>
    <definedName name="______rdd100">#REF!</definedName>
    <definedName name="______rdd150">#REF!</definedName>
    <definedName name="______rdo1">#REF!</definedName>
    <definedName name="______rdo10">#REF!</definedName>
    <definedName name="______rdo4">#REF!</definedName>
    <definedName name="______rdo6">#REF!</definedName>
    <definedName name="______rdo7">#REF!</definedName>
    <definedName name="______rdo8">#REF!</definedName>
    <definedName name="______rdo9">#REF!</definedName>
    <definedName name="______rk100">#REF!</definedName>
    <definedName name="______rk150">#REF!</definedName>
    <definedName name="______rk200">#REF!</definedName>
    <definedName name="______rk300">#REF!</definedName>
    <definedName name="______rk400">#REF!</definedName>
    <definedName name="______rk500">#REF!</definedName>
    <definedName name="______rk600">#REF!</definedName>
    <definedName name="______rkl1000">#REF!</definedName>
    <definedName name="______rkl1200">#REF!</definedName>
    <definedName name="______rkl200">#REF!</definedName>
    <definedName name="______rkl300">#REF!</definedName>
    <definedName name="______rkl400">#REF!</definedName>
    <definedName name="______rkl500">#REF!</definedName>
    <definedName name="______rkl600">#REF!</definedName>
    <definedName name="______rkl700">#REF!</definedName>
    <definedName name="______rkl800">#REF!</definedName>
    <definedName name="______sad1010">#REF!</definedName>
    <definedName name="______sad1717">#REF!</definedName>
    <definedName name="______sad88">#REF!</definedName>
    <definedName name="______sc1">#REF!</definedName>
    <definedName name="______SC2">#REF!</definedName>
    <definedName name="______sc3">#REF!</definedName>
    <definedName name="______SE2" localSheetId="9">___________PSC084</definedName>
    <definedName name="______SE2" localSheetId="8">___________PSC084</definedName>
    <definedName name="______SE2">___________PSC084</definedName>
    <definedName name="______SFL1" localSheetId="9">#REF!</definedName>
    <definedName name="______SFL1">#REF!</definedName>
    <definedName name="______SFL2" localSheetId="9">#REF!</definedName>
    <definedName name="______SFL2">#REF!</definedName>
    <definedName name="______SFL3" localSheetId="9">#REF!</definedName>
    <definedName name="______SFL3">#REF!</definedName>
    <definedName name="______SFM1">#REF!</definedName>
    <definedName name="______SFM2">#REF!</definedName>
    <definedName name="______SFM3">#REF!</definedName>
    <definedName name="______SFM4">#REF!</definedName>
    <definedName name="______SFM5">#REF!</definedName>
    <definedName name="______SFM6">#REF!</definedName>
    <definedName name="______SFM7">#REF!</definedName>
    <definedName name="______SFQ1">#REF!</definedName>
    <definedName name="______SFQ2">#REF!</definedName>
    <definedName name="______SFQ3">#REF!</definedName>
    <definedName name="______SFQ4">#REF!</definedName>
    <definedName name="______sfv150">#REF!</definedName>
    <definedName name="______sh1040">#REF!</definedName>
    <definedName name="______SN3">#REF!</definedName>
    <definedName name="______st1">#REF!</definedName>
    <definedName name="______st2">#REF!</definedName>
    <definedName name="______st3">#REF!</definedName>
    <definedName name="______std100">#REF!</definedName>
    <definedName name="______std150">#REF!</definedName>
    <definedName name="______std2">#REF!</definedName>
    <definedName name="______std3">#REF!</definedName>
    <definedName name="______std4">#REF!</definedName>
    <definedName name="______std50">#REF!</definedName>
    <definedName name="______std65">#REF!</definedName>
    <definedName name="______SUM1">#REF!</definedName>
    <definedName name="______SUM2">#REF!</definedName>
    <definedName name="______SUM3">#REF!</definedName>
    <definedName name="______TA01">#REF!</definedName>
    <definedName name="______TA67">#REF!</definedName>
    <definedName name="______TA78">#REF!</definedName>
    <definedName name="______TA89">#REF!</definedName>
    <definedName name="______TA90">#REF!</definedName>
    <definedName name="______tb100">#REF!</definedName>
    <definedName name="______tb12">#REF!</definedName>
    <definedName name="______tb9">#REF!</definedName>
    <definedName name="______TB96116">#REF!</definedName>
    <definedName name="______TB96121">#REF!</definedName>
    <definedName name="______TB96147">#REF!</definedName>
    <definedName name="______TB97019">#REF!</definedName>
    <definedName name="______TB97084">#REF!</definedName>
    <definedName name="______ti100">#REF!</definedName>
    <definedName name="______ti120">#REF!</definedName>
    <definedName name="______ti50">#REF!</definedName>
    <definedName name="______ti60">#REF!</definedName>
    <definedName name="______ti80">#REF!</definedName>
    <definedName name="______TL1">#REF!</definedName>
    <definedName name="______TL2">#REF!</definedName>
    <definedName name="______TL3">#REF!</definedName>
    <definedName name="______TLA120">#REF!</definedName>
    <definedName name="______TLA35">#REF!</definedName>
    <definedName name="______TLA50">#REF!</definedName>
    <definedName name="______TLA70">#REF!</definedName>
    <definedName name="______TLA95">#REF!</definedName>
    <definedName name="______tlc20">#REF!</definedName>
    <definedName name="______TOP2">#REF!</definedName>
    <definedName name="______tsv25">#REF!</definedName>
    <definedName name="______uls60">#REF!</definedName>
    <definedName name="______utd1">#REF!</definedName>
    <definedName name="______utd2">#REF!</definedName>
    <definedName name="______utd3">#REF!</definedName>
    <definedName name="______vcd2">#REF!</definedName>
    <definedName name="______vcd3">#REF!</definedName>
    <definedName name="______vcd4">#REF!</definedName>
    <definedName name="______vd106">#REF!</definedName>
    <definedName name="______vd148">#REF!</definedName>
    <definedName name="______vd1810">#REF!</definedName>
    <definedName name="______vd2012">#REF!</definedName>
    <definedName name="______vd2612">#REF!</definedName>
    <definedName name="______vd44">#REF!</definedName>
    <definedName name="______vd66">#REF!</definedName>
    <definedName name="______vd86">#REF!</definedName>
    <definedName name="______VL100">#REF!</definedName>
    <definedName name="______VL200">#REF!</definedName>
    <definedName name="______VL250">#REF!</definedName>
    <definedName name="______vnt100">#REF!</definedName>
    <definedName name="______vnt40">#REF!</definedName>
    <definedName name="______vnt50">#REF!</definedName>
    <definedName name="______vnt80">#REF!</definedName>
    <definedName name="______WC1">#REF!</definedName>
    <definedName name="______WC2">#REF!</definedName>
    <definedName name="______WC3">#REF!</definedName>
    <definedName name="______we3">#REF!</definedName>
    <definedName name="______wm10">#REF!</definedName>
    <definedName name="______wm6">#REF!</definedName>
    <definedName name="_____A2">#N/A</definedName>
    <definedName name="_____aaa1">#REF!</definedName>
    <definedName name="_____AAD3">#N/A</definedName>
    <definedName name="_____abb91">NA()</definedName>
    <definedName name="_____abs100" localSheetId="9">#REF!</definedName>
    <definedName name="_____abs100">#REF!</definedName>
    <definedName name="_____ADD1" localSheetId="9">[0]!__________grc1:[0]!__________gvd150</definedName>
    <definedName name="_____ADD1">[0]!__________grc1:[0]!__________gvd150</definedName>
    <definedName name="_____ADD2" localSheetId="9">[0]!__________fjd100:[0]!__________gvd65</definedName>
    <definedName name="_____ADD2">[0]!__________fjd100:[0]!__________gvd65</definedName>
    <definedName name="_____ADD3" localSheetId="9">[0]!__________fjd100:[0]!__________gvd65</definedName>
    <definedName name="_____ADD3">[0]!__________fjd100:[0]!__________gvd65</definedName>
    <definedName name="_____ahu100" localSheetId="9">#REF!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ana1">#REF!</definedName>
    <definedName name="_____ana10">#REF!</definedName>
    <definedName name="_____ana100">#REF!</definedName>
    <definedName name="_____ana101">#REF!</definedName>
    <definedName name="_____ana102">#REF!</definedName>
    <definedName name="_____ana103">#REF!</definedName>
    <definedName name="_____ana104">#REF!</definedName>
    <definedName name="_____ana105">#REF!</definedName>
    <definedName name="_____ana106">#REF!</definedName>
    <definedName name="_____ana107">#REF!</definedName>
    <definedName name="_____ana108">#REF!</definedName>
    <definedName name="_____ana109">#REF!</definedName>
    <definedName name="_____ana11">#REF!</definedName>
    <definedName name="_____ana110">#REF!</definedName>
    <definedName name="_____ana111">#REF!</definedName>
    <definedName name="_____ana112">#REF!</definedName>
    <definedName name="_____ana113">#REF!</definedName>
    <definedName name="_____ana114">#REF!</definedName>
    <definedName name="_____ana115">#REF!</definedName>
    <definedName name="_____ana116">#REF!</definedName>
    <definedName name="_____ana117">#REF!</definedName>
    <definedName name="_____ana118">#REF!</definedName>
    <definedName name="_____ana119">#REF!</definedName>
    <definedName name="_____ana12">#REF!</definedName>
    <definedName name="_____ana120">#REF!</definedName>
    <definedName name="_____ana121">#REF!</definedName>
    <definedName name="_____ana122">#REF!</definedName>
    <definedName name="_____ana123">#REF!</definedName>
    <definedName name="_____ana124">#REF!</definedName>
    <definedName name="_____ana13">#REF!</definedName>
    <definedName name="_____ana14">#REF!</definedName>
    <definedName name="_____ana15">#REF!</definedName>
    <definedName name="_____ana16">#REF!</definedName>
    <definedName name="_____ana17">#REF!</definedName>
    <definedName name="_____ana18">#REF!</definedName>
    <definedName name="_____ana19">#REF!</definedName>
    <definedName name="_____ana2">#REF!</definedName>
    <definedName name="_____ana20">#REF!</definedName>
    <definedName name="_____ana21">#REF!</definedName>
    <definedName name="_____ana22">#REF!</definedName>
    <definedName name="_____ana23">#REF!</definedName>
    <definedName name="_____ana24">#REF!</definedName>
    <definedName name="_____ana25">#REF!</definedName>
    <definedName name="_____ana26">#REF!</definedName>
    <definedName name="_____ana27">#REF!</definedName>
    <definedName name="_____ana28">#REF!</definedName>
    <definedName name="_____ana29">#REF!</definedName>
    <definedName name="_____ana3">#REF!</definedName>
    <definedName name="_____ana30">#REF!</definedName>
    <definedName name="_____ana31">#REF!</definedName>
    <definedName name="_____ana32">#REF!</definedName>
    <definedName name="_____ana33">#REF!</definedName>
    <definedName name="_____ana34">#REF!</definedName>
    <definedName name="_____ana35">#REF!</definedName>
    <definedName name="_____ana36">#REF!</definedName>
    <definedName name="_____ana37">#REF!</definedName>
    <definedName name="_____ana38">#REF!</definedName>
    <definedName name="_____ana39">#REF!</definedName>
    <definedName name="_____ana4">#REF!</definedName>
    <definedName name="_____ana40">#REF!</definedName>
    <definedName name="_____ana41">#REF!</definedName>
    <definedName name="_____ana42">#REF!</definedName>
    <definedName name="_____ana43">#REF!</definedName>
    <definedName name="_____ana44">#REF!</definedName>
    <definedName name="_____ana45">#REF!</definedName>
    <definedName name="_____ana46">#REF!</definedName>
    <definedName name="_____ana47">#REF!</definedName>
    <definedName name="_____ana48">#REF!</definedName>
    <definedName name="_____ana49">#REF!</definedName>
    <definedName name="_____ana5">#REF!</definedName>
    <definedName name="_____ana50">#REF!</definedName>
    <definedName name="_____ana51">#REF!</definedName>
    <definedName name="_____ana52">#REF!</definedName>
    <definedName name="_____ana53">#REF!</definedName>
    <definedName name="_____ana54">#REF!</definedName>
    <definedName name="_____ana55">#REF!</definedName>
    <definedName name="_____ana56">#REF!</definedName>
    <definedName name="_____ana57">#REF!</definedName>
    <definedName name="_____ana58">#REF!</definedName>
    <definedName name="_____ana59">#REF!</definedName>
    <definedName name="_____ana6">#REF!</definedName>
    <definedName name="_____ana60">#REF!</definedName>
    <definedName name="_____ana61">#REF!</definedName>
    <definedName name="_____ana62">#REF!</definedName>
    <definedName name="_____ana63">#REF!</definedName>
    <definedName name="_____ana64">#REF!</definedName>
    <definedName name="_____ana65">#REF!</definedName>
    <definedName name="_____ana66">#REF!</definedName>
    <definedName name="_____ana67">#REF!</definedName>
    <definedName name="_____ana68">#REF!</definedName>
    <definedName name="_____ana69">#REF!</definedName>
    <definedName name="_____ana7">#REF!</definedName>
    <definedName name="_____ana70">#REF!</definedName>
    <definedName name="_____ana71">#REF!</definedName>
    <definedName name="_____ana72">#REF!</definedName>
    <definedName name="_____ana73">#REF!</definedName>
    <definedName name="_____ana74">#REF!</definedName>
    <definedName name="_____ana75">#REF!</definedName>
    <definedName name="_____ana76">#REF!</definedName>
    <definedName name="_____ana77">#REF!</definedName>
    <definedName name="_____ana78">#REF!</definedName>
    <definedName name="_____ana79">#REF!</definedName>
    <definedName name="_____ana8">#REF!</definedName>
    <definedName name="_____ana80">#REF!</definedName>
    <definedName name="_____ana81">#REF!</definedName>
    <definedName name="_____ana82">#REF!</definedName>
    <definedName name="_____ana83">#REF!</definedName>
    <definedName name="_____ana84">#REF!</definedName>
    <definedName name="_____ana85">#REF!</definedName>
    <definedName name="_____ana86">#REF!</definedName>
    <definedName name="_____ana87">#REF!</definedName>
    <definedName name="_____ana88">#REF!</definedName>
    <definedName name="_____ana89">#REF!</definedName>
    <definedName name="_____ana9">#REF!</definedName>
    <definedName name="_____ana90">#REF!</definedName>
    <definedName name="_____ana91">#REF!</definedName>
    <definedName name="_____ana92">#REF!</definedName>
    <definedName name="_____ana93">#REF!</definedName>
    <definedName name="_____ana94">#REF!</definedName>
    <definedName name="_____ana95">#REF!</definedName>
    <definedName name="_____ana96">#REF!</definedName>
    <definedName name="_____ana97">#REF!</definedName>
    <definedName name="_____ana98">#REF!</definedName>
    <definedName name="_____ana99">#REF!</definedName>
    <definedName name="_____arr3" localSheetId="9">{"Book1","4.09 FLORA DAN FAUNA.xls","4.22 PERLENGKAPAN SEKOLAH.xls"}</definedName>
    <definedName name="_____arr3" localSheetId="8">{"Book1","4.09 FLORA DAN FAUNA.xls","4.22 PERLENGKAPAN SEKOLAH.xls"}</definedName>
    <definedName name="_____arr3">{"Book1","4.09 FLORA DAN FAUNA.xls","4.22 PERLENGKAPAN SEKOLAH.xls"}</definedName>
    <definedName name="_____ATB1">#REF!</definedName>
    <definedName name="_____ATB2">#REF!</definedName>
    <definedName name="_____ATB3">#REF!</definedName>
    <definedName name="_____ATB4">#REF!</definedName>
    <definedName name="_____bbm10">#REF!</definedName>
    <definedName name="_____bbm3">#REF!</definedName>
    <definedName name="_____bbm5">#REF!</definedName>
    <definedName name="_____bbm8">#REF!</definedName>
    <definedName name="_____bcv100">#REF!</definedName>
    <definedName name="_____bcv125">#REF!</definedName>
    <definedName name="_____bcv150">#REF!</definedName>
    <definedName name="_____bet123">#REF!</definedName>
    <definedName name="_____bet135">#REF!</definedName>
    <definedName name="_____bet250">#REF!</definedName>
    <definedName name="_____bet275">#REF!</definedName>
    <definedName name="_____bet300">#REF!</definedName>
    <definedName name="_____BOX2">#REF!</definedName>
    <definedName name="_____bpl32">#REF!</definedName>
    <definedName name="_____bpl9">#REF!</definedName>
    <definedName name="_____BRA2">#REF!</definedName>
    <definedName name="_____bsc100">#REF!</definedName>
    <definedName name="_____bsd1600">#REF!</definedName>
    <definedName name="_____bsd2500">#REF!</definedName>
    <definedName name="_____bsd4000">#REF!</definedName>
    <definedName name="_____btn175">#REF!</definedName>
    <definedName name="_____btn300">#REF!</definedName>
    <definedName name="_____bud3500">#REF!</definedName>
    <definedName name="_____bvd1">#REF!</definedName>
    <definedName name="_____bvd2">#REF!</definedName>
    <definedName name="_____bvd3">#REF!</definedName>
    <definedName name="_____bvd34">#REF!</definedName>
    <definedName name="_____bvd4">#REF!</definedName>
    <definedName name="_____bvd5">#REF!</definedName>
    <definedName name="_____bvd8">#REF!</definedName>
    <definedName name="_____C">#REF!</definedName>
    <definedName name="_____c95176">#REF!</definedName>
    <definedName name="_____CAL1">#REF!</definedName>
    <definedName name="_____CAL10">#REF!</definedName>
    <definedName name="_____CAL11">#REF!</definedName>
    <definedName name="_____CAL12">#REF!</definedName>
    <definedName name="_____CAL13">#REF!</definedName>
    <definedName name="_____CAL14">#REF!</definedName>
    <definedName name="_____CAL15">#REF!</definedName>
    <definedName name="_____CAL16">#REF!</definedName>
    <definedName name="_____CAL17">#REF!</definedName>
    <definedName name="_____CAL18">#REF!</definedName>
    <definedName name="_____CAL19">#REF!</definedName>
    <definedName name="_____CAL2">#REF!</definedName>
    <definedName name="_____CAL20">#REF!</definedName>
    <definedName name="_____CAL21">#REF!</definedName>
    <definedName name="_____CAL3">#REF!</definedName>
    <definedName name="_____CAL4">#REF!</definedName>
    <definedName name="_____CAL5">#REF!</definedName>
    <definedName name="_____CAL6">#REF!</definedName>
    <definedName name="_____CAL7">#REF!</definedName>
    <definedName name="_____CAL8">#REF!</definedName>
    <definedName name="_____CAL9">#REF!</definedName>
    <definedName name="_____cas80">#REF!</definedName>
    <definedName name="_____CCF2">#REF!</definedName>
    <definedName name="_____cip10">#REF!</definedName>
    <definedName name="_____cip2">#REF!</definedName>
    <definedName name="_____cip3">#REF!</definedName>
    <definedName name="_____cip4">#REF!</definedName>
    <definedName name="_____cip6">#REF!</definedName>
    <definedName name="_____cip8">#REF!</definedName>
    <definedName name="_____CLP2">#REF!</definedName>
    <definedName name="_____cod4">#REF!</definedName>
    <definedName name="_____cod50">#REF!</definedName>
    <definedName name="_____coe135">#REF!</definedName>
    <definedName name="_____cor135">#REF!</definedName>
    <definedName name="_____cor225">#REF!</definedName>
    <definedName name="_____CT250">NA()</definedName>
    <definedName name="_____ctb4">#REF!</definedName>
    <definedName name="_____cvd100">#REF!</definedName>
    <definedName name="_____cvd15">#REF!</definedName>
    <definedName name="_____cvd150">#REF!</definedName>
    <definedName name="_____cvd50">#REF!</definedName>
    <definedName name="_____cvd65">#REF!</definedName>
    <definedName name="_____daf1">#REF!</definedName>
    <definedName name="_____DAF10">#REF!</definedName>
    <definedName name="_____daf2">#REF!</definedName>
    <definedName name="_____daf31">#REF!</definedName>
    <definedName name="_____daf32">#REF!</definedName>
    <definedName name="_____daf33">#REF!</definedName>
    <definedName name="_____ddn400">#REF!</definedName>
    <definedName name="_____ddn600">#REF!</definedName>
    <definedName name="_____der4" localSheetId="9">{"Book1","4.09 FLORA DAN FAUNA.xls","4.22 PERLENGKAPAN SEKOLAH.xls"}</definedName>
    <definedName name="_____der4" localSheetId="8">{"Book1","4.09 FLORA DAN FAUNA.xls","4.22 PERLENGKAPAN SEKOLAH.xls"}</definedName>
    <definedName name="_____der4">{"Book1","4.09 FLORA DAN FAUNA.xls","4.22 PERLENGKAPAN SEKOLAH.xls"}</definedName>
    <definedName name="_____dgt100">NA()</definedName>
    <definedName name="_____dia6">#REF!</definedName>
    <definedName name="_____dil60">#REF!</definedName>
    <definedName name="_____DIV1">#REF!</definedName>
    <definedName name="_____DIV10">#REF!</definedName>
    <definedName name="_____DIV11">#REF!</definedName>
    <definedName name="_____DIV2">#REF!</definedName>
    <definedName name="_____DIV3">#REF!</definedName>
    <definedName name="_____DIV4">#REF!</definedName>
    <definedName name="_____DIV5">#REF!</definedName>
    <definedName name="_____DIV6">#REF!</definedName>
    <definedName name="_____DIV7">#REF!</definedName>
    <definedName name="_____DIV8">#REF!</definedName>
    <definedName name="_____DIV9">#REF!</definedName>
    <definedName name="_____dld60">#REF!</definedName>
    <definedName name="_____dlh20">#REF!</definedName>
    <definedName name="_____dlh50">#REF!</definedName>
    <definedName name="_____doc5" localSheetId="9">{"Book1","4.09 FLORA DAN FAUNA.xls","4.22 PERLENGKAPAN SEKOLAH.xls"}</definedName>
    <definedName name="_____doc5">{"Book1","4.09 FLORA DAN FAUNA.xls","4.22 PERLENGKAPAN SEKOLAH.xls"}</definedName>
    <definedName name="_____dot2020">#REF!</definedName>
    <definedName name="_____dti100">#REF!</definedName>
    <definedName name="_____dti60">#REF!</definedName>
    <definedName name="_____dti80">#REF!</definedName>
    <definedName name="_____eag1010">#REF!</definedName>
    <definedName name="_____eag1414">#REF!</definedName>
    <definedName name="_____eag88">#REF!</definedName>
    <definedName name="_____eco1">#REF!</definedName>
    <definedName name="_____eco2">#REF!</definedName>
    <definedName name="_____EEE01">#REF!</definedName>
    <definedName name="_____EEE02">#REF!</definedName>
    <definedName name="_____EEE03">#REF!</definedName>
    <definedName name="_____EEE04">#REF!</definedName>
    <definedName name="_____EEE05">#REF!</definedName>
    <definedName name="_____EEE06">#REF!</definedName>
    <definedName name="_____EEE07">#REF!</definedName>
    <definedName name="_____EEE08">#REF!</definedName>
    <definedName name="_____EEE09">#REF!</definedName>
    <definedName name="_____EEE10">#REF!</definedName>
    <definedName name="_____EEE11">#REF!</definedName>
    <definedName name="_____EEE12">#REF!</definedName>
    <definedName name="_____EEE13">#REF!</definedName>
    <definedName name="_____EEE14">#REF!</definedName>
    <definedName name="_____EEE15">#REF!</definedName>
    <definedName name="_____EEE16">#REF!</definedName>
    <definedName name="_____EEE17">#REF!</definedName>
    <definedName name="_____EEE18">#REF!</definedName>
    <definedName name="_____EEE19">#REF!</definedName>
    <definedName name="_____EEE20">#REF!</definedName>
    <definedName name="_____EEE21">#REF!</definedName>
    <definedName name="_____EEE22">#REF!</definedName>
    <definedName name="_____EEE23">#REF!</definedName>
    <definedName name="_____EEE24">#REF!</definedName>
    <definedName name="_____EEE25">#REF!</definedName>
    <definedName name="_____EEE26">#REF!</definedName>
    <definedName name="_____EEE27">#REF!</definedName>
    <definedName name="_____EEE28">#REF!</definedName>
    <definedName name="_____EEE29">#REF!</definedName>
    <definedName name="_____EEE30">#REF!</definedName>
    <definedName name="_____EEE31">#REF!</definedName>
    <definedName name="_____EEE32">#REF!</definedName>
    <definedName name="_____EEE33">#REF!</definedName>
    <definedName name="_____Eqp1">#REF!</definedName>
    <definedName name="_____Eqp2">#REF!</definedName>
    <definedName name="_____EQU1">#REF!</definedName>
    <definedName name="_____EQU2">#REF!</definedName>
    <definedName name="_____eva2">#REF!</definedName>
    <definedName name="_____ewr4">#REF!</definedName>
    <definedName name="_____Exc1">"a%252525252525252525252525252525252520Anggada%252525252525252525252525252525252520Realty/tHE%252525252525252525252525252525252520iCON/tender/RAB%252525252525252525252525252525252520base%252525252525252525252525252525252520grouting.XLS'#$Rate.$R$7:$Z$10"""</definedName>
    <definedName name="_____fdd100">#REF!</definedName>
    <definedName name="_____fdd3">#REF!</definedName>
    <definedName name="_____fdu2">#REF!</definedName>
    <definedName name="_____FIT100">#REF!</definedName>
    <definedName name="_____fit125">#REF!</definedName>
    <definedName name="_____FIT150">#REF!</definedName>
    <definedName name="_____FIT200">#REF!</definedName>
    <definedName name="_____FIT300">#REF!</definedName>
    <definedName name="_____FIT65">#REF!</definedName>
    <definedName name="_____fit80">#REF!</definedName>
    <definedName name="_____fjd100">#REF!</definedName>
    <definedName name="_____fjd150">#REF!</definedName>
    <definedName name="_____fjd50">#REF!</definedName>
    <definedName name="_____fjd65">#REF!</definedName>
    <definedName name="_____fmd150">#REF!</definedName>
    <definedName name="_____frc234">#REF!</definedName>
    <definedName name="_____frc2495">#REF!</definedName>
    <definedName name="_____frc41010">#REF!</definedName>
    <definedName name="_____frc495">#REF!</definedName>
    <definedName name="_____fvd100">#REF!</definedName>
    <definedName name="_____GID1">"'file:///d:/project/energyhouse2/energyhouse2-mainkontraktor/energyhouse2-mainkontraktor-tender/energyhouse2-mainkontraktor-tender-boq/misc/congviec/tam.xls'#$'lkvl-ck-ht-gd1'.$a$4"</definedName>
    <definedName name="_____gip1">#REF!</definedName>
    <definedName name="_____gip15">#REF!</definedName>
    <definedName name="_____gip3">#REF!</definedName>
    <definedName name="_____gip34">#REF!</definedName>
    <definedName name="_____gip4">#REF!</definedName>
    <definedName name="_____gk2" hidden="1">#REF!</definedName>
    <definedName name="_____grc1">#REF!</definedName>
    <definedName name="_____gti50">#REF!</definedName>
    <definedName name="_____gti60">#REF!</definedName>
    <definedName name="_____gvd1">#REF!</definedName>
    <definedName name="_____gvd10">#REF!</definedName>
    <definedName name="_____gvd100">#REF!</definedName>
    <definedName name="_____gvd15">#REF!</definedName>
    <definedName name="_____gvd150">#REF!</definedName>
    <definedName name="_____gvd2">#REF!</definedName>
    <definedName name="_____gvd20">#REF!</definedName>
    <definedName name="_____gvd25">#REF!</definedName>
    <definedName name="_____gvd3">#REF!</definedName>
    <definedName name="_____gvd32">#REF!</definedName>
    <definedName name="_____gvd4">#REF!</definedName>
    <definedName name="_____gvd40">#REF!</definedName>
    <definedName name="_____gvd5">#REF!</definedName>
    <definedName name="_____gvd50">#REF!</definedName>
    <definedName name="_____gvd6">#REF!</definedName>
    <definedName name="_____gvd65">#REF!</definedName>
    <definedName name="_____gvd8">#REF!</definedName>
    <definedName name="_____gvd80">#REF!</definedName>
    <definedName name="_____gyp10">#REF!</definedName>
    <definedName name="_____gyp5">#REF!</definedName>
    <definedName name="_____gyp6">#REF!</definedName>
    <definedName name="_____gyp8">#REF!</definedName>
    <definedName name="_____HAL1">#REF!</definedName>
    <definedName name="_____HAL10">#REF!</definedName>
    <definedName name="_____HAL11">#REF!</definedName>
    <definedName name="_____HAL12">#REF!</definedName>
    <definedName name="_____HAL13">#REF!</definedName>
    <definedName name="_____HAL14">#REF!</definedName>
    <definedName name="_____HAL15">#REF!</definedName>
    <definedName name="_____HAL16">#REF!</definedName>
    <definedName name="_____HAL17">#REF!</definedName>
    <definedName name="_____HAL18">#REF!</definedName>
    <definedName name="_____HAL19">#REF!</definedName>
    <definedName name="_____HAL2">#REF!</definedName>
    <definedName name="_____HAL20">#REF!</definedName>
    <definedName name="_____HAL21">#REF!</definedName>
    <definedName name="_____HAL22">#REF!</definedName>
    <definedName name="_____HAL3">#REF!</definedName>
    <definedName name="_____HAL4">#REF!</definedName>
    <definedName name="_____HAL5">#REF!</definedName>
    <definedName name="_____HAL6">#REF!</definedName>
    <definedName name="_____HAL7">#REF!</definedName>
    <definedName name="_____HAL8">#REF!</definedName>
    <definedName name="_____HAL9">#REF!</definedName>
    <definedName name="_____hdw1">#REF!</definedName>
    <definedName name="_____hol2040">#REF!</definedName>
    <definedName name="_____hol4040">#REF!</definedName>
    <definedName name="_____ilp1">#REF!</definedName>
    <definedName name="_____int1">#REF!</definedName>
    <definedName name="_____int2">#REF!</definedName>
    <definedName name="_____IPR1">#REF!</definedName>
    <definedName name="_____IPR21">#REF!</definedName>
    <definedName name="_____jk64">#REF!</definedName>
    <definedName name="_____jum1">#REF!</definedName>
    <definedName name="_____jum10">#REF!</definedName>
    <definedName name="_____jum2">#REF!</definedName>
    <definedName name="_____jum3">#REF!</definedName>
    <definedName name="_____jum4">#REF!</definedName>
    <definedName name="_____jum5">#REF!</definedName>
    <definedName name="_____jum6">#REF!</definedName>
    <definedName name="_____jum7">#REF!</definedName>
    <definedName name="_____jum8">#REF!</definedName>
    <definedName name="_____jum9">#REF!</definedName>
    <definedName name="_____K3">#REF!</definedName>
    <definedName name="_____kc10">#REF!</definedName>
    <definedName name="_____kc12">#REF!</definedName>
    <definedName name="_____kc5">#REF!</definedName>
    <definedName name="_____kco7">#REF!</definedName>
    <definedName name="_____kcp3">#REF!</definedName>
    <definedName name="_____kcp5">#REF!</definedName>
    <definedName name="_____kcp6">#REF!</definedName>
    <definedName name="_____kcr3">#REF!</definedName>
    <definedName name="_____kcr5">#REF!</definedName>
    <definedName name="_____kcr6">#REF!</definedName>
    <definedName name="_____ke1">#REF!</definedName>
    <definedName name="_____ke2">#REF!</definedName>
    <definedName name="_____ke3">#REF!</definedName>
    <definedName name="_____ke4">#REF!</definedName>
    <definedName name="_____kel040">#REF!</definedName>
    <definedName name="_____kel050">#REF!</definedName>
    <definedName name="_____kel051">#REF!</definedName>
    <definedName name="_____kel052">#REF!</definedName>
    <definedName name="_____kel061">#REF!</definedName>
    <definedName name="_____kel070">#REF!</definedName>
    <definedName name="_____kel080">#REF!</definedName>
    <definedName name="_____ker1020">#REF!</definedName>
    <definedName name="_____ker2020">#REF!</definedName>
    <definedName name="_____ker2025">#REF!</definedName>
    <definedName name="_____ker3030">#REF!</definedName>
    <definedName name="_____ker40">#REF!</definedName>
    <definedName name="_____KES3">#REF!</definedName>
    <definedName name="_____key1" hidden="1">#REF!</definedName>
    <definedName name="_____kht20">#REF!</definedName>
    <definedName name="_____kht40">#REF!</definedName>
    <definedName name="_____kht50">#REF!</definedName>
    <definedName name="_____KK0012">#REF!</definedName>
    <definedName name="_____KK0013">#REF!</definedName>
    <definedName name="_____KK0014">#REF!</definedName>
    <definedName name="_____KK0015">#REF!</definedName>
    <definedName name="_____KK0016">#REF!</definedName>
    <definedName name="_____KK0017">#REF!</definedName>
    <definedName name="_____KK0018">#REF!</definedName>
    <definedName name="_____km5">#REF!</definedName>
    <definedName name="_____ko2">#REF!</definedName>
    <definedName name="_____kof1">#REF!</definedName>
    <definedName name="_____kp1">#REF!</definedName>
    <definedName name="_____kr15">#REF!</definedName>
    <definedName name="_____kr2020">#REF!</definedName>
    <definedName name="_____kr4040">#REF!</definedName>
    <definedName name="_____kr6060">#REF!</definedName>
    <definedName name="_____krm2020">#REF!</definedName>
    <definedName name="_____krm2025">#REF!</definedName>
    <definedName name="_____krm3030">#REF!</definedName>
    <definedName name="_____krm4040">#REF!</definedName>
    <definedName name="_____ksa006">#REF!</definedName>
    <definedName name="_____ksa007">#REF!</definedName>
    <definedName name="_____ksa011">#REF!</definedName>
    <definedName name="_____ksa012">#REF!</definedName>
    <definedName name="_____ksa013">#REF!</definedName>
    <definedName name="_____ksa014">#REF!</definedName>
    <definedName name="_____ksa015">#REF!</definedName>
    <definedName name="_____ksa016">#REF!</definedName>
    <definedName name="_____ksa017">#REF!</definedName>
    <definedName name="_____ksa018">#REF!</definedName>
    <definedName name="_____ksa019">#REF!</definedName>
    <definedName name="_____ksa020">#REF!</definedName>
    <definedName name="_____ksa021">#REF!</definedName>
    <definedName name="_____ksa022">#REF!</definedName>
    <definedName name="_____ksa023">#REF!</definedName>
    <definedName name="_____ksa030">#REF!</definedName>
    <definedName name="_____ksa040">#REF!</definedName>
    <definedName name="_____ksa050">#REF!</definedName>
    <definedName name="_____ksa060">#REF!</definedName>
    <definedName name="_____ksa070">#REF!</definedName>
    <definedName name="_____ksa090">#REF!</definedName>
    <definedName name="_____ksa101">#REF!</definedName>
    <definedName name="_____ksa102">#REF!</definedName>
    <definedName name="_____ksa103">#REF!</definedName>
    <definedName name="_____ksa110">#REF!</definedName>
    <definedName name="_____ksa201">#REF!</definedName>
    <definedName name="_____ksa202">#REF!</definedName>
    <definedName name="_____ksa203">#REF!</definedName>
    <definedName name="_____ksa204">#REF!</definedName>
    <definedName name="_____ksa500">#REF!</definedName>
    <definedName name="_____ksa601">#REF!</definedName>
    <definedName name="_____ksa602">#REF!</definedName>
    <definedName name="_____ksa603">#REF!</definedName>
    <definedName name="_____ksa604">#REF!</definedName>
    <definedName name="_____ksa605">#REF!</definedName>
    <definedName name="_____ksa606">#REF!</definedName>
    <definedName name="_____ksh010">#REF!</definedName>
    <definedName name="_____ksh011">#REF!</definedName>
    <definedName name="_____lad400">#REF!</definedName>
    <definedName name="_____lad600">#REF!</definedName>
    <definedName name="_____lad800">#REF!</definedName>
    <definedName name="_____lbr02">#REF!</definedName>
    <definedName name="_____lbr03">#REF!</definedName>
    <definedName name="_____lbr04">#REF!</definedName>
    <definedName name="_____lbr05">#REF!</definedName>
    <definedName name="_____lbr06">#REF!</definedName>
    <definedName name="_____lbr07">#REF!</definedName>
    <definedName name="_____lbr08">#REF!</definedName>
    <definedName name="_____lbr09">#REF!</definedName>
    <definedName name="_____lbr10">#REF!</definedName>
    <definedName name="_____LCM2">#REF!</definedName>
    <definedName name="_____LCM3">#REF!</definedName>
    <definedName name="_____ld100">#REF!</definedName>
    <definedName name="_____ld120">#REF!</definedName>
    <definedName name="_____ld50">#REF!</definedName>
    <definedName name="_____ld60">#REF!</definedName>
    <definedName name="_____ld80">#REF!</definedName>
    <definedName name="_____ldp60">#REF!</definedName>
    <definedName name="_____lh50">#REF!</definedName>
    <definedName name="_____LLL01">#REF!</definedName>
    <definedName name="_____LLL02">#REF!</definedName>
    <definedName name="_____LLL03">#REF!</definedName>
    <definedName name="_____LLL04">#REF!</definedName>
    <definedName name="_____LLL05">#REF!</definedName>
    <definedName name="_____LLL06">#REF!</definedName>
    <definedName name="_____LLL07">#REF!</definedName>
    <definedName name="_____LLL08">#REF!</definedName>
    <definedName name="_____LLL09">#REF!</definedName>
    <definedName name="_____LLL10">#REF!</definedName>
    <definedName name="_____LLL11">#REF!</definedName>
    <definedName name="_____lp100">#REF!</definedName>
    <definedName name="_____lp300">#REF!</definedName>
    <definedName name="_____lp36">#REF!</definedName>
    <definedName name="_____lp500">#REF!</definedName>
    <definedName name="_____lp60">#REF!</definedName>
    <definedName name="_____lpl11">#REF!</definedName>
    <definedName name="_____ls100">#REF!</definedName>
    <definedName name="_____ls50">#REF!</definedName>
    <definedName name="_____ls60">#REF!</definedName>
    <definedName name="_____ls80">#REF!</definedName>
    <definedName name="_____M6" localSheetId="9" hidden="1">{#N/A,#N/A,FALSE,"Chi tiÆt"}</definedName>
    <definedName name="_____M6" hidden="1">{#N/A,#N/A,FALSE,"Chi tiÆt"}</definedName>
    <definedName name="_____MA023">#REF!</definedName>
    <definedName name="_____MAC12">#REF!</definedName>
    <definedName name="_____MAC46">#REF!</definedName>
    <definedName name="_____mas1" localSheetId="9">{"Book1","4.09 FLORA DAN FAUNA.xls","4.22 PERLENGKAPAN SEKOLAH.xls"}</definedName>
    <definedName name="_____mas1" localSheetId="8">{"Book1","4.09 FLORA DAN FAUNA.xls","4.22 PERLENGKAPAN SEKOLAH.xls"}</definedName>
    <definedName name="_____mas1">{"Book1","4.09 FLORA DAN FAUNA.xls","4.22 PERLENGKAPAN SEKOLAH.xls"}</definedName>
    <definedName name="_____mas12" localSheetId="9">{"Book1","4.09 FLORA DAN FAUNA.xls","4.22 PERLENGKAPAN SEKOLAH.xls"}</definedName>
    <definedName name="_____mas12" localSheetId="8">{"Book1","4.09 FLORA DAN FAUNA.xls","4.22 PERLENGKAPAN SEKOLAH.xls"}</definedName>
    <definedName name="_____mas12">{"Book1","4.09 FLORA DAN FAUNA.xls","4.22 PERLENGKAPAN SEKOLAH.xls"}</definedName>
    <definedName name="_____mas2" localSheetId="9">{"Book1","4.09 FLORA DAN FAUNA.xls","4.22 PERLENGKAPAN SEKOLAH.xls"}</definedName>
    <definedName name="_____mas2" localSheetId="8">{"Book1","4.09 FLORA DAN FAUNA.xls","4.22 PERLENGKAPAN SEKOLAH.xls"}</definedName>
    <definedName name="_____mas2">{"Book1","4.09 FLORA DAN FAUNA.xls","4.22 PERLENGKAPAN SEKOLAH.xls"}</definedName>
    <definedName name="_____mas4" localSheetId="9">{"Book1","4.09 FLORA DAN FAUNA.xls","4.22 PERLENGKAPAN SEKOLAH.xls"}</definedName>
    <definedName name="_____mas4" localSheetId="8">{"Book1","4.09 FLORA DAN FAUNA.xls","4.22 PERLENGKAPAN SEKOLAH.xls"}</definedName>
    <definedName name="_____mas4">{"Book1","4.09 FLORA DAN FAUNA.xls","4.22 PERLENGKAPAN SEKOLAH.xls"}</definedName>
    <definedName name="_____mas5" localSheetId="9">{"Book1","4.09 FLORA DAN FAUNA.xls","4.22 PERLENGKAPAN SEKOLAH.xls"}</definedName>
    <definedName name="_____mas5" localSheetId="8">{"Book1","4.09 FLORA DAN FAUNA.xls","4.22 PERLENGKAPAN SEKOLAH.xls"}</definedName>
    <definedName name="_____mas5">{"Book1","4.09 FLORA DAN FAUNA.xls","4.22 PERLENGKAPAN SEKOLAH.xls"}</definedName>
    <definedName name="_____mas6" localSheetId="9">{"Book1","4.09 FLORA DAN FAUNA.xls","4.22 PERLENGKAPAN SEKOLAH.xls"}</definedName>
    <definedName name="_____mas6" localSheetId="8">{"Book1","4.09 FLORA DAN FAUNA.xls","4.22 PERLENGKAPAN SEKOLAH.xls"}</definedName>
    <definedName name="_____mas6">{"Book1","4.09 FLORA DAN FAUNA.xls","4.22 PERLENGKAPAN SEKOLAH.xls"}</definedName>
    <definedName name="_____mas7" localSheetId="9">{"Book1","4.09 FLORA DAN FAUNA.xls","4.22 PERLENGKAPAN SEKOLAH.xls"}</definedName>
    <definedName name="_____mas7" localSheetId="8">{"Book1","4.09 FLORA DAN FAUNA.xls","4.22 PERLENGKAPAN SEKOLAH.xls"}</definedName>
    <definedName name="_____mas7">{"Book1","4.09 FLORA DAN FAUNA.xls","4.22 PERLENGKAPAN SEKOLAH.xls"}</definedName>
    <definedName name="_____mas8" localSheetId="9">{"Book1","4.09 FLORA DAN FAUNA.xls","4.22 PERLENGKAPAN SEKOLAH.xls"}</definedName>
    <definedName name="_____mas8" localSheetId="8">{"Book1","4.09 FLORA DAN FAUNA.xls","4.22 PERLENGKAPAN SEKOLAH.xls"}</definedName>
    <definedName name="_____mas8">{"Book1","4.09 FLORA DAN FAUNA.xls","4.22 PERLENGKAPAN SEKOLAH.xls"}</definedName>
    <definedName name="_____mas9" localSheetId="9">{"Book1","4.09 FLORA DAN FAUNA.xls","4.22 PERLENGKAPAN SEKOLAH.xls"}</definedName>
    <definedName name="_____mas9" localSheetId="8">{"Book1","4.09 FLORA DAN FAUNA.xls","4.22 PERLENGKAPAN SEKOLAH.xls"}</definedName>
    <definedName name="_____mas9">{"Book1","4.09 FLORA DAN FAUNA.xls","4.22 PERLENGKAPAN SEKOLAH.xls"}</definedName>
    <definedName name="_____mc2">#REF!</definedName>
    <definedName name="_____MDE01">#REF!</definedName>
    <definedName name="_____MDE02">#REF!</definedName>
    <definedName name="_____MDE03">#REF!</definedName>
    <definedName name="_____MDE04">#REF!</definedName>
    <definedName name="_____MDE05">#REF!</definedName>
    <definedName name="_____MDE06">#REF!</definedName>
    <definedName name="_____MDE07">#REF!</definedName>
    <definedName name="_____MDE08">#REF!</definedName>
    <definedName name="_____MDE09">#REF!</definedName>
    <definedName name="_____MDE10">#REF!</definedName>
    <definedName name="_____MDE11">#REF!</definedName>
    <definedName name="_____MDE12">#REF!</definedName>
    <definedName name="_____MDE13">#REF!</definedName>
    <definedName name="_____MDE14">#REF!</definedName>
    <definedName name="_____MDE15">#REF!</definedName>
    <definedName name="_____MDE16">#REF!</definedName>
    <definedName name="_____MDE17">#REF!</definedName>
    <definedName name="_____MDE18">#REF!</definedName>
    <definedName name="_____MDE19">#REF!</definedName>
    <definedName name="_____MDE20">#REF!</definedName>
    <definedName name="_____MDE21">#REF!</definedName>
    <definedName name="_____MDE22">#REF!</definedName>
    <definedName name="_____MDE23">#REF!</definedName>
    <definedName name="_____MDE24">#REF!</definedName>
    <definedName name="_____MDE25">#REF!</definedName>
    <definedName name="_____MDE26">#REF!</definedName>
    <definedName name="_____MDE27">#REF!</definedName>
    <definedName name="_____MDE28">#REF!</definedName>
    <definedName name="_____MDE29">#REF!</definedName>
    <definedName name="_____MDE30">#REF!</definedName>
    <definedName name="_____MDE31">#REF!</definedName>
    <definedName name="_____MDE32">#REF!</definedName>
    <definedName name="_____MDE33">#REF!</definedName>
    <definedName name="_____MDE34">#REF!</definedName>
    <definedName name="_____MDE35">#REF!</definedName>
    <definedName name="_____MDE36">#REF!</definedName>
    <definedName name="_____MDE37">#REF!</definedName>
    <definedName name="_____MDE38">#REF!</definedName>
    <definedName name="_____MDE39">#REF!</definedName>
    <definedName name="_____MDE40">#REF!</definedName>
    <definedName name="_____MDE41">#REF!</definedName>
    <definedName name="_____MDE42">#REF!</definedName>
    <definedName name="_____MDE43">#REF!</definedName>
    <definedName name="_____MDE44">#REF!</definedName>
    <definedName name="_____MDE45">#REF!</definedName>
    <definedName name="_____MDE46">#REF!</definedName>
    <definedName name="_____MDE47">#REF!</definedName>
    <definedName name="_____MDE48">#REF!</definedName>
    <definedName name="_____MDE49">#REF!</definedName>
    <definedName name="_____MDE50">#REF!</definedName>
    <definedName name="_____MDE51">#REF!</definedName>
    <definedName name="_____MDE52">#REF!</definedName>
    <definedName name="_____MDE53">#REF!</definedName>
    <definedName name="_____MDE54">#REF!</definedName>
    <definedName name="_____MDE55">#REF!</definedName>
    <definedName name="_____MDE56">#REF!</definedName>
    <definedName name="_____MDE57">#REF!</definedName>
    <definedName name="_____MDE58">#REF!</definedName>
    <definedName name="_____MDE59">#REF!</definedName>
    <definedName name="_____MDE60">#REF!</definedName>
    <definedName name="_____MDE61">#REF!</definedName>
    <definedName name="_____MDE62">#REF!</definedName>
    <definedName name="_____MDE63">#REF!</definedName>
    <definedName name="_____MDE64">#REF!</definedName>
    <definedName name="_____MDE65">#REF!</definedName>
    <definedName name="_____MDE66">#REF!</definedName>
    <definedName name="_____MDE67">#REF!</definedName>
    <definedName name="_____MDE68">#REF!</definedName>
    <definedName name="_____ME01">#REF!</definedName>
    <definedName name="_____ME02">#REF!</definedName>
    <definedName name="_____ME03">#REF!</definedName>
    <definedName name="_____ME04">#REF!</definedName>
    <definedName name="_____ME05">#REF!</definedName>
    <definedName name="_____ME06">#REF!</definedName>
    <definedName name="_____ME07">#REF!</definedName>
    <definedName name="_____ME08">#REF!</definedName>
    <definedName name="_____ME09">#REF!</definedName>
    <definedName name="_____me1" localSheetId="9">{"Book1","4.09 FLORA DAN FAUNA.xls","4.22 PERLENGKAPAN SEKOLAH.xls"}</definedName>
    <definedName name="_____me1" localSheetId="8">{"Book1","4.09 FLORA DAN FAUNA.xls","4.22 PERLENGKAPAN SEKOLAH.xls"}</definedName>
    <definedName name="_____me1">{"Book1","4.09 FLORA DAN FAUNA.xls","4.22 PERLENGKAPAN SEKOLAH.xls"}</definedName>
    <definedName name="_____ME10">#REF!</definedName>
    <definedName name="_____ME11">#REF!</definedName>
    <definedName name="_____ME12">#REF!</definedName>
    <definedName name="_____ME13">#REF!</definedName>
    <definedName name="_____ME14">#REF!</definedName>
    <definedName name="_____ME15">#REF!</definedName>
    <definedName name="_____ME16">#REF!</definedName>
    <definedName name="_____ME17">#REF!</definedName>
    <definedName name="_____ME18">#REF!</definedName>
    <definedName name="_____ME19">#REF!</definedName>
    <definedName name="_____me2" localSheetId="9">{"Book1","4.09 FLORA DAN FAUNA.xls","4.22 PERLENGKAPAN SEKOLAH.xls"}</definedName>
    <definedName name="_____me2" localSheetId="8">{"Book1","4.09 FLORA DAN FAUNA.xls","4.22 PERLENGKAPAN SEKOLAH.xls"}</definedName>
    <definedName name="_____me2">{"Book1","4.09 FLORA DAN FAUNA.xls","4.22 PERLENGKAPAN SEKOLAH.xls"}</definedName>
    <definedName name="_____ME20">#REF!</definedName>
    <definedName name="_____ME21">#REF!</definedName>
    <definedName name="_____ME22">#REF!</definedName>
    <definedName name="_____ME23">#REF!</definedName>
    <definedName name="_____ME24">#REF!</definedName>
    <definedName name="_____ME25">#REF!</definedName>
    <definedName name="_____ME26">#REF!</definedName>
    <definedName name="_____ME27">#REF!</definedName>
    <definedName name="_____ME28">#REF!</definedName>
    <definedName name="_____ME29">#REF!</definedName>
    <definedName name="_____me3" localSheetId="9">{"Book1","4.09 FLORA DAN FAUNA.xls","4.22 PERLENGKAPAN SEKOLAH.xls"}</definedName>
    <definedName name="_____me3" localSheetId="8">{"Book1","4.09 FLORA DAN FAUNA.xls","4.22 PERLENGKAPAN SEKOLAH.xls"}</definedName>
    <definedName name="_____me3">{"Book1","4.09 FLORA DAN FAUNA.xls","4.22 PERLENGKAPAN SEKOLAH.xls"}</definedName>
    <definedName name="_____ME30">#REF!</definedName>
    <definedName name="_____ME31">#REF!</definedName>
    <definedName name="_____ME32">#REF!</definedName>
    <definedName name="_____ME33">#REF!</definedName>
    <definedName name="_____ME34">#REF!</definedName>
    <definedName name="_____ME35">#REF!</definedName>
    <definedName name="_____ME36">#REF!</definedName>
    <definedName name="_____ME37">#REF!</definedName>
    <definedName name="_____ME38">#REF!</definedName>
    <definedName name="_____ME39">#REF!</definedName>
    <definedName name="_____me4" localSheetId="9">{"Book1","4.09 FLORA DAN FAUNA.xls","4.22 PERLENGKAPAN SEKOLAH.xls"}</definedName>
    <definedName name="_____me4" localSheetId="8">{"Book1","4.09 FLORA DAN FAUNA.xls","4.22 PERLENGKAPAN SEKOLAH.xls"}</definedName>
    <definedName name="_____me4">{"Book1","4.09 FLORA DAN FAUNA.xls","4.22 PERLENGKAPAN SEKOLAH.xls"}</definedName>
    <definedName name="_____ME40">#REF!</definedName>
    <definedName name="_____ME41">#REF!</definedName>
    <definedName name="_____ME42">#REF!</definedName>
    <definedName name="_____ME43">#REF!</definedName>
    <definedName name="_____ME44">#REF!</definedName>
    <definedName name="_____ME45">#REF!</definedName>
    <definedName name="_____ME46">#REF!</definedName>
    <definedName name="_____ME47">#REF!</definedName>
    <definedName name="_____ME48">#REF!</definedName>
    <definedName name="_____ME49">#REF!</definedName>
    <definedName name="_____me5" localSheetId="9">{"Book1","4.09 FLORA DAN FAUNA.xls","4.22 PERLENGKAPAN SEKOLAH.xls"}</definedName>
    <definedName name="_____me5" localSheetId="8">{"Book1","4.09 FLORA DAN FAUNA.xls","4.22 PERLENGKAPAN SEKOLAH.xls"}</definedName>
    <definedName name="_____me5">{"Book1","4.09 FLORA DAN FAUNA.xls","4.22 PERLENGKAPAN SEKOLAH.xls"}</definedName>
    <definedName name="_____ME50">#REF!</definedName>
    <definedName name="_____ME51">#REF!</definedName>
    <definedName name="_____ME52">#REF!</definedName>
    <definedName name="_____ME53">#REF!</definedName>
    <definedName name="_____ME54">#REF!</definedName>
    <definedName name="_____ME55">#REF!</definedName>
    <definedName name="_____ME56">#REF!</definedName>
    <definedName name="_____ME57">#REF!</definedName>
    <definedName name="_____ME58">#REF!</definedName>
    <definedName name="_____ME59">#REF!</definedName>
    <definedName name="_____ME60">#REF!</definedName>
    <definedName name="_____ME61">#REF!</definedName>
    <definedName name="_____ME62">#REF!</definedName>
    <definedName name="_____ME63">#REF!</definedName>
    <definedName name="_____ME64">#REF!</definedName>
    <definedName name="_____ME65">#REF!</definedName>
    <definedName name="_____ME66">#REF!</definedName>
    <definedName name="_____ME67">#REF!</definedName>
    <definedName name="_____ME68">#REF!</definedName>
    <definedName name="_____me9" localSheetId="9">{"Book1","4.09 FLORA DAN FAUNA.xls","4.22 PERLENGKAPAN SEKOLAH.xls"}</definedName>
    <definedName name="_____me9" localSheetId="8">{"Book1","4.09 FLORA DAN FAUNA.xls","4.22 PERLENGKAPAN SEKOLAH.xls"}</definedName>
    <definedName name="_____me9">{"Book1","4.09 FLORA DAN FAUNA.xls","4.22 PERLENGKAPAN SEKOLAH.xls"}</definedName>
    <definedName name="_____mek1" localSheetId="9">{"Book1","4.09 FLORA DAN FAUNA.xls","4.22 PERLENGKAPAN SEKOLAH.xls"}</definedName>
    <definedName name="_____mek1" localSheetId="8">{"Book1","4.09 FLORA DAN FAUNA.xls","4.22 PERLENGKAPAN SEKOLAH.xls"}</definedName>
    <definedName name="_____mek1">{"Book1","4.09 FLORA DAN FAUNA.xls","4.22 PERLENGKAPAN SEKOLAH.xls"}</definedName>
    <definedName name="_____mek2" localSheetId="9">{"Book1","4.09 FLORA DAN FAUNA.xls","4.22 PERLENGKAPAN SEKOLAH.xls"}</definedName>
    <definedName name="_____mek2" localSheetId="8">{"Book1","4.09 FLORA DAN FAUNA.xls","4.22 PERLENGKAPAN SEKOLAH.xls"}</definedName>
    <definedName name="_____mek2">{"Book1","4.09 FLORA DAN FAUNA.xls","4.22 PERLENGKAPAN SEKOLAH.xls"}</definedName>
    <definedName name="_____mek3" localSheetId="9">{"Book1","4.09 FLORA DAN FAUNA.xls","4.22 PERLENGKAPAN SEKOLAH.xls"}</definedName>
    <definedName name="_____mek3" localSheetId="8">{"Book1","4.09 FLORA DAN FAUNA.xls","4.22 PERLENGKAPAN SEKOLAH.xls"}</definedName>
    <definedName name="_____mek3">{"Book1","4.09 FLORA DAN FAUNA.xls","4.22 PERLENGKAPAN SEKOLAH.xls"}</definedName>
    <definedName name="_____mek5" localSheetId="9">{"Book1","4.09 FLORA DAN FAUNA.xls","4.22 PERLENGKAPAN SEKOLAH.xls"}</definedName>
    <definedName name="_____mek5" localSheetId="8">{"Book1","4.09 FLORA DAN FAUNA.xls","4.22 PERLENGKAPAN SEKOLAH.xls"}</definedName>
    <definedName name="_____mek5">{"Book1","4.09 FLORA DAN FAUNA.xls","4.22 PERLENGKAPAN SEKOLAH.xls"}</definedName>
    <definedName name="_____mek87" localSheetId="9">{"Book1","4.09 FLORA DAN FAUNA.xls","4.22 PERLENGKAPAN SEKOLAH.xls"}</definedName>
    <definedName name="_____mek87" localSheetId="8">{"Book1","4.09 FLORA DAN FAUNA.xls","4.22 PERLENGKAPAN SEKOLAH.xls"}</definedName>
    <definedName name="_____mek87">{"Book1","4.09 FLORA DAN FAUNA.xls","4.22 PERLENGKAPAN SEKOLAH.xls"}</definedName>
    <definedName name="_____mek9" localSheetId="9">{"Book1","4.09 FLORA DAN FAUNA.xls","4.22 PERLENGKAPAN SEKOLAH.xls"}</definedName>
    <definedName name="_____mek9" localSheetId="8">{"Book1","4.09 FLORA DAN FAUNA.xls","4.22 PERLENGKAPAN SEKOLAH.xls"}</definedName>
    <definedName name="_____mek9">{"Book1","4.09 FLORA DAN FAUNA.xls","4.22 PERLENGKAPAN SEKOLAH.xls"}</definedName>
    <definedName name="_____meq12" localSheetId="9">{"Book1","4.09 FLORA DAN FAUNA.xls","4.22 PERLENGKAPAN SEKOLAH.xls"}</definedName>
    <definedName name="_____meq12" localSheetId="8">{"Book1","4.09 FLORA DAN FAUNA.xls","4.22 PERLENGKAPAN SEKOLAH.xls"}</definedName>
    <definedName name="_____meq12">{"Book1","4.09 FLORA DAN FAUNA.xls","4.22 PERLENGKAPAN SEKOLAH.xls"}</definedName>
    <definedName name="_____mg8">#REF!</definedName>
    <definedName name="_____mix300">#REF!</definedName>
    <definedName name="_____MMM01">#REF!</definedName>
    <definedName name="_____MMM02">#REF!</definedName>
    <definedName name="_____MMM03">#REF!</definedName>
    <definedName name="_____MMM04">#REF!</definedName>
    <definedName name="_____MMM05">#REF!</definedName>
    <definedName name="_____MMM06">#REF!</definedName>
    <definedName name="_____MMM07">#REF!</definedName>
    <definedName name="_____MMM08">#REF!</definedName>
    <definedName name="_____MMM09">#REF!</definedName>
    <definedName name="_____MMM10">#REF!</definedName>
    <definedName name="_____MMM11">#REF!</definedName>
    <definedName name="_____MMM12">#REF!</definedName>
    <definedName name="_____MMM13">#REF!</definedName>
    <definedName name="_____MMM14">#REF!</definedName>
    <definedName name="_____MMM15">#REF!</definedName>
    <definedName name="_____MMM16">#REF!</definedName>
    <definedName name="_____MMM17">#REF!</definedName>
    <definedName name="_____MMM18">#REF!</definedName>
    <definedName name="_____MMM19">#REF!</definedName>
    <definedName name="_____MMM20">#REF!</definedName>
    <definedName name="_____MMM21">#REF!</definedName>
    <definedName name="_____MMM22">#REF!</definedName>
    <definedName name="_____MMM23">#REF!</definedName>
    <definedName name="_____MMM24">#REF!</definedName>
    <definedName name="_____MMM25">#REF!</definedName>
    <definedName name="_____MMM26">#REF!</definedName>
    <definedName name="_____MMM27">#REF!</definedName>
    <definedName name="_____MMM28">#REF!</definedName>
    <definedName name="_____MMM29">#REF!</definedName>
    <definedName name="_____MMM30">#REF!</definedName>
    <definedName name="_____MMM31">#REF!</definedName>
    <definedName name="_____MMM32">#REF!</definedName>
    <definedName name="_____MMM33">#REF!</definedName>
    <definedName name="_____MMM34">#REF!</definedName>
    <definedName name="_____MMM35">#REF!</definedName>
    <definedName name="_____MMM36">#REF!</definedName>
    <definedName name="_____MMM37">#REF!</definedName>
    <definedName name="_____MMM38">#REF!</definedName>
    <definedName name="_____MMM39">#REF!</definedName>
    <definedName name="_____MMM40">#REF!</definedName>
    <definedName name="_____MMM41">#REF!</definedName>
    <definedName name="_____MMM411">#REF!</definedName>
    <definedName name="_____MMM42">#REF!</definedName>
    <definedName name="_____MMM43">#REF!</definedName>
    <definedName name="_____MMM44">#REF!</definedName>
    <definedName name="_____MMM45">#REF!</definedName>
    <definedName name="_____MMM46">#REF!</definedName>
    <definedName name="_____MMM47">#REF!</definedName>
    <definedName name="_____MMM48">#REF!</definedName>
    <definedName name="_____MMM49">#REF!</definedName>
    <definedName name="_____MMM50">#REF!</definedName>
    <definedName name="_____MMM51">#REF!</definedName>
    <definedName name="_____MMM52">#REF!</definedName>
    <definedName name="_____MMM53">#REF!</definedName>
    <definedName name="_____MMM54">#REF!</definedName>
    <definedName name="_____MOB1">#REF!</definedName>
    <definedName name="_____MOB2">#REF!</definedName>
    <definedName name="_____mu1">#REF!</definedName>
    <definedName name="_____mu2">#REF!</definedName>
    <definedName name="_____mul12">#REF!</definedName>
    <definedName name="_____mul6">#REF!</definedName>
    <definedName name="_____mul9">#REF!</definedName>
    <definedName name="_____mvd1">#REF!</definedName>
    <definedName name="_____mvd2">#REF!</definedName>
    <definedName name="_____mvd3">#REF!</definedName>
    <definedName name="_____mvd4">#REF!</definedName>
    <definedName name="_____NCL100">#REF!</definedName>
    <definedName name="_____NCL200">#REF!</definedName>
    <definedName name="_____NCL250">#REF!</definedName>
    <definedName name="_____nin190">#REF!</definedName>
    <definedName name="_____nok001">#REF!</definedName>
    <definedName name="_____nok002">#REF!</definedName>
    <definedName name="_____nym34">#REF!</definedName>
    <definedName name="_____nym46">#REF!</definedName>
    <definedName name="_____nyy2416">#REF!</definedName>
    <definedName name="_____nyy244">#REF!</definedName>
    <definedName name="_____nyy246">#REF!</definedName>
    <definedName name="_____nyy34">#REF!</definedName>
    <definedName name="_____nyy410">#REF!</definedName>
    <definedName name="_____nyy41010">#REF!</definedName>
    <definedName name="_____nyy412050">#REF!</definedName>
    <definedName name="_____nyy412070">#REF!</definedName>
    <definedName name="_____nyy415070">#REF!</definedName>
    <definedName name="_____nyy416">#REF!</definedName>
    <definedName name="_____nyy41616">#REF!</definedName>
    <definedName name="_____nyy42525">#REF!</definedName>
    <definedName name="_____nyy43535">#REF!</definedName>
    <definedName name="_____nyy44">#REF!</definedName>
    <definedName name="_____nyy444">#REF!</definedName>
    <definedName name="_____nyy45050">#REF!</definedName>
    <definedName name="_____nyy46">#REF!</definedName>
    <definedName name="_____nyy466">#REF!</definedName>
    <definedName name="_____nyy47050">#REF!</definedName>
    <definedName name="_____nyy47070">#REF!</definedName>
    <definedName name="_____nyy49570">#REF!</definedName>
    <definedName name="_____of5008">#REF!</definedName>
    <definedName name="_____PA1">#REF!</definedName>
    <definedName name="_____PA10">#REF!</definedName>
    <definedName name="_____pa12">#REF!</definedName>
    <definedName name="_____PA2">#REF!</definedName>
    <definedName name="_____PA3">#REF!</definedName>
    <definedName name="_____PA4">#REF!</definedName>
    <definedName name="_____PA5">#REF!</definedName>
    <definedName name="_____PA6">#REF!</definedName>
    <definedName name="_____PA7">#REF!</definedName>
    <definedName name="_____PA8">#REF!</definedName>
    <definedName name="_____PA9">#REF!</definedName>
    <definedName name="_____pab100">#REF!</definedName>
    <definedName name="_____pab125">#REF!</definedName>
    <definedName name="_____pab126">#REF!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C012">#REF!</definedName>
    <definedName name="_____pah150">#REF!</definedName>
    <definedName name="_____pak100">#REF!</definedName>
    <definedName name="_____pak150">#REF!</definedName>
    <definedName name="_____pak50">#REF!</definedName>
    <definedName name="_____pak80">#REF!</definedName>
    <definedName name="_____pal2828">#REF!</definedName>
    <definedName name="_____pav8">#REF!</definedName>
    <definedName name="_____PB1">#REF!</definedName>
    <definedName name="_____PB2">#REF!</definedName>
    <definedName name="_____PB3">#REF!</definedName>
    <definedName name="_____pb34">#REF!</definedName>
    <definedName name="_____pb4">#REF!</definedName>
    <definedName name="_____pbf3">#REF!</definedName>
    <definedName name="_____pbf4">#REF!</definedName>
    <definedName name="_____PBK175">#REF!</definedName>
    <definedName name="_____PBK225">#REF!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1">#REF!</definedName>
    <definedName name="_____pc10">#REF!</definedName>
    <definedName name="_____pc12">#REF!</definedName>
    <definedName name="_____pc2">#REF!</definedName>
    <definedName name="_____pc3">#REF!</definedName>
    <definedName name="_____pc4">#REF!</definedName>
    <definedName name="_____PC450">#REF!</definedName>
    <definedName name="_____pc5">#REF!</definedName>
    <definedName name="_____pc50">#REF!</definedName>
    <definedName name="_____pc6">#REF!</definedName>
    <definedName name="_____PC600">#REF!</definedName>
    <definedName name="_____pc8">#REF!</definedName>
    <definedName name="_____pc80">#REF!</definedName>
    <definedName name="_____PCD10">#REF!</definedName>
    <definedName name="_____PCD3">#REF!</definedName>
    <definedName name="_____PCD6">#REF!</definedName>
    <definedName name="_____PCD8">#REF!</definedName>
    <definedName name="_____pcf10">#REF!</definedName>
    <definedName name="_____pcf12">#REF!</definedName>
    <definedName name="_____pcf3">#REF!</definedName>
    <definedName name="_____pcf4">#REF!</definedName>
    <definedName name="_____pcf5">#REF!</definedName>
    <definedName name="_____pcf6">#REF!</definedName>
    <definedName name="_____pcf8">#REF!</definedName>
    <definedName name="_____pcf80">#REF!</definedName>
    <definedName name="_____pd1">#REF!</definedName>
    <definedName name="_____pd2">#REF!</definedName>
    <definedName name="_____pd3">#REF!</definedName>
    <definedName name="_____pdf3">#REF!</definedName>
    <definedName name="_____PEL001">#REF!</definedName>
    <definedName name="_____PEL002">#REF!</definedName>
    <definedName name="_____PEL003">#REF!</definedName>
    <definedName name="_____PEL004">#REF!</definedName>
    <definedName name="_____PEL005">#REF!</definedName>
    <definedName name="_____PEL006">#REF!</definedName>
    <definedName name="_____PEL007">#REF!</definedName>
    <definedName name="_____PEL008">#REF!</definedName>
    <definedName name="_____PEL009">#REF!</definedName>
    <definedName name="_____PEL011">#REF!</definedName>
    <definedName name="_____PEL012">#REF!</definedName>
    <definedName name="_____PEL013">#REF!</definedName>
    <definedName name="_____PEL014">#REF!</definedName>
    <definedName name="_____PEL015">#REF!</definedName>
    <definedName name="_____PEL016">#REF!</definedName>
    <definedName name="_____PEL017">#REF!</definedName>
    <definedName name="_____PEL018">#REF!</definedName>
    <definedName name="_____PEL019">#REF!</definedName>
    <definedName name="_____PEL020">#REF!</definedName>
    <definedName name="_____PEL021">#REF!</definedName>
    <definedName name="_____PEL022">#REF!</definedName>
    <definedName name="_____PEL023">#REF!</definedName>
    <definedName name="_____PEL024">#REF!</definedName>
    <definedName name="_____PEL025">#REF!</definedName>
    <definedName name="_____PEL026">#REF!</definedName>
    <definedName name="_____PEL027">#REF!</definedName>
    <definedName name="_____PEL028">#REF!</definedName>
    <definedName name="_____pf12">#REF!</definedName>
    <definedName name="_____ph100">#REF!</definedName>
    <definedName name="_____ph150">#REF!</definedName>
    <definedName name="_____phf100">#REF!</definedName>
    <definedName name="_____phf150">#REF!</definedName>
    <definedName name="_____PI01500">#REF!</definedName>
    <definedName name="_____PJ2">#REF!</definedName>
    <definedName name="_____PJ3">#REF!</definedName>
    <definedName name="_____PJA1">#REF!</definedName>
    <definedName name="_____PJA2">#REF!</definedName>
    <definedName name="_____PJA3">#REF!</definedName>
    <definedName name="_____PJA4">#REF!</definedName>
    <definedName name="_____PJA6">#REF!</definedName>
    <definedName name="_____pjk5">#REF!</definedName>
    <definedName name="_____pk1">#REF!</definedName>
    <definedName name="_____pk2">#REF!</definedName>
    <definedName name="_____pk25">#REF!</definedName>
    <definedName name="_____pk3">#REF!</definedName>
    <definedName name="_____PL1">#REF!</definedName>
    <definedName name="_____PL2">#REF!</definedName>
    <definedName name="_____PL3">#REF!</definedName>
    <definedName name="_____ply4">#REF!</definedName>
    <definedName name="_____ply9">#REF!</definedName>
    <definedName name="_____po1000">#REF!</definedName>
    <definedName name="_____por4040">#REF!</definedName>
    <definedName name="_____PRC019">#REF!</definedName>
    <definedName name="_____PS1">#REF!</definedName>
    <definedName name="_____PS2">#REF!</definedName>
    <definedName name="_____PSC052">#REF!</definedName>
    <definedName name="_____PSC084">#REF!</definedName>
    <definedName name="_____psr1">#REF!</definedName>
    <definedName name="_____psr2">#REF!</definedName>
    <definedName name="_____psr3">#REF!</definedName>
    <definedName name="_____psr44">#REF!</definedName>
    <definedName name="_____PT1">#REF!</definedName>
    <definedName name="_____PT2">#REF!</definedName>
    <definedName name="_____PT3">#REF!</definedName>
    <definedName name="_____PT4">#REF!</definedName>
    <definedName name="_____pv100">#REF!</definedName>
    <definedName name="_____pv40">#REF!</definedName>
    <definedName name="_____pv50">#REF!</definedName>
    <definedName name="_____pv80">#REF!</definedName>
    <definedName name="_____PVC05">#REF!</definedName>
    <definedName name="_____pvc1">#REF!</definedName>
    <definedName name="_____pvc100">#REF!</definedName>
    <definedName name="_____pvc12">#REF!</definedName>
    <definedName name="_____pvc150">#REF!</definedName>
    <definedName name="_____PVC153">#REF!</definedName>
    <definedName name="_____PVC2">#REF!</definedName>
    <definedName name="_____pvc20">#REF!</definedName>
    <definedName name="_____pvc200">#REF!</definedName>
    <definedName name="_____pvc25">#REF!</definedName>
    <definedName name="_____pvc3">#REF!</definedName>
    <definedName name="_____pvc300">#REF!</definedName>
    <definedName name="_____pvc32">#REF!</definedName>
    <definedName name="_____PVC34">#REF!</definedName>
    <definedName name="_____PVC4">#REF!</definedName>
    <definedName name="_____pvc40">#REF!</definedName>
    <definedName name="_____pvc44">#REF!</definedName>
    <definedName name="_____pvc50">#REF!</definedName>
    <definedName name="_____pvc6">#REF!</definedName>
    <definedName name="_____pvc65">#REF!</definedName>
    <definedName name="_____PVC75">#REF!</definedName>
    <definedName name="_____pvc80">#REF!</definedName>
    <definedName name="_____pvf100">#REF!</definedName>
    <definedName name="_____pvf80">#REF!</definedName>
    <definedName name="_____qmd15">#REF!</definedName>
    <definedName name="_____qmd20">#REF!</definedName>
    <definedName name="_____QS1">#REF!</definedName>
    <definedName name="_____QS10">#REF!</definedName>
    <definedName name="_____QS11">#REF!</definedName>
    <definedName name="_____QS12">#REF!</definedName>
    <definedName name="_____QS13">#REF!</definedName>
    <definedName name="_____QS14">#REF!</definedName>
    <definedName name="_____QS15">#REF!</definedName>
    <definedName name="_____QS16">#REF!</definedName>
    <definedName name="_____QS17">#REF!</definedName>
    <definedName name="_____QS18">#REF!</definedName>
    <definedName name="_____QS19">#REF!</definedName>
    <definedName name="_____QS2">#REF!</definedName>
    <definedName name="_____QS20">#REF!</definedName>
    <definedName name="_____QS21">#REF!</definedName>
    <definedName name="_____QS3">#REF!</definedName>
    <definedName name="_____QS4">#REF!</definedName>
    <definedName name="_____QS5">#REF!</definedName>
    <definedName name="_____QS6">#REF!</definedName>
    <definedName name="_____QS7">#REF!</definedName>
    <definedName name="_____QS8">#REF!</definedName>
    <definedName name="_____QS9">#REF!</definedName>
    <definedName name="_____RAB1">#REF!</definedName>
    <definedName name="_____RAB2">#REF!</definedName>
    <definedName name="_____rd1">#REF!</definedName>
    <definedName name="_____rd2">#REF!</definedName>
    <definedName name="_____rd3">#REF!</definedName>
    <definedName name="_____rd4">#REF!</definedName>
    <definedName name="_____rd6">#REF!</definedName>
    <definedName name="_____rd8">#REF!</definedName>
    <definedName name="_____rdd100">#REF!</definedName>
    <definedName name="_____rdd150">#REF!</definedName>
    <definedName name="_____rdo1">#REF!</definedName>
    <definedName name="_____rdo10">#REF!</definedName>
    <definedName name="_____rdo4">#REF!</definedName>
    <definedName name="_____rdo6">#REF!</definedName>
    <definedName name="_____rdo7">#REF!</definedName>
    <definedName name="_____rdo8">#REF!</definedName>
    <definedName name="_____rdo9">#REF!</definedName>
    <definedName name="_____rk100">#REF!</definedName>
    <definedName name="_____rk150">#REF!</definedName>
    <definedName name="_____rk200">#REF!</definedName>
    <definedName name="_____rk300">#REF!</definedName>
    <definedName name="_____rk400">#REF!</definedName>
    <definedName name="_____rk500">#REF!</definedName>
    <definedName name="_____rk600">#REF!</definedName>
    <definedName name="_____rkl1000">#REF!</definedName>
    <definedName name="_____rkl1200">#REF!</definedName>
    <definedName name="_____rkl200">#REF!</definedName>
    <definedName name="_____rkl300">#REF!</definedName>
    <definedName name="_____rkl400">#REF!</definedName>
    <definedName name="_____rkl500">#REF!</definedName>
    <definedName name="_____rkl600">#REF!</definedName>
    <definedName name="_____rkl700">#REF!</definedName>
    <definedName name="_____rkl800">#REF!</definedName>
    <definedName name="_____sad1010">#REF!</definedName>
    <definedName name="_____sad1212">#REF!</definedName>
    <definedName name="_____sad1414">#REF!</definedName>
    <definedName name="_____sad1717">#REF!</definedName>
    <definedName name="_____sad266">#REF!</definedName>
    <definedName name="_____sad88">#REF!</definedName>
    <definedName name="_____sc1">#REF!</definedName>
    <definedName name="_____SC2">#REF!</definedName>
    <definedName name="_____sc3">#REF!</definedName>
    <definedName name="_____SE2" localSheetId="9">___________PSC084</definedName>
    <definedName name="_____SE2" localSheetId="8">___________PSC084</definedName>
    <definedName name="_____SE2">___________PSC084</definedName>
    <definedName name="_____SFL1" localSheetId="9">#REF!</definedName>
    <definedName name="_____SFL1">#REF!</definedName>
    <definedName name="_____SFL2" localSheetId="9">#REF!</definedName>
    <definedName name="_____SFL2">#REF!</definedName>
    <definedName name="_____SFL3" localSheetId="9">#REF!</definedName>
    <definedName name="_____SFL3">#REF!</definedName>
    <definedName name="_____SFM1">#REF!</definedName>
    <definedName name="_____SFM2">#REF!</definedName>
    <definedName name="_____SFM3">#REF!</definedName>
    <definedName name="_____SFM4">#REF!</definedName>
    <definedName name="_____SFM5">#REF!</definedName>
    <definedName name="_____SFM6">#REF!</definedName>
    <definedName name="_____SFM7">#REF!</definedName>
    <definedName name="_____SFQ1">#REF!</definedName>
    <definedName name="_____SFQ2">#REF!</definedName>
    <definedName name="_____SFQ3">#REF!</definedName>
    <definedName name="_____SFQ4">#REF!</definedName>
    <definedName name="_____sfv150">#REF!</definedName>
    <definedName name="_____sh1040">#REF!</definedName>
    <definedName name="_____SN3">#REF!</definedName>
    <definedName name="_____SO50102">#REF!</definedName>
    <definedName name="_____SO50103">#REF!</definedName>
    <definedName name="_____st1">#REF!</definedName>
    <definedName name="_____st2">#REF!</definedName>
    <definedName name="_____st3">#REF!</definedName>
    <definedName name="_____std100">#REF!</definedName>
    <definedName name="_____std150">#REF!</definedName>
    <definedName name="_____std2">#REF!</definedName>
    <definedName name="_____std3">#REF!</definedName>
    <definedName name="_____std4">#REF!</definedName>
    <definedName name="_____std50">#REF!</definedName>
    <definedName name="_____std65">#REF!</definedName>
    <definedName name="_____SUM1">#REF!</definedName>
    <definedName name="_____SUM2">#REF!</definedName>
    <definedName name="_____SUM3">#REF!</definedName>
    <definedName name="_____TA01">#REF!</definedName>
    <definedName name="_____TA67">#REF!</definedName>
    <definedName name="_____TA78">#REF!</definedName>
    <definedName name="_____TA89">#REF!</definedName>
    <definedName name="_____TA90">#REF!</definedName>
    <definedName name="_____tb100">#REF!</definedName>
    <definedName name="_____tb12">#REF!</definedName>
    <definedName name="_____tb9">#REF!</definedName>
    <definedName name="_____TB96116">#REF!</definedName>
    <definedName name="_____TB96121">#REF!</definedName>
    <definedName name="_____TB96147">#REF!</definedName>
    <definedName name="_____TB97019">#REF!</definedName>
    <definedName name="_____TB97084">#REF!</definedName>
    <definedName name="_____th100">NA()</definedName>
    <definedName name="_____TH160">NA()</definedName>
    <definedName name="_____ti100">#REF!</definedName>
    <definedName name="_____ti120">#REF!</definedName>
    <definedName name="_____ti50">#REF!</definedName>
    <definedName name="_____ti60">#REF!</definedName>
    <definedName name="_____ti80">#REF!</definedName>
    <definedName name="_____TL1">#REF!</definedName>
    <definedName name="_____TL2">#REF!</definedName>
    <definedName name="_____TL3">#REF!</definedName>
    <definedName name="_____TLA120">#REF!</definedName>
    <definedName name="_____TLA35">#REF!</definedName>
    <definedName name="_____TLA50">#REF!</definedName>
    <definedName name="_____TLA70">#REF!</definedName>
    <definedName name="_____TLA95">#REF!</definedName>
    <definedName name="_____tlc20">#REF!</definedName>
    <definedName name="_____TOP2">#REF!</definedName>
    <definedName name="_____TR250">NA()</definedName>
    <definedName name="_____tr375">NA()</definedName>
    <definedName name="_____tsv25">#REF!</definedName>
    <definedName name="_____uls60">#REF!</definedName>
    <definedName name="_____up05">NA()</definedName>
    <definedName name="_____UP15">NA()</definedName>
    <definedName name="_____UP20">NA()</definedName>
    <definedName name="_____UPA100">NA()</definedName>
    <definedName name="_____utd1">#REF!</definedName>
    <definedName name="_____utd2">#REF!</definedName>
    <definedName name="_____utd3">#REF!</definedName>
    <definedName name="_____vcd2">#REF!</definedName>
    <definedName name="_____vcd3">#REF!</definedName>
    <definedName name="_____vcd4">#REF!</definedName>
    <definedName name="_____vd106">#REF!</definedName>
    <definedName name="_____vd148">#REF!</definedName>
    <definedName name="_____vd1810">#REF!</definedName>
    <definedName name="_____vd2012">#REF!</definedName>
    <definedName name="_____vd2014">#REF!</definedName>
    <definedName name="_____vd2212">#REF!</definedName>
    <definedName name="_____vd2612">#REF!</definedName>
    <definedName name="_____vd44">#REF!</definedName>
    <definedName name="_____vd66">#REF!</definedName>
    <definedName name="_____vd86">#REF!</definedName>
    <definedName name="_____VL100">#REF!</definedName>
    <definedName name="_____VL200">#REF!</definedName>
    <definedName name="_____VL250">#REF!</definedName>
    <definedName name="_____vnt100">#REF!</definedName>
    <definedName name="_____vnt40">#REF!</definedName>
    <definedName name="_____vnt50">#REF!</definedName>
    <definedName name="_____vnt80">#REF!</definedName>
    <definedName name="_____WC1">#REF!</definedName>
    <definedName name="_____WC2">#REF!</definedName>
    <definedName name="_____WC3">#REF!</definedName>
    <definedName name="_____we3">#REF!</definedName>
    <definedName name="_____wm10">#REF!</definedName>
    <definedName name="_____wm6">#REF!</definedName>
    <definedName name="_____wrs1">#REF!</definedName>
    <definedName name="____A1">#REF!</definedName>
    <definedName name="____A2">#N/A</definedName>
    <definedName name="____A3">#REF!</definedName>
    <definedName name="____A34" localSheetId="9">[0]!__________fjd100:[0]!__________gvd65</definedName>
    <definedName name="____A34">[0]!__________fjd100:[0]!__________gvd65</definedName>
    <definedName name="____A5" localSheetId="9">#REF!</definedName>
    <definedName name="____A5">#REF!</definedName>
    <definedName name="____aaa1">#REF!</definedName>
    <definedName name="____AAD3" localSheetId="9">RAB!HAJIME:[0]!OWARI</definedName>
    <definedName name="____AAD3">HAJIME:OWARI</definedName>
    <definedName name="____abb91">NA()</definedName>
    <definedName name="____abs100" localSheetId="9">#REF!</definedName>
    <definedName name="____abs100">#REF!</definedName>
    <definedName name="____ADD1" localSheetId="9">[0]!\ADPASANGANBATU:[0]!\AFPLESTERAN</definedName>
    <definedName name="____ADD1">\ADPASANGANBATU:\AFPLESTERAN</definedName>
    <definedName name="____ADD2" localSheetId="9">[0]!\0:[0]!\AJMACADAM1</definedName>
    <definedName name="____ADD2">\0:\AJMACADAM1</definedName>
    <definedName name="____ADD3" localSheetId="9">[0]!\0:[0]!\AJMACADAM1</definedName>
    <definedName name="____ADD3">\0:\AJMACADAM1</definedName>
    <definedName name="____ADD9">#N/A</definedName>
    <definedName name="____ahu100" localSheetId="9">#REF!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alt1">#REF!</definedName>
    <definedName name="____alt2">#REF!</definedName>
    <definedName name="____ana1">#REF!</definedName>
    <definedName name="____ana10">#REF!</definedName>
    <definedName name="____ana100">#REF!</definedName>
    <definedName name="____ana101">#REF!</definedName>
    <definedName name="____ana102">#REF!</definedName>
    <definedName name="____ana103">#REF!</definedName>
    <definedName name="____ana104">#REF!</definedName>
    <definedName name="____ana105">#REF!</definedName>
    <definedName name="____ana106">#REF!</definedName>
    <definedName name="____ana107">#REF!</definedName>
    <definedName name="____ana108">#REF!</definedName>
    <definedName name="____ana109">#REF!</definedName>
    <definedName name="____ana11">#REF!</definedName>
    <definedName name="____ana110">#REF!</definedName>
    <definedName name="____ana111">#REF!</definedName>
    <definedName name="____ana112">#REF!</definedName>
    <definedName name="____ana113">#REF!</definedName>
    <definedName name="____ana114">#REF!</definedName>
    <definedName name="____ana115">#REF!</definedName>
    <definedName name="____ana116">#REF!</definedName>
    <definedName name="____ana117">#REF!</definedName>
    <definedName name="____ana118">#REF!</definedName>
    <definedName name="____ana119">#REF!</definedName>
    <definedName name="____ana12">#REF!</definedName>
    <definedName name="____ana120">#REF!</definedName>
    <definedName name="____ana121">#REF!</definedName>
    <definedName name="____ana122">#REF!</definedName>
    <definedName name="____ana123">#REF!</definedName>
    <definedName name="____ana124">#REF!</definedName>
    <definedName name="____ana13">#REF!</definedName>
    <definedName name="____ana14">#REF!</definedName>
    <definedName name="____ana15">#REF!</definedName>
    <definedName name="____ana16">#REF!</definedName>
    <definedName name="____ana17">#REF!</definedName>
    <definedName name="____ana18">#REF!</definedName>
    <definedName name="____ana19">#REF!</definedName>
    <definedName name="____ana2">#REF!</definedName>
    <definedName name="____ana20">#REF!</definedName>
    <definedName name="____ana21">#REF!</definedName>
    <definedName name="____ana22">#REF!</definedName>
    <definedName name="____ana23">#REF!</definedName>
    <definedName name="____ana24">#REF!</definedName>
    <definedName name="____ana25">#REF!</definedName>
    <definedName name="____ana26">#REF!</definedName>
    <definedName name="____ana27">#REF!</definedName>
    <definedName name="____ana28">#REF!</definedName>
    <definedName name="____ana29">#REF!</definedName>
    <definedName name="____ana3">#REF!</definedName>
    <definedName name="____ana30">#REF!</definedName>
    <definedName name="____ana31">#REF!</definedName>
    <definedName name="____ana32">#REF!</definedName>
    <definedName name="____ana33">#REF!</definedName>
    <definedName name="____ana34">#REF!</definedName>
    <definedName name="____ana35">#REF!</definedName>
    <definedName name="____ana36">#REF!</definedName>
    <definedName name="____ana37">#REF!</definedName>
    <definedName name="____ana38">#REF!</definedName>
    <definedName name="____ana39">#REF!</definedName>
    <definedName name="____ana4">#REF!</definedName>
    <definedName name="____ana40">#REF!</definedName>
    <definedName name="____ana41">#REF!</definedName>
    <definedName name="____ana42">#REF!</definedName>
    <definedName name="____ana43">#REF!</definedName>
    <definedName name="____ana44">#REF!</definedName>
    <definedName name="____ana45">#REF!</definedName>
    <definedName name="____ana46">#REF!</definedName>
    <definedName name="____ana47">#REF!</definedName>
    <definedName name="____ana48">#REF!</definedName>
    <definedName name="____ana49">#REF!</definedName>
    <definedName name="____ana5">#REF!</definedName>
    <definedName name="____ana50">#REF!</definedName>
    <definedName name="____ana51">#REF!</definedName>
    <definedName name="____ana52">#REF!</definedName>
    <definedName name="____ana53">#REF!</definedName>
    <definedName name="____ana54">#REF!</definedName>
    <definedName name="____ana55">#REF!</definedName>
    <definedName name="____ana56">#REF!</definedName>
    <definedName name="____ana57">#REF!</definedName>
    <definedName name="____ana58">#REF!</definedName>
    <definedName name="____ana59">#REF!</definedName>
    <definedName name="____ana6">#REF!</definedName>
    <definedName name="____ana60">#REF!</definedName>
    <definedName name="____ana61">#REF!</definedName>
    <definedName name="____ana62">#REF!</definedName>
    <definedName name="____ana63">#REF!</definedName>
    <definedName name="____ana64">#REF!</definedName>
    <definedName name="____ana65">#REF!</definedName>
    <definedName name="____ana66">#REF!</definedName>
    <definedName name="____ana67">#REF!</definedName>
    <definedName name="____ana68">#REF!</definedName>
    <definedName name="____ana69">#REF!</definedName>
    <definedName name="____ana7">#REF!</definedName>
    <definedName name="____ana70">#REF!</definedName>
    <definedName name="____ana71">#REF!</definedName>
    <definedName name="____ana72">#REF!</definedName>
    <definedName name="____ana73">#REF!</definedName>
    <definedName name="____ana74">#REF!</definedName>
    <definedName name="____ana75">#REF!</definedName>
    <definedName name="____ana76">#REF!</definedName>
    <definedName name="____ana77">#REF!</definedName>
    <definedName name="____ana78">#REF!</definedName>
    <definedName name="____ana79">#REF!</definedName>
    <definedName name="____ana8">#REF!</definedName>
    <definedName name="____ana80">#REF!</definedName>
    <definedName name="____ana81">#REF!</definedName>
    <definedName name="____ana82">#REF!</definedName>
    <definedName name="____ana83">#REF!</definedName>
    <definedName name="____ana84">#REF!</definedName>
    <definedName name="____ana85">#REF!</definedName>
    <definedName name="____ana86">#REF!</definedName>
    <definedName name="____ana87">#REF!</definedName>
    <definedName name="____ana88">#REF!</definedName>
    <definedName name="____ana89">#REF!</definedName>
    <definedName name="____ana9">#REF!</definedName>
    <definedName name="____ana90">#REF!</definedName>
    <definedName name="____ana91">#REF!</definedName>
    <definedName name="____ana92">#REF!</definedName>
    <definedName name="____ana93">#REF!</definedName>
    <definedName name="____ana94">#REF!</definedName>
    <definedName name="____ana95">#REF!</definedName>
    <definedName name="____ana96">#REF!</definedName>
    <definedName name="____ana97">#REF!</definedName>
    <definedName name="____ana98">#REF!</definedName>
    <definedName name="____ana99">#REF!</definedName>
    <definedName name="____anj2">#REF!</definedName>
    <definedName name="____anj3">#REF!</definedName>
    <definedName name="____anj4">#REF!</definedName>
    <definedName name="____anj5">#REF!</definedName>
    <definedName name="____ANJ6">#REF!</definedName>
    <definedName name="____anj7">#REF!</definedName>
    <definedName name="____anp1">#REF!</definedName>
    <definedName name="____anp10">#REF!</definedName>
    <definedName name="____anp2">#REF!</definedName>
    <definedName name="____ANP3">#REF!</definedName>
    <definedName name="____anp4">#REF!</definedName>
    <definedName name="____anp5">#REF!</definedName>
    <definedName name="____anp6">#REF!</definedName>
    <definedName name="____anp7">#REF!</definedName>
    <definedName name="____anp8">#REF!</definedName>
    <definedName name="____anp9">#REF!</definedName>
    <definedName name="____APP3">#REF!</definedName>
    <definedName name="____App7" localSheetId="9">{"'Sheet1'!$A$1"}</definedName>
    <definedName name="____App7">{"'Sheet1'!$A$1"}</definedName>
    <definedName name="____arr3" localSheetId="9">{"Book1","4.09 FLORA DAN FAUNA.xls","4.22 PERLENGKAPAN SEKOLAH.xls"}</definedName>
    <definedName name="____arr3" localSheetId="8">{"Book1","4.09 FLORA DAN FAUNA.xls","4.22 PERLENGKAPAN SEKOLAH.xls"}</definedName>
    <definedName name="____arr3">{"Book1","4.09 FLORA DAN FAUNA.xls","4.22 PERLENGKAPAN SEKOLAH.xls"}</definedName>
    <definedName name="____ATB1">#REF!</definedName>
    <definedName name="____ATB2">#REF!</definedName>
    <definedName name="____ATB3">#REF!</definedName>
    <definedName name="____ATB4">#REF!</definedName>
    <definedName name="____bbm10">#REF!</definedName>
    <definedName name="____bbm3">#REF!</definedName>
    <definedName name="____bbm5">#REF!</definedName>
    <definedName name="____bbm8">#REF!</definedName>
    <definedName name="____bcv100">#REF!</definedName>
    <definedName name="____bcv125">#REF!</definedName>
    <definedName name="____bcv150">#REF!</definedName>
    <definedName name="____bet100">#REF!</definedName>
    <definedName name="____bet110">#REF!</definedName>
    <definedName name="____bet120">#REF!</definedName>
    <definedName name="____bet123">#REF!</definedName>
    <definedName name="____bet125">#REF!</definedName>
    <definedName name="____bet135">#REF!</definedName>
    <definedName name="____bet140">#REF!</definedName>
    <definedName name="____bet145">#REF!</definedName>
    <definedName name="____bet150">#REF!</definedName>
    <definedName name="____bet160">#REF!</definedName>
    <definedName name="____bet165">#REF!</definedName>
    <definedName name="____BET168">#REF!</definedName>
    <definedName name="____bet170">#REF!</definedName>
    <definedName name="____bet175">#REF!</definedName>
    <definedName name="____bet180">#REF!</definedName>
    <definedName name="____bet190">#REF!</definedName>
    <definedName name="____bet195">#REF!</definedName>
    <definedName name="____bet200">#REF!</definedName>
    <definedName name="____bet210">#REF!</definedName>
    <definedName name="____bet215">#REF!</definedName>
    <definedName name="____bet220">#REF!</definedName>
    <definedName name="____bet225">#REF!</definedName>
    <definedName name="____bet230">#REF!</definedName>
    <definedName name="____bet235">#REF!</definedName>
    <definedName name="____bet240">#REF!</definedName>
    <definedName name="____bet250">#REF!</definedName>
    <definedName name="____bet265">#REF!</definedName>
    <definedName name="____bet275">#REF!</definedName>
    <definedName name="____bet295">#REF!</definedName>
    <definedName name="____bet300">#REF!</definedName>
    <definedName name="____BET305">#REF!</definedName>
    <definedName name="____bet40">#REF!</definedName>
    <definedName name="____bet55">#REF!</definedName>
    <definedName name="____bet60">#REF!</definedName>
    <definedName name="____bet70">#REF!</definedName>
    <definedName name="____bet75">#REF!</definedName>
    <definedName name="____bet80">#REF!</definedName>
    <definedName name="____bet90">#REF!</definedName>
    <definedName name="____bet95">#REF!</definedName>
    <definedName name="____BOX2">#N/A</definedName>
    <definedName name="____bpl32">#REF!</definedName>
    <definedName name="____bpl9">#REF!</definedName>
    <definedName name="____BRA2">#REF!</definedName>
    <definedName name="____bsc100">#REF!</definedName>
    <definedName name="____bsd1600">#REF!</definedName>
    <definedName name="____bsd2500">#REF!</definedName>
    <definedName name="____bsd4000">#REF!</definedName>
    <definedName name="____btn135">#REF!</definedName>
    <definedName name="____btn175">#REF!</definedName>
    <definedName name="____btn225">#REF!</definedName>
    <definedName name="____btn300">#REF!</definedName>
    <definedName name="____bud3500">#REF!</definedName>
    <definedName name="____bvd1">#REF!</definedName>
    <definedName name="____bvd2">#REF!</definedName>
    <definedName name="____bvd3">#REF!</definedName>
    <definedName name="____bvd34">#REF!</definedName>
    <definedName name="____bvd4">#REF!</definedName>
    <definedName name="____bvd5">#REF!</definedName>
    <definedName name="____bvd8">#REF!</definedName>
    <definedName name="____byy12">#REF!</definedName>
    <definedName name="____byy31">#REF!</definedName>
    <definedName name="____byy713">#REF!</definedName>
    <definedName name="____byy7136">#REF!</definedName>
    <definedName name="____byy7138">#REF!</definedName>
    <definedName name="____byy721">#REF!</definedName>
    <definedName name="____byy723">#REF!</definedName>
    <definedName name="____C">#REF!</definedName>
    <definedName name="____c95176">#REF!</definedName>
    <definedName name="____CAL1">#N/A</definedName>
    <definedName name="____CAL10">#N/A</definedName>
    <definedName name="____CAL11">#N/A</definedName>
    <definedName name="____CAL12">#N/A</definedName>
    <definedName name="____CAL13">#N/A</definedName>
    <definedName name="____CAL14">#N/A</definedName>
    <definedName name="____CAL15">#N/A</definedName>
    <definedName name="____CAL16">#N/A</definedName>
    <definedName name="____CAL17">#N/A</definedName>
    <definedName name="____CAL18">#N/A</definedName>
    <definedName name="____CAL19">#N/A</definedName>
    <definedName name="____CAL2">#N/A</definedName>
    <definedName name="____CAL20">#N/A</definedName>
    <definedName name="____CAL21">#N/A</definedName>
    <definedName name="____CAL3">#N/A</definedName>
    <definedName name="____CAL4">#N/A</definedName>
    <definedName name="____CAL5">#N/A</definedName>
    <definedName name="____CAL6">#N/A</definedName>
    <definedName name="____CAL7">#N/A</definedName>
    <definedName name="____CAL8">#N/A</definedName>
    <definedName name="____CAL9">#N/A</definedName>
    <definedName name="____cas80">#REF!</definedName>
    <definedName name="____CAT1">#REF!</definedName>
    <definedName name="____CAT2">#REF!</definedName>
    <definedName name="____CCF2">#REF!</definedName>
    <definedName name="____cip10">#REF!</definedName>
    <definedName name="____cip2">#REF!</definedName>
    <definedName name="____cip3">#REF!</definedName>
    <definedName name="____cip4">#REF!</definedName>
    <definedName name="____cip6">#REF!</definedName>
    <definedName name="____cip8">#REF!</definedName>
    <definedName name="____CLP2">#REF!</definedName>
    <definedName name="____CLP4">#REF!</definedName>
    <definedName name="____cod4">#REF!</definedName>
    <definedName name="____cod50">#REF!</definedName>
    <definedName name="____coe135">#REF!</definedName>
    <definedName name="____CON125">#REF!</definedName>
    <definedName name="____CON175">#REF!</definedName>
    <definedName name="____CON250">#REF!</definedName>
    <definedName name="____CON300">#REF!</definedName>
    <definedName name="____cor135">#REF!</definedName>
    <definedName name="____CT250">NA()</definedName>
    <definedName name="____ctb4">#REF!</definedName>
    <definedName name="____cvd100">#REF!</definedName>
    <definedName name="____cvd15">#REF!</definedName>
    <definedName name="____cvd150">#REF!</definedName>
    <definedName name="____cvd50">#REF!</definedName>
    <definedName name="____cvd65">#REF!</definedName>
    <definedName name="____daf1">#REF!</definedName>
    <definedName name="____DAF10">#REF!</definedName>
    <definedName name="____daf2">#REF!</definedName>
    <definedName name="____daf31">#REF!</definedName>
    <definedName name="____daf32">#REF!</definedName>
    <definedName name="____daf33">#REF!</definedName>
    <definedName name="____ddn400">#REF!</definedName>
    <definedName name="____ddn600">#REF!</definedName>
    <definedName name="____der4" localSheetId="9">{"Book1","4.09 FLORA DAN FAUNA.xls","4.22 PERLENGKAPAN SEKOLAH.xls"}</definedName>
    <definedName name="____der4" localSheetId="8">{"Book1","4.09 FLORA DAN FAUNA.xls","4.22 PERLENGKAPAN SEKOLAH.xls"}</definedName>
    <definedName name="____der4">{"Book1","4.09 FLORA DAN FAUNA.xls","4.22 PERLENGKAPAN SEKOLAH.xls"}</definedName>
    <definedName name="____dgt100">NA()</definedName>
    <definedName name="____dia6">#REF!</definedName>
    <definedName name="____dil60">#REF!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dld60">#REF!</definedName>
    <definedName name="____dlh20">#REF!</definedName>
    <definedName name="____dlh50">#REF!</definedName>
    <definedName name="____doc5" localSheetId="9">{"Book1","4.09 FLORA DAN FAUNA.xls","4.22 PERLENGKAPAN SEKOLAH.xls"}</definedName>
    <definedName name="____doc5" localSheetId="8">{"Book1","4.09 FLORA DAN FAUNA.xls","4.22 PERLENGKAPAN SEKOLAH.xls"}</definedName>
    <definedName name="____doc5">{"Book1","4.09 FLORA DAN FAUNA.xls","4.22 PERLENGKAPAN SEKOLAH.xls"}</definedName>
    <definedName name="____dot2020">#REF!</definedName>
    <definedName name="____dti100">#REF!</definedName>
    <definedName name="____dti60">#REF!</definedName>
    <definedName name="____dti80">#REF!</definedName>
    <definedName name="____dtr10">#REF!</definedName>
    <definedName name="____eag1010">#REF!</definedName>
    <definedName name="____eag1414">#REF!</definedName>
    <definedName name="____eag88">#REF!</definedName>
    <definedName name="____eco1">#REF!</definedName>
    <definedName name="____eco2">#REF!</definedName>
    <definedName name="____EEE01">#REF!</definedName>
    <definedName name="____EEE02">#REF!</definedName>
    <definedName name="____EEE03">#REF!</definedName>
    <definedName name="____EEE04">#REF!</definedName>
    <definedName name="____EEE05">#REF!</definedName>
    <definedName name="____EEE06">#REF!</definedName>
    <definedName name="____EEE07">#REF!</definedName>
    <definedName name="____EEE08">#REF!</definedName>
    <definedName name="____EEE09">#REF!</definedName>
    <definedName name="____EEE10">#REF!</definedName>
    <definedName name="____EEE11">#REF!</definedName>
    <definedName name="____EEE12">#REF!</definedName>
    <definedName name="____EEE13">#REF!</definedName>
    <definedName name="____EEE14">#REF!</definedName>
    <definedName name="____EEE15">#REF!</definedName>
    <definedName name="____EEE16">#REF!</definedName>
    <definedName name="____EEE17">#REF!</definedName>
    <definedName name="____EEE18">#REF!</definedName>
    <definedName name="____EEE19">#REF!</definedName>
    <definedName name="____EEE20">#REF!</definedName>
    <definedName name="____EEE21">#REF!</definedName>
    <definedName name="____EEE22">#REF!</definedName>
    <definedName name="____EEE23">#REF!</definedName>
    <definedName name="____EEE24">#REF!</definedName>
    <definedName name="____EEE25">#REF!</definedName>
    <definedName name="____EEE26">#REF!</definedName>
    <definedName name="____EEE27">#REF!</definedName>
    <definedName name="____EEE28">#REF!</definedName>
    <definedName name="____EEE29">#REF!</definedName>
    <definedName name="____EEE30">#REF!</definedName>
    <definedName name="____EEE31">#REF!</definedName>
    <definedName name="____EEE32">#REF!</definedName>
    <definedName name="____EEE33">#REF!</definedName>
    <definedName name="____Eqp1">#REF!</definedName>
    <definedName name="____Eqp2">#REF!</definedName>
    <definedName name="____EQU1">#REF!</definedName>
    <definedName name="____EQU2">#REF!</definedName>
    <definedName name="____esc1">#REF!</definedName>
    <definedName name="____eva2">#REF!</definedName>
    <definedName name="____ewr4">#REF!</definedName>
    <definedName name="____faw65">#REF!</definedName>
    <definedName name="____fdd100">#REF!</definedName>
    <definedName name="____fdd3">#REF!</definedName>
    <definedName name="____fdu2">#REF!</definedName>
    <definedName name="____FIT100">#REF!</definedName>
    <definedName name="____fit125">#REF!</definedName>
    <definedName name="____FIT150">#REF!</definedName>
    <definedName name="____FIT200">#REF!</definedName>
    <definedName name="____FIT300">#REF!</definedName>
    <definedName name="____FIT65">#REF!</definedName>
    <definedName name="____fit80">#REF!</definedName>
    <definedName name="____fjd100">#REF!</definedName>
    <definedName name="____fjd150">#REF!</definedName>
    <definedName name="____fjd50">#REF!</definedName>
    <definedName name="____fjd65">#REF!</definedName>
    <definedName name="____fmd150">#REF!</definedName>
    <definedName name="____frc234">#REF!</definedName>
    <definedName name="____frc2495">#REF!</definedName>
    <definedName name="____frc41010">#REF!</definedName>
    <definedName name="____frc495">#REF!</definedName>
    <definedName name="____fvd100">#REF!</definedName>
    <definedName name="____GID1">"'file:///d:/project/energyhouse2/energyhouse2-mainkontraktor/energyhouse2-mainkontraktor-tender/energyhouse2-mainkontraktor-tender-boq/misc/congviec/tam.xls'#$'lkvl-ck-ht-gd1'.$a$4"</definedName>
    <definedName name="____gip1">#REF!</definedName>
    <definedName name="____gip15">#REF!</definedName>
    <definedName name="____gip3">#REF!</definedName>
    <definedName name="____gip34">#REF!</definedName>
    <definedName name="____gip4">#REF!</definedName>
    <definedName name="____GIP4004">"'file://SERVER3/har-data/STRUCTURE PRICE OF BQ KOMPAS GRAMEDIA.xls'#$analisa.$#REF!$#REF!"</definedName>
    <definedName name="____GIP5004">"'file://SERVER3/har-data/STRUCTURE PRICE OF BQ KOMPAS GRAMEDIA.xls'#$analisa.$#REF!$#REF!"</definedName>
    <definedName name="____GIP6504">"'file://SERVER3/har-data/STRUCTURE PRICE OF BQ KOMPAS GRAMEDIA.xls'#$analisa.$#REF!$#REF!"</definedName>
    <definedName name="____GIP804">"'file://SERVER3/har-data/STRUCTURE PRICE OF BQ KOMPAS GRAMEDIA.xls'#$analisa.$#REF!$#REF!"</definedName>
    <definedName name="____gk2" hidden="1">#REF!</definedName>
    <definedName name="____grc1">#REF!</definedName>
    <definedName name="____gti50">#REF!</definedName>
    <definedName name="____gti60">#REF!</definedName>
    <definedName name="____gvd1">#REF!</definedName>
    <definedName name="____gvd10">#REF!</definedName>
    <definedName name="____gvd100">#REF!</definedName>
    <definedName name="____gvd15">#REF!</definedName>
    <definedName name="____gvd150">#REF!</definedName>
    <definedName name="____gvd2">#REF!</definedName>
    <definedName name="____gvd20">#REF!</definedName>
    <definedName name="____gvd25">#REF!</definedName>
    <definedName name="____gvd3">#REF!</definedName>
    <definedName name="____gvd32">#REF!</definedName>
    <definedName name="____gvd4">#REF!</definedName>
    <definedName name="____gvd40">#REF!</definedName>
    <definedName name="____gvd5">#REF!</definedName>
    <definedName name="____gvd50">#REF!</definedName>
    <definedName name="____gvd6">#REF!</definedName>
    <definedName name="____gvd65">#REF!</definedName>
    <definedName name="____gvd8">#REF!</definedName>
    <definedName name="____gvd80">#REF!</definedName>
    <definedName name="____gyp10">#REF!</definedName>
    <definedName name="____gyp5">#REF!</definedName>
    <definedName name="____gyp6">#REF!</definedName>
    <definedName name="____gyp8">#REF!</definedName>
    <definedName name="____HAL1">#REF!</definedName>
    <definedName name="____HAL10">#REF!</definedName>
    <definedName name="____HAL11">#REF!</definedName>
    <definedName name="____HAL12">#REF!</definedName>
    <definedName name="____HAL13">#REF!</definedName>
    <definedName name="____HAL14">#REF!</definedName>
    <definedName name="____HAL15">#REF!</definedName>
    <definedName name="____HAL16">#REF!</definedName>
    <definedName name="____HAL17">#REF!</definedName>
    <definedName name="____HAL18">#REF!</definedName>
    <definedName name="____HAL19">#REF!</definedName>
    <definedName name="____HAL2">#REF!</definedName>
    <definedName name="____HAL20">#REF!</definedName>
    <definedName name="____HAL21">#REF!</definedName>
    <definedName name="____HAL22">#REF!</definedName>
    <definedName name="____HAL3">#REF!</definedName>
    <definedName name="____HAL4">#REF!</definedName>
    <definedName name="____HAL5">#REF!</definedName>
    <definedName name="____HAL6">#REF!</definedName>
    <definedName name="____HAL7">#REF!</definedName>
    <definedName name="____HAL8">#REF!</definedName>
    <definedName name="____HAL9">#REF!</definedName>
    <definedName name="____hdw1">#REF!</definedName>
    <definedName name="____HEY2" hidden="1">#REF!</definedName>
    <definedName name="____hol2040">#REF!</definedName>
    <definedName name="____hol4040">#REF!</definedName>
    <definedName name="____ilp1">#REF!</definedName>
    <definedName name="____int1">#REF!</definedName>
    <definedName name="____int2">#REF!</definedName>
    <definedName name="____IPR1">#REF!</definedName>
    <definedName name="____IPR21">#REF!</definedName>
    <definedName name="____jk64">#REF!</definedName>
    <definedName name="____jum1">#REF!</definedName>
    <definedName name="____jum10">#REF!</definedName>
    <definedName name="____jum2">#REF!</definedName>
    <definedName name="____jum3">#REF!</definedName>
    <definedName name="____jum4">#REF!</definedName>
    <definedName name="____jum5">#REF!</definedName>
    <definedName name="____jum6">#REF!</definedName>
    <definedName name="____jum7">#REF!</definedName>
    <definedName name="____jum8">#REF!</definedName>
    <definedName name="____jum9">#REF!</definedName>
    <definedName name="____K3">#REF!</definedName>
    <definedName name="____kc10">#REF!</definedName>
    <definedName name="____kc12">#REF!</definedName>
    <definedName name="____kc5">#REF!</definedName>
    <definedName name="____kco7">#REF!</definedName>
    <definedName name="____kcp3">#REF!</definedName>
    <definedName name="____kcp5">#REF!</definedName>
    <definedName name="____kcp6">#REF!</definedName>
    <definedName name="____kcr3">#REF!</definedName>
    <definedName name="____kcr5">#REF!</definedName>
    <definedName name="____kcr6">#REF!</definedName>
    <definedName name="____ke1">#REF!</definedName>
    <definedName name="____ke2">#REF!</definedName>
    <definedName name="____ke3">#REF!</definedName>
    <definedName name="____ke4">#REF!</definedName>
    <definedName name="____kel030">#REF!</definedName>
    <definedName name="____kel040">#REF!</definedName>
    <definedName name="____kel050">#REF!</definedName>
    <definedName name="____kel051">#REF!</definedName>
    <definedName name="____kel052">#REF!</definedName>
    <definedName name="____kel061">#REF!</definedName>
    <definedName name="____kel070">#REF!</definedName>
    <definedName name="____kel080">#REF!</definedName>
    <definedName name="____ker1020">#REF!</definedName>
    <definedName name="____ker2020">#REF!</definedName>
    <definedName name="____ker2025">#REF!</definedName>
    <definedName name="____ker3030">#REF!</definedName>
    <definedName name="____ker40">#REF!</definedName>
    <definedName name="____KES3">#REF!</definedName>
    <definedName name="____key1" hidden="1">#REF!</definedName>
    <definedName name="____kht20">#REF!</definedName>
    <definedName name="____kht40">#REF!</definedName>
    <definedName name="____kht50">#REF!</definedName>
    <definedName name="____KK0012">#REF!</definedName>
    <definedName name="____KK0013">#REF!</definedName>
    <definedName name="____KK0014">#REF!</definedName>
    <definedName name="____KK0015">#REF!</definedName>
    <definedName name="____KK0016">#REF!</definedName>
    <definedName name="____KK0017">#REF!</definedName>
    <definedName name="____KK0018">#REF!</definedName>
    <definedName name="____km5">#REF!</definedName>
    <definedName name="____ko2">#REF!</definedName>
    <definedName name="____kof1">#REF!</definedName>
    <definedName name="____kp1">#REF!</definedName>
    <definedName name="____kr1">#REF!</definedName>
    <definedName name="____kr15">#REF!</definedName>
    <definedName name="____kr2">#REF!</definedName>
    <definedName name="____kr2020">#REF!</definedName>
    <definedName name="____kr3">#REF!</definedName>
    <definedName name="____kr4">#REF!</definedName>
    <definedName name="____kr4040">#REF!</definedName>
    <definedName name="____kr5">#REF!</definedName>
    <definedName name="____kr6">#REF!</definedName>
    <definedName name="____kr6060">#REF!</definedName>
    <definedName name="____kr7">#REF!</definedName>
    <definedName name="____krm2020">#REF!</definedName>
    <definedName name="____krm2025">#REF!</definedName>
    <definedName name="____krm3030">#REF!</definedName>
    <definedName name="____krm4040">#REF!</definedName>
    <definedName name="____ksa006">#REF!</definedName>
    <definedName name="____ksa007">#REF!</definedName>
    <definedName name="____ksa011">#REF!</definedName>
    <definedName name="____ksa012">#REF!</definedName>
    <definedName name="____ksa013">#REF!</definedName>
    <definedName name="____ksa014">#REF!</definedName>
    <definedName name="____ksa015">#REF!</definedName>
    <definedName name="____ksa016">#REF!</definedName>
    <definedName name="____ksa017">#REF!</definedName>
    <definedName name="____ksa018">#REF!</definedName>
    <definedName name="____ksa019">#REF!</definedName>
    <definedName name="____ksa020">#REF!</definedName>
    <definedName name="____ksa021">#REF!</definedName>
    <definedName name="____ksa022">#REF!</definedName>
    <definedName name="____ksa023">#REF!</definedName>
    <definedName name="____ksa030">#REF!</definedName>
    <definedName name="____ksa040">#REF!</definedName>
    <definedName name="____ksa050">#REF!</definedName>
    <definedName name="____ksa060">#REF!</definedName>
    <definedName name="____ksa070">#REF!</definedName>
    <definedName name="____ksa090">#REF!</definedName>
    <definedName name="____ksa101">#REF!</definedName>
    <definedName name="____ksa102">#REF!</definedName>
    <definedName name="____ksa103">#REF!</definedName>
    <definedName name="____ksa110">#REF!</definedName>
    <definedName name="____ksa201">#REF!</definedName>
    <definedName name="____ksa202">#REF!</definedName>
    <definedName name="____ksa203">#REF!</definedName>
    <definedName name="____ksa204">#REF!</definedName>
    <definedName name="____ksa500">#REF!</definedName>
    <definedName name="____ksa601">#REF!</definedName>
    <definedName name="____ksa602">#REF!</definedName>
    <definedName name="____ksa603">#REF!</definedName>
    <definedName name="____ksa604">#REF!</definedName>
    <definedName name="____ksa605">#REF!</definedName>
    <definedName name="____ksa606">#REF!</definedName>
    <definedName name="____ksh010">#REF!</definedName>
    <definedName name="____ksh011">#REF!</definedName>
    <definedName name="____L70000">#REF!</definedName>
    <definedName name="____lad400">#REF!</definedName>
    <definedName name="____lad600">#REF!</definedName>
    <definedName name="____lad800">#REF!</definedName>
    <definedName name="____lbr02">#REF!</definedName>
    <definedName name="____lbr03">#REF!</definedName>
    <definedName name="____lbr04">#REF!</definedName>
    <definedName name="____lbr05">#REF!</definedName>
    <definedName name="____lbr06">#REF!</definedName>
    <definedName name="____lbr07">#REF!</definedName>
    <definedName name="____lbr08">#REF!</definedName>
    <definedName name="____lbr09">#REF!</definedName>
    <definedName name="____lbr10">#REF!</definedName>
    <definedName name="____LCM2">#REF!</definedName>
    <definedName name="____LCM3">#REF!</definedName>
    <definedName name="____ld100">#REF!</definedName>
    <definedName name="____ld120">#REF!</definedName>
    <definedName name="____ld50">#REF!</definedName>
    <definedName name="____ld60">#REF!</definedName>
    <definedName name="____ld80">#REF!</definedName>
    <definedName name="____ldp60">#REF!</definedName>
    <definedName name="____lh50">#REF!</definedName>
    <definedName name="____LLL01">#REF!</definedName>
    <definedName name="____LLL02">#REF!</definedName>
    <definedName name="____LLL03">#REF!</definedName>
    <definedName name="____LLL04">#REF!</definedName>
    <definedName name="____LLL05">#REF!</definedName>
    <definedName name="____LLL06">#REF!</definedName>
    <definedName name="____LLL07">#REF!</definedName>
    <definedName name="____LLL08">#REF!</definedName>
    <definedName name="____LLL09">#REF!</definedName>
    <definedName name="____LLL10">#REF!</definedName>
    <definedName name="____LLL11">#REF!</definedName>
    <definedName name="____lp100">#REF!</definedName>
    <definedName name="____lp300">#REF!</definedName>
    <definedName name="____lp36">#REF!</definedName>
    <definedName name="____lp500">#REF!</definedName>
    <definedName name="____lp60">#REF!</definedName>
    <definedName name="____lpl11">#REF!</definedName>
    <definedName name="____ls100">#REF!</definedName>
    <definedName name="____ls50">#REF!</definedName>
    <definedName name="____ls60">#REF!</definedName>
    <definedName name="____ls80">#REF!</definedName>
    <definedName name="____M6" localSheetId="9" hidden="1">{#N/A,#N/A,FALSE,"Chi tiÆt"}</definedName>
    <definedName name="____M6" hidden="1">{#N/A,#N/A,FALSE,"Chi tiÆt"}</definedName>
    <definedName name="____MA023">#REF!</definedName>
    <definedName name="____MAC12">#REF!</definedName>
    <definedName name="____MAC46">#REF!</definedName>
    <definedName name="____mas1" localSheetId="9">{"Book1","4.09 FLORA DAN FAUNA.xls","4.22 PERLENGKAPAN SEKOLAH.xls"}</definedName>
    <definedName name="____mas1" localSheetId="8">{"Book1","4.09 FLORA DAN FAUNA.xls","4.22 PERLENGKAPAN SEKOLAH.xls"}</definedName>
    <definedName name="____mas1">{"Book1","4.09 FLORA DAN FAUNA.xls","4.22 PERLENGKAPAN SEKOLAH.xls"}</definedName>
    <definedName name="____mas12" localSheetId="9">{"Book1","4.09 FLORA DAN FAUNA.xls","4.22 PERLENGKAPAN SEKOLAH.xls"}</definedName>
    <definedName name="____mas12" localSheetId="8">{"Book1","4.09 FLORA DAN FAUNA.xls","4.22 PERLENGKAPAN SEKOLAH.xls"}</definedName>
    <definedName name="____mas12">{"Book1","4.09 FLORA DAN FAUNA.xls","4.22 PERLENGKAPAN SEKOLAH.xls"}</definedName>
    <definedName name="____mas2" localSheetId="9">{"Book1","4.09 FLORA DAN FAUNA.xls","4.22 PERLENGKAPAN SEKOLAH.xls"}</definedName>
    <definedName name="____mas2" localSheetId="8">{"Book1","4.09 FLORA DAN FAUNA.xls","4.22 PERLENGKAPAN SEKOLAH.xls"}</definedName>
    <definedName name="____mas2">{"Book1","4.09 FLORA DAN FAUNA.xls","4.22 PERLENGKAPAN SEKOLAH.xls"}</definedName>
    <definedName name="____mas4" localSheetId="9">{"Book1","4.09 FLORA DAN FAUNA.xls","4.22 PERLENGKAPAN SEKOLAH.xls"}</definedName>
    <definedName name="____mas4" localSheetId="8">{"Book1","4.09 FLORA DAN FAUNA.xls","4.22 PERLENGKAPAN SEKOLAH.xls"}</definedName>
    <definedName name="____mas4">{"Book1","4.09 FLORA DAN FAUNA.xls","4.22 PERLENGKAPAN SEKOLAH.xls"}</definedName>
    <definedName name="____mas5" localSheetId="9">{"Book1","4.09 FLORA DAN FAUNA.xls","4.22 PERLENGKAPAN SEKOLAH.xls"}</definedName>
    <definedName name="____mas5" localSheetId="8">{"Book1","4.09 FLORA DAN FAUNA.xls","4.22 PERLENGKAPAN SEKOLAH.xls"}</definedName>
    <definedName name="____mas5">{"Book1","4.09 FLORA DAN FAUNA.xls","4.22 PERLENGKAPAN SEKOLAH.xls"}</definedName>
    <definedName name="____mas6" localSheetId="9">{"Book1","4.09 FLORA DAN FAUNA.xls","4.22 PERLENGKAPAN SEKOLAH.xls"}</definedName>
    <definedName name="____mas6" localSheetId="8">{"Book1","4.09 FLORA DAN FAUNA.xls","4.22 PERLENGKAPAN SEKOLAH.xls"}</definedName>
    <definedName name="____mas6">{"Book1","4.09 FLORA DAN FAUNA.xls","4.22 PERLENGKAPAN SEKOLAH.xls"}</definedName>
    <definedName name="____mas7" localSheetId="9">{"Book1","4.09 FLORA DAN FAUNA.xls","4.22 PERLENGKAPAN SEKOLAH.xls"}</definedName>
    <definedName name="____mas7" localSheetId="8">{"Book1","4.09 FLORA DAN FAUNA.xls","4.22 PERLENGKAPAN SEKOLAH.xls"}</definedName>
    <definedName name="____mas7">{"Book1","4.09 FLORA DAN FAUNA.xls","4.22 PERLENGKAPAN SEKOLAH.xls"}</definedName>
    <definedName name="____mas8" localSheetId="9">{"Book1","4.09 FLORA DAN FAUNA.xls","4.22 PERLENGKAPAN SEKOLAH.xls"}</definedName>
    <definedName name="____mas8" localSheetId="8">{"Book1","4.09 FLORA DAN FAUNA.xls","4.22 PERLENGKAPAN SEKOLAH.xls"}</definedName>
    <definedName name="____mas8">{"Book1","4.09 FLORA DAN FAUNA.xls","4.22 PERLENGKAPAN SEKOLAH.xls"}</definedName>
    <definedName name="____mas9" localSheetId="9">{"Book1","4.09 FLORA DAN FAUNA.xls","4.22 PERLENGKAPAN SEKOLAH.xls"}</definedName>
    <definedName name="____mas9" localSheetId="8">{"Book1","4.09 FLORA DAN FAUNA.xls","4.22 PERLENGKAPAN SEKOLAH.xls"}</definedName>
    <definedName name="____mas9">{"Book1","4.09 FLORA DAN FAUNA.xls","4.22 PERLENGKAPAN SEKOLAH.xls"}</definedName>
    <definedName name="____mc2">#REF!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DE35">#REF!</definedName>
    <definedName name="____MDE36">#REF!</definedName>
    <definedName name="____MDE37">#REF!</definedName>
    <definedName name="____MDE38">#REF!</definedName>
    <definedName name="____MDE39">#REF!</definedName>
    <definedName name="____MDE40">#REF!</definedName>
    <definedName name="____MDE41">#REF!</definedName>
    <definedName name="____MDE42">#REF!</definedName>
    <definedName name="____MDE43">#REF!</definedName>
    <definedName name="____MDE44">#REF!</definedName>
    <definedName name="____MDE45">#REF!</definedName>
    <definedName name="____MDE46">#REF!</definedName>
    <definedName name="____MDE47">#REF!</definedName>
    <definedName name="____MDE48">#REF!</definedName>
    <definedName name="____MDE49">#REF!</definedName>
    <definedName name="____MDE50">#REF!</definedName>
    <definedName name="____MDE51">#REF!</definedName>
    <definedName name="____MDE52">#REF!</definedName>
    <definedName name="____MDE53">#REF!</definedName>
    <definedName name="____MDE54">#REF!</definedName>
    <definedName name="____MDE55">#REF!</definedName>
    <definedName name="____MDE56">#REF!</definedName>
    <definedName name="____MDE57">#REF!</definedName>
    <definedName name="____MDE58">#REF!</definedName>
    <definedName name="____MDE59">#REF!</definedName>
    <definedName name="____MDE60">#REF!</definedName>
    <definedName name="____MDE61">#REF!</definedName>
    <definedName name="____MDE62">#REF!</definedName>
    <definedName name="____MDE63">#REF!</definedName>
    <definedName name="____MDE64">#REF!</definedName>
    <definedName name="____MDE65">#REF!</definedName>
    <definedName name="____MDE66">#REF!</definedName>
    <definedName name="____MDE67">#REF!</definedName>
    <definedName name="____MDE68">#REF!</definedName>
    <definedName name="____ME01">#REF!</definedName>
    <definedName name="____ME02">#REF!</definedName>
    <definedName name="____ME03">#REF!</definedName>
    <definedName name="____ME04">#REF!</definedName>
    <definedName name="____ME05">#REF!</definedName>
    <definedName name="____ME06">#REF!</definedName>
    <definedName name="____ME07">#REF!</definedName>
    <definedName name="____ME08">#REF!</definedName>
    <definedName name="____ME09">#REF!</definedName>
    <definedName name="____me1" localSheetId="9">{"Book1","4.09 FLORA DAN FAUNA.xls","4.22 PERLENGKAPAN SEKOLAH.xls"}</definedName>
    <definedName name="____me1" localSheetId="8">{"Book1","4.09 FLORA DAN FAUNA.xls","4.22 PERLENGKAPAN SEKOLAH.xls"}</definedName>
    <definedName name="____me1">{"Book1","4.09 FLORA DAN FAUNA.xls","4.22 PERLENGKAPAN SEKOLAH.xls"}</definedName>
    <definedName name="____ME10">#REF!</definedName>
    <definedName name="____ME11">#REF!</definedName>
    <definedName name="____ME12">#REF!</definedName>
    <definedName name="____ME13">#REF!</definedName>
    <definedName name="____ME14">#REF!</definedName>
    <definedName name="____ME15">#REF!</definedName>
    <definedName name="____ME16">#REF!</definedName>
    <definedName name="____ME17">#REF!</definedName>
    <definedName name="____ME18">#REF!</definedName>
    <definedName name="____ME19">#REF!</definedName>
    <definedName name="____me2" localSheetId="9">{"Book1","4.09 FLORA DAN FAUNA.xls","4.22 PERLENGKAPAN SEKOLAH.xls"}</definedName>
    <definedName name="____me2" localSheetId="8">{"Book1","4.09 FLORA DAN FAUNA.xls","4.22 PERLENGKAPAN SEKOLAH.xls"}</definedName>
    <definedName name="____me2">{"Book1","4.09 FLORA DAN FAUNA.xls","4.22 PERLENGKAPAN SEKOLAH.xls"}</definedName>
    <definedName name="____ME20">#REF!</definedName>
    <definedName name="____ME21">#REF!</definedName>
    <definedName name="____ME22">#REF!</definedName>
    <definedName name="____ME23">#REF!</definedName>
    <definedName name="____ME24">#REF!</definedName>
    <definedName name="____ME25">#REF!</definedName>
    <definedName name="____ME26">#REF!</definedName>
    <definedName name="____ME27">#REF!</definedName>
    <definedName name="____ME28">#REF!</definedName>
    <definedName name="____ME29">#REF!</definedName>
    <definedName name="____me3" localSheetId="9">{"Book1","4.09 FLORA DAN FAUNA.xls","4.22 PERLENGKAPAN SEKOLAH.xls"}</definedName>
    <definedName name="____me3" localSheetId="8">{"Book1","4.09 FLORA DAN FAUNA.xls","4.22 PERLENGKAPAN SEKOLAH.xls"}</definedName>
    <definedName name="____me3">{"Book1","4.09 FLORA DAN FAUNA.xls","4.22 PERLENGKAPAN SEKOLAH.xls"}</definedName>
    <definedName name="____ME30">#REF!</definedName>
    <definedName name="____ME31">#REF!</definedName>
    <definedName name="____ME32">#REF!</definedName>
    <definedName name="____ME33">#REF!</definedName>
    <definedName name="____ME34">#REF!</definedName>
    <definedName name="____ME35">#REF!</definedName>
    <definedName name="____ME36">#REF!</definedName>
    <definedName name="____ME37">#REF!</definedName>
    <definedName name="____ME38">#REF!</definedName>
    <definedName name="____ME39">#REF!</definedName>
    <definedName name="____me4" localSheetId="9">{"Book1","4.09 FLORA DAN FAUNA.xls","4.22 PERLENGKAPAN SEKOLAH.xls"}</definedName>
    <definedName name="____me4" localSheetId="8">{"Book1","4.09 FLORA DAN FAUNA.xls","4.22 PERLENGKAPAN SEKOLAH.xls"}</definedName>
    <definedName name="____me4">{"Book1","4.09 FLORA DAN FAUNA.xls","4.22 PERLENGKAPAN SEKOLAH.xls"}</definedName>
    <definedName name="____ME40">#REF!</definedName>
    <definedName name="____ME41">#REF!</definedName>
    <definedName name="____ME42">#REF!</definedName>
    <definedName name="____ME43">#REF!</definedName>
    <definedName name="____ME44">#REF!</definedName>
    <definedName name="____ME45">#REF!</definedName>
    <definedName name="____ME46">#REF!</definedName>
    <definedName name="____ME47">#REF!</definedName>
    <definedName name="____ME48">#REF!</definedName>
    <definedName name="____ME49">#REF!</definedName>
    <definedName name="____me5" localSheetId="9">{"Book1","4.09 FLORA DAN FAUNA.xls","4.22 PERLENGKAPAN SEKOLAH.xls"}</definedName>
    <definedName name="____me5" localSheetId="8">{"Book1","4.09 FLORA DAN FAUNA.xls","4.22 PERLENGKAPAN SEKOLAH.xls"}</definedName>
    <definedName name="____me5">{"Book1","4.09 FLORA DAN FAUNA.xls","4.22 PERLENGKAPAN SEKOLAH.xls"}</definedName>
    <definedName name="____ME50">#REF!</definedName>
    <definedName name="____ME51">#REF!</definedName>
    <definedName name="____ME52">#REF!</definedName>
    <definedName name="____ME53">#REF!</definedName>
    <definedName name="____ME54">#REF!</definedName>
    <definedName name="____ME55">#REF!</definedName>
    <definedName name="____ME56">#REF!</definedName>
    <definedName name="____ME57">#REF!</definedName>
    <definedName name="____ME58">#REF!</definedName>
    <definedName name="____ME59">#REF!</definedName>
    <definedName name="____ME60">#REF!</definedName>
    <definedName name="____ME61">#REF!</definedName>
    <definedName name="____ME62">#REF!</definedName>
    <definedName name="____ME63">#REF!</definedName>
    <definedName name="____ME64">#REF!</definedName>
    <definedName name="____ME65">#REF!</definedName>
    <definedName name="____ME66">#REF!</definedName>
    <definedName name="____ME67">#REF!</definedName>
    <definedName name="____ME68">#REF!</definedName>
    <definedName name="____me9" localSheetId="9">{"Book1","4.09 FLORA DAN FAUNA.xls","4.22 PERLENGKAPAN SEKOLAH.xls"}</definedName>
    <definedName name="____me9" localSheetId="8">{"Book1","4.09 FLORA DAN FAUNA.xls","4.22 PERLENGKAPAN SEKOLAH.xls"}</definedName>
    <definedName name="____me9">{"Book1","4.09 FLORA DAN FAUNA.xls","4.22 PERLENGKAPAN SEKOLAH.xls"}</definedName>
    <definedName name="____mek1" localSheetId="9">{"Book1","4.09 FLORA DAN FAUNA.xls","4.22 PERLENGKAPAN SEKOLAH.xls"}</definedName>
    <definedName name="____mek1" localSheetId="8">{"Book1","4.09 FLORA DAN FAUNA.xls","4.22 PERLENGKAPAN SEKOLAH.xls"}</definedName>
    <definedName name="____mek1">{"Book1","4.09 FLORA DAN FAUNA.xls","4.22 PERLENGKAPAN SEKOLAH.xls"}</definedName>
    <definedName name="____mek2" localSheetId="9">{"Book1","4.09 FLORA DAN FAUNA.xls","4.22 PERLENGKAPAN SEKOLAH.xls"}</definedName>
    <definedName name="____mek2" localSheetId="8">{"Book1","4.09 FLORA DAN FAUNA.xls","4.22 PERLENGKAPAN SEKOLAH.xls"}</definedName>
    <definedName name="____mek2">{"Book1","4.09 FLORA DAN FAUNA.xls","4.22 PERLENGKAPAN SEKOLAH.xls"}</definedName>
    <definedName name="____mek3" localSheetId="9">{"Book1","4.09 FLORA DAN FAUNA.xls","4.22 PERLENGKAPAN SEKOLAH.xls"}</definedName>
    <definedName name="____mek3" localSheetId="8">{"Book1","4.09 FLORA DAN FAUNA.xls","4.22 PERLENGKAPAN SEKOLAH.xls"}</definedName>
    <definedName name="____mek3">{"Book1","4.09 FLORA DAN FAUNA.xls","4.22 PERLENGKAPAN SEKOLAH.xls"}</definedName>
    <definedName name="____mek5" localSheetId="9">{"Book1","4.09 FLORA DAN FAUNA.xls","4.22 PERLENGKAPAN SEKOLAH.xls"}</definedName>
    <definedName name="____mek5" localSheetId="8">{"Book1","4.09 FLORA DAN FAUNA.xls","4.22 PERLENGKAPAN SEKOLAH.xls"}</definedName>
    <definedName name="____mek5">{"Book1","4.09 FLORA DAN FAUNA.xls","4.22 PERLENGKAPAN SEKOLAH.xls"}</definedName>
    <definedName name="____mek87" localSheetId="9">{"Book1","4.09 FLORA DAN FAUNA.xls","4.22 PERLENGKAPAN SEKOLAH.xls"}</definedName>
    <definedName name="____mek87" localSheetId="8">{"Book1","4.09 FLORA DAN FAUNA.xls","4.22 PERLENGKAPAN SEKOLAH.xls"}</definedName>
    <definedName name="____mek87">{"Book1","4.09 FLORA DAN FAUNA.xls","4.22 PERLENGKAPAN SEKOLAH.xls"}</definedName>
    <definedName name="____mek9" localSheetId="9">{"Book1","4.09 FLORA DAN FAUNA.xls","4.22 PERLENGKAPAN SEKOLAH.xls"}</definedName>
    <definedName name="____mek9" localSheetId="8">{"Book1","4.09 FLORA DAN FAUNA.xls","4.22 PERLENGKAPAN SEKOLAH.xls"}</definedName>
    <definedName name="____mek9">{"Book1","4.09 FLORA DAN FAUNA.xls","4.22 PERLENGKAPAN SEKOLAH.xls"}</definedName>
    <definedName name="____meq12" localSheetId="9">{"Book1","4.09 FLORA DAN FAUNA.xls","4.22 PERLENGKAPAN SEKOLAH.xls"}</definedName>
    <definedName name="____meq12" localSheetId="8">{"Book1","4.09 FLORA DAN FAUNA.xls","4.22 PERLENGKAPAN SEKOLAH.xls"}</definedName>
    <definedName name="____meq12">{"Book1","4.09 FLORA DAN FAUNA.xls","4.22 PERLENGKAPAN SEKOLAH.xls"}</definedName>
    <definedName name="____mg8">#REF!</definedName>
    <definedName name="____mix300">#REF!</definedName>
    <definedName name="____MMM01">#REF!</definedName>
    <definedName name="____MMM02">#REF!</definedName>
    <definedName name="____MMM03">#REF!</definedName>
    <definedName name="____MMM04">#REF!</definedName>
    <definedName name="____MMM05">#REF!</definedName>
    <definedName name="____MMM06">#REF!</definedName>
    <definedName name="____MMM07">#REF!</definedName>
    <definedName name="____MMM08">#REF!</definedName>
    <definedName name="____MMM09">#REF!</definedName>
    <definedName name="____MMM10">#REF!</definedName>
    <definedName name="____MMM11">#REF!</definedName>
    <definedName name="____MMM12">#REF!</definedName>
    <definedName name="____MMM13">#REF!</definedName>
    <definedName name="____MMM14">#REF!</definedName>
    <definedName name="____MMM15">#REF!</definedName>
    <definedName name="____MMM16">#REF!</definedName>
    <definedName name="____MMM17">#REF!</definedName>
    <definedName name="____MMM18">#REF!</definedName>
    <definedName name="____MMM19">#REF!</definedName>
    <definedName name="____MMM20">#REF!</definedName>
    <definedName name="____MMM21">#REF!</definedName>
    <definedName name="____MMM22">#REF!</definedName>
    <definedName name="____MMM23">#REF!</definedName>
    <definedName name="____MMM24">#REF!</definedName>
    <definedName name="____MMM25">#REF!</definedName>
    <definedName name="____MMM26">#REF!</definedName>
    <definedName name="____MMM27">#REF!</definedName>
    <definedName name="____MMM28">#REF!</definedName>
    <definedName name="____MMM29">#REF!</definedName>
    <definedName name="____MMM30">#REF!</definedName>
    <definedName name="____MMM31">#REF!</definedName>
    <definedName name="____MMM32">#REF!</definedName>
    <definedName name="____MMM33">#REF!</definedName>
    <definedName name="____MMM34">#REF!</definedName>
    <definedName name="____MMM35">#REF!</definedName>
    <definedName name="____MMM36">#REF!</definedName>
    <definedName name="____MMM37">#REF!</definedName>
    <definedName name="____MMM38">#REF!</definedName>
    <definedName name="____MMM39">#REF!</definedName>
    <definedName name="____MMM40">#REF!</definedName>
    <definedName name="____MMM41">#REF!</definedName>
    <definedName name="____MMM411">#REF!</definedName>
    <definedName name="____MMM42">#REF!</definedName>
    <definedName name="____MMM43">#REF!</definedName>
    <definedName name="____MMM44">#REF!</definedName>
    <definedName name="____MMM45">#REF!</definedName>
    <definedName name="____MMM46">#REF!</definedName>
    <definedName name="____MMM47">#REF!</definedName>
    <definedName name="____MMM48">#REF!</definedName>
    <definedName name="____MMM49">#REF!</definedName>
    <definedName name="____MMM50">#REF!</definedName>
    <definedName name="____MMM51">#REF!</definedName>
    <definedName name="____MMM52">#REF!</definedName>
    <definedName name="____MMM53">#REF!</definedName>
    <definedName name="____MMM54">#REF!</definedName>
    <definedName name="____MOB1">#REF!</definedName>
    <definedName name="____MOB2">#REF!</definedName>
    <definedName name="____mu1">#REF!</definedName>
    <definedName name="____mu2">#REF!</definedName>
    <definedName name="____mul12">#REF!</definedName>
    <definedName name="____mul6">#REF!</definedName>
    <definedName name="____mul9">#REF!</definedName>
    <definedName name="____mvd1">#REF!</definedName>
    <definedName name="____mvd2">#REF!</definedName>
    <definedName name="____mvd3">#REF!</definedName>
    <definedName name="____mvd4">#REF!</definedName>
    <definedName name="____NCL100">#REF!</definedName>
    <definedName name="____NCL200">#REF!</definedName>
    <definedName name="____NCL250">#REF!</definedName>
    <definedName name="____nin190">#REF!</definedName>
    <definedName name="____nok001">#REF!</definedName>
    <definedName name="____nok002">#REF!</definedName>
    <definedName name="____nym34">#REF!</definedName>
    <definedName name="____nym46">#REF!</definedName>
    <definedName name="____nyy2416">#REF!</definedName>
    <definedName name="____nyy244">#REF!</definedName>
    <definedName name="____nyy246">#REF!</definedName>
    <definedName name="____nyy34">#REF!</definedName>
    <definedName name="____nyy410">#REF!</definedName>
    <definedName name="____nyy41010">#REF!</definedName>
    <definedName name="____nyy412050">#REF!</definedName>
    <definedName name="____nyy412070">#REF!</definedName>
    <definedName name="____nyy415070">#REF!</definedName>
    <definedName name="____nyy416">#REF!</definedName>
    <definedName name="____nyy41616">#REF!</definedName>
    <definedName name="____nyy42525">#REF!</definedName>
    <definedName name="____nyy43535">#REF!</definedName>
    <definedName name="____nyy44">#REF!</definedName>
    <definedName name="____nyy444">#REF!</definedName>
    <definedName name="____nyy45050">#REF!</definedName>
    <definedName name="____nyy46">#REF!</definedName>
    <definedName name="____nyy466">#REF!</definedName>
    <definedName name="____nyy47050">#REF!</definedName>
    <definedName name="____nyy47070">#REF!</definedName>
    <definedName name="____nyy49570">#REF!</definedName>
    <definedName name="____of5008">#REF!</definedName>
    <definedName name="____PA1">#REF!</definedName>
    <definedName name="____PA10">#REF!</definedName>
    <definedName name="____pa1017">#REF!</definedName>
    <definedName name="____pa12">#REF!</definedName>
    <definedName name="____PA2">#REF!</definedName>
    <definedName name="____PA3">#REF!</definedName>
    <definedName name="____PA4">#REF!</definedName>
    <definedName name="____PA5">#REF!</definedName>
    <definedName name="____PA6">#REF!</definedName>
    <definedName name="____PA7">#REF!</definedName>
    <definedName name="____PA8">#REF!</definedName>
    <definedName name="____PA9">#REF!</definedName>
    <definedName name="____pab100">#REF!</definedName>
    <definedName name="____pab125">#REF!</definedName>
    <definedName name="____pab126">#REF!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C012">#REF!</definedName>
    <definedName name="____pah150">#REF!</definedName>
    <definedName name="____pak100">#REF!</definedName>
    <definedName name="____pak150">#REF!</definedName>
    <definedName name="____pak50">#REF!</definedName>
    <definedName name="____pak80">#REF!</definedName>
    <definedName name="____pal2828">#REF!</definedName>
    <definedName name="____pav6">#REF!</definedName>
    <definedName name="____pav8">#REF!</definedName>
    <definedName name="____paw40">#REF!</definedName>
    <definedName name="____paw50">#REF!</definedName>
    <definedName name="____paw65">#REF!</definedName>
    <definedName name="____PB1">#REF!</definedName>
    <definedName name="____PB2">#REF!</definedName>
    <definedName name="____PB3">#REF!</definedName>
    <definedName name="____pb34">#REF!</definedName>
    <definedName name="____pb4">#REF!</definedName>
    <definedName name="____pbf3">#REF!</definedName>
    <definedName name="____pbf4">#REF!</definedName>
    <definedName name="____PBK175">#REF!</definedName>
    <definedName name="____PBK22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1">#REF!</definedName>
    <definedName name="____pc10">#REF!</definedName>
    <definedName name="____pc12">#REF!</definedName>
    <definedName name="____PC120">#REF!</definedName>
    <definedName name="____pc2">#REF!</definedName>
    <definedName name="____pc3">#REF!</definedName>
    <definedName name="____pc4">#REF!</definedName>
    <definedName name="____PC450">#REF!</definedName>
    <definedName name="____pc5">#REF!</definedName>
    <definedName name="____pc50">#REF!</definedName>
    <definedName name="____pc6">#REF!</definedName>
    <definedName name="____PC600">#REF!</definedName>
    <definedName name="____pc8">#REF!</definedName>
    <definedName name="____pc80">#REF!</definedName>
    <definedName name="____PCD10">#REF!</definedName>
    <definedName name="____PCD3">#REF!</definedName>
    <definedName name="____PCD6">#REF!</definedName>
    <definedName name="____PCD8">#REF!</definedName>
    <definedName name="____pcf10">#REF!</definedName>
    <definedName name="____pcf12">#REF!</definedName>
    <definedName name="____pcf3">#REF!</definedName>
    <definedName name="____pcf4">#REF!</definedName>
    <definedName name="____pcf5">#REF!</definedName>
    <definedName name="____pcf6">#REF!</definedName>
    <definedName name="____pcf8">#REF!</definedName>
    <definedName name="____pcf80">#REF!</definedName>
    <definedName name="____pd1">#REF!</definedName>
    <definedName name="____pd2">#REF!</definedName>
    <definedName name="____pd3">#REF!</definedName>
    <definedName name="____pdf3">#REF!</definedName>
    <definedName name="____PEL001">#REF!</definedName>
    <definedName name="____PEL002">#REF!</definedName>
    <definedName name="____PEL003">#REF!</definedName>
    <definedName name="____PEL004">#REF!</definedName>
    <definedName name="____PEL005">#REF!</definedName>
    <definedName name="____PEL006">#REF!</definedName>
    <definedName name="____PEL007">#REF!</definedName>
    <definedName name="____PEL008">#REF!</definedName>
    <definedName name="____PEL009">#REF!</definedName>
    <definedName name="____PEL011">#REF!</definedName>
    <definedName name="____PEL012">#REF!</definedName>
    <definedName name="____PEL013">#REF!</definedName>
    <definedName name="____PEL014">#REF!</definedName>
    <definedName name="____PEL015">#REF!</definedName>
    <definedName name="____PEL016">#REF!</definedName>
    <definedName name="____PEL017">#REF!</definedName>
    <definedName name="____PEL018">#REF!</definedName>
    <definedName name="____PEL019">#REF!</definedName>
    <definedName name="____PEL020">#REF!</definedName>
    <definedName name="____PEL021">#REF!</definedName>
    <definedName name="____PEL022">#REF!</definedName>
    <definedName name="____PEL023">#REF!</definedName>
    <definedName name="____PEL024">#REF!</definedName>
    <definedName name="____PEL025">#REF!</definedName>
    <definedName name="____PEL026">#REF!</definedName>
    <definedName name="____PEL027">#REF!</definedName>
    <definedName name="____PEL028">#REF!</definedName>
    <definedName name="____pf0210">#REF!</definedName>
    <definedName name="____pf0280">#REF!</definedName>
    <definedName name="____pf0402">#REF!</definedName>
    <definedName name="____pf0403">#REF!</definedName>
    <definedName name="____pf12">#REF!</definedName>
    <definedName name="____ph100">#REF!</definedName>
    <definedName name="____ph150">#REF!</definedName>
    <definedName name="____phf100">#REF!</definedName>
    <definedName name="____phf150">#REF!</definedName>
    <definedName name="____PI01500">#REF!</definedName>
    <definedName name="____pi0505">#REF!</definedName>
    <definedName name="____PJ2">#REF!</definedName>
    <definedName name="____PJ3">#REF!</definedName>
    <definedName name="____PJA1">#REF!</definedName>
    <definedName name="____PJA2">#REF!</definedName>
    <definedName name="____PJA3">#REF!</definedName>
    <definedName name="____PJA4">#REF!</definedName>
    <definedName name="____PJA6">#REF!</definedName>
    <definedName name="____pjk5">#REF!</definedName>
    <definedName name="____pk1">#REF!</definedName>
    <definedName name="____pk15">#REF!</definedName>
    <definedName name="____pk2">#REF!</definedName>
    <definedName name="____pk25">#REF!</definedName>
    <definedName name="____pk3">#REF!</definedName>
    <definedName name="____PL1">#REF!</definedName>
    <definedName name="____PL2">#REF!</definedName>
    <definedName name="____PL3">#REF!</definedName>
    <definedName name="____ply4">#REF!</definedName>
    <definedName name="____ply9">#REF!</definedName>
    <definedName name="____po1000">#REF!</definedName>
    <definedName name="____por4040">#REF!</definedName>
    <definedName name="____ppn1">#REF!</definedName>
    <definedName name="____pr0001">#REF!</definedName>
    <definedName name="____pr0004">#REF!</definedName>
    <definedName name="____pr0005">#REF!</definedName>
    <definedName name="____pr0102">#REF!</definedName>
    <definedName name="____pr0104">#REF!</definedName>
    <definedName name="____PRC019">#REF!</definedName>
    <definedName name="____PS1">#REF!</definedName>
    <definedName name="____PS2">#REF!</definedName>
    <definedName name="____PSC052">#REF!</definedName>
    <definedName name="____PSC084">#REF!</definedName>
    <definedName name="____psr1">#REF!</definedName>
    <definedName name="____psr2">#REF!</definedName>
    <definedName name="____psr3">#REF!</definedName>
    <definedName name="____psr44">#REF!</definedName>
    <definedName name="____PT1">#REF!</definedName>
    <definedName name="____PT2">#REF!</definedName>
    <definedName name="____PT3">#REF!</definedName>
    <definedName name="____PT4">#REF!</definedName>
    <definedName name="____pv100">#REF!</definedName>
    <definedName name="____pv40">#REF!</definedName>
    <definedName name="____pv50">#REF!</definedName>
    <definedName name="____pv80">#REF!</definedName>
    <definedName name="____PVC05">#REF!</definedName>
    <definedName name="____pvc1">#REF!</definedName>
    <definedName name="____pvc100">#REF!</definedName>
    <definedName name="____pvc12">#REF!</definedName>
    <definedName name="____pvc150">#REF!</definedName>
    <definedName name="____PVC153">#REF!</definedName>
    <definedName name="____PVC2">#REF!</definedName>
    <definedName name="____pvc20">#REF!</definedName>
    <definedName name="____pvc200">#REF!</definedName>
    <definedName name="____pvc25">#REF!</definedName>
    <definedName name="____pvc3">#REF!</definedName>
    <definedName name="____pvc300">#REF!</definedName>
    <definedName name="____pvc32">#REF!</definedName>
    <definedName name="____PVC34">#REF!</definedName>
    <definedName name="____PVC4">#REF!</definedName>
    <definedName name="____pvc40">#REF!</definedName>
    <definedName name="____pvc44">#REF!</definedName>
    <definedName name="____pvc50">#REF!</definedName>
    <definedName name="____pvc6">#REF!</definedName>
    <definedName name="____pvc65">#REF!</definedName>
    <definedName name="____PVC75">#REF!</definedName>
    <definedName name="____pvc80">#REF!</definedName>
    <definedName name="____pvc804">"'file://SERVER3/har-data/STRUCTURE PRICE OF BQ KOMPAS GRAMEDIA.xls'#$analisa.$#REF!$#REF!"</definedName>
    <definedName name="____pvc805">"'file://SERVER3/har-data/STRUCTURE PRICE OF BQ KOMPAS GRAMEDIA.xls'#$analisa.$#REF!$#REF!"</definedName>
    <definedName name="____pvf100">#REF!</definedName>
    <definedName name="____pvf80">#REF!</definedName>
    <definedName name="____pxx001">#REF!</definedName>
    <definedName name="____Q2" localSheetId="9">{"'Overflow Tank '!$A$1:$Q$58"}</definedName>
    <definedName name="____Q2">{"'Overflow Tank '!$A$1:$Q$58"}</definedName>
    <definedName name="____qmd15">#REF!</definedName>
    <definedName name="____qmd20">#REF!</definedName>
    <definedName name="____QS1">#REF!</definedName>
    <definedName name="____QS10">#REF!</definedName>
    <definedName name="____QS11">#REF!</definedName>
    <definedName name="____QS12">#REF!</definedName>
    <definedName name="____QS13">#REF!</definedName>
    <definedName name="____QS14">#REF!</definedName>
    <definedName name="____QS15">#REF!</definedName>
    <definedName name="____QS16">#REF!</definedName>
    <definedName name="____QS17">#REF!</definedName>
    <definedName name="____QS18">#REF!</definedName>
    <definedName name="____QS19">#REF!</definedName>
    <definedName name="____QS2">#REF!</definedName>
    <definedName name="____QS20">#REF!</definedName>
    <definedName name="____QS21">#REF!</definedName>
    <definedName name="____QS3">#REF!</definedName>
    <definedName name="____QS4">#REF!</definedName>
    <definedName name="____QS5">#REF!</definedName>
    <definedName name="____QS6">#REF!</definedName>
    <definedName name="____QS7">#REF!</definedName>
    <definedName name="____QS8">#REF!</definedName>
    <definedName name="____QS9">#REF!</definedName>
    <definedName name="____RAB1">#REF!</definedName>
    <definedName name="____RAB2">#REF!</definedName>
    <definedName name="____rd1">#REF!</definedName>
    <definedName name="____rd2">#REF!</definedName>
    <definedName name="____rd3">#REF!</definedName>
    <definedName name="____rd4">#REF!</definedName>
    <definedName name="____rd6">#REF!</definedName>
    <definedName name="____rd8">#REF!</definedName>
    <definedName name="____rdd100">#REF!</definedName>
    <definedName name="____rdd150">#REF!</definedName>
    <definedName name="____rdo1">#REF!</definedName>
    <definedName name="____rdo10">#REF!</definedName>
    <definedName name="____rdo4">#REF!</definedName>
    <definedName name="____rdo6">#REF!</definedName>
    <definedName name="____rdo7">#REF!</definedName>
    <definedName name="____rdo8">#REF!</definedName>
    <definedName name="____rdo9">#REF!</definedName>
    <definedName name="____rk100">#REF!</definedName>
    <definedName name="____rk150">#REF!</definedName>
    <definedName name="____rk200">#REF!</definedName>
    <definedName name="____rk300">#REF!</definedName>
    <definedName name="____rk400">#REF!</definedName>
    <definedName name="____rk500">#REF!</definedName>
    <definedName name="____rk600">#REF!</definedName>
    <definedName name="____rkl1000">#REF!</definedName>
    <definedName name="____rkl1200">#REF!</definedName>
    <definedName name="____rkl200">#REF!</definedName>
    <definedName name="____rkl300">#REF!</definedName>
    <definedName name="____rkl400">#REF!</definedName>
    <definedName name="____rkl500">#REF!</definedName>
    <definedName name="____rkl600">#REF!</definedName>
    <definedName name="____rkl700">#REF!</definedName>
    <definedName name="____rkl800">#REF!</definedName>
    <definedName name="____sad1010">#REF!</definedName>
    <definedName name="____sad1212">#REF!</definedName>
    <definedName name="____sad1414">#REF!</definedName>
    <definedName name="____sad1717">#REF!</definedName>
    <definedName name="____sad266">#REF!</definedName>
    <definedName name="____sad88">#REF!</definedName>
    <definedName name="____sc1">#REF!</definedName>
    <definedName name="____SC2">#REF!</definedName>
    <definedName name="____sc3">#REF!</definedName>
    <definedName name="____SFL1">#N/A</definedName>
    <definedName name="____SFL2">#N/A</definedName>
    <definedName name="____SFL3">#N/A</definedName>
    <definedName name="____SFM1">#N/A</definedName>
    <definedName name="____SFM2">#N/A</definedName>
    <definedName name="____SFM3">#N/A</definedName>
    <definedName name="____SFM4">#N/A</definedName>
    <definedName name="____SFM5">#N/A</definedName>
    <definedName name="____SFM6">#N/A</definedName>
    <definedName name="____SFM7">#N/A</definedName>
    <definedName name="____SFQ1">#N/A</definedName>
    <definedName name="____SFQ2">#N/A</definedName>
    <definedName name="____SFQ3">#N/A</definedName>
    <definedName name="____SFQ4">#N/A</definedName>
    <definedName name="____sfv150">#REF!</definedName>
    <definedName name="____sh1040">#REF!</definedName>
    <definedName name="____SN3">#REF!</definedName>
    <definedName name="____sn8">#REF!</definedName>
    <definedName name="____sn9">#REF!</definedName>
    <definedName name="____st1">#REF!</definedName>
    <definedName name="____st2">#REF!</definedName>
    <definedName name="____st3">#REF!</definedName>
    <definedName name="____std100">#REF!</definedName>
    <definedName name="____std150">#REF!</definedName>
    <definedName name="____std2">#REF!</definedName>
    <definedName name="____std3">#REF!</definedName>
    <definedName name="____std4">#REF!</definedName>
    <definedName name="____std50">#REF!</definedName>
    <definedName name="____std65">#REF!</definedName>
    <definedName name="____SUM1">#N/A</definedName>
    <definedName name="____SUM2">#N/A</definedName>
    <definedName name="____SUM3">#N/A</definedName>
    <definedName name="____TA01">#REF!</definedName>
    <definedName name="____TA67">#REF!</definedName>
    <definedName name="____TA78">#REF!</definedName>
    <definedName name="____TA89">#REF!</definedName>
    <definedName name="____TA90">#REF!</definedName>
    <definedName name="____tb100">#REF!</definedName>
    <definedName name="____tb12">#REF!</definedName>
    <definedName name="____tb9">#REF!</definedName>
    <definedName name="____TB96116">#REF!</definedName>
    <definedName name="____TB96121">#REF!</definedName>
    <definedName name="____TB96147">#REF!</definedName>
    <definedName name="____TB97019">#REF!</definedName>
    <definedName name="____TB97084">#REF!</definedName>
    <definedName name="____th100">NA()</definedName>
    <definedName name="____TH160">NA()</definedName>
    <definedName name="____ti100">#REF!</definedName>
    <definedName name="____ti120">#REF!</definedName>
    <definedName name="____ti50">#REF!</definedName>
    <definedName name="____ti60">#REF!</definedName>
    <definedName name="____ti80">#REF!</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lc20">#REF!</definedName>
    <definedName name="____TOP2">#N/A</definedName>
    <definedName name="____TR250">NA()</definedName>
    <definedName name="____tr375">NA()</definedName>
    <definedName name="____tsI3">#REF!</definedName>
    <definedName name="____tsv25">#REF!</definedName>
    <definedName name="____uls60">#REF!</definedName>
    <definedName name="____up05">NA()</definedName>
    <definedName name="____up10">"'file://SERVER3/har-data/STRUCTURE PRICE OF BQ KOMPAS GRAMEDIA.xls'#$analisa.$#REF!$#REF!"</definedName>
    <definedName name="____UP15">NA()</definedName>
    <definedName name="____UP20">NA()</definedName>
    <definedName name="____UPA100">NA()</definedName>
    <definedName name="____utd1">#REF!</definedName>
    <definedName name="____utd2">#REF!</definedName>
    <definedName name="____utd3">#REF!</definedName>
    <definedName name="____vcd2">#REF!</definedName>
    <definedName name="____vcd3">#REF!</definedName>
    <definedName name="____vcd4">#REF!</definedName>
    <definedName name="____vd106">#REF!</definedName>
    <definedName name="____vd148">#REF!</definedName>
    <definedName name="____vd1810">#REF!</definedName>
    <definedName name="____vd2012">#REF!</definedName>
    <definedName name="____vd2014">#REF!</definedName>
    <definedName name="____vd2212">#REF!</definedName>
    <definedName name="____vd2612">#REF!</definedName>
    <definedName name="____vd44">#REF!</definedName>
    <definedName name="____vd66">#REF!</definedName>
    <definedName name="____vd86">#REF!</definedName>
    <definedName name="____VL100">#REF!</definedName>
    <definedName name="____VL200">#REF!</definedName>
    <definedName name="____VL250">#REF!</definedName>
    <definedName name="____vnt100">#REF!</definedName>
    <definedName name="____vnt40">#REF!</definedName>
    <definedName name="____vnt50">#REF!</definedName>
    <definedName name="____vnt80">#REF!</definedName>
    <definedName name="____WC1">#REF!</definedName>
    <definedName name="____WC2">#REF!</definedName>
    <definedName name="____WC3">#REF!</definedName>
    <definedName name="____we3">#REF!</definedName>
    <definedName name="____wm10">#REF!</definedName>
    <definedName name="____wm6">#REF!</definedName>
    <definedName name="____WM8">#REF!</definedName>
    <definedName name="____wrs1">#REF!</definedName>
    <definedName name="___A">NA()</definedName>
    <definedName name="___A1">#REF!</definedName>
    <definedName name="___a11" localSheetId="9">{"'장비'!$A$3:$M$12"}</definedName>
    <definedName name="___a11">{"'장비'!$A$3:$M$12"}</definedName>
    <definedName name="___A2">#N/A</definedName>
    <definedName name="___A3">#REF!</definedName>
    <definedName name="___A5">#REF!</definedName>
    <definedName name="___aaa1">#REF!</definedName>
    <definedName name="___AAD3" localSheetId="9">RAB!HAJIME:[0]!OWARI</definedName>
    <definedName name="___AAD3">HAJIME:OWARI</definedName>
    <definedName name="___abb91">NA()</definedName>
    <definedName name="___abs100" localSheetId="9">#REF!</definedName>
    <definedName name="___abs100">#REF!</definedName>
    <definedName name="___ADD1" localSheetId="9">[0]!\ADPASANGANBATU:[0]!\AFPLESTERAN</definedName>
    <definedName name="___ADD1">\ADPASANGANBATU:\AFPLESTERAN</definedName>
    <definedName name="___ADD2" localSheetId="9">[0]!\0:[0]!\AJMACADAM1</definedName>
    <definedName name="___ADD2">\0:\AJMACADAM1</definedName>
    <definedName name="___ADD3" localSheetId="9">[0]!\0:[0]!\AJMACADAM1</definedName>
    <definedName name="___ADD3">\0:\AJMACADAM1</definedName>
    <definedName name="___ahu100" localSheetId="9">#REF!</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lt1">#REF!</definedName>
    <definedName name="___alt2">#REF!</definedName>
    <definedName name="___ana1">#REF!</definedName>
    <definedName name="___ana10">#REF!</definedName>
    <definedName name="___ana100">#REF!</definedName>
    <definedName name="___ana101">#REF!</definedName>
    <definedName name="___ana102">#REF!</definedName>
    <definedName name="___ana103">#REF!</definedName>
    <definedName name="___ana104">#REF!</definedName>
    <definedName name="___ana105">#REF!</definedName>
    <definedName name="___ana106">#REF!</definedName>
    <definedName name="___ana107">#REF!</definedName>
    <definedName name="___ana108">#REF!</definedName>
    <definedName name="___ana109">#REF!</definedName>
    <definedName name="___ana11">#REF!</definedName>
    <definedName name="___ana110">#REF!</definedName>
    <definedName name="___ana111">#REF!</definedName>
    <definedName name="___ana112">#REF!</definedName>
    <definedName name="___ana113">#REF!</definedName>
    <definedName name="___ana114">#REF!</definedName>
    <definedName name="___ana115">#REF!</definedName>
    <definedName name="___ana116">#REF!</definedName>
    <definedName name="___ana117">#REF!</definedName>
    <definedName name="___ana118">#REF!</definedName>
    <definedName name="___ana119">#REF!</definedName>
    <definedName name="___ana12">#REF!</definedName>
    <definedName name="___ana120">#REF!</definedName>
    <definedName name="___ana121">#REF!</definedName>
    <definedName name="___ana122">#REF!</definedName>
    <definedName name="___ana123">#REF!</definedName>
    <definedName name="___ana124">#REF!</definedName>
    <definedName name="___ana13">#REF!</definedName>
    <definedName name="___ana14">#REF!</definedName>
    <definedName name="___ana15">#REF!</definedName>
    <definedName name="___ana16">#REF!</definedName>
    <definedName name="___ana17">#REF!</definedName>
    <definedName name="___ana18">#REF!</definedName>
    <definedName name="___ana19">#REF!</definedName>
    <definedName name="___ana2">#REF!</definedName>
    <definedName name="___ana20">#REF!</definedName>
    <definedName name="___ana21">#REF!</definedName>
    <definedName name="___ana22">#REF!</definedName>
    <definedName name="___ana23">#REF!</definedName>
    <definedName name="___ana24">#REF!</definedName>
    <definedName name="___ana25">#REF!</definedName>
    <definedName name="___ana26">#REF!</definedName>
    <definedName name="___ana27">#REF!</definedName>
    <definedName name="___ana28">#REF!</definedName>
    <definedName name="___ana29">#REF!</definedName>
    <definedName name="___ana3">#REF!</definedName>
    <definedName name="___ana30">#REF!</definedName>
    <definedName name="___ana31">#REF!</definedName>
    <definedName name="___ana32">#REF!</definedName>
    <definedName name="___ana33">#REF!</definedName>
    <definedName name="___ana34">#REF!</definedName>
    <definedName name="___ana35">#REF!</definedName>
    <definedName name="___ana36">#REF!</definedName>
    <definedName name="___ana37">#REF!</definedName>
    <definedName name="___ana38">#REF!</definedName>
    <definedName name="___ana39">#REF!</definedName>
    <definedName name="___ana4">#REF!</definedName>
    <definedName name="___ana40">#REF!</definedName>
    <definedName name="___ana41">#REF!</definedName>
    <definedName name="___ana42">#REF!</definedName>
    <definedName name="___ana43">#REF!</definedName>
    <definedName name="___ana44">#REF!</definedName>
    <definedName name="___ana45">#REF!</definedName>
    <definedName name="___ana46">#REF!</definedName>
    <definedName name="___ana47">#REF!</definedName>
    <definedName name="___ana48">#REF!</definedName>
    <definedName name="___ana49">#REF!</definedName>
    <definedName name="___ana5">#REF!</definedName>
    <definedName name="___ana50">#REF!</definedName>
    <definedName name="___ana51">#REF!</definedName>
    <definedName name="___ana52">#REF!</definedName>
    <definedName name="___ana53">#REF!</definedName>
    <definedName name="___ana54">#REF!</definedName>
    <definedName name="___ana55">#REF!</definedName>
    <definedName name="___ana56">#REF!</definedName>
    <definedName name="___ana57">#REF!</definedName>
    <definedName name="___ana58">#REF!</definedName>
    <definedName name="___ana59">#REF!</definedName>
    <definedName name="___ana6">#REF!</definedName>
    <definedName name="___ana60">#REF!</definedName>
    <definedName name="___ana61">#REF!</definedName>
    <definedName name="___ana62">#REF!</definedName>
    <definedName name="___ana63">#REF!</definedName>
    <definedName name="___ana64">#REF!</definedName>
    <definedName name="___ana65">#REF!</definedName>
    <definedName name="___ana66">#REF!</definedName>
    <definedName name="___ana67">#REF!</definedName>
    <definedName name="___ana68">#REF!</definedName>
    <definedName name="___ana69">#REF!</definedName>
    <definedName name="___ana7">#REF!</definedName>
    <definedName name="___ana70">#REF!</definedName>
    <definedName name="___ana71">#REF!</definedName>
    <definedName name="___ana72">#REF!</definedName>
    <definedName name="___ana73">#REF!</definedName>
    <definedName name="___ana74">#REF!</definedName>
    <definedName name="___ana75">#REF!</definedName>
    <definedName name="___ana76">#REF!</definedName>
    <definedName name="___ana77">#REF!</definedName>
    <definedName name="___ana78">#REF!</definedName>
    <definedName name="___ana79">#REF!</definedName>
    <definedName name="___ana8">#REF!</definedName>
    <definedName name="___ana80">#REF!</definedName>
    <definedName name="___ana81">#REF!</definedName>
    <definedName name="___ana82">#REF!</definedName>
    <definedName name="___ana83">#REF!</definedName>
    <definedName name="___ana84">#REF!</definedName>
    <definedName name="___ana85">#REF!</definedName>
    <definedName name="___ana86">#REF!</definedName>
    <definedName name="___ana87">#REF!</definedName>
    <definedName name="___ana88">#REF!</definedName>
    <definedName name="___ana89">#REF!</definedName>
    <definedName name="___ana9">#REF!</definedName>
    <definedName name="___ana90">#REF!</definedName>
    <definedName name="___ana91">#REF!</definedName>
    <definedName name="___ana92">#REF!</definedName>
    <definedName name="___ana93">#REF!</definedName>
    <definedName name="___ana94">#REF!</definedName>
    <definedName name="___ana95">#REF!</definedName>
    <definedName name="___ana96">#REF!</definedName>
    <definedName name="___ana97">#REF!</definedName>
    <definedName name="___ana98">#REF!</definedName>
    <definedName name="___ana99">#REF!</definedName>
    <definedName name="___anj2">#REF!</definedName>
    <definedName name="___anj3">#REF!</definedName>
    <definedName name="___anj4">#REF!</definedName>
    <definedName name="___anj5">#REF!</definedName>
    <definedName name="___ANJ6">#REF!</definedName>
    <definedName name="___anj7">#REF!</definedName>
    <definedName name="___anl2">#REF!</definedName>
    <definedName name="___anp1">#REF!</definedName>
    <definedName name="___anp10">#REF!</definedName>
    <definedName name="___anp2">#REF!</definedName>
    <definedName name="___ANP3">#REF!</definedName>
    <definedName name="___anp4">#REF!</definedName>
    <definedName name="___anp5">#REF!</definedName>
    <definedName name="___anp6">#REF!</definedName>
    <definedName name="___anp7">#REF!</definedName>
    <definedName name="___anp8">#REF!</definedName>
    <definedName name="___anp9">#REF!</definedName>
    <definedName name="___APP3">#REF!</definedName>
    <definedName name="___App7" localSheetId="9">{"'Sheet1'!$A$1"}</definedName>
    <definedName name="___App7">{"'Sheet1'!$A$1"}</definedName>
    <definedName name="___arr3" localSheetId="9">{"Book1","4.09 FLORA DAN FAUNA.xls","4.22 PERLENGKAPAN SEKOLAH.xls"}</definedName>
    <definedName name="___arr3" localSheetId="8">{"Book1","4.09 FLORA DAN FAUNA.xls","4.22 PERLENGKAPAN SEKOLAH.xls"}</definedName>
    <definedName name="___arr3">{"Book1","4.09 FLORA DAN FAUNA.xls","4.22 PERLENGKAPAN SEKOLAH.xls"}</definedName>
    <definedName name="___ATB1">#REF!</definedName>
    <definedName name="___ATB2">#REF!</definedName>
    <definedName name="___ATB3">#REF!</definedName>
    <definedName name="___ATB4">#REF!</definedName>
    <definedName name="___bbm10">#REF!</definedName>
    <definedName name="___bbm3">#REF!</definedName>
    <definedName name="___bbm5">#REF!</definedName>
    <definedName name="___bbm8">#REF!</definedName>
    <definedName name="___bcv100">#REF!</definedName>
    <definedName name="___bcv125">#REF!</definedName>
    <definedName name="___bcv150">#REF!</definedName>
    <definedName name="___bes24">#REF!</definedName>
    <definedName name="___bes39">#REF!</definedName>
    <definedName name="___bet100">#REF!</definedName>
    <definedName name="___bet110">#REF!</definedName>
    <definedName name="___bet120">#REF!</definedName>
    <definedName name="___bet123">#REF!</definedName>
    <definedName name="___bet125">#REF!</definedName>
    <definedName name="___bet135">#REF!</definedName>
    <definedName name="___bet140">#REF!</definedName>
    <definedName name="___bet145">#REF!</definedName>
    <definedName name="___bet150">#REF!</definedName>
    <definedName name="___bet160">#REF!</definedName>
    <definedName name="___bet165">#REF!</definedName>
    <definedName name="___BET168">#REF!</definedName>
    <definedName name="___bet170">#REF!</definedName>
    <definedName name="___bet175">#REF!</definedName>
    <definedName name="___bet180">#REF!</definedName>
    <definedName name="___bet190">#REF!</definedName>
    <definedName name="___bet195">#REF!</definedName>
    <definedName name="___bet200">#REF!</definedName>
    <definedName name="___bet210">#REF!</definedName>
    <definedName name="___bet215">#REF!</definedName>
    <definedName name="___bet220">#REF!</definedName>
    <definedName name="___bet225">#REF!</definedName>
    <definedName name="___bet230">#REF!</definedName>
    <definedName name="___bet235">#REF!</definedName>
    <definedName name="___bet240">#REF!</definedName>
    <definedName name="___bet250">#REF!</definedName>
    <definedName name="___bet265">#REF!</definedName>
    <definedName name="___bet275">#REF!</definedName>
    <definedName name="___bet295">#REF!</definedName>
    <definedName name="___bet300">#REF!</definedName>
    <definedName name="___BET305">#REF!</definedName>
    <definedName name="___bet40">#REF!</definedName>
    <definedName name="___bet55">#REF!</definedName>
    <definedName name="___bet60">#REF!</definedName>
    <definedName name="___bet70">#REF!</definedName>
    <definedName name="___bet75">#REF!</definedName>
    <definedName name="___bet80">#REF!</definedName>
    <definedName name="___bet90">#REF!</definedName>
    <definedName name="___bet95">#REF!</definedName>
    <definedName name="___Bjl28">#REF!</definedName>
    <definedName name="___BOX2">#N/A</definedName>
    <definedName name="___bpl32">#REF!</definedName>
    <definedName name="___bpl9">#REF!</definedName>
    <definedName name="___BRA2">#REF!</definedName>
    <definedName name="___bsc100">#REF!</definedName>
    <definedName name="___bsd1600">#REF!</definedName>
    <definedName name="___bsd2500">#REF!</definedName>
    <definedName name="___bsd4000">#REF!</definedName>
    <definedName name="___btn135">#REF!</definedName>
    <definedName name="___btn175">#REF!</definedName>
    <definedName name="___btn225">#REF!</definedName>
    <definedName name="___btn300">#REF!</definedName>
    <definedName name="___bud3500">#REF!</definedName>
    <definedName name="___bvd1">#REF!</definedName>
    <definedName name="___bvd2">#REF!</definedName>
    <definedName name="___bvd3">#REF!</definedName>
    <definedName name="___bvd34">#REF!</definedName>
    <definedName name="___bvd4">#REF!</definedName>
    <definedName name="___bvd5">#REF!</definedName>
    <definedName name="___bvd8">#REF!</definedName>
    <definedName name="___C">#REF!</definedName>
    <definedName name="___c95176">#REF!</definedName>
    <definedName name="___CAL1">#N/A</definedName>
    <definedName name="___CAL10">#N/A</definedName>
    <definedName name="___CAL11">#N/A</definedName>
    <definedName name="___CAL12">#N/A</definedName>
    <definedName name="___CAL13">#N/A</definedName>
    <definedName name="___CAL14">#N/A</definedName>
    <definedName name="___CAL15">#N/A</definedName>
    <definedName name="___CAL16">#N/A</definedName>
    <definedName name="___CAL17">#N/A</definedName>
    <definedName name="___CAL18">#N/A</definedName>
    <definedName name="___CAL19">#N/A</definedName>
    <definedName name="___CAL2">#N/A</definedName>
    <definedName name="___CAL20">#N/A</definedName>
    <definedName name="___CAL21">#N/A</definedName>
    <definedName name="___CAL3">#N/A</definedName>
    <definedName name="___CAL4">#N/A</definedName>
    <definedName name="___CAL5">#N/A</definedName>
    <definedName name="___CAL6">#N/A</definedName>
    <definedName name="___CAL7">#N/A</definedName>
    <definedName name="___CAL8">#N/A</definedName>
    <definedName name="___CAL9">#N/A</definedName>
    <definedName name="___cas80">#REF!</definedName>
    <definedName name="___CCF2">#REF!</definedName>
    <definedName name="___CFP2">#REF!</definedName>
    <definedName name="___cip10">#REF!</definedName>
    <definedName name="___cip2">#REF!</definedName>
    <definedName name="___cip3">#REF!</definedName>
    <definedName name="___cip4">#REF!</definedName>
    <definedName name="___cip6">#REF!</definedName>
    <definedName name="___cip8">#REF!</definedName>
    <definedName name="___cle10">#REF!</definedName>
    <definedName name="___cle65">#REF!</definedName>
    <definedName name="___CLP2">#REF!</definedName>
    <definedName name="___CLP4">#REF!</definedName>
    <definedName name="___cod4">#REF!</definedName>
    <definedName name="___cod50">#REF!</definedName>
    <definedName name="___coe135">#REF!</definedName>
    <definedName name="___CON125">#REF!</definedName>
    <definedName name="___CON175">#REF!</definedName>
    <definedName name="___CON250">#REF!</definedName>
    <definedName name="___CON300">#REF!</definedName>
    <definedName name="___cor135">#REF!</definedName>
    <definedName name="___CT250">NA()</definedName>
    <definedName name="___ctb4">#REF!</definedName>
    <definedName name="___cvd100">#REF!</definedName>
    <definedName name="___cvd15">#REF!</definedName>
    <definedName name="___cvd150">#REF!</definedName>
    <definedName name="___cvd50">#REF!</definedName>
    <definedName name="___cvd65">#REF!</definedName>
    <definedName name="___daf1">#REF!</definedName>
    <definedName name="___DAF10">#REF!</definedName>
    <definedName name="___daf2">#REF!</definedName>
    <definedName name="___daf31">#REF!</definedName>
    <definedName name="___daf32">#REF!</definedName>
    <definedName name="___daf33">#REF!</definedName>
    <definedName name="___ddn400">#REF!</definedName>
    <definedName name="___ddn600">#REF!</definedName>
    <definedName name="___der4" localSheetId="9">{"Book1","4.09 FLORA DAN FAUNA.xls","4.22 PERLENGKAPAN SEKOLAH.xls"}</definedName>
    <definedName name="___der4" localSheetId="8">{"Book1","4.09 FLORA DAN FAUNA.xls","4.22 PERLENGKAPAN SEKOLAH.xls"}</definedName>
    <definedName name="___der4">{"Book1","4.09 FLORA DAN FAUNA.xls","4.22 PERLENGKAPAN SEKOLAH.xls"}</definedName>
    <definedName name="___dgt100">NA()</definedName>
    <definedName name="___dia6">#REF!</definedName>
    <definedName name="___dil60">#REF!</definedName>
    <definedName name="___din1">#REF!</definedName>
    <definedName name="___din2">#REF!</definedName>
    <definedName name="___DIV1">#REF!</definedName>
    <definedName name="___DIV10">#REF!</definedName>
    <definedName name="___DIV11">#REF!</definedName>
    <definedName name="___DIV2">#REF!</definedName>
    <definedName name="___DIV3" hidden="1">#REF!</definedName>
    <definedName name="___DIV4" hidden="1">#REF!</definedName>
    <definedName name="___DIV5" hidden="1">#REF!</definedName>
    <definedName name="___DIV6">#REF!</definedName>
    <definedName name="___DIV7">#REF!</definedName>
    <definedName name="___DIV8">#REF!</definedName>
    <definedName name="___DIV9">#REF!</definedName>
    <definedName name="___dld60">#REF!</definedName>
    <definedName name="___dlh20">#REF!</definedName>
    <definedName name="___dlh50">#REF!</definedName>
    <definedName name="___Dlk10">#REF!</definedName>
    <definedName name="___doc5" localSheetId="9">{"Book1","4.09 FLORA DAN FAUNA.xls","4.22 PERLENGKAPAN SEKOLAH.xls"}</definedName>
    <definedName name="___doc5" localSheetId="8">{"Book1","4.09 FLORA DAN FAUNA.xls","4.22 PERLENGKAPAN SEKOLAH.xls"}</definedName>
    <definedName name="___doc5">{"Book1","4.09 FLORA DAN FAUNA.xls","4.22 PERLENGKAPAN SEKOLAH.xls"}</definedName>
    <definedName name="___dot2020">#REF!</definedName>
    <definedName name="___dti100">#REF!</definedName>
    <definedName name="___dti60">#REF!</definedName>
    <definedName name="___dti80">#REF!</definedName>
    <definedName name="___DTr3">#REF!</definedName>
    <definedName name="___eag1010">#REF!</definedName>
    <definedName name="___eag1414">#REF!</definedName>
    <definedName name="___eag88">#REF!</definedName>
    <definedName name="___eco1">#REF!</definedName>
    <definedName name="___eco2">#REF!</definedName>
    <definedName name="___EEE01">#REF!</definedName>
    <definedName name="___EEE02">#REF!</definedName>
    <definedName name="___EEE03">#REF!</definedName>
    <definedName name="___EEE04">#REF!</definedName>
    <definedName name="___EEE05">#REF!</definedName>
    <definedName name="___EEE06">#REF!</definedName>
    <definedName name="___EEE07">#REF!</definedName>
    <definedName name="___EEE08">#REF!</definedName>
    <definedName name="___EEE09">#REF!</definedName>
    <definedName name="___EEE10">#REF!</definedName>
    <definedName name="___EEE11">#REF!</definedName>
    <definedName name="___EEE12">#REF!</definedName>
    <definedName name="___EEE13">#REF!</definedName>
    <definedName name="___EEE14">#REF!</definedName>
    <definedName name="___EEE15">#REF!</definedName>
    <definedName name="___EEE16">#REF!</definedName>
    <definedName name="___EEE17">#REF!</definedName>
    <definedName name="___EEE18">#REF!</definedName>
    <definedName name="___EEE19">#REF!</definedName>
    <definedName name="___EEE20">#REF!</definedName>
    <definedName name="___EEE21">#REF!</definedName>
    <definedName name="___EEE22">#REF!</definedName>
    <definedName name="___EEE23">#REF!</definedName>
    <definedName name="___EEE24">#REF!</definedName>
    <definedName name="___EEE25">#REF!</definedName>
    <definedName name="___EEE26">#REF!</definedName>
    <definedName name="___EEE27">#REF!</definedName>
    <definedName name="___EEE28">#REF!</definedName>
    <definedName name="___EEE29">#REF!</definedName>
    <definedName name="___EEE30">#REF!</definedName>
    <definedName name="___EEE31">#REF!</definedName>
    <definedName name="___EEE32">#REF!</definedName>
    <definedName name="___EEE33">#REF!</definedName>
    <definedName name="___EER59">#REF!</definedName>
    <definedName name="___Eqp1">#REF!</definedName>
    <definedName name="___Eqp2">#REF!</definedName>
    <definedName name="___EQU1">#REF!</definedName>
    <definedName name="___EQU2">#REF!</definedName>
    <definedName name="___esc1">#REF!</definedName>
    <definedName name="___eva2">#REF!</definedName>
    <definedName name="___ewr4">#REF!</definedName>
    <definedName name="___faw10">#REF!</definedName>
    <definedName name="___faw65">#REF!</definedName>
    <definedName name="___fdd100">#REF!</definedName>
    <definedName name="___fdd3">#REF!</definedName>
    <definedName name="___fdu2">#REF!</definedName>
    <definedName name="___FIT100">#REF!</definedName>
    <definedName name="___fit125">#REF!</definedName>
    <definedName name="___FIT150">#REF!</definedName>
    <definedName name="___FIT200">#REF!</definedName>
    <definedName name="___FIT300">#REF!</definedName>
    <definedName name="___FIT65">#REF!</definedName>
    <definedName name="___fit80">#REF!</definedName>
    <definedName name="___fjd100">#REF!</definedName>
    <definedName name="___fjd150">#REF!</definedName>
    <definedName name="___fjd50">#REF!</definedName>
    <definedName name="___fjd65">#REF!</definedName>
    <definedName name="___flo40">#REF!</definedName>
    <definedName name="___fmd150">#REF!</definedName>
    <definedName name="___frc234">#REF!</definedName>
    <definedName name="___frc2495">#REF!</definedName>
    <definedName name="___frc41010">#REF!</definedName>
    <definedName name="___frc495">#REF!</definedName>
    <definedName name="___fvd100">#REF!</definedName>
    <definedName name="___gal4">#REF!</definedName>
    <definedName name="___gal6">#REF!</definedName>
    <definedName name="___gat50">#REF!</definedName>
    <definedName name="___Gfu20">#REF!</definedName>
    <definedName name="___Gfu30">#REF!</definedName>
    <definedName name="___GID1">"'file:///d:/project/energyhouse2/energyhouse2-mainkontraktor/energyhouse2-mainkontraktor-tender/energyhouse2-mainkontraktor-tender-boq/misc/congviec/tam.xls'#$'lkvl-ck-ht-gd1'.$a$4"</definedName>
    <definedName name="___GiM06">#REF!</definedName>
    <definedName name="___gip1">#REF!</definedName>
    <definedName name="___gip15">#REF!</definedName>
    <definedName name="___gip20">#REF!</definedName>
    <definedName name="___gip25">#REF!</definedName>
    <definedName name="___gip3">#REF!</definedName>
    <definedName name="___gip32">#REF!</definedName>
    <definedName name="___gip34">#REF!</definedName>
    <definedName name="___gip4">#REF!</definedName>
    <definedName name="___gip40">#REF!</definedName>
    <definedName name="___GIP4004">"'file://SERVER3/har-data/STRUCTURE PRICE OF BQ KOMPAS GRAMEDIA.xls'#$analisa.$#REF!$#REF!"</definedName>
    <definedName name="___gip50">#REF!</definedName>
    <definedName name="___GIP5004">"'file://SERVER3/har-data/STRUCTURE PRICE OF BQ KOMPAS GRAMEDIA.xls'#$analisa.$#REF!$#REF!"</definedName>
    <definedName name="___GIP6504">"'file://SERVER3/har-data/STRUCTURE PRICE OF BQ KOMPAS GRAMEDIA.xls'#$analisa.$#REF!$#REF!"</definedName>
    <definedName name="___GIP804">"'file://SERVER3/har-data/STRUCTURE PRICE OF BQ KOMPAS GRAMEDIA.xls'#$analisa.$#REF!$#REF!"</definedName>
    <definedName name="___gk2" hidden="1">#REF!</definedName>
    <definedName name="___GNB1">#REF!</definedName>
    <definedName name="___grc1">#REF!</definedName>
    <definedName name="___gti50">#REF!</definedName>
    <definedName name="___gti60">#REF!</definedName>
    <definedName name="___gvd1">#REF!</definedName>
    <definedName name="___gvd10">#REF!</definedName>
    <definedName name="___gvd100">#REF!</definedName>
    <definedName name="___gvd15">#REF!</definedName>
    <definedName name="___gvd150">#REF!</definedName>
    <definedName name="___gvd2">#REF!</definedName>
    <definedName name="___gvd20">#REF!</definedName>
    <definedName name="___gvd25">#REF!</definedName>
    <definedName name="___gvd3">#REF!</definedName>
    <definedName name="___gvd32">#REF!</definedName>
    <definedName name="___gvd4">#REF!</definedName>
    <definedName name="___gvd40">#REF!</definedName>
    <definedName name="___gvd5">#REF!</definedName>
    <definedName name="___gvd50">#REF!</definedName>
    <definedName name="___gvd6">#REF!</definedName>
    <definedName name="___gvd65">#REF!</definedName>
    <definedName name="___gvd8">#REF!</definedName>
    <definedName name="___gvd80">#REF!</definedName>
    <definedName name="___gyp10">#REF!</definedName>
    <definedName name="___gyp5">#REF!</definedName>
    <definedName name="___gyp6">#REF!</definedName>
    <definedName name="___gyp8">#REF!</definedName>
    <definedName name="___gyp9">#REF!</definedName>
    <definedName name="___H3" localSheetId="9">{"'장비'!$A$3:$M$12"}</definedName>
    <definedName name="___H3">{"'장비'!$A$3:$M$12"}</definedName>
    <definedName name="___HAL1">#REF!</definedName>
    <definedName name="___HAL10">#REF!</definedName>
    <definedName name="___HAL11">#REF!</definedName>
    <definedName name="___HAL12">#REF!</definedName>
    <definedName name="___HAL13">#REF!</definedName>
    <definedName name="___HAL14">#REF!</definedName>
    <definedName name="___HAL15">#REF!</definedName>
    <definedName name="___HAL16">#REF!</definedName>
    <definedName name="___HAL17">#REF!</definedName>
    <definedName name="___HAL18">#REF!</definedName>
    <definedName name="___HAL19">#REF!</definedName>
    <definedName name="___HAL2">#REF!</definedName>
    <definedName name="___HAL20">#REF!</definedName>
    <definedName name="___HAL21">#REF!</definedName>
    <definedName name="___HAL22">#REF!</definedName>
    <definedName name="___HAL3">#REF!</definedName>
    <definedName name="___HAL4">#REF!</definedName>
    <definedName name="___HAL5">#REF!</definedName>
    <definedName name="___HAL6">#REF!</definedName>
    <definedName name="___HAL7">#REF!</definedName>
    <definedName name="___HAL8">#REF!</definedName>
    <definedName name="___HAL9">#REF!</definedName>
    <definedName name="___hdw1">#REF!</definedName>
    <definedName name="___hol2040">#REF!</definedName>
    <definedName name="___hol4040">#REF!</definedName>
    <definedName name="___ilp1">#REF!</definedName>
    <definedName name="___int1">#REF!</definedName>
    <definedName name="___int2">#REF!</definedName>
    <definedName name="___IPR1">#REF!</definedName>
    <definedName name="___IPR21">#REF!</definedName>
    <definedName name="___jk64">#REF!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jun8">#REF!</definedName>
    <definedName name="___K3">#REF!</definedName>
    <definedName name="___kc10">#REF!</definedName>
    <definedName name="___kc12">#REF!</definedName>
    <definedName name="___kc5">#REF!</definedName>
    <definedName name="___kco7">#REF!</definedName>
    <definedName name="___kcp3">#REF!</definedName>
    <definedName name="___kcp5">#REF!</definedName>
    <definedName name="___kcp6">#REF!</definedName>
    <definedName name="___kcr3">#REF!</definedName>
    <definedName name="___kcr5">#REF!</definedName>
    <definedName name="___kcr6">#REF!</definedName>
    <definedName name="___ke1">#REF!</definedName>
    <definedName name="___ke2">#REF!</definedName>
    <definedName name="___ke3">#REF!</definedName>
    <definedName name="___ke4">#REF!</definedName>
    <definedName name="___kel030">#REF!</definedName>
    <definedName name="___kel040">#REF!</definedName>
    <definedName name="___kel050">#REF!</definedName>
    <definedName name="___kel051">#REF!</definedName>
    <definedName name="___kel052">#REF!</definedName>
    <definedName name="___kel061">#REF!</definedName>
    <definedName name="___kel070">#REF!</definedName>
    <definedName name="___kel080">#REF!</definedName>
    <definedName name="___ker1020">#REF!</definedName>
    <definedName name="___ker1030">#REF!</definedName>
    <definedName name="___ker2020">#REF!</definedName>
    <definedName name="___ker2025">#REF!</definedName>
    <definedName name="___ker3030">#REF!</definedName>
    <definedName name="___ker40">#REF!</definedName>
    <definedName name="___KES3">#REF!</definedName>
    <definedName name="___KEY001" hidden="1">#REF!</definedName>
    <definedName name="___KEY0011" hidden="1">#REF!</definedName>
    <definedName name="___KEY002" hidden="1">#REF!</definedName>
    <definedName name="___KEY01" hidden="1">#REF!</definedName>
    <definedName name="___KEY02" hidden="1">#REF!</definedName>
    <definedName name="___key1" hidden="1">#REF!</definedName>
    <definedName name="___KEY2" hidden="1">#REF!</definedName>
    <definedName name="___KEY4" hidden="1">#REF!</definedName>
    <definedName name="___KEY5" hidden="1">#REF!</definedName>
    <definedName name="___kht20">#REF!</definedName>
    <definedName name="___kht40">#REF!</definedName>
    <definedName name="___kht50">#REF!</definedName>
    <definedName name="___KK0012">#REF!</definedName>
    <definedName name="___KK0013">#REF!</definedName>
    <definedName name="___KK0014">#REF!</definedName>
    <definedName name="___KK0015">#REF!</definedName>
    <definedName name="___KK0016">#REF!</definedName>
    <definedName name="___KK0017">#REF!</definedName>
    <definedName name="___KK0018">#REF!</definedName>
    <definedName name="___km5">#REF!</definedName>
    <definedName name="___ko2">#REF!</definedName>
    <definedName name="___kof1">#REF!</definedName>
    <definedName name="___kp1">#REF!</definedName>
    <definedName name="___kr1">#REF!</definedName>
    <definedName name="___kr15">#REF!</definedName>
    <definedName name="___kr2">#REF!</definedName>
    <definedName name="___kr2020">#REF!</definedName>
    <definedName name="___kr25">#REF!</definedName>
    <definedName name="___kr3">#REF!</definedName>
    <definedName name="___kr4">#REF!</definedName>
    <definedName name="___kr4040">#REF!</definedName>
    <definedName name="___kr5">#REF!</definedName>
    <definedName name="___kr6">#REF!</definedName>
    <definedName name="___kr6060">#REF!</definedName>
    <definedName name="___kr7">#REF!</definedName>
    <definedName name="___krm2020">#REF!</definedName>
    <definedName name="___krm2025">#REF!</definedName>
    <definedName name="___krm3030">#REF!</definedName>
    <definedName name="___krm4040">#REF!</definedName>
    <definedName name="___Krp12">#REF!</definedName>
    <definedName name="___Krp33">#REF!</definedName>
    <definedName name="___Krw12">#REF!</definedName>
    <definedName name="___Krw22">#REF!</definedName>
    <definedName name="___Krw33">#REF!</definedName>
    <definedName name="___ksa006">#REF!</definedName>
    <definedName name="___ksa007">#REF!</definedName>
    <definedName name="___ksa011">#REF!</definedName>
    <definedName name="___ksa012">#REF!</definedName>
    <definedName name="___ksa013">#REF!</definedName>
    <definedName name="___ksa014">#REF!</definedName>
    <definedName name="___ksa015">#REF!</definedName>
    <definedName name="___ksa016">#REF!</definedName>
    <definedName name="___ksa017">#REF!</definedName>
    <definedName name="___ksa018">#REF!</definedName>
    <definedName name="___ksa019">#REF!</definedName>
    <definedName name="___ksa020">#REF!</definedName>
    <definedName name="___ksa021">#REF!</definedName>
    <definedName name="___ksa022">#REF!</definedName>
    <definedName name="___ksa023">#REF!</definedName>
    <definedName name="___ksa030">#REF!</definedName>
    <definedName name="___ksa040">#REF!</definedName>
    <definedName name="___ksa050">#REF!</definedName>
    <definedName name="___ksa060">#REF!</definedName>
    <definedName name="___ksa070">#REF!</definedName>
    <definedName name="___ksa090">#REF!</definedName>
    <definedName name="___ksa101">#REF!</definedName>
    <definedName name="___ksa102">#REF!</definedName>
    <definedName name="___ksa103">#REF!</definedName>
    <definedName name="___ksa110">#REF!</definedName>
    <definedName name="___ksa201">#REF!</definedName>
    <definedName name="___ksa202">#REF!</definedName>
    <definedName name="___ksa203">#REF!</definedName>
    <definedName name="___ksa204">#REF!</definedName>
    <definedName name="___ksa500">#REF!</definedName>
    <definedName name="___ksa601">#REF!</definedName>
    <definedName name="___ksa602">#REF!</definedName>
    <definedName name="___ksa603">#REF!</definedName>
    <definedName name="___ksa604">#REF!</definedName>
    <definedName name="___ksa605">#REF!</definedName>
    <definedName name="___ksa606">#REF!</definedName>
    <definedName name="___ksh010">#REF!</definedName>
    <definedName name="___ksh011">#REF!</definedName>
    <definedName name="___L70000">#REF!</definedName>
    <definedName name="___Lad1">#REF!</definedName>
    <definedName name="___Lad2">#REF!</definedName>
    <definedName name="___Lad3">#REF!</definedName>
    <definedName name="___lad400">#REF!</definedName>
    <definedName name="___lad600">#REF!</definedName>
    <definedName name="___lad800">#REF!</definedName>
    <definedName name="___lbr02">#REF!</definedName>
    <definedName name="___lbr03">#REF!</definedName>
    <definedName name="___lbr04">#REF!</definedName>
    <definedName name="___lbr05">#REF!</definedName>
    <definedName name="___lbr06">#REF!</definedName>
    <definedName name="___lbr07">#REF!</definedName>
    <definedName name="___lbr08">#REF!</definedName>
    <definedName name="___lbr09">#REF!</definedName>
    <definedName name="___lbr10">#REF!</definedName>
    <definedName name="___LCM2">#REF!</definedName>
    <definedName name="___LCM3">#REF!</definedName>
    <definedName name="___ld100">#REF!</definedName>
    <definedName name="___ld120">#REF!</definedName>
    <definedName name="___ld50">#REF!</definedName>
    <definedName name="___ld60">#REF!</definedName>
    <definedName name="___ld80">#REF!</definedName>
    <definedName name="___ldp60">#REF!</definedName>
    <definedName name="___lh50">#REF!</definedName>
    <definedName name="___LLL01">#REF!</definedName>
    <definedName name="___LLL02">#REF!</definedName>
    <definedName name="___LLL03">#REF!</definedName>
    <definedName name="___LLL04">#REF!</definedName>
    <definedName name="___LLL05">#REF!</definedName>
    <definedName name="___LLL06">#REF!</definedName>
    <definedName name="___LLL07">#REF!</definedName>
    <definedName name="___LLL08">#REF!</definedName>
    <definedName name="___LLL09">#REF!</definedName>
    <definedName name="___LLL10">#REF!</definedName>
    <definedName name="___LLL11">#REF!</definedName>
    <definedName name="___lp100">#REF!</definedName>
    <definedName name="___lp300">#REF!</definedName>
    <definedName name="___lp36">#REF!</definedName>
    <definedName name="___lp500">#REF!</definedName>
    <definedName name="___lp60">#REF!</definedName>
    <definedName name="___Lpk02">#REF!</definedName>
    <definedName name="___Lpk10">#REF!</definedName>
    <definedName name="___lpl11">#REF!</definedName>
    <definedName name="___ls100">#REF!</definedName>
    <definedName name="___ls50">#REF!</definedName>
    <definedName name="___ls60">#REF!</definedName>
    <definedName name="___ls80">#REF!</definedName>
    <definedName name="___M6" localSheetId="9" hidden="1">{#N/A,#N/A,FALSE,"Chi tiÆt"}</definedName>
    <definedName name="___M6" hidden="1">{#N/A,#N/A,FALSE,"Chi tiÆt"}</definedName>
    <definedName name="___MA023">#REF!</definedName>
    <definedName name="___MAC12">#REF!</definedName>
    <definedName name="___MAC46">#REF!</definedName>
    <definedName name="___mas1" localSheetId="9">{"Book1","4.09 FLORA DAN FAUNA.xls","4.22 PERLENGKAPAN SEKOLAH.xls"}</definedName>
    <definedName name="___mas1" localSheetId="8">{"Book1","4.09 FLORA DAN FAUNA.xls","4.22 PERLENGKAPAN SEKOLAH.xls"}</definedName>
    <definedName name="___mas1">{"Book1","4.09 FLORA DAN FAUNA.xls","4.22 PERLENGKAPAN SEKOLAH.xls"}</definedName>
    <definedName name="___mas12" localSheetId="9">{"Book1","4.09 FLORA DAN FAUNA.xls","4.22 PERLENGKAPAN SEKOLAH.xls"}</definedName>
    <definedName name="___mas12" localSheetId="8">{"Book1","4.09 FLORA DAN FAUNA.xls","4.22 PERLENGKAPAN SEKOLAH.xls"}</definedName>
    <definedName name="___mas12">{"Book1","4.09 FLORA DAN FAUNA.xls","4.22 PERLENGKAPAN SEKOLAH.xls"}</definedName>
    <definedName name="___mas2" localSheetId="9">{"Book1","4.09 FLORA DAN FAUNA.xls","4.22 PERLENGKAPAN SEKOLAH.xls"}</definedName>
    <definedName name="___mas2" localSheetId="8">{"Book1","4.09 FLORA DAN FAUNA.xls","4.22 PERLENGKAPAN SEKOLAH.xls"}</definedName>
    <definedName name="___mas2">{"Book1","4.09 FLORA DAN FAUNA.xls","4.22 PERLENGKAPAN SEKOLAH.xls"}</definedName>
    <definedName name="___mas4" localSheetId="9">{"Book1","4.09 FLORA DAN FAUNA.xls","4.22 PERLENGKAPAN SEKOLAH.xls"}</definedName>
    <definedName name="___mas4" localSheetId="8">{"Book1","4.09 FLORA DAN FAUNA.xls","4.22 PERLENGKAPAN SEKOLAH.xls"}</definedName>
    <definedName name="___mas4">{"Book1","4.09 FLORA DAN FAUNA.xls","4.22 PERLENGKAPAN SEKOLAH.xls"}</definedName>
    <definedName name="___mas5" localSheetId="9">{"Book1","4.09 FLORA DAN FAUNA.xls","4.22 PERLENGKAPAN SEKOLAH.xls"}</definedName>
    <definedName name="___mas5" localSheetId="8">{"Book1","4.09 FLORA DAN FAUNA.xls","4.22 PERLENGKAPAN SEKOLAH.xls"}</definedName>
    <definedName name="___mas5">{"Book1","4.09 FLORA DAN FAUNA.xls","4.22 PERLENGKAPAN SEKOLAH.xls"}</definedName>
    <definedName name="___mas6" localSheetId="9">{"Book1","4.09 FLORA DAN FAUNA.xls","4.22 PERLENGKAPAN SEKOLAH.xls"}</definedName>
    <definedName name="___mas6" localSheetId="8">{"Book1","4.09 FLORA DAN FAUNA.xls","4.22 PERLENGKAPAN SEKOLAH.xls"}</definedName>
    <definedName name="___mas6">{"Book1","4.09 FLORA DAN FAUNA.xls","4.22 PERLENGKAPAN SEKOLAH.xls"}</definedName>
    <definedName name="___mas7" localSheetId="9">{"Book1","4.09 FLORA DAN FAUNA.xls","4.22 PERLENGKAPAN SEKOLAH.xls"}</definedName>
    <definedName name="___mas7" localSheetId="8">{"Book1","4.09 FLORA DAN FAUNA.xls","4.22 PERLENGKAPAN SEKOLAH.xls"}</definedName>
    <definedName name="___mas7">{"Book1","4.09 FLORA DAN FAUNA.xls","4.22 PERLENGKAPAN SEKOLAH.xls"}</definedName>
    <definedName name="___mas8" localSheetId="9">{"Book1","4.09 FLORA DAN FAUNA.xls","4.22 PERLENGKAPAN SEKOLAH.xls"}</definedName>
    <definedName name="___mas8" localSheetId="8">{"Book1","4.09 FLORA DAN FAUNA.xls","4.22 PERLENGKAPAN SEKOLAH.xls"}</definedName>
    <definedName name="___mas8">{"Book1","4.09 FLORA DAN FAUNA.xls","4.22 PERLENGKAPAN SEKOLAH.xls"}</definedName>
    <definedName name="___mas9" localSheetId="9">{"Book1","4.09 FLORA DAN FAUNA.xls","4.22 PERLENGKAPAN SEKOLAH.xls"}</definedName>
    <definedName name="___mas9" localSheetId="8">{"Book1","4.09 FLORA DAN FAUNA.xls","4.22 PERLENGKAPAN SEKOLAH.xls"}</definedName>
    <definedName name="___mas9">{"Book1","4.09 FLORA DAN FAUNA.xls","4.22 PERLENGKAPAN SEKOLAH.xls"}</definedName>
    <definedName name="___mc2">#REF!</definedName>
    <definedName name="___MDE01">#REF!</definedName>
    <definedName name="___MDE02">#REF!</definedName>
    <definedName name="___MDE03">#REF!</definedName>
    <definedName name="___MDE04">#REF!</definedName>
    <definedName name="___MDE05">#REF!</definedName>
    <definedName name="___MDE06">#REF!</definedName>
    <definedName name="___MDE07">#REF!</definedName>
    <definedName name="___MDE08">#REF!</definedName>
    <definedName name="___MDE09">#REF!</definedName>
    <definedName name="___MDE10">#REF!</definedName>
    <definedName name="___MDE11">#REF!</definedName>
    <definedName name="___MDE12">#REF!</definedName>
    <definedName name="___MDE13">#REF!</definedName>
    <definedName name="___MDE14">#REF!</definedName>
    <definedName name="___MDE15">#REF!</definedName>
    <definedName name="___MDE16">#REF!</definedName>
    <definedName name="___MDE17">#REF!</definedName>
    <definedName name="___MDE18">#REF!</definedName>
    <definedName name="___MDE19">#REF!</definedName>
    <definedName name="___MDE20">#REF!</definedName>
    <definedName name="___MDE21">#REF!</definedName>
    <definedName name="___MDE22">#REF!</definedName>
    <definedName name="___MDE23">#REF!</definedName>
    <definedName name="___MDE24">#REF!</definedName>
    <definedName name="___MDE25">#REF!</definedName>
    <definedName name="___MDE26">#REF!</definedName>
    <definedName name="___MDE27">#REF!</definedName>
    <definedName name="___MDE28">#REF!</definedName>
    <definedName name="___MDE29">#REF!</definedName>
    <definedName name="___MDE30">#REF!</definedName>
    <definedName name="___MDE31">#REF!</definedName>
    <definedName name="___MDE32">#REF!</definedName>
    <definedName name="___MDE33">#REF!</definedName>
    <definedName name="___MDE34">#REF!</definedName>
    <definedName name="___MDE35">#REF!</definedName>
    <definedName name="___MDE36">#REF!</definedName>
    <definedName name="___MDE37">#REF!</definedName>
    <definedName name="___MDE38">#REF!</definedName>
    <definedName name="___MDE39">#REF!</definedName>
    <definedName name="___MDE40">#REF!</definedName>
    <definedName name="___MDE41">#REF!</definedName>
    <definedName name="___MDE42">#REF!</definedName>
    <definedName name="___MDE43">#REF!</definedName>
    <definedName name="___MDE44">#REF!</definedName>
    <definedName name="___MDE45">#REF!</definedName>
    <definedName name="___MDE46">#REF!</definedName>
    <definedName name="___MDE47">#REF!</definedName>
    <definedName name="___MDE48">#REF!</definedName>
    <definedName name="___MDE49">#REF!</definedName>
    <definedName name="___MDE50">#REF!</definedName>
    <definedName name="___MDE51">#REF!</definedName>
    <definedName name="___MDE52">#REF!</definedName>
    <definedName name="___MDE53">#REF!</definedName>
    <definedName name="___MDE54">#REF!</definedName>
    <definedName name="___MDE55">#REF!</definedName>
    <definedName name="___MDE56">#REF!</definedName>
    <definedName name="___MDE57">#REF!</definedName>
    <definedName name="___MDE58">#REF!</definedName>
    <definedName name="___MDE59">#REF!</definedName>
    <definedName name="___MDE60">#REF!</definedName>
    <definedName name="___MDE61">#REF!</definedName>
    <definedName name="___MDE62">#REF!</definedName>
    <definedName name="___MDE63">#REF!</definedName>
    <definedName name="___MDE64">#REF!</definedName>
    <definedName name="___MDE65">#REF!</definedName>
    <definedName name="___MDE66">#REF!</definedName>
    <definedName name="___MDE67">#REF!</definedName>
    <definedName name="___MDE68">#REF!</definedName>
    <definedName name="___ME01">#REF!</definedName>
    <definedName name="___ME02">#REF!</definedName>
    <definedName name="___ME03">#REF!</definedName>
    <definedName name="___ME04">#REF!</definedName>
    <definedName name="___ME05">#REF!</definedName>
    <definedName name="___ME06">#REF!</definedName>
    <definedName name="___ME07">#REF!</definedName>
    <definedName name="___ME08">#REF!</definedName>
    <definedName name="___ME09">#REF!</definedName>
    <definedName name="___me1" localSheetId="9">{"Book1","4.09 FLORA DAN FAUNA.xls","4.22 PERLENGKAPAN SEKOLAH.xls"}</definedName>
    <definedName name="___me1" localSheetId="8">{"Book1","4.09 FLORA DAN FAUNA.xls","4.22 PERLENGKAPAN SEKOLAH.xls"}</definedName>
    <definedName name="___me1">{"Book1","4.09 FLORA DAN FAUNA.xls","4.22 PERLENGKAPAN SEKOLAH.xls"}</definedName>
    <definedName name="___ME10">#REF!</definedName>
    <definedName name="___ME11">#REF!</definedName>
    <definedName name="___ME12">#REF!</definedName>
    <definedName name="___ME13">#REF!</definedName>
    <definedName name="___ME14">#REF!</definedName>
    <definedName name="___ME15">#REF!</definedName>
    <definedName name="___ME16">#REF!</definedName>
    <definedName name="___ME17">#REF!</definedName>
    <definedName name="___ME18">#REF!</definedName>
    <definedName name="___ME19">#REF!</definedName>
    <definedName name="___me2" localSheetId="9">{"Book1","4.09 FLORA DAN FAUNA.xls","4.22 PERLENGKAPAN SEKOLAH.xls"}</definedName>
    <definedName name="___me2" localSheetId="8">{"Book1","4.09 FLORA DAN FAUNA.xls","4.22 PERLENGKAPAN SEKOLAH.xls"}</definedName>
    <definedName name="___me2">{"Book1","4.09 FLORA DAN FAUNA.xls","4.22 PERLENGKAPAN SEKOLAH.xls"}</definedName>
    <definedName name="___ME20">#REF!</definedName>
    <definedName name="___ME21">#REF!</definedName>
    <definedName name="___ME22">#REF!</definedName>
    <definedName name="___ME23">#REF!</definedName>
    <definedName name="___ME24">#REF!</definedName>
    <definedName name="___ME25">#REF!</definedName>
    <definedName name="___ME26">#REF!</definedName>
    <definedName name="___ME27">#REF!</definedName>
    <definedName name="___ME28">#REF!</definedName>
    <definedName name="___ME29">#REF!</definedName>
    <definedName name="___me3" localSheetId="9">{"Book1","4.09 FLORA DAN FAUNA.xls","4.22 PERLENGKAPAN SEKOLAH.xls"}</definedName>
    <definedName name="___me3" localSheetId="8">{"Book1","4.09 FLORA DAN FAUNA.xls","4.22 PERLENGKAPAN SEKOLAH.xls"}</definedName>
    <definedName name="___me3">{"Book1","4.09 FLORA DAN FAUNA.xls","4.22 PERLENGKAPAN SEKOLAH.xls"}</definedName>
    <definedName name="___ME30">#REF!</definedName>
    <definedName name="___ME31">#REF!</definedName>
    <definedName name="___ME32">#REF!</definedName>
    <definedName name="___ME33">#REF!</definedName>
    <definedName name="___ME34">#REF!</definedName>
    <definedName name="___ME35">#REF!</definedName>
    <definedName name="___ME36">#REF!</definedName>
    <definedName name="___ME37">#REF!</definedName>
    <definedName name="___ME38">#REF!</definedName>
    <definedName name="___ME39">#REF!</definedName>
    <definedName name="___me4" localSheetId="9">{"Book1","4.09 FLORA DAN FAUNA.xls","4.22 PERLENGKAPAN SEKOLAH.xls"}</definedName>
    <definedName name="___me4" localSheetId="8">{"Book1","4.09 FLORA DAN FAUNA.xls","4.22 PERLENGKAPAN SEKOLAH.xls"}</definedName>
    <definedName name="___me4">{"Book1","4.09 FLORA DAN FAUNA.xls","4.22 PERLENGKAPAN SEKOLAH.xls"}</definedName>
    <definedName name="___ME40">#REF!</definedName>
    <definedName name="___ME41">#REF!</definedName>
    <definedName name="___ME42">#REF!</definedName>
    <definedName name="___ME43">#REF!</definedName>
    <definedName name="___ME44">#REF!</definedName>
    <definedName name="___ME45">#REF!</definedName>
    <definedName name="___ME46">#REF!</definedName>
    <definedName name="___ME47">#REF!</definedName>
    <definedName name="___ME48">#REF!</definedName>
    <definedName name="___ME49">#REF!</definedName>
    <definedName name="___me5" localSheetId="9">{"Book1","4.09 FLORA DAN FAUNA.xls","4.22 PERLENGKAPAN SEKOLAH.xls"}</definedName>
    <definedName name="___me5" localSheetId="8">{"Book1","4.09 FLORA DAN FAUNA.xls","4.22 PERLENGKAPAN SEKOLAH.xls"}</definedName>
    <definedName name="___me5">{"Book1","4.09 FLORA DAN FAUNA.xls","4.22 PERLENGKAPAN SEKOLAH.xls"}</definedName>
    <definedName name="___ME50">#REF!</definedName>
    <definedName name="___ME51">#REF!</definedName>
    <definedName name="___ME52">#REF!</definedName>
    <definedName name="___ME53">#REF!</definedName>
    <definedName name="___ME54">#REF!</definedName>
    <definedName name="___ME55">#REF!</definedName>
    <definedName name="___ME56">#REF!</definedName>
    <definedName name="___ME57">#REF!</definedName>
    <definedName name="___ME58">#REF!</definedName>
    <definedName name="___ME59">#REF!</definedName>
    <definedName name="___ME60">#REF!</definedName>
    <definedName name="___ME61">#REF!</definedName>
    <definedName name="___ME62">#REF!</definedName>
    <definedName name="___ME63">#REF!</definedName>
    <definedName name="___ME64">#REF!</definedName>
    <definedName name="___ME65">#REF!</definedName>
    <definedName name="___ME66">#REF!</definedName>
    <definedName name="___ME67">#REF!</definedName>
    <definedName name="___ME68">#REF!</definedName>
    <definedName name="___me9" localSheetId="9">{"Book1","4.09 FLORA DAN FAUNA.xls","4.22 PERLENGKAPAN SEKOLAH.xls"}</definedName>
    <definedName name="___me9" localSheetId="8">{"Book1","4.09 FLORA DAN FAUNA.xls","4.22 PERLENGKAPAN SEKOLAH.xls"}</definedName>
    <definedName name="___me9">{"Book1","4.09 FLORA DAN FAUNA.xls","4.22 PERLENGKAPAN SEKOLAH.xls"}</definedName>
    <definedName name="___mek1" localSheetId="9">{"Book1","4.09 FLORA DAN FAUNA.xls","4.22 PERLENGKAPAN SEKOLAH.xls"}</definedName>
    <definedName name="___mek1" localSheetId="8">{"Book1","4.09 FLORA DAN FAUNA.xls","4.22 PERLENGKAPAN SEKOLAH.xls"}</definedName>
    <definedName name="___mek1">{"Book1","4.09 FLORA DAN FAUNA.xls","4.22 PERLENGKAPAN SEKOLAH.xls"}</definedName>
    <definedName name="___mek2" localSheetId="9">{"Book1","4.09 FLORA DAN FAUNA.xls","4.22 PERLENGKAPAN SEKOLAH.xls"}</definedName>
    <definedName name="___mek2" localSheetId="8">{"Book1","4.09 FLORA DAN FAUNA.xls","4.22 PERLENGKAPAN SEKOLAH.xls"}</definedName>
    <definedName name="___mek2">{"Book1","4.09 FLORA DAN FAUNA.xls","4.22 PERLENGKAPAN SEKOLAH.xls"}</definedName>
    <definedName name="___mek3" localSheetId="9">{"Book1","4.09 FLORA DAN FAUNA.xls","4.22 PERLENGKAPAN SEKOLAH.xls"}</definedName>
    <definedName name="___mek3" localSheetId="8">{"Book1","4.09 FLORA DAN FAUNA.xls","4.22 PERLENGKAPAN SEKOLAH.xls"}</definedName>
    <definedName name="___mek3">{"Book1","4.09 FLORA DAN FAUNA.xls","4.22 PERLENGKAPAN SEKOLAH.xls"}</definedName>
    <definedName name="___mek5" localSheetId="9">{"Book1","4.09 FLORA DAN FAUNA.xls","4.22 PERLENGKAPAN SEKOLAH.xls"}</definedName>
    <definedName name="___mek5" localSheetId="8">{"Book1","4.09 FLORA DAN FAUNA.xls","4.22 PERLENGKAPAN SEKOLAH.xls"}</definedName>
    <definedName name="___mek5">{"Book1","4.09 FLORA DAN FAUNA.xls","4.22 PERLENGKAPAN SEKOLAH.xls"}</definedName>
    <definedName name="___mek87" localSheetId="9">{"Book1","4.09 FLORA DAN FAUNA.xls","4.22 PERLENGKAPAN SEKOLAH.xls"}</definedName>
    <definedName name="___mek87" localSheetId="8">{"Book1","4.09 FLORA DAN FAUNA.xls","4.22 PERLENGKAPAN SEKOLAH.xls"}</definedName>
    <definedName name="___mek87">{"Book1","4.09 FLORA DAN FAUNA.xls","4.22 PERLENGKAPAN SEKOLAH.xls"}</definedName>
    <definedName name="___mek9" localSheetId="9">{"Book1","4.09 FLORA DAN FAUNA.xls","4.22 PERLENGKAPAN SEKOLAH.xls"}</definedName>
    <definedName name="___mek9" localSheetId="8">{"Book1","4.09 FLORA DAN FAUNA.xls","4.22 PERLENGKAPAN SEKOLAH.xls"}</definedName>
    <definedName name="___mek9">{"Book1","4.09 FLORA DAN FAUNA.xls","4.22 PERLENGKAPAN SEKOLAH.xls"}</definedName>
    <definedName name="___meq12" localSheetId="9">{"Book1","4.09 FLORA DAN FAUNA.xls","4.22 PERLENGKAPAN SEKOLAH.xls"}</definedName>
    <definedName name="___meq12" localSheetId="8">{"Book1","4.09 FLORA DAN FAUNA.xls","4.22 PERLENGKAPAN SEKOLAH.xls"}</definedName>
    <definedName name="___meq12">{"Book1","4.09 FLORA DAN FAUNA.xls","4.22 PERLENGKAPAN SEKOLAH.xls"}</definedName>
    <definedName name="___mg8">#REF!</definedName>
    <definedName name="___mhr1">#REF!</definedName>
    <definedName name="___mhr2">#REF!</definedName>
    <definedName name="___mhr3">#REF!</definedName>
    <definedName name="___mhr4">#REF!</definedName>
    <definedName name="___mix300">#REF!</definedName>
    <definedName name="___MMM01">#REF!</definedName>
    <definedName name="___MMM02">#REF!</definedName>
    <definedName name="___MMM03">#REF!</definedName>
    <definedName name="___MMM04">#REF!</definedName>
    <definedName name="___MMM05">#REF!</definedName>
    <definedName name="___MMM06">#REF!</definedName>
    <definedName name="___MMM07">#REF!</definedName>
    <definedName name="___MMM08">#REF!</definedName>
    <definedName name="___MMM09">#REF!</definedName>
    <definedName name="___MMM10">#REF!</definedName>
    <definedName name="___MMM11">#REF!</definedName>
    <definedName name="___MMM12">#REF!</definedName>
    <definedName name="___MMM13">#REF!</definedName>
    <definedName name="___MMM14">#REF!</definedName>
    <definedName name="___MMM15">#REF!</definedName>
    <definedName name="___MMM16">#REF!</definedName>
    <definedName name="___MMM17">#REF!</definedName>
    <definedName name="___MMM18">#REF!</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#REF!</definedName>
    <definedName name="___MMM27">#REF!</definedName>
    <definedName name="___MMM28">#REF!</definedName>
    <definedName name="___MMM29">#REF!</definedName>
    <definedName name="___MMM30">#REF!</definedName>
    <definedName name="___MMM31">#REF!</definedName>
    <definedName name="___MMM32">#REF!</definedName>
    <definedName name="___MMM33">#REF!</definedName>
    <definedName name="___MMM34">#REF!</definedName>
    <definedName name="___MMM35">#REF!</definedName>
    <definedName name="___MMM36">#REF!</definedName>
    <definedName name="___MMM37">#REF!</definedName>
    <definedName name="___MMM38">#REF!</definedName>
    <definedName name="___MMM39">#REF!</definedName>
    <definedName name="___MMM40">#REF!</definedName>
    <definedName name="___MMM41">#REF!</definedName>
    <definedName name="___MMM411">#REF!</definedName>
    <definedName name="___MMM42">#REF!</definedName>
    <definedName name="___MMM43">#REF!</definedName>
    <definedName name="___MMM44">#REF!</definedName>
    <definedName name="___MMM45">#REF!</definedName>
    <definedName name="___MMM46">#REF!</definedName>
    <definedName name="___MMM47">#REF!</definedName>
    <definedName name="___MMM48">#REF!</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1">#REF!</definedName>
    <definedName name="___Mpk12">#REF!</definedName>
    <definedName name="___Mpk9">#REF!</definedName>
    <definedName name="___mu1">#REF!</definedName>
    <definedName name="___mu2">#REF!</definedName>
    <definedName name="___mu2003">NA()</definedName>
    <definedName name="___MU3">#REF!</definedName>
    <definedName name="___mu30010">NA()</definedName>
    <definedName name="___MU4">#REF!</definedName>
    <definedName name="___mu4003">NA()</definedName>
    <definedName name="___MU5">#REF!</definedName>
    <definedName name="___mul12">#REF!</definedName>
    <definedName name="___mul6">#REF!</definedName>
    <definedName name="___mul9">#REF!</definedName>
    <definedName name="___mvd1">#REF!</definedName>
    <definedName name="___mvd2">#REF!</definedName>
    <definedName name="___mvd3">#REF!</definedName>
    <definedName name="___mvd4">#REF!</definedName>
    <definedName name="___NCL100">#REF!</definedName>
    <definedName name="___NCL200">#REF!</definedName>
    <definedName name="___NCL250">#REF!</definedName>
    <definedName name="___ngl3">#REF!</definedName>
    <definedName name="___ngl4">#REF!</definedName>
    <definedName name="___nin190">#REF!</definedName>
    <definedName name="___nok001">#REF!</definedName>
    <definedName name="___nok002">#REF!</definedName>
    <definedName name="___nym34">#REF!</definedName>
    <definedName name="___nym46">#REF!</definedName>
    <definedName name="___nyy2416">#REF!</definedName>
    <definedName name="___nyy244">#REF!</definedName>
    <definedName name="___nyy246">#REF!</definedName>
    <definedName name="___nyy34">#REF!</definedName>
    <definedName name="___nyy410">#REF!</definedName>
    <definedName name="___nyy41010">#REF!</definedName>
    <definedName name="___nyy412050">#REF!</definedName>
    <definedName name="___nyy412070">#REF!</definedName>
    <definedName name="___nyy415070">#REF!</definedName>
    <definedName name="___nyy416">#REF!</definedName>
    <definedName name="___nyy41616">#REF!</definedName>
    <definedName name="___nyy42525">#REF!</definedName>
    <definedName name="___nyy43535">#REF!</definedName>
    <definedName name="___nyy44">#REF!</definedName>
    <definedName name="___nyy444">#REF!</definedName>
    <definedName name="___nyy45050">#REF!</definedName>
    <definedName name="___nyy46">#REF!</definedName>
    <definedName name="___nyy466">#REF!</definedName>
    <definedName name="___nyy47050">#REF!</definedName>
    <definedName name="___nyy47070">#REF!</definedName>
    <definedName name="___nyy49570">#REF!</definedName>
    <definedName name="___of5008">#REF!</definedName>
    <definedName name="___Opa1">#REF!</definedName>
    <definedName name="___Opa2">#REF!</definedName>
    <definedName name="___PA1">#REF!</definedName>
    <definedName name="___PA10">#REF!</definedName>
    <definedName name="___pa1017">#REF!</definedName>
    <definedName name="___pa12">#REF!</definedName>
    <definedName name="___PA2">#REF!</definedName>
    <definedName name="___PA3">#REF!</definedName>
    <definedName name="___PA4">#REF!</definedName>
    <definedName name="___PA5">#REF!</definedName>
    <definedName name="___PA6">#REF!</definedName>
    <definedName name="___PA7">#REF!</definedName>
    <definedName name="___PA8">#REF!</definedName>
    <definedName name="___PA9">#REF!</definedName>
    <definedName name="___pab100">#REF!</definedName>
    <definedName name="___pab125">#REF!</definedName>
    <definedName name="___pab126">#REF!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C012">#REF!</definedName>
    <definedName name="___pah150">#REF!</definedName>
    <definedName name="___pak100">#REF!</definedName>
    <definedName name="___pak150">#REF!</definedName>
    <definedName name="___pak50">#REF!</definedName>
    <definedName name="___pak80">#REF!</definedName>
    <definedName name="___pal2828">#REF!</definedName>
    <definedName name="___pav6">#REF!</definedName>
    <definedName name="___pav8">#REF!</definedName>
    <definedName name="___paw10">#REF!</definedName>
    <definedName name="___paw25">#REF!</definedName>
    <definedName name="___paw40">#REF!</definedName>
    <definedName name="___paw50">#REF!</definedName>
    <definedName name="___paw65">#REF!</definedName>
    <definedName name="___PB1">#REF!</definedName>
    <definedName name="___PB2">#REF!</definedName>
    <definedName name="___PB3">#REF!</definedName>
    <definedName name="___pb34">#REF!</definedName>
    <definedName name="___pb4">#REF!</definedName>
    <definedName name="___pbf3">#REF!</definedName>
    <definedName name="___pbf4">#REF!</definedName>
    <definedName name="___PBK175">#REF!</definedName>
    <definedName name="___PBK225">#REF!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1">#REF!</definedName>
    <definedName name="___pc10">#REF!</definedName>
    <definedName name="___pc12">#REF!</definedName>
    <definedName name="___PC120">#REF!</definedName>
    <definedName name="___pc2">#REF!</definedName>
    <definedName name="___pc3">#REF!</definedName>
    <definedName name="___pc4">#REF!</definedName>
    <definedName name="___PC450">#REF!</definedName>
    <definedName name="___pc5">#REF!</definedName>
    <definedName name="___pc50">#REF!</definedName>
    <definedName name="___pc6">#REF!</definedName>
    <definedName name="___PC600">#REF!</definedName>
    <definedName name="___pc8">#REF!</definedName>
    <definedName name="___pc80">#REF!</definedName>
    <definedName name="___PCD10">#REF!</definedName>
    <definedName name="___PCD3">#REF!</definedName>
    <definedName name="___PCD6">#REF!</definedName>
    <definedName name="___PCD8">#REF!</definedName>
    <definedName name="___pcf10">#REF!</definedName>
    <definedName name="___pcf12">#REF!</definedName>
    <definedName name="___pcf3">#REF!</definedName>
    <definedName name="___pcf4">#REF!</definedName>
    <definedName name="___pcf5">#REF!</definedName>
    <definedName name="___pcf6">#REF!</definedName>
    <definedName name="___pcf8">#REF!</definedName>
    <definedName name="___pcf80">#REF!</definedName>
    <definedName name="___pd1">#REF!</definedName>
    <definedName name="___pd2">#REF!</definedName>
    <definedName name="___pd3">#REF!</definedName>
    <definedName name="___pdf3">#REF!</definedName>
    <definedName name="___pdp2">#REF!</definedName>
    <definedName name="___PEL001">#REF!</definedName>
    <definedName name="___PEL002">#REF!</definedName>
    <definedName name="___PEL003">#REF!</definedName>
    <definedName name="___PEL004">#REF!</definedName>
    <definedName name="___PEL005">#REF!</definedName>
    <definedName name="___PEL006">#REF!</definedName>
    <definedName name="___PEL007">#REF!</definedName>
    <definedName name="___PEL008">#REF!</definedName>
    <definedName name="___PEL009">#REF!</definedName>
    <definedName name="___PEL011">#REF!</definedName>
    <definedName name="___PEL012">#REF!</definedName>
    <definedName name="___PEL013">#REF!</definedName>
    <definedName name="___PEL014">#REF!</definedName>
    <definedName name="___PEL015">#REF!</definedName>
    <definedName name="___PEL016">#REF!</definedName>
    <definedName name="___PEL017">#REF!</definedName>
    <definedName name="___PEL018">#REF!</definedName>
    <definedName name="___PEL019">#REF!</definedName>
    <definedName name="___PEL020">#REF!</definedName>
    <definedName name="___PEL021">#REF!</definedName>
    <definedName name="___PEL022">#REF!</definedName>
    <definedName name="___PEL023">#REF!</definedName>
    <definedName name="___PEL024">#REF!</definedName>
    <definedName name="___PEL025">#REF!</definedName>
    <definedName name="___PEL026">#REF!</definedName>
    <definedName name="___PEL027">#REF!</definedName>
    <definedName name="___PEL028">#REF!</definedName>
    <definedName name="___pf0210">#REF!</definedName>
    <definedName name="___pf0280">#REF!</definedName>
    <definedName name="___pf0402">#REF!</definedName>
    <definedName name="___pf0403">#REF!</definedName>
    <definedName name="___PF1">#REF!</definedName>
    <definedName name="___pf12">#REF!</definedName>
    <definedName name="___pf18">#REF!</definedName>
    <definedName name="___PF2">#REF!</definedName>
    <definedName name="___ph100">#REF!</definedName>
    <definedName name="___ph150">#REF!</definedName>
    <definedName name="___phf100">#REF!</definedName>
    <definedName name="___phf150">#REF!</definedName>
    <definedName name="___PI01500">#REF!</definedName>
    <definedName name="___pi0505">#REF!</definedName>
    <definedName name="___PJ2">#REF!</definedName>
    <definedName name="___PJ3">#REF!</definedName>
    <definedName name="___PJA1">#REF!</definedName>
    <definedName name="___PJA2">#REF!</definedName>
    <definedName name="___PJA3">#REF!</definedName>
    <definedName name="___PJA4">#REF!</definedName>
    <definedName name="___PJA6">#REF!</definedName>
    <definedName name="___pjk5">#REF!</definedName>
    <definedName name="___pk1">#REF!</definedName>
    <definedName name="___pk15">#REF!</definedName>
    <definedName name="___pk2">#REF!</definedName>
    <definedName name="___pk25">#REF!</definedName>
    <definedName name="___pk3">#REF!</definedName>
    <definedName name="___PL1">#REF!</definedName>
    <definedName name="___PL2">#REF!</definedName>
    <definedName name="___PL3">#REF!</definedName>
    <definedName name="___ply4">#REF!</definedName>
    <definedName name="___ply9">#REF!</definedName>
    <definedName name="___po1000">#REF!</definedName>
    <definedName name="___por4040">#REF!</definedName>
    <definedName name="___ppn1">#REF!</definedName>
    <definedName name="___pr0001">#REF!</definedName>
    <definedName name="___pr0004">#REF!</definedName>
    <definedName name="___pr0005">#REF!</definedName>
    <definedName name="___pr0102">#REF!</definedName>
    <definedName name="___pr0104">#REF!</definedName>
    <definedName name="___PRC019">#REF!</definedName>
    <definedName name="___PS1">#REF!</definedName>
    <definedName name="___PS2">#REF!</definedName>
    <definedName name="___PSC052">#REF!</definedName>
    <definedName name="___PSC084">#REF!</definedName>
    <definedName name="___psr1">#REF!</definedName>
    <definedName name="___psr2">#REF!</definedName>
    <definedName name="___psr3">#REF!</definedName>
    <definedName name="___psr44">#REF!</definedName>
    <definedName name="___PT1">#REF!</definedName>
    <definedName name="___PT2">#REF!</definedName>
    <definedName name="___PT3">#REF!</definedName>
    <definedName name="___PT4">#REF!</definedName>
    <definedName name="___pv100">#REF!</definedName>
    <definedName name="___pv40">#REF!</definedName>
    <definedName name="___pv50">#REF!</definedName>
    <definedName name="___pv80">#REF!</definedName>
    <definedName name="___PVC05">#REF!</definedName>
    <definedName name="___pvc1">#REF!</definedName>
    <definedName name="___pvc100">#REF!</definedName>
    <definedName name="___pvc12">#REF!</definedName>
    <definedName name="___PVC150">#REF!</definedName>
    <definedName name="___PVC153">#REF!</definedName>
    <definedName name="___PVC2">#REF!</definedName>
    <definedName name="___pvc20">#REF!</definedName>
    <definedName name="___PVC200">#REF!</definedName>
    <definedName name="___pvc25">#REF!</definedName>
    <definedName name="___PVC3">#REF!</definedName>
    <definedName name="___pvc300">#REF!</definedName>
    <definedName name="___pvc32">#REF!</definedName>
    <definedName name="___PVC34">#REF!</definedName>
    <definedName name="___PVC4">#REF!</definedName>
    <definedName name="___pvc40">#REF!</definedName>
    <definedName name="___pvc44">#REF!</definedName>
    <definedName name="___pvc50">#REF!</definedName>
    <definedName name="___pvc6">#REF!</definedName>
    <definedName name="___pvc65">#REF!</definedName>
    <definedName name="___PVC75">#REF!</definedName>
    <definedName name="___pvc8">#REF!</definedName>
    <definedName name="___pvc80">#REF!</definedName>
    <definedName name="___pvc804">"'file://SERVER3/har-data/STRUCTURE PRICE OF BQ KOMPAS GRAMEDIA.xls'#$analisa.$#REF!$#REF!"</definedName>
    <definedName name="___pvc805">"'file://SERVER3/har-data/STRUCTURE PRICE OF BQ KOMPAS GRAMEDIA.xls'#$analisa.$#REF!$#REF!"</definedName>
    <definedName name="___pvf100">#REF!</definedName>
    <definedName name="___pvf80">#REF!</definedName>
    <definedName name="___pxx001">#REF!</definedName>
    <definedName name="___qmd15">#REF!</definedName>
    <definedName name="___qmd20">#REF!</definedName>
    <definedName name="___QS1">#REF!</definedName>
    <definedName name="___QS10">#REF!</definedName>
    <definedName name="___QS11">#REF!</definedName>
    <definedName name="___QS12">#REF!</definedName>
    <definedName name="___QS13">#REF!</definedName>
    <definedName name="___QS14">#REF!</definedName>
    <definedName name="___QS15">#REF!</definedName>
    <definedName name="___QS16">#REF!</definedName>
    <definedName name="___QS17">#REF!</definedName>
    <definedName name="___QS18">#REF!</definedName>
    <definedName name="___QS19">#REF!</definedName>
    <definedName name="___QS2">#REF!</definedName>
    <definedName name="___QS20">#REF!</definedName>
    <definedName name="___QS21">#REF!</definedName>
    <definedName name="___QS3">#REF!</definedName>
    <definedName name="___QS4">#REF!</definedName>
    <definedName name="___QS5">#REF!</definedName>
    <definedName name="___QS6">#REF!</definedName>
    <definedName name="___QS7">#REF!</definedName>
    <definedName name="___QS8">#REF!</definedName>
    <definedName name="___QS9">#REF!</definedName>
    <definedName name="___qty1">#REF!</definedName>
    <definedName name="___qty2">#REF!</definedName>
    <definedName name="___qty3">#REF!</definedName>
    <definedName name="___qty4">#REF!</definedName>
    <definedName name="___RAB1">#REF!</definedName>
    <definedName name="___RAB2">#REF!</definedName>
    <definedName name="___rd1">#REF!</definedName>
    <definedName name="___rd2">#REF!</definedName>
    <definedName name="___rd3">#REF!</definedName>
    <definedName name="___rd4">#REF!</definedName>
    <definedName name="___rd6">#REF!</definedName>
    <definedName name="___rd8">#REF!</definedName>
    <definedName name="___rdd100">#REF!</definedName>
    <definedName name="___rdd150">#REF!</definedName>
    <definedName name="___rdo1">#REF!</definedName>
    <definedName name="___rdo10">#REF!</definedName>
    <definedName name="___rdo4">#REF!</definedName>
    <definedName name="___rdo6">#REF!</definedName>
    <definedName name="___rdo7">#REF!</definedName>
    <definedName name="___rdo8">#REF!</definedName>
    <definedName name="___rdo9">#REF!</definedName>
    <definedName name="___rk100">#REF!</definedName>
    <definedName name="___rk150">#REF!</definedName>
    <definedName name="___rk200">#REF!</definedName>
    <definedName name="___rk300">#REF!</definedName>
    <definedName name="___rk400">#REF!</definedName>
    <definedName name="___rk500">#REF!</definedName>
    <definedName name="___rk600">#REF!</definedName>
    <definedName name="___rkl1000">#REF!</definedName>
    <definedName name="___rkl1200">#REF!</definedName>
    <definedName name="___rkl200">#REF!</definedName>
    <definedName name="___rkl300">#REF!</definedName>
    <definedName name="___rkl400">#REF!</definedName>
    <definedName name="___rkl500">#REF!</definedName>
    <definedName name="___rkl600">#REF!</definedName>
    <definedName name="___rkl700">#REF!</definedName>
    <definedName name="___rkl800">#REF!</definedName>
    <definedName name="___sad1010">#REF!</definedName>
    <definedName name="___sad1212">#REF!</definedName>
    <definedName name="___sad1414">#REF!</definedName>
    <definedName name="___sad1717">#REF!</definedName>
    <definedName name="___sad266">#REF!</definedName>
    <definedName name="___sad88">#REF!</definedName>
    <definedName name="___sc1">#REF!</definedName>
    <definedName name="___SC2">#REF!</definedName>
    <definedName name="___sc3">#REF!</definedName>
    <definedName name="___SE2" localSheetId="9">___________PSC084</definedName>
    <definedName name="___SE2" localSheetId="8">___________PSC084</definedName>
    <definedName name="___SE2">___________PSC084</definedName>
    <definedName name="___SFL1">#N/A</definedName>
    <definedName name="___SFL2">#N/A</definedName>
    <definedName name="___SFL3">#N/A</definedName>
    <definedName name="___SFM1">#N/A</definedName>
    <definedName name="___SFM2">#N/A</definedName>
    <definedName name="___SFM3">#N/A</definedName>
    <definedName name="___SFM4">#N/A</definedName>
    <definedName name="___SFM5">#N/A</definedName>
    <definedName name="___SFM6">#N/A</definedName>
    <definedName name="___SFM7">#N/A</definedName>
    <definedName name="___SFQ1">#N/A</definedName>
    <definedName name="___SFQ2">#N/A</definedName>
    <definedName name="___SFQ3">#N/A</definedName>
    <definedName name="___SFQ4">#N/A</definedName>
    <definedName name="___sfv150" localSheetId="9">#REF!</definedName>
    <definedName name="___sfv150">#REF!</definedName>
    <definedName name="___sh1040" localSheetId="9">#REF!</definedName>
    <definedName name="___sh1040">#REF!</definedName>
    <definedName name="___sn1020" localSheetId="9">#REF!</definedName>
    <definedName name="___sn1020">#REF!</definedName>
    <definedName name="___SN3">#REF!</definedName>
    <definedName name="___sn8">#REF!</definedName>
    <definedName name="___sn9">#REF!</definedName>
    <definedName name="___Spl12">#REF!</definedName>
    <definedName name="___Spl23">#REF!</definedName>
    <definedName name="___Spl57">#REF!</definedName>
    <definedName name="___st1">#REF!</definedName>
    <definedName name="___st2">#REF!</definedName>
    <definedName name="___st3">#REF!</definedName>
    <definedName name="___std100">#REF!</definedName>
    <definedName name="___std150">#REF!</definedName>
    <definedName name="___std2">#REF!</definedName>
    <definedName name="___std3">#REF!</definedName>
    <definedName name="___std4">#REF!</definedName>
    <definedName name="___std50">#REF!</definedName>
    <definedName name="___std65">#REF!</definedName>
    <definedName name="___SUM1">#N/A</definedName>
    <definedName name="___SUM2">#N/A</definedName>
    <definedName name="___SUM3">#N/A</definedName>
    <definedName name="___T916889">#REF!</definedName>
    <definedName name="___TA01">#REF!</definedName>
    <definedName name="___TA67">#REF!</definedName>
    <definedName name="___TA78">#REF!</definedName>
    <definedName name="___TA89">#REF!</definedName>
    <definedName name="___TA90">#REF!</definedName>
    <definedName name="___tb100">#REF!</definedName>
    <definedName name="___tb12">#REF!</definedName>
    <definedName name="___tb9">#REF!</definedName>
    <definedName name="___TB96116">#REF!</definedName>
    <definedName name="___TB96121">#REF!</definedName>
    <definedName name="___TB96147">#REF!</definedName>
    <definedName name="___TB97019">#REF!</definedName>
    <definedName name="___TB97084">#REF!</definedName>
    <definedName name="___Tbb1">#REF!</definedName>
    <definedName name="___Tbb2">#REF!</definedName>
    <definedName name="___Tbs1">#REF!</definedName>
    <definedName name="___Tbs2">#REF!</definedName>
    <definedName name="___Tbt1">#REF!</definedName>
    <definedName name="___Tbt2">#REF!</definedName>
    <definedName name="___TCa1">#REF!</definedName>
    <definedName name="___Tca2">#REF!</definedName>
    <definedName name="___th100">NA()</definedName>
    <definedName name="___TH160">NA()</definedName>
    <definedName name="___ti100">#REF!</definedName>
    <definedName name="___ti120">#REF!</definedName>
    <definedName name="___ti50">#REF!</definedName>
    <definedName name="___ti60">#REF!</definedName>
    <definedName name="___ti80">#REF!</definedName>
    <definedName name="___TK1">#REF!</definedName>
    <definedName name="___TK10">#REF!</definedName>
    <definedName name="___TK11">#REF!</definedName>
    <definedName name="___TK12">#REF!</definedName>
    <definedName name="___TK13">#REF!</definedName>
    <definedName name="___TK14">#REF!</definedName>
    <definedName name="___TK15">#REF!</definedName>
    <definedName name="___TK16">#REF!</definedName>
    <definedName name="___TK17">#REF!</definedName>
    <definedName name="___TK18">#REF!</definedName>
    <definedName name="___TK2">#REF!</definedName>
    <definedName name="___TK3">#REF!</definedName>
    <definedName name="___TK4">#REF!</definedName>
    <definedName name="___TK5">#REF!</definedName>
    <definedName name="___TK6">#REF!</definedName>
    <definedName name="___TK7">#REF!</definedName>
    <definedName name="___TK8">#REF!</definedName>
    <definedName name="___TK9">#REF!</definedName>
    <definedName name="___Tky1">#REF!</definedName>
    <definedName name="___Tky2">#REF!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lc20">#REF!</definedName>
    <definedName name="___TOP2">#N/A</definedName>
    <definedName name="___Tpk03">#REF!</definedName>
    <definedName name="___Tpk04">#REF!</definedName>
    <definedName name="___Tpk06">#REF!</definedName>
    <definedName name="___TR250">NA()</definedName>
    <definedName name="___tr375">NA()</definedName>
    <definedName name="___tsI3">#REF!</definedName>
    <definedName name="___tsv25">#REF!</definedName>
    <definedName name="___tv14">#REF!</definedName>
    <definedName name="___Twd04">#REF!</definedName>
    <definedName name="___uls60">#REF!</definedName>
    <definedName name="___up10">"'file://SERVER3/har-data/STRUCTURE PRICE OF BQ KOMPAS GRAMEDIA.xls'#$analisa.$#REF!$#REF!"</definedName>
    <definedName name="___UPA100">NA()</definedName>
    <definedName name="___utd1">#REF!</definedName>
    <definedName name="___utd2">#REF!</definedName>
    <definedName name="___utd3">#REF!</definedName>
    <definedName name="___vcd2">#REF!</definedName>
    <definedName name="___vcd3">#REF!</definedName>
    <definedName name="___vcd4">#REF!</definedName>
    <definedName name="___vd106">#REF!</definedName>
    <definedName name="___vd148">#REF!</definedName>
    <definedName name="___vd1810">#REF!</definedName>
    <definedName name="___vd2012">#REF!</definedName>
    <definedName name="___vd2014">#REF!</definedName>
    <definedName name="___vd2212">#REF!</definedName>
    <definedName name="___vd2612">#REF!</definedName>
    <definedName name="___vd44">#REF!</definedName>
    <definedName name="___vd66">#REF!</definedName>
    <definedName name="___vd86">#REF!</definedName>
    <definedName name="___VL100">#REF!</definedName>
    <definedName name="___VL200">#REF!</definedName>
    <definedName name="___VL250">#REF!</definedName>
    <definedName name="___vnt100">#REF!</definedName>
    <definedName name="___vnt40">#REF!</definedName>
    <definedName name="___vnt50">#REF!</definedName>
    <definedName name="___vnt80">#REF!</definedName>
    <definedName name="___WC1">#REF!</definedName>
    <definedName name="___WC2">#REF!</definedName>
    <definedName name="___WC3">#REF!</definedName>
    <definedName name="___we3">#REF!</definedName>
    <definedName name="___wm10">#REF!</definedName>
    <definedName name="___wm6">#REF!</definedName>
    <definedName name="___WM8">#REF!</definedName>
    <definedName name="___wrs1">#REF!</definedName>
    <definedName name="___x2">#REF!</definedName>
    <definedName name="___xlfn.BAHTTEXT">#NAME?</definedName>
    <definedName name="__1__123Graph_ACHART_2" hidden="1">#REF!</definedName>
    <definedName name="__123Graph_A" hidden="1">#N/A</definedName>
    <definedName name="__123Graph_B" hidden="1">#N/A</definedName>
    <definedName name="__123Graph_C" hidden="1">#N/A</definedName>
    <definedName name="__123Graph_D" hidden="1">#REF!</definedName>
    <definedName name="__123Graph_E" hidden="1">#N/A</definedName>
    <definedName name="__123Graph_F" hidden="1">#REF!</definedName>
    <definedName name="__123Graph_X" hidden="1">#N/A</definedName>
    <definedName name="__2_?">#REF!</definedName>
    <definedName name="__3_??">#REF!</definedName>
    <definedName name="__A">NA()</definedName>
    <definedName name="__A1">#REF!</definedName>
    <definedName name="__A2">#N/A</definedName>
    <definedName name="__A3">#REF!</definedName>
    <definedName name="__A34" localSheetId="9">[0]!__________fjd100:[0]!__________gvd65</definedName>
    <definedName name="__A34">[0]!__________fjd100:[0]!__________gvd65</definedName>
    <definedName name="__A5" localSheetId="9">#REF!</definedName>
    <definedName name="__A5">#REF!</definedName>
    <definedName name="__aaa1">#REF!</definedName>
    <definedName name="__AAD3" localSheetId="9">RAB!HAJIME:[0]!OWARI</definedName>
    <definedName name="__AAD3">HAJIME:OWARI</definedName>
    <definedName name="__abb91">NA()</definedName>
    <definedName name="__abs100" localSheetId="9">#REF!</definedName>
    <definedName name="__abs100">#REF!</definedName>
    <definedName name="__ADD1" localSheetId="9">[0]!\ADPASANGANBATU:[0]!\AFPLESTERAN</definedName>
    <definedName name="__ADD1">\ADPASANGANBATU:\AFPLESTERAN</definedName>
    <definedName name="__ADD2" localSheetId="9">[0]!\0:[0]!\AJMACADAM1</definedName>
    <definedName name="__ADD2">\0:\AJMACADAM1</definedName>
    <definedName name="__ADD3" localSheetId="9">[0]!\0:[0]!\AJMACADAM1</definedName>
    <definedName name="__ADD3">\0:\AJMACADAM1</definedName>
    <definedName name="__ADD9">#N/A</definedName>
    <definedName name="__agg23" localSheetId="9">#REF!</definedName>
    <definedName name="__agg23">#REF!</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lt1">#REF!</definedName>
    <definedName name="__alt2">#REF!</definedName>
    <definedName name="__amk40">#REF!</definedName>
    <definedName name="__ana1">#REF!</definedName>
    <definedName name="__ana10">#REF!</definedName>
    <definedName name="__ana100">#REF!</definedName>
    <definedName name="__ana101">#REF!</definedName>
    <definedName name="__ana102">#REF!</definedName>
    <definedName name="__ana103">#REF!</definedName>
    <definedName name="__ana104">#REF!</definedName>
    <definedName name="__ana105">#REF!</definedName>
    <definedName name="__ana106">#REF!</definedName>
    <definedName name="__ana107">#REF!</definedName>
    <definedName name="__ana108">#REF!</definedName>
    <definedName name="__ana109">#REF!</definedName>
    <definedName name="__ana11">#REF!</definedName>
    <definedName name="__ana110">#REF!</definedName>
    <definedName name="__ana111">#REF!</definedName>
    <definedName name="__ana112">#REF!</definedName>
    <definedName name="__ana113">#REF!</definedName>
    <definedName name="__ana114">#REF!</definedName>
    <definedName name="__ana115">#REF!</definedName>
    <definedName name="__ana116">#REF!</definedName>
    <definedName name="__ana117">#REF!</definedName>
    <definedName name="__ana118">#REF!</definedName>
    <definedName name="__ana119">#REF!</definedName>
    <definedName name="__ana12">#REF!</definedName>
    <definedName name="__ana120">#REF!</definedName>
    <definedName name="__ana121">#REF!</definedName>
    <definedName name="__ana122">#REF!</definedName>
    <definedName name="__ana123">#REF!</definedName>
    <definedName name="__ana124">#REF!</definedName>
    <definedName name="__ana13">#REF!</definedName>
    <definedName name="__ana14">#REF!</definedName>
    <definedName name="__ana15">#REF!</definedName>
    <definedName name="__ana16">#REF!</definedName>
    <definedName name="__ana17">#REF!</definedName>
    <definedName name="__ana18">#REF!</definedName>
    <definedName name="__ana19">#REF!</definedName>
    <definedName name="__ana2">#REF!</definedName>
    <definedName name="__ana20">#REF!</definedName>
    <definedName name="__ana21">#REF!</definedName>
    <definedName name="__ana22">#REF!</definedName>
    <definedName name="__ana23">#REF!</definedName>
    <definedName name="__ana24">#REF!</definedName>
    <definedName name="__ana25">#REF!</definedName>
    <definedName name="__ana26">#REF!</definedName>
    <definedName name="__ana27">#REF!</definedName>
    <definedName name="__ana28">#REF!</definedName>
    <definedName name="__ana29">#REF!</definedName>
    <definedName name="__ana3">#REF!</definedName>
    <definedName name="__ana30">#REF!</definedName>
    <definedName name="__ana31">#REF!</definedName>
    <definedName name="__ana32">#REF!</definedName>
    <definedName name="__ana33">#REF!</definedName>
    <definedName name="__ana34">#REF!</definedName>
    <definedName name="__ana35">#REF!</definedName>
    <definedName name="__ana36">#REF!</definedName>
    <definedName name="__ana37">#REF!</definedName>
    <definedName name="__ana38">#REF!</definedName>
    <definedName name="__ana39">#REF!</definedName>
    <definedName name="__ana4">#REF!</definedName>
    <definedName name="__ana40">#REF!</definedName>
    <definedName name="__ana41">#REF!</definedName>
    <definedName name="__ana42">#REF!</definedName>
    <definedName name="__Ana421">#REF!</definedName>
    <definedName name="__ana43">#REF!</definedName>
    <definedName name="__ana44">#REF!</definedName>
    <definedName name="__ana45">#REF!</definedName>
    <definedName name="__ana46">#REF!</definedName>
    <definedName name="__ana47">#REF!</definedName>
    <definedName name="__ana48">#REF!</definedName>
    <definedName name="__ana49">#REF!</definedName>
    <definedName name="__ana5">#REF!</definedName>
    <definedName name="__ana50">#REF!</definedName>
    <definedName name="__ana51">#REF!</definedName>
    <definedName name="__ana52">#REF!</definedName>
    <definedName name="__Ana521">#REF!</definedName>
    <definedName name="__Ana522">#REF!</definedName>
    <definedName name="__ana53">#REF!</definedName>
    <definedName name="__ana54">#REF!</definedName>
    <definedName name="__ana55">#REF!</definedName>
    <definedName name="__ana56">#REF!</definedName>
    <definedName name="__ana57">#REF!</definedName>
    <definedName name="__ana58">#REF!</definedName>
    <definedName name="__ana59">#REF!</definedName>
    <definedName name="__ana6">#REF!</definedName>
    <definedName name="__ana60">#REF!</definedName>
    <definedName name="__ana61">#REF!</definedName>
    <definedName name="__ana62">#REF!</definedName>
    <definedName name="__ana63">#REF!</definedName>
    <definedName name="__Ana633">#REF!</definedName>
    <definedName name="__Ana634">#REF!</definedName>
    <definedName name="__ana64">#REF!</definedName>
    <definedName name="__ana65">#REF!</definedName>
    <definedName name="__ana66">#REF!</definedName>
    <definedName name="__ana67">#REF!</definedName>
    <definedName name="__ana68">#REF!</definedName>
    <definedName name="__ana69">#REF!</definedName>
    <definedName name="__ana7">#REF!</definedName>
    <definedName name="__ana70">#REF!</definedName>
    <definedName name="__ana71">#REF!</definedName>
    <definedName name="__ana72">#REF!</definedName>
    <definedName name="__ana73">#REF!</definedName>
    <definedName name="__ana74">#REF!</definedName>
    <definedName name="__ana75">#REF!</definedName>
    <definedName name="__ana76">#REF!</definedName>
    <definedName name="__ana77">#REF!</definedName>
    <definedName name="__ana78">#REF!</definedName>
    <definedName name="__ana79">#REF!</definedName>
    <definedName name="__ana8">#REF!</definedName>
    <definedName name="__ana80">#REF!</definedName>
    <definedName name="__ana81">#REF!</definedName>
    <definedName name="__ana82">#REF!</definedName>
    <definedName name="__ana83">#REF!</definedName>
    <definedName name="__ana84">#REF!</definedName>
    <definedName name="__Ana841">#REF!</definedName>
    <definedName name="__ana85">#REF!</definedName>
    <definedName name="__ana86">#REF!</definedName>
    <definedName name="__ana87">#REF!</definedName>
    <definedName name="__ana88">#REF!</definedName>
    <definedName name="__ana89">#REF!</definedName>
    <definedName name="__ana9">#REF!</definedName>
    <definedName name="__ana90">#REF!</definedName>
    <definedName name="__ana91">#REF!</definedName>
    <definedName name="__ana92">#REF!</definedName>
    <definedName name="__ana93">#REF!</definedName>
    <definedName name="__ana94">#REF!</definedName>
    <definedName name="__ana95">#REF!</definedName>
    <definedName name="__ana96">#REF!</definedName>
    <definedName name="__ana97">#REF!</definedName>
    <definedName name="__ana98">#REF!</definedName>
    <definedName name="__ana99">#REF!</definedName>
    <definedName name="__anj2">#REF!</definedName>
    <definedName name="__anj3">#REF!</definedName>
    <definedName name="__anj4">#REF!</definedName>
    <definedName name="__anj5">#REF!</definedName>
    <definedName name="__ANJ6">#REF!</definedName>
    <definedName name="__anj7">#REF!</definedName>
    <definedName name="__anl2">#REF!</definedName>
    <definedName name="__anp1">#REF!</definedName>
    <definedName name="__anp10">#REF!</definedName>
    <definedName name="__anp2">#REF!</definedName>
    <definedName name="__ANP3">#REF!</definedName>
    <definedName name="__anp4">#REF!</definedName>
    <definedName name="__anp5">#REF!</definedName>
    <definedName name="__anp6">#REF!</definedName>
    <definedName name="__anp7">#REF!</definedName>
    <definedName name="__anp8">#REF!</definedName>
    <definedName name="__anp9">#REF!</definedName>
    <definedName name="__APP3">#REF!</definedName>
    <definedName name="__App7" localSheetId="9">{"'Sheet1'!$A$1"}</definedName>
    <definedName name="__App7">{"'Sheet1'!$A$1"}</definedName>
    <definedName name="__arr3" localSheetId="9">{"Book1","4.09 FLORA DAN FAUNA.xls","4.22 PERLENGKAPAN SEKOLAH.xls"}</definedName>
    <definedName name="__arr3" localSheetId="8">{"Book1","4.09 FLORA DAN FAUNA.xls","4.22 PERLENGKAPAN SEKOLAH.xls"}</definedName>
    <definedName name="__arr3">{"Book1","4.09 FLORA DAN FAUNA.xls","4.22 PERLENGKAPAN SEKOLAH.xls"}</definedName>
    <definedName name="__ATB1">#REF!</definedName>
    <definedName name="__ATB2">#REF!</definedName>
    <definedName name="__ATB3">#REF!</definedName>
    <definedName name="__ATB4">#REF!</definedName>
    <definedName name="__BAF1">#REF!</definedName>
    <definedName name="__bak1">#REF!</definedName>
    <definedName name="__bak2">#REF!</definedName>
    <definedName name="__bak3">#REF!</definedName>
    <definedName name="__BAS1">#REF!</definedName>
    <definedName name="__bbm10">#REF!</definedName>
    <definedName name="__bbm3">#REF!</definedName>
    <definedName name="__bbm5">#REF!</definedName>
    <definedName name="__bbm8">#REF!</definedName>
    <definedName name="__BCP1">#REF!</definedName>
    <definedName name="__bcv100">#REF!</definedName>
    <definedName name="__bcv125">#REF!</definedName>
    <definedName name="__bcv150">#REF!</definedName>
    <definedName name="__BDT1">#REF!</definedName>
    <definedName name="__BDZ1">#REF!</definedName>
    <definedName name="__bes24">#REF!</definedName>
    <definedName name="__bes39">#REF!</definedName>
    <definedName name="__bet100">#REF!</definedName>
    <definedName name="__bet110">#REF!</definedName>
    <definedName name="__bet120">#REF!</definedName>
    <definedName name="__bet123">#REF!</definedName>
    <definedName name="__bet125">#REF!</definedName>
    <definedName name="__bet135">#REF!</definedName>
    <definedName name="__bet140">#REF!</definedName>
    <definedName name="__bet145">#REF!</definedName>
    <definedName name="__bet150">#REF!</definedName>
    <definedName name="__bet160">#REF!</definedName>
    <definedName name="__bet165">#REF!</definedName>
    <definedName name="__BET168">#REF!</definedName>
    <definedName name="__bet170">#REF!</definedName>
    <definedName name="__bet175">#REF!</definedName>
    <definedName name="__bet180">#REF!</definedName>
    <definedName name="__bet190">#REF!</definedName>
    <definedName name="__bet195">#REF!</definedName>
    <definedName name="__bet200">#REF!</definedName>
    <definedName name="__bet210">#REF!</definedName>
    <definedName name="__bet215">#REF!</definedName>
    <definedName name="__bet220">#REF!</definedName>
    <definedName name="__bet225">#REF!</definedName>
    <definedName name="__bet230">#REF!</definedName>
    <definedName name="__bet235">#REF!</definedName>
    <definedName name="__bet240">#REF!</definedName>
    <definedName name="__bet250">#REF!</definedName>
    <definedName name="__bet265">#REF!</definedName>
    <definedName name="__bet275">#REF!</definedName>
    <definedName name="__bet295">#REF!</definedName>
    <definedName name="__bet300">#REF!</definedName>
    <definedName name="__BET305">#REF!</definedName>
    <definedName name="__bet40">#REF!</definedName>
    <definedName name="__bet55">#REF!</definedName>
    <definedName name="__bet60">#REF!</definedName>
    <definedName name="__bet70">#REF!</definedName>
    <definedName name="__bet75">#REF!</definedName>
    <definedName name="__bet80">#REF!</definedName>
    <definedName name="__bet90">#REF!</definedName>
    <definedName name="__bet95">#REF!</definedName>
    <definedName name="__BGS1">#REF!</definedName>
    <definedName name="__bhn1">#REF!</definedName>
    <definedName name="__bis30">#REF!</definedName>
    <definedName name="__Bjl28">#REF!</definedName>
    <definedName name="__BJT1">#REF!</definedName>
    <definedName name="__BMG1">#REF!</definedName>
    <definedName name="__BOX2">#N/A</definedName>
    <definedName name="__bpl32">#REF!</definedName>
    <definedName name="__bpl9">#REF!</definedName>
    <definedName name="__BRA2">#REF!</definedName>
    <definedName name="__brc6">#REF!</definedName>
    <definedName name="__brc8">#REF!</definedName>
    <definedName name="__BSC1">#REF!</definedName>
    <definedName name="__bsc100">#REF!</definedName>
    <definedName name="__bsd1600">#REF!</definedName>
    <definedName name="__bsd2500">#REF!</definedName>
    <definedName name="__bsd4000">#REF!</definedName>
    <definedName name="__btn125">#REF!</definedName>
    <definedName name="__btn135">#REF!</definedName>
    <definedName name="__btn175">#REF!</definedName>
    <definedName name="__btn225">#REF!</definedName>
    <definedName name="__btn250">#REF!</definedName>
    <definedName name="__btn300">#REF!</definedName>
    <definedName name="__BTR1">#REF!</definedName>
    <definedName name="__bud3500">#REF!</definedName>
    <definedName name="__bvd1">#REF!</definedName>
    <definedName name="__bvd2">#REF!</definedName>
    <definedName name="__bvd3">#REF!</definedName>
    <definedName name="__bvd34">#REF!</definedName>
    <definedName name="__bvd4">#REF!</definedName>
    <definedName name="__bvd5">#REF!</definedName>
    <definedName name="__bvd8">#REF!</definedName>
    <definedName name="__BVR1">#REF!</definedName>
    <definedName name="__BWL1">#REF!</definedName>
    <definedName name="__byy12">#REF!</definedName>
    <definedName name="__byy31">#REF!</definedName>
    <definedName name="__byy713">#REF!</definedName>
    <definedName name="__byy7136">#REF!</definedName>
    <definedName name="__byy7138">#REF!</definedName>
    <definedName name="__byy721">#REF!</definedName>
    <definedName name="__byy723">#REF!</definedName>
    <definedName name="__C">#REF!</definedName>
    <definedName name="__C6683h7576">[1]Analisa!#REF!</definedName>
    <definedName name="__c95176">#REF!</definedName>
    <definedName name="__CAL1">#N/A</definedName>
    <definedName name="__CAL10">#N/A</definedName>
    <definedName name="__CAL11">#N/A</definedName>
    <definedName name="__CAL12">#N/A</definedName>
    <definedName name="__CAL13">#N/A</definedName>
    <definedName name="__CAL14">#N/A</definedName>
    <definedName name="__CAL15">#N/A</definedName>
    <definedName name="__CAL16">#N/A</definedName>
    <definedName name="__CAL17">#N/A</definedName>
    <definedName name="__CAL18">#N/A</definedName>
    <definedName name="__CAL19">#N/A</definedName>
    <definedName name="__CAL2">#N/A</definedName>
    <definedName name="__CAL20">#N/A</definedName>
    <definedName name="__CAL21">#N/A</definedName>
    <definedName name="__CAL3">#N/A</definedName>
    <definedName name="__CAL4">#N/A</definedName>
    <definedName name="__CAL5">#N/A</definedName>
    <definedName name="__CAL6">#N/A</definedName>
    <definedName name="__CAL7">#N/A</definedName>
    <definedName name="__CAL8">#N/A</definedName>
    <definedName name="__CAL9">#N/A</definedName>
    <definedName name="__cas80">#REF!</definedName>
    <definedName name="__CCF2">#REF!</definedName>
    <definedName name="__ced1">#REF!</definedName>
    <definedName name="__cee1">#REF!</definedName>
    <definedName name="__CFP2">#REF!</definedName>
    <definedName name="__cip10">#REF!</definedName>
    <definedName name="__cip2">#REF!</definedName>
    <definedName name="__cip3">#REF!</definedName>
    <definedName name="__cip4">#REF!</definedName>
    <definedName name="__cip6">#REF!</definedName>
    <definedName name="__cip8">#REF!</definedName>
    <definedName name="__cle10">#REF!</definedName>
    <definedName name="__cle65">#REF!</definedName>
    <definedName name="__CLP2">#REF!</definedName>
    <definedName name="__CLP4">#REF!</definedName>
    <definedName name="__cod4">#REF!</definedName>
    <definedName name="__cod50">#REF!</definedName>
    <definedName name="__coe135">#REF!</definedName>
    <definedName name="__cor135">#REF!</definedName>
    <definedName name="__CT250">NA()</definedName>
    <definedName name="__ctb4">#REF!</definedName>
    <definedName name="__cvd100">#REF!</definedName>
    <definedName name="__cvd15">#REF!</definedName>
    <definedName name="__cvd150">#REF!</definedName>
    <definedName name="__cvd50">#REF!</definedName>
    <definedName name="__cvd65">#REF!</definedName>
    <definedName name="__daf1">#REF!</definedName>
    <definedName name="__DAF10">#REF!</definedName>
    <definedName name="__daf2">#REF!</definedName>
    <definedName name="__daf31">#REF!</definedName>
    <definedName name="__daf32">#REF!</definedName>
    <definedName name="__daf33">#REF!</definedName>
    <definedName name="__ddn400">#REF!</definedName>
    <definedName name="__ddn600">#REF!</definedName>
    <definedName name="__der4" localSheetId="9">{"Book1","4.09 FLORA DAN FAUNA.xls","4.22 PERLENGKAPAN SEKOLAH.xls"}</definedName>
    <definedName name="__der4" localSheetId="8">{"Book1","4.09 FLORA DAN FAUNA.xls","4.22 PERLENGKAPAN SEKOLAH.xls"}</definedName>
    <definedName name="__der4">{"Book1","4.09 FLORA DAN FAUNA.xls","4.22 PERLENGKAPAN SEKOLAH.xls"}</definedName>
    <definedName name="__dgt100">NA()</definedName>
    <definedName name="__dia6">#REF!</definedName>
    <definedName name="__dil60">#REF!</definedName>
    <definedName name="__din1">#REF!</definedName>
    <definedName name="__din2">#REF!</definedName>
    <definedName name="__DIV1">#REF!</definedName>
    <definedName name="__DIV10">#REF!</definedName>
    <definedName name="__DIV11">#REF!</definedName>
    <definedName name="__DIV2">#REF!</definedName>
    <definedName name="__DIV3">#REF!</definedName>
    <definedName name="__DIV4">#REF!</definedName>
    <definedName name="__DIV5">#REF!</definedName>
    <definedName name="__DIV6">#REF!</definedName>
    <definedName name="__DIV7">#REF!</definedName>
    <definedName name="__DIV8">#REF!</definedName>
    <definedName name="__DIV9">#REF!</definedName>
    <definedName name="__dld60">#REF!</definedName>
    <definedName name="__dlh20">#REF!</definedName>
    <definedName name="__dlh50">#REF!</definedName>
    <definedName name="__Dlk10">#REF!</definedName>
    <definedName name="__doc5" localSheetId="9">{"Book1","4.09 FLORA DAN FAUNA.xls","4.22 PERLENGKAPAN SEKOLAH.xls"}</definedName>
    <definedName name="__doc5" localSheetId="8">{"Book1","4.09 FLORA DAN FAUNA.xls","4.22 PERLENGKAPAN SEKOLAH.xls"}</definedName>
    <definedName name="__doc5">{"Book1","4.09 FLORA DAN FAUNA.xls","4.22 PERLENGKAPAN SEKOLAH.xls"}</definedName>
    <definedName name="__dot2020">#REF!</definedName>
    <definedName name="__dti100">#REF!</definedName>
    <definedName name="__dti60">#REF!</definedName>
    <definedName name="__dti80">#REF!</definedName>
    <definedName name="__dtr10">#REF!</definedName>
    <definedName name="__DTr3">#REF!</definedName>
    <definedName name="__eag1010">#REF!</definedName>
    <definedName name="__eag1414">#REF!</definedName>
    <definedName name="__eag88">#REF!</definedName>
    <definedName name="__eco1">#REF!</definedName>
    <definedName name="__eco2">#REF!</definedName>
    <definedName name="__EEE01">#REF!</definedName>
    <definedName name="__EEE02">#REF!</definedName>
    <definedName name="__EEE03">#REF!</definedName>
    <definedName name="__EEE04">#REF!</definedName>
    <definedName name="__EEE05">#REF!</definedName>
    <definedName name="__EEE06">#REF!</definedName>
    <definedName name="__EEE07">#REF!</definedName>
    <definedName name="__EEE08">#REF!</definedName>
    <definedName name="__EEE09">#REF!</definedName>
    <definedName name="__EEE10">#REF!</definedName>
    <definedName name="__EEE11">#REF!</definedName>
    <definedName name="__EEE12">#REF!</definedName>
    <definedName name="__EEE13">#REF!</definedName>
    <definedName name="__EEE14">#REF!</definedName>
    <definedName name="__EEE15">#REF!</definedName>
    <definedName name="__EEE16">#REF!</definedName>
    <definedName name="__EEE17">#REF!</definedName>
    <definedName name="__EEE18">#REF!</definedName>
    <definedName name="__EEE19">#REF!</definedName>
    <definedName name="__EEE20">#REF!</definedName>
    <definedName name="__EEE21">#REF!</definedName>
    <definedName name="__EEE22">#REF!</definedName>
    <definedName name="__EEE23">#REF!</definedName>
    <definedName name="__EEE24">#REF!</definedName>
    <definedName name="__EEE25">#REF!</definedName>
    <definedName name="__EEE26">#REF!</definedName>
    <definedName name="__EEE27">#REF!</definedName>
    <definedName name="__EEE28">#REF!</definedName>
    <definedName name="__EEE29">#REF!</definedName>
    <definedName name="__EEE30">#REF!</definedName>
    <definedName name="__EEE31">#REF!</definedName>
    <definedName name="__EEE32">#REF!</definedName>
    <definedName name="__EEE33">#REF!</definedName>
    <definedName name="__EER59">#REF!</definedName>
    <definedName name="__Eks421">#REF!</definedName>
    <definedName name="__Eks521">#REF!</definedName>
    <definedName name="__Eks522">#REF!</definedName>
    <definedName name="__Eks633">#REF!</definedName>
    <definedName name="__Eks634">#REF!</definedName>
    <definedName name="__Eks79">#REF!</definedName>
    <definedName name="__Eks841">#REF!</definedName>
    <definedName name="__Eqp1">#REF!</definedName>
    <definedName name="__Eqp2">#REF!</definedName>
    <definedName name="__EQU1">#REF!</definedName>
    <definedName name="__EQU2">#REF!</definedName>
    <definedName name="__esc1">#REF!</definedName>
    <definedName name="__eva2">#REF!</definedName>
    <definedName name="__ewr4">#REF!</definedName>
    <definedName name="__Excel_BuiltIn_Print_Area_1">#REF!</definedName>
    <definedName name="__Excel_BuiltIn_Print_Area_1_1">#REF!</definedName>
    <definedName name="__Excel_BuiltIn_Print_Area_1_1_1">#REF!</definedName>
    <definedName name="__Excel_BuiltIn_Print_Area_1_1_1_1">#REF!</definedName>
    <definedName name="__Excel_BuiltIn_Print_Area_1_1_3_1">#REF!</definedName>
    <definedName name="__Excel_BuiltIn_Print_Area_1_1_4_1">#REF!</definedName>
    <definedName name="__Excel_BuiltIn_Print_Area_1_1_5_1">#REF!</definedName>
    <definedName name="__Excel_BuiltIn_Print_Area_1_2">#REF!</definedName>
    <definedName name="__Excel_BuiltIn_Print_Area_1_2_1">#REF!</definedName>
    <definedName name="__Excel_BuiltIn_Print_Area_1_3_1">#REF!</definedName>
    <definedName name="__Excel_BuiltIn_Print_Area_1_4_1">#REF!</definedName>
    <definedName name="__Excel_BuiltIn_Print_Area_1_5_1">#REF!</definedName>
    <definedName name="__Excel_BuiltIn_Print_Area_10_1">#REF!</definedName>
    <definedName name="__Excel_BuiltIn_Print_Area_11_1">#REF!</definedName>
    <definedName name="__Excel_BuiltIn_Print_Area_11_1_1">#REF!</definedName>
    <definedName name="__Excel_BuiltIn_Print_Area_12_1">#REF!</definedName>
    <definedName name="__Excel_BuiltIn_Print_Area_15_1">#REF!</definedName>
    <definedName name="__Excel_BuiltIn_Print_Area_15_1_1">#REF!</definedName>
    <definedName name="__Excel_BuiltIn_Print_Area_16_1">#REF!</definedName>
    <definedName name="__Excel_BuiltIn_Print_Area_16_1_1">#REF!</definedName>
    <definedName name="__Excel_BuiltIn_Print_Area_17_1">#REF!</definedName>
    <definedName name="__Excel_BuiltIn_Print_Area_17_1_1">#REF!</definedName>
    <definedName name="__Excel_BuiltIn_Print_Area_18_1">#REF!</definedName>
    <definedName name="__Excel_BuiltIn_Print_Area_18_1_1">#REF!</definedName>
    <definedName name="__Excel_BuiltIn_Print_Area_19_1">#REF!</definedName>
    <definedName name="__Excel_BuiltIn_Print_Area_2_1">#REF!</definedName>
    <definedName name="__Excel_BuiltIn_Print_Area_2_1_1">#REF!</definedName>
    <definedName name="__Excel_BuiltIn_Print_Area_25_1">#REF!</definedName>
    <definedName name="__Excel_BuiltIn_Print_Area_27_1">#REF!</definedName>
    <definedName name="__Excel_BuiltIn_Print_Area_3_1">#REF!</definedName>
    <definedName name="__Excel_BuiltIn_Print_Area_3_1_1">#REF!</definedName>
    <definedName name="__Excel_BuiltIn_Print_Area_3_1_1_1">#REF!</definedName>
    <definedName name="__Excel_BuiltIn_Print_Area_32_1">#REF!</definedName>
    <definedName name="__Excel_BuiltIn_Print_Area_4_1">#REF!</definedName>
    <definedName name="__Excel_BuiltIn_Print_Area_4_1_1">#REF!</definedName>
    <definedName name="__Excel_BuiltIn_Print_Area_4_1_1_1">#REF!</definedName>
    <definedName name="__Excel_BuiltIn_Print_Area_5_1_1">#REF!</definedName>
    <definedName name="__Excel_BuiltIn_Print_Area_5_1_1_1">#REF!</definedName>
    <definedName name="__Excel_BuiltIn_Print_Area_6_1">#REF!</definedName>
    <definedName name="__Excel_BuiltIn_Print_Area_6_1_1">#REF!</definedName>
    <definedName name="__Excel_BuiltIn_Print_Area_6_1_1_1">#REF!</definedName>
    <definedName name="__Excel_BuiltIn_Print_Area_7_1">#REF!</definedName>
    <definedName name="__Excel_BuiltIn_Print_Area_7_1_1">#REF!</definedName>
    <definedName name="__Excel_BuiltIn_Print_Area_7_1_1_1">#REF!</definedName>
    <definedName name="__Excel_BuiltIn_Print_Area_7_1_3_1">#REF!</definedName>
    <definedName name="__Excel_BuiltIn_Print_Area_7_1_4_1">#REF!</definedName>
    <definedName name="__Excel_BuiltIn_Print_Area_7_1_5_1">#REF!</definedName>
    <definedName name="__Excel_BuiltIn_Print_Area_8_1">#REF!</definedName>
    <definedName name="__faw10">#REF!</definedName>
    <definedName name="__faw65">#REF!</definedName>
    <definedName name="__fdd100">#REF!</definedName>
    <definedName name="__fdd3">#REF!</definedName>
    <definedName name="__fdu2">#REF!</definedName>
    <definedName name="__FIT100">#REF!</definedName>
    <definedName name="__fit125">#REF!</definedName>
    <definedName name="__FIT150">#REF!</definedName>
    <definedName name="__FIT200">#REF!</definedName>
    <definedName name="__FIT300">#REF!</definedName>
    <definedName name="__FIT65">#REF!</definedName>
    <definedName name="__fit80">#REF!</definedName>
    <definedName name="__fjd100">#REF!</definedName>
    <definedName name="__fjd150">#REF!</definedName>
    <definedName name="__fjd50">#REF!</definedName>
    <definedName name="__fjd65">#REF!</definedName>
    <definedName name="__flo40">#REF!</definedName>
    <definedName name="__fmd150">#REF!</definedName>
    <definedName name="__frc234">#REF!</definedName>
    <definedName name="__frc2495">#REF!</definedName>
    <definedName name="__frc41010">#REF!</definedName>
    <definedName name="__frc495">#REF!</definedName>
    <definedName name="__ftv10">#REF!</definedName>
    <definedName name="__ftv2">#REF!</definedName>
    <definedName name="__ftv3">#REF!</definedName>
    <definedName name="__ftv4">#REF!</definedName>
    <definedName name="__ftv5">#REF!</definedName>
    <definedName name="__ftv6">#REF!</definedName>
    <definedName name="__ftv8">#REF!</definedName>
    <definedName name="__fvd100">#REF!</definedName>
    <definedName name="__fxj2">#REF!</definedName>
    <definedName name="__fxj3">#REF!</definedName>
    <definedName name="__fxj4">#REF!</definedName>
    <definedName name="__fxj5">#REF!</definedName>
    <definedName name="__fxj6">#REF!</definedName>
    <definedName name="__fxj8">#REF!</definedName>
    <definedName name="__gal4">#REF!</definedName>
    <definedName name="__gal6">#REF!</definedName>
    <definedName name="__gat50">#REF!</definedName>
    <definedName name="__Gfu20">#REF!</definedName>
    <definedName name="__Gfu30">#REF!</definedName>
    <definedName name="__GID1">"'file:///d:/project/energyhouse2/energyhouse2-mainkontraktor/energyhouse2-mainkontraktor-tender/energyhouse2-mainkontraktor-tender-boq/misc/congviec/tam.xls'#$'lkvl-ck-ht-gd1'.$a$4"</definedName>
    <definedName name="__GiM06">#REF!</definedName>
    <definedName name="__gip1">#REF!</definedName>
    <definedName name="__gip15">#REF!</definedName>
    <definedName name="__gip20">#REF!</definedName>
    <definedName name="__gip25">#REF!</definedName>
    <definedName name="__gip3">#REF!</definedName>
    <definedName name="__gip32">#REF!</definedName>
    <definedName name="__gip34">#REF!</definedName>
    <definedName name="__gip4">#REF!</definedName>
    <definedName name="__gip40">#REF!</definedName>
    <definedName name="__GIP4004">"'file://SERVER3/har-data/STRUCTURE PRICE OF BQ KOMPAS GRAMEDIA.xls'#$analisa.$#REF!$#REF!"</definedName>
    <definedName name="__gip50">#REF!</definedName>
    <definedName name="__GIP5004">"'file://SERVER3/har-data/STRUCTURE PRICE OF BQ KOMPAS GRAMEDIA.xls'#$analisa.$#REF!$#REF!"</definedName>
    <definedName name="__GIP6504">"'file://SERVER3/har-data/STRUCTURE PRICE OF BQ KOMPAS GRAMEDIA.xls'#$analisa.$#REF!$#REF!"</definedName>
    <definedName name="__GIP804">"'file://SERVER3/har-data/STRUCTURE PRICE OF BQ KOMPAS GRAMEDIA.xls'#$analisa.$#REF!$#REF!"</definedName>
    <definedName name="__gk2" hidden="1">#REF!</definedName>
    <definedName name="__GNB1">#REF!</definedName>
    <definedName name="__Goi8" localSheetId="9">{"'Sheet1'!$L$16"}</definedName>
    <definedName name="__Goi8">{"'Sheet1'!$L$16"}</definedName>
    <definedName name="__grc1">#REF!</definedName>
    <definedName name="__Grc4">#REF!</definedName>
    <definedName name="__gti50">#REF!</definedName>
    <definedName name="__gti60">#REF!</definedName>
    <definedName name="__gvd1">#REF!</definedName>
    <definedName name="__gvd10">#REF!</definedName>
    <definedName name="__gvd100">#REF!</definedName>
    <definedName name="__gvd15">#REF!</definedName>
    <definedName name="__gvd150">#REF!</definedName>
    <definedName name="__gvd2">#REF!</definedName>
    <definedName name="__gvd20">#REF!</definedName>
    <definedName name="__gvd25">#REF!</definedName>
    <definedName name="__gvd3">#REF!</definedName>
    <definedName name="__gvd32">#REF!</definedName>
    <definedName name="__gvd4">#REF!</definedName>
    <definedName name="__gvd40">#REF!</definedName>
    <definedName name="__gvd5">#REF!</definedName>
    <definedName name="__gvd50">#REF!</definedName>
    <definedName name="__gvd6">#REF!</definedName>
    <definedName name="__gvd65">#REF!</definedName>
    <definedName name="__gvd8">#REF!</definedName>
    <definedName name="__gvd80">#REF!</definedName>
    <definedName name="__gyp10">#REF!</definedName>
    <definedName name="__gyp12">#REF!</definedName>
    <definedName name="__gyp5">#REF!</definedName>
    <definedName name="__gyp6">#REF!</definedName>
    <definedName name="__gyp8">#REF!</definedName>
    <definedName name="__gyp9">#REF!</definedName>
    <definedName name="__h1" localSheetId="9">{"'Sheet1'!$L$16"}</definedName>
    <definedName name="__h1">{"'Sheet1'!$L$16"}</definedName>
    <definedName name="__HAL1">#REF!</definedName>
    <definedName name="__HAL10">#REF!</definedName>
    <definedName name="__HAL11">#REF!</definedName>
    <definedName name="__HAL12">#REF!</definedName>
    <definedName name="__HAL13">#REF!</definedName>
    <definedName name="__HAL14">#REF!</definedName>
    <definedName name="__HAL15">#REF!</definedName>
    <definedName name="__HAL16">#REF!</definedName>
    <definedName name="__HAL17">#REF!</definedName>
    <definedName name="__HAL18">#REF!</definedName>
    <definedName name="__HAL19">#REF!</definedName>
    <definedName name="__HAL2">#REF!</definedName>
    <definedName name="__HAL20">#REF!</definedName>
    <definedName name="__HAL21">#REF!</definedName>
    <definedName name="__HAL22">#REF!</definedName>
    <definedName name="__HAL3">#REF!</definedName>
    <definedName name="__HAL4">#REF!</definedName>
    <definedName name="__HAL5">#REF!</definedName>
    <definedName name="__HAL6">#REF!</definedName>
    <definedName name="__HAL7">#REF!</definedName>
    <definedName name="__HAL8">#REF!</definedName>
    <definedName name="__HAL9">#REF!</definedName>
    <definedName name="__hdw1">#REF!</definedName>
    <definedName name="__hol2040">#REF!</definedName>
    <definedName name="__hol4040">#REF!</definedName>
    <definedName name="__hrs1">#REF!</definedName>
    <definedName name="__hrs2">#REF!</definedName>
    <definedName name="__hu1" localSheetId="9">{"'Sheet1'!$L$16"}</definedName>
    <definedName name="__hu1">{"'Sheet1'!$L$16"}</definedName>
    <definedName name="__hu2" localSheetId="9">{"'Sheet1'!$L$16"}</definedName>
    <definedName name="__hu2">{"'Sheet1'!$L$16"}</definedName>
    <definedName name="__hu5" localSheetId="9">{"'Sheet1'!$L$16"}</definedName>
    <definedName name="__hu5">{"'Sheet1'!$L$16"}</definedName>
    <definedName name="__hu6" localSheetId="9">{"'Sheet1'!$L$16"}</definedName>
    <definedName name="__hu6">{"'Sheet1'!$L$16"}</definedName>
    <definedName name="__ilp1">#REF!</definedName>
    <definedName name="__int1">#REF!</definedName>
    <definedName name="__int2">#REF!</definedName>
    <definedName name="__IntlFixup">TRUE</definedName>
    <definedName name="__IPR1">#REF!</definedName>
    <definedName name="__IPR2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jun8">#REF!</definedName>
    <definedName name="__K3">#REF!</definedName>
    <definedName name="__kc10">#REF!</definedName>
    <definedName name="__kc12">#REF!</definedName>
    <definedName name="__kc5">#REF!</definedName>
    <definedName name="__kco7">#REF!</definedName>
    <definedName name="__kcp3">#REF!</definedName>
    <definedName name="__kcp5">#REF!</definedName>
    <definedName name="__kcp6">#REF!</definedName>
    <definedName name="__kcr3">#REF!</definedName>
    <definedName name="__kcr5">#REF!</definedName>
    <definedName name="__kcr6">#REF!</definedName>
    <definedName name="__ke1">#REF!</definedName>
    <definedName name="__ke2">#REF!</definedName>
    <definedName name="__ke3">#REF!</definedName>
    <definedName name="__ke4">#REF!</definedName>
    <definedName name="__kel030">#REF!</definedName>
    <definedName name="__kel040">#REF!</definedName>
    <definedName name="__kel050">#REF!</definedName>
    <definedName name="__kel051">#REF!</definedName>
    <definedName name="__kel052">#REF!</definedName>
    <definedName name="__kel061">#REF!</definedName>
    <definedName name="__kel070">#REF!</definedName>
    <definedName name="__kel080">#REF!</definedName>
    <definedName name="__ker1020">#REF!</definedName>
    <definedName name="__ker1030">#REF!</definedName>
    <definedName name="__ker2020">#REF!</definedName>
    <definedName name="__ker2025">#REF!</definedName>
    <definedName name="__ker3030">#REF!</definedName>
    <definedName name="__ker40">#REF!</definedName>
    <definedName name="__KES3">#REF!</definedName>
    <definedName name="__KEY001" hidden="1">#REF!</definedName>
    <definedName name="__KEY002" hidden="1">#REF!</definedName>
    <definedName name="__KEY01" hidden="1">#REF!</definedName>
    <definedName name="__KEY02" hidden="1">#REF!</definedName>
    <definedName name="__key1" hidden="1">#REF!</definedName>
    <definedName name="__Key2" hidden="1">#REF!</definedName>
    <definedName name="__kht20">#REF!</definedName>
    <definedName name="__kht40">#REF!</definedName>
    <definedName name="__kht50">#REF!</definedName>
    <definedName name="__KK0012">#REF!</definedName>
    <definedName name="__KK0013">#REF!</definedName>
    <definedName name="__KK0014">#REF!</definedName>
    <definedName name="__KK0015">#REF!</definedName>
    <definedName name="__KK0016">#REF!</definedName>
    <definedName name="__KK0017">#REF!</definedName>
    <definedName name="__KK0018">#REF!</definedName>
    <definedName name="__km5">#REF!</definedName>
    <definedName name="__ko2">#REF!</definedName>
    <definedName name="__kof1">#REF!</definedName>
    <definedName name="__kp1">#REF!</definedName>
    <definedName name="__kr1">#REF!</definedName>
    <definedName name="__kr15">#REF!</definedName>
    <definedName name="__kr2">#REF!</definedName>
    <definedName name="__kr2020">#REF!</definedName>
    <definedName name="__kr25">#REF!</definedName>
    <definedName name="__kr3">#REF!</definedName>
    <definedName name="__kr4">#REF!</definedName>
    <definedName name="__kr4040">#REF!</definedName>
    <definedName name="__kr5">#REF!</definedName>
    <definedName name="__kr6">#REF!</definedName>
    <definedName name="__kr6060">#REF!</definedName>
    <definedName name="__kr7">#REF!</definedName>
    <definedName name="__krm2020">#REF!</definedName>
    <definedName name="__krm2025">#REF!</definedName>
    <definedName name="__krm3030">#REF!</definedName>
    <definedName name="__krm4040">#REF!</definedName>
    <definedName name="__Krp12">#REF!</definedName>
    <definedName name="__Krp33">#REF!</definedName>
    <definedName name="__Krw12">#REF!</definedName>
    <definedName name="__Krw22">#REF!</definedName>
    <definedName name="__Krw33">#REF!</definedName>
    <definedName name="__ksa006">#REF!</definedName>
    <definedName name="__ksa007">#REF!</definedName>
    <definedName name="__ksa011">#REF!</definedName>
    <definedName name="__ksa012">#REF!</definedName>
    <definedName name="__ksa013">#REF!</definedName>
    <definedName name="__ksa014">#REF!</definedName>
    <definedName name="__ksa015">#REF!</definedName>
    <definedName name="__ksa016">#REF!</definedName>
    <definedName name="__ksa017">#REF!</definedName>
    <definedName name="__ksa018">#REF!</definedName>
    <definedName name="__ksa019">#REF!</definedName>
    <definedName name="__ksa020">#REF!</definedName>
    <definedName name="__ksa021">#REF!</definedName>
    <definedName name="__ksa022">#REF!</definedName>
    <definedName name="__ksa023">#REF!</definedName>
    <definedName name="__ksa030">#REF!</definedName>
    <definedName name="__ksa040">#REF!</definedName>
    <definedName name="__ksa050">#REF!</definedName>
    <definedName name="__ksa060">#REF!</definedName>
    <definedName name="__ksa070">#REF!</definedName>
    <definedName name="__ksa090">#REF!</definedName>
    <definedName name="__ksa101">#REF!</definedName>
    <definedName name="__ksa102">#REF!</definedName>
    <definedName name="__ksa103">#REF!</definedName>
    <definedName name="__ksa110">#REF!</definedName>
    <definedName name="__ksa201">#REF!</definedName>
    <definedName name="__ksa202">#REF!</definedName>
    <definedName name="__ksa203">#REF!</definedName>
    <definedName name="__ksa204">#REF!</definedName>
    <definedName name="__ksa500">#REF!</definedName>
    <definedName name="__ksa601">#REF!</definedName>
    <definedName name="__ksa602">#REF!</definedName>
    <definedName name="__ksa603">#REF!</definedName>
    <definedName name="__ksa604">#REF!</definedName>
    <definedName name="__ksa605">#REF!</definedName>
    <definedName name="__ksa606">#REF!</definedName>
    <definedName name="__ksh010">#REF!</definedName>
    <definedName name="__ksh011">#REF!</definedName>
    <definedName name="__L70000">#REF!</definedName>
    <definedName name="__Lad1">#REF!</definedName>
    <definedName name="__Lad2">#REF!</definedName>
    <definedName name="__Lad3">#REF!</definedName>
    <definedName name="__lad400">#REF!</definedName>
    <definedName name="__lad600">#REF!</definedName>
    <definedName name="__lad800">#REF!</definedName>
    <definedName name="__Lan1" localSheetId="9">{"'Sheet1'!$L$16"}</definedName>
    <definedName name="__Lan1">{"'Sheet1'!$L$16"}</definedName>
    <definedName name="__LAN3" localSheetId="9">{"'Sheet1'!$L$16"}</definedName>
    <definedName name="__LAN3">{"'Sheet1'!$L$16"}</definedName>
    <definedName name="__lbr02">#REF!</definedName>
    <definedName name="__lbr03">#REF!</definedName>
    <definedName name="__lbr04">#REF!</definedName>
    <definedName name="__lbr05">#REF!</definedName>
    <definedName name="__lbr06">#REF!</definedName>
    <definedName name="__lbr07">#REF!</definedName>
    <definedName name="__lbr08">#REF!</definedName>
    <definedName name="__lbr09">#REF!</definedName>
    <definedName name="__lbr10">#REF!</definedName>
    <definedName name="__LCM2">#REF!</definedName>
    <definedName name="__LCM3">#REF!</definedName>
    <definedName name="__ld100">#REF!</definedName>
    <definedName name="__ld120">#REF!</definedName>
    <definedName name="__ld50">#REF!</definedName>
    <definedName name="__ld60">#REF!</definedName>
    <definedName name="__ld80">#REF!</definedName>
    <definedName name="__ldp60">#REF!</definedName>
    <definedName name="__lh50">#REF!</definedName>
    <definedName name="__LLL01">#REF!</definedName>
    <definedName name="__LLL02">#REF!</definedName>
    <definedName name="__LLL03">#REF!</definedName>
    <definedName name="__LLL04">#REF!</definedName>
    <definedName name="__LLL05">#REF!</definedName>
    <definedName name="__LLL06">#REF!</definedName>
    <definedName name="__LLL07">#REF!</definedName>
    <definedName name="__LLL08">#REF!</definedName>
    <definedName name="__LLL09">#REF!</definedName>
    <definedName name="__LLL10">#REF!</definedName>
    <definedName name="__LLL11">#REF!</definedName>
    <definedName name="__LLL23">#REF!</definedName>
    <definedName name="__lp100">#REF!</definedName>
    <definedName name="__lp300">#REF!</definedName>
    <definedName name="__lp36">#REF!</definedName>
    <definedName name="__lp500">#REF!</definedName>
    <definedName name="__lp60">#REF!</definedName>
    <definedName name="__Lpk02">#REF!</definedName>
    <definedName name="__Lpk10">#REF!</definedName>
    <definedName name="__lpl11">#REF!</definedName>
    <definedName name="__ls100">#REF!</definedName>
    <definedName name="__ls50">#REF!</definedName>
    <definedName name="__ls60">#REF!</definedName>
    <definedName name="__ls80">#REF!</definedName>
    <definedName name="__lvL546">#REF!</definedName>
    <definedName name="__M6" localSheetId="9" hidden="1">{#N/A,#N/A,FALSE,"Chi tiÆt"}</definedName>
    <definedName name="__M6" hidden="1">{#N/A,#N/A,FALSE,"Chi tiÆt"}</definedName>
    <definedName name="__MA023">#REF!</definedName>
    <definedName name="__MAC12">#REF!</definedName>
    <definedName name="__MAC46">#REF!</definedName>
    <definedName name="__mas1" localSheetId="9">{"Book1","4.09 FLORA DAN FAUNA.xls","4.22 PERLENGKAPAN SEKOLAH.xls"}</definedName>
    <definedName name="__mas1" localSheetId="8">{"Book1","4.09 FLORA DAN FAUNA.xls","4.22 PERLENGKAPAN SEKOLAH.xls"}</definedName>
    <definedName name="__mas1">{"Book1","4.09 FLORA DAN FAUNA.xls","4.22 PERLENGKAPAN SEKOLAH.xls"}</definedName>
    <definedName name="__mas12" localSheetId="9">{"Book1","4.09 FLORA DAN FAUNA.xls","4.22 PERLENGKAPAN SEKOLAH.xls"}</definedName>
    <definedName name="__mas12" localSheetId="8">{"Book1","4.09 FLORA DAN FAUNA.xls","4.22 PERLENGKAPAN SEKOLAH.xls"}</definedName>
    <definedName name="__mas12">{"Book1","4.09 FLORA DAN FAUNA.xls","4.22 PERLENGKAPAN SEKOLAH.xls"}</definedName>
    <definedName name="__mas2" localSheetId="9">{"Book1","4.09 FLORA DAN FAUNA.xls","4.22 PERLENGKAPAN SEKOLAH.xls"}</definedName>
    <definedName name="__mas2" localSheetId="8">{"Book1","4.09 FLORA DAN FAUNA.xls","4.22 PERLENGKAPAN SEKOLAH.xls"}</definedName>
    <definedName name="__mas2">{"Book1","4.09 FLORA DAN FAUNA.xls","4.22 PERLENGKAPAN SEKOLAH.xls"}</definedName>
    <definedName name="__mas4" localSheetId="9">{"Book1","4.09 FLORA DAN FAUNA.xls","4.22 PERLENGKAPAN SEKOLAH.xls"}</definedName>
    <definedName name="__mas4" localSheetId="8">{"Book1","4.09 FLORA DAN FAUNA.xls","4.22 PERLENGKAPAN SEKOLAH.xls"}</definedName>
    <definedName name="__mas4">{"Book1","4.09 FLORA DAN FAUNA.xls","4.22 PERLENGKAPAN SEKOLAH.xls"}</definedName>
    <definedName name="__mas5" localSheetId="9">{"Book1","4.09 FLORA DAN FAUNA.xls","4.22 PERLENGKAPAN SEKOLAH.xls"}</definedName>
    <definedName name="__mas5" localSheetId="8">{"Book1","4.09 FLORA DAN FAUNA.xls","4.22 PERLENGKAPAN SEKOLAH.xls"}</definedName>
    <definedName name="__mas5">{"Book1","4.09 FLORA DAN FAUNA.xls","4.22 PERLENGKAPAN SEKOLAH.xls"}</definedName>
    <definedName name="__mas6" localSheetId="9">{"Book1","4.09 FLORA DAN FAUNA.xls","4.22 PERLENGKAPAN SEKOLAH.xls"}</definedName>
    <definedName name="__mas6" localSheetId="8">{"Book1","4.09 FLORA DAN FAUNA.xls","4.22 PERLENGKAPAN SEKOLAH.xls"}</definedName>
    <definedName name="__mas6">{"Book1","4.09 FLORA DAN FAUNA.xls","4.22 PERLENGKAPAN SEKOLAH.xls"}</definedName>
    <definedName name="__mas7" localSheetId="9">{"Book1","4.09 FLORA DAN FAUNA.xls","4.22 PERLENGKAPAN SEKOLAH.xls"}</definedName>
    <definedName name="__mas7" localSheetId="8">{"Book1","4.09 FLORA DAN FAUNA.xls","4.22 PERLENGKAPAN SEKOLAH.xls"}</definedName>
    <definedName name="__mas7">{"Book1","4.09 FLORA DAN FAUNA.xls","4.22 PERLENGKAPAN SEKOLAH.xls"}</definedName>
    <definedName name="__mas8" localSheetId="9">{"Book1","4.09 FLORA DAN FAUNA.xls","4.22 PERLENGKAPAN SEKOLAH.xls"}</definedName>
    <definedName name="__mas8" localSheetId="8">{"Book1","4.09 FLORA DAN FAUNA.xls","4.22 PERLENGKAPAN SEKOLAH.xls"}</definedName>
    <definedName name="__mas8">{"Book1","4.09 FLORA DAN FAUNA.xls","4.22 PERLENGKAPAN SEKOLAH.xls"}</definedName>
    <definedName name="__mas9" localSheetId="9">{"Book1","4.09 FLORA DAN FAUNA.xls","4.22 PERLENGKAPAN SEKOLAH.xls"}</definedName>
    <definedName name="__mas9" localSheetId="8">{"Book1","4.09 FLORA DAN FAUNA.xls","4.22 PERLENGKAPAN SEKOLAH.xls"}</definedName>
    <definedName name="__mas9">{"Book1","4.09 FLORA DAN FAUNA.xls","4.22 PERLENGKAPAN SEKOLAH.xls"}</definedName>
    <definedName name="__MBT118">#REF!</definedName>
    <definedName name="__MBT58">#REF!</definedName>
    <definedName name="__MBT78">#REF!</definedName>
    <definedName name="__mc2">#REF!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#REF!</definedName>
    <definedName name="__ME02">#REF!</definedName>
    <definedName name="__ME03">#REF!</definedName>
    <definedName name="__ME04">#REF!</definedName>
    <definedName name="__ME05">#REF!</definedName>
    <definedName name="__ME06">#REF!</definedName>
    <definedName name="__ME07">#REF!</definedName>
    <definedName name="__ME08">#REF!</definedName>
    <definedName name="__ME09">#REF!</definedName>
    <definedName name="__me1" localSheetId="9">{"Book1","4.09 FLORA DAN FAUNA.xls","4.22 PERLENGKAPAN SEKOLAH.xls"}</definedName>
    <definedName name="__me1" localSheetId="8">{"Book1","4.09 FLORA DAN FAUNA.xls","4.22 PERLENGKAPAN SEKOLAH.xls"}</definedName>
    <definedName name="__me1">{"Book1","4.09 FLORA DAN FAUNA.xls","4.22 PERLENGKAPAN SEKOLAH.xls"}</definedName>
    <definedName name="__ME10">#REF!</definedName>
    <definedName name="__ME11">#REF!</definedName>
    <definedName name="__ME12">#REF!</definedName>
    <definedName name="__ME13">#REF!</definedName>
    <definedName name="__ME14">#REF!</definedName>
    <definedName name="__ME15">#REF!</definedName>
    <definedName name="__ME16">#REF!</definedName>
    <definedName name="__ME17">#REF!</definedName>
    <definedName name="__ME18">#REF!</definedName>
    <definedName name="__ME19">#REF!</definedName>
    <definedName name="__me2" localSheetId="9">{"Book1","4.09 FLORA DAN FAUNA.xls","4.22 PERLENGKAPAN SEKOLAH.xls"}</definedName>
    <definedName name="__me2" localSheetId="8">{"Book1","4.09 FLORA DAN FAUNA.xls","4.22 PERLENGKAPAN SEKOLAH.xls"}</definedName>
    <definedName name="__me2">{"Book1","4.09 FLORA DAN FAUNA.xls","4.22 PERLENGKAPAN SEKOLAH.xls"}</definedName>
    <definedName name="__ME20">#REF!</definedName>
    <definedName name="__ME21">#REF!</definedName>
    <definedName name="__ME22">#REF!</definedName>
    <definedName name="__ME23">#REF!</definedName>
    <definedName name="__ME24">#REF!</definedName>
    <definedName name="__ME25">#REF!</definedName>
    <definedName name="__ME26">#REF!</definedName>
    <definedName name="__ME27">#REF!</definedName>
    <definedName name="__ME28">#REF!</definedName>
    <definedName name="__ME29">#REF!</definedName>
    <definedName name="__me3" localSheetId="9">{"Book1","4.09 FLORA DAN FAUNA.xls","4.22 PERLENGKAPAN SEKOLAH.xls"}</definedName>
    <definedName name="__me3" localSheetId="8">{"Book1","4.09 FLORA DAN FAUNA.xls","4.22 PERLENGKAPAN SEKOLAH.xls"}</definedName>
    <definedName name="__me3">{"Book1","4.09 FLORA DAN FAUNA.xls","4.22 PERLENGKAPAN SEKOLAH.xls"}</definedName>
    <definedName name="__ME30">#REF!</definedName>
    <definedName name="__ME31">#REF!</definedName>
    <definedName name="__ME32">#REF!</definedName>
    <definedName name="__ME33">#REF!</definedName>
    <definedName name="__ME34">#REF!</definedName>
    <definedName name="__ME35">#REF!</definedName>
    <definedName name="__ME36">#REF!</definedName>
    <definedName name="__ME37">#REF!</definedName>
    <definedName name="__ME38">#REF!</definedName>
    <definedName name="__ME39">#REF!</definedName>
    <definedName name="__me4" localSheetId="9">{"Book1","4.09 FLORA DAN FAUNA.xls","4.22 PERLENGKAPAN SEKOLAH.xls"}</definedName>
    <definedName name="__me4" localSheetId="8">{"Book1","4.09 FLORA DAN FAUNA.xls","4.22 PERLENGKAPAN SEKOLAH.xls"}</definedName>
    <definedName name="__me4">{"Book1","4.09 FLORA DAN FAUNA.xls","4.22 PERLENGKAPAN SEKOLAH.xls"}</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 localSheetId="9">{"Book1","4.09 FLORA DAN FAUNA.xls","4.22 PERLENGKAPAN SEKOLAH.xls"}</definedName>
    <definedName name="__me5" localSheetId="8">{"Book1","4.09 FLORA DAN FAUNA.xls","4.22 PERLENGKAPAN SEKOLAH.xls"}</definedName>
    <definedName name="__me5">{"Book1","4.09 FLORA DAN FAUNA.xls","4.22 PERLENGKAPAN SEKOLAH.xls"}</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e9" localSheetId="9">{"Book1","4.09 FLORA DAN FAUNA.xls","4.22 PERLENGKAPAN SEKOLAH.xls"}</definedName>
    <definedName name="__me9" localSheetId="8">{"Book1","4.09 FLORA DAN FAUNA.xls","4.22 PERLENGKAPAN SEKOLAH.xls"}</definedName>
    <definedName name="__me9">{"Book1","4.09 FLORA DAN FAUNA.xls","4.22 PERLENGKAPAN SEKOLAH.xls"}</definedName>
    <definedName name="__mek1" localSheetId="9">{"Book1","4.09 FLORA DAN FAUNA.xls","4.22 PERLENGKAPAN SEKOLAH.xls"}</definedName>
    <definedName name="__mek1" localSheetId="8">{"Book1","4.09 FLORA DAN FAUNA.xls","4.22 PERLENGKAPAN SEKOLAH.xls"}</definedName>
    <definedName name="__mek1">{"Book1","4.09 FLORA DAN FAUNA.xls","4.22 PERLENGKAPAN SEKOLAH.xls"}</definedName>
    <definedName name="__mek2" localSheetId="9">{"Book1","4.09 FLORA DAN FAUNA.xls","4.22 PERLENGKAPAN SEKOLAH.xls"}</definedName>
    <definedName name="__mek2" localSheetId="8">{"Book1","4.09 FLORA DAN FAUNA.xls","4.22 PERLENGKAPAN SEKOLAH.xls"}</definedName>
    <definedName name="__mek2">{"Book1","4.09 FLORA DAN FAUNA.xls","4.22 PERLENGKAPAN SEKOLAH.xls"}</definedName>
    <definedName name="__mek3" localSheetId="9">{"Book1","4.09 FLORA DAN FAUNA.xls","4.22 PERLENGKAPAN SEKOLAH.xls"}</definedName>
    <definedName name="__mek3" localSheetId="8">{"Book1","4.09 FLORA DAN FAUNA.xls","4.22 PERLENGKAPAN SEKOLAH.xls"}</definedName>
    <definedName name="__mek3">{"Book1","4.09 FLORA DAN FAUNA.xls","4.22 PERLENGKAPAN SEKOLAH.xls"}</definedName>
    <definedName name="__mek5" localSheetId="9">{"Book1","4.09 FLORA DAN FAUNA.xls","4.22 PERLENGKAPAN SEKOLAH.xls"}</definedName>
    <definedName name="__mek5" localSheetId="8">{"Book1","4.09 FLORA DAN FAUNA.xls","4.22 PERLENGKAPAN SEKOLAH.xls"}</definedName>
    <definedName name="__mek5">{"Book1","4.09 FLORA DAN FAUNA.xls","4.22 PERLENGKAPAN SEKOLAH.xls"}</definedName>
    <definedName name="__mek87" localSheetId="9">{"Book1","4.09 FLORA DAN FAUNA.xls","4.22 PERLENGKAPAN SEKOLAH.xls"}</definedName>
    <definedName name="__mek87" localSheetId="8">{"Book1","4.09 FLORA DAN FAUNA.xls","4.22 PERLENGKAPAN SEKOLAH.xls"}</definedName>
    <definedName name="__mek87">{"Book1","4.09 FLORA DAN FAUNA.xls","4.22 PERLENGKAPAN SEKOLAH.xls"}</definedName>
    <definedName name="__mek9" localSheetId="9">{"Book1","4.09 FLORA DAN FAUNA.xls","4.22 PERLENGKAPAN SEKOLAH.xls"}</definedName>
    <definedName name="__mek9" localSheetId="8">{"Book1","4.09 FLORA DAN FAUNA.xls","4.22 PERLENGKAPAN SEKOLAH.xls"}</definedName>
    <definedName name="__mek9">{"Book1","4.09 FLORA DAN FAUNA.xls","4.22 PERLENGKAPAN SEKOLAH.xls"}</definedName>
    <definedName name="__meq12" localSheetId="9">{"Book1","4.09 FLORA DAN FAUNA.xls","4.22 PERLENGKAPAN SEKOLAH.xls"}</definedName>
    <definedName name="__meq12" localSheetId="8">{"Book1","4.09 FLORA DAN FAUNA.xls","4.22 PERLENGKAPAN SEKOLAH.xls"}</definedName>
    <definedName name="__meq12">{"Book1","4.09 FLORA DAN FAUNA.xls","4.22 PERLENGKAPAN SEKOLAH.xls"}</definedName>
    <definedName name="__mg8">#REF!</definedName>
    <definedName name="__mhr1">#REF!</definedName>
    <definedName name="__mhr2">#REF!</definedName>
    <definedName name="__mhr3">#REF!</definedName>
    <definedName name="__mhr4">#REF!</definedName>
    <definedName name="__mix300">#REF!</definedName>
    <definedName name="__MMM01">#REF!</definedName>
    <definedName name="__MMM02">#REF!</definedName>
    <definedName name="__MMM03">#REF!</definedName>
    <definedName name="__MMM04">#REF!</definedName>
    <definedName name="__MMM05">#REF!</definedName>
    <definedName name="__MMM06">#REF!</definedName>
    <definedName name="__MMM07">#REF!</definedName>
    <definedName name="__MMM08">#REF!</definedName>
    <definedName name="__MMM09">#REF!</definedName>
    <definedName name="__MMM10">#REF!</definedName>
    <definedName name="__MMM11">#REF!</definedName>
    <definedName name="__MMM12">#REF!</definedName>
    <definedName name="__MMM13">#REF!</definedName>
    <definedName name="__MMM14">#REF!</definedName>
    <definedName name="__MMM15">#REF!</definedName>
    <definedName name="__MMM16">#REF!</definedName>
    <definedName name="__MMM17">#REF!</definedName>
    <definedName name="__MMM18">#REF!</definedName>
    <definedName name="__MMM19">#REF!</definedName>
    <definedName name="__MMM20">#REF!</definedName>
    <definedName name="__MMM21">#REF!</definedName>
    <definedName name="__MMM22">#REF!</definedName>
    <definedName name="__MMM23">#REF!</definedName>
    <definedName name="__MMM24">#REF!</definedName>
    <definedName name="__MMM25">#REF!</definedName>
    <definedName name="__MMM26">#REF!</definedName>
    <definedName name="__MMM27">#REF!</definedName>
    <definedName name="__MMM28">#REF!</definedName>
    <definedName name="__MMM29">#REF!</definedName>
    <definedName name="__MMM30">#REF!</definedName>
    <definedName name="__MMM31">#REF!</definedName>
    <definedName name="__MMM32">#REF!</definedName>
    <definedName name="__MMM33">#REF!</definedName>
    <definedName name="__MMM34">#REF!</definedName>
    <definedName name="__MMM35">#REF!</definedName>
    <definedName name="__MMM36">#REF!</definedName>
    <definedName name="__MMM37">#REF!</definedName>
    <definedName name="__MMM38">#REF!</definedName>
    <definedName name="__MMM39">#REF!</definedName>
    <definedName name="__MMM40">#REF!</definedName>
    <definedName name="__MMM41">#REF!</definedName>
    <definedName name="__MMM411">#REF!</definedName>
    <definedName name="__MMM42">#REF!</definedName>
    <definedName name="__MMM43">#REF!</definedName>
    <definedName name="__MMM44">#REF!</definedName>
    <definedName name="__MMM45">#REF!</definedName>
    <definedName name="__MMM46">#REF!</definedName>
    <definedName name="__MMM47">#REF!</definedName>
    <definedName name="__MMM48">#REF!</definedName>
    <definedName name="__MMM49">#REF!</definedName>
    <definedName name="__MMM50">#REF!</definedName>
    <definedName name="__MMM51">#REF!</definedName>
    <definedName name="__MMM52">#REF!</definedName>
    <definedName name="__MMM53">#REF!</definedName>
    <definedName name="__MMM54">#REF!</definedName>
    <definedName name="__MOB1">#REF!</definedName>
    <definedName name="__MOB2">#REF!</definedName>
    <definedName name="__mp1">#REF!</definedName>
    <definedName name="__Mpk12">#REF!</definedName>
    <definedName name="__Mpk9">#REF!</definedName>
    <definedName name="__MRL12">#REF!</definedName>
    <definedName name="__MRL14">#REF!</definedName>
    <definedName name="__MRL34">#REF!</definedName>
    <definedName name="__MRL38">#REF!</definedName>
    <definedName name="__MRL58">#REF!</definedName>
    <definedName name="__mu1">#REF!</definedName>
    <definedName name="__mu2">#REF!</definedName>
    <definedName name="__mu2003">NA()</definedName>
    <definedName name="__MU3">#REF!</definedName>
    <definedName name="__mu30010">NA()</definedName>
    <definedName name="__MU4">#REF!</definedName>
    <definedName name="__mu4003">NA()</definedName>
    <definedName name="__mu45">#REF!</definedName>
    <definedName name="__MU5">#REF!</definedName>
    <definedName name="__mul12">#REF!</definedName>
    <definedName name="__mul6">#REF!</definedName>
    <definedName name="__mul9">#REF!</definedName>
    <definedName name="__mvd1">#REF!</definedName>
    <definedName name="__mvd2">#REF!</definedName>
    <definedName name="__mvd3">#REF!</definedName>
    <definedName name="__mvd4">#REF!</definedName>
    <definedName name="__NCL100">#REF!</definedName>
    <definedName name="__NCL200">#REF!</definedName>
    <definedName name="__NCL250">#REF!</definedName>
    <definedName name="__ngl3">#REF!</definedName>
    <definedName name="__ngl4">#REF!</definedName>
    <definedName name="__nin190">#REF!</definedName>
    <definedName name="__nip1">#REF!</definedName>
    <definedName name="__nip2">#REF!</definedName>
    <definedName name="__nok001">#REF!</definedName>
    <definedName name="__nok002">#REF!</definedName>
    <definedName name="__nya10">#REF!</definedName>
    <definedName name="__nya120">#REF!</definedName>
    <definedName name="__nya150">#REF!</definedName>
    <definedName name="__nya16">#REF!</definedName>
    <definedName name="__nya185">#REF!</definedName>
    <definedName name="__nya240">#REF!</definedName>
    <definedName name="__nya25">#REF!</definedName>
    <definedName name="__nya300">#REF!</definedName>
    <definedName name="__nya35">#REF!</definedName>
    <definedName name="__nya4">#REF!</definedName>
    <definedName name="__nya400">#REF!</definedName>
    <definedName name="__nya50">#REF!</definedName>
    <definedName name="__nya6">#REF!</definedName>
    <definedName name="__nya70">#REF!</definedName>
    <definedName name="__nya95">#REF!</definedName>
    <definedName name="__nyf410">#REF!</definedName>
    <definedName name="__nyf416">#REF!</definedName>
    <definedName name="__nyf425">#REF!</definedName>
    <definedName name="__nyf435">#REF!</definedName>
    <definedName name="__nyf450">#REF!</definedName>
    <definedName name="__nyf46">#REF!</definedName>
    <definedName name="__nyf470">#REF!</definedName>
    <definedName name="__nyf495">#REF!</definedName>
    <definedName name="__nym210">#REF!</definedName>
    <definedName name="__NYM215">#REF!</definedName>
    <definedName name="__nym216">#REF!</definedName>
    <definedName name="__nym225">#REF!</definedName>
    <definedName name="__nym235">#REF!</definedName>
    <definedName name="__nym24">#REF!</definedName>
    <definedName name="__nym26">#REF!</definedName>
    <definedName name="__nym310">#REF!</definedName>
    <definedName name="__nym316">#REF!</definedName>
    <definedName name="__nym325">#REF!</definedName>
    <definedName name="__nym34">#REF!</definedName>
    <definedName name="__nym36">#REF!</definedName>
    <definedName name="__nym410">#REF!</definedName>
    <definedName name="__nym416">#REF!</definedName>
    <definedName name="__nym425">#REF!</definedName>
    <definedName name="__nym44">#REF!</definedName>
    <definedName name="__nym46">#REF!</definedName>
    <definedName name="__nyy110">#REF!</definedName>
    <definedName name="__nyy1120">#REF!</definedName>
    <definedName name="__nyy1150">#REF!</definedName>
    <definedName name="__nyy116">#REF!</definedName>
    <definedName name="__nyy1185">#REF!</definedName>
    <definedName name="__nyy1240">#REF!</definedName>
    <definedName name="__nyy125">#REF!</definedName>
    <definedName name="__nyy1300">#REF!</definedName>
    <definedName name="__nyy135">#REF!</definedName>
    <definedName name="__nyy14">#REF!</definedName>
    <definedName name="__nyy1400">#REF!</definedName>
    <definedName name="__nyy150">#REF!</definedName>
    <definedName name="__nyy1500">#REF!</definedName>
    <definedName name="__nyy16">#REF!</definedName>
    <definedName name="__nyy1630">#REF!</definedName>
    <definedName name="__nyy170">#REF!</definedName>
    <definedName name="__nyy195">#REF!</definedName>
    <definedName name="__nyy210">#REF!</definedName>
    <definedName name="__nyy2120">#REF!</definedName>
    <definedName name="__nyy2150">#REF!</definedName>
    <definedName name="__nyy216">#REF!</definedName>
    <definedName name="__nyy2185">#REF!</definedName>
    <definedName name="__nyy225">#REF!</definedName>
    <definedName name="__nyy235">#REF!</definedName>
    <definedName name="__nyy24">#REF!</definedName>
    <definedName name="__nyy2416">#REF!</definedName>
    <definedName name="__nyy244">#REF!</definedName>
    <definedName name="__nyy246">#REF!</definedName>
    <definedName name="__nyy250">#REF!</definedName>
    <definedName name="__nyy26">#REF!</definedName>
    <definedName name="__nyy270">#REF!</definedName>
    <definedName name="__nyy295">#REF!</definedName>
    <definedName name="__nyy310">#REF!</definedName>
    <definedName name="__nyy3120">#REF!</definedName>
    <definedName name="__NYY315">#REF!</definedName>
    <definedName name="__nyy3150">#REF!</definedName>
    <definedName name="__nyy316">#REF!</definedName>
    <definedName name="__nyy3185">#REF!</definedName>
    <definedName name="__nyy3240">#REF!</definedName>
    <definedName name="__nyy325">#REF!</definedName>
    <definedName name="__nyy335">#REF!</definedName>
    <definedName name="__nyy34">#REF!</definedName>
    <definedName name="__nyy350">#REF!</definedName>
    <definedName name="__nyy36">#REF!</definedName>
    <definedName name="__nyy370">#REF!</definedName>
    <definedName name="__nyy395">#REF!</definedName>
    <definedName name="__nyy410">#REF!</definedName>
    <definedName name="__nyy41010">#REF!</definedName>
    <definedName name="__nyy4120">#REF!</definedName>
    <definedName name="__nyy412050">#REF!</definedName>
    <definedName name="__nyy412070">#REF!</definedName>
    <definedName name="__NYY415">#REF!</definedName>
    <definedName name="__nyy4150">#REF!</definedName>
    <definedName name="__nyy415070">#REF!</definedName>
    <definedName name="__nyy416">#REF!</definedName>
    <definedName name="__nyy41616">#REF!</definedName>
    <definedName name="__nyy4185">#REF!</definedName>
    <definedName name="__nyy4240">#REF!</definedName>
    <definedName name="__nyy425">#REF!</definedName>
    <definedName name="__NYY4250">#REF!</definedName>
    <definedName name="__nyy42525">#REF!</definedName>
    <definedName name="__nyy4300">#REF!</definedName>
    <definedName name="__nyy435">#REF!</definedName>
    <definedName name="__nyy43535">#REF!</definedName>
    <definedName name="__nyy44">#REF!</definedName>
    <definedName name="__nyy444">#REF!</definedName>
    <definedName name="__nyy450">#REF!</definedName>
    <definedName name="__nyy45050">#REF!</definedName>
    <definedName name="__nyy46">#REF!</definedName>
    <definedName name="__nyy466">#REF!</definedName>
    <definedName name="__nyy470">#REF!</definedName>
    <definedName name="__nyy47050">#REF!</definedName>
    <definedName name="__nyy47070">#REF!</definedName>
    <definedName name="__nyy495">#REF!</definedName>
    <definedName name="__nyy49570">#REF!</definedName>
    <definedName name="__OD114">#REF!</definedName>
    <definedName name="__OD136">#REF!</definedName>
    <definedName name="__OD170">#REF!</definedName>
    <definedName name="__OD955">#REF!</definedName>
    <definedName name="__of5008">#REF!</definedName>
    <definedName name="__Opa1">#REF!</definedName>
    <definedName name="__Opa2">#REF!</definedName>
    <definedName name="__PA1">#REF!</definedName>
    <definedName name="__PA10">#REF!</definedName>
    <definedName name="__pa1017">#REF!</definedName>
    <definedName name="__pa12">#REF!</definedName>
    <definedName name="__pa18">#REF!</definedName>
    <definedName name="__PA2">#REF!</definedName>
    <definedName name="__PA3">#REF!</definedName>
    <definedName name="__PA4">#REF!</definedName>
    <definedName name="__PA5">#REF!</definedName>
    <definedName name="__PA6">#REF!</definedName>
    <definedName name="__PA7">#REF!</definedName>
    <definedName name="__PA8">#REF!</definedName>
    <definedName name="__PA9">#REF!</definedName>
    <definedName name="__pab100">#REF!</definedName>
    <definedName name="__pab125">#REF!</definedName>
    <definedName name="__pab126">#REF!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C012">#REF!</definedName>
    <definedName name="__pah150">#REF!</definedName>
    <definedName name="__pak100">#REF!</definedName>
    <definedName name="__pak150">#REF!</definedName>
    <definedName name="__pak50">#REF!</definedName>
    <definedName name="__pak80">#REF!</definedName>
    <definedName name="__PAL1">#REF!</definedName>
    <definedName name="__PAL2">#REF!</definedName>
    <definedName name="__pal2828">#REF!</definedName>
    <definedName name="__PAL3">#REF!</definedName>
    <definedName name="__pav6">#REF!</definedName>
    <definedName name="__pav8">#REF!</definedName>
    <definedName name="__paw10">#REF!</definedName>
    <definedName name="__paw25">#REF!</definedName>
    <definedName name="__paw40">#REF!</definedName>
    <definedName name="__paw50">#REF!</definedName>
    <definedName name="__paw65">#REF!</definedName>
    <definedName name="__PB1">#REF!</definedName>
    <definedName name="__PB2">#REF!</definedName>
    <definedName name="__PB3">#REF!</definedName>
    <definedName name="__pb34">#REF!</definedName>
    <definedName name="__pb4">#REF!</definedName>
    <definedName name="__pbf3">#REF!</definedName>
    <definedName name="__pbf4">#REF!</definedName>
    <definedName name="__PBK175">#REF!</definedName>
    <definedName name="__PBK22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1">#REF!</definedName>
    <definedName name="__pc10">#REF!</definedName>
    <definedName name="__pc12">#REF!</definedName>
    <definedName name="__pc2">#REF!</definedName>
    <definedName name="__pc3">#REF!</definedName>
    <definedName name="__pc4">#REF!</definedName>
    <definedName name="__PC450">#REF!</definedName>
    <definedName name="__pc5">#REF!</definedName>
    <definedName name="__pc50">#REF!</definedName>
    <definedName name="__pc6">#REF!</definedName>
    <definedName name="__PC600">#REF!</definedName>
    <definedName name="__pc8">#REF!</definedName>
    <definedName name="__pc80">#REF!</definedName>
    <definedName name="__PCD10">#REF!</definedName>
    <definedName name="__PCD3">#REF!</definedName>
    <definedName name="__PCD6">#REF!</definedName>
    <definedName name="__PCD8">#REF!</definedName>
    <definedName name="__pcf10">#REF!</definedName>
    <definedName name="__pcf12">#REF!</definedName>
    <definedName name="__pcf3">#REF!</definedName>
    <definedName name="__pcf4">#REF!</definedName>
    <definedName name="__pcf5">#REF!</definedName>
    <definedName name="__pcf6">#REF!</definedName>
    <definedName name="__pcf8">#REF!</definedName>
    <definedName name="__pcf80">#REF!</definedName>
    <definedName name="__pd1">#REF!</definedName>
    <definedName name="__pd2">#REF!</definedName>
    <definedName name="__pd3">#REF!</definedName>
    <definedName name="__pdf3">#REF!</definedName>
    <definedName name="__pdp2">#REF!</definedName>
    <definedName name="__PEL001">#REF!</definedName>
    <definedName name="__PEL002">#REF!</definedName>
    <definedName name="__PEL003">#REF!</definedName>
    <definedName name="__PEL004">#REF!</definedName>
    <definedName name="__PEL005">#REF!</definedName>
    <definedName name="__PEL006">#REF!</definedName>
    <definedName name="__PEL007">#REF!</definedName>
    <definedName name="__PEL008">#REF!</definedName>
    <definedName name="__PEL009">#REF!</definedName>
    <definedName name="__PEL011">#REF!</definedName>
    <definedName name="__PEL012">#REF!</definedName>
    <definedName name="__PEL013">#REF!</definedName>
    <definedName name="__PEL014">#REF!</definedName>
    <definedName name="__PEL015">#REF!</definedName>
    <definedName name="__PEL016">#REF!</definedName>
    <definedName name="__PEL017">#REF!</definedName>
    <definedName name="__PEL018">#REF!</definedName>
    <definedName name="__PEL019">#REF!</definedName>
    <definedName name="__PEL020">#REF!</definedName>
    <definedName name="__PEL021">#REF!</definedName>
    <definedName name="__PEL022">#REF!</definedName>
    <definedName name="__PEL023">#REF!</definedName>
    <definedName name="__PEL024">#REF!</definedName>
    <definedName name="__PEL025">#REF!</definedName>
    <definedName name="__PEL026">#REF!</definedName>
    <definedName name="__PEL027">#REF!</definedName>
    <definedName name="__PEL028">#REF!</definedName>
    <definedName name="__pf0210">#REF!</definedName>
    <definedName name="__pf0280">#REF!</definedName>
    <definedName name="__pf0402">#REF!</definedName>
    <definedName name="__pf0403">#REF!</definedName>
    <definedName name="__PF1">#REF!</definedName>
    <definedName name="__pf12">#REF!</definedName>
    <definedName name="__pf18">#REF!</definedName>
    <definedName name="__PF2">#REF!</definedName>
    <definedName name="__pf3">#REF!</definedName>
    <definedName name="__pf4">#REF!</definedName>
    <definedName name="__pf5">#REF!</definedName>
    <definedName name="__pf6">#REF!</definedName>
    <definedName name="__pg2">#REF!</definedName>
    <definedName name="__ph100">#REF!</definedName>
    <definedName name="__ph150">#REF!</definedName>
    <definedName name="__phf100">#REF!</definedName>
    <definedName name="__phf150">#REF!</definedName>
    <definedName name="__PI01500">#REF!</definedName>
    <definedName name="__pi0505">#REF!</definedName>
    <definedName name="__PJ2">#REF!</definedName>
    <definedName name="__PJ3">#REF!</definedName>
    <definedName name="__PJA1">#REF!</definedName>
    <definedName name="__PJA2">#REF!</definedName>
    <definedName name="__PJA3">#REF!</definedName>
    <definedName name="__PJA4">#REF!</definedName>
    <definedName name="__PJA6">#REF!</definedName>
    <definedName name="__pjk5">#REF!</definedName>
    <definedName name="__pk1">#REF!</definedName>
    <definedName name="__pk15">#REF!</definedName>
    <definedName name="__pk2">#REF!</definedName>
    <definedName name="__pk25">#REF!</definedName>
    <definedName name="__pk3">#REF!</definedName>
    <definedName name="__PL1">#REF!</definedName>
    <definedName name="__PL2">#REF!</definedName>
    <definedName name="__PL25">#REF!</definedName>
    <definedName name="__PL3">#REF!</definedName>
    <definedName name="__PL4">#REF!</definedName>
    <definedName name="__PL5">#REF!</definedName>
    <definedName name="__ply4">#REF!</definedName>
    <definedName name="__ply9">#REF!</definedName>
    <definedName name="__po1000">#REF!</definedName>
    <definedName name="__por4040">#REF!</definedName>
    <definedName name="__ppn1">#REF!</definedName>
    <definedName name="__pr0001">#REF!</definedName>
    <definedName name="__pr0004">#REF!</definedName>
    <definedName name="__pr0005">#REF!</definedName>
    <definedName name="__pr0102">#REF!</definedName>
    <definedName name="__pr0104">#REF!</definedName>
    <definedName name="__PRC019">#REF!</definedName>
    <definedName name="__PS1">#REF!</definedName>
    <definedName name="__PS2">#REF!</definedName>
    <definedName name="__PSC052">#REF!</definedName>
    <definedName name="__PSC084">#REF!</definedName>
    <definedName name="__psr1">#REF!</definedName>
    <definedName name="__psr2">#REF!</definedName>
    <definedName name="__psr3">#REF!</definedName>
    <definedName name="__psr44">#REF!</definedName>
    <definedName name="__PT1">#REF!</definedName>
    <definedName name="__PT2">#REF!</definedName>
    <definedName name="__PT3">#REF!</definedName>
    <definedName name="__pt30">#REF!</definedName>
    <definedName name="__PT4">#REF!</definedName>
    <definedName name="__pv100">#REF!</definedName>
    <definedName name="__pv40">#REF!</definedName>
    <definedName name="__pv50">#REF!</definedName>
    <definedName name="__pv80">#REF!</definedName>
    <definedName name="__PVC05">#REF!</definedName>
    <definedName name="__pvc1">#REF!</definedName>
    <definedName name="__pvc100">#REF!</definedName>
    <definedName name="__pvc12">#REF!</definedName>
    <definedName name="__pvc150">#REF!</definedName>
    <definedName name="__PVC153">#REF!</definedName>
    <definedName name="__PVC2">#REF!</definedName>
    <definedName name="__pvc20">#REF!</definedName>
    <definedName name="__pvc200">#REF!</definedName>
    <definedName name="__pvc25">#REF!</definedName>
    <definedName name="__PVC3">#REF!</definedName>
    <definedName name="__pvc300">#REF!</definedName>
    <definedName name="__pvc32">#REF!</definedName>
    <definedName name="__PVC34">#REF!</definedName>
    <definedName name="__PVC4">#REF!</definedName>
    <definedName name="__pvc40">#REF!</definedName>
    <definedName name="__pvc44">#REF!</definedName>
    <definedName name="__pvc50">#REF!</definedName>
    <definedName name="__pvc6">#REF!</definedName>
    <definedName name="__pvc65">#REF!</definedName>
    <definedName name="__PVC75">#REF!</definedName>
    <definedName name="__pvc8">#REF!</definedName>
    <definedName name="__pvc80">#REF!</definedName>
    <definedName name="__pvc804">"'file://SERVER3/har-data/STRUCTURE PRICE OF BQ KOMPAS GRAMEDIA.xls'#$analisa.$#REF!$#REF!"</definedName>
    <definedName name="__pvc805">"'file://SERVER3/har-data/STRUCTURE PRICE OF BQ KOMPAS GRAMEDIA.xls'#$analisa.$#REF!$#REF!"</definedName>
    <definedName name="__pvf100">#REF!</definedName>
    <definedName name="__pvf80">#REF!</definedName>
    <definedName name="__pxx001">#REF!</definedName>
    <definedName name="__Q2" localSheetId="9">{"'Overflow Tank '!$A$1:$Q$58"}</definedName>
    <definedName name="__Q2">{"'Overflow Tank '!$A$1:$Q$58"}</definedName>
    <definedName name="__QC1">#REF!</definedName>
    <definedName name="__QC2">#REF!</definedName>
    <definedName name="__QC3">#REF!</definedName>
    <definedName name="__qmd15">#REF!</definedName>
    <definedName name="__qmd20">#REF!</definedName>
    <definedName name="__QS1">#REF!</definedName>
    <definedName name="__QS10">#REF!</definedName>
    <definedName name="__QS11">#REF!</definedName>
    <definedName name="__QS12">#REF!</definedName>
    <definedName name="__QS13">#REF!</definedName>
    <definedName name="__QS14">#REF!</definedName>
    <definedName name="__QS15">#REF!</definedName>
    <definedName name="__QS16">#REF!</definedName>
    <definedName name="__QS17">#REF!</definedName>
    <definedName name="__QS18">#REF!</definedName>
    <definedName name="__QS19">#REF!</definedName>
    <definedName name="__QS2">#REF!</definedName>
    <definedName name="__QS20">#REF!</definedName>
    <definedName name="__QS21">#REF!</definedName>
    <definedName name="__QS3">#REF!</definedName>
    <definedName name="__QS4">#REF!</definedName>
    <definedName name="__QS5">#REF!</definedName>
    <definedName name="__QS6">#REF!</definedName>
    <definedName name="__QS7">#REF!</definedName>
    <definedName name="__QS8">#REF!</definedName>
    <definedName name="__QS9">#REF!</definedName>
    <definedName name="__qty1">#REF!</definedName>
    <definedName name="__qty2">#REF!</definedName>
    <definedName name="__qty3">#REF!</definedName>
    <definedName name="__qty4">#REF!</definedName>
    <definedName name="__RAB1">#REF!</definedName>
    <definedName name="__RAB2">#REF!</definedName>
    <definedName name="__rcp100">#REF!</definedName>
    <definedName name="__rcp60">#REF!</definedName>
    <definedName name="__rd1">#REF!</definedName>
    <definedName name="__rd2">#REF!</definedName>
    <definedName name="__rd3">#REF!</definedName>
    <definedName name="__rd4">#REF!</definedName>
    <definedName name="__rd6">#REF!</definedName>
    <definedName name="__rd8">#REF!</definedName>
    <definedName name="__rdd100">#REF!</definedName>
    <definedName name="__rdd150">#REF!</definedName>
    <definedName name="__rdo1">#REF!</definedName>
    <definedName name="__rdo10">#REF!</definedName>
    <definedName name="__rdo4">#REF!</definedName>
    <definedName name="__rdo6">#REF!</definedName>
    <definedName name="__rdo7">#REF!</definedName>
    <definedName name="__rdo8">#REF!</definedName>
    <definedName name="__rdo9">#REF!</definedName>
    <definedName name="__rk100">#REF!</definedName>
    <definedName name="__rk150">#REF!</definedName>
    <definedName name="__rk200">#REF!</definedName>
    <definedName name="__rk300">#REF!</definedName>
    <definedName name="__rk400">#REF!</definedName>
    <definedName name="__rk500">#REF!</definedName>
    <definedName name="__rk600">#REF!</definedName>
    <definedName name="__rkl1000">#REF!</definedName>
    <definedName name="__rkl1200">#REF!</definedName>
    <definedName name="__rkl200">#REF!</definedName>
    <definedName name="__rkl300">#REF!</definedName>
    <definedName name="__rkl400">#REF!</definedName>
    <definedName name="__rkl500">#REF!</definedName>
    <definedName name="__rkl600">#REF!</definedName>
    <definedName name="__rkl700">#REF!</definedName>
    <definedName name="__rkl800">#REF!</definedName>
    <definedName name="__sad1010">#REF!</definedName>
    <definedName name="__sad1212">#REF!</definedName>
    <definedName name="__sad1414">#REF!</definedName>
    <definedName name="__sad1717">#REF!</definedName>
    <definedName name="__sad266">#REF!</definedName>
    <definedName name="__sad88">#REF!</definedName>
    <definedName name="__sc1">#REF!</definedName>
    <definedName name="__sc175">#REF!</definedName>
    <definedName name="__SC2">#REF!</definedName>
    <definedName name="__sc3">#REF!</definedName>
    <definedName name="__SE2" localSheetId="9">___________PSC084</definedName>
    <definedName name="__SE2" localSheetId="8">___________PSC084</definedName>
    <definedName name="__SE2">___________PSC084</definedName>
    <definedName name="__SFL1">#N/A</definedName>
    <definedName name="__SFL2">#N/A</definedName>
    <definedName name="__SFL3">#N/A</definedName>
    <definedName name="__SFM1">#N/A</definedName>
    <definedName name="__SFM2">#N/A</definedName>
    <definedName name="__SFM3">#N/A</definedName>
    <definedName name="__SFM4">#N/A</definedName>
    <definedName name="__SFM5">#N/A</definedName>
    <definedName name="__SFM6">#N/A</definedName>
    <definedName name="__SFM7">#N/A</definedName>
    <definedName name="__SFQ1">#N/A</definedName>
    <definedName name="__SFQ2">#N/A</definedName>
    <definedName name="__SFQ3">#N/A</definedName>
    <definedName name="__SFQ4">#N/A</definedName>
    <definedName name="__sfv150" localSheetId="9">#REF!</definedName>
    <definedName name="__sfv150">#REF!</definedName>
    <definedName name="__sh1040" localSheetId="9">#REF!</definedName>
    <definedName name="__sh1040">#REF!</definedName>
    <definedName name="__sn1020" localSheetId="9">#REF!</definedName>
    <definedName name="__sn1020">#REF!</definedName>
    <definedName name="__SN3">#REF!</definedName>
    <definedName name="__sn8">#REF!</definedName>
    <definedName name="__sn9">#REF!</definedName>
    <definedName name="__Spl12">#REF!</definedName>
    <definedName name="__Spl23">#REF!</definedName>
    <definedName name="__Spl57">#REF!</definedName>
    <definedName name="__st1">#REF!</definedName>
    <definedName name="__st2">#REF!</definedName>
    <definedName name="__st3">#REF!</definedName>
    <definedName name="__std100">#REF!</definedName>
    <definedName name="__std150">#REF!</definedName>
    <definedName name="__std2">#REF!</definedName>
    <definedName name="__std3">#REF!</definedName>
    <definedName name="__std4">#REF!</definedName>
    <definedName name="__std50">#REF!</definedName>
    <definedName name="__std65">#REF!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SUM1">#N/A</definedName>
    <definedName name="__SUM2">#N/A</definedName>
    <definedName name="__SUM3">#N/A</definedName>
    <definedName name="__Sun1">#REF!</definedName>
    <definedName name="__T916889">#REF!</definedName>
    <definedName name="__TA01">#REF!</definedName>
    <definedName name="__TA67">#REF!</definedName>
    <definedName name="__TA78">#REF!</definedName>
    <definedName name="__TA89">#REF!</definedName>
    <definedName name="__TA90">#REF!</definedName>
    <definedName name="__tb100">#REF!</definedName>
    <definedName name="__tb12">#REF!</definedName>
    <definedName name="__tb9">#REF!</definedName>
    <definedName name="__TB96116">#REF!</definedName>
    <definedName name="__TB96121">#REF!</definedName>
    <definedName name="__TB96147">#REF!</definedName>
    <definedName name="__TB97019">#REF!</definedName>
    <definedName name="__TB97084">#REF!</definedName>
    <definedName name="__Tbb1">#REF!</definedName>
    <definedName name="__Tbb2">#REF!</definedName>
    <definedName name="__Tbs1">#REF!</definedName>
    <definedName name="__Tbs2">#REF!</definedName>
    <definedName name="__Tbt1">#REF!</definedName>
    <definedName name="__Tbt2">#REF!</definedName>
    <definedName name="__TCa1">#REF!</definedName>
    <definedName name="__Tca2">#REF!</definedName>
    <definedName name="__th100">NA()</definedName>
    <definedName name="__TH160">NA()</definedName>
    <definedName name="__ti100">#REF!</definedName>
    <definedName name="__ti120">#REF!</definedName>
    <definedName name="__ti50">#REF!</definedName>
    <definedName name="__ti60">#REF!</definedName>
    <definedName name="__ti80">#REF!</definedName>
    <definedName name="__TK1">#REF!</definedName>
    <definedName name="__TK10">#REF!</definedName>
    <definedName name="__TK11">#REF!</definedName>
    <definedName name="__TK12">#REF!</definedName>
    <definedName name="__TK13">#REF!</definedName>
    <definedName name="__TK14">#REF!</definedName>
    <definedName name="__TK15">#REF!</definedName>
    <definedName name="__TK16">#REF!</definedName>
    <definedName name="__TK17">#REF!</definedName>
    <definedName name="__TK18">#REF!</definedName>
    <definedName name="__TK2">#REF!</definedName>
    <definedName name="__TK3">#REF!</definedName>
    <definedName name="__TK4">#REF!</definedName>
    <definedName name="__TK5">#REF!</definedName>
    <definedName name="__TK6">#REF!</definedName>
    <definedName name="__TK7">#REF!</definedName>
    <definedName name="__TK8">#REF!</definedName>
    <definedName name="__TK9">#REF!</definedName>
    <definedName name="__Tky1">#REF!</definedName>
    <definedName name="__Tky2">#REF!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lc20">#REF!</definedName>
    <definedName name="__TOP2">#N/A</definedName>
    <definedName name="__Tpk03">#REF!</definedName>
    <definedName name="__Tpk04">#REF!</definedName>
    <definedName name="__Tpk06">#REF!</definedName>
    <definedName name="__TR250">NA()</definedName>
    <definedName name="__tr375">NA()</definedName>
    <definedName name="__tri12">#REF!</definedName>
    <definedName name="__tri4">#REF!</definedName>
    <definedName name="__tri6">#REF!</definedName>
    <definedName name="__tri9">#REF!</definedName>
    <definedName name="__tsI3">#REF!</definedName>
    <definedName name="__tsv25">#REF!</definedName>
    <definedName name="__tt3" localSheetId="9">{"'Sheet1'!$L$16"}</definedName>
    <definedName name="__tt3">{"'Sheet1'!$L$16"}</definedName>
    <definedName name="__tv14">#REF!</definedName>
    <definedName name="__Twd04">#REF!</definedName>
    <definedName name="__uls60">#REF!</definedName>
    <definedName name="__up10">"'file://SERVER3/har-data/STRUCTURE PRICE OF BQ KOMPAS GRAMEDIA.xls'#$analisa.$#REF!$#REF!"</definedName>
    <definedName name="__UPA100">NA()</definedName>
    <definedName name="__usd2">#REF!</definedName>
    <definedName name="__utd1">#REF!</definedName>
    <definedName name="__utd2">#REF!</definedName>
    <definedName name="__utd3">#REF!</definedName>
    <definedName name="__VBK1">#REF!</definedName>
    <definedName name="__VBK2">#REF!</definedName>
    <definedName name="__vcd2">#REF!</definedName>
    <definedName name="__vcd3">#REF!</definedName>
    <definedName name="__vcd4">#REF!</definedName>
    <definedName name="__vd106">#REF!</definedName>
    <definedName name="__vd148">#REF!</definedName>
    <definedName name="__vd1810">#REF!</definedName>
    <definedName name="__vd2012">#REF!</definedName>
    <definedName name="__vd2014">#REF!</definedName>
    <definedName name="__vd2212">#REF!</definedName>
    <definedName name="__vd2612">#REF!</definedName>
    <definedName name="__vd44">#REF!</definedName>
    <definedName name="__vd66">#REF!</definedName>
    <definedName name="__vd86">#REF!</definedName>
    <definedName name="__VL100">#REF!</definedName>
    <definedName name="__VL200">#REF!</definedName>
    <definedName name="__VL250">#REF!</definedName>
    <definedName name="__vnt100">#REF!</definedName>
    <definedName name="__vnt40">#REF!</definedName>
    <definedName name="__vnt50">#REF!</definedName>
    <definedName name="__vnt80">#REF!</definedName>
    <definedName name="__vol1">#REF!</definedName>
    <definedName name="__vol10">#REF!</definedName>
    <definedName name="__vol11">#REF!</definedName>
    <definedName name="__vol12">#REF!</definedName>
    <definedName name="__vol13">#REF!</definedName>
    <definedName name="__vol14">#REF!</definedName>
    <definedName name="__vol15">#REF!</definedName>
    <definedName name="__vol16">#REF!</definedName>
    <definedName name="__vol2">#REF!</definedName>
    <definedName name="__vol3">#REF!</definedName>
    <definedName name="__vol4">#REF!</definedName>
    <definedName name="__vol5">#REF!</definedName>
    <definedName name="__vol6">#REF!</definedName>
    <definedName name="__vol7">#REF!</definedName>
    <definedName name="__vol8">#REF!</definedName>
    <definedName name="__vol9">#REF!</definedName>
    <definedName name="__WC1">#REF!</definedName>
    <definedName name="__WC2">#REF!</definedName>
    <definedName name="__WC3">#REF!</definedName>
    <definedName name="__we3">#REF!</definedName>
    <definedName name="__WL25_4_1">#REF!</definedName>
    <definedName name="__wm10">#REF!</definedName>
    <definedName name="__wm6">#REF!</definedName>
    <definedName name="__WM8">#REF!</definedName>
    <definedName name="__wrs1">#REF!</definedName>
    <definedName name="__x2">#REF!</definedName>
    <definedName name="__xlfn.BAHTTEXT">#NAME?</definedName>
    <definedName name="_0">#REF!</definedName>
    <definedName name="_0_4">#REF!</definedName>
    <definedName name="_0_subtotal">#REF!</definedName>
    <definedName name="_00">#REF!</definedName>
    <definedName name="_01">#REF!</definedName>
    <definedName name="_02">#REF!</definedName>
    <definedName name="_03">#REF!</definedName>
    <definedName name="_0は表示せず空">#REF!</definedName>
    <definedName name="_1">#REF!</definedName>
    <definedName name="_1_?_?_">#REF!</definedName>
    <definedName name="_1_______123Graph_ACHART_1" hidden="1">#REF!</definedName>
    <definedName name="_1___A">#REF!</definedName>
    <definedName name="_1__123Graph_ACHART_1" hidden="1">#REF!</definedName>
    <definedName name="_1__123Graph_ACHART_2" hidden="1">#REF!</definedName>
    <definedName name="_1__123Graph_ACHART_3J" hidden="1">#REF!</definedName>
    <definedName name="_1_0_0dasarpr">#REF!</definedName>
    <definedName name="_1_1">#REF!</definedName>
    <definedName name="_1_A_1">#REF!</definedName>
    <definedName name="_1_m__GALIAN_TANAH_MAX._KEDALAMAN_1m">"Documents/Project/Proyek Berjalan/Bidakara/RAB/Documents and Settings/Nurchayono/My Documents/Privat1/Proyek/renov TBGS/MATRA/Projects/01CipakuYKK-BI/Teknis/04RAB/rab pelaksanaan/03Plot/RAB Pengembangan Lahan Cipaku.xls'#$'Rekapitulasi Harga Satuan'.$G$27"</definedName>
    <definedName name="_1_m__GALIAN_TANAH_MAX._KEDALAMAN_1m_2">"Documents/Project/Proyek Berjalan/Bidakara/RAB/Documents and Settings/Nurchayono/My Documents/Privat1/Proyek/renov TBGS/MATRA/Projects/01CipakuYKK-BI/Teknis/04RAB/rab pelaksanaan/03Plot/RAB Pengembangan Lahan Cipaku.xls'#$'Rekapitulasi Harga Satuan'.$G$27"</definedName>
    <definedName name="_1_m__URUGAN_TANAH_KEMBALI_2">"Documents/Project/Proyek Berjalan/Bidakara/RAB/Documents and Settings/Nurchayono/My Documents/Privat1/Proyek/renov TBGS/MATRA/Projects/01CipakuYKK-BI/Teknis/04RAB/rab pelaksanaan/03Plot/RAB Pengembangan Lahan Cipaku.xls'#$'Rekapitulasi Harga Satuan'.$G$29"</definedName>
    <definedName name="_1_労賃金入力">#REF!</definedName>
    <definedName name="_1_総括_B_4縦_">#REF!</definedName>
    <definedName name="_10">#REF!</definedName>
    <definedName name="_10_?≫?">#REF!</definedName>
    <definedName name="_10_________123Graph_ACHART_4K" hidden="1">#REF!</definedName>
    <definedName name="_10_____123Graph_ACHART_1" hidden="1">#REF!</definedName>
    <definedName name="_10__123Graph_BCHART_3J" hidden="1">#REF!</definedName>
    <definedName name="_10__123Graph_BCHART_5L" hidden="1">#REF!</definedName>
    <definedName name="_10__123Graph_CCHART_5L" hidden="1">#REF!</definedName>
    <definedName name="_10__123Graph_DCHART_3J" hidden="1">#REF!</definedName>
    <definedName name="_10_WQ_4_1">#REF!</definedName>
    <definedName name="_100_WQ_1_1_1_1_1">"'file://Server-win2000/div-proyek/proyek/9903/bq/bq-ars/BQ-PS&amp;A.xls'#$BAG_2.$#REF!#REF!"</definedName>
    <definedName name="_10000">#REF!</definedName>
    <definedName name="_10000_1">#REF!</definedName>
    <definedName name="_10000_14">#REF!</definedName>
    <definedName name="_10000_14_15">#REF!</definedName>
    <definedName name="_10000_14_15_1">#REF!</definedName>
    <definedName name="_10000_14_15_16">#REF!</definedName>
    <definedName name="_10000_14_15_7">#REF!</definedName>
    <definedName name="_10000_14_16">#REF!</definedName>
    <definedName name="_10000_14_8">#REF!</definedName>
    <definedName name="_10000_14_9">#REF!</definedName>
    <definedName name="_10000_15">#REF!</definedName>
    <definedName name="_10000_15_1">#REF!</definedName>
    <definedName name="_10000_15_16">#REF!</definedName>
    <definedName name="_10000_15_7">#REF!</definedName>
    <definedName name="_10000_16">#REF!</definedName>
    <definedName name="_10000_22">#REF!</definedName>
    <definedName name="_10000_4">#REF!</definedName>
    <definedName name="_10000_5">#REF!</definedName>
    <definedName name="_10000_5_15">#REF!</definedName>
    <definedName name="_10000_5_15_1">#REF!</definedName>
    <definedName name="_10000_5_15_16">#REF!</definedName>
    <definedName name="_10000_5_15_7">#REF!</definedName>
    <definedName name="_10000_5_16">#REF!</definedName>
    <definedName name="_10000_5_8">#REF!</definedName>
    <definedName name="_10000_5_9">#REF!</definedName>
    <definedName name="_10000_6">#REF!</definedName>
    <definedName name="_10000_6_15">#REF!</definedName>
    <definedName name="_10000_6_15_1">#REF!</definedName>
    <definedName name="_10000_6_15_16">#REF!</definedName>
    <definedName name="_10000_6_15_7">#REF!</definedName>
    <definedName name="_10000_6_16">#REF!</definedName>
    <definedName name="_10000_6_8">#REF!</definedName>
    <definedName name="_10000_6_9">#REF!</definedName>
    <definedName name="_10000_7">#REF!</definedName>
    <definedName name="_10000_7_15">#REF!</definedName>
    <definedName name="_10000_7_15_1">#REF!</definedName>
    <definedName name="_10000_7_15_16">#REF!</definedName>
    <definedName name="_10000_7_15_7">#REF!</definedName>
    <definedName name="_10000_7_16">#REF!</definedName>
    <definedName name="_10000_7_8">#REF!</definedName>
    <definedName name="_10000_7_9">#REF!</definedName>
    <definedName name="_10000_8">#REF!</definedName>
    <definedName name="_10000_9">#REF!</definedName>
    <definedName name="_1000fedc35_1_1_1">#REF!</definedName>
    <definedName name="_1001fedc35_1_1_1_1">#REF!</definedName>
    <definedName name="_1002fffff_1_1_1">#REF!</definedName>
    <definedName name="_1003FIRST_FLOOR_1_1_1">#REF!</definedName>
    <definedName name="_1004fit100l_1_1_1">#REF!</definedName>
    <definedName name="_1005F_SL_1_1_1_1_1" localSheetId="9">RAB!_______________mas12:[0]!________________rdo8</definedName>
    <definedName name="_1005F_SL_1_1_1_1_1">[0]!_______________mas12:[0]!________________rdo8</definedName>
    <definedName name="_1005FIT65_1_1_1" localSheetId="9">#REF!</definedName>
    <definedName name="_1005FIT65_1_1_1">#REF!</definedName>
    <definedName name="_1006faab_1_1_1">#REF!</definedName>
    <definedName name="_1006fjd100_1_1_1">#REF!</definedName>
    <definedName name="_1007facm_1_1_1">#REF!</definedName>
    <definedName name="_1007fjd100_1_1_1_1">#REF!</definedName>
    <definedName name="_1008facp_1_1_1">#REF!</definedName>
    <definedName name="_1008fjd150_1_1_1">#REF!</definedName>
    <definedName name="_1009faeol_1_1_1">#REF!</definedName>
    <definedName name="_1009fjd50_1_1_1">#REF!</definedName>
    <definedName name="_101_____123Graph_CCHART_4K" hidden="1">#REF!</definedName>
    <definedName name="_101____123Graph_FCHART_5L" hidden="1">#REF!</definedName>
    <definedName name="_1010fahd_1_1_1">#REF!</definedName>
    <definedName name="_1010fjd50_1_1_1_1">#REF!</definedName>
    <definedName name="_1011fahdt_1_1_1">#REF!</definedName>
    <definedName name="_1011fjd65_1_1_1">#REF!</definedName>
    <definedName name="_1012fahs_1_1_1">#REF!</definedName>
    <definedName name="_1012flmh400_1_1_1">#REF!</definedName>
    <definedName name="_1013fail_1_1_1">#REF!</definedName>
    <definedName name="_1013flmh400_1_1_1_1">#REF!</definedName>
    <definedName name="_1014faitc_1_1_1">#REF!</definedName>
    <definedName name="_1014fmd150_1_1_1">#REF!</definedName>
    <definedName name="_1015faki_1_1_1">#REF!</definedName>
    <definedName name="_1015fmd150_1_1_1_1">#REF!</definedName>
    <definedName name="_1016fam_1_1_1">#REF!</definedName>
    <definedName name="_1016frc2495_1_1_1">#REF!</definedName>
    <definedName name="_1017famcp_1_1_1">#REF!</definedName>
    <definedName name="_1017frc41010_1_1_1">#REF!</definedName>
    <definedName name="_1018faoi_1_1_1">#REF!</definedName>
    <definedName name="_1018frc42115070_1_1_1">#REF!</definedName>
    <definedName name="_1019far_1_1_1">#REF!</definedName>
    <definedName name="_1019frc495_1_1_1">#REF!</definedName>
    <definedName name="_102_____123Graph_CCHART_5L" hidden="1">#REF!</definedName>
    <definedName name="_1020fasd_1_1_1">#REF!</definedName>
    <definedName name="_1020frc4x10_1_1_1">#REF!</definedName>
    <definedName name="_1021fasdt_1_1_1">#REF!</definedName>
    <definedName name="_1021frc4x10_1_1_1_1">#REF!</definedName>
    <definedName name="_1022fat_1_1_1">#REF!</definedName>
    <definedName name="_1022frc4x1x400_1_1_1">#REF!</definedName>
    <definedName name="_1023fdd3_1_1_1">#REF!</definedName>
    <definedName name="_1023frc4x1x400_1_1_1_1">#REF!</definedName>
    <definedName name="_1024fdu2_1_1_1">#REF!</definedName>
    <definedName name="_1024frc4x25_1_1_1">#REF!</definedName>
    <definedName name="_1025feco25_1_1_1">#REF!</definedName>
    <definedName name="_1025frc4x25_1_1_1_1">#REF!</definedName>
    <definedName name="_1026fedc2_1_1_1">#REF!</definedName>
    <definedName name="_1026frc4x300_1_1_1">#REF!</definedName>
    <definedName name="_1027fedc2_1_1_1_1">#REF!</definedName>
    <definedName name="_1027frc4x300_1_1_1_1">#REF!</definedName>
    <definedName name="_1028fedc35_1_1_1">#REF!</definedName>
    <definedName name="_1028frc4x35_1_1_1">#REF!</definedName>
    <definedName name="_1029fedc35_1_1_1_1">#REF!</definedName>
    <definedName name="_1029frc4x35_1_1_1_1">#REF!</definedName>
    <definedName name="_102LS">#REF!</definedName>
    <definedName name="_102SS">#REF!</definedName>
    <definedName name="_103_____123Graph_DCHART_3J" hidden="1">#REF!</definedName>
    <definedName name="_1030fffff_1_1_1">#REF!</definedName>
    <definedName name="_1030frc4x95_1_1_1">#REF!</definedName>
    <definedName name="_1031FIRST_FLOOR_1_1_1">#REF!</definedName>
    <definedName name="_1031frc4x95_1_1_1_1">#REF!</definedName>
    <definedName name="_1032fit100l_1_1_1">#REF!</definedName>
    <definedName name="_1032frc5x4_1_1_1">#REF!</definedName>
    <definedName name="_1033FIT65_1_1_1">#REF!</definedName>
    <definedName name="_1033frc5x4_1_1_1_1">#REF!</definedName>
    <definedName name="_1034fjd100_1_1_1">#REF!</definedName>
    <definedName name="_1034frc5x6_1_1_1">#REF!</definedName>
    <definedName name="_1035fjd100_1_1_1_1">#REF!</definedName>
    <definedName name="_1035frc5x6_1_1_1_1">#REF!</definedName>
    <definedName name="_1036fjd150_1_1_1">#REF!</definedName>
    <definedName name="_1036fs_1_1_1">#REF!</definedName>
    <definedName name="_1037fjd50_1_1_1">#REF!</definedName>
    <definedName name="_1037FSDATA_1_1_1">#REF!</definedName>
    <definedName name="_1038fjd50_1_1_1_1">#REF!</definedName>
    <definedName name="_1038fsvd100_1_1_1">#REF!</definedName>
    <definedName name="_1039fjd65_1_1_1">#REF!</definedName>
    <definedName name="_1039fsvd100_1_1_1_1">#REF!</definedName>
    <definedName name="_104_____123Graph_DCHART_4K" hidden="1">#REF!</definedName>
    <definedName name="_104___123Graph_ACHART_4K" hidden="1">#REF!</definedName>
    <definedName name="_104_X_1_1">#REF!</definedName>
    <definedName name="_1040flmh400_1_1_1">#REF!</definedName>
    <definedName name="_1040fsvd150_1_1_1">#REF!</definedName>
    <definedName name="_1041flmh400_1_1_1_1">#REF!</definedName>
    <definedName name="_1041fsvd150_1_1_1_1">#REF!</definedName>
    <definedName name="_1042fmd150_1_1_1">#REF!</definedName>
    <definedName name="_1042fsvd65_1_1_1">#REF!</definedName>
    <definedName name="_1043fmd150_1_1_1_1">#REF!</definedName>
    <definedName name="_1043fsvd65_1_1_1_1">#REF!</definedName>
    <definedName name="_1044frc2495_1_1_1">#REF!</definedName>
    <definedName name="_1044FURNITURE__FURNISHING_1_1_1">#REF!</definedName>
    <definedName name="_1045frc41010_1_1_1">#REF!</definedName>
    <definedName name="_1045govpd15_1_1_1">#REF!</definedName>
    <definedName name="_1046frc42115070_1_1_1">#REF!</definedName>
    <definedName name="_1046govpd15_1_1_1_1">#REF!</definedName>
    <definedName name="_1047frc495_1_1_1">#REF!</definedName>
    <definedName name="_1047GRAND_PALEMBANG_HOTEL___PALEMBANG_1_1_1">#REF!</definedName>
    <definedName name="_1048frc4x10_1_1_1">#REF!</definedName>
    <definedName name="_1048grc_1_1_1">#REF!</definedName>
    <definedName name="_1049frc4x10_1_1_1_1">#REF!</definedName>
    <definedName name="_1049grc1_1_1_1">#REF!</definedName>
    <definedName name="_105_____123Graph_DCHART_5L" hidden="1">#REF!</definedName>
    <definedName name="_105___123Graph_ACHART_5L" hidden="1">#REF!</definedName>
    <definedName name="_105_Y_1_1">#REF!</definedName>
    <definedName name="_1050frc4x1x400_1_1_1">#REF!</definedName>
    <definedName name="_1050gs110g_1_1_1">#REF!</definedName>
    <definedName name="_1051frc4x1x400_1_1_1_1">#REF!</definedName>
    <definedName name="_1051gs110g_1_1_1_1">#REF!</definedName>
    <definedName name="_1052frc4x25_1_1_1">#REF!</definedName>
    <definedName name="_1052gs14g_1_1_1">#REF!</definedName>
    <definedName name="_1053frc4x25_1_1_1_1">#REF!</definedName>
    <definedName name="_1053gs14g_1_1_1_1">#REF!</definedName>
    <definedName name="_1054frc4x300_1_1_1">#REF!</definedName>
    <definedName name="_1054gs55g_1_1_1">#REF!</definedName>
    <definedName name="_1055frc4x300_1_1_1_1">#REF!</definedName>
    <definedName name="_1055gs55g_1_1_1_1">#REF!</definedName>
    <definedName name="_1056frc4x35_1_1_1">#REF!</definedName>
    <definedName name="_1056gs6g_1_1_1">#REF!</definedName>
    <definedName name="_1057frc4x35_1_1_1_1">#REF!</definedName>
    <definedName name="_1057gs6g_1_1_1_1">#REF!</definedName>
    <definedName name="_1058frc4x95_1_1_1">#REF!</definedName>
    <definedName name="_1058gs80g_1_1_1">#REF!</definedName>
    <definedName name="_1059frc4x95_1_1_1_1">#REF!</definedName>
    <definedName name="_1059gs80g_1_1_1_1">#REF!</definedName>
    <definedName name="_106_____123Graph_ECHART_3J" hidden="1">#REF!</definedName>
    <definedName name="_106_Z_1_1">#REF!</definedName>
    <definedName name="_1060frc5x4_1_1_1">#REF!</definedName>
    <definedName name="_1060gti50_1_1_1">#REF!</definedName>
    <definedName name="_1061frc5x4_1_1_1_1">#REF!</definedName>
    <definedName name="_1061gti60_1_1_1">#REF!</definedName>
    <definedName name="_1062frc5x6_1_1_1">#REF!</definedName>
    <definedName name="_1062gv1.25ab_1_1_1">#REF!</definedName>
    <definedName name="_1063frc5x6_1_1_1_1">#REF!</definedName>
    <definedName name="_1063gv1.5ab_1_1_1">#REF!</definedName>
    <definedName name="_1064fs_1_1_1">#REF!</definedName>
    <definedName name="_1064gv12ab_1_1_1">#REF!</definedName>
    <definedName name="_1065FSDATA_1_1_1">#REF!</definedName>
    <definedName name="_1065gv1ab_1_1_1">#REF!</definedName>
    <definedName name="_1066fsvd100_1_1_1">#REF!</definedName>
    <definedName name="_1066gv34ab_1_1_1">#REF!</definedName>
    <definedName name="_1067fsvd100_1_1_1_1">#REF!</definedName>
    <definedName name="_1067gvd0.5_1_1_1">#REF!</definedName>
    <definedName name="_1068fsvd150_1_1_1">#REF!</definedName>
    <definedName name="_1068gvd0.75_1_1_1">#REF!</definedName>
    <definedName name="_1069fsvd150_1_1_1_1">#REF!</definedName>
    <definedName name="_1069gvd1.25_1_1_1">#REF!</definedName>
    <definedName name="_107_____123Graph_ECHART_5L" hidden="1">#REF!</definedName>
    <definedName name="_107___123Graph_BCHART_4K" hidden="1">#REF!</definedName>
    <definedName name="_1070fsvd65_1_1_1">#REF!</definedName>
    <definedName name="_1070gvd1.5_1_1_1">#REF!</definedName>
    <definedName name="_1071fsvd65_1_1_1_1">#REF!</definedName>
    <definedName name="_1071gvd1_1_1_1">#REF!</definedName>
    <definedName name="_1072FURNITURE__FURNISHING_1_1_1">#REF!</definedName>
    <definedName name="_1072gvd10_1_1_1">#REF!</definedName>
    <definedName name="_1073govpd15_1_1_1">#REF!</definedName>
    <definedName name="_1073gvd100_1_1_1">#REF!</definedName>
    <definedName name="_1074govpd15_1_1_1_1">#REF!</definedName>
    <definedName name="_1074gvd100_1_1_1_1">#REF!</definedName>
    <definedName name="_1075GRAND_PALEMBANG_HOTEL___PALEMBANG_1_1_1">#REF!</definedName>
    <definedName name="_1075gvd15_1_1_1">#REF!</definedName>
    <definedName name="_1076grc_1_1_1">#REF!</definedName>
    <definedName name="_1076gvd15_1_1_1_1">#REF!</definedName>
    <definedName name="_1077grc1_1_1_1">#REF!</definedName>
    <definedName name="_1077gvd150_1_1_1">#REF!</definedName>
    <definedName name="_1078gs110g_1_1_1">#REF!</definedName>
    <definedName name="_1078gvd2.5_1_1_1">#REF!</definedName>
    <definedName name="_1079gs110g_1_1_1_1">#REF!</definedName>
    <definedName name="_1079gvd2_1_1_1">#REF!</definedName>
    <definedName name="_107A_1_1">#REF!</definedName>
    <definedName name="_108___123Graph_BCHART_5L" hidden="1">#REF!</definedName>
    <definedName name="_1080gs14g_1_1_1">#REF!</definedName>
    <definedName name="_1080gvd25_1_1_1">#REF!</definedName>
    <definedName name="_1081gs14g_1_1_1_1">#REF!</definedName>
    <definedName name="_1081gvd25_1_1_1_1">#REF!</definedName>
    <definedName name="_1082gs55g_1_1_1">#REF!</definedName>
    <definedName name="_1082gvd3_1_1_1">#REF!</definedName>
    <definedName name="_1083gs55g_1_1_1_1">#REF!</definedName>
    <definedName name="_1083gvd4_1_1_1">#REF!</definedName>
    <definedName name="_1084gs6g_1_1_1">#REF!</definedName>
    <definedName name="_1084gvd5_1_1_1">#REF!</definedName>
    <definedName name="_1085gs6g_1_1_1_1">#REF!</definedName>
    <definedName name="_1085gvd50_1_1_1">#REF!</definedName>
    <definedName name="_1086gs80g_1_1_1">#REF!</definedName>
    <definedName name="_1086gvd50_1_1_1_1">#REF!</definedName>
    <definedName name="_1087gs80g_1_1_1_1">#REF!</definedName>
    <definedName name="_1087gvd6_1_1_1">#REF!</definedName>
    <definedName name="_1088gti50_1_1_1">#REF!</definedName>
    <definedName name="_1088gvd65_1_1_1">#REF!</definedName>
    <definedName name="_1089gti60_1_1_1">#REF!</definedName>
    <definedName name="_1089gvd8_1_1_1">#REF!</definedName>
    <definedName name="_108A_1_1_1">#REF!</definedName>
    <definedName name="_109_____123Graph_FCHART_5L" hidden="1">#REF!</definedName>
    <definedName name="_1090gv1.25ab_1_1_1">#REF!</definedName>
    <definedName name="_1090HAJIME_1_1_1">#REF!</definedName>
    <definedName name="_1091gv1.5ab_1_1_1">#REF!</definedName>
    <definedName name="_1091hd_1_1_1">#REF!</definedName>
    <definedName name="_1092gv12ab_1_1_1">#REF!</definedName>
    <definedName name="_1092hil_1_1_1">#REF!</definedName>
    <definedName name="_1093gv1ab_1_1_1">#REF!</definedName>
    <definedName name="_1093hspt_1_1_1">#REF!</definedName>
    <definedName name="_1094gv34ab_1_1_1">#REF!</definedName>
    <definedName name="_1094hspt_1_1_1_1">#REF!</definedName>
    <definedName name="_1095gvd0.5_1_1_1">#REF!</definedName>
    <definedName name="_1095hsut_1_1_1">#REF!</definedName>
    <definedName name="_1096gvd0.75_1_1_1">#REF!</definedName>
    <definedName name="_1096hswt_1_1_1">#REF!</definedName>
    <definedName name="_1097gvd1.25_1_1_1">#REF!</definedName>
    <definedName name="_1097hswt_1_1_1_1">#REF!</definedName>
    <definedName name="_1098gvd1.5_1_1_1">#REF!</definedName>
    <definedName name="_1098ihb_1_1_1">#REF!</definedName>
    <definedName name="_1099gvd1_1_1_1">#REF!</definedName>
    <definedName name="_1099ihbl_1_1_1">#REF!</definedName>
    <definedName name="_109A_1_1_2">#REF!</definedName>
    <definedName name="_10Excel_BuiltIn_Print_Area_5_1_1">#REF!</definedName>
    <definedName name="_11">#REF!</definedName>
    <definedName name="_11_________123Graph_ACHART_5L" hidden="1">#REF!</definedName>
    <definedName name="_11____123Graph_ACHART_1" hidden="1">#REF!</definedName>
    <definedName name="_11___123Graph_DCHART_3J" hidden="1">#REF!</definedName>
    <definedName name="_11__123Graph_BCHART_4K" hidden="1">#REF!</definedName>
    <definedName name="_11__123Graph_CCHART_3J" hidden="1">#REF!</definedName>
    <definedName name="_11__123Graph_DCHART_3J" hidden="1">#REF!</definedName>
    <definedName name="_11__123Graph_DCHART_4K" hidden="1">#REF!</definedName>
    <definedName name="_11_A_2_1">#REF!</definedName>
    <definedName name="_110___123Graph_CCHART_4K" hidden="1">#REF!</definedName>
    <definedName name="_1100gvd10_1_1_1">#REF!</definedName>
    <definedName name="_1100ihbl_1_1_1_1">#REF!</definedName>
    <definedName name="_1101gvd100_1_1_1">#REF!</definedName>
    <definedName name="_1101INSU_1_1_1">#REF!</definedName>
    <definedName name="_1102gvd100_1_1_1_1">#REF!</definedName>
    <definedName name="_1102irahu_1_1_1">#REF!</definedName>
    <definedName name="_1103gvd15_1_1_1">#REF!</definedName>
    <definedName name="_1103ITEM_1_1_1">#REF!</definedName>
    <definedName name="_1104gvd15_1_1_1_1">#REF!</definedName>
    <definedName name="_1104jik_1_1_1">#REF!</definedName>
    <definedName name="_1105gvd150_1_1_1">#REF!</definedName>
    <definedName name="_1105k20p_1_1_1">#REF!</definedName>
    <definedName name="_1106gvd2.5_1_1_1">#REF!</definedName>
    <definedName name="_1106k40p_1_1_1">#REF!</definedName>
    <definedName name="_1107gvd2_1_1_1">#REF!</definedName>
    <definedName name="_1107k50p_1_1_1">#REF!</definedName>
    <definedName name="_1108gvd25_1_1_1">#REF!</definedName>
    <definedName name="_1108k60p_1_1_1">#REF!</definedName>
    <definedName name="_1109gvd25_1_1_1_1">#REF!</definedName>
    <definedName name="_1109kab_1_1_1">#REF!</definedName>
    <definedName name="_110A_1_1_1_1">#REF!</definedName>
    <definedName name="_111___123Graph_CCHART_5L" hidden="1">#REF!</definedName>
    <definedName name="_1110gvd3_1_1_1">#REF!</definedName>
    <definedName name="_1110kbs_1_1_1">#REF!</definedName>
    <definedName name="_1111gvd4_1_1_1">#REF!</definedName>
    <definedName name="_1111kco7_1_1_1">#REF!</definedName>
    <definedName name="_1112gvd5_1_1_1">#REF!</definedName>
    <definedName name="_1112kdc_1_1_1">#REF!</definedName>
    <definedName name="_1113gvd50_1_1_1">#REF!</definedName>
    <definedName name="_1113kfs_1_1_1">#REF!</definedName>
    <definedName name="_1114gvd50_1_1_1_1">#REF!</definedName>
    <definedName name="_1114kgs_1_1_1">#REF!</definedName>
    <definedName name="_1115gvd6_1_1_1">#REF!</definedName>
    <definedName name="_1115kgs_1_1_1_1">#REF!</definedName>
    <definedName name="_1116gvd65_1_1_1">#REF!</definedName>
    <definedName name="_1116khd_1_1_1">#REF!</definedName>
    <definedName name="_1117gvd8_1_1_1">#REF!</definedName>
    <definedName name="_1117kht20_1_1_1">#REF!</definedName>
    <definedName name="_1118HAJIME_1_1_1">#REF!</definedName>
    <definedName name="_1118kht40_1_1_1">#REF!</definedName>
    <definedName name="_1119hd_1_1_1">#REF!</definedName>
    <definedName name="_1119kht50_1_1_1">#REF!</definedName>
    <definedName name="_111A_1_1_1_1_1">#REF!</definedName>
    <definedName name="_112____123Graph_ACHART_4K" hidden="1">#REF!</definedName>
    <definedName name="_112___123Graph_DCHART_3J" hidden="1">#REF!</definedName>
    <definedName name="_1120hil_1_1_1">#REF!</definedName>
    <definedName name="_1120khts_1_1_1">#REF!</definedName>
    <definedName name="_1121hspt_1_1_1">#REF!</definedName>
    <definedName name="_1121kitc100x2x0.6_1_1_1">#REF!</definedName>
    <definedName name="_1122hspt_1_1_1_1">#REF!</definedName>
    <definedName name="_1122kitc2x100x2x0.6_1_1_1">#REF!</definedName>
    <definedName name="_1123hsut_1_1_1">#REF!</definedName>
    <definedName name="_1123kji_1_1_1">#REF!</definedName>
    <definedName name="_1124hswt_1_1_1">#REF!</definedName>
    <definedName name="_1124kk_1_1_1">#REF!</definedName>
    <definedName name="_1125hswt_1_1_1_1">#REF!</definedName>
    <definedName name="_1125kk10a_1_1_1">#REF!</definedName>
    <definedName name="_1126ihb_1_1_1">#REF!</definedName>
    <definedName name="_1126kk10a_1_1_1_1">#REF!</definedName>
    <definedName name="_1127ihbl_1_1_1">#REF!</definedName>
    <definedName name="_1127kk16a_1_1_1">#REF!</definedName>
    <definedName name="_1128ihbl_1_1_1_1">#REF!</definedName>
    <definedName name="_1128kk16a_1_1_1_1">#REF!</definedName>
    <definedName name="_1129INSU_1_1_1">#REF!</definedName>
    <definedName name="_1129kkm_1_1_1">#REF!</definedName>
    <definedName name="_112A_1_1_1_1_1_1">#REF!</definedName>
    <definedName name="_113____123Graph_ACHART_5L" hidden="1">#REF!</definedName>
    <definedName name="_113___123Graph_DCHART_4K" hidden="1">#REF!</definedName>
    <definedName name="_1130irahu_1_1_1">#REF!</definedName>
    <definedName name="_1130kknym_1_1_1">#REF!</definedName>
    <definedName name="_1131ITEM_1_1_1">#REF!</definedName>
    <definedName name="_1131kknymhy_1_1_1">#REF!</definedName>
    <definedName name="_1132jik_1_1_1">#REF!</definedName>
    <definedName name="_1132kkt_1_1_1">#REF!</definedName>
    <definedName name="_1133k20p_1_1_1">#REF!</definedName>
    <definedName name="_1133kkts_1_1_1">#REF!</definedName>
    <definedName name="_1134k40p_1_1_1">#REF!</definedName>
    <definedName name="_1134klb_1_1_1">#REF!</definedName>
    <definedName name="_1135k50p_1_1_1">#REF!</definedName>
    <definedName name="_1135klp_1_1_1">#REF!</definedName>
    <definedName name="_1136k60p_1_1_1">#REF!</definedName>
    <definedName name="_1136klp_1_1_1_1">#REF!</definedName>
    <definedName name="_1137kab_1_1_1">#REF!</definedName>
    <definedName name="_1137km_1_1_1">#REF!</definedName>
    <definedName name="_1138kbs_1_1_1">#REF!</definedName>
    <definedName name="_1138kmcs_1_1_1">#REF!</definedName>
    <definedName name="_1139kco7_1_1_1">#REF!</definedName>
    <definedName name="_1139kmm_1_1_1">#REF!</definedName>
    <definedName name="_114___123Graph_DCHART_5L" hidden="1">#REF!</definedName>
    <definedName name="_1140kdc_1_1_1">#REF!</definedName>
    <definedName name="_1140kmts_1_1_1">#REF!</definedName>
    <definedName name="_1141kfs_1_1_1">#REF!</definedName>
    <definedName name="_1141KODE_1_1_1">#REF!</definedName>
    <definedName name="_1142kgs_1_1_1">#REF!</definedName>
    <definedName name="_1142koeflingg_1_1_1">#REF!</definedName>
    <definedName name="_1143kgs_1_1_1_1">#REF!</definedName>
    <definedName name="_1143koeflingk_1_1_1">#REF!</definedName>
    <definedName name="_1144khd_1_1_1">#REF!</definedName>
    <definedName name="_1144koi_1_1_1">#REF!</definedName>
    <definedName name="_1145kht20_1_1_1">#REF!</definedName>
    <definedName name="_1145kout_1_1_1">#REF!</definedName>
    <definedName name="_1146kht40_1_1_1">#REF!</definedName>
    <definedName name="_1146koutv_1_1_1">#REF!</definedName>
    <definedName name="_1147kht50_1_1_1">#REF!</definedName>
    <definedName name="_1147kpo_1_1_1">#REF!</definedName>
    <definedName name="_1148khts_1_1_1">#REF!</definedName>
    <definedName name="_1148kr_1_1_1">#REF!</definedName>
    <definedName name="_1149kitc100x2x0.6_1_1_1">#REF!</definedName>
    <definedName name="_1149ksk_1_1_1">#REF!</definedName>
    <definedName name="_115____123Graph_BCHART_4K" hidden="1">#REF!</definedName>
    <definedName name="_115___123Graph_ECHART_3J" hidden="1">#REF!</definedName>
    <definedName name="_1150kitc2x100x2x0.6_1_1_1">#REF!</definedName>
    <definedName name="_1150ksk_1_1_1_1">#REF!</definedName>
    <definedName name="_1151kji_1_1_1">#REF!</definedName>
    <definedName name="_1151ksl_1_1_1">#REF!</definedName>
    <definedName name="_1152kk_1_1_1">#REF!</definedName>
    <definedName name="_1152ksp_1_1_1">#REF!</definedName>
    <definedName name="_1153kk10a_1_1_1">#REF!</definedName>
    <definedName name="_1153ksr_1_1_1">#REF!</definedName>
    <definedName name="_1154kk10a_1_1_1_1">#REF!</definedName>
    <definedName name="_1154kst_1_1_1">#REF!</definedName>
    <definedName name="_1155kk16a_1_1_1">#REF!</definedName>
    <definedName name="_1155kst_1_1_1_1">#REF!</definedName>
    <definedName name="_1156kk16a_1_1_1_1">#REF!</definedName>
    <definedName name="_1156kt_1_1_1">#REF!</definedName>
    <definedName name="_1157kkm_1_1_1">#REF!</definedName>
    <definedName name="_1157ktbt_1_1_1">#REF!</definedName>
    <definedName name="_1158kknym_1_1_1">#REF!</definedName>
    <definedName name="_1158ktpm_1_1_1">#REF!</definedName>
    <definedName name="_1159kknymhy_1_1_1">#REF!</definedName>
    <definedName name="_1159KUSEN__PINTU__JENDELA__ALAT_ALAT_PENGGANTUNG_DAN_CURTAIN_WALL_1_1_1">#REF!</definedName>
    <definedName name="_116____123Graph_BCHART_5L" hidden="1">#REF!</definedName>
    <definedName name="_116___123Graph_ECHART_5L" hidden="1">#REF!</definedName>
    <definedName name="_1160kkt_1_1_1">#REF!</definedName>
    <definedName name="_1160kutp_1_1_1">#REF!</definedName>
    <definedName name="_1161kkts_1_1_1">#REF!</definedName>
    <definedName name="_1161kvc_1_1_1">#REF!</definedName>
    <definedName name="_1162klb_1_1_1">#REF!</definedName>
    <definedName name="_1162kwh1st_1_1_1">#REF!</definedName>
    <definedName name="_1163klp_1_1_1">#REF!</definedName>
    <definedName name="_1163kwh1st_1_1_1_1">#REF!</definedName>
    <definedName name="_1164klp_1_1_1_1">#REF!</definedName>
    <definedName name="_1164kwh3st_1_1_1">#REF!</definedName>
    <definedName name="_1165km_1_1_1">#REF!</definedName>
    <definedName name="_1165kwh3st_1_1_1_1">#REF!</definedName>
    <definedName name="_1166kmcs_1_1_1">#REF!</definedName>
    <definedName name="_1166l1ti50_1_1_1">#REF!</definedName>
    <definedName name="_1167kmm_1_1_1">#REF!</definedName>
    <definedName name="_1167l1ti60_1_1_1">#REF!</definedName>
    <definedName name="_1168kmts_1_1_1">#REF!</definedName>
    <definedName name="_1168l3l100_1_1_1">#REF!</definedName>
    <definedName name="_1169KODE_1_1_1">#REF!</definedName>
    <definedName name="_1169l3l50_1_1_1">#REF!</definedName>
    <definedName name="_1170koeflingg_1_1_1">#REF!</definedName>
    <definedName name="_1170l3l60_1_1_1">#REF!</definedName>
    <definedName name="_1171koeflingk_1_1_1">#REF!</definedName>
    <definedName name="_1171l3l70_1_1_1">#REF!</definedName>
    <definedName name="_1172koi_1_1_1">#REF!</definedName>
    <definedName name="_1172l3l80_1_1_1">#REF!</definedName>
    <definedName name="_1173kout_1_1_1">#REF!</definedName>
    <definedName name="_1173l3ld100_1_1_1">#REF!</definedName>
    <definedName name="_1174koutv_1_1_1">#REF!</definedName>
    <definedName name="_1174l3ld50_1_1_1">#REF!</definedName>
    <definedName name="_1175kpo_1_1_1">#REF!</definedName>
    <definedName name="_1175l3ld60_1_1_1">#REF!</definedName>
    <definedName name="_1176kr_1_1_1">#REF!</definedName>
    <definedName name="_1176l3ld70_1_1_1">#REF!</definedName>
    <definedName name="_1177ksk_1_1_1">#REF!</definedName>
    <definedName name="_1177l3ld80_1_1_1">#REF!</definedName>
    <definedName name="_1178ksk_1_1_1_1">#REF!</definedName>
    <definedName name="_1178l3ti50_1_1_1">#REF!</definedName>
    <definedName name="_1179ksl_1_1_1">#REF!</definedName>
    <definedName name="_1179l3ti60_1_1_1">#REF!</definedName>
    <definedName name="_117A_2_1">#REF!</definedName>
    <definedName name="_118____123Graph_CCHART_4K" hidden="1">#REF!</definedName>
    <definedName name="_118___123Graph_FCHART_5L" hidden="1">#REF!</definedName>
    <definedName name="_1180ksp_1_1_1">#REF!</definedName>
    <definedName name="_1180l3ti80_1_1_1">#REF!</definedName>
    <definedName name="_1181ksr_1_1_1">#REF!</definedName>
    <definedName name="_1181l3tisf50_1_1_1">#REF!</definedName>
    <definedName name="_1182kst_1_1_1">#REF!</definedName>
    <definedName name="_1182l3tisf60_1_1_1">#REF!</definedName>
    <definedName name="_1183kst_1_1_1_1">#REF!</definedName>
    <definedName name="_1183LABO_1_1_1">#REF!</definedName>
    <definedName name="_1184kt_1_1_1">#REF!</definedName>
    <definedName name="_1184LANTAI_P3_1_1_1">#REF!</definedName>
    <definedName name="_1185ktbt_1_1_1">#REF!</definedName>
    <definedName name="_1185LANTAI_P3_1_1_1_1">#REF!</definedName>
    <definedName name="_1186ktpm_1_1_1">#REF!</definedName>
    <definedName name="_1186ld100_1_1_1">#REF!</definedName>
    <definedName name="_1187KUSEN__PINTU__JENDELA__ALAT_ALAT_PENGGANTUNG_DAN_CURTAIN_WALL_1_1_1">#REF!</definedName>
    <definedName name="_1187ld120_1_1_1">#REF!</definedName>
    <definedName name="_1188kutp_1_1_1">#REF!</definedName>
    <definedName name="_1188ld50_1_1_1">#REF!</definedName>
    <definedName name="_1189kvc_1_1_1">#REF!</definedName>
    <definedName name="_1189ld60_1_1_1">#REF!</definedName>
    <definedName name="_118A_2_1_1">#REF!</definedName>
    <definedName name="_119____123Graph_CCHART_5L" hidden="1">#REF!</definedName>
    <definedName name="_1190kwh1st_1_1_1">#REF!</definedName>
    <definedName name="_1190ld80_1_1_1">#REF!</definedName>
    <definedName name="_1191kwh1st_1_1_1_1">#REF!</definedName>
    <definedName name="_1191ldp60_1_1_1">#REF!</definedName>
    <definedName name="_1192kwh3st_1_1_1">#REF!</definedName>
    <definedName name="_1192leb_1_1_1">#REF!</definedName>
    <definedName name="_1193kwh3st_1_1_1_1">#REF!</definedName>
    <definedName name="_1193leb_1_1_1_1">#REF!</definedName>
    <definedName name="_1194l1ti50_1_1_1">#REF!</definedName>
    <definedName name="_1194lgld100_1_1_1">#REF!</definedName>
    <definedName name="_1195l1ti60_1_1_1">#REF!</definedName>
    <definedName name="_1195lgld70_1_1_1">#REF!</definedName>
    <definedName name="_1196l3l100_1_1_1">#REF!</definedName>
    <definedName name="_1196lgld80_1_1_1">#REF!</definedName>
    <definedName name="_1197l3l50_1_1_1">#REF!</definedName>
    <definedName name="_1197lgti50_1_1_1">#REF!</definedName>
    <definedName name="_1198l3l60_1_1_1">#REF!</definedName>
    <definedName name="_1198lgti60_1_1_1">#REF!</definedName>
    <definedName name="_1199l3l70_1_1_1">#REF!</definedName>
    <definedName name="_1199lgti70_1_1_1">#REF!</definedName>
    <definedName name="_11A">#REF!</definedName>
    <definedName name="_11delapan_4_1">#REF!</definedName>
    <definedName name="_11Excel_BuiltIn_Print_Titles_2_1_1">#REF!</definedName>
    <definedName name="_12">#REF!</definedName>
    <definedName name="_12_________123Graph_BCHART_4K" hidden="1">#REF!</definedName>
    <definedName name="_12___123Graph_ACHART_1" hidden="1">#REF!</definedName>
    <definedName name="_12___123Graph_DCHART_4K" hidden="1">#REF!</definedName>
    <definedName name="_12__123Graph_BCHART_4K" hidden="1">#REF!</definedName>
    <definedName name="_12__123Graph_BCHART_5L" hidden="1">#REF!</definedName>
    <definedName name="_12__123Graph_CCHART_3J" hidden="1">#REF!</definedName>
    <definedName name="_12__123Graph_CCHART_4K" hidden="1">#REF!</definedName>
    <definedName name="_12__123Graph_DCHART_4K" hidden="1">#REF!</definedName>
    <definedName name="_12__123Graph_DCHART_5L" hidden="1">#REF!</definedName>
    <definedName name="_12_B_1_1">#REF!</definedName>
    <definedName name="_120____123Graph_DCHART_3J" hidden="1">#REF!</definedName>
    <definedName name="_1200l3l80_1_1_1">#REF!</definedName>
    <definedName name="_1200lh50_1_1_1">#REF!</definedName>
    <definedName name="_1201l3ld100_1_1_1">#REF!</definedName>
    <definedName name="_1201LOBBY_1_1_1">#REF!</definedName>
    <definedName name="_1202l3ld50_1_1_1">#REF!</definedName>
    <definedName name="_1202lp100_1_1_1">#REF!</definedName>
    <definedName name="_1203l3ld60_1_1_1">#REF!</definedName>
    <definedName name="_1203lp100nb_1_1_1">#REF!</definedName>
    <definedName name="_1204l3ld70_1_1_1">#REF!</definedName>
    <definedName name="_1204lp300_1_1_1">#REF!</definedName>
    <definedName name="_1205l3ld80_1_1_1">#REF!</definedName>
    <definedName name="_1205lp36_1_1_1">#REF!</definedName>
    <definedName name="_1206l3ti50_1_1_1">#REF!</definedName>
    <definedName name="_1206lp36nb_1_1_1">#REF!</definedName>
    <definedName name="_1207l3ti60_1_1_1">#REF!</definedName>
    <definedName name="_1207lp500_1_1_1">#REF!</definedName>
    <definedName name="_1208l3ti80_1_1_1">#REF!</definedName>
    <definedName name="_1208lp60_1_1_1">#REF!</definedName>
    <definedName name="_1209l3tisf50_1_1_1">#REF!</definedName>
    <definedName name="_1209lpl11_1_1_1">#REF!</definedName>
    <definedName name="_120A_2_1_1_1_1">#REF!</definedName>
    <definedName name="_121____123Graph_DCHART_4K" hidden="1">#REF!</definedName>
    <definedName name="_1210l3tisf60_1_1_1">#REF!</definedName>
    <definedName name="_1210ls100_1_1_1">#REF!</definedName>
    <definedName name="_1211LABO_1_1_1">#REF!</definedName>
    <definedName name="_1211ls50_1_1_1">#REF!</definedName>
    <definedName name="_1212LANTAI_P3_1_1_1">#REF!</definedName>
    <definedName name="_1212ls60_1_1_1">#REF!</definedName>
    <definedName name="_1213LANTAI_P3_1_1_1_1">#REF!</definedName>
    <definedName name="_1213ls80_1_1_1">#REF!</definedName>
    <definedName name="_1214ld100_1_1_1">#REF!</definedName>
    <definedName name="_1214mark_up_1_1_1">#REF!</definedName>
    <definedName name="_1215ld120_1_1_1">#REF!</definedName>
    <definedName name="_1215mcs_1_1_1">#REF!</definedName>
    <definedName name="_1216ld50_1_1_1">#REF!</definedName>
    <definedName name="_1216MISC_1_1_1">#REF!</definedName>
    <definedName name="_1217ld60_1_1_1">#REF!</definedName>
    <definedName name="_1217mm_1_1_1">#REF!</definedName>
    <definedName name="_1218ld80_1_1_1">#REF!</definedName>
    <definedName name="_1218mts_1_1_1">#REF!</definedName>
    <definedName name="_1219ldp60_1_1_1">#REF!</definedName>
    <definedName name="_1219mvd0.75_1_1_1">#REF!</definedName>
    <definedName name="_121aaa_1_1_1">#REF!</definedName>
    <definedName name="_122____123Graph_DCHART_5L" hidden="1">#REF!</definedName>
    <definedName name="_1220leb_1_1_1">#REF!</definedName>
    <definedName name="_1220mvd1.25_1_1_1">#REF!</definedName>
    <definedName name="_1221leb_1_1_1_1">#REF!</definedName>
    <definedName name="_1221mvd1.5_1_1_1">#REF!</definedName>
    <definedName name="_1222lgld100_1_1_1">#REF!</definedName>
    <definedName name="_1222mvd1_1_1_1">#REF!</definedName>
    <definedName name="_1223lgld70_1_1_1">#REF!</definedName>
    <definedName name="_1223mvd2.5_1_1_1">#REF!</definedName>
    <definedName name="_1224lgld80_1_1_1">#REF!</definedName>
    <definedName name="_1224mvd2_1_1_1">#REF!</definedName>
    <definedName name="_1225lgti50_1_1_1">#REF!</definedName>
    <definedName name="_1225mvd3_1_1_1">#REF!</definedName>
    <definedName name="_1226lgti60_1_1_1">#REF!</definedName>
    <definedName name="_1226mvd4_1_1_1">#REF!</definedName>
    <definedName name="_1227lgti70_1_1_1">#REF!</definedName>
    <definedName name="_1227NYA1C_1_1_1">#REF!</definedName>
    <definedName name="_1228lh50_1_1_1">#REF!</definedName>
    <definedName name="_1228nyfgby3x6lt_1_1_1">#REF!</definedName>
    <definedName name="_1229LOBBY_1_1_1">#REF!</definedName>
    <definedName name="_1229nyfgby3x6lt_1_1_1_1">#REF!</definedName>
    <definedName name="_123" hidden="1">#REF!</definedName>
    <definedName name="_123____123Graph_ECHART_3J" hidden="1">#REF!</definedName>
    <definedName name="_1230lp100_1_1_1">#REF!</definedName>
    <definedName name="_1230nyfgby410_1_1_1">#REF!</definedName>
    <definedName name="_1231lp100nb_1_1_1">#REF!</definedName>
    <definedName name="_1231nyfgby4x6lt_1_1_1">#REF!</definedName>
    <definedName name="_1232lp300_1_1_1">#REF!</definedName>
    <definedName name="_1232nyfgby4x6lt_1_1_1_1">#REF!</definedName>
    <definedName name="_1233lp36_1_1_1">#REF!</definedName>
    <definedName name="_1233nyfgby4x95_1_1_1">#REF!</definedName>
    <definedName name="_1234lp36nb_1_1_1">#REF!</definedName>
    <definedName name="_1234nyfgby4x95_1_1_1_1">#REF!</definedName>
    <definedName name="_1235lp500_1_1_1">#REF!</definedName>
    <definedName name="_1235nyfgby5x6lt_1_1_1">#REF!</definedName>
    <definedName name="_1236lp60_1_1_1">#REF!</definedName>
    <definedName name="_1236nyfgby5x6lt_1_1_1_1">#REF!</definedName>
    <definedName name="_1237lpl11_1_1_1">#REF!</definedName>
    <definedName name="_1237NYM2C_1_1_1">#REF!</definedName>
    <definedName name="_1238ls100_1_1_1">#REF!</definedName>
    <definedName name="_1238nym32.5_1_1_1">#REF!</definedName>
    <definedName name="_1239ls50_1_1_1">#REF!</definedName>
    <definedName name="_1239nym34_1_1_1">#REF!</definedName>
    <definedName name="_123gRAPH_b" hidden="1">#REF!</definedName>
    <definedName name="_123Graph_F" hidden="1">#REF!</definedName>
    <definedName name="_123Graph_X" hidden="1">#REF!</definedName>
    <definedName name="_124____123Graph_ECHART_5L" hidden="1">#REF!</definedName>
    <definedName name="_1240ls60_1_1_1">#REF!</definedName>
    <definedName name="_1240nym3x2.5flt_1_1_1">#REF!</definedName>
    <definedName name="_1241ls80_1_1_1">#REF!</definedName>
    <definedName name="_1241nym3x2.5flt_1_1_1_1">#REF!</definedName>
    <definedName name="_1242mark_up_1_1_1">#REF!</definedName>
    <definedName name="_1242nym42.5_1_1_1">#REF!</definedName>
    <definedName name="_1243mcs_1_1_1">#REF!</definedName>
    <definedName name="_1243nym46_1_1_1">#REF!</definedName>
    <definedName name="_1244MISC_1_1_1">#REF!</definedName>
    <definedName name="_1244nymhy_1_1_1">#REF!</definedName>
    <definedName name="_1245mm_1_1_1">#REF!</definedName>
    <definedName name="_1245nyy11x1x500_1_1_1">#REF!</definedName>
    <definedName name="_1246mts_1_1_1">#REF!</definedName>
    <definedName name="_1246nyy11x1x500_1_1_1_1">#REF!</definedName>
    <definedName name="_1247mvd0.75_1_1_1">#REF!</definedName>
    <definedName name="_1247nyy14x1x500_1_1_1">#REF!</definedName>
    <definedName name="_1248mvd1.25_1_1_1">#REF!</definedName>
    <definedName name="_1248nyy14x1x500_1_1_1_1">#REF!</definedName>
    <definedName name="_1249mvd1.5_1_1_1">#REF!</definedName>
    <definedName name="_1249nyy16x1x500_1_1_1">#REF!</definedName>
    <definedName name="_1250mvd1_1_1_1">#REF!</definedName>
    <definedName name="_1250nyy16x1x500_1_1_1_1">#REF!</definedName>
    <definedName name="_1251mvd2.5_1_1_1">#REF!</definedName>
    <definedName name="_1251nyy18x1x500_1_1_1">#REF!</definedName>
    <definedName name="_1252mvd2_1_1_1">#REF!</definedName>
    <definedName name="_1252nyy18x1x500_1_1_1_1">#REF!</definedName>
    <definedName name="_1253mvd3_1_1_1">#REF!</definedName>
    <definedName name="_1253nyy21x1x500_1_1_1">#REF!</definedName>
    <definedName name="_1254mvd4_1_1_1">#REF!</definedName>
    <definedName name="_1254nyy21x1x500_1_1_1_1">#REF!</definedName>
    <definedName name="_1255NYA1C_1_1_1">#REF!</definedName>
    <definedName name="_1255nyy2415070_1_1_1">#REF!</definedName>
    <definedName name="_1256nyfgby3x6lt_1_1_1">#REF!</definedName>
    <definedName name="_1256nyy2416_1_1_1">#REF!</definedName>
    <definedName name="_1257nyfgby3x6lt_1_1_1_1">#REF!</definedName>
    <definedName name="_1257nyy244_1_1_1">#REF!</definedName>
    <definedName name="_1258nyfgby410_1_1_1">#REF!</definedName>
    <definedName name="_1258nyy246_1_1_1">#REF!</definedName>
    <definedName name="_1259nyfgby4x6lt_1_1_1">#REF!</definedName>
    <definedName name="_1259nyy25x1x500_1_1_1">#REF!</definedName>
    <definedName name="_126____123Graph_FCHART_5L" hidden="1">#REF!</definedName>
    <definedName name="_1260nyfgby4x6lt_1_1_1_1">#REF!</definedName>
    <definedName name="_1260nyy25x1x500_1_1_1_1">#REF!</definedName>
    <definedName name="_1261nyfgby4x95_1_1_1">#REF!</definedName>
    <definedName name="_1261nyy2x4x16_1_1_1">#REF!</definedName>
    <definedName name="_1262nyfgby4x95_1_1_1_1">#REF!</definedName>
    <definedName name="_1262nyy2x4x16_1_1_1_1">#REF!</definedName>
    <definedName name="_1263nyfgby5x6lt_1_1_1">#REF!</definedName>
    <definedName name="_1263nyy32.5_1_1_1">#REF!</definedName>
    <definedName name="_1264nyfgby5x6lt_1_1_1_1">#REF!</definedName>
    <definedName name="_1264nyy34_1_1_1">#REF!</definedName>
    <definedName name="_1265NYM2C_1_1_1">#REF!</definedName>
    <definedName name="_1265nyy3x6_1_1_1">#REF!</definedName>
    <definedName name="_1266nym32.5_1_1_1">#REF!</definedName>
    <definedName name="_1266nyy3x6_1_1_1_1">#REF!</definedName>
    <definedName name="_1267nym34_1_1_1">#REF!</definedName>
    <definedName name="_1267nyy410_1_1_1">#REF!</definedName>
    <definedName name="_1268nym3x2.5flt_1_1_1">#REF!</definedName>
    <definedName name="_1268nyy41010_1_1_1">#REF!</definedName>
    <definedName name="_1269nym3x2.5flt_1_1_1_1">#REF!</definedName>
    <definedName name="_1269nyy412050_1_1_1">#REF!</definedName>
    <definedName name="_1270nym42.5_1_1_1">#REF!</definedName>
    <definedName name="_1270nyy412070_1_1_1">#REF!</definedName>
    <definedName name="_1271nym46_1_1_1">#REF!</definedName>
    <definedName name="_1271nyy415070_1_1_1">#REF!</definedName>
    <definedName name="_1272nymhy_1_1_1">#REF!</definedName>
    <definedName name="_1272nyy416_1_1_1">#REF!</definedName>
    <definedName name="_1273nyy11x1x500_1_1_1">#REF!</definedName>
    <definedName name="_1273nyy41616_1_1_1">#REF!</definedName>
    <definedName name="_1274nyy11x1x500_1_1_1_1">#REF!</definedName>
    <definedName name="_1274nyy42.5_1_1_1">#REF!</definedName>
    <definedName name="_1275nyy14x1x500_1_1_1">#REF!</definedName>
    <definedName name="_1275nyy42115070_1_1_1">#REF!</definedName>
    <definedName name="_1276nyy14x1x500_1_1_1_1">#REF!</definedName>
    <definedName name="_1276nyy4212470_1_1_1">#REF!</definedName>
    <definedName name="_1277nyy16x1x500_1_1_1">#REF!</definedName>
    <definedName name="_1277nyy42525_1_1_1">#REF!</definedName>
    <definedName name="_1278nyy16x1x500_1_1_1_1">#REF!</definedName>
    <definedName name="_1278nyy43535_1_1_1">#REF!</definedName>
    <definedName name="_1279nyy18x1x500_1_1_1">#REF!</definedName>
    <definedName name="_1279nyy44_1_1_1">#REF!</definedName>
    <definedName name="_1280nyy18x1x500_1_1_1_1">#REF!</definedName>
    <definedName name="_1280nyy444_1_1_1">#REF!</definedName>
    <definedName name="_1281nyy21x1x500_1_1_1">#REF!</definedName>
    <definedName name="_1281nyy45050_1_1_1">#REF!</definedName>
    <definedName name="_1282nyy21x1x500_1_1_1_1">#REF!</definedName>
    <definedName name="_1282nyy46_1_1_1">#REF!</definedName>
    <definedName name="_1283nyy2415070_1_1_1">#REF!</definedName>
    <definedName name="_1283nyy466_1_1_1">#REF!</definedName>
    <definedName name="_1284nyy2416_1_1_1">#REF!</definedName>
    <definedName name="_1284nyy47050_1_1_1">#REF!</definedName>
    <definedName name="_1285nyy244_1_1_1">#REF!</definedName>
    <definedName name="_1285nyy47070_1_1_1">#REF!</definedName>
    <definedName name="_1286nyy246_1_1_1">#REF!</definedName>
    <definedName name="_1286nyy49570_1_1_1">#REF!</definedName>
    <definedName name="_1287nyy25x1x500_1_1_1">#REF!</definedName>
    <definedName name="_1287nyy4x10_1_1_1">#REF!</definedName>
    <definedName name="_1288nyy25x1x500_1_1_1_1">#REF!</definedName>
    <definedName name="_1288nyy4x10_1_1_1_1">#REF!</definedName>
    <definedName name="_1289nyy2x4x16_1_1_1">#REF!</definedName>
    <definedName name="_1289nyy4x120_1_1_1">#REF!</definedName>
    <definedName name="_129___123Graph_ACHART_4K" hidden="1">#REF!</definedName>
    <definedName name="_1290nyy2x4x16_1_1_1_1">#REF!</definedName>
    <definedName name="_1290nyy4x120_1_1_1_1">#REF!</definedName>
    <definedName name="_1291nyy32.5_1_1_1">#REF!</definedName>
    <definedName name="_1291nyy4x16_1_1_1">#REF!</definedName>
    <definedName name="_1292nyy34_1_1_1">#REF!</definedName>
    <definedName name="_1292nyy4x16_1_1_1_1">#REF!</definedName>
    <definedName name="_1293nyy3x6_1_1_1">#REF!</definedName>
    <definedName name="_1293nyy4x185_1_1_1">#REF!</definedName>
    <definedName name="_1294nyy3x6_1_1_1_1">#REF!</definedName>
    <definedName name="_1294nyy4x185_1_1_1_1">#REF!</definedName>
    <definedName name="_1295nyy410_1_1_1">#REF!</definedName>
    <definedName name="_1295nyy4x1x300_1_1_1">#REF!</definedName>
    <definedName name="_1296nyy41010_1_1_1">#REF!</definedName>
    <definedName name="_1296nyy4x1x300_1_1_1_1">#REF!</definedName>
    <definedName name="_1297nyy412050_1_1_1">#REF!</definedName>
    <definedName name="_1297nyy4x1x400_1_1_1">#REF!</definedName>
    <definedName name="_1298nyy412070_1_1_1">#REF!</definedName>
    <definedName name="_1298nyy4x1x400_1_1_1_1">#REF!</definedName>
    <definedName name="_1299nyy415070_1_1_1">#REF!</definedName>
    <definedName name="_1299nyy4x1x500_1_1_1">#REF!</definedName>
    <definedName name="_12dua_4_1">#REF!</definedName>
    <definedName name="_12Excel_BuiltIn_Print_Area_1_1">#REF!</definedName>
    <definedName name="_12Excel_BuiltIn_Print_Area_1_1_1_1_1">#REF!</definedName>
    <definedName name="_12Excel_BuiltIn_Print_Titles_3_1_1">#REF!</definedName>
    <definedName name="_12I">#REF!</definedName>
    <definedName name="_13">#REF!</definedName>
    <definedName name="_13_________123Graph_BCHART_5L" hidden="1">#REF!</definedName>
    <definedName name="_13___123Graph_DCHART_5L" hidden="1">#REF!</definedName>
    <definedName name="_13__123Graph_ACHART_1" hidden="1">#REF!</definedName>
    <definedName name="_13__123Graph_ACHART_4K" hidden="1">#REF!</definedName>
    <definedName name="_13__123Graph_BCHART_5L" hidden="1">#REF!</definedName>
    <definedName name="_13__123Graph_CCHART_4K" hidden="1">#REF!</definedName>
    <definedName name="_13__123Graph_CCHART_5L" hidden="1">#REF!</definedName>
    <definedName name="_13__123Graph_DCHART_5L" hidden="1">#REF!</definedName>
    <definedName name="_13__123Graph_ECHART_3J" hidden="1">#REF!</definedName>
    <definedName name="_13_B_1_1_1">#REF!</definedName>
    <definedName name="_130___123Graph_ACHART_5L" hidden="1">#REF!</definedName>
    <definedName name="_1300nyy416_1_1_1">#REF!</definedName>
    <definedName name="_1300nyy4x1x500_1_1_1_1">#REF!</definedName>
    <definedName name="_1301nyy41616_1_1_1">#REF!</definedName>
    <definedName name="_1301nyy4x25_1_1_1">#REF!</definedName>
    <definedName name="_1302nyy42.5_1_1_1">#REF!</definedName>
    <definedName name="_1302nyy4x25_1_1_1_1">#REF!</definedName>
    <definedName name="_1303nyy42115070_1_1_1">#REF!</definedName>
    <definedName name="_1303nyy4x50_1_1_1">#REF!</definedName>
    <definedName name="_1304nyy4212470_1_1_1">#REF!</definedName>
    <definedName name="_1304nyy4x50_1_1_1_1">#REF!</definedName>
    <definedName name="_1305nyy42525_1_1_1">#REF!</definedName>
    <definedName name="_1305nyy4x70_1_1_1">#REF!</definedName>
    <definedName name="_1306nyy43535_1_1_1">#REF!</definedName>
    <definedName name="_1306nyy4x70_1_1_1_1">#REF!</definedName>
    <definedName name="_1307nyy44_1_1_1">#REF!</definedName>
    <definedName name="_1307nyy4x95_1_1_1">#REF!</definedName>
    <definedName name="_1308nyy444_1_1_1">#REF!</definedName>
    <definedName name="_1308nyy4x95_1_1_1_1">#REF!</definedName>
    <definedName name="_1309nyy45050_1_1_1">#REF!</definedName>
    <definedName name="_1309nyy5x4_1_1_1">#REF!</definedName>
    <definedName name="_130AAD3_1_1_1">#N/A</definedName>
    <definedName name="_1310nyy46_1_1_1">#REF!</definedName>
    <definedName name="_1310nyy5x4_1_1_1_1">#REF!</definedName>
    <definedName name="_1311nyy466_1_1_1">#REF!</definedName>
    <definedName name="_1311nyy5x6_1_1_1">#REF!</definedName>
    <definedName name="_1312nyy47050_1_1_1">#REF!</definedName>
    <definedName name="_1312nyy5x6_1_1_1_1">#REF!</definedName>
    <definedName name="_1313nyy47070_1_1_1">#REF!</definedName>
    <definedName name="_1313nyy7x1x300_1_1_1">#REF!</definedName>
    <definedName name="_1314nyy49570_1_1_1">#REF!</definedName>
    <definedName name="_1314nyy7x1x300_1_1_1_1">#REF!</definedName>
    <definedName name="_1315nyy4x10_1_1_1">#REF!</definedName>
    <definedName name="_1315nyy7x1x500_1_1_1">#REF!</definedName>
    <definedName name="_1316nyy4x10_1_1_1_1">#REF!</definedName>
    <definedName name="_1316nyy7x1x500_1_1_1_1">#REF!</definedName>
    <definedName name="_1317nyy4x120_1_1_1">#REF!</definedName>
    <definedName name="_1317OPERATING_EQUIPMENT_1_1_1">#REF!</definedName>
    <definedName name="_1318nyy4x120_1_1_1_1">#REF!</definedName>
    <definedName name="_1318OUT_1_1_1">#REF!</definedName>
    <definedName name="_1319nyy4x16_1_1_1">#REF!</definedName>
    <definedName name="_1319outv_1_1_1">#REF!</definedName>
    <definedName name="_131AAD3_1_1_1" localSheetId="9">[0]!__________pc12:[0]!__ddn600</definedName>
    <definedName name="_131AAD3_1_1_1">[0]!__________pc12:[0]!__ddn600</definedName>
    <definedName name="_132___123Graph_BCHART_4K" localSheetId="9" hidden="1">#REF!</definedName>
    <definedName name="_132___123Graph_BCHART_4K" hidden="1">#REF!</definedName>
    <definedName name="_1320nyy4x16_1_1_1_1">#REF!</definedName>
    <definedName name="_1320outvl_1_1_1">#REF!</definedName>
    <definedName name="_1321nyy4x185_1_1_1">#REF!</definedName>
    <definedName name="_1321OWARI_1_1_1">#REF!</definedName>
    <definedName name="_1322nyy4x185_1_1_1_1">#REF!</definedName>
    <definedName name="_1322p_d_1_1_1">#REF!</definedName>
    <definedName name="_1323nyy4x1x300_1_1_1">#REF!</definedName>
    <definedName name="_1323p_d1_1_1_1">#REF!</definedName>
    <definedName name="_1324nyy4x1x300_1_1_1_1">#REF!</definedName>
    <definedName name="_1324p1ti50_1_1_1">#REF!</definedName>
    <definedName name="_1325nyy4x1x400_1_1_1">#REF!</definedName>
    <definedName name="_1325p1ti60_1_1_1">#REF!</definedName>
    <definedName name="_1326nyy4x1x400_1_1_1_1">#REF!</definedName>
    <definedName name="_1326p1ti70_1_1_1">#REF!</definedName>
    <definedName name="_1327nyy4x1x500_1_1_1">#REF!</definedName>
    <definedName name="_1327p1ti80_1_1_1">#REF!</definedName>
    <definedName name="_1328nyy4x1x500_1_1_1_1">#REF!</definedName>
    <definedName name="_1328p1tif50_1_1_1">#REF!</definedName>
    <definedName name="_1329nyy4x25_1_1_1">#REF!</definedName>
    <definedName name="_1329p2ti50_1_1_1">#REF!</definedName>
    <definedName name="_133___123Graph_BCHART_5L" hidden="1">#REF!</definedName>
    <definedName name="_1330nyy4x25_1_1_1_1">#REF!</definedName>
    <definedName name="_1330p2ti60_1_1_1">#REF!</definedName>
    <definedName name="_1331nyy4x50_1_1_1">#REF!</definedName>
    <definedName name="_1331p2ti70_1_1_1">#REF!</definedName>
    <definedName name="_1332nyy4x50_1_1_1_1">#REF!</definedName>
    <definedName name="_1332p2ti80_1_1_1">#REF!</definedName>
    <definedName name="_1333nyy4x70_1_1_1">#REF!</definedName>
    <definedName name="_1333p2tif50_1_1_1">#REF!</definedName>
    <definedName name="_1334nyy4x70_1_1_1_1">#REF!</definedName>
    <definedName name="_1334p3al50_1_1_1">#REF!</definedName>
    <definedName name="_1335nyy4x95_1_1_1">#REF!</definedName>
    <definedName name="_1335p3al60_1_1_1">#REF!</definedName>
    <definedName name="_1336nyy4x95_1_1_1_1">#REF!</definedName>
    <definedName name="_1336p3al70_1_1_1">#REF!</definedName>
    <definedName name="_1337nyy5x4_1_1_1">#REF!</definedName>
    <definedName name="_1337p3al80_1_1_1">#REF!</definedName>
    <definedName name="_1338nyy5x4_1_1_1_1">#REF!</definedName>
    <definedName name="_1338p3ati50_1_1_1">#REF!</definedName>
    <definedName name="_1339nyy5x6_1_1_1">#REF!</definedName>
    <definedName name="_1339p3ati60_1_1_1">#REF!</definedName>
    <definedName name="_1340nyy5x6_1_1_1_1">#REF!</definedName>
    <definedName name="_1340p3atif50_1_1_1">#REF!</definedName>
    <definedName name="_1341nyy7x1x300_1_1_1">#REF!</definedName>
    <definedName name="_1341p3atifr50_1_1_1">#REF!</definedName>
    <definedName name="_1342nyy7x1x300_1_1_1_1">#REF!</definedName>
    <definedName name="_1342p3atifr60_1_1_1">#REF!</definedName>
    <definedName name="_1343nyy7x1x500_1_1_1">#REF!</definedName>
    <definedName name="_1343p3ti50_1_1_1">#REF!</definedName>
    <definedName name="_1344nyy7x1x500_1_1_1_1">#REF!</definedName>
    <definedName name="_1344p3ti60_1_1_1">#REF!</definedName>
    <definedName name="_1345OPERATING_EQUIPMENT_1_1_1">#REF!</definedName>
    <definedName name="_1345p3ti70_1_1_1">#REF!</definedName>
    <definedName name="_1346OUT_1_1_1">#REF!</definedName>
    <definedName name="_1346p3ti80_1_1_1">#REF!</definedName>
    <definedName name="_1347outv_1_1_1">#REF!</definedName>
    <definedName name="_1347p3tif50_1_1_1">#REF!</definedName>
    <definedName name="_1348outvl_1_1_1">#REF!</definedName>
    <definedName name="_1348pab100_1_1">#REF!</definedName>
    <definedName name="_1349OWARI_1_1_1">#REF!</definedName>
    <definedName name="_1349pab100_1_1_1">#REF!</definedName>
    <definedName name="_135___123Graph_CCHART_4K" hidden="1">#REF!</definedName>
    <definedName name="_1350p_d_1_1_1">#REF!</definedName>
    <definedName name="_1350pab100_1_1_1_1">#REF!</definedName>
    <definedName name="_1351p_d1_1_1_1">#REF!</definedName>
    <definedName name="_1351pab100_2_1">#REF!</definedName>
    <definedName name="_1352p1ti50_1_1_1">#REF!</definedName>
    <definedName name="_1352pab125_1_1_1">#REF!</definedName>
    <definedName name="_1353p1ti60_1_1_1">#REF!</definedName>
    <definedName name="_1353pab125_1_1_1_1">#REF!</definedName>
    <definedName name="_1354p1ti70_1_1_1">#REF!</definedName>
    <definedName name="_1354pab15_1_1">#REF!</definedName>
    <definedName name="_1355p1ti80_1_1_1">#REF!</definedName>
    <definedName name="_1355pab15_1_1_1">#REF!</definedName>
    <definedName name="_1356p1tif50_1_1_1">#REF!</definedName>
    <definedName name="_1356pab15_1_1_1_1">#REF!</definedName>
    <definedName name="_1357p2ti50_1_1_1">#REF!</definedName>
    <definedName name="_1357pab15_2_1">#REF!</definedName>
    <definedName name="_1358p2ti60_1_1_1">#REF!</definedName>
    <definedName name="_1358pab150_1_1">#REF!</definedName>
    <definedName name="_1359p2ti70_1_1_1">#REF!</definedName>
    <definedName name="_1359pab150_1_1_1">#REF!</definedName>
    <definedName name="_136___123Graph_CCHART_5L" hidden="1">#REF!</definedName>
    <definedName name="_1360p2ti80_1_1_1">#REF!</definedName>
    <definedName name="_1360pab150_1_1_1_1">#REF!</definedName>
    <definedName name="_1361p2tif50_1_1_1">#REF!</definedName>
    <definedName name="_1361pab150_2_1">#REF!</definedName>
    <definedName name="_1362p3al50_1_1_1">#REF!</definedName>
    <definedName name="_1362pab2_1_1">#REF!</definedName>
    <definedName name="_1363p3al60_1_1_1">#REF!</definedName>
    <definedName name="_1363pab2_1_1_1">#REF!</definedName>
    <definedName name="_1364p3al70_1_1_1">#REF!</definedName>
    <definedName name="_1364pab2_1_1_1_1">#REF!</definedName>
    <definedName name="_1365p3al80_1_1_1">#REF!</definedName>
    <definedName name="_1365pab2_2_1">#REF!</definedName>
    <definedName name="_1366p3ati50_1_1_1">#REF!</definedName>
    <definedName name="_1366pab20_1_1">#REF!</definedName>
    <definedName name="_1367p3ati60_1_1_1">#REF!</definedName>
    <definedName name="_1367pab20_1_1_1">#REF!</definedName>
    <definedName name="_1368p3atif50_1_1_1">#REF!</definedName>
    <definedName name="_1368pab20_1_1_1_1">#REF!</definedName>
    <definedName name="_1369p3atifr50_1_1_1">#REF!</definedName>
    <definedName name="_1369pab20_2_1">#REF!</definedName>
    <definedName name="_137___123Graph_DCHART_3J" hidden="1">#REF!</definedName>
    <definedName name="_1370p3atifr60_1_1_1">#REF!</definedName>
    <definedName name="_1370pab25_1_1">#REF!</definedName>
    <definedName name="_1371p3ti50_1_1_1">#REF!</definedName>
    <definedName name="_1371pab25_1_1_1">#REF!</definedName>
    <definedName name="_1372p3ti60_1_1_1">#REF!</definedName>
    <definedName name="_1372pab25_1_1_1_1">#REF!</definedName>
    <definedName name="_1373p3ti70_1_1_1">#REF!</definedName>
    <definedName name="_1373pab25_2_1">#REF!</definedName>
    <definedName name="_1374p3ti80_1_1_1">#REF!</definedName>
    <definedName name="_1374pab32_1_1">#REF!</definedName>
    <definedName name="_1375p3tif50_1_1_1">#REF!</definedName>
    <definedName name="_1375pab32_1_1_1">#REF!</definedName>
    <definedName name="_1376pab100_1_1">#REF!</definedName>
    <definedName name="_1376pab32_1_1_1_1">#REF!</definedName>
    <definedName name="_1377pab100_1_1_1">#REF!</definedName>
    <definedName name="_1377pab32_2_1">#REF!</definedName>
    <definedName name="_1378pab100_1_1_1_1">#REF!</definedName>
    <definedName name="_1378pab4_1_1">#REF!</definedName>
    <definedName name="_1379pab100_2_1">#REF!</definedName>
    <definedName name="_1379pab4_1_1_1">#REF!</definedName>
    <definedName name="_138___123Graph_DCHART_4K" hidden="1">#REF!</definedName>
    <definedName name="_1380pab125_1_1_1">#REF!</definedName>
    <definedName name="_1380pab4_1_1_1_1">#REF!</definedName>
    <definedName name="_1381pab125_1_1_1_1">#REF!</definedName>
    <definedName name="_1381pab4_2_1">#REF!</definedName>
    <definedName name="_1382pab15_1_1">#REF!</definedName>
    <definedName name="_1382pab40_1_1">#REF!</definedName>
    <definedName name="_1383pab15_1_1_1">#REF!</definedName>
    <definedName name="_1383pab40_1_1_1">#REF!</definedName>
    <definedName name="_1384pab15_1_1_1_1">#REF!</definedName>
    <definedName name="_1384pab40_1_1_1_1">#REF!</definedName>
    <definedName name="_1385pab15_2_1">#REF!</definedName>
    <definedName name="_1385pab40_2_1">#REF!</definedName>
    <definedName name="_1386pab150_1_1">#REF!</definedName>
    <definedName name="_1386pab50_1_1">#REF!</definedName>
    <definedName name="_1387pab150_1_1_1">#REF!</definedName>
    <definedName name="_1387pab50_1_1_1">#REF!</definedName>
    <definedName name="_1388pab150_1_1_1_1">#REF!</definedName>
    <definedName name="_1388pab50_1_1_1_1">#REF!</definedName>
    <definedName name="_1389pab150_2_1">#REF!</definedName>
    <definedName name="_1389pab50_2_1">#REF!</definedName>
    <definedName name="_139___123Graph_DCHART_5L" hidden="1">#REF!</definedName>
    <definedName name="_1390pab2_1_1">#REF!</definedName>
    <definedName name="_1390pab6_1_1">#REF!</definedName>
    <definedName name="_1391pab2_1_1_1">#REF!</definedName>
    <definedName name="_1391pab6_1_1_1">#REF!</definedName>
    <definedName name="_1392pab2_1_1_1_1">#REF!</definedName>
    <definedName name="_1392pab6_1_1_1_1">#REF!</definedName>
    <definedName name="_1393pab2_2_1">#REF!</definedName>
    <definedName name="_1393pab6_2_1">#REF!</definedName>
    <definedName name="_1394pab20_1_1">#REF!</definedName>
    <definedName name="_1394pab65_1_1_1">#REF!</definedName>
    <definedName name="_1395pab20_1_1_1">#REF!</definedName>
    <definedName name="_1395pab65_1_1_1_1">#REF!</definedName>
    <definedName name="_1396pab20_1_1_1_1">#REF!</definedName>
    <definedName name="_1396pab80_1_1">#REF!</definedName>
    <definedName name="_1397pab20_2_1">#REF!</definedName>
    <definedName name="_1397pab80_1_1_1">#REF!</definedName>
    <definedName name="_1398pab25_1_1">#REF!</definedName>
    <definedName name="_1398pab80_1_1_1_1">#REF!</definedName>
    <definedName name="_1399pab25_1_1_1">#REF!</definedName>
    <definedName name="_1399pab80_2_1">#REF!</definedName>
    <definedName name="_139AAD3_1_1_1_1" localSheetId="9">[0]!_1090HAJIME_1_1_1:[0]!_1321OWARI_1_1_1</definedName>
    <definedName name="_139AAD3_1_1_1_1">_1090HAJIME_1_1_1:_1321OWARI_1_1_1</definedName>
    <definedName name="_13duabelas_4_1" localSheetId="9">#REF!</definedName>
    <definedName name="_13duabelas_4_1">#REF!</definedName>
    <definedName name="_13Excel_BuiltIn_Print_Area_1_1_1" localSheetId="9">#REF!</definedName>
    <definedName name="_13Excel_BuiltIn_Print_Area_1_1_1">#REF!</definedName>
    <definedName name="_13Excel_BuiltIn_Print_Titles_4_1_1">#REF!</definedName>
    <definedName name="_14">#REF!</definedName>
    <definedName name="_14_________123Graph_CCHART_4K" hidden="1">#REF!</definedName>
    <definedName name="_14___123Graph_ECHART_3J" hidden="1">#REF!</definedName>
    <definedName name="_14__123Graph_ACHART_5L" hidden="1">#REF!</definedName>
    <definedName name="_14__123Graph_CCHART_5L" hidden="1">#REF!</definedName>
    <definedName name="_14__123Graph_DCHART_3J" hidden="1">#REF!</definedName>
    <definedName name="_14__123Graph_ECHART_3J" hidden="1">#REF!</definedName>
    <definedName name="_14__123Graph_ECHART_5L" hidden="1">#REF!</definedName>
    <definedName name="_14_C_1_1">#REF!</definedName>
    <definedName name="_140___123Graph_ECHART_3J" hidden="1">#REF!</definedName>
    <definedName name="_1400pab25_1_1_1_1">#REF!</definedName>
    <definedName name="_1400pabf100_1_1">#REF!</definedName>
    <definedName name="_1401pab25_2_1">#REF!</definedName>
    <definedName name="_1401pabf100_1_1_1">#REF!</definedName>
    <definedName name="_1402pab32_1_1">#REF!</definedName>
    <definedName name="_1402pabf100_1_1_1_1">#REF!</definedName>
    <definedName name="_1403pab32_1_1_1">#REF!</definedName>
    <definedName name="_1403pabf100_2_1">#REF!</definedName>
    <definedName name="_1404pab32_1_1_1_1">#REF!</definedName>
    <definedName name="_1404pabf125_1_1_1">#REF!</definedName>
    <definedName name="_1405pab32_2_1">#REF!</definedName>
    <definedName name="_1405pabf125_1_1_1_1">#REF!</definedName>
    <definedName name="_1406pab4_1_1">#REF!</definedName>
    <definedName name="_1406pabf150_1_1">#REF!</definedName>
    <definedName name="_1407pab4_1_1_1">#REF!</definedName>
    <definedName name="_1407pabf150_1_1_1">#REF!</definedName>
    <definedName name="_1408pab4_1_1_1_1">#REF!</definedName>
    <definedName name="_1408pabf150_1_1_1_1">#REF!</definedName>
    <definedName name="_1409pab4_2_1">#REF!</definedName>
    <definedName name="_1409pabf150_2_1">#REF!</definedName>
    <definedName name="_141___123Graph_ECHART_5L" hidden="1">#REF!</definedName>
    <definedName name="_1410pab40_1_1">#REF!</definedName>
    <definedName name="_1410pabf4_1_1">#REF!</definedName>
    <definedName name="_1411pab40_1_1_1">#REF!</definedName>
    <definedName name="_1411pabf4_1_1_1">#REF!</definedName>
    <definedName name="_1412pab40_1_1_1_1">#REF!</definedName>
    <definedName name="_1412pabf4_1_1_1_1">#REF!</definedName>
    <definedName name="_1413pab40_2_1">#REF!</definedName>
    <definedName name="_1413pabf4_2_1">#REF!</definedName>
    <definedName name="_1414pab50_1_1">#REF!</definedName>
    <definedName name="_1414pabf6_1_1">#REF!</definedName>
    <definedName name="_1415pab50_1_1_1">#REF!</definedName>
    <definedName name="_1415pabf6_1_1_1">#REF!</definedName>
    <definedName name="_1416pab50_1_1_1_1">#REF!</definedName>
    <definedName name="_1416pabf6_1_1_1_1">#REF!</definedName>
    <definedName name="_1417pab50_2_1">#REF!</definedName>
    <definedName name="_1417pabf6_2_1">#REF!</definedName>
    <definedName name="_1418pab6_1_1">#REF!</definedName>
    <definedName name="_1418pabf65_1_1_1">#REF!</definedName>
    <definedName name="_1419pab6_1_1_1">#REF!</definedName>
    <definedName name="_1419pabf65_1_1_1_1">#REF!</definedName>
    <definedName name="_141AAD3_1_1_1_1" localSheetId="9">[0]!_1118HAJIME_1_1_1:[0]!_1349OWARI_1_1_1</definedName>
    <definedName name="_141AAD3_1_1_1_1">_1118HAJIME_1_1_1:_1349OWARI_1_1_1</definedName>
    <definedName name="_1420pab6_1_1_1_1" localSheetId="9">#REF!</definedName>
    <definedName name="_1420pab6_1_1_1_1">#REF!</definedName>
    <definedName name="_1420pabf80_1_1" localSheetId="9">#REF!</definedName>
    <definedName name="_1420pabf80_1_1">#REF!</definedName>
    <definedName name="_1421pab6_2_1">#REF!</definedName>
    <definedName name="_1421pabf80_1_1_1">#REF!</definedName>
    <definedName name="_1422pab65_1_1_1">#REF!</definedName>
    <definedName name="_1422pabf80_1_1_1_1">#REF!</definedName>
    <definedName name="_1423pab65_1_1_1_1">#REF!</definedName>
    <definedName name="_1423pabf80_2_1">#REF!</definedName>
    <definedName name="_1424pab80_1_1">#REF!</definedName>
    <definedName name="_1424pah150_1_1_1">#REF!</definedName>
    <definedName name="_1425pab80_1_1_1">#REF!</definedName>
    <definedName name="_1425PAIN_1_1_1">#REF!</definedName>
    <definedName name="_1426pab80_1_1_1_1">#REF!</definedName>
    <definedName name="_1426pak100_1_1">#REF!</definedName>
    <definedName name="_1427pab80_2_1">#REF!</definedName>
    <definedName name="_1427pak100_1_1_1">#REF!</definedName>
    <definedName name="_1428pabf100_1_1">#REF!</definedName>
    <definedName name="_1428pak100_1_1_1_1">#REF!</definedName>
    <definedName name="_1429pabf100_1_1_1">#REF!</definedName>
    <definedName name="_1429pak100_2_1">#REF!</definedName>
    <definedName name="_143___123Graph_FCHART_5L" hidden="1">#REF!</definedName>
    <definedName name="_1430pabf100_1_1_1_1">#REF!</definedName>
    <definedName name="_1430pak150_1_1">#REF!</definedName>
    <definedName name="_1431pabf100_2_1">#REF!</definedName>
    <definedName name="_1431pak150_1_1_1">#REF!</definedName>
    <definedName name="_1432pabf125_1_1_1">#REF!</definedName>
    <definedName name="_1432pak150_1_1_1_1">#REF!</definedName>
    <definedName name="_1433pabf125_1_1_1_1">#REF!</definedName>
    <definedName name="_1433pak150_2_1">#REF!</definedName>
    <definedName name="_1434pabf150_1_1">#REF!</definedName>
    <definedName name="_1434pak50_1_1">#REF!</definedName>
    <definedName name="_1435pabf150_1_1_1">#REF!</definedName>
    <definedName name="_1435pak50_1_1_1">#REF!</definedName>
    <definedName name="_1436pabf150_1_1_1_1">#REF!</definedName>
    <definedName name="_1436pak50_1_1_1_1">#REF!</definedName>
    <definedName name="_1437pabf150_2_1">#REF!</definedName>
    <definedName name="_1437pak50_2_1">#REF!</definedName>
    <definedName name="_1438pabf4_1_1">#REF!</definedName>
    <definedName name="_1438pak80_1_1">#REF!</definedName>
    <definedName name="_1439pabf4_1_1_1">#REF!</definedName>
    <definedName name="_1439pak80_1_1_1">#REF!</definedName>
    <definedName name="_1440pabf4_1_1_1_1">#REF!</definedName>
    <definedName name="_1440pak80_1_1_1_1">#REF!</definedName>
    <definedName name="_1441pabf4_2_1">#REF!</definedName>
    <definedName name="_1441pak80_2_1">#REF!</definedName>
    <definedName name="_1442pabf6_1_1">#REF!</definedName>
    <definedName name="_1442paket_1_1">#REF!</definedName>
    <definedName name="_1443pabf6_1_1_1">#REF!</definedName>
    <definedName name="_1443paket_1_1_1">#REF!</definedName>
    <definedName name="_1444pabf6_1_1_1_1">#REF!</definedName>
    <definedName name="_1444paket_1_1_1_1">#REF!</definedName>
    <definedName name="_1445pabf6_2_1">#REF!</definedName>
    <definedName name="_1445PAKET_2_1">#REF!</definedName>
    <definedName name="_1446pabf65_1_1_1">#REF!</definedName>
    <definedName name="_1446pakf100_1_1">#REF!</definedName>
    <definedName name="_1447pabf65_1_1_1_1">#REF!</definedName>
    <definedName name="_1447pakf100_1_1_1">#REF!</definedName>
    <definedName name="_1448pabf80_1_1">#REF!</definedName>
    <definedName name="_1448pakf100_1_1_1_1">#REF!</definedName>
    <definedName name="_1449pabf80_1_1_1">#REF!</definedName>
    <definedName name="_1449pakf100_2_1">#REF!</definedName>
    <definedName name="_1450pabf80_1_1_1_1">#REF!</definedName>
    <definedName name="_1450pakf150_1_1">#REF!</definedName>
    <definedName name="_1451pabf80_2_1">#REF!</definedName>
    <definedName name="_1451pakf150_1_1_1">#REF!</definedName>
    <definedName name="_1452pah150_1_1_1">#REF!</definedName>
    <definedName name="_1452pakf150_1_1_1_1">#REF!</definedName>
    <definedName name="_1453PAIN_1_1_1">#REF!</definedName>
    <definedName name="_1453pakf150_2_1">#REF!</definedName>
    <definedName name="_1454pak100_1_1">#REF!</definedName>
    <definedName name="_1454pakf80_1_1">#REF!</definedName>
    <definedName name="_1455pak100_1_1_1">#REF!</definedName>
    <definedName name="_1455pakf80_1_1_1">#REF!</definedName>
    <definedName name="_1456pak100_1_1_1_1">#REF!</definedName>
    <definedName name="_1456pakf80_1_1_1_1">#REF!</definedName>
    <definedName name="_1457pak100_2_1">#REF!</definedName>
    <definedName name="_1457pakf80_2_1">#REF!</definedName>
    <definedName name="_1458pak150_1_1">#REF!</definedName>
    <definedName name="_1458pb0.5_1_1_1">#REF!</definedName>
    <definedName name="_1459pak150_1_1_1">#REF!</definedName>
    <definedName name="_1459pb1.25_1_1_1">#REF!</definedName>
    <definedName name="_1460pak150_1_1_1_1">#REF!</definedName>
    <definedName name="_1460pb1.5_1_1_1">#REF!</definedName>
    <definedName name="_1461pak150_2_1">#REF!</definedName>
    <definedName name="_1461pb1_1_1_1">#REF!</definedName>
    <definedName name="_1462pak50_1_1">#REF!</definedName>
    <definedName name="_1462pb2.5_1_1_1">#REF!</definedName>
    <definedName name="_1463pak50_1_1_1">#REF!</definedName>
    <definedName name="_1463pb2_1_1_1">#REF!</definedName>
    <definedName name="_1464pak50_1_1_1_1">#REF!</definedName>
    <definedName name="_1464pb3_1_1_1">#REF!</definedName>
    <definedName name="_1465pak50_2_1">#REF!</definedName>
    <definedName name="_1465pb34_1_1_1">#REF!</definedName>
    <definedName name="_1466pak80_1_1">#REF!</definedName>
    <definedName name="_1466pb4_1_1_1">#REF!</definedName>
    <definedName name="_1467pak80_1_1_1">#REF!</definedName>
    <definedName name="_1467pbf2.5_1_1_1">#REF!</definedName>
    <definedName name="_1468pak80_1_1_1_1">#REF!</definedName>
    <definedName name="_1468pbf3_1_1_1">#REF!</definedName>
    <definedName name="_1469pak80_2_1">#REF!</definedName>
    <definedName name="_1469pbf4_1_1_1">#REF!</definedName>
    <definedName name="_1470paket_1_1">#REF!</definedName>
    <definedName name="_1470pbs100_1_1_1">#REF!</definedName>
    <definedName name="_1471paket_1_1_1">#REF!</definedName>
    <definedName name="_1471pbs100_1_1_1_1">#REF!</definedName>
    <definedName name="_1472paket_1_1_1_1">#REF!</definedName>
    <definedName name="_1472pbs15_1_1_1">#REF!</definedName>
    <definedName name="_1473PAKET_2_1">#REF!</definedName>
    <definedName name="_1473pbs15_1_1_1_1">#REF!</definedName>
    <definedName name="_1474pakf100_1_1">#REF!</definedName>
    <definedName name="_1474pbs150_1_1_1">#REF!</definedName>
    <definedName name="_1475pakf100_1_1_1">#REF!</definedName>
    <definedName name="_1475pbs40_1_1_1">#REF!</definedName>
    <definedName name="_1476pakf100_1_1_1_1">#REF!</definedName>
    <definedName name="_1476pbs50_1_1_1">#REF!</definedName>
    <definedName name="_1477pakf100_2_1">#REF!</definedName>
    <definedName name="_1477pbs50_1_1_1_1">#REF!</definedName>
    <definedName name="_1478pakf150_1_1">#REF!</definedName>
    <definedName name="_1478pbs65_1_1_1">#REF!</definedName>
    <definedName name="_1479pakf150_1_1_1">#REF!</definedName>
    <definedName name="_1479pbs80_1_1_1">#REF!</definedName>
    <definedName name="_147Excel_BuiltIn_Print_Area_9_1" localSheetId="9">#REF!,#REF!</definedName>
    <definedName name="_147Excel_BuiltIn_Print_Area_9_1">#REF!,#REF!</definedName>
    <definedName name="_1480pakf150_1_1_1_1">#REF!</definedName>
    <definedName name="_1480pbs80_1_1_1_1">#REF!</definedName>
    <definedName name="_1481pakf150_2_1">#REF!</definedName>
    <definedName name="_1481pbsf100_1_1_1">#REF!</definedName>
    <definedName name="_1482pakf80_1_1">#REF!</definedName>
    <definedName name="_1482pbsf100_1_1_1_1">#REF!</definedName>
    <definedName name="_1483pakf80_1_1_1">#REF!</definedName>
    <definedName name="_1483pbsf150_1_1_1">#REF!</definedName>
    <definedName name="_1484pakf80_1_1_1_1">#REF!</definedName>
    <definedName name="_1484pbsf65_1_1_1">#REF!</definedName>
    <definedName name="_1485pakf80_2_1">#REF!</definedName>
    <definedName name="_1485pbsf80_1_1_1">#REF!</definedName>
    <definedName name="_1486pb0.5_1_1_1">#REF!</definedName>
    <definedName name="_1486pbsf80_1_1_1_1">#REF!</definedName>
    <definedName name="_1487pb1.25_1_1_1">#REF!</definedName>
    <definedName name="_1487pc0.75_1_1_1">#REF!</definedName>
    <definedName name="_1488pb1.5_1_1_1">#REF!</definedName>
    <definedName name="_1488pc1.25_1_1_1">#REF!</definedName>
    <definedName name="_1489pb1_1_1_1">#REF!</definedName>
    <definedName name="_1489pc1.5_1_1_1">#REF!</definedName>
    <definedName name="_148AAD3_1_1_1_1_1" localSheetId="9">[0]!__________pc2:RAB!__der4</definedName>
    <definedName name="_148AAD3_1_1_1_1_1">[0]!__________pc2:[0]!__der4</definedName>
    <definedName name="_1490pb2.5_1_1_1" localSheetId="9">#REF!</definedName>
    <definedName name="_1490pb2.5_1_1_1">#REF!</definedName>
    <definedName name="_1490pc1_1_1_1">#REF!</definedName>
    <definedName name="_1491pb2_1_1_1">#REF!</definedName>
    <definedName name="_1491pc10_1_1_1">#REF!</definedName>
    <definedName name="_1492pb3_1_1_1">#REF!</definedName>
    <definedName name="_1492pc12_1_1_1">#REF!</definedName>
    <definedName name="_1493pb34_1_1_1">#REF!</definedName>
    <definedName name="_1493pc2.5_1_1_1">#REF!</definedName>
    <definedName name="_1494pb4_1_1_1">#REF!</definedName>
    <definedName name="_1494pc2_1_1_1">#REF!</definedName>
    <definedName name="_1495pbf2.5_1_1_1">#REF!</definedName>
    <definedName name="_1495pc3_1_1_1">#REF!</definedName>
    <definedName name="_1496pbf3_1_1_1">#REF!</definedName>
    <definedName name="_1496pc4_1_1_1">#REF!</definedName>
    <definedName name="_1497pbf4_1_1_1">#REF!</definedName>
    <definedName name="_1497pc5_1_1_1">#REF!</definedName>
    <definedName name="_1498pbs100_1_1_1">#REF!</definedName>
    <definedName name="_1498pc50_1_1_1">#REF!</definedName>
    <definedName name="_1499pbs100_1_1_1_1">#REF!</definedName>
    <definedName name="_1499pc6_1_1_1">#REF!</definedName>
    <definedName name="_149ab_1_1_1">#REF!</definedName>
    <definedName name="_14empat_4_1">#REF!</definedName>
    <definedName name="_14Excel_BuiltIn_Print_Area_1_1_1_1_1">#REF!</definedName>
    <definedName name="_14Excel_BuiltIn_Print_Titles_5_1_1">#REF!</definedName>
    <definedName name="_15">#REF!</definedName>
    <definedName name="_15_________123Graph_CCHART_5L" hidden="1">#REF!</definedName>
    <definedName name="_15__123Graph_ACHART_4K" hidden="1">#REF!</definedName>
    <definedName name="_15__123Graph_DCHART_3J" hidden="1">#REF!</definedName>
    <definedName name="_15__123Graph_DCHART_4K" hidden="1">#REF!</definedName>
    <definedName name="_15__123Graph_ECHART_5L" hidden="1">#REF!</definedName>
    <definedName name="_15__123Graph_FCHART_3J" hidden="1">#REF!</definedName>
    <definedName name="_15_CH1..H1___C__R_1_1_1">#REF!</definedName>
    <definedName name="_1500pbs15_1_1_1">#REF!</definedName>
    <definedName name="_1500pc8_1_1_1">#REF!</definedName>
    <definedName name="_1501pbs15_1_1_1_1">#REF!</definedName>
    <definedName name="_1501pc80_1_1">#REF!</definedName>
    <definedName name="_1502pbs150_1_1_1">#REF!</definedName>
    <definedName name="_1502pc80_1_1_1">#REF!</definedName>
    <definedName name="_1503pbs40_1_1_1">#REF!</definedName>
    <definedName name="_1503pc80_1_1_1_1">#REF!</definedName>
    <definedName name="_1504pbs50_1_1_1">#REF!</definedName>
    <definedName name="_1504pc80_2_1">#REF!</definedName>
    <definedName name="_1505pbs50_1_1_1_1">#REF!</definedName>
    <definedName name="_1505pcf10_1_1_1">#REF!</definedName>
    <definedName name="_1506pbs65_1_1_1">#REF!</definedName>
    <definedName name="_1506pcf12_1_1_1">#REF!</definedName>
    <definedName name="_1507pbs80_1_1_1">#REF!</definedName>
    <definedName name="_1507pcf2.5_1_1_1">#REF!</definedName>
    <definedName name="_1508pbs80_1_1_1_1">#REF!</definedName>
    <definedName name="_1508pcf3_1_1_1">#REF!</definedName>
    <definedName name="_1509pbsf100_1_1_1">#REF!</definedName>
    <definedName name="_1509pcf4_1_1_1">#REF!</definedName>
    <definedName name="_150abch100_1_1">#REF!</definedName>
    <definedName name="_1510pbsf100_1_1_1_1">#REF!</definedName>
    <definedName name="_1510pcf5_1_1_1">#REF!</definedName>
    <definedName name="_1511pbsf150_1_1_1">#REF!</definedName>
    <definedName name="_1511pcf6_1_1_1">#REF!</definedName>
    <definedName name="_1512pbsf65_1_1_1">#REF!</definedName>
    <definedName name="_1512pcf8_1_1_1">#REF!</definedName>
    <definedName name="_1513pbsf80_1_1_1">#REF!</definedName>
    <definedName name="_1513pcf80_1_1">#REF!</definedName>
    <definedName name="_1514pbsf80_1_1_1_1">#REF!</definedName>
    <definedName name="_1514pcf80_1_1_1">#REF!</definedName>
    <definedName name="_1515pc0.75_1_1_1">#REF!</definedName>
    <definedName name="_1515pcf80_1_1_1_1">#REF!</definedName>
    <definedName name="_1516pc1.25_1_1_1">#REF!</definedName>
    <definedName name="_1516pcf80_2_1">#REF!</definedName>
    <definedName name="_1517pc1.5_1_1_1">#REF!</definedName>
    <definedName name="_1517pd0.75_1_1_1">#REF!</definedName>
    <definedName name="_1518pc1_1_1_1">#REF!</definedName>
    <definedName name="_1518pd1.25_1_1_1">#REF!</definedName>
    <definedName name="_1519pc10_1_1_1">#REF!</definedName>
    <definedName name="_1519pd1.5_1_1_1">#REF!</definedName>
    <definedName name="_151AAD3_1_1_1_1_1" localSheetId="9">[0]!__________pc2:RAB!__der4</definedName>
    <definedName name="_151AAD3_1_1_1_1_1">[0]!__________pc2:[0]!__der4</definedName>
    <definedName name="_151abch100_1_1_1" localSheetId="9">#REF!</definedName>
    <definedName name="_151abch100_1_1_1">#REF!</definedName>
    <definedName name="_1520pc12_1_1_1">#REF!</definedName>
    <definedName name="_1520pd1_1_1_1">#REF!</definedName>
    <definedName name="_1521pc2.5_1_1_1">#REF!</definedName>
    <definedName name="_1521pd2_1_1_1">#REF!</definedName>
    <definedName name="_1522pc2_1_1_1">#REF!</definedName>
    <definedName name="_1522pd3_1_1_1">#REF!</definedName>
    <definedName name="_1523pc3_1_1_1">#REF!</definedName>
    <definedName name="_1523pdf3_1_1_1">#REF!</definedName>
    <definedName name="_1524pc4_1_1_1">#REF!</definedName>
    <definedName name="_1524pek_1_1_1">#REF!</definedName>
    <definedName name="_1525pc5_1_1_1">#REF!</definedName>
    <definedName name="_1525PEKERJAAN__A_C_1_1_1">#REF!</definedName>
    <definedName name="_1526pc50_1_1_1">#REF!</definedName>
    <definedName name="_1526PEKERJAAN_CAT_1_1_1">#REF!</definedName>
    <definedName name="_1527pc6_1_1_1">#REF!</definedName>
    <definedName name="_1527PEKERJAAN_CCTV__SOUND_SYSTEM____MATV_1_1_1">#REF!</definedName>
    <definedName name="_1528pc8_1_1_1">#REF!</definedName>
    <definedName name="_1528PEKERJAAN_DINDING_DAN_FINISHING_DINDING_1_1_1">#REF!</definedName>
    <definedName name="_1529pc80_1_1">#REF!</definedName>
    <definedName name="_1529PEKERJAAN_FINISHING_LANTAI_1_1_1">#REF!</definedName>
    <definedName name="_152ab_1_1_1">#REF!</definedName>
    <definedName name="_152abch100_1_1_1_1">#REF!</definedName>
    <definedName name="_1530pc80_1_1_1">#REF!</definedName>
    <definedName name="_1530PEKERJAAN_GONDOLA_1_1_1">#REF!</definedName>
    <definedName name="_1531pc80_1_1_1_1">#REF!</definedName>
    <definedName name="_1531PEKERJAAN_LIFT_ex_KOREA_1_1_1">#REF!</definedName>
    <definedName name="_1532pc80_2_1">#REF!</definedName>
    <definedName name="_1532PEKERJAAN_LISTRIK___GENSET_1_1_1">#REF!</definedName>
    <definedName name="_1533pcf10_1_1_1">#REF!</definedName>
    <definedName name="_1533PEKERJAAN_LUAR_1_1_1">#REF!</definedName>
    <definedName name="_1534pcf12_1_1_1">#REF!</definedName>
    <definedName name="_1534PEKERJAAN_PLAFOND_1_1_1">#REF!</definedName>
    <definedName name="_1535pcf2.5_1_1_1">#REF!</definedName>
    <definedName name="_1535PEKERJAAN_PLUMBING___SANITARY_1_1_1">#REF!</definedName>
    <definedName name="_1536pcf3_1_1_1">#REF!</definedName>
    <definedName name="_1536PEKERJAAN_RAILING_DAN_LAIN___LAIN_1_1_1">#REF!</definedName>
    <definedName name="_1537pcf4_1_1_1">#REF!</definedName>
    <definedName name="_1537PEKERJAAN_SPRINKLER___FIRE_FIGHTING_1_1_1">#REF!</definedName>
    <definedName name="_1538pcf5_1_1_1">#REF!</definedName>
    <definedName name="_1538PEKERJAAN_STRUKTUR_ATAS_DAN_ATAP_1_1_1">#REF!</definedName>
    <definedName name="_1539pcf6_1_1_1">#REF!</definedName>
    <definedName name="_1539PEKERJAAN_TELEPON_1_1_1">#REF!</definedName>
    <definedName name="_153abch100_1_1">#REF!</definedName>
    <definedName name="_153abch100_2_1">#REF!</definedName>
    <definedName name="_1540pcf8_1_1_1">#REF!</definedName>
    <definedName name="_1540pg_1_1_1">#REF!</definedName>
    <definedName name="_1541pcf80_1_1">#REF!</definedName>
    <definedName name="_1541pgc_1_1_1">#REF!</definedName>
    <definedName name="_1542pcf80_1_1_1">#REF!</definedName>
    <definedName name="_1542ph100_1_1_1">#REF!</definedName>
    <definedName name="_1543pcf80_1_1_1_1">#REF!</definedName>
    <definedName name="_1543ph150_1_1_1">#REF!</definedName>
    <definedName name="_1544pcf80_2_1">#REF!</definedName>
    <definedName name="_1544phf100_1_1">#REF!</definedName>
    <definedName name="_1545pd0.75_1_1_1">#REF!</definedName>
    <definedName name="_1545phf100_1_1_1">#REF!</definedName>
    <definedName name="_1546pd1.25_1_1_1">#REF!</definedName>
    <definedName name="_1546phf100_1_1_1_1">#REF!</definedName>
    <definedName name="_1547pd1.5_1_1_1">#REF!</definedName>
    <definedName name="_1547phf100_2_1">#REF!</definedName>
    <definedName name="_1548pd1_1_1_1">#REF!</definedName>
    <definedName name="_1548phf150_1_1">#REF!</definedName>
    <definedName name="_1549pd2_1_1_1">#REF!</definedName>
    <definedName name="_1549phf150_1_1_1">#REF!</definedName>
    <definedName name="_154abch100_1_1_1">#REF!</definedName>
    <definedName name="_154aber100_1_1">#REF!</definedName>
    <definedName name="_1550pd3_1_1_1">#REF!</definedName>
    <definedName name="_1550phf150_1_1_1_1">#REF!</definedName>
    <definedName name="_1551pdf3_1_1_1">#REF!</definedName>
    <definedName name="_1551phf150_2_1">#REF!</definedName>
    <definedName name="_1552pek_1_1_1">#REF!</definedName>
    <definedName name="_1552PIPA100L_1_1_1">#REF!</definedName>
    <definedName name="_1553PEKERJAAN__A_C_1_1_1">#REF!</definedName>
    <definedName name="_1553PIPA65_1_1_1">#REF!</definedName>
    <definedName name="_1554PEKERJAAN_CAT_1_1_1">#REF!</definedName>
    <definedName name="_1554PIPA80_1_1_1">#REF!</definedName>
    <definedName name="_1555PEKERJAAN_CCTV__SOUND_SYSTEM____MATV_1_1_1">#REF!</definedName>
    <definedName name="_1555PIPE_1_1_1">#REF!</definedName>
    <definedName name="_1556PEKERJAAN_DINDING_DAN_FINISHING_DINDING_1_1_1">#REF!</definedName>
    <definedName name="_1556pl_1_1_1">#REF!</definedName>
    <definedName name="_1557PEKERJAAN_FINISHING_LANTAI_1_1_1">#REF!</definedName>
    <definedName name="_1557po1000_1_1_1">#REF!</definedName>
    <definedName name="_1558PEKERJAAN_GONDOLA_1_1_1">#REF!</definedName>
    <definedName name="_1558pompa_1_1_1">#REF!</definedName>
    <definedName name="_1559PEKERJAAN_LIFT_ex_KOREA_1_1_1">#REF!</definedName>
    <definedName name="_1559Print_Area_MI_1_1">#REF!</definedName>
    <definedName name="_155abch100_1_1_1_1">#REF!</definedName>
    <definedName name="_155aber100_1_1_1">#REF!</definedName>
    <definedName name="_1560PEKERJAAN_LISTRIK___GENSET_1_1_1">#REF!</definedName>
    <definedName name="_1560Print_Area_MI_1_1_1_1">#REF!</definedName>
    <definedName name="_1561PEKERJAAN_LUAR_1_1_1">#REF!</definedName>
    <definedName name="_1561PRO_1_1_1">#REF!</definedName>
    <definedName name="_1562PEKERJAAN_PLAFOND_1_1_1">#REF!</definedName>
    <definedName name="_1562prs_1_1_1">#REF!</definedName>
    <definedName name="_1563PEKERJAAN_PLUMBING___SANITARY_1_1_1">#REF!</definedName>
    <definedName name="_1563prs_1_1_1_1">#REF!</definedName>
    <definedName name="_1564PEKERJAAN_RAILING_DAN_LAIN___LAIN_1_1_1">#REF!</definedName>
    <definedName name="_1564pv100_1_1">#REF!</definedName>
    <definedName name="_1565PEKERJAAN_SPRINKLER___FIRE_FIGHTING_1_1_1">#REF!</definedName>
    <definedName name="_1565pv100_1_1_1">#REF!</definedName>
    <definedName name="_1566PEKERJAAN_STRUKTUR_ATAS_DAN_ATAP_1_1_1">#REF!</definedName>
    <definedName name="_1566pv100_1_1_1_1">#REF!</definedName>
    <definedName name="_1567PEKERJAAN_TELEPON_1_1_1">#REF!</definedName>
    <definedName name="_1567pv100_2_1">#REF!</definedName>
    <definedName name="_1568pg_1_1_1">#REF!</definedName>
    <definedName name="_1568pv40_1_1">#REF!</definedName>
    <definedName name="_1569pgc_1_1_1">#REF!</definedName>
    <definedName name="_1569pv40_1_1_1">#REF!</definedName>
    <definedName name="_156abch100_2_1">#REF!</definedName>
    <definedName name="_156aber100_1_1_1_1">#REF!</definedName>
    <definedName name="_1570ph100_1_1_1">#REF!</definedName>
    <definedName name="_1570pv40_1_1_1_1">#REF!</definedName>
    <definedName name="_1571ph150_1_1_1">#REF!</definedName>
    <definedName name="_1571pv40_2_1">#REF!</definedName>
    <definedName name="_1572phf100_1_1">#REF!</definedName>
    <definedName name="_1572pv50_1_1">#REF!</definedName>
    <definedName name="_1573phf100_1_1_1">#REF!</definedName>
    <definedName name="_1573pv50_1_1_1">#REF!</definedName>
    <definedName name="_1574phf100_1_1_1_1">#REF!</definedName>
    <definedName name="_1574pv50_1_1_1_1">#REF!</definedName>
    <definedName name="_1575phf100_2_1">#REF!</definedName>
    <definedName name="_1575pv50_2_1">#REF!</definedName>
    <definedName name="_1576phf150_1_1">#REF!</definedName>
    <definedName name="_1576pv80_1_1">#REF!</definedName>
    <definedName name="_1577phf150_1_1_1">#REF!</definedName>
    <definedName name="_1577pv80_1_1_1">#REF!</definedName>
    <definedName name="_1578phf150_1_1_1_1">#REF!</definedName>
    <definedName name="_1578pv80_1_1_1_1">#REF!</definedName>
    <definedName name="_1579phf150_2_1">#REF!</definedName>
    <definedName name="_1579pv80_2_1">#REF!</definedName>
    <definedName name="_157aber100_1_1">#REF!</definedName>
    <definedName name="_157aber100_2_1">#REF!</definedName>
    <definedName name="_1580PIPA100L_1_1_1">#REF!</definedName>
    <definedName name="_1580pvf100_1_1">#REF!</definedName>
    <definedName name="_1581PIPA65_1_1_1">#REF!</definedName>
    <definedName name="_1581pvf100_1_1_1">#REF!</definedName>
    <definedName name="_1582PIPA80_1_1_1">#REF!</definedName>
    <definedName name="_1582pvf100_1_1_1_1">#REF!</definedName>
    <definedName name="_1583PIPE_1_1_1">#REF!</definedName>
    <definedName name="_1583pvf100_2_1">#REF!</definedName>
    <definedName name="_1584pl_1_1_1">#REF!</definedName>
    <definedName name="_1584pvf80_1_1">#REF!</definedName>
    <definedName name="_1585po1000_1_1_1">#REF!</definedName>
    <definedName name="_1585pvf80_1_1_1">#REF!</definedName>
    <definedName name="_1586pompa_1_1_1">#REF!</definedName>
    <definedName name="_1586pvf80_1_1_1_1">#REF!</definedName>
    <definedName name="_1587Print_Area_MI_1_1">#REF!</definedName>
    <definedName name="_1587pvf80_2_1">#REF!</definedName>
    <definedName name="_1588Print_Area_MI_1_1_1_1">#REF!</definedName>
    <definedName name="_1588rd4_1_1_1">#REF!</definedName>
    <definedName name="_1589PRO_1_1_1">#REF!</definedName>
    <definedName name="_1589rd6_1_1_1">#REF!</definedName>
    <definedName name="_158aber100_1_1_1">#REF!</definedName>
    <definedName name="_158aber15_1_1">#REF!</definedName>
    <definedName name="_1590prs_1_1_1">#REF!</definedName>
    <definedName name="_1590rd8_1_1_1">#REF!</definedName>
    <definedName name="_1591prs_1_1_1_1">#REF!</definedName>
    <definedName name="_1591RE_1_1_1">#REF!</definedName>
    <definedName name="_1592pv100_1_1">#REF!</definedName>
    <definedName name="_1592RESULT_1_1_1">#REF!</definedName>
    <definedName name="_1593pv100_1_1_1">#REF!</definedName>
    <definedName name="_1594pv100_1_1_1_1">#REF!</definedName>
    <definedName name="_1595pv100_2_1">#REF!</definedName>
    <definedName name="_1596pv40_1_1">#REF!</definedName>
    <definedName name="_1597pv40_1_1_1">#REF!</definedName>
    <definedName name="_1598pv40_1_1_1_1">#REF!</definedName>
    <definedName name="_1599pv40_2_1">#REF!</definedName>
    <definedName name="_159aber100_1_1_1_1">#REF!</definedName>
    <definedName name="_159aber15_1_1_1">#REF!</definedName>
    <definedName name="_15Excel_BuiltIn_Print_Area_2_1_1">#REF!</definedName>
    <definedName name="_15satu_4_1">#REF!</definedName>
    <definedName name="_16">#REF!</definedName>
    <definedName name="_16_________123Graph_DCHART_3J" hidden="1">#REF!</definedName>
    <definedName name="_16__123Graph_ACHART_5L" hidden="1">#REF!</definedName>
    <definedName name="_16__123Graph_CCHART_3J" hidden="1">#REF!</definedName>
    <definedName name="_16__123Graph_DCHART_4K" hidden="1">#REF!</definedName>
    <definedName name="_16__123Graph_DCHART_5L" hidden="1">#REF!</definedName>
    <definedName name="_16__123Graph_FCHART_3J" hidden="1">#REF!</definedName>
    <definedName name="_16__123Graph_FCHART_5L" hidden="1">#REF!</definedName>
    <definedName name="_16_CH11..H11___C__1_1_1">#REF!</definedName>
    <definedName name="_1600pv50_1_1">#REF!</definedName>
    <definedName name="_1601pv50_1_1_1">#REF!</definedName>
    <definedName name="_1601ret_1_1_1">#N/A</definedName>
    <definedName name="_1602pv50_1_1_1_1">#REF!</definedName>
    <definedName name="_1603pv50_2_1">#REF!</definedName>
    <definedName name="_1604pv80_1_1">#REF!</definedName>
    <definedName name="_1605pv80_1_1_1">#REF!</definedName>
    <definedName name="_1606pv80_1_1_1_1">#REF!</definedName>
    <definedName name="_1607pv80_2_1">#REF!</definedName>
    <definedName name="_1608pvf100_1_1">#REF!</definedName>
    <definedName name="_1609pvf100_1_1_1">#REF!</definedName>
    <definedName name="_160aber100_2_1">#REF!</definedName>
    <definedName name="_160aber15_1_1_1_1">#REF!</definedName>
    <definedName name="_1610pvf100_1_1_1_1">#REF!</definedName>
    <definedName name="_1610ret_1_1_1_1" localSheetId="9">[0]!_1681STOP_1_1_1:[0]!_1684STOPE_1_1_1</definedName>
    <definedName name="_1610ret_1_1_1_1">_1681STOP_1_1_1:_1684STOPE_1_1_1</definedName>
    <definedName name="_1611pvf100_2_1" localSheetId="9">#REF!</definedName>
    <definedName name="_1611pvf100_2_1">#REF!</definedName>
    <definedName name="_1612pvf80_1_1" localSheetId="9">#REF!</definedName>
    <definedName name="_1612pvf80_1_1">#REF!</definedName>
    <definedName name="_1613pvf80_1_1_1">#REF!</definedName>
    <definedName name="_1614pvf80_1_1_1_1">#REF!</definedName>
    <definedName name="_1615pvf80_2_1">#REF!</definedName>
    <definedName name="_1616rd4_1_1_1">#REF!</definedName>
    <definedName name="_1617rd6_1_1_1">#REF!</definedName>
    <definedName name="_1618rd8_1_1_1">#REF!</definedName>
    <definedName name="_1619RE_1_1_1">#REF!</definedName>
    <definedName name="_1619ret_1_1_1_1_1" localSheetId="9">[0]!__________frc2495:[0]!__________HAL1</definedName>
    <definedName name="_1619ret_1_1_1_1_1">[0]!__________frc2495:__________HAL1</definedName>
    <definedName name="_161aber15_1_1" localSheetId="9">#REF!</definedName>
    <definedName name="_161aber15_1_1">#REF!</definedName>
    <definedName name="_161aber15_2_1">#REF!</definedName>
    <definedName name="_1620RESULT_1_1_1">#REF!</definedName>
    <definedName name="_1620rk100_1_1_1">#REF!</definedName>
    <definedName name="_1621rk150_1_1_1">#REF!</definedName>
    <definedName name="_1622rk200_1_1_1">#REF!</definedName>
    <definedName name="_1623rk300_1_1_1">#REF!</definedName>
    <definedName name="_1624rk400_1_1_1">#REF!</definedName>
    <definedName name="_1625rk500_1_1_1">#REF!</definedName>
    <definedName name="_1626rk600_1_1_1">#REF!</definedName>
    <definedName name="_1627rkl1000_1_1_1">#REF!</definedName>
    <definedName name="_1628rkl1000_1_1_1_1">#REF!</definedName>
    <definedName name="_1629rkl1200_1_1_1">#REF!</definedName>
    <definedName name="_162aber15_1_1_1">#REF!</definedName>
    <definedName name="_162Aber150_1_1">#REF!</definedName>
    <definedName name="_1630ret_1_1_1" localSheetId="9">[0]!__________fmd150:[0]!__________gyp8</definedName>
    <definedName name="_1630ret_1_1_1">[0]!__________fmd150:[0]!__________gyp8</definedName>
    <definedName name="_1630rkl200_1_1_1" localSheetId="9">#REF!</definedName>
    <definedName name="_1630rkl200_1_1_1">#REF!</definedName>
    <definedName name="_1631rkl200_1_1_1_1">#REF!</definedName>
    <definedName name="_1632rkl300_1_1_1">#REF!</definedName>
    <definedName name="_1633rkl300_1_1_1_1">#REF!</definedName>
    <definedName name="_1634rkl400_1_1_1">#REF!</definedName>
    <definedName name="_1635rkl400_1_1_1_1">#REF!</definedName>
    <definedName name="_1636rkl500_1_1_1">#REF!</definedName>
    <definedName name="_1637rkl500_1_1_1_1">#REF!</definedName>
    <definedName name="_1638rkl600_1_1_1">#REF!</definedName>
    <definedName name="_1639rkl600_1_1_1_1">#REF!</definedName>
    <definedName name="_163aber15_1_1_1_1">#REF!</definedName>
    <definedName name="_163Aber150_1_1_1">#REF!</definedName>
    <definedName name="_1640ret_1_1_1_1" localSheetId="9">RAB!_1712STOP_1_1_1:[0]!_1715STOPE_1_1_1</definedName>
    <definedName name="_1640ret_1_1_1_1">[0]!_1712STOP_1_1_1:[0]!_1715STOPE_1_1_1</definedName>
    <definedName name="_1640rkl700_1_1_1" localSheetId="9">#REF!</definedName>
    <definedName name="_1640rkl700_1_1_1">#REF!</definedName>
    <definedName name="_1641rkl700_1_1_1_1">#REF!</definedName>
    <definedName name="_1642rkl800_1_1_1">#REF!</definedName>
    <definedName name="_1643rkl800_1_1_1_1">#REF!</definedName>
    <definedName name="_1644rukan_a_1_1_1">#REF!</definedName>
    <definedName name="_1645rukan_aa_1_1_1">#REF!</definedName>
    <definedName name="_1646rukan_b_1_1_1">#REF!</definedName>
    <definedName name="_1647rukan_c_1_1_1">#REF!</definedName>
    <definedName name="_1648rukan_cc_1_1_1">#REF!</definedName>
    <definedName name="_1649rukan_d_1_1_1">#REF!</definedName>
    <definedName name="_164aber15_2_1">#REF!</definedName>
    <definedName name="_164Aber150_1_1_1_1">#REF!</definedName>
    <definedName name="_1650ret_1_1_1_1_1" localSheetId="9">[0]!__________frc2495:[0]!__________HAL1</definedName>
    <definedName name="_1650ret_1_1_1_1_1">[0]!__________frc2495:[0]!__________HAL1</definedName>
    <definedName name="_1650rukan_dd_1_1_1" localSheetId="9">#REF!</definedName>
    <definedName name="_1650rukan_dd_1_1_1">#REF!</definedName>
    <definedName name="_1651rk100_1_1_1">#REF!</definedName>
    <definedName name="_1651rukan_e_1_1_1">#REF!</definedName>
    <definedName name="_1652rk150_1_1_1">#REF!</definedName>
    <definedName name="_1652rukan_ee_1_1_1">#REF!</definedName>
    <definedName name="_1653rk200_1_1_1">#REF!</definedName>
    <definedName name="_1653sfv150_1_1_1">#REF!</definedName>
    <definedName name="_1654rk300_1_1_1">#REF!</definedName>
    <definedName name="_1654sfvd100_1_1_1">#REF!</definedName>
    <definedName name="_1655rk400_1_1_1">#REF!</definedName>
    <definedName name="_1655sfvd100_1_1_1_1">#REF!</definedName>
    <definedName name="_1656rk500_1_1_1">#REF!</definedName>
    <definedName name="_1656sg_1_1_1">#REF!</definedName>
    <definedName name="_1657rk600_1_1_1">#REF!</definedName>
    <definedName name="_1657sg_1_1_1_1">#REF!</definedName>
    <definedName name="_1658rkl1000_1_1_1">#REF!</definedName>
    <definedName name="_1658SHF_1_1_1">#REF!</definedName>
    <definedName name="_1659rkl1000_1_1_1_1">#REF!</definedName>
    <definedName name="_1659sk_1_1_1">#REF!</definedName>
    <definedName name="_165Aber150_1_1">#REF!</definedName>
    <definedName name="_165Aber150_2_1">#REF!</definedName>
    <definedName name="_1660rkl1200_1_1_1">#REF!</definedName>
    <definedName name="_1660skh_1_1_1">#REF!</definedName>
    <definedName name="_1661rkl200_1_1_1">#REF!</definedName>
    <definedName name="_1661skhd_1_1_1">#REF!</definedName>
    <definedName name="_1662rkl200_1_1_1_1">#REF!</definedName>
    <definedName name="_1662skhds_1_1_1">#REF!</definedName>
    <definedName name="_1663rkl300_1_1_1">#REF!</definedName>
    <definedName name="_1663skk_1_1_1">#REF!</definedName>
    <definedName name="_1664rkl300_1_1_1_1">#REF!</definedName>
    <definedName name="_1664skl_1_1_1">#REF!</definedName>
    <definedName name="_1665rkl400_1_1_1">#REF!</definedName>
    <definedName name="_1665SLEE_1_1_1">#REF!</definedName>
    <definedName name="_1666rkl400_1_1_1_1">#REF!</definedName>
    <definedName name="_1666sp_1_1_1">#REF!</definedName>
    <definedName name="_1667rkl500_1_1_1">#REF!</definedName>
    <definedName name="_1667ssss_1_1_1">#REF!</definedName>
    <definedName name="_1668rkl500_1_1_1_1">#REF!</definedName>
    <definedName name="_1668st_1_1_1">#REF!</definedName>
    <definedName name="_1669rkl600_1_1_1">#REF!</definedName>
    <definedName name="_1669st_1_1_1_1">#REF!</definedName>
    <definedName name="_166Aber150_1_1_1">#REF!</definedName>
    <definedName name="_166aber2_1_1">#REF!</definedName>
    <definedName name="_1670rkl600_1_1_1_1">#REF!</definedName>
    <definedName name="_1670std1.5_1_1_1">#REF!</definedName>
    <definedName name="_1671rkl700_1_1_1">#REF!</definedName>
    <definedName name="_1671std100_1_1_1">#REF!</definedName>
    <definedName name="_1672rkl700_1_1_1_1">#REF!</definedName>
    <definedName name="_1672std100_1_1_1_1">#REF!</definedName>
    <definedName name="_1673rkl800_1_1_1">#REF!</definedName>
    <definedName name="_1673std150_1_1_1">#REF!</definedName>
    <definedName name="_1674rkl800_1_1_1_1">#REF!</definedName>
    <definedName name="_1674std2.5_1_1_1">#REF!</definedName>
    <definedName name="_1675rukan_a_1_1_1">#REF!</definedName>
    <definedName name="_1675std2_1_1_1">#REF!</definedName>
    <definedName name="_1676rukan_aa_1_1_1">#REF!</definedName>
    <definedName name="_1676std3_1_1_1">#REF!</definedName>
    <definedName name="_1677rukan_b_1_1_1">#REF!</definedName>
    <definedName name="_1677std4_1_1_1">#REF!</definedName>
    <definedName name="_1678rukan_c_1_1_1">#REF!</definedName>
    <definedName name="_1678std50_1_1_1">#REF!</definedName>
    <definedName name="_1679rukan_cc_1_1_1">#REF!</definedName>
    <definedName name="_1679std50_1_1_1_1">#REF!</definedName>
    <definedName name="_167Aber150_1_1_1_1">#REF!</definedName>
    <definedName name="_167aber2_1_1_1">#REF!</definedName>
    <definedName name="_1680rukan_d_1_1_1">#REF!</definedName>
    <definedName name="_1680std65_1_1_1">#REF!</definedName>
    <definedName name="_1681rukan_dd_1_1_1">#REF!</definedName>
    <definedName name="_1681STOP_1_1_1">#REF!</definedName>
    <definedName name="_1682rukan_e_1_1_1">#REF!</definedName>
    <definedName name="_1682STOP2_1_1_1">#REF!</definedName>
    <definedName name="_1683rukan_ee_1_1_1">#REF!</definedName>
    <definedName name="_1683STOP2E_1_1_1">#REF!</definedName>
    <definedName name="_1684sfv150_1_1_1">#REF!</definedName>
    <definedName name="_1684STOPE_1_1_1">#REF!</definedName>
    <definedName name="_1685sfvd100_1_1_1">#REF!</definedName>
    <definedName name="_1685SUBT_1_1_1">#REF!</definedName>
    <definedName name="_1686sfvd100_1_1_1_1">#REF!</definedName>
    <definedName name="_1686SUM2_1_1_1">#REF!</definedName>
    <definedName name="_1687sg_1_1_1">#REF!</definedName>
    <definedName name="_1687SUM2A_1_1_1">#REF!</definedName>
    <definedName name="_1688sg_1_1_1_1">#REF!</definedName>
    <definedName name="_1688SUMI_1_1_1">#REF!</definedName>
    <definedName name="_1689SHF_1_1_1">#REF!</definedName>
    <definedName name="_1689tawg16_1_1_1">#REF!</definedName>
    <definedName name="_168Aber150_2_1">#REF!</definedName>
    <definedName name="_168aber2_1_1_1_1">#REF!</definedName>
    <definedName name="_1690sk_1_1_1">#REF!</definedName>
    <definedName name="_1690tbi_1_1_1">#REF!</definedName>
    <definedName name="_1691skh_1_1_1">#REF!</definedName>
    <definedName name="_1691tbsm5tl2x36_1_1_1">#REF!</definedName>
    <definedName name="_1692skhd_1_1_1">#REF!</definedName>
    <definedName name="_1692tbsm5tl2x36nb_1_1_1">#REF!</definedName>
    <definedName name="_1693skhds_1_1_1">#REF!</definedName>
    <definedName name="_1693tbt_1_1_1">#REF!</definedName>
    <definedName name="_1694skk_1_1_1">#REF!</definedName>
    <definedName name="_1695skl_1_1_1">#REF!</definedName>
    <definedName name="_1696SLEE_1_1_1">#REF!</definedName>
    <definedName name="_1697sp_1_1_1">#REF!</definedName>
    <definedName name="_1698ssss_1_1_1">#REF!</definedName>
    <definedName name="_1699st_1_1_1">#REF!</definedName>
    <definedName name="_169aber2_1_1">#REF!</definedName>
    <definedName name="_169aber2_2_1">#REF!</definedName>
    <definedName name="_16Excel_BuiltIn_Print_Area_3_1_1">#REF!</definedName>
    <definedName name="_16sebelas_4_1">#REF!</definedName>
    <definedName name="_17">#REF!</definedName>
    <definedName name="_17_________123Graph_DCHART_4K" hidden="1">#REF!</definedName>
    <definedName name="_17__123Graph_CCHART_4K" hidden="1">#REF!</definedName>
    <definedName name="_17__123Graph_DCHART_5L" hidden="1">#REF!</definedName>
    <definedName name="_17__123Graph_ECHART_3J" hidden="1">#REF!</definedName>
    <definedName name="_17__123Graph_FCHART_5L" hidden="1">#REF!</definedName>
    <definedName name="_17_CH13..H13___C__1_1_1">#REF!</definedName>
    <definedName name="_1700st_1_1_1_1">#REF!</definedName>
    <definedName name="_1701std1.5_1_1_1">#REF!</definedName>
    <definedName name="_1702std100_1_1_1">#REF!</definedName>
    <definedName name="_1702ter_1_1_1">#N/A</definedName>
    <definedName name="_1703std100_1_1_1_1">#REF!</definedName>
    <definedName name="_1704std150_1_1_1">#REF!</definedName>
    <definedName name="_1705std2.5_1_1_1">#REF!</definedName>
    <definedName name="_1706std2_1_1_1">#REF!</definedName>
    <definedName name="_1707std3_1_1_1">#REF!</definedName>
    <definedName name="_1708std4_1_1_1">#REF!</definedName>
    <definedName name="_1709std50_1_1_1">#REF!</definedName>
    <definedName name="_170aber2_1_1_1">#REF!</definedName>
    <definedName name="_170aber20_1_1">#REF!</definedName>
    <definedName name="_1710std50_1_1_1_1">#REF!</definedName>
    <definedName name="_1711std65_1_1_1">#REF!</definedName>
    <definedName name="_1711ter_1_1_1_1" localSheetId="9">[0]!_1681STOP_1_1_1:[0]!_1684STOPE_1_1_1</definedName>
    <definedName name="_1711ter_1_1_1_1">_1681STOP_1_1_1:_1684STOPE_1_1_1</definedName>
    <definedName name="_1712STOP_1_1_1" localSheetId="9">#REF!</definedName>
    <definedName name="_1712STOP_1_1_1">#REF!</definedName>
    <definedName name="_1713STOP2_1_1_1" localSheetId="9">#REF!</definedName>
    <definedName name="_1713STOP2_1_1_1">#REF!</definedName>
    <definedName name="_1714STOP2E_1_1_1">#REF!</definedName>
    <definedName name="_1715STOPE_1_1_1">#REF!</definedName>
    <definedName name="_1716SUBT_1_1_1">#REF!</definedName>
    <definedName name="_1717SUM2_1_1_1">#REF!</definedName>
    <definedName name="_1718SUM2A_1_1_1">#REF!</definedName>
    <definedName name="_1719SUMI_1_1_1">#REF!</definedName>
    <definedName name="_171aber2_1_1_1_1">#REF!</definedName>
    <definedName name="_171aber20_1_1_1">#REF!</definedName>
    <definedName name="_1720tawg16_1_1_1">#REF!</definedName>
    <definedName name="_1720ter_1_1_1_1_1" localSheetId="9">[0]!__________frc2495:[0]!__________HAL1</definedName>
    <definedName name="_1720ter_1_1_1_1_1">[0]!__________frc2495:__________HAL1</definedName>
    <definedName name="_1721tbi_1_1_1" localSheetId="9">#REF!</definedName>
    <definedName name="_1721tbi_1_1_1">#REF!</definedName>
    <definedName name="_1721TEST_1_1_1">#REF!</definedName>
    <definedName name="_1722tbsm5tl2x36_1_1_1">#REF!</definedName>
    <definedName name="_1723tbsm5tl2x36nb_1_1_1">#REF!</definedName>
    <definedName name="_1724tbt_1_1_1">#REF!</definedName>
    <definedName name="_1725ther_1_1_1">#REF!</definedName>
    <definedName name="_1726ti80_1_1_1">#REF!</definedName>
    <definedName name="_1727tidf10_1_1_1">#REF!</definedName>
    <definedName name="_1728tidf100_1_1_1">#REF!</definedName>
    <definedName name="_1729tidf350_1_1_1">#REF!</definedName>
    <definedName name="_172aber2_2_1">#REF!</definedName>
    <definedName name="_172aber20_1_1_1_1">#REF!</definedName>
    <definedName name="_1730tki_1_1_1">#REF!</definedName>
    <definedName name="_1731tkitc10x2x0.6_1_1_1">#REF!</definedName>
    <definedName name="_1732tl_1_1_1">#REF!</definedName>
    <definedName name="_1733tl1x18b_1_1_1">#REF!</definedName>
    <definedName name="_1734ter_1_1_1" localSheetId="9">[0]!__________fmd150:[0]!__________gyp8</definedName>
    <definedName name="_1734ter_1_1_1">[0]!__________fmd150:[0]!__________gyp8</definedName>
    <definedName name="_1734tl1x18bnb_1_1_1" localSheetId="9">#REF!</definedName>
    <definedName name="_1734tl1x18bnb_1_1_1">#REF!</definedName>
    <definedName name="_1735tl1x18ep_1_1_1">#REF!</definedName>
    <definedName name="_1736tl1x18gmsnb_1_1_1">#REF!</definedName>
    <definedName name="_1737tl1x18tki_1_1_1">#REF!</definedName>
    <definedName name="_1738tl1x18tkinb_1_1_1">#REF!</definedName>
    <definedName name="_1739tl1x18tko_1_1_1">#REF!</definedName>
    <definedName name="_173aber20_1_1">#REF!</definedName>
    <definedName name="_173aber20_2_1">#REF!</definedName>
    <definedName name="_1740tl1x18tkonb_1_1_1">#REF!</definedName>
    <definedName name="_1741tl1x36b_1_1_1">#REF!</definedName>
    <definedName name="_1742tl1x36bimc_1_1_1">#REF!</definedName>
    <definedName name="_1743tl1x36bimc_1_1_1_1">#REF!</definedName>
    <definedName name="_1744ter_1_1_1_1" localSheetId="9">RAB!_1712STOP_1_1_1:[0]!_1715STOPE_1_1_1</definedName>
    <definedName name="_1744ter_1_1_1_1">_1712STOP_1_1_1:_1715STOPE_1_1_1</definedName>
    <definedName name="_1744tl1x36bnb_1_1_1" localSheetId="9">#REF!</definedName>
    <definedName name="_1744tl1x36bnb_1_1_1">#REF!</definedName>
    <definedName name="_1745tl1x36gmsnb_1_1_1" localSheetId="9">#REF!</definedName>
    <definedName name="_1745tl1x36gmsnb_1_1_1">#REF!</definedName>
    <definedName name="_1746tl1x36tbs_1_1_1">#REF!</definedName>
    <definedName name="_1747tl1x36tbsnb_1_1_1">#REF!</definedName>
    <definedName name="_1748tl1x36tki_1_1_1">#REF!</definedName>
    <definedName name="_1749tl1x36tkinb_1_1_1">#REF!</definedName>
    <definedName name="_174aber20_1_1_1">#REF!</definedName>
    <definedName name="_174aber25_1_1">#REF!</definedName>
    <definedName name="_1750tl1x36tko_1_1_1">#REF!</definedName>
    <definedName name="_1751tl1x36tkonb_1_1_1">#REF!</definedName>
    <definedName name="_1752tl2x18tbsm2_1_1_1">#REF!</definedName>
    <definedName name="_1753tl2x36tbs_1_1_1">#REF!</definedName>
    <definedName name="_1754ter_1_1_1_1_1" localSheetId="9">[0]!__________frc2495:[0]!__________HAL1</definedName>
    <definedName name="_1754ter_1_1_1_1_1">[0]!__________frc2495:[0]!__________HAL1</definedName>
    <definedName name="_1754tl2x36tbsnb_1_1_1" localSheetId="9">#REF!</definedName>
    <definedName name="_1754tl2x36tbsnb_1_1_1">#REF!</definedName>
    <definedName name="_1755TEST_1_1_1">#REF!</definedName>
    <definedName name="_1755tl2x36tki_1_1_1">#REF!</definedName>
    <definedName name="_1756tl2x36tkinb_1_1_1">#REF!</definedName>
    <definedName name="_1757tl2x36tko_1_1_1">#REF!</definedName>
    <definedName name="_1758tl2x36tkonb_1_1_1">#REF!</definedName>
    <definedName name="_1759ther_1_1_1">#REF!</definedName>
    <definedName name="_1759tla2x18iac_1_1_1">#REF!</definedName>
    <definedName name="_175aber20_1_1_1_1">#REF!</definedName>
    <definedName name="_175aber25_1_1_1">#REF!</definedName>
    <definedName name="_1760ti80_1_1_1">#REF!</definedName>
    <definedName name="_1760tla2x18iac_1_1_1_1">#REF!</definedName>
    <definedName name="_1761tidf10_1_1_1">#REF!</definedName>
    <definedName name="_1761tla2x18iacbimc_1_1_1">#REF!</definedName>
    <definedName name="_1762tidf100_1_1_1">#REF!</definedName>
    <definedName name="_1762tla2x18iacbimc_1_1_1_1">#REF!</definedName>
    <definedName name="_1763tidf350_1_1_1">#REF!</definedName>
    <definedName name="_1763tlb1x18_1_1_1">#REF!</definedName>
    <definedName name="_1764tki_1_1_1">#REF!</definedName>
    <definedName name="_1764tlb1x18_1_1_1_1">#REF!</definedName>
    <definedName name="_1765tkitc10x2x0.6_1_1_1">#REF!</definedName>
    <definedName name="_1765tlb1x36_1_1_1">#REF!</definedName>
    <definedName name="_1766tl_1_1_1">#REF!</definedName>
    <definedName name="_1766tlb1x36_1_1_1_1">#REF!</definedName>
    <definedName name="_1767tl1x18b_1_1_1">#REF!</definedName>
    <definedName name="_1767tlb1x36bimc_1_1_1">#REF!</definedName>
    <definedName name="_1768tl1x18bnb_1_1_1">#REF!</definedName>
    <definedName name="_1768tlb1x36bimc_1_1_1_1">#REF!</definedName>
    <definedName name="_1769tl1x18ep_1_1_1">#REF!</definedName>
    <definedName name="_1769tlb1x36w_1_1_1">#REF!</definedName>
    <definedName name="_176aber20_2_1">#REF!</definedName>
    <definedName name="_176aber25_1_1_1_1">#REF!</definedName>
    <definedName name="_1770tl1x18gmsnb_1_1_1">#REF!</definedName>
    <definedName name="_1770tlb1x36w_1_1_1_1">#REF!</definedName>
    <definedName name="_1771tl1x18tki_1_1_1">#REF!</definedName>
    <definedName name="_1771tlbk1x36_1_1_1">#REF!</definedName>
    <definedName name="_1772tl1x18tkinb_1_1_1">#REF!</definedName>
    <definedName name="_1772tlbk1x36_1_1_1_1">#REF!</definedName>
    <definedName name="_1773tl1x18tko_1_1_1">#REF!</definedName>
    <definedName name="_1773tlbvs2x18_1_1_1">#REF!</definedName>
    <definedName name="_1774tl1x18tkonb_1_1_1">#REF!</definedName>
    <definedName name="_1774tlbvs2x18_1_1_1_1">#REF!</definedName>
    <definedName name="_1775tl1x36b_1_1_1">#REF!</definedName>
    <definedName name="_1775tlbvs2x18bimc_1_1_1">#REF!</definedName>
    <definedName name="_1776tl1x36bimc_1_1_1">#REF!</definedName>
    <definedName name="_1776tlbvs2x18bimc_1_1_1_1">#REF!</definedName>
    <definedName name="_1777tl1x36bimc_1_1_1_1">#REF!</definedName>
    <definedName name="_1777tlc20_1_1_1">#REF!</definedName>
    <definedName name="_1778tl1x36bnb_1_1_1">#REF!</definedName>
    <definedName name="_1778tlc20_1_1_1_1">#REF!</definedName>
    <definedName name="_1779tl1x36gmsnb_1_1_1">#REF!</definedName>
    <definedName name="_1779tlc20bimc_1_1_1">#REF!</definedName>
    <definedName name="_177aber25_1_1">#REF!</definedName>
    <definedName name="_177aber25_2_1">#REF!</definedName>
    <definedName name="_1780tl1x36tbs_1_1_1">#REF!</definedName>
    <definedName name="_1780tlc20bimc_1_1_1_1">#REF!</definedName>
    <definedName name="_1781tl1x36tbsnb_1_1_1">#REF!</definedName>
    <definedName name="_1781tlidf250p_1_1_1">#REF!</definedName>
    <definedName name="_1782tl1x36tki_1_1_1">#REF!</definedName>
    <definedName name="_1782tltko2x36_1_1_1">#REF!</definedName>
    <definedName name="_1783tl1x36tkinb_1_1_1">#REF!</definedName>
    <definedName name="_1783tltko2x36_1_1_1_1">#REF!</definedName>
    <definedName name="_1784tl1x36tko_1_1_1">#REF!</definedName>
    <definedName name="_1784tltko2x36bimc_1_1_1">#REF!</definedName>
    <definedName name="_1785tl1x36tkonb_1_1_1">#REF!</definedName>
    <definedName name="_1785tltko2x36bimc_1_1_1_1">#REF!</definedName>
    <definedName name="_1786tl2x18tbsm2_1_1_1">#REF!</definedName>
    <definedName name="_1786tltl20nb_1_1_1">#REF!</definedName>
    <definedName name="_1787tl2x36tbs_1_1_1">#REF!</definedName>
    <definedName name="_1787TOP_1_1_1">#REF!</definedName>
    <definedName name="_1788tl2x36tbsnb_1_1_1">#REF!</definedName>
    <definedName name="_1788TOP2_1_1_1">#REF!</definedName>
    <definedName name="_1789tl2x36tki_1_1_1">#REF!</definedName>
    <definedName name="_1789town_a_1_1_1">#REF!</definedName>
    <definedName name="_178aber25_1_1_1">#REF!</definedName>
    <definedName name="_178aber32_1_1">#REF!</definedName>
    <definedName name="_1790tl2x36tkinb_1_1_1">#REF!</definedName>
    <definedName name="_1790town_b_1_1_1">#REF!</definedName>
    <definedName name="_1791tl2x36tko_1_1_1">#REF!</definedName>
    <definedName name="_1791town_c_1_1_1">#REF!</definedName>
    <definedName name="_1792tl2x36tkonb_1_1_1">#REF!</definedName>
    <definedName name="_1792town_d_1_1_1">#REF!</definedName>
    <definedName name="_1793tla2x18iac_1_1_1">#REF!</definedName>
    <definedName name="_1793town_e_1_1_1">#REF!</definedName>
    <definedName name="_1794tla2x18iac_1_1_1_1">#REF!</definedName>
    <definedName name="_1794tpm_1_1_1">#REF!</definedName>
    <definedName name="_1795tla2x18iacbimc_1_1_1">#REF!</definedName>
    <definedName name="_1795TRIX_1_1_1">#REF!</definedName>
    <definedName name="_1796tla2x18iacbimc_1_1_1_1">#REF!</definedName>
    <definedName name="_1796tscb_1_1_1">#REF!</definedName>
    <definedName name="_1797tlb1x18_1_1_1">#REF!</definedName>
    <definedName name="_1797tscs3w_1_1_1">#REF!</definedName>
    <definedName name="_1798tlb1x18_1_1_1_1">#REF!</definedName>
    <definedName name="_1798tscs6w_1_1_1">#REF!</definedName>
    <definedName name="_1799tlb1x36_1_1_1">#REF!</definedName>
    <definedName name="_1799tshs15_1_1_1">#REF!</definedName>
    <definedName name="_179aber25_1_1_1_1">#REF!</definedName>
    <definedName name="_179aber32_1_1_1">#REF!</definedName>
    <definedName name="_17A">#REF!</definedName>
    <definedName name="_17Excel_BuiltIn_Print_Area_4_1">#REF!</definedName>
    <definedName name="_17tiga_4_1">#REF!</definedName>
    <definedName name="_18">#REF!</definedName>
    <definedName name="_18_________123Graph_DCHART_5L" hidden="1">#REF!</definedName>
    <definedName name="_18__123Graph_CCHART_5L" hidden="1">#REF!</definedName>
    <definedName name="_18__123Graph_ECHART_3J" hidden="1">#REF!</definedName>
    <definedName name="_18__123Graph_ECHART_5L" hidden="1">#REF!</definedName>
    <definedName name="_18_CH15..H15___C__1_1_1">#REF!</definedName>
    <definedName name="_1800tlb1x36_1_1_1_1">#REF!</definedName>
    <definedName name="_1800tshs6w_1_1_1">#REF!</definedName>
    <definedName name="_1801tlb1x36bimc_1_1_1">#REF!</definedName>
    <definedName name="_1801tski_1_1_1">#REF!</definedName>
    <definedName name="_1802tlb1x36bimc_1_1_1_1">#REF!</definedName>
    <definedName name="_1802tskie_1_1_1">#REF!</definedName>
    <definedName name="_1803tlb1x36w_1_1_1">#REF!</definedName>
    <definedName name="_1803tsnya2x1.5_1_1_1">#REF!</definedName>
    <definedName name="_1804tlb1x36w_1_1_1_1">#REF!</definedName>
    <definedName name="_1804tsnyafrc_1_1_1">#REF!</definedName>
    <definedName name="_1805tlbk1x36_1_1_1">#REF!</definedName>
    <definedName name="_1805tso_1_1_1">#REF!</definedName>
    <definedName name="_1806tlbk1x36_1_1_1_1">#REF!</definedName>
    <definedName name="_1806tsv25_1_1_1">#REF!</definedName>
    <definedName name="_1807tlbvs2x18_1_1_1">#REF!</definedName>
    <definedName name="_1807tsv25_1_1_1_1">#REF!</definedName>
    <definedName name="_1808tlbvs2x18_1_1_1_1">#REF!</definedName>
    <definedName name="_1808TYPICAL_FLOOR___7_LEVEL_1_1_1">#REF!</definedName>
    <definedName name="_1809tlbvs2x18bimc_1_1_1">#REF!</definedName>
    <definedName name="_1809UJUNG_PANDANG_AIRPORT_DEVELOPMENT_PROJECT_1_1_1">#REF!</definedName>
    <definedName name="_180aber25_2_1">#REF!</definedName>
    <definedName name="_180aber32_1_1_1_1">#REF!</definedName>
    <definedName name="_1810tlbvs2x18bimc_1_1_1_1">#REF!</definedName>
    <definedName name="_1810uls60_1_1_1">#REF!</definedName>
    <definedName name="_1811tlc20_1_1_1">#REF!</definedName>
    <definedName name="_1811ulwp60_1_1_1">#REF!</definedName>
    <definedName name="_1812tlc20_1_1_1_1">#REF!</definedName>
    <definedName name="_1812utd0.75_1_1_1">#REF!</definedName>
    <definedName name="_1813tlc20bimc_1_1_1">#REF!</definedName>
    <definedName name="_1813utd1.25_1_1_1">#REF!</definedName>
    <definedName name="_1814tlc20bimc_1_1_1_1">#REF!</definedName>
    <definedName name="_1814utd1.5_1_1_1">#REF!</definedName>
    <definedName name="_1815tlidf250p_1_1_1">#REF!</definedName>
    <definedName name="_1815utd1_1_1_1">#REF!</definedName>
    <definedName name="_1816tltko2x36_1_1_1">#REF!</definedName>
    <definedName name="_1816utd2_1_1_1">#REF!</definedName>
    <definedName name="_1817tltko2x36_1_1_1_1">#REF!</definedName>
    <definedName name="_1817utd3_1_1_1">#REF!</definedName>
    <definedName name="_1818tltko2x36bimc_1_1_1">#REF!</definedName>
    <definedName name="_1818vcd0.5_1_1_1">#REF!</definedName>
    <definedName name="_1819tltko2x36bimc_1_1_1_1">#REF!</definedName>
    <definedName name="_1819vcd1.25_1_1_1">#REF!</definedName>
    <definedName name="_181aber32_1_1">#REF!</definedName>
    <definedName name="_181aber32_2_1">#REF!</definedName>
    <definedName name="_1820tltl20nb_1_1_1">#REF!</definedName>
    <definedName name="_1820vcd1.5_1_1_1">#REF!</definedName>
    <definedName name="_1821TOP_1_1_1">#REF!</definedName>
    <definedName name="_1821vcd2.5_1_1_1">#REF!</definedName>
    <definedName name="_1822TOP2_1_1_1">#REF!</definedName>
    <definedName name="_1822vcd2_1_1_1">#REF!</definedName>
    <definedName name="_1823town_a_1_1_1">#REF!</definedName>
    <definedName name="_1823vcd3_1_1_1">#REF!</definedName>
    <definedName name="_1824town_b_1_1_1">#REF!</definedName>
    <definedName name="_1824vcd4_1_1_1">#REF!</definedName>
    <definedName name="_1825town_c_1_1_1">#REF!</definedName>
    <definedName name="_1825vnt100_1_1">#REF!</definedName>
    <definedName name="_1826town_d_1_1_1">#REF!</definedName>
    <definedName name="_1826vnt100_1_1_1">#REF!</definedName>
    <definedName name="_1827town_e_1_1_1">#REF!</definedName>
    <definedName name="_1827vnt100_1_1_1_1">#REF!</definedName>
    <definedName name="_1828tpm_1_1_1">#REF!</definedName>
    <definedName name="_1828vnt100_2_1">#REF!</definedName>
    <definedName name="_1829TRIX_1_1_1">#REF!</definedName>
    <definedName name="_1829vnt40_1_1">#REF!</definedName>
    <definedName name="_182aber32_1_1_1">#REF!</definedName>
    <definedName name="_182aber4_1_1">#REF!</definedName>
    <definedName name="_1830tscb_1_1_1">#REF!</definedName>
    <definedName name="_1830vnt40_1_1_1">#REF!</definedName>
    <definedName name="_1831tscs3w_1_1_1">#REF!</definedName>
    <definedName name="_1831vnt40_1_1_1_1">#REF!</definedName>
    <definedName name="_1832tscs6w_1_1_1">#REF!</definedName>
    <definedName name="_1832vnt40_2_1">#REF!</definedName>
    <definedName name="_1833tshs15_1_1_1">#REF!</definedName>
    <definedName name="_1833vnt50_1_1">#REF!</definedName>
    <definedName name="_1834tshs6w_1_1_1">#REF!</definedName>
    <definedName name="_1834vnt50_1_1_1">#REF!</definedName>
    <definedName name="_1835tski_1_1_1">#REF!</definedName>
    <definedName name="_1835vnt50_1_1_1_1">#REF!</definedName>
    <definedName name="_1836tskie_1_1_1">#REF!</definedName>
    <definedName name="_1836vnt50_2_1">#REF!</definedName>
    <definedName name="_1837tsnya2x1.5_1_1_1">#REF!</definedName>
    <definedName name="_1837vnt80_1_1">#REF!</definedName>
    <definedName name="_1838tsnyafrc_1_1_1">#REF!</definedName>
    <definedName name="_1838vnt80_1_1_1">#REF!</definedName>
    <definedName name="_1839tso_1_1_1">#REF!</definedName>
    <definedName name="_1839vnt80_1_1_1_1">#REF!</definedName>
    <definedName name="_183aber32_1_1_1_1">#REF!</definedName>
    <definedName name="_183aber4_1_1_1">#REF!</definedName>
    <definedName name="_1840tsv25_1_1_1">#REF!</definedName>
    <definedName name="_1840vnt80_2_1">#REF!</definedName>
    <definedName name="_1841tsv25_1_1_1_1">#REF!</definedName>
    <definedName name="_1841vntf100_1_1">#REF!</definedName>
    <definedName name="_1842TYPICAL_FLOOR___7_LEVEL_1_1_1">#REF!</definedName>
    <definedName name="_1842vntf100_1_1_1">#REF!</definedName>
    <definedName name="_1843UJUNG_PANDANG_AIRPORT_DEVELOPMENT_PROJECT_1_1_1">#REF!</definedName>
    <definedName name="_1843vntf100_1_1_1_1">#REF!</definedName>
    <definedName name="_1844uls60_1_1_1">#REF!</definedName>
    <definedName name="_1844vntf100_2_1">#REF!</definedName>
    <definedName name="_1845ulwp60_1_1_1">#REF!</definedName>
    <definedName name="_1845vntf80_1_1">#REF!</definedName>
    <definedName name="_1846utd0.75_1_1_1">#REF!</definedName>
    <definedName name="_1846vntf80_1_1_1">#REF!</definedName>
    <definedName name="_1847utd1.25_1_1_1">#REF!</definedName>
    <definedName name="_1847vntf80_1_1_1_1">#REF!</definedName>
    <definedName name="_1848utd1.5_1_1_1">#REF!</definedName>
    <definedName name="_1848vntf80_2_1">#REF!</definedName>
    <definedName name="_1849utd1_1_1_1">#REF!</definedName>
    <definedName name="_1849Z_1_1_1">#REF!</definedName>
    <definedName name="_184aber32_2_1">#REF!</definedName>
    <definedName name="_184aber4_1_1_1_1">#REF!</definedName>
    <definedName name="_1850utd2_1_1_1">#REF!</definedName>
    <definedName name="_1851utd3_1_1_1">#REF!</definedName>
    <definedName name="_1852vcd0.5_1_1_1">#REF!</definedName>
    <definedName name="_1853vcd1.25_1_1_1">#REF!</definedName>
    <definedName name="_1854vcd1.5_1_1_1">#REF!</definedName>
    <definedName name="_1855vcd2.5_1_1_1">#REF!</definedName>
    <definedName name="_1856vcd2_1_1_1">#REF!</definedName>
    <definedName name="_1857vcd3_1_1_1">#REF!</definedName>
    <definedName name="_1858vcd4_1_1_1">#REF!</definedName>
    <definedName name="_1859vnt100_1_1">#REF!</definedName>
    <definedName name="_185aber4_1_1">#REF!</definedName>
    <definedName name="_185aber4_2_1">#REF!</definedName>
    <definedName name="_1860vnt100_1_1_1">#REF!</definedName>
    <definedName name="_1861vnt100_1_1_1_1">#REF!</definedName>
    <definedName name="_1862vnt100_2_1">#REF!</definedName>
    <definedName name="_1863vnt40_1_1">#REF!</definedName>
    <definedName name="_1864vnt40_1_1_1">#REF!</definedName>
    <definedName name="_1865vnt40_1_1_1_1">#REF!</definedName>
    <definedName name="_1866vnt40_2_1">#REF!</definedName>
    <definedName name="_1867vnt50_1_1">#REF!</definedName>
    <definedName name="_1868vnt50_1_1_1">#REF!</definedName>
    <definedName name="_1869vnt50_1_1_1_1">#REF!</definedName>
    <definedName name="_186aber4_1_1_1">#REF!</definedName>
    <definedName name="_186aber40_1_1">#REF!</definedName>
    <definedName name="_1870vnt50_2_1">#REF!</definedName>
    <definedName name="_1871vnt80_1_1">#REF!</definedName>
    <definedName name="_1872vnt80_1_1_1">#REF!</definedName>
    <definedName name="_1873vnt80_1_1_1_1">#REF!</definedName>
    <definedName name="_1874vnt80_2_1">#REF!</definedName>
    <definedName name="_1875vntf100_1_1">#REF!</definedName>
    <definedName name="_1876vntf100_1_1_1">#REF!</definedName>
    <definedName name="_1877vntf100_1_1_1_1">#REF!</definedName>
    <definedName name="_1878vntf100_2_1">#REF!</definedName>
    <definedName name="_1879vntf80_1_1">#REF!</definedName>
    <definedName name="_187aber4_1_1_1_1">#REF!</definedName>
    <definedName name="_187aber40_1_1_1">#REF!</definedName>
    <definedName name="_1880vntf80_1_1_1">#REF!</definedName>
    <definedName name="_1881vntf80_1_1_1_1">#REF!</definedName>
    <definedName name="_1882vntf80_2_1">#REF!</definedName>
    <definedName name="_1883Z_1_1_1">#REF!</definedName>
    <definedName name="_188aber4_2_1">#REF!</definedName>
    <definedName name="_188aber40_1_1_1_1">#REF!</definedName>
    <definedName name="_189aber40_1_1">#REF!</definedName>
    <definedName name="_189aber40_2_1">#REF!</definedName>
    <definedName name="_18CSTON2_3">#REF!</definedName>
    <definedName name="_18Excel_BuiltIn_Print_Area_1_1">#REF!</definedName>
    <definedName name="_18Excel_BuiltIn_Print_Area_4_1_1">#REF!</definedName>
    <definedName name="_19">#REF!</definedName>
    <definedName name="_19_________123Graph_ECHART_3J" hidden="1">#REF!</definedName>
    <definedName name="_19__123Graph_DCHART_3J" hidden="1">#REF!</definedName>
    <definedName name="_19__123Graph_ECHART_5L" hidden="1">#REF!</definedName>
    <definedName name="_19_CH17..H17___C__1_1_1">#REF!</definedName>
    <definedName name="_190aber40_1_1_1">#REF!</definedName>
    <definedName name="_190aber50_1_1">#REF!</definedName>
    <definedName name="_191aber40_1_1_1_1">#REF!</definedName>
    <definedName name="_191aber50_1_1_1">#REF!</definedName>
    <definedName name="_192aber40_2_1">#REF!</definedName>
    <definedName name="_192aber50_1_1_1_1">#REF!</definedName>
    <definedName name="_193aber50_1_1">#REF!</definedName>
    <definedName name="_193aber50_2_1">#REF!</definedName>
    <definedName name="_194aber50_1_1_1">#REF!</definedName>
    <definedName name="_194Aber6_1_1">#REF!</definedName>
    <definedName name="_195aber50_1_1_1_1">#REF!</definedName>
    <definedName name="_195Aber6_1_1_1">#REF!</definedName>
    <definedName name="_196aber50_2_1">#REF!</definedName>
    <definedName name="_196Aber6_1_1_1_1">#REF!</definedName>
    <definedName name="_197Aber6_1_1">#REF!</definedName>
    <definedName name="_197Aber6_2_1">#REF!</definedName>
    <definedName name="_198Aber6_1_1_1">#REF!</definedName>
    <definedName name="_198aber80_1_1">#REF!</definedName>
    <definedName name="_199Aber6_1_1_1_1">#REF!</definedName>
    <definedName name="_199aber80_1_1_1">#REF!</definedName>
    <definedName name="_19Excel_BuiltIn_Print_Area_5_1_1">#REF!</definedName>
    <definedName name="_1A">#REF!</definedName>
    <definedName name="_1B">#REF!</definedName>
    <definedName name="_1CHECK_UNIT">#REF!</definedName>
    <definedName name="_1DASAR_BAHAN">#REF!</definedName>
    <definedName name="_1Excel_BuiltIn_Print_Area_1_1">#REF!</definedName>
    <definedName name="_1Excel_BuiltIn_Print_Area_4_1">#REF!</definedName>
    <definedName name="_1Excel_BuiltIn_Print_Area_9_1" localSheetId="9">#REF!,#REF!</definedName>
    <definedName name="_1Excel_BuiltIn_Print_Area_9_1">#REF!,#REF!</definedName>
    <definedName name="_2">#REF!</definedName>
    <definedName name="_2_?">#REF!</definedName>
    <definedName name="_2_?≫?">#REF!</definedName>
    <definedName name="_2______123Graph_ACHART_1" hidden="1">#REF!</definedName>
    <definedName name="_2____A">#REF!</definedName>
    <definedName name="_2__123Graph_ACHART_1" hidden="1">#REF!</definedName>
    <definedName name="_2__123Graph_ACHART_2" hidden="1">#REF!</definedName>
    <definedName name="_2__123Graph_ACHART_3J" hidden="1">#REF!</definedName>
    <definedName name="_2__123Graph_ACHART_4K" hidden="1">#REF!</definedName>
    <definedName name="_2__123Graph_BCHART_1" hidden="1">#REF!</definedName>
    <definedName name="_2__123Graph_BCHART_2" hidden="1">#REF!</definedName>
    <definedName name="_2_A_2">NA()</definedName>
    <definedName name="_2_一覧表_棟別_">#REF!</definedName>
    <definedName name="_20_________123Graph_ECHART_5L" hidden="1">#REF!</definedName>
    <definedName name="_20__123Graph_DCHART_4K" hidden="1">#REF!</definedName>
    <definedName name="_20__123Graph_FCHART_3J" hidden="1">#REF!</definedName>
    <definedName name="_20_CH19..H19___C__1_1_1">#REF!</definedName>
    <definedName name="_200Aber6_2_1">#REF!</definedName>
    <definedName name="_200aber80_1_1_1_1">#REF!</definedName>
    <definedName name="_201aber80_1_1">#REF!</definedName>
    <definedName name="_201aber80_2_1">#REF!</definedName>
    <definedName name="_202aber80_1_1_1">#REF!</definedName>
    <definedName name="_202aberf100_1_1">#REF!</definedName>
    <definedName name="_202S">#REF!</definedName>
    <definedName name="_203aber80_1_1_1_1">#REF!</definedName>
    <definedName name="_203aberf100_1_1_1">#REF!</definedName>
    <definedName name="_204aber80_2_1">#REF!</definedName>
    <definedName name="_204aberf100_1_1_1_1">#REF!</definedName>
    <definedName name="_205aberf100_1_1">#REF!</definedName>
    <definedName name="_205aberf100_2_1">#REF!</definedName>
    <definedName name="_206aberf100_1_1_1">#REF!</definedName>
    <definedName name="_206aberf150_1_1">#REF!</definedName>
    <definedName name="_207aberf100_1_1_1_1">#REF!</definedName>
    <definedName name="_207aberf150_1_1_1">#REF!</definedName>
    <definedName name="_208aberf100_2_1">#REF!</definedName>
    <definedName name="_208aberf150_1_1_1_1">#REF!</definedName>
    <definedName name="_209aberf150_1_1">#REF!</definedName>
    <definedName name="_209aberf150_2_1">#REF!</definedName>
    <definedName name="_20Excel_BuiltIn_Print_Titles_2_1_1">#REF!</definedName>
    <definedName name="_21_________123Graph_FCHART_5L" hidden="1">#REF!</definedName>
    <definedName name="_21__123Graph_BCHART_4K" hidden="1">#REF!</definedName>
    <definedName name="_21__123Graph_DCHART_5L" hidden="1">#REF!</definedName>
    <definedName name="_21__123Graph_FCHART_3J" hidden="1">#REF!</definedName>
    <definedName name="_21__123Graph_FCHART_5L" hidden="1">#REF!</definedName>
    <definedName name="_21_CH21..H21___C__1_1_1">#REF!</definedName>
    <definedName name="_210aberf150_1_1_1">#REF!</definedName>
    <definedName name="_210aberf4_1_1">#REF!</definedName>
    <definedName name="_211aberf150_1_1_1_1">#REF!</definedName>
    <definedName name="_211aberf4_1_1_1">#REF!</definedName>
    <definedName name="_212aberf150_2_1">#REF!</definedName>
    <definedName name="_212aberf4_1_1_1_1">#REF!</definedName>
    <definedName name="_213aberf4_1_1">#REF!</definedName>
    <definedName name="_213aberf4_2_1">#REF!</definedName>
    <definedName name="_214aberf4_1_1_1">#REF!</definedName>
    <definedName name="_214aberf6_1_1">#REF!</definedName>
    <definedName name="_215aberf4_1_1_1_1">#REF!</definedName>
    <definedName name="_215aberf6_1_1_1">#REF!</definedName>
    <definedName name="_216aberf4_2_1">#REF!</definedName>
    <definedName name="_216aberf6_1_1_1_1">#REF!</definedName>
    <definedName name="_217aberf6_1_1">#REF!</definedName>
    <definedName name="_217aberf6_2_1">#REF!</definedName>
    <definedName name="_218aberf6_1_1_1">#REF!</definedName>
    <definedName name="_218aberf80_1_1">#REF!</definedName>
    <definedName name="_219aberf6_1_1_1_1">#REF!</definedName>
    <definedName name="_219aberf80_1_1_1">#REF!</definedName>
    <definedName name="_21A">#REF!</definedName>
    <definedName name="_21Excel_BuiltIn_Print_Titles_3_1_1">#REF!</definedName>
    <definedName name="_21FA">#REF!</definedName>
    <definedName name="_21PK">#REF!</definedName>
    <definedName name="_22__123Graph_BCHART_5L" hidden="1">#REF!</definedName>
    <definedName name="_22__123Graph_ECHART_3J" hidden="1">#REF!</definedName>
    <definedName name="_22__123Graph_FCHART_5L" hidden="1">#REF!</definedName>
    <definedName name="_22__A">#REF!</definedName>
    <definedName name="_22_CH23..H23___C__1_1_1">#REF!</definedName>
    <definedName name="_220aberf6_2_1">#REF!</definedName>
    <definedName name="_220aberf80_1_1_1_1">#REF!</definedName>
    <definedName name="_221aberf80_1_1">#REF!</definedName>
    <definedName name="_221aberf80_2_1">#REF!</definedName>
    <definedName name="_222aberf80_1_1_1">#REF!</definedName>
    <definedName name="_222abfj100_1_1">#REF!</definedName>
    <definedName name="_223aberf80_1_1_1_1">#REF!</definedName>
    <definedName name="_223abfj100_1_1_1">#REF!</definedName>
    <definedName name="_224aberf80_2_1">#REF!</definedName>
    <definedName name="_224abfj100_1_1_1_1">#REF!</definedName>
    <definedName name="_225abfj100_1_1">#REF!</definedName>
    <definedName name="_225abfj100_2_1">#REF!</definedName>
    <definedName name="_226abfj100_1_1_1">#REF!</definedName>
    <definedName name="_226abfj150_1_1">#REF!</definedName>
    <definedName name="_227abfj100_1_1_1_1">#REF!</definedName>
    <definedName name="_227abfj150_1_1_1">#REF!</definedName>
    <definedName name="_228abfj100_2_1">#REF!</definedName>
    <definedName name="_228abfj150_1_1_1_1">#REF!</definedName>
    <definedName name="_229abfj150_1_1">#REF!</definedName>
    <definedName name="_229abfj150_2_1">#REF!</definedName>
    <definedName name="_22Excel_BuiltIn_Print_Titles_4_1_1">#REF!</definedName>
    <definedName name="_22FA">#REF!</definedName>
    <definedName name="_22PK">#REF!</definedName>
    <definedName name="_23__123Graph_ECHART_5L" hidden="1">#REF!</definedName>
    <definedName name="_23_CH25..H25___C__1_1_1">#REF!</definedName>
    <definedName name="_230abfj150_1_1_1">#REF!</definedName>
    <definedName name="_230abfj40_1_1">#REF!</definedName>
    <definedName name="_231abfj150_1_1_1_1">#REF!</definedName>
    <definedName name="_231abfj40_1_1_1">#REF!</definedName>
    <definedName name="_231ADDR_1_1_1_1_1" localSheetId="9">_699HAJIME_1_1_1_1:_889OWARI_1_1_1_1</definedName>
    <definedName name="_231ADDR_1_1_1_1_1" localSheetId="8">_699HAJIME_1_1_1_1:_889OWARI_1_1_1_1</definedName>
    <definedName name="_231ADDR_1_1_1_1_1">_699HAJIME_1_1_1_1:_889OWARI_1_1_1_1</definedName>
    <definedName name="_231FA" localSheetId="9">#REF!</definedName>
    <definedName name="_231FA">#REF!</definedName>
    <definedName name="_231PK" localSheetId="9">#REF!</definedName>
    <definedName name="_231PK">#REF!</definedName>
    <definedName name="_232abfj150_2_1">#REF!</definedName>
    <definedName name="_232abfj40_1_1_1_1">#REF!</definedName>
    <definedName name="_232FA">#REF!</definedName>
    <definedName name="_232PK">#REF!</definedName>
    <definedName name="_233abfj40_1_1">#REF!</definedName>
    <definedName name="_233abfj40_2_1">#REF!</definedName>
    <definedName name="_233FA">#REF!</definedName>
    <definedName name="_233PK">#REF!</definedName>
    <definedName name="_234abfj40_1_1_1">#REF!</definedName>
    <definedName name="_234abfj50_1_1">#REF!</definedName>
    <definedName name="_235abfj40_1_1_1_1">#REF!</definedName>
    <definedName name="_235abfj50_1_1_1">#REF!</definedName>
    <definedName name="_236abfj40_2_1">#REF!</definedName>
    <definedName name="_236abfj50_1_1_1_1">#REF!</definedName>
    <definedName name="_237abfj50_1_1">#REF!</definedName>
    <definedName name="_237abfj50_2_1">#REF!</definedName>
    <definedName name="_238abfj50_1_1_1">#REF!</definedName>
    <definedName name="_238abfl40_1_1">#REF!</definedName>
    <definedName name="_239abfj50_1_1_1_1">#REF!</definedName>
    <definedName name="_239abfl40_1_1_1">#REF!</definedName>
    <definedName name="_23Excel_BuiltIn_Print_Titles_5_1_1">#REF!</definedName>
    <definedName name="_24________123Graph_ACHART_4K" hidden="1">#REF!</definedName>
    <definedName name="_24__123Graph_BCHART_4K" hidden="1">#REF!</definedName>
    <definedName name="_24_CH27..H27___C__1_1_1">#REF!</definedName>
    <definedName name="_240abfj50_2_1">#REF!</definedName>
    <definedName name="_240abfl40_1_1_1_1">#REF!</definedName>
    <definedName name="_241abfl40_1_1">#REF!</definedName>
    <definedName name="_241abfl40_2_1">#REF!</definedName>
    <definedName name="_241FA">#REF!</definedName>
    <definedName name="_241PK">#REF!</definedName>
    <definedName name="_242abfl40_1_1_1">#REF!</definedName>
    <definedName name="_242abft100_1_1">#REF!</definedName>
    <definedName name="_242FA">#REF!</definedName>
    <definedName name="_242PK">#REF!</definedName>
    <definedName name="_243abfl40_1_1_1_1">#REF!</definedName>
    <definedName name="_243abft100_1_1_1">#REF!</definedName>
    <definedName name="_243FA">#REF!</definedName>
    <definedName name="_243PK">#REF!</definedName>
    <definedName name="_244abfl40_2_1">#REF!</definedName>
    <definedName name="_244abft100_1_1_1_1">#REF!</definedName>
    <definedName name="_245abft100_1_1">#REF!</definedName>
    <definedName name="_245abft100_2_1">#REF!</definedName>
    <definedName name="_246abft100_1_1_1">#REF!</definedName>
    <definedName name="_246abft150_1_1">#REF!</definedName>
    <definedName name="_247abft100_1_1_1_1">#REF!</definedName>
    <definedName name="_247abft150_1_1_1">#REF!</definedName>
    <definedName name="_248abft100_2_1">#REF!</definedName>
    <definedName name="_248abft150_1_1_1_1">#REF!</definedName>
    <definedName name="_249abft150_1_1">#REF!</definedName>
    <definedName name="_249abft150_2_1">#REF!</definedName>
    <definedName name="_25________123Graph_ACHART_5L" hidden="1">#REF!</definedName>
    <definedName name="_25__123Graph_BCHART_5L" hidden="1">#REF!</definedName>
    <definedName name="_25_CH29..H29___C__1_1_1">#REF!</definedName>
    <definedName name="_250abft150_1_1_1">#REF!</definedName>
    <definedName name="_250abft50_1_1">#REF!</definedName>
    <definedName name="_251abft150_1_1_1_1">#REF!</definedName>
    <definedName name="_251abft50_1_1_1">#REF!</definedName>
    <definedName name="_252abft150_2_1">#REF!</definedName>
    <definedName name="_252abft50_1_1_1_1">#REF!</definedName>
    <definedName name="_253abft50_1_1">#REF!</definedName>
    <definedName name="_253abft50_2_1">#REF!</definedName>
    <definedName name="_254abft50_1_1_1">#REF!</definedName>
    <definedName name="_254abfv100_1_1">#REF!</definedName>
    <definedName name="_255abft50_1_1_1_1">#REF!</definedName>
    <definedName name="_255abfv100_1_1_1">#REF!</definedName>
    <definedName name="_256abft50_2_1">#REF!</definedName>
    <definedName name="_256abfv100_1_1_1_1">#REF!</definedName>
    <definedName name="_257abfv100_1_1">#REF!</definedName>
    <definedName name="_257abfv100_2_1">#REF!</definedName>
    <definedName name="_258abfv100_1_1_1">#REF!</definedName>
    <definedName name="_258abfv150_1_1">#REF!</definedName>
    <definedName name="_259abfv100_1_1_1_1">#REF!</definedName>
    <definedName name="_259abfv150_1_1_1">#REF!</definedName>
    <definedName name="_25Excel_BuiltIn_Print_Area_1_1_1_1_1_1">#REF!</definedName>
    <definedName name="_26_CH3..H3___C__R_1_1_1">#REF!</definedName>
    <definedName name="_260abfv100_2_1">#REF!</definedName>
    <definedName name="_260abfv150_1_1_1_1">#REF!</definedName>
    <definedName name="_261abfv150_1_1">#REF!</definedName>
    <definedName name="_261abfv150_2_1">#REF!</definedName>
    <definedName name="_262abfv150_1_1_1">#REF!</definedName>
    <definedName name="_262abfv50_1_1">#REF!</definedName>
    <definedName name="_263abfv150_1_1_1_1">#REF!</definedName>
    <definedName name="_263abfv50_1_1_1">#REF!</definedName>
    <definedName name="_264abfv150_2_1">#REF!</definedName>
    <definedName name="_264abfv50_1_1_1_1">#REF!</definedName>
    <definedName name="_265abfv50_1_1">#REF!</definedName>
    <definedName name="_265abfv50_2_1">#REF!</definedName>
    <definedName name="_266abfv50_1_1_1">#REF!</definedName>
    <definedName name="_266abfv80_1_1">#REF!</definedName>
    <definedName name="_267abfv50_1_1_1_1">#REF!</definedName>
    <definedName name="_267abfv80_1_1_1">#REF!</definedName>
    <definedName name="_268abfv50_2_1">#REF!</definedName>
    <definedName name="_268abfv80_1_1_1_1">#REF!</definedName>
    <definedName name="_269abfv80_1_1">#REF!</definedName>
    <definedName name="_269abfv80_2_1">#REF!</definedName>
    <definedName name="_27________123Graph_BCHART_4K" hidden="1">#REF!</definedName>
    <definedName name="_27__123Graph_FCHART_3J" hidden="1">#REF!</definedName>
    <definedName name="_27__123Graph_FCHART_5L" hidden="1">#REF!</definedName>
    <definedName name="_27_CH31..H31___C__1_1_1">#REF!</definedName>
    <definedName name="_270abfv80_1_1_1">#REF!</definedName>
    <definedName name="_270abgv100_1_1">#REF!</definedName>
    <definedName name="_271_S_1_1_1_1_1">NA()</definedName>
    <definedName name="_271abfv80_1_1_1_1">#REF!</definedName>
    <definedName name="_271abgv100_1_1_1">#REF!</definedName>
    <definedName name="_272abfv80_2_1">#REF!</definedName>
    <definedName name="_272abgv100_1_1_1_1">#REF!</definedName>
    <definedName name="_273_CSTON2_3">#REF!</definedName>
    <definedName name="_273abgv100_1_1">#REF!</definedName>
    <definedName name="_273abgv100_2_1">#REF!</definedName>
    <definedName name="_274abgv100_1_1_1">#REF!</definedName>
    <definedName name="_274abgv150_1_1">#REF!</definedName>
    <definedName name="_275abgv100_1_1_1_1">#REF!</definedName>
    <definedName name="_275abgv150_1_1_1">#REF!</definedName>
    <definedName name="_276abgv100_2_1">#REF!</definedName>
    <definedName name="_276abgv150_1_1_1_1">#REF!</definedName>
    <definedName name="_277abgv150_1_1">#REF!</definedName>
    <definedName name="_277abgv150_2_1">#REF!</definedName>
    <definedName name="_277CSTON2_3">#REF!</definedName>
    <definedName name="_278abgv150_1_1_1">#REF!</definedName>
    <definedName name="_278abgv20_1_1">#REF!</definedName>
    <definedName name="_279abgv150_1_1_1_1">#REF!</definedName>
    <definedName name="_279abgv20_1_1_1">#REF!</definedName>
    <definedName name="_28________123Graph_BCHART_5L" hidden="1">#REF!</definedName>
    <definedName name="_28__123Graph_FCHART_5L" hidden="1">#REF!</definedName>
    <definedName name="_28_CH33..H33___C__1_1_1">#REF!</definedName>
    <definedName name="_280abgv150_2_1">#REF!</definedName>
    <definedName name="_280abgv20_1_1_1_1">#REF!</definedName>
    <definedName name="_281abgv20_1_1">#REF!</definedName>
    <definedName name="_281abgv20_2_1">#REF!</definedName>
    <definedName name="_282abgv20_1_1_1">#REF!</definedName>
    <definedName name="_282abgv32_1_1">#REF!</definedName>
    <definedName name="_283abgv20_1_1_1_1">#REF!</definedName>
    <definedName name="_283abgv32_1_1_1">#REF!</definedName>
    <definedName name="_284abgv20_2_1">#REF!</definedName>
    <definedName name="_284abgv32_1_1_1_1">#REF!</definedName>
    <definedName name="_285abgv32_1_1">#REF!</definedName>
    <definedName name="_285abgv32_2_1">#REF!</definedName>
    <definedName name="_286abgv32_1_1_1">#REF!</definedName>
    <definedName name="_286abgv40_1_1">#REF!</definedName>
    <definedName name="_287abgv32_1_1_1_1">#REF!</definedName>
    <definedName name="_287abgv40_1_1_1">#REF!</definedName>
    <definedName name="_288abgv32_2_1">#REF!</definedName>
    <definedName name="_288abgv40_1_1_1_1">#REF!</definedName>
    <definedName name="_289abgv40_1_1">#REF!</definedName>
    <definedName name="_289abgv40_2_1">#REF!</definedName>
    <definedName name="_29__123Graph_CCHART_4K" hidden="1">#REF!</definedName>
    <definedName name="_29_CH35..H35___C__1_1_1">#REF!</definedName>
    <definedName name="_290abgv40_1_1_1">#REF!</definedName>
    <definedName name="_290abgv50_1_1">#REF!</definedName>
    <definedName name="_291abgv40_1_1_1_1">#REF!</definedName>
    <definedName name="_291abgv50_1_1_1">#REF!</definedName>
    <definedName name="_292abgv40_2_1">#REF!</definedName>
    <definedName name="_292abgv50_1_1_1_1">#REF!</definedName>
    <definedName name="_293abgv50_1_1">#REF!</definedName>
    <definedName name="_293abgv50_2_1">#REF!</definedName>
    <definedName name="_294abgv50_1_1_1">#REF!</definedName>
    <definedName name="_294abka15_1_1">#REF!</definedName>
    <definedName name="_295abgv50_1_1_1_1">#REF!</definedName>
    <definedName name="_295abka15_1_1_1">#REF!</definedName>
    <definedName name="_296abgv50_2_1">#REF!</definedName>
    <definedName name="_296abka15_1_1_1_1">#REF!</definedName>
    <definedName name="_297abka15_1_1">#REF!</definedName>
    <definedName name="_297abka15_2_1">#REF!</definedName>
    <definedName name="_298abka15_1_1_1">#REF!</definedName>
    <definedName name="_298ABOVETITLE_1_1_1">#REF!</definedName>
    <definedName name="_299abka15_1_1_1_1">#REF!</definedName>
    <definedName name="_299abpg_1_1">#REF!</definedName>
    <definedName name="_2A">#REF!</definedName>
    <definedName name="_2A_2_1">#REF!</definedName>
    <definedName name="_2CSTON2_3">#REF!</definedName>
    <definedName name="_2Excel_BuiltIn_Print_Area_7_1">#REF!</definedName>
    <definedName name="_2Excel_BuiltIn_Print_Area_9_1" localSheetId="9">#REF!,#REF!</definedName>
    <definedName name="_2Excel_BuiltIn_Print_Area_9_1">#REF!,#REF!</definedName>
    <definedName name="_2knobcyl">#REF!</definedName>
    <definedName name="_3">#REF!</definedName>
    <definedName name="_3_?">#REF!</definedName>
    <definedName name="_3_??">#REF!</definedName>
    <definedName name="_3________A">#REF!</definedName>
    <definedName name="_3_____123Graph_ACHART_1" hidden="1">#REF!</definedName>
    <definedName name="_3_____A">#REF!</definedName>
    <definedName name="_3__123Graph_ACHART_1" hidden="1">#REF!</definedName>
    <definedName name="_3__123Graph_ACHART_3J" hidden="1">#REF!</definedName>
    <definedName name="_3__123Graph_ACHART_4K" hidden="1">#REF!</definedName>
    <definedName name="_3__123Graph_ACHART_5L" hidden="1">#REF!</definedName>
    <definedName name="_3__123Graph_XCHART_1" hidden="1">#REF!</definedName>
    <definedName name="_3_Q_1">#REF!</definedName>
    <definedName name="_3_初期画面に戻">#REF!</definedName>
    <definedName name="_3_総括資_A_4縦">#REF!</definedName>
    <definedName name="_30________123Graph_CCHART_4K" hidden="1">#REF!</definedName>
    <definedName name="_30__123Graph_CCHART_5L" hidden="1">#REF!</definedName>
    <definedName name="_30_CH37..H37___C__1_1_1">#REF!</definedName>
    <definedName name="_30_Excel_BuiltIn_Print_Area_1_1_1_1_1_1">#REF!</definedName>
    <definedName name="_300abka15_2_1">#REF!</definedName>
    <definedName name="_300abpg_1_1_1">#REF!</definedName>
    <definedName name="_301ABOVETITLE_1_1_1">#REF!</definedName>
    <definedName name="_301abpg_1_1_1_1">#REF!</definedName>
    <definedName name="_302abpg_1_1">#REF!</definedName>
    <definedName name="_302abpg_2_1">#REF!</definedName>
    <definedName name="_302S">#REF!</definedName>
    <definedName name="_303abpg_1_1_1">#REF!</definedName>
    <definedName name="_303abs100_1_1">#REF!</definedName>
    <definedName name="_304abpg_1_1_1_1">#REF!</definedName>
    <definedName name="_304abs100_1_1_1">#REF!</definedName>
    <definedName name="_305abpg_2_1">#REF!</definedName>
    <definedName name="_305abs100_1_1_1_1">#REF!</definedName>
    <definedName name="_306abs100_1_1">#REF!</definedName>
    <definedName name="_306abs100_2_1">#REF!</definedName>
    <definedName name="_306ayub_1_1_1_1_1" localSheetId="9">_699HAJIME_1_1_1_1:_889OWARI_1_1_1_1</definedName>
    <definedName name="_306ayub_1_1_1_1_1" localSheetId="8">_699HAJIME_1_1_1_1:_889OWARI_1_1_1_1</definedName>
    <definedName name="_306ayub_1_1_1_1_1">_699HAJIME_1_1_1_1:_889OWARI_1_1_1_1</definedName>
    <definedName name="_307abs100_1_1_1" localSheetId="9">#REF!</definedName>
    <definedName name="_307abs100_1_1_1">#REF!</definedName>
    <definedName name="_307abwl_1_1" localSheetId="9">#REF!</definedName>
    <definedName name="_307abwl_1_1">#REF!</definedName>
    <definedName name="_308abs100_1_1_1_1">#REF!</definedName>
    <definedName name="_308abwl_1_1_1">#REF!</definedName>
    <definedName name="_309abs100_2_1">#REF!</definedName>
    <definedName name="_309abwl_1_1_1_1">#REF!</definedName>
    <definedName name="_31_________123Graph_BCHART_5L" hidden="1">#REF!</definedName>
    <definedName name="_31________123Graph_CCHART_5L" hidden="1">#REF!</definedName>
    <definedName name="_31__123Graph_DCHART_3J" hidden="1">#REF!</definedName>
    <definedName name="_31_CH39..H39___C__1_1_1">#REF!</definedName>
    <definedName name="_310abwl_1_1">#REF!</definedName>
    <definedName name="_310abwl_2_1">#REF!</definedName>
    <definedName name="_311abwl_1_1_1">#REF!</definedName>
    <definedName name="_311ADD_COPY_1_1_1">#REF!</definedName>
    <definedName name="_311FA">#REF!</definedName>
    <definedName name="_311PK">#REF!</definedName>
    <definedName name="_312abwl_1_1_1_1">#REF!</definedName>
    <definedName name="_312FA">#REF!</definedName>
    <definedName name="_312PK">#REF!</definedName>
    <definedName name="_313abwl_2_1">#REF!</definedName>
    <definedName name="_314ADD_COPY_1_1_1">#REF!</definedName>
    <definedName name="_32________123Graph_DCHART_3J" hidden="1">#REF!</definedName>
    <definedName name="_32__123Graph_DCHART_4K" hidden="1">#REF!</definedName>
    <definedName name="_32_CH41..H41___C__1_1_1">#REF!</definedName>
    <definedName name="_32_Excel_BuiltIn_Print_Area_1_1_1_1_1_1_1">#REF!</definedName>
    <definedName name="_320ADD1_1_1_1" localSheetId="9">[0]!__________gti60:[0]!__________gvd25</definedName>
    <definedName name="_320ADD1_1_1_1">[0]!__________gti60:[0]!__________gvd25</definedName>
    <definedName name="_321FA" localSheetId="9">#REF!</definedName>
    <definedName name="_321FA">#REF!</definedName>
    <definedName name="_321PK">#REF!</definedName>
    <definedName name="_322FA">#REF!</definedName>
    <definedName name="_322PK">#REF!</definedName>
    <definedName name="_324ADD1_1_1_1" localSheetId="9">[0]!__________gti60:[0]!__________gvd25</definedName>
    <definedName name="_324ADD1_1_1_1">[0]!__________gti60:[0]!__________gvd25</definedName>
    <definedName name="_329ADD1_1_1_1_1" localSheetId="9">[0]!_1682STOP2_1_1_1:[0]!_1683STOP2E_1_1_1</definedName>
    <definedName name="_329ADD1_1_1_1_1">_1682STOP2_1_1_1:_1683STOP2E_1_1_1</definedName>
    <definedName name="_33_________123Graph_CCHART_4K" localSheetId="9" hidden="1">#REF!</definedName>
    <definedName name="_33_________123Graph_CCHART_4K" hidden="1">#REF!</definedName>
    <definedName name="_33________123Graph_DCHART_4K" localSheetId="9" hidden="1">#REF!</definedName>
    <definedName name="_33________123Graph_DCHART_4K" hidden="1">#REF!</definedName>
    <definedName name="_33_______A">#REF!</definedName>
    <definedName name="_33__123Graph_CCHART_4K" hidden="1">#REF!</definedName>
    <definedName name="_33__123Graph_DCHART_5L" hidden="1">#REF!</definedName>
    <definedName name="_33_CH43..H43___C__1_1_1">#REF!</definedName>
    <definedName name="_334ADD1_1_1_1_1" localSheetId="9">RAB!_1713STOP2_1_1_1:[0]!_1714STOP2E_1_1_1</definedName>
    <definedName name="_334ADD1_1_1_1_1">_1713STOP2_1_1_1:_1714STOP2E_1_1_1</definedName>
    <definedName name="_338ADD1_1_1_1_1_1" localSheetId="9">[0]!__________gvd1:[0]!__________gvd3</definedName>
    <definedName name="_338ADD1_1_1_1_1_1">[0]!__________gvd1:[0]!__________gvd3</definedName>
    <definedName name="_33CSTON2_3" localSheetId="9">#REF!</definedName>
    <definedName name="_33CSTON2_3">#REF!</definedName>
    <definedName name="_33FA">#REF!</definedName>
    <definedName name="_33PK">#REF!</definedName>
    <definedName name="_34_________123Graph_CCHART_5L" hidden="1">#REF!</definedName>
    <definedName name="_34________123Graph_DCHART_5L" hidden="1">#REF!</definedName>
    <definedName name="_34__123Graph_CCHART_5L" hidden="1">#REF!</definedName>
    <definedName name="_34__123Graph_ECHART_3J" hidden="1">#REF!</definedName>
    <definedName name="_34__A">#REF!</definedName>
    <definedName name="_34_CH45..H45___C__1_1_1">#REF!</definedName>
    <definedName name="_34_Excel_BuiltIn_Print_Area_1_1_1_1_1_1_1_1">#REF!</definedName>
    <definedName name="_344ADD1_1_1_1_1_1" localSheetId="9">[0]!__________gvd1:[0]!__________gvd3</definedName>
    <definedName name="_344ADD1_1_1_1_1_1">[0]!__________gvd1:[0]!__________gvd3</definedName>
    <definedName name="_345" localSheetId="9">#REF!</definedName>
    <definedName name="_345">#REF!</definedName>
    <definedName name="_347ADD2_1_1_1">#N/A</definedName>
    <definedName name="_35_________123Graph_DCHART_3J" hidden="1">#REF!</definedName>
    <definedName name="_35________123Graph_ECHART_3J" hidden="1">#REF!</definedName>
    <definedName name="_35__123Graph_DCHART_3J" hidden="1">#REF!</definedName>
    <definedName name="_35__123Graph_ECHART_5L" hidden="1">#REF!</definedName>
    <definedName name="_35_CH5..H5___C__R_1_1_1">#REF!</definedName>
    <definedName name="_354ADD2_1_1_1" localSheetId="9">[0]!__________fmd150:[0]!__________gyp8</definedName>
    <definedName name="_354ADD2_1_1_1">[0]!__________fmd150:[0]!__________gyp8</definedName>
    <definedName name="_356ADD2_1_1_1_1" localSheetId="9">[0]!_1681STOP_1_1_1:[0]!_1684STOPE_1_1_1</definedName>
    <definedName name="_356ADD2_1_1_1_1">_1681STOP_1_1_1:_1684STOPE_1_1_1</definedName>
    <definedName name="_36_________123Graph_DCHART_4K" localSheetId="9" hidden="1">#REF!</definedName>
    <definedName name="_36_________123Graph_DCHART_4K" hidden="1">#REF!</definedName>
    <definedName name="_36________123Graph_ECHART_5L" localSheetId="9" hidden="1">#REF!</definedName>
    <definedName name="_36________123Graph_ECHART_5L" hidden="1">#REF!</definedName>
    <definedName name="_36__123Graph_DCHART_4K" hidden="1">#REF!</definedName>
    <definedName name="_36_CH7..H7___C__R_1_1_1">#REF!</definedName>
    <definedName name="_36_Excel_BuiltIn_Print_Area_1_1_1_1_1_1_1_1_1_1_1">#REF!</definedName>
    <definedName name="_364ADD2_1_1_1_1" localSheetId="9">RAB!_1712STOP_1_1_1:[0]!_1715STOPE_1_1_1</definedName>
    <definedName name="_364ADD2_1_1_1_1">_1712STOP_1_1_1:_1715STOPE_1_1_1</definedName>
    <definedName name="_365ADD2_1_1_1_1_1" localSheetId="9">[0]!__________frc2495:[0]!__________HAL1</definedName>
    <definedName name="_365ADD2_1_1_1_1_1">[0]!__________frc2495:__________HAL1</definedName>
    <definedName name="_37_________123Graph_DCHART_5L" localSheetId="9" hidden="1">#REF!</definedName>
    <definedName name="_37_________123Graph_DCHART_5L" hidden="1">#REF!</definedName>
    <definedName name="_37__123Graph_DCHART_5L" hidden="1">#REF!</definedName>
    <definedName name="_37_CH9..H9___C__R_1_1_1">#REF!</definedName>
    <definedName name="_374ADD2_1_1_1_1_1" localSheetId="9">[0]!__________frc2495:[0]!__________HAL1</definedName>
    <definedName name="_374ADD2_1_1_1_1_1">[0]!__________frc2495:[0]!__________HAL1</definedName>
    <definedName name="_374ADD3_1_1_1">#N/A</definedName>
    <definedName name="_38_________123Graph_ECHART_3J" localSheetId="9" hidden="1">#REF!</definedName>
    <definedName name="_38_________123Graph_ECHART_3J" hidden="1">#REF!</definedName>
    <definedName name="_38________123Graph_FCHART_5L" hidden="1">#REF!</definedName>
    <definedName name="_38__123Graph_ECHART_3J" hidden="1">#REF!</definedName>
    <definedName name="_38_D_1">#REF!</definedName>
    <definedName name="_38_Excel_BuiltIn_Print_Area_1_1_1_1_1_1_1_1_1_1_1_1_1_1">#REF!</definedName>
    <definedName name="_383ADD3_1_1_1_1" localSheetId="9">[0]!_1681STOP_1_1_1:[0]!_1684STOPE_1_1_1</definedName>
    <definedName name="_383ADD3_1_1_1_1">_1681STOP_1_1_1:_1684STOPE_1_1_1</definedName>
    <definedName name="_384ADD3_1_1_1" localSheetId="9">[0]!__________fmd150:[0]!__________gyp8</definedName>
    <definedName name="_384ADD3_1_1_1">[0]!__________fmd150:[0]!__________gyp8</definedName>
    <definedName name="_38Excel_BuiltIn_Print_Area_1_1_1_1_1_1_1" localSheetId="9">#REF!</definedName>
    <definedName name="_38Excel_BuiltIn_Print_Area_1_1_1_1_1_1_1">#REF!</definedName>
    <definedName name="_39_________123Graph_ECHART_5L" hidden="1">#REF!</definedName>
    <definedName name="_39_______123Graph_ACHART_4K" hidden="1">#REF!</definedName>
    <definedName name="_39__123Graph_ECHART_5L" hidden="1">#REF!</definedName>
    <definedName name="_39_D_1_1">#REF!</definedName>
    <definedName name="_392ADD3_1_1_1_1_1" localSheetId="9">[0]!__________frc2495:[0]!__________HAL1</definedName>
    <definedName name="_392ADD3_1_1_1_1_1">[0]!__________frc2495:__________HAL1</definedName>
    <definedName name="_393ADDITEM_1_1_1" localSheetId="9">#REF!</definedName>
    <definedName name="_393ADDITEM_1_1_1">#REF!</definedName>
    <definedName name="_394ADD3_1_1_1_1" localSheetId="9">RAB!_1712STOP_1_1_1:[0]!_1715STOPE_1_1_1</definedName>
    <definedName name="_394ADD3_1_1_1_1">_1712STOP_1_1_1:_1715STOPE_1_1_1</definedName>
    <definedName name="_3A_1_1" localSheetId="9">#REF!</definedName>
    <definedName name="_3A_1_1">#REF!</definedName>
    <definedName name="_3a1_" localSheetId="9">{"'Sheet1'!$L$16"}</definedName>
    <definedName name="_3a1_">{"'Sheet1'!$L$16"}</definedName>
    <definedName name="_3Excel_BuiltIn_Print_Area_1_1">#REF!</definedName>
    <definedName name="_3Excel_BuiltIn_Print_Area_8_1_1_1">#REF!</definedName>
    <definedName name="_3Excel_BuiltIn_Print_Titles_4_1">#REF!</definedName>
    <definedName name="_3WROLLER">#REF!</definedName>
    <definedName name="_4">#REF!</definedName>
    <definedName name="_4________A">#REF!</definedName>
    <definedName name="_4____123Graph_ACHART_1" hidden="1">#REF!</definedName>
    <definedName name="_4__123Graph_ACHART_3J" hidden="1">#REF!</definedName>
    <definedName name="_4__123Graph_ACHART_4K" hidden="1">#REF!</definedName>
    <definedName name="_4__123Graph_ACHART_5L" hidden="1">#REF!</definedName>
    <definedName name="_4__123Graph_BCHART_3J" hidden="1">#REF!</definedName>
    <definedName name="_4__A">#REF!</definedName>
    <definedName name="_4_A_2">NA()</definedName>
    <definedName name="_4_Q_4_1">#REF!</definedName>
    <definedName name="_4_事業資_A_4縦">#REF!</definedName>
    <definedName name="_4_印刷">#REF!</definedName>
    <definedName name="_40_______123Graph_ACHART_5L" hidden="1">#REF!</definedName>
    <definedName name="_40_E_1_1">#REF!</definedName>
    <definedName name="_40_Excel_BuiltIn_Print_Area_1_1_1_1_1_1_1_1_1_1_1_1_1_1_1">#REF!</definedName>
    <definedName name="_402ADDR_1_1_1">#N/A</definedName>
    <definedName name="_404ADD3_1_1_1_1_1" localSheetId="9">[0]!__________frc2495:[0]!__________HAL1</definedName>
    <definedName name="_404ADD3_1_1_1_1_1">[0]!__________frc2495:[0]!__________HAL1</definedName>
    <definedName name="_405ADDITEM_1_1_1" localSheetId="9">#REF!</definedName>
    <definedName name="_405ADDITEM_1_1_1">#REF!</definedName>
    <definedName name="_41_______123Graph_BCHART_4K" hidden="1">#REF!</definedName>
    <definedName name="_411ADDR_1_1_1_1" localSheetId="9">[0]!_1090HAJIME_1_1_1:[0]!_1321OWARI_1_1_1</definedName>
    <definedName name="_411ADDR_1_1_1_1">_1090HAJIME_1_1_1:_1321OWARI_1_1_1</definedName>
    <definedName name="_411FA" localSheetId="9">#REF!</definedName>
    <definedName name="_411FA">#REF!</definedName>
    <definedName name="_411PK" localSheetId="9">#REF!</definedName>
    <definedName name="_411PK">#REF!</definedName>
    <definedName name="_412FA">#REF!</definedName>
    <definedName name="_412PK">#REF!</definedName>
    <definedName name="_415ADDR_1_1_1" localSheetId="9">[0]!__________pc12:[0]!__ddn600</definedName>
    <definedName name="_415ADDR_1_1_1">[0]!__________pc12:[0]!__ddn600</definedName>
    <definedName name="_41CHECK_UNIT" localSheetId="9">#REF!</definedName>
    <definedName name="_41CHECK_UNIT">#REF!</definedName>
    <definedName name="_42_______123Graph_BCHART_5L" hidden="1">#REF!</definedName>
    <definedName name="_42__123Graph_FCHART_5L" hidden="1">#REF!</definedName>
    <definedName name="_42__A">#REF!</definedName>
    <definedName name="_420ADDR_1_1_1_1_1" localSheetId="9">[0]!__________pc2:RAB!__der4</definedName>
    <definedName name="_420ADDR_1_1_1_1_1">[0]!__________pc2:[0]!__der4</definedName>
    <definedName name="_421ahrd100_1_1" localSheetId="9">#REF!</definedName>
    <definedName name="_421ahrd100_1_1">#REF!</definedName>
    <definedName name="_421FA">#REF!</definedName>
    <definedName name="_421PK">#REF!</definedName>
    <definedName name="_422ahrd100_1_1_1">#REF!</definedName>
    <definedName name="_422FA">#REF!</definedName>
    <definedName name="_422PK">#REF!</definedName>
    <definedName name="_423ahrd100_1_1_1_1">#REF!</definedName>
    <definedName name="_424ahrd100_2_1">#REF!</definedName>
    <definedName name="_425ADDR_1_1_1_1" localSheetId="9">[0]!_1118HAJIME_1_1_1:[0]!_1349OWARI_1_1_1</definedName>
    <definedName name="_425ADDR_1_1_1_1">_1118HAJIME_1_1_1:_1349OWARI_1_1_1</definedName>
    <definedName name="_425ahrd150_1_1" localSheetId="9">#REF!</definedName>
    <definedName name="_425ahrd150_1_1">#REF!</definedName>
    <definedName name="_426ahrd150_1_1_1" localSheetId="9">#REF!</definedName>
    <definedName name="_426ahrd150_1_1_1">#REF!</definedName>
    <definedName name="_427ahrd150_1_1_1_1">#REF!</definedName>
    <definedName name="_428ahrd150_2_1">#REF!</definedName>
    <definedName name="_429ahu100_1_1_1">#REF!</definedName>
    <definedName name="_43_______123Graph_CCHART_4K" hidden="1">#REF!</definedName>
    <definedName name="_430ahu150_1_1_1">#REF!</definedName>
    <definedName name="_431ahuf100_1_1">#REF!</definedName>
    <definedName name="_431FA">#REF!</definedName>
    <definedName name="_431PK">#REF!</definedName>
    <definedName name="_432ahuf100_1_1_1">#REF!</definedName>
    <definedName name="_432FA">#REF!</definedName>
    <definedName name="_432PK">#REF!</definedName>
    <definedName name="_433ahuf100_1_1_1_1">#REF!</definedName>
    <definedName name="_433FA">#REF!</definedName>
    <definedName name="_433PK">#REF!</definedName>
    <definedName name="_434ahuf100_2_1">#REF!</definedName>
    <definedName name="_435ADDR_1_1_1_1_1" localSheetId="9">[0]!__________pc2:RAB!__der4</definedName>
    <definedName name="_435ADDR_1_1_1_1_1">[0]!__________pc2:[0]!__der4</definedName>
    <definedName name="_435ahuf150_1_1" localSheetId="9">#REF!</definedName>
    <definedName name="_435ahuf150_1_1">#REF!</definedName>
    <definedName name="_436ahrd100_1_1">#REF!</definedName>
    <definedName name="_436ahuf150_1_1_1">#REF!</definedName>
    <definedName name="_437ahrd100_1_1_1">#REF!</definedName>
    <definedName name="_437ahuf150_1_1_1_1">#REF!</definedName>
    <definedName name="_438ahrd100_1_1_1_1">#REF!</definedName>
    <definedName name="_438ahuf150_2_1">#REF!</definedName>
    <definedName name="_439ahrd100_2_1">#REF!</definedName>
    <definedName name="_439ahuf150ahuf150_1_1">#REF!</definedName>
    <definedName name="_43Excel_BuiltIn_Print_Area_1_1_1_1_1_1">#REF!</definedName>
    <definedName name="_44________123Graph_ACHART_4K" hidden="1">#REF!</definedName>
    <definedName name="_44_______123Graph_CCHART_5L" hidden="1">#REF!</definedName>
    <definedName name="_440ahrd150_1_1">#REF!</definedName>
    <definedName name="_440ahuf150ahuf150_1_1_1">#REF!</definedName>
    <definedName name="_441ahrd150_1_1_1">#REF!</definedName>
    <definedName name="_441ahuf150ahuf150_1_1_1_1">#REF!</definedName>
    <definedName name="_442ahrd150_1_1_1_1">#REF!</definedName>
    <definedName name="_442ahuf150ahuf150_2_1">#REF!</definedName>
    <definedName name="_443ahrd150_2_1">#REF!</definedName>
    <definedName name="_443akco100_1_1_1">#REF!</definedName>
    <definedName name="_444ahu100_1_1_1">#REF!</definedName>
    <definedName name="_444akco150_1_1">#REF!</definedName>
    <definedName name="_445ahu150_1_1_1">#REF!</definedName>
    <definedName name="_445akco150_1_1_1">#REF!</definedName>
    <definedName name="_446ahuf100_1_1">#REF!</definedName>
    <definedName name="_446akco150_1_1_1_1">#REF!</definedName>
    <definedName name="_447ahuf100_1_1_1">#REF!</definedName>
    <definedName name="_447akco150_2_1">#REF!</definedName>
    <definedName name="_448ahuf100_1_1_1_1">#REF!</definedName>
    <definedName name="_448akco80_1_1">#REF!</definedName>
    <definedName name="_449ahuf100_2_1">#REF!</definedName>
    <definedName name="_449akco80_1_1_1">#REF!</definedName>
    <definedName name="_45________123Graph_ACHART_5L" hidden="1">#REF!</definedName>
    <definedName name="_45_______123Graph_DCHART_3J" hidden="1">#REF!</definedName>
    <definedName name="_45_Excel_BuiltIn_Print_Area_8_1_1_1">#REF!</definedName>
    <definedName name="_450ahuf150_1_1">#REF!</definedName>
    <definedName name="_450akco80_1_1_1_1">#REF!</definedName>
    <definedName name="_451ahuf150_1_1_1">#REF!</definedName>
    <definedName name="_451akco80_2_1">#REF!</definedName>
    <definedName name="_452ahuf150_1_1_1_1">#REF!</definedName>
    <definedName name="_452akfd50_1_1_1">#REF!</definedName>
    <definedName name="_453ahuf150_2_1">#REF!</definedName>
    <definedName name="_453akfj100_1_1_1">#REF!</definedName>
    <definedName name="_454ahuf150ahuf150_1_1">#REF!</definedName>
    <definedName name="_454akgv100_1_1_1">#REF!</definedName>
    <definedName name="_455ahuf150ahuf150_1_1_1">#REF!</definedName>
    <definedName name="_455akgv80_1_1">#REF!</definedName>
    <definedName name="_456ahuf150ahuf150_1_1_1_1">#REF!</definedName>
    <definedName name="_456akgv80_1_1_1">#REF!</definedName>
    <definedName name="_457ahuf150ahuf150_2_1">#REF!</definedName>
    <definedName name="_457akgv80_1_1_1_1">#REF!</definedName>
    <definedName name="_458akco100_1_1_1">#REF!</definedName>
    <definedName name="_458akgv80_2_1">#REF!</definedName>
    <definedName name="_459akco150_1_1">#REF!</definedName>
    <definedName name="_459ako100_1_1">#REF!</definedName>
    <definedName name="_45Excel_BuiltIn_Print_Area_1_1_1_1_1_1_1">#REF!</definedName>
    <definedName name="_46_______123Graph_DCHART_4K" hidden="1">#REF!</definedName>
    <definedName name="_460akco150_1_1_1">#REF!</definedName>
    <definedName name="_460ako100_1_1_1">#REF!</definedName>
    <definedName name="_461akco150_1_1_1_1">#REF!</definedName>
    <definedName name="_461ako100_1_1_1_1">#REF!</definedName>
    <definedName name="_462akco150_2_1">#REF!</definedName>
    <definedName name="_462ako100_2_1">#REF!</definedName>
    <definedName name="_463akco80_1_1">#REF!</definedName>
    <definedName name="_463ako150_1_1">#REF!</definedName>
    <definedName name="_464akco80_1_1_1">#REF!</definedName>
    <definedName name="_464ako150_1_1_1">#REF!</definedName>
    <definedName name="_465akco80_1_1_1_1">#REF!</definedName>
    <definedName name="_465ako150_1_1_1_1">#REF!</definedName>
    <definedName name="_466akco80_2_1">#REF!</definedName>
    <definedName name="_466ako150_2_1">#REF!</definedName>
    <definedName name="_467akfd50_1_1_1">#REF!</definedName>
    <definedName name="_467ako50_1_1">#REF!</definedName>
    <definedName name="_468akfj100_1_1_1">#REF!</definedName>
    <definedName name="_468ako50_1_1_1">#REF!</definedName>
    <definedName name="_469akgv100_1_1_1">#REF!</definedName>
    <definedName name="_469ako50_1_1_1_1">#REF!</definedName>
    <definedName name="_47________123Graph_BCHART_4K" hidden="1">#REF!</definedName>
    <definedName name="_47_______123Graph_DCHART_5L" hidden="1">#REF!</definedName>
    <definedName name="_47__123Graph_FCHART_5L" hidden="1">#REF!</definedName>
    <definedName name="_470akgv80_1_1">#REF!</definedName>
    <definedName name="_470ako50_2_1">#REF!</definedName>
    <definedName name="_471akgv80_1_1_1">#REF!</definedName>
    <definedName name="_471ako80_1_1">#REF!</definedName>
    <definedName name="_472akgv80_1_1_1_1">#REF!</definedName>
    <definedName name="_472ako80_1_1_1">#REF!</definedName>
    <definedName name="_473akgv80_2_1">#REF!</definedName>
    <definedName name="_473ako80_1_1_1_1">#REF!</definedName>
    <definedName name="_474ako100_1_1">#REF!</definedName>
    <definedName name="_474ako80_2_1">#REF!</definedName>
    <definedName name="_475ako100_1_1_1">#REF!</definedName>
    <definedName name="_475akof100_1_1">#REF!</definedName>
    <definedName name="_476ako100_1_1_1_1">#REF!</definedName>
    <definedName name="_476akof100_1_1_1">#REF!</definedName>
    <definedName name="_477ako100_2_1">#REF!</definedName>
    <definedName name="_477akof100_1_1_1_1">#REF!</definedName>
    <definedName name="_478ako150_1_1">#REF!</definedName>
    <definedName name="_478akof100_2_1">#REF!</definedName>
    <definedName name="_479ako150_1_1_1">#REF!</definedName>
    <definedName name="_479akof150_1_1">#REF!</definedName>
    <definedName name="_47Excel_BuiltIn_Print_Area_1_1_1_1_1_1_1_1">#REF!</definedName>
    <definedName name="_48________123Graph_BCHART_5L" hidden="1">#REF!</definedName>
    <definedName name="_48_______123Graph_ECHART_3J" hidden="1">#REF!</definedName>
    <definedName name="_480ako150_1_1_1_1">#REF!</definedName>
    <definedName name="_480akof150_1_1_1">#REF!</definedName>
    <definedName name="_481ako150_2_1">#REF!</definedName>
    <definedName name="_481akof150_1_1_1_1">#REF!</definedName>
    <definedName name="_482ako50_1_1">#REF!</definedName>
    <definedName name="_482akof150_2_1">#REF!</definedName>
    <definedName name="_483ako50_1_1_1">#REF!</definedName>
    <definedName name="_483akof4_1_1">#REF!</definedName>
    <definedName name="_484ako50_1_1_1_1">#REF!</definedName>
    <definedName name="_484akof4_1_1_1">#REF!</definedName>
    <definedName name="_485ako50_2_1">#REF!</definedName>
    <definedName name="_485akof4_1_1_1_1">#REF!</definedName>
    <definedName name="_486ako80_1_1">#REF!</definedName>
    <definedName name="_486akof4_2_1">#REF!</definedName>
    <definedName name="_487ako80_1_1_1">#REF!</definedName>
    <definedName name="_487akof6_1_1">#REF!</definedName>
    <definedName name="_488ako80_1_1_1_1">#REF!</definedName>
    <definedName name="_488akof6_1_1_1">#REF!</definedName>
    <definedName name="_489ako80_2_1">#REF!</definedName>
    <definedName name="_489akof6_1_1_1_1">#REF!</definedName>
    <definedName name="_49_______123Graph_ECHART_5L" hidden="1">#REF!</definedName>
    <definedName name="_490akof100_1_1">#REF!</definedName>
    <definedName name="_490akof6_2_1">#REF!</definedName>
    <definedName name="_491akof100_1_1_1">#REF!</definedName>
    <definedName name="_491akof80_1_1">#REF!</definedName>
    <definedName name="_492akof100_1_1_1_1">#REF!</definedName>
    <definedName name="_492akof80_1_1_1">#REF!</definedName>
    <definedName name="_493akof100_2_1">#REF!</definedName>
    <definedName name="_493akof80_1_1_1_1">#REF!</definedName>
    <definedName name="_494akof150_1_1">#REF!</definedName>
    <definedName name="_494akof80_2_1">#REF!</definedName>
    <definedName name="_495akof150_1_1_1">#REF!</definedName>
    <definedName name="_495akofl80_1_1">#REF!</definedName>
    <definedName name="_496akof150_1_1_1_1">#REF!</definedName>
    <definedName name="_496akofl80_1_1_1">#REF!</definedName>
    <definedName name="_497akof150_2_1">#REF!</definedName>
    <definedName name="_497akofl80_1_1_1_1">#REF!</definedName>
    <definedName name="_498akof4_1_1">#REF!</definedName>
    <definedName name="_498akofl80_2_1">#REF!</definedName>
    <definedName name="_499akof4_1_1_1">#REF!</definedName>
    <definedName name="_499akogv100_1_1_1">#REF!</definedName>
    <definedName name="_49Excel_BuiltIn_Print_Area_1_1_1_1_1_1_1_1_1_1_1">#REF!</definedName>
    <definedName name="_4CSTON2_3">#REF!</definedName>
    <definedName name="_4Excel_BuiltIn_Print_Area_1_1">#REF!</definedName>
    <definedName name="_4Excel_BuiltIn_Print_Area_1_1_1_1">#REF!</definedName>
    <definedName name="_4Excel_BuiltIn_Print_Area_9_1_1_1">#REF!</definedName>
    <definedName name="_4Excel_BuiltIn_Print_Titles_2_1">#REF!</definedName>
    <definedName name="_5">#REF!</definedName>
    <definedName name="_5_??">#REF!</definedName>
    <definedName name="_5__________123Graph_ACHART_1" hidden="1">#REF!</definedName>
    <definedName name="_5___123Graph_ACHART_1" hidden="1">#REF!</definedName>
    <definedName name="_5__123Graph_ACHART_4K" hidden="1">#REF!</definedName>
    <definedName name="_5__123Graph_ACHART_5L" hidden="1">#REF!</definedName>
    <definedName name="_5__123Graph_BCHART_3J" hidden="1">#REF!</definedName>
    <definedName name="_5__123Graph_BCHART_4K" hidden="1">#REF!</definedName>
    <definedName name="_5_750_KVA_X_64___1_1_1">#REF!</definedName>
    <definedName name="_5_S_1">#REF!</definedName>
    <definedName name="_5_入力表_棟別_">#REF!</definedName>
    <definedName name="_5_罫線引き">#REF!</definedName>
    <definedName name="_50">#REF!</definedName>
    <definedName name="_50_______123Graph_FCHART_5L" hidden="1">#REF!</definedName>
    <definedName name="_50_Excel_BuiltIn_Print_Area_9_1_1_1">#REF!</definedName>
    <definedName name="_5000">#REF!</definedName>
    <definedName name="_5000_1">#REF!</definedName>
    <definedName name="_5000_14">#REF!</definedName>
    <definedName name="_5000_14_15">#REF!</definedName>
    <definedName name="_5000_14_15_1">#REF!</definedName>
    <definedName name="_5000_14_15_16">#REF!</definedName>
    <definedName name="_5000_14_15_7">#REF!</definedName>
    <definedName name="_5000_14_16">#REF!</definedName>
    <definedName name="_5000_14_8">#REF!</definedName>
    <definedName name="_5000_14_9">#REF!</definedName>
    <definedName name="_5000_15">#REF!</definedName>
    <definedName name="_5000_15_1">#REF!</definedName>
    <definedName name="_5000_15_16">#REF!</definedName>
    <definedName name="_5000_15_7">#REF!</definedName>
    <definedName name="_5000_16">#REF!</definedName>
    <definedName name="_5000_22">#REF!</definedName>
    <definedName name="_5000_4">#REF!</definedName>
    <definedName name="_5000_5">#REF!</definedName>
    <definedName name="_5000_5_15">#REF!</definedName>
    <definedName name="_5000_5_15_1">#REF!</definedName>
    <definedName name="_5000_5_15_16">#REF!</definedName>
    <definedName name="_5000_5_15_7">#REF!</definedName>
    <definedName name="_5000_5_16">#REF!</definedName>
    <definedName name="_5000_5_8">#REF!</definedName>
    <definedName name="_5000_5_9">#REF!</definedName>
    <definedName name="_5000_6">#REF!</definedName>
    <definedName name="_5000_6_15">#REF!</definedName>
    <definedName name="_5000_6_15_1">#REF!</definedName>
    <definedName name="_5000_6_15_16">#REF!</definedName>
    <definedName name="_5000_6_15_7">#REF!</definedName>
    <definedName name="_5000_6_16">#REF!</definedName>
    <definedName name="_5000_6_8">#REF!</definedName>
    <definedName name="_5000_6_9">#REF!</definedName>
    <definedName name="_5000_7">#REF!</definedName>
    <definedName name="_5000_7_15">#REF!</definedName>
    <definedName name="_5000_7_15_1">#REF!</definedName>
    <definedName name="_5000_7_15_16">#REF!</definedName>
    <definedName name="_5000_7_15_7">#REF!</definedName>
    <definedName name="_5000_7_16">#REF!</definedName>
    <definedName name="_5000_7_8">#REF!</definedName>
    <definedName name="_5000_7_9">#REF!</definedName>
    <definedName name="_5000_8">#REF!</definedName>
    <definedName name="_5000_9">#REF!</definedName>
    <definedName name="_500akof4_1_1_1_1">#REF!</definedName>
    <definedName name="_500akogv80_1_1">#REF!</definedName>
    <definedName name="_501akof4_2_1">#REF!</definedName>
    <definedName name="_501akogv80_1_1_1">#REF!</definedName>
    <definedName name="_502akof6_1_1">#REF!</definedName>
    <definedName name="_502akogv80_1_1_1_1">#REF!</definedName>
    <definedName name="_503akof6_1_1_1">#REF!</definedName>
    <definedName name="_503akogv80_2_1">#REF!</definedName>
    <definedName name="_504akof6_1_1_1_1">#REF!</definedName>
    <definedName name="_504aku100_1_1">#REF!</definedName>
    <definedName name="_505akof6_2_1">#REF!</definedName>
    <definedName name="_505aku100_1_1_1">#REF!</definedName>
    <definedName name="_506akof80_1_1">#REF!</definedName>
    <definedName name="_506aku100_1_1_1_1">#REF!</definedName>
    <definedName name="_507akof80_1_1_1">#REF!</definedName>
    <definedName name="_507aku100_2_1">#REF!</definedName>
    <definedName name="_508akof80_1_1_1_1">#REF!</definedName>
    <definedName name="_508aku150_1_1">#REF!</definedName>
    <definedName name="_509akof80_2_1">#REF!</definedName>
    <definedName name="_509aku150_1_1_1">#REF!</definedName>
    <definedName name="_51________123Graph_CCHART_5L" hidden="1">#REF!</definedName>
    <definedName name="_51_______A">#REF!</definedName>
    <definedName name="_51_F_1_1">#REF!</definedName>
    <definedName name="_510akofl80_1_1">#REF!</definedName>
    <definedName name="_510aku150_1_1_1_1">#REF!</definedName>
    <definedName name="_511akofl80_1_1_1">#REF!</definedName>
    <definedName name="_511aku150_2_1">#REF!</definedName>
    <definedName name="_511FA">#REF!</definedName>
    <definedName name="_511PK">#REF!</definedName>
    <definedName name="_512akofl80_1_1_1_1">#REF!</definedName>
    <definedName name="_512ALL_1_1_1">#REF!</definedName>
    <definedName name="_512FA">#REF!</definedName>
    <definedName name="_512PK">#REF!</definedName>
    <definedName name="_513akofl80_2_1">#REF!</definedName>
    <definedName name="_513ars_1_1_1">#REF!</definedName>
    <definedName name="_514akogv100_1_1_1">#REF!</definedName>
    <definedName name="_514asep_1_1_1">#REF!</definedName>
    <definedName name="_515akogv80_1_1">#REF!</definedName>
    <definedName name="_516akogv80_1_1_1">#REF!</definedName>
    <definedName name="_517akogv80_1_1_1_1">#REF!</definedName>
    <definedName name="_518akogv80_2_1">#REF!</definedName>
    <definedName name="_519aku100_1_1">#REF!</definedName>
    <definedName name="_51Excel_BuiltIn_Print_Area_1_1_1_1_1_1_1_1">#REF!</definedName>
    <definedName name="_51Excel_BuiltIn_Print_Area_1_1_1_1_1_1_1_1_1_1_1_1_1_1">#REF!</definedName>
    <definedName name="_52________123Graph_DCHART_3J" hidden="1">#REF!</definedName>
    <definedName name="_52_F_1_1_1">#REF!</definedName>
    <definedName name="_520aku100_1_1_1">#REF!</definedName>
    <definedName name="_521aku100_1_1_1_1">#REF!</definedName>
    <definedName name="_521FA">#REF!</definedName>
    <definedName name="_521PK">#REF!</definedName>
    <definedName name="_522aku100_2_1">#REF!</definedName>
    <definedName name="_522FA">#REF!</definedName>
    <definedName name="_522PK">#REF!</definedName>
    <definedName name="_523aku150_1_1">#REF!</definedName>
    <definedName name="_523ayub_1_1_1">#N/A</definedName>
    <definedName name="_524aku150_1_1_1">#REF!</definedName>
    <definedName name="_525aku150_1_1_1_1">#REF!</definedName>
    <definedName name="_526aku150_2_1">#REF!</definedName>
    <definedName name="_527ALL_1_1_1">#REF!</definedName>
    <definedName name="_528ars_1_1_1">#REF!</definedName>
    <definedName name="_529asep_1_1_1">#REF!</definedName>
    <definedName name="_53________123Graph_DCHART_4K" hidden="1">#REF!</definedName>
    <definedName name="_53______123Graph_ACHART_4K" hidden="1">#REF!</definedName>
    <definedName name="_53_G_1_1">#REF!</definedName>
    <definedName name="_532ayub_1_1_1_1" localSheetId="9">[0]!_1090HAJIME_1_1_1:[0]!_1321OWARI_1_1_1</definedName>
    <definedName name="_532ayub_1_1_1_1">_1090HAJIME_1_1_1:_1321OWARI_1_1_1</definedName>
    <definedName name="_539ayub_1_1_1" localSheetId="9">[0]!__________pc12:[0]!__ddn600</definedName>
    <definedName name="_539ayub_1_1_1">[0]!__________pc12:[0]!__ddn600</definedName>
    <definedName name="_53Excel_BuiltIn_Print_Area_1_1_1_1_1_1_1_1_1_1_1_1_1_1_1" localSheetId="9">#REF!</definedName>
    <definedName name="_53Excel_BuiltIn_Print_Area_1_1_1_1_1_1_1_1_1_1_1_1_1_1_1">#REF!</definedName>
    <definedName name="_54________123Graph_DCHART_5L" hidden="1">#REF!</definedName>
    <definedName name="_54______123Graph_ACHART_5L" hidden="1">#REF!</definedName>
    <definedName name="_54_H_1_1">#REF!</definedName>
    <definedName name="_541ayub_1_1_1_1_1" localSheetId="9">[0]!__________pc2:RAB!__der4</definedName>
    <definedName name="_541ayub_1_1_1_1_1">[0]!__________pc2:[0]!__der4</definedName>
    <definedName name="_541FA" localSheetId="9">#REF!</definedName>
    <definedName name="_541FA">#REF!</definedName>
    <definedName name="_541PK">#REF!</definedName>
    <definedName name="_542B_1_1">#REF!</definedName>
    <definedName name="_542FA">#REF!</definedName>
    <definedName name="_542PK">#REF!</definedName>
    <definedName name="_543B_1_1_1">#REF!</definedName>
    <definedName name="_544B_1_1_1_1">#REF!</definedName>
    <definedName name="_545B_1_1_1_1_1_1">#REF!</definedName>
    <definedName name="_548basaom_1_1_1">#REF!</definedName>
    <definedName name="_549ayub_1_1_1_1" localSheetId="9">[0]!_1118HAJIME_1_1_1:[0]!_1349OWARI_1_1_1</definedName>
    <definedName name="_549ayub_1_1_1_1">_1118HAJIME_1_1_1:_1349OWARI_1_1_1</definedName>
    <definedName name="_549basdim_1_1_1" localSheetId="9">#REF!</definedName>
    <definedName name="_549basdim_1_1_1">#REF!</definedName>
    <definedName name="_55________123Graph_ECHART_3J" localSheetId="9" hidden="1">#REF!</definedName>
    <definedName name="_55________123Graph_ECHART_3J" hidden="1">#REF!</definedName>
    <definedName name="_55_I_1_1">#REF!</definedName>
    <definedName name="_550basdoc_1_1_1">#REF!</definedName>
    <definedName name="_551basfs_1_1_1">#REF!</definedName>
    <definedName name="_552basi_1_1_1">#REF!</definedName>
    <definedName name="_553basitc_1_1_1">#REF!</definedName>
    <definedName name="_554basrtu_1_1_1">#REF!</definedName>
    <definedName name="_555bastw_1_1_1">#REF!</definedName>
    <definedName name="_556bcv100_1_1_1">#REF!</definedName>
    <definedName name="_557bcv100_1_1_1_1">#REF!</definedName>
    <definedName name="_558bcv125_1_1_1">#REF!</definedName>
    <definedName name="_559ayub_1_1_1_1_1" localSheetId="9">[0]!__________pc2:RAB!__der4</definedName>
    <definedName name="_559ayub_1_1_1_1_1">[0]!__________pc2:[0]!__der4</definedName>
    <definedName name="_559bcv150_1_1_1" localSheetId="9">#REF!</definedName>
    <definedName name="_559bcv150_1_1_1">#REF!</definedName>
    <definedName name="_56________123Graph_ECHART_5L" hidden="1">#REF!</definedName>
    <definedName name="_56______123Graph_BCHART_4K" hidden="1">#REF!</definedName>
    <definedName name="_56_J_1_1">#REF!</definedName>
    <definedName name="_560B_1_1">#REF!</definedName>
    <definedName name="_560bcv150_1_1_1_1">#REF!</definedName>
    <definedName name="_561B_1_1_1">#REF!</definedName>
    <definedName name="_561bdia6_1_1">#REF!</definedName>
    <definedName name="_562B_1_1_1_1">#REF!</definedName>
    <definedName name="_562bdia6_1_1_1">#REF!</definedName>
    <definedName name="_563B_1_1_1_1_1_1">#REF!</definedName>
    <definedName name="_563bdia6_1_1_1_1">#REF!</definedName>
    <definedName name="_564bdia6_2_1">#REF!</definedName>
    <definedName name="_565bel_1_1_1">#REF!</definedName>
    <definedName name="_566basaom_1_1_1">#REF!</definedName>
    <definedName name="_566BELOWTITLE_1_1_1">#REF!</definedName>
    <definedName name="_567basdim_1_1_1">#REF!</definedName>
    <definedName name="_567BJ_1_1_1">#REF!</definedName>
    <definedName name="_568basdoc_1_1_1">#REF!</definedName>
    <definedName name="_568bmcb_1_1_1">#REF!</definedName>
    <definedName name="_569basfs_1_1_1">#REF!</definedName>
    <definedName name="_569bmcb_1_1_1_1">#REF!</definedName>
    <definedName name="_57______123Graph_BCHART_5L" hidden="1">#REF!</definedName>
    <definedName name="_57_J_1_1_1">#REF!</definedName>
    <definedName name="_570basi_1_1_1">#REF!</definedName>
    <definedName name="_570BOX_1_1_1">#REF!</definedName>
    <definedName name="_571basitc_1_1_1">#REF!</definedName>
    <definedName name="_571BOX2_1_1_1">#REF!</definedName>
    <definedName name="_572basrtu_1_1_1">#REF!</definedName>
    <definedName name="_572bpl2x9_1_1_1">#REF!</definedName>
    <definedName name="_573bastw_1_1_1">#REF!</definedName>
    <definedName name="_573bpl2x9nb_1_1_1">#REF!</definedName>
    <definedName name="_574bcv100_1_1_1">#REF!</definedName>
    <definedName name="_574bpl32_1_1_1">#REF!</definedName>
    <definedName name="_575bcv100_1_1_1_1">#REF!</definedName>
    <definedName name="_575bpl32nb_1_1_1">#REF!</definedName>
    <definedName name="_576bcv125_1_1_1">#REF!</definedName>
    <definedName name="_576bpl9_1_1_1">#REF!</definedName>
    <definedName name="_577bcv150_1_1_1">#REF!</definedName>
    <definedName name="_577bpl9nb_1_1_1">#REF!</definedName>
    <definedName name="_578bcv150_1_1_1_1">#REF!</definedName>
    <definedName name="_578BS_1_1_1">#REF!</definedName>
    <definedName name="_579bdia6_1_1">#REF!</definedName>
    <definedName name="_579bs3w_1_1_1">#REF!</definedName>
    <definedName name="_58________123Graph_FCHART_5L" hidden="1">#REF!</definedName>
    <definedName name="_58_K_1_1">#REF!</definedName>
    <definedName name="_580bdia6_1_1_1">#REF!</definedName>
    <definedName name="_580bsd1600_1_1_1">#REF!</definedName>
    <definedName name="_581bdia6_1_1_1_1">#REF!</definedName>
    <definedName name="_581bsd2500_1_1_1">#REF!</definedName>
    <definedName name="_582bdia6_2_1">#REF!</definedName>
    <definedName name="_582bsd4000_1_1_1">#REF!</definedName>
    <definedName name="_583bel_1_1_1">#REF!</definedName>
    <definedName name="_583bud3500_1_1_1">#REF!</definedName>
    <definedName name="_584BELOWTITLE_1_1_1">#REF!</definedName>
    <definedName name="_584bvd1_1_1_1">#REF!</definedName>
    <definedName name="_585BJ_1_1_1">#REF!</definedName>
    <definedName name="_585bvd2.5_1_1_1">#REF!</definedName>
    <definedName name="_586bmcb_1_1_1">#REF!</definedName>
    <definedName name="_586bvd2_1_1_1">#REF!</definedName>
    <definedName name="_587bmcb_1_1_1_1">#REF!</definedName>
    <definedName name="_587bvd3_1_1_1">#REF!</definedName>
    <definedName name="_588BOX_1_1_1">#REF!</definedName>
    <definedName name="_588bvd34_1_1_1">#REF!</definedName>
    <definedName name="_589BOX2_1_1_1">#REF!</definedName>
    <definedName name="_589bvd4_1_1_1">#REF!</definedName>
    <definedName name="_59______123Graph_CCHART_4K" hidden="1">#REF!</definedName>
    <definedName name="_59_K_1_1_1">#REF!</definedName>
    <definedName name="_590bpl2x9_1_1_1">#REF!</definedName>
    <definedName name="_590bvd5_1_1_1">#REF!</definedName>
    <definedName name="_591bpl2x9nb_1_1_1">#REF!</definedName>
    <definedName name="_591bvd8_1_1_1">#REF!</definedName>
    <definedName name="_592bpl32_1_1_1">#REF!</definedName>
    <definedName name="_592C_1_1_1_1">#REF!</definedName>
    <definedName name="_593bpl32nb_1_1_1">#REF!</definedName>
    <definedName name="_593C_2_1_1_1">#REF!</definedName>
    <definedName name="_594bpl9_1_1_1">#REF!</definedName>
    <definedName name="_594CAL_1_1_1">#REF!</definedName>
    <definedName name="_595bpl9nb_1_1_1">#REF!</definedName>
    <definedName name="_595CAL10_1_1_1">#REF!</definedName>
    <definedName name="_596BS_1_1_1">#REF!</definedName>
    <definedName name="_596CAL11_1_1_1">#REF!</definedName>
    <definedName name="_597bs3w_1_1_1">#REF!</definedName>
    <definedName name="_597CAL12_1_1_1">#REF!</definedName>
    <definedName name="_598bsd1600_1_1_1">#REF!</definedName>
    <definedName name="_598CAL13_1_1_1">#REF!</definedName>
    <definedName name="_599bsd2500_1_1_1">#REF!</definedName>
    <definedName name="_599CAL14_1_1_1">#REF!</definedName>
    <definedName name="_5Excel_BuiltIn_Print_Area_1_1_1">#REF!</definedName>
    <definedName name="_5Excel_BuiltIn_Print_Area_9_1" localSheetId="9">#REF!,#REF!</definedName>
    <definedName name="_5Excel_BuiltIn_Print_Area_9_1">#REF!,#REF!</definedName>
    <definedName name="_5Excel_BuiltIn_Print_Titles_5_1_1">#REF!</definedName>
    <definedName name="_6">#REF!</definedName>
    <definedName name="_6_________123Graph_ACHART_1" hidden="1">#REF!</definedName>
    <definedName name="_6_______A">#REF!</definedName>
    <definedName name="_6___123Graph_BCHART_4K" hidden="1">#REF!</definedName>
    <definedName name="_6__123Graph_ACHART_1" hidden="1">#REF!</definedName>
    <definedName name="_6__123Graph_ACHART_5L" hidden="1">#REF!</definedName>
    <definedName name="_6__123Graph_BCHART_4K" hidden="1">#REF!</definedName>
    <definedName name="_6__123Graph_BCHART_5L" hidden="1">#REF!</definedName>
    <definedName name="_6_A_13_2">NA()</definedName>
    <definedName name="_6_S_4_1">#REF!</definedName>
    <definedName name="_6_罫線消去">#REF!</definedName>
    <definedName name="_60______123Graph_CCHART_5L" hidden="1">#REF!</definedName>
    <definedName name="_60_L_1_1">#REF!</definedName>
    <definedName name="_600bsd4000_1_1_1">#REF!</definedName>
    <definedName name="_600CAL15_1_1_1">#REF!</definedName>
    <definedName name="_601bud3500_1_1_1">#REF!</definedName>
    <definedName name="_601CAL16_1_1_1">#REF!</definedName>
    <definedName name="_602bvd1_1_1_1">#REF!</definedName>
    <definedName name="_602CAL17_1_1_1">#REF!</definedName>
    <definedName name="_603bvd2.5_1_1_1">#REF!</definedName>
    <definedName name="_603CAL18_1_1_1">#REF!</definedName>
    <definedName name="_604bvd2_1_1_1">#REF!</definedName>
    <definedName name="_604CAL19_1_1_1">#REF!</definedName>
    <definedName name="_605bvd3_1_1_1">#REF!</definedName>
    <definedName name="_605CAL20_1_1_1">#REF!</definedName>
    <definedName name="_606bvd34_1_1_1">#REF!</definedName>
    <definedName name="_606CAL21_1_1_1">#REF!</definedName>
    <definedName name="_607bvd4_1_1_1">#REF!</definedName>
    <definedName name="_607CAL5_1_1_1">#REF!</definedName>
    <definedName name="_608bvd5_1_1_1">#REF!</definedName>
    <definedName name="_608CAL6_1_1_1">#REF!</definedName>
    <definedName name="_609bvd8_1_1_1">#REF!</definedName>
    <definedName name="_609CAL7_1_1_1">#REF!</definedName>
    <definedName name="_61_______123Graph_ACHART_4K" hidden="1">#REF!</definedName>
    <definedName name="_61______123Graph_DCHART_3J" hidden="1">#REF!</definedName>
    <definedName name="_61_M_1_1">#REF!</definedName>
    <definedName name="_610C_1_1_1_1">#REF!</definedName>
    <definedName name="_610CAL8_1_1_1">#REF!</definedName>
    <definedName name="_611C_2_1_1_1">#REF!</definedName>
    <definedName name="_611CAL9_1_1_1">#REF!</definedName>
    <definedName name="_611FA">#REF!</definedName>
    <definedName name="_611PK">#REF!</definedName>
    <definedName name="_612CAL_1_1_1">#REF!</definedName>
    <definedName name="_612cas80_1_1">#REF!</definedName>
    <definedName name="_612FA">#REF!</definedName>
    <definedName name="_612PK">#REF!</definedName>
    <definedName name="_613CAL10_1_1_1">#REF!</definedName>
    <definedName name="_613cas80_1_1_1">#REF!</definedName>
    <definedName name="_614CAL11_1_1_1">#REF!</definedName>
    <definedName name="_614cas80_1_1_1_1">#REF!</definedName>
    <definedName name="_615CAL12_1_1_1">#REF!</definedName>
    <definedName name="_615cas80_2_1">#REF!</definedName>
    <definedName name="_616CAL13_1_1_1">#REF!</definedName>
    <definedName name="_616casf80_1_1">#REF!</definedName>
    <definedName name="_617CAL14_1_1_1">#REF!</definedName>
    <definedName name="_617casf80_1_1_1">#REF!</definedName>
    <definedName name="_618CAL15_1_1_1">#REF!</definedName>
    <definedName name="_618casf80_1_1_1_1">#REF!</definedName>
    <definedName name="_619CAL16_1_1_1">#REF!</definedName>
    <definedName name="_619casf80_2_1">#REF!</definedName>
    <definedName name="_62_______123Graph_ACHART_5L" hidden="1">#REF!</definedName>
    <definedName name="_62______123Graph_DCHART_4K" hidden="1">#REF!</definedName>
    <definedName name="_62_M_1_2">#REF!</definedName>
    <definedName name="_620CAL17_1_1_1">#REF!</definedName>
    <definedName name="_620CHECKLIST_1_1_1">#REF!</definedName>
    <definedName name="_621CAL18_1_1_1">#REF!</definedName>
    <definedName name="_621cip1.25_1_1_1">#REF!</definedName>
    <definedName name="_621FA">#REF!</definedName>
    <definedName name="_621PK">#REF!</definedName>
    <definedName name="_622CAL19_1_1_1">#REF!</definedName>
    <definedName name="_622cip1.5_1_1_1">#REF!</definedName>
    <definedName name="_622FA">#REF!</definedName>
    <definedName name="_622PK">#REF!</definedName>
    <definedName name="_623CAL20_1_1_1">#REF!</definedName>
    <definedName name="_623cip10_1_1_1">#REF!</definedName>
    <definedName name="_623FA">#REF!</definedName>
    <definedName name="_623PK">#REF!</definedName>
    <definedName name="_624CAL21_1_1_1">#REF!</definedName>
    <definedName name="_624cip2_1_1_1">#REF!</definedName>
    <definedName name="_625CAL5_1_1_1">#REF!</definedName>
    <definedName name="_625cip3_1_1_1">#REF!</definedName>
    <definedName name="_626CAL6_1_1_1">#REF!</definedName>
    <definedName name="_626cip4_1_1_1">#REF!</definedName>
    <definedName name="_627CAL7_1_1_1">#REF!</definedName>
    <definedName name="_627cip6_1_1_1">#REF!</definedName>
    <definedName name="_628CAL8_1_1_1">#REF!</definedName>
    <definedName name="_628cip8_1_1_1">#REF!</definedName>
    <definedName name="_629CAL9_1_1_1">#REF!</definedName>
    <definedName name="_629cipf10_1_1_1">#REF!</definedName>
    <definedName name="_63_______A">#REF!</definedName>
    <definedName name="_63______123Graph_DCHART_5L" hidden="1">#REF!</definedName>
    <definedName name="_63_M_1_1_1">#REF!</definedName>
    <definedName name="_630cas80_1_1">#REF!</definedName>
    <definedName name="_630cipf3_1_1_1">#REF!</definedName>
    <definedName name="_631cas80_1_1_1">#REF!</definedName>
    <definedName name="_631cipf4_1_1_1">#REF!</definedName>
    <definedName name="_632cas80_1_1_1_1">#REF!</definedName>
    <definedName name="_632cipf6_1_1_1">#REF!</definedName>
    <definedName name="_632FA">#REF!</definedName>
    <definedName name="_632PK">#REF!</definedName>
    <definedName name="_633cas80_2_1">#REF!</definedName>
    <definedName name="_633cipf8_1_1_1">#REF!</definedName>
    <definedName name="_633FA">#REF!</definedName>
    <definedName name="_633PK">#REF!</definedName>
    <definedName name="_634casf80_1_1">#REF!</definedName>
    <definedName name="_634cod4_1_1_1">#REF!</definedName>
    <definedName name="_634FA">#REF!</definedName>
    <definedName name="_634PK">#REF!</definedName>
    <definedName name="_635AFA">#REF!</definedName>
    <definedName name="_635APK">#REF!</definedName>
    <definedName name="_635casf80_1_1_1">#REF!</definedName>
    <definedName name="_635cs3w_1_1_1">#REF!</definedName>
    <definedName name="_635FA">#REF!</definedName>
    <definedName name="_635PK">#REF!</definedName>
    <definedName name="_636AFA">#REF!</definedName>
    <definedName name="_636APK">#REF!</definedName>
    <definedName name="_636casf80_1_1_1_1">#REF!</definedName>
    <definedName name="_636cstw_1_1_1">#REF!</definedName>
    <definedName name="_636FA">#REF!</definedName>
    <definedName name="_636PK">#REF!</definedName>
    <definedName name="_637casf80_2_1">#REF!</definedName>
    <definedName name="_637cvd100_1_1_1">#REF!</definedName>
    <definedName name="_638CHECKLIST_1_1_1">#REF!</definedName>
    <definedName name="_638cvd100_1_1_1_1">#REF!</definedName>
    <definedName name="_639cip1.25_1_1_1">#REF!</definedName>
    <definedName name="_639cvd15_1_1_1">#REF!</definedName>
    <definedName name="_64_______123Graph_BCHART_4K" hidden="1">#REF!</definedName>
    <definedName name="_64______123Graph_ECHART_3J" hidden="1">#REF!</definedName>
    <definedName name="_64_N_1_1">#REF!</definedName>
    <definedName name="_640cip1.5_1_1_1">#REF!</definedName>
    <definedName name="_640cvd15_1_1_1_1">#REF!</definedName>
    <definedName name="_641cip10_1_1_1">#REF!</definedName>
    <definedName name="_641cvd150_1_1_1">#REF!</definedName>
    <definedName name="_642cip2_1_1_1">#REF!</definedName>
    <definedName name="_642cvd50_1_1_1">#REF!</definedName>
    <definedName name="_643cip3_1_1_1">#REF!</definedName>
    <definedName name="_643cvd50_1_1_1_1">#REF!</definedName>
    <definedName name="_644cip4_1_1_1">#REF!</definedName>
    <definedName name="_644cvd65_1_1_1">#REF!</definedName>
    <definedName name="_645cip6_1_1_1">#REF!</definedName>
    <definedName name="_645D_1_1">#REF!</definedName>
    <definedName name="_646cip8_1_1_1">#REF!</definedName>
    <definedName name="_646D_1_1_1">#REF!</definedName>
    <definedName name="_647cipf10_1_1_1">#REF!</definedName>
    <definedName name="_647D_1_1_1_1">#REF!</definedName>
    <definedName name="_648cipf3_1_1_1">#REF!</definedName>
    <definedName name="_648D_1_1_1_1_1_1">#REF!</definedName>
    <definedName name="_649cipf4_1_1_1">#REF!</definedName>
    <definedName name="_649daa_1_1_1">#REF!</definedName>
    <definedName name="_64Excel_BuiltIn_Print_Area_1_1_1_1_1_1_1_1_1_1_1">#REF!</definedName>
    <definedName name="_65_______123Graph_BCHART_5L" hidden="1">#REF!</definedName>
    <definedName name="_65______123Graph_ECHART_5L" hidden="1">#REF!</definedName>
    <definedName name="_65_O_1_1">#REF!</definedName>
    <definedName name="_650cipf6_1_1_1">#REF!</definedName>
    <definedName name="_650Daf.4_1_1_1">#REF!</definedName>
    <definedName name="_651cipf8_1_1_1">#REF!</definedName>
    <definedName name="_651DAF_10_1_1_1">#REF!</definedName>
    <definedName name="_652cod4_1_1_1">#REF!</definedName>
    <definedName name="_652DAF_4_1_1_1">#REF!</definedName>
    <definedName name="_653cs3w_1_1_1">#REF!</definedName>
    <definedName name="_653daf1_1_1_1">#REF!</definedName>
    <definedName name="_654cstw_1_1_1">#REF!</definedName>
    <definedName name="_654DAF10_1_1_1">#REF!</definedName>
    <definedName name="_655cvd100_1_1_1">#REF!</definedName>
    <definedName name="_655daf2_1_1_1">#REF!</definedName>
    <definedName name="_656cvd100_1_1_1_1">#REF!</definedName>
    <definedName name="_656daf31_1_1_1">#REF!</definedName>
    <definedName name="_657cvd15_1_1_1">#REF!</definedName>
    <definedName name="_657daf32_1_1_1">#REF!</definedName>
    <definedName name="_658cvd15_1_1_1_1">#REF!</definedName>
    <definedName name="_658daf33_1_1_1">#REF!</definedName>
    <definedName name="_659cvd150_1_1_1">#REF!</definedName>
    <definedName name="_659dak_1_1_1">#REF!</definedName>
    <definedName name="_66_P_1_1">#REF!</definedName>
    <definedName name="_660cvd50_1_1_1">#REF!</definedName>
    <definedName name="_660DATA_1_1_1">#REF!</definedName>
    <definedName name="_661cvd50_1_1_1_1">#REF!</definedName>
    <definedName name="_661dc_1_1_1">#REF!</definedName>
    <definedName name="_662cvd65_1_1_1">#REF!</definedName>
    <definedName name="_663D_1_1">#REF!</definedName>
    <definedName name="_664D_1_1_1">#REF!</definedName>
    <definedName name="_665D_1_1_1_1">#REF!</definedName>
    <definedName name="_666D_1_1_1_1_1_1">#REF!</definedName>
    <definedName name="_667daa_1_1_1">#REF!</definedName>
    <definedName name="_668Daf.4_1_1_1">#REF!</definedName>
    <definedName name="_669DAF_10_1_1_1">#REF!</definedName>
    <definedName name="_67">#REF!</definedName>
    <definedName name="_67_______123Graph_CCHART_4K" hidden="1">#REF!</definedName>
    <definedName name="_67______123Graph_FCHART_5L" hidden="1">#REF!</definedName>
    <definedName name="_67_Q_1">#REF!</definedName>
    <definedName name="_670DAF_4_1_1_1">#REF!</definedName>
    <definedName name="_670der_1_1_1" localSheetId="9">RAB!_______________mas12:([0]!________________rdo1)</definedName>
    <definedName name="_670der_1_1_1">[0]!_______________mas12:(________________rdo1)</definedName>
    <definedName name="_671daf1_1_1_1" localSheetId="9">#REF!</definedName>
    <definedName name="_671daf1_1_1_1">#REF!</definedName>
    <definedName name="_672DAF10_1_1_1">#REF!</definedName>
    <definedName name="_673daf2_1_1_1">#REF!</definedName>
    <definedName name="_674daf31_1_1_1">#REF!</definedName>
    <definedName name="_675daf32_1_1_1">#REF!</definedName>
    <definedName name="_676daf33_1_1_1">#REF!</definedName>
    <definedName name="_677dak_1_1_1">#REF!</definedName>
    <definedName name="_678DATA_1_1_1">#REF!</definedName>
    <definedName name="_679dc_1_1_1">#REF!</definedName>
    <definedName name="_679der_1_1_1_1" localSheetId="9">RAB!_______________mas12:[0]!________________rdo8</definedName>
    <definedName name="_679der_1_1_1_1">[0]!_______________mas12:________________rdo8</definedName>
    <definedName name="_68_______123Graph_CCHART_5L" localSheetId="9" hidden="1">#REF!</definedName>
    <definedName name="_68_______123Graph_CCHART_5L" hidden="1">#REF!</definedName>
    <definedName name="_68_Q_1_1">#REF!</definedName>
    <definedName name="_688der_1_1_1_1_1" localSheetId="9">RAB!_______________mas12:[0]!________________rdo8</definedName>
    <definedName name="_688der_1_1_1_1_1">[0]!_______________mas12:________________rdo8</definedName>
    <definedName name="_689der_1_1_1" localSheetId="9">RAB!_______________mas12:([0]!________________rdo1)</definedName>
    <definedName name="_689der_1_1_1">[0]!_______________mas12:([0]!________________rdo1)</definedName>
    <definedName name="_689detib2100_1_1" localSheetId="9">#REF!</definedName>
    <definedName name="_689detib2100_1_1">#REF!</definedName>
    <definedName name="_69_______123Graph_DCHART_3J" hidden="1">#REF!</definedName>
    <definedName name="_690detib2100_1_1_1">#REF!</definedName>
    <definedName name="_691detib2100_1_1_1_1">#REF!</definedName>
    <definedName name="_692detib2100_2_1">#REF!</definedName>
    <definedName name="_693detib2120_1_1">#REF!</definedName>
    <definedName name="_694detib2120_1_1_1">#REF!</definedName>
    <definedName name="_695detib2120_1_1_1_1">#REF!</definedName>
    <definedName name="_696detib2120_2_1">#REF!</definedName>
    <definedName name="_697detib250_1_1">#REF!</definedName>
    <definedName name="_698detib250_1_1_1">#REF!</definedName>
    <definedName name="_699der_1_1_1_1" localSheetId="9">RAB!_______________mas12:[0]!________________rdo8</definedName>
    <definedName name="_699der_1_1_1_1">[0]!_______________mas12:[0]!________________rdo8</definedName>
    <definedName name="_699detib250_1_1_1_1" localSheetId="9">#REF!</definedName>
    <definedName name="_699detib250_1_1_1_1">#REF!</definedName>
    <definedName name="_6Excel_BuiltIn_Print_Area_1_1_1">#REF!</definedName>
    <definedName name="_6Excel_BuiltIn_Print_Area_1_1_1_1_1">#REF!</definedName>
    <definedName name="_6Excel_BuiltIn_Print_Titles_7_1_1">#REF!</definedName>
    <definedName name="_7">#REF!</definedName>
    <definedName name="_7.1__2">#REF!</definedName>
    <definedName name="_7________123Graph_ACHART_1" hidden="1">#REF!</definedName>
    <definedName name="_7___123Graph_BCHART_5L" hidden="1">#REF!</definedName>
    <definedName name="_7__123Graph_ACHART_4K" hidden="1">#REF!</definedName>
    <definedName name="_7__123Graph_BCHART_3J" hidden="1">#REF!</definedName>
    <definedName name="_7__123Graph_BCHART_5L" hidden="1">#REF!</definedName>
    <definedName name="_7__123Graph_CCHART_3J" hidden="1">#REF!</definedName>
    <definedName name="_7_W_1">#REF!</definedName>
    <definedName name="_70_______123Graph_DCHART_4K" hidden="1">#REF!</definedName>
    <definedName name="_70_____123Graph_ACHART_4K" hidden="1">#REF!</definedName>
    <definedName name="_70_Q_1_1_1_1_1">"$LAMP_A.$#REF!#REF!"</definedName>
    <definedName name="_700detib250_2_1">#REF!</definedName>
    <definedName name="_701detib260_1_1">#REF!</definedName>
    <definedName name="_702detib260_1_1_1">#REF!</definedName>
    <definedName name="_703detib260_1_1_1_1">#REF!</definedName>
    <definedName name="_704detib260_2_1">#REF!</definedName>
    <definedName name="_705detib280_1_1">#REF!</definedName>
    <definedName name="_706detib280_1_1_1">#REF!</definedName>
    <definedName name="_707detib280_1_1_1_1">#REF!</definedName>
    <definedName name="_708detib280_2_1">#REF!</definedName>
    <definedName name="_709der_1_1_1_1_1" localSheetId="9">RAB!_______________mas12:[0]!________________rdo8</definedName>
    <definedName name="_709der_1_1_1_1_1">[0]!_______________mas12:[0]!________________rdo8</definedName>
    <definedName name="_709DFDF_1_1" localSheetId="9">#REF!</definedName>
    <definedName name="_709DFDF_1_1">#REF!</definedName>
    <definedName name="_71_______123Graph_DCHART_5L" hidden="1">#REF!</definedName>
    <definedName name="_71_____123Graph_ACHART_5L" hidden="1">#REF!</definedName>
    <definedName name="_71_R_1_1">#REF!</definedName>
    <definedName name="_710detib2100_1_1">#REF!</definedName>
    <definedName name="_710DFDF_1_1_1">#REF!</definedName>
    <definedName name="_711detib2100_1_1_1">#REF!</definedName>
    <definedName name="_711DFDF_2_1">#REF!</definedName>
    <definedName name="_711FA">#REF!</definedName>
    <definedName name="_711PK">#REF!</definedName>
    <definedName name="_712detib2100_1_1_1_1">#REF!</definedName>
    <definedName name="_712dgk_1_1_1">#REF!</definedName>
    <definedName name="_712FA">#REF!</definedName>
    <definedName name="_712PK">#REF!</definedName>
    <definedName name="_713detib2100_2_1">#REF!</definedName>
    <definedName name="_713dia6_1_1">#REF!</definedName>
    <definedName name="_714detib2120_1_1">#REF!</definedName>
    <definedName name="_714dia6_1_1_1">#REF!</definedName>
    <definedName name="_715detib2120_1_1_1">#REF!</definedName>
    <definedName name="_715dia6_1_1_1_1">#REF!</definedName>
    <definedName name="_716detib2120_1_1_1_1">#REF!</definedName>
    <definedName name="_716dia6_2_1">#REF!</definedName>
    <definedName name="_717detib2120_2_1">#REF!</definedName>
    <definedName name="_717dka_1_1_1">#REF!</definedName>
    <definedName name="_718detib250_1_1">#REF!</definedName>
    <definedName name="_718dkk_1_1_1">#REF!</definedName>
    <definedName name="_719detib250_1_1_1">#REF!</definedName>
    <definedName name="_719dl20dl_1_1_1">#REF!</definedName>
    <definedName name="_72_______123Graph_ECHART_3J" hidden="1">#REF!</definedName>
    <definedName name="_72_S_1">#REF!</definedName>
    <definedName name="_720detib250_1_1_1_1">#REF!</definedName>
    <definedName name="_720dlh20_1_1_1">#REF!</definedName>
    <definedName name="_721detib250_2_1">#REF!</definedName>
    <definedName name="_721dlh20c_1_1_1">#REF!</definedName>
    <definedName name="_722detib260_1_1">#REF!</definedName>
    <definedName name="_722dlh20nb_1_1_1">#REF!</definedName>
    <definedName name="_723detib260_1_1_1">#REF!</definedName>
    <definedName name="_723dlh50_1_1_1">#REF!</definedName>
    <definedName name="_724detib260_1_1_1_1">#REF!</definedName>
    <definedName name="_724dlh50nb_1_1_1">#REF!</definedName>
    <definedName name="_725detib260_2_1">#REF!</definedName>
    <definedName name="_725dlpar150_1_1_1">#REF!</definedName>
    <definedName name="_726detib280_1_1">#REF!</definedName>
    <definedName name="_726dlpar38120_1_1_1">#REF!</definedName>
    <definedName name="_727detib280_1_1_1">#REF!</definedName>
    <definedName name="_727dlpar38120_1_1_1_1">#REF!</definedName>
    <definedName name="_728detib280_1_1_1_1">#REF!</definedName>
    <definedName name="_728dlpar56150_1_1_1">#REF!</definedName>
    <definedName name="_729detib280_2_1">#REF!</definedName>
    <definedName name="_729dlpar75_1_1_1">#REF!</definedName>
    <definedName name="_72FA">#REF!</definedName>
    <definedName name="_72PK">#REF!</definedName>
    <definedName name="_73_______123Graph_ECHART_5L" hidden="1">#REF!</definedName>
    <definedName name="_73_____123Graph_BCHART_4K" hidden="1">#REF!</definedName>
    <definedName name="_73_S_1_1">#REF!</definedName>
    <definedName name="_730DFDF_1_1">#REF!</definedName>
    <definedName name="_730dlpl18_1_1_1">#REF!</definedName>
    <definedName name="_731DFDF_1_1_1">#REF!</definedName>
    <definedName name="_731dlpl18nb_1_1_1">#REF!</definedName>
    <definedName name="_732DFDF_2_1">#REF!</definedName>
    <definedName name="_732dlpl1x13_1_1_1">#REF!</definedName>
    <definedName name="_733dgk_1_1_1">#REF!</definedName>
    <definedName name="_733dlpl1x13nb_1_1_1">#REF!</definedName>
    <definedName name="_734dia6_1_1">#REF!</definedName>
    <definedName name="_734dlpl2x18_1_1_1">#REF!</definedName>
    <definedName name="_735dia6_1_1_1">#REF!</definedName>
    <definedName name="_735dlpl2x18nb_1_1_1">#REF!</definedName>
    <definedName name="_736dia6_1_1_1_1">#REF!</definedName>
    <definedName name="_736dlpl9_1_1_1">#REF!</definedName>
    <definedName name="_737dia6_2_1">#REF!</definedName>
    <definedName name="_737dlpl9nb_1_1_1">#REF!</definedName>
    <definedName name="_738dka_1_1_1">#REF!</definedName>
    <definedName name="_738dlplc13w_1_1_1">#REF!</definedName>
    <definedName name="_739dkk_1_1_1">#REF!</definedName>
    <definedName name="_739dlplc13w_1_1_1_1">#REF!</definedName>
    <definedName name="_74_____123Graph_BCHART_5L" hidden="1">#REF!</definedName>
    <definedName name="_74_S_1_2">#REF!</definedName>
    <definedName name="_740dl20dl_1_1_1">#REF!</definedName>
    <definedName name="_740dlplc13wbimc_1_1_1">#REF!</definedName>
    <definedName name="_741dlh20_1_1_1">#REF!</definedName>
    <definedName name="_741dlplc13wbimc_1_1_1_1">#REF!</definedName>
    <definedName name="_742dlh20c_1_1_1">#REF!</definedName>
    <definedName name="_742dlplc2x13_1_1_1">#REF!</definedName>
    <definedName name="_743dlh20nb_1_1_1">#REF!</definedName>
    <definedName name="_743dlplc2x13nb_1_1_1">#REF!</definedName>
    <definedName name="_744dlh50_1_1_1">#REF!</definedName>
    <definedName name="_744dlwwh20_1_1_1">#REF!</definedName>
    <definedName name="_745dlh50nb_1_1_1">#REF!</definedName>
    <definedName name="_745dlwwh20nb_1_1_1">#REF!</definedName>
    <definedName name="_746dlpar150_1_1_1">#REF!</definedName>
    <definedName name="_746DODOL_1_1_1">#REF!</definedName>
    <definedName name="_747dlpar38120_1_1_1">#REF!</definedName>
    <definedName name="_747DOMBA_1_1_1">#REF!</definedName>
    <definedName name="_748dlpar38120_1_1_1_1">#REF!</definedName>
    <definedName name="_748dpa_1_1_1">#REF!</definedName>
    <definedName name="_749dlpar56150_1_1_1">#REF!</definedName>
    <definedName name="_749dpk_1_1_1">#REF!</definedName>
    <definedName name="_74FA">#REF!</definedName>
    <definedName name="_74PK">#REF!</definedName>
    <definedName name="_75_______123Graph_FCHART_5L" hidden="1">#REF!</definedName>
    <definedName name="_750_KVA_X_64__">#REF!</definedName>
    <definedName name="_750_KVA_X_64___1">#REF!</definedName>
    <definedName name="_750_KVA_X_64___1_1">#REF!</definedName>
    <definedName name="_750_KVA_X_64___1_1_1">#REF!</definedName>
    <definedName name="_750_KVA_X_64___3">#REF!</definedName>
    <definedName name="_750_KVA_X_64___4">#REF!</definedName>
    <definedName name="_750_KVA_X_64___7">#REF!</definedName>
    <definedName name="_750dlpar75_1_1_1">#REF!</definedName>
    <definedName name="_750drildl3a100_1_1_1">#REF!</definedName>
    <definedName name="_751dlpl18_1_1_1">#REF!</definedName>
    <definedName name="_751drildl3a120_1_1_1">#REF!</definedName>
    <definedName name="_751FA">#REF!</definedName>
    <definedName name="_751PK">#REF!</definedName>
    <definedName name="_752dlpl18nb_1_1_1">#REF!</definedName>
    <definedName name="_752drildl3a50_1_1_1">#REF!</definedName>
    <definedName name="_752FA">#REF!</definedName>
    <definedName name="_752PK">#REF!</definedName>
    <definedName name="_753dlpl1x13_1_1_1">#REF!</definedName>
    <definedName name="_753drildl3a60_1_1_1">#REF!</definedName>
    <definedName name="_753FA">#REF!</definedName>
    <definedName name="_753PK">#REF!</definedName>
    <definedName name="_754dlpl1x13nb_1_1_1">#REF!</definedName>
    <definedName name="_754drildl3a80_1_1_1">#REF!</definedName>
    <definedName name="_754FA">#REF!</definedName>
    <definedName name="_754PK">#REF!</definedName>
    <definedName name="_755dlpl2x18_1_1_1">#REF!</definedName>
    <definedName name="_755drill1100_1_1_1">#REF!</definedName>
    <definedName name="_756dlpl2x18nb_1_1_1">#REF!</definedName>
    <definedName name="_756drill1120_1_1_1">#REF!</definedName>
    <definedName name="_757dlpl9_1_1_1">#REF!</definedName>
    <definedName name="_757drill150_1_1_1">#REF!</definedName>
    <definedName name="_758dlpl9nb_1_1_1">#REF!</definedName>
    <definedName name="_758drill160_1_1_1">#REF!</definedName>
    <definedName name="_759dlplc13w_1_1_1">#REF!</definedName>
    <definedName name="_759drill180_1_1_1">#REF!</definedName>
    <definedName name="_76_____123Graph_CCHART_4K" hidden="1">#REF!</definedName>
    <definedName name="_76_S_1_1_1_1">#REF!</definedName>
    <definedName name="_760dlplc13w_1_1_1_1">#REF!</definedName>
    <definedName name="_760drill3100_1_1_1">#REF!</definedName>
    <definedName name="_761dlplc13wbimc_1_1_1">#REF!</definedName>
    <definedName name="_761drill3120_1_1_1">#REF!</definedName>
    <definedName name="_762dlplc13wbimc_1_1_1_1">#REF!</definedName>
    <definedName name="_762drill350_1_1_1">#REF!</definedName>
    <definedName name="_763dlplc2x13_1_1_1">#REF!</definedName>
    <definedName name="_763drill360_1_1_1">#REF!</definedName>
    <definedName name="_764dlplc2x13nb_1_1_1">#REF!</definedName>
    <definedName name="_764drill380_1_1_1">#REF!</definedName>
    <definedName name="_765dlwwh20_1_1_1">#REF!</definedName>
    <definedName name="_765drill5100_1_1_1">#REF!</definedName>
    <definedName name="_766dlwwh20nb_1_1_1">#REF!</definedName>
    <definedName name="_766drill5120_1_1_1">#REF!</definedName>
    <definedName name="_767DODOL_1_1_1">#REF!</definedName>
    <definedName name="_767drill550_1_1_1">#REF!</definedName>
    <definedName name="_768DOMBA_1_1_1">#REF!</definedName>
    <definedName name="_768drill560_1_1_1">#REF!</definedName>
    <definedName name="_769dpa_1_1_1">#REF!</definedName>
    <definedName name="_769drill580_1_1_1">#REF!</definedName>
    <definedName name="_77_____123Graph_CCHART_5L" hidden="1">#REF!</definedName>
    <definedName name="_77_S_1_1_1_1_1">NA()</definedName>
    <definedName name="_770dpk_1_1_1">#REF!</definedName>
    <definedName name="_770drill5a100_1_1_1">#REF!</definedName>
    <definedName name="_771drildl3a100_1_1_1">#REF!</definedName>
    <definedName name="_771drill5a120_1_1_1">#REF!</definedName>
    <definedName name="_772drildl3a120_1_1_1">#REF!</definedName>
    <definedName name="_772drill5a50_1_1_1">#REF!</definedName>
    <definedName name="_773drildl3a50_1_1_1">#REF!</definedName>
    <definedName name="_773drill5a60_1_1_1">#REF!</definedName>
    <definedName name="_774drildl3a60_1_1_1">#REF!</definedName>
    <definedName name="_774drill5a80_1_1_1">#REF!</definedName>
    <definedName name="_775drildl3a80_1_1_1">#REF!</definedName>
    <definedName name="_775drill6a100_1_1_1">#REF!</definedName>
    <definedName name="_776drill1100_1_1_1">#REF!</definedName>
    <definedName name="_776drill6a120_1_1_1">#REF!</definedName>
    <definedName name="_777drill1120_1_1_1">#REF!</definedName>
    <definedName name="_777drill6a50_1_1_1">#REF!</definedName>
    <definedName name="_778drill150_1_1_1">#REF!</definedName>
    <definedName name="_778drill6a60_1_1_1">#REF!</definedName>
    <definedName name="_779drill160_1_1_1">#REF!</definedName>
    <definedName name="_779drill6a80_1_1_1">#REF!</definedName>
    <definedName name="_77Excel_BuiltIn_Print_Area_1_1_1_1_1_1_1_1_1_1_1_1_1_1">#REF!</definedName>
    <definedName name="_78______123Graph_ACHART_4K" hidden="1">#REF!</definedName>
    <definedName name="_78_____123Graph_DCHART_3J" hidden="1">#REF!</definedName>
    <definedName name="_78_S_1_3_1">#REF!</definedName>
    <definedName name="_780drill180_1_1_1">#REF!</definedName>
    <definedName name="_780drillug100_1_1_1">#REF!</definedName>
    <definedName name="_781drill3100_1_1_1">#REF!</definedName>
    <definedName name="_781drillug120_1_1_1">#REF!</definedName>
    <definedName name="_782drill3120_1_1_1">#REF!</definedName>
    <definedName name="_782drillug50_1_1_1">#REF!</definedName>
    <definedName name="_783drill350_1_1_1">#REF!</definedName>
    <definedName name="_783drillug60_1_1_1">#REF!</definedName>
    <definedName name="_784drill360_1_1_1">#REF!</definedName>
    <definedName name="_784drillug80_1_1_1">#REF!</definedName>
    <definedName name="_785drill380_1_1_1">#REF!</definedName>
    <definedName name="_785dsildl1100_1_1_1">#REF!</definedName>
    <definedName name="_786drill5100_1_1_1">#REF!</definedName>
    <definedName name="_786dsildl1120_1_1_1">#REF!</definedName>
    <definedName name="_787drill5120_1_1_1">#REF!</definedName>
    <definedName name="_787dsildl150_1_1_1">#REF!</definedName>
    <definedName name="_788drill550_1_1_1">#REF!</definedName>
    <definedName name="_788dsildl160_1_1_1">#REF!</definedName>
    <definedName name="_789drill560_1_1_1">#REF!</definedName>
    <definedName name="_789dsildl180_1_1_1">#REF!</definedName>
    <definedName name="_79______123Graph_ACHART_5L" hidden="1">#REF!</definedName>
    <definedName name="_79_____123Graph_DCHART_4K" hidden="1">#REF!</definedName>
    <definedName name="_79_S_2_1">#REF!</definedName>
    <definedName name="_790drill580_1_1_1">#REF!</definedName>
    <definedName name="_790dsildl3100_1_1_1">#REF!</definedName>
    <definedName name="_791drill5a100_1_1_1">#REF!</definedName>
    <definedName name="_791dsildl3120_1_1_1">#REF!</definedName>
    <definedName name="_792drill5a120_1_1_1">#REF!</definedName>
    <definedName name="_792dsildl350_1_1_1">#REF!</definedName>
    <definedName name="_793drill5a50_1_1_1">#REF!</definedName>
    <definedName name="_793dsildl360_1_1_1">#REF!</definedName>
    <definedName name="_794drill5a60_1_1_1">#REF!</definedName>
    <definedName name="_794dsildl380_1_1_1">#REF!</definedName>
    <definedName name="_795drill5a80_1_1_1">#REF!</definedName>
    <definedName name="_795dsildl3a100_1_1_1">#REF!</definedName>
    <definedName name="_796drill6a100_1_1_1">#REF!</definedName>
    <definedName name="_796dsildl3a120_1_1_1">#REF!</definedName>
    <definedName name="_797drill6a120_1_1_1">#REF!</definedName>
    <definedName name="_797dsildl3a50_1_1_1">#REF!</definedName>
    <definedName name="_798drill6a50_1_1_1">#REF!</definedName>
    <definedName name="_798dsildl3a60_1_1_1">#REF!</definedName>
    <definedName name="_799drill6a60_1_1_1">#REF!</definedName>
    <definedName name="_799dsildl3a80_1_1_1">#REF!</definedName>
    <definedName name="_7Excel_BuiltIn_Print_Area_2_1_1">#REF!</definedName>
    <definedName name="_8">#REF!</definedName>
    <definedName name="_8.1__1">#REF!</definedName>
    <definedName name="_8_______123Graph_ACHART_1" hidden="1">#REF!</definedName>
    <definedName name="_8__123Graph_ACHART_5L" hidden="1">#REF!</definedName>
    <definedName name="_8__123Graph_BCHART_3J" hidden="1">#REF!</definedName>
    <definedName name="_8__123Graph_BCHART_4K" hidden="1">#REF!</definedName>
    <definedName name="_8__123Graph_CCHART_3J" hidden="1">#REF!</definedName>
    <definedName name="_8__123Graph_CCHART_4K" hidden="1">#REF!</definedName>
    <definedName name="_8_W_4_1">#REF!</definedName>
    <definedName name="_80_____123Graph_DCHART_5L" hidden="1">#REF!</definedName>
    <definedName name="_80_T_1_1">#REF!</definedName>
    <definedName name="_8000">#REF!</definedName>
    <definedName name="_8000_1">#REF!</definedName>
    <definedName name="_8000_14">#REF!</definedName>
    <definedName name="_8000_14_15">#REF!</definedName>
    <definedName name="_8000_14_15_1">#REF!</definedName>
    <definedName name="_8000_14_15_16">#REF!</definedName>
    <definedName name="_8000_14_15_7">#REF!</definedName>
    <definedName name="_8000_14_16">#REF!</definedName>
    <definedName name="_8000_14_8">#REF!</definedName>
    <definedName name="_8000_14_9">#REF!</definedName>
    <definedName name="_8000_15">#REF!</definedName>
    <definedName name="_8000_15_1">#REF!</definedName>
    <definedName name="_8000_15_16">#REF!</definedName>
    <definedName name="_8000_15_7">#REF!</definedName>
    <definedName name="_8000_16">#REF!</definedName>
    <definedName name="_8000_22">#REF!</definedName>
    <definedName name="_8000_4">#REF!</definedName>
    <definedName name="_8000_5">#REF!</definedName>
    <definedName name="_8000_5_15">#REF!</definedName>
    <definedName name="_8000_5_15_1">#REF!</definedName>
    <definedName name="_8000_5_15_16">#REF!</definedName>
    <definedName name="_8000_5_15_7">#REF!</definedName>
    <definedName name="_8000_5_16">#REF!</definedName>
    <definedName name="_8000_5_8">#REF!</definedName>
    <definedName name="_8000_5_9">#REF!</definedName>
    <definedName name="_8000_6">#REF!</definedName>
    <definedName name="_8000_6_15">#REF!</definedName>
    <definedName name="_8000_6_15_1">#REF!</definedName>
    <definedName name="_8000_6_15_16">#REF!</definedName>
    <definedName name="_8000_6_15_7">#REF!</definedName>
    <definedName name="_8000_6_16">#REF!</definedName>
    <definedName name="_8000_6_8">#REF!</definedName>
    <definedName name="_8000_6_9">#REF!</definedName>
    <definedName name="_8000_7">#REF!</definedName>
    <definedName name="_8000_7_15">#REF!</definedName>
    <definedName name="_8000_7_15_1">#REF!</definedName>
    <definedName name="_8000_7_15_16">#REF!</definedName>
    <definedName name="_8000_7_15_7">#REF!</definedName>
    <definedName name="_8000_7_16">#REF!</definedName>
    <definedName name="_8000_7_8">#REF!</definedName>
    <definedName name="_8000_7_9">#REF!</definedName>
    <definedName name="_8000_8">#REF!</definedName>
    <definedName name="_8000_9">#REF!</definedName>
    <definedName name="_800drill6a80_1_1_1">#REF!</definedName>
    <definedName name="_800dsildl5100_1_1_1">#REF!</definedName>
    <definedName name="_801drillug100_1_1_1">#REF!</definedName>
    <definedName name="_801dsildl5120_1_1_1">#REF!</definedName>
    <definedName name="_802drillug120_1_1_1">#REF!</definedName>
    <definedName name="_802dsildl550_1_1_1">#REF!</definedName>
    <definedName name="_803drillug50_1_1_1">#REF!</definedName>
    <definedName name="_803dsildl560_1_1_1">#REF!</definedName>
    <definedName name="_804drillug60_1_1_1">#REF!</definedName>
    <definedName name="_804dsildl580_1_1_1">#REF!</definedName>
    <definedName name="_805drillug80_1_1_1">#REF!</definedName>
    <definedName name="_805dsildl6a100_1_1_1">#REF!</definedName>
    <definedName name="_806dsildl1100_1_1_1">#REF!</definedName>
    <definedName name="_806dsildl6a120_1_1_1">#REF!</definedName>
    <definedName name="_807dsildl1120_1_1_1">#REF!</definedName>
    <definedName name="_807dsildl6a50_1_1_1">#REF!</definedName>
    <definedName name="_808dsildl150_1_1_1">#REF!</definedName>
    <definedName name="_808dsildl6a60_1_1_1">#REF!</definedName>
    <definedName name="_809dsildl160_1_1_1">#REF!</definedName>
    <definedName name="_809dsildl6a80_1_1_1">#REF!</definedName>
    <definedName name="_81______123Graph_BCHART_4K" hidden="1">#REF!</definedName>
    <definedName name="_81_____123Graph_ECHART_3J" hidden="1">#REF!</definedName>
    <definedName name="_81_U_1_1">#REF!</definedName>
    <definedName name="_810dsildl180_1_1_1">#REF!</definedName>
    <definedName name="_810dsill1100_1_1_1">#REF!</definedName>
    <definedName name="_811dsildl3100_1_1_1">#REF!</definedName>
    <definedName name="_811dsill1120_1_1_1">#REF!</definedName>
    <definedName name="_811FA">#REF!</definedName>
    <definedName name="_811PK">#REF!</definedName>
    <definedName name="_812dsildl3120_1_1_1">#REF!</definedName>
    <definedName name="_812dsill150_1_1_1">#REF!</definedName>
    <definedName name="_812FA">#REF!</definedName>
    <definedName name="_812PK">#REF!</definedName>
    <definedName name="_813dsildl350_1_1_1">#REF!</definedName>
    <definedName name="_813dsill160_1_1_1">#REF!</definedName>
    <definedName name="_813FA">#REF!</definedName>
    <definedName name="_813PK">#REF!</definedName>
    <definedName name="_814dsildl360_1_1_1">#REF!</definedName>
    <definedName name="_814dsill180_1_1_1">#REF!</definedName>
    <definedName name="_814FA">#REF!</definedName>
    <definedName name="_814PK">#REF!</definedName>
    <definedName name="_815dsildl380_1_1_1">#REF!</definedName>
    <definedName name="_815dsill3100_1_1_1">#REF!</definedName>
    <definedName name="_815FA">#REF!</definedName>
    <definedName name="_815PK">#REF!</definedName>
    <definedName name="_816dsildl3a100_1_1_1">#REF!</definedName>
    <definedName name="_816dsill3120_1_1_1">#REF!</definedName>
    <definedName name="_817dsildl3a120_1_1_1">#REF!</definedName>
    <definedName name="_817dsill350_1_1_1">#REF!</definedName>
    <definedName name="_817FA">#REF!</definedName>
    <definedName name="_817PK">#REF!</definedName>
    <definedName name="_818dsildl3a50_1_1_1">#REF!</definedName>
    <definedName name="_818dsill360_1_1_1">#REF!</definedName>
    <definedName name="_818FA">#REF!</definedName>
    <definedName name="_818PK">#REF!</definedName>
    <definedName name="_819dsildl3a60_1_1_1">#REF!</definedName>
    <definedName name="_819dsill380_1_1_1">#REF!</definedName>
    <definedName name="_819FA">#REF!</definedName>
    <definedName name="_819PK">#REF!</definedName>
    <definedName name="_82______123Graph_BCHART_5L" hidden="1">#REF!</definedName>
    <definedName name="_82_____123Graph_ECHART_5L" hidden="1">#REF!</definedName>
    <definedName name="_82_V_1_1">#REF!</definedName>
    <definedName name="_820dsildl3a80_1_1_1">#REF!</definedName>
    <definedName name="_820dsill3a100_1_1_1">#REF!</definedName>
    <definedName name="_821dsildl5100_1_1_1">#REF!</definedName>
    <definedName name="_821dsill3a120_1_1_1">#REF!</definedName>
    <definedName name="_822dsildl5120_1_1_1">#REF!</definedName>
    <definedName name="_822dsill3a50_1_1_1">#REF!</definedName>
    <definedName name="_823dsildl550_1_1_1">#REF!</definedName>
    <definedName name="_823dsill3a60_1_1_1">#REF!</definedName>
    <definedName name="_824dsildl560_1_1_1">#REF!</definedName>
    <definedName name="_824dsill3a80_1_1_1">#REF!</definedName>
    <definedName name="_825dsildl580_1_1_1">#REF!</definedName>
    <definedName name="_825dsill5100_1_1_1">#REF!</definedName>
    <definedName name="_826dsildl6a100_1_1_1">#REF!</definedName>
    <definedName name="_826dsill5120_1_1_1">#REF!</definedName>
    <definedName name="_827dsildl6a120_1_1_1">#REF!</definedName>
    <definedName name="_827dsill550_1_1_1">#REF!</definedName>
    <definedName name="_828dsildl6a50_1_1_1">#REF!</definedName>
    <definedName name="_828dsill560_1_1_1">#REF!</definedName>
    <definedName name="_829dsildl6a60_1_1_1">#REF!</definedName>
    <definedName name="_829dsill580_1_1_1">#REF!</definedName>
    <definedName name="_82FA">#REF!</definedName>
    <definedName name="_82PK">#REF!</definedName>
    <definedName name="_83_V_1_1_1">#REF!</definedName>
    <definedName name="_830dsildl6a80_1_1_1">#REF!</definedName>
    <definedName name="_830dsill5a100_1_1_1">#REF!</definedName>
    <definedName name="_831dsill1100_1_1_1">#REF!</definedName>
    <definedName name="_831dsill5a120_1_1_1">#REF!</definedName>
    <definedName name="_832dsill1120_1_1_1">#REF!</definedName>
    <definedName name="_832dsill5a50_1_1_1">#REF!</definedName>
    <definedName name="_833dsill150_1_1_1">#REF!</definedName>
    <definedName name="_833dsill5a60_1_1_1">#REF!</definedName>
    <definedName name="_834dsill160_1_1_1">#REF!</definedName>
    <definedName name="_834dsill5a80_1_1_1">#REF!</definedName>
    <definedName name="_835dsill180_1_1_1">#REF!</definedName>
    <definedName name="_835dsill6a100_1_1_1">#REF!</definedName>
    <definedName name="_836dsill3100_1_1_1">#REF!</definedName>
    <definedName name="_836dsill6a120_1_1_1">#REF!</definedName>
    <definedName name="_837dsill3120_1_1_1">#REF!</definedName>
    <definedName name="_837dsill6a50_1_1_1">#REF!</definedName>
    <definedName name="_838dsill350_1_1_1">#REF!</definedName>
    <definedName name="_838dsill6a60_1_1_1">#REF!</definedName>
    <definedName name="_839dsill360_1_1_1">#REF!</definedName>
    <definedName name="_839dsill6a80_1_1_1">#REF!</definedName>
    <definedName name="_83FA">#REF!</definedName>
    <definedName name="_83PK">#REF!</definedName>
    <definedName name="_84______123Graph_CCHART_4K" hidden="1">#REF!</definedName>
    <definedName name="_84_____123Graph_FCHART_5L" hidden="1">#REF!</definedName>
    <definedName name="_84_W_1">#REF!</definedName>
    <definedName name="_840dsill380_1_1_1">#REF!</definedName>
    <definedName name="_840dsillug100_1_1_1">#REF!</definedName>
    <definedName name="_841dsill3a100_1_1_1">#REF!</definedName>
    <definedName name="_841dsillug120_1_1_1">#REF!</definedName>
    <definedName name="_841FA">#REF!</definedName>
    <definedName name="_841PK">#REF!</definedName>
    <definedName name="_842dsill3a120_1_1_1">#REF!</definedName>
    <definedName name="_842dsillug50_1_1_1">#REF!</definedName>
    <definedName name="_842FA">#REF!</definedName>
    <definedName name="_842PK">#REF!</definedName>
    <definedName name="_843dsill3a50_1_1_1">#REF!</definedName>
    <definedName name="_843dsillug60_1_1_1">#REF!</definedName>
    <definedName name="_843FA">#REF!</definedName>
    <definedName name="_843PK">#REF!</definedName>
    <definedName name="_844dsill3a60_1_1_1">#REF!</definedName>
    <definedName name="_844dsillug80_1_1_1">#REF!</definedName>
    <definedName name="_844FA">#REF!</definedName>
    <definedName name="_844PK">#REF!</definedName>
    <definedName name="_845dsill3a80_1_1_1">#REF!</definedName>
    <definedName name="_845dstib2100_1_1">#REF!</definedName>
    <definedName name="_845FA">#REF!</definedName>
    <definedName name="_845PK">#REF!</definedName>
    <definedName name="_846dsill5100_1_1_1">#REF!</definedName>
    <definedName name="_846dstib2100_1_1_1">#REF!</definedName>
    <definedName name="_847dsill5120_1_1_1">#REF!</definedName>
    <definedName name="_847dstib2100_1_1_1_1">#REF!</definedName>
    <definedName name="_848dsill550_1_1_1">#REF!</definedName>
    <definedName name="_848dstib2100_2_1">#REF!</definedName>
    <definedName name="_849dsill560_1_1_1">#REF!</definedName>
    <definedName name="_849dstib2120_1_1">#REF!</definedName>
    <definedName name="_85______123Graph_CCHART_5L" hidden="1">#REF!</definedName>
    <definedName name="_85_W_1_1">#REF!</definedName>
    <definedName name="_850dsill580_1_1_1">#REF!</definedName>
    <definedName name="_850dstib2120_1_1_1">#REF!</definedName>
    <definedName name="_851dsill5a100_1_1_1">#REF!</definedName>
    <definedName name="_851dstib2120_1_1_1_1">#REF!</definedName>
    <definedName name="_852dsill5a120_1_1_1">#REF!</definedName>
    <definedName name="_852dstib2120_2_1">#REF!</definedName>
    <definedName name="_853dsill5a50_1_1_1">#REF!</definedName>
    <definedName name="_853dstib250_1_1">#REF!</definedName>
    <definedName name="_854dsill5a60_1_1_1">#REF!</definedName>
    <definedName name="_854dstib250_1_1_1">#REF!</definedName>
    <definedName name="_855dsill5a80_1_1_1">#REF!</definedName>
    <definedName name="_855dstib250_1_1_1_1">#REF!</definedName>
    <definedName name="_856dsill6a100_1_1_1">#REF!</definedName>
    <definedName name="_856dstib250_2_1">#REF!</definedName>
    <definedName name="_857dsill6a120_1_1_1">#REF!</definedName>
    <definedName name="_857dstib260_1_1">#REF!</definedName>
    <definedName name="_858dsill6a50_1_1_1">#REF!</definedName>
    <definedName name="_858dstib260_1_1_1">#REF!</definedName>
    <definedName name="_859dsill6a60_1_1_1">#REF!</definedName>
    <definedName name="_859dstib260_1_1_1_1">#REF!</definedName>
    <definedName name="_86______123Graph_DCHART_3J" hidden="1">#REF!</definedName>
    <definedName name="_860dsill6a80_1_1_1">#REF!</definedName>
    <definedName name="_860dstib260_2_1">#REF!</definedName>
    <definedName name="_861dsillug100_1_1_1">#REF!</definedName>
    <definedName name="_861dstib280_1_1">#REF!</definedName>
    <definedName name="_862dsillug120_1_1_1">#REF!</definedName>
    <definedName name="_862dstib280_1_1_1">#REF!</definedName>
    <definedName name="_863dsillug50_1_1_1">#REF!</definedName>
    <definedName name="_863dstib280_1_1_1_1">#REF!</definedName>
    <definedName name="_864dsillug60_1_1_1">#REF!</definedName>
    <definedName name="_864dstib280_2_1">#REF!</definedName>
    <definedName name="_865dsillug80_1_1_1">#REF!</definedName>
    <definedName name="_865E_1_1">#REF!</definedName>
    <definedName name="_866dstib2100_1_1">#REF!</definedName>
    <definedName name="_866E_1_1_1">#REF!</definedName>
    <definedName name="_867dstib2100_1_1_1">#REF!</definedName>
    <definedName name="_867E_1_1_1_1">#REF!</definedName>
    <definedName name="_868dstib2100_1_1_1_1">#REF!</definedName>
    <definedName name="_868E_1_1_1_1_1_1">#REF!</definedName>
    <definedName name="_869dstib2100_2_1">#REF!</definedName>
    <definedName name="_869el_1_1_1">#REF!</definedName>
    <definedName name="_87______123Graph_DCHART_4K" hidden="1">#REF!</definedName>
    <definedName name="_87____123Graph_ACHART_4K" hidden="1">#REF!</definedName>
    <definedName name="_87_A_5">NA()</definedName>
    <definedName name="_87_W_1_1_1_1_1">"$LAMP_A.$#REF!#REF!"</definedName>
    <definedName name="_870dstib2120_1_1">#REF!</definedName>
    <definedName name="_870eol_1_1_1">#REF!</definedName>
    <definedName name="_871dstib2120_1_1_1">#REF!</definedName>
    <definedName name="_871Excel_BuiltIn_Print_Area_1_1">#REF!</definedName>
    <definedName name="_872dstib2120_1_1_1_1">#REF!</definedName>
    <definedName name="_872Excel_BuiltIn_Print_Area_1_2">#REF!</definedName>
    <definedName name="_873dstib2120_2_1">#REF!</definedName>
    <definedName name="_873Excel_BuiltIn_Print_Area_1_1_1">#REF!</definedName>
    <definedName name="_874dstib250_1_1">#REF!</definedName>
    <definedName name="_874Excel_BuiltIn_Print_Area_1_1_1_1">#REF!</definedName>
    <definedName name="_875dstib250_1_1_1">#REF!</definedName>
    <definedName name="_875Excel_BuiltIn_Print_Area_10_1_1">#REF!</definedName>
    <definedName name="_876dstib250_1_1_1_1">#REF!</definedName>
    <definedName name="_876Excel_BuiltIn_Print_Area_11_1_1">#REF!</definedName>
    <definedName name="_877dstib250_2_1">#REF!</definedName>
    <definedName name="_877Excel_BuiltIn_Print_Area_12_1_1">#REF!</definedName>
    <definedName name="_878dstib260_1_1">#REF!</definedName>
    <definedName name="_878Excel_BuiltIn_Print_Area_13_1_1">#REF!</definedName>
    <definedName name="_879dstib260_1_1_1">#REF!</definedName>
    <definedName name="_879Excel_BuiltIn_Print_Area_15_1">#REF!</definedName>
    <definedName name="_88______123Graph_DCHART_5L" hidden="1">#REF!</definedName>
    <definedName name="_88____123Graph_ACHART_5L" hidden="1">#REF!</definedName>
    <definedName name="_880dstib260_1_1_1_1">#REF!</definedName>
    <definedName name="_880Excel_BuiltIn_Print_Area_15_1_1">#REF!</definedName>
    <definedName name="_881dstib260_2_1">#REF!</definedName>
    <definedName name="_881Excel_BuiltIn_Print_Area_15_1_1_1">#REF!</definedName>
    <definedName name="_882dstib280_1_1">#REF!</definedName>
    <definedName name="_882Excel_BuiltIn_Print_Area_2_1">#REF!</definedName>
    <definedName name="_883dstib280_1_1_1">#REF!</definedName>
    <definedName name="_883Excel_BuiltIn_Print_Area_2_1_1">#REF!</definedName>
    <definedName name="_884dstib280_1_1_1_1">#REF!</definedName>
    <definedName name="_884Excel_BuiltIn_Print_Area_2_1_1_1">"$#REF!.$B$2:$R$106"</definedName>
    <definedName name="_885dstib280_2_1">#REF!</definedName>
    <definedName name="_886E_1_1">#REF!</definedName>
    <definedName name="_887E_1_1_1">#REF!</definedName>
    <definedName name="_888E_1_1_1_1">#REF!</definedName>
    <definedName name="_889E_1_1_1_1_1_1">#REF!</definedName>
    <definedName name="_89______123Graph_ECHART_3J" hidden="1">#REF!</definedName>
    <definedName name="_890el_1_1_1">#REF!</definedName>
    <definedName name="_891eol_1_1_1">#REF!</definedName>
    <definedName name="_892Excel_BuiltIn_Print_Area_1_1">#REF!</definedName>
    <definedName name="_893Excel_BuiltIn_Print_Area_1_2">#REF!</definedName>
    <definedName name="_894Excel_BuiltIn_Print_Area_1_1_1">#REF!</definedName>
    <definedName name="_895Excel_BuiltIn_Print_Area_1_1_1_1">#REF!</definedName>
    <definedName name="_895Excel_BuiltIn_Print_Area_3_1_1">#REF!</definedName>
    <definedName name="_896Excel_BuiltIn_Print_Area_10_1_1">#REF!</definedName>
    <definedName name="_896Excel_BuiltIn_Print_Area_3_1_1_1">#REF!</definedName>
    <definedName name="_897Excel_BuiltIn_Print_Area_11_1_1">#REF!</definedName>
    <definedName name="_897Excel_BuiltIn_Print_Area_4_1">#REF!</definedName>
    <definedName name="_898Excel_BuiltIn_Print_Area_12_1_1">#REF!</definedName>
    <definedName name="_898Excel_BuiltIn_Print_Area_4_1_1">#REF!</definedName>
    <definedName name="_899Excel_BuiltIn_Print_Area_13_1_1">#REF!</definedName>
    <definedName name="_899Excel_BuiltIn_Print_Area_5_1">#REF!</definedName>
    <definedName name="_8Excel_BuiltIn_Print_Area_3_1_1">#REF!</definedName>
    <definedName name="_9">#REF!</definedName>
    <definedName name="_9_?_?_">#REF!</definedName>
    <definedName name="_9______123Graph_ACHART_1" hidden="1">#REF!</definedName>
    <definedName name="_9___123Graph_CCHART_4K" hidden="1">#REF!</definedName>
    <definedName name="_9__123Graph_BCHART_4K" hidden="1">#REF!</definedName>
    <definedName name="_9__123Graph_BCHART_5L" hidden="1">#REF!</definedName>
    <definedName name="_9__123Graph_CCHART_4K" hidden="1">#REF!</definedName>
    <definedName name="_9__123Graph_CCHART_5L" hidden="1">#REF!</definedName>
    <definedName name="_9_1">#REF!</definedName>
    <definedName name="_9_WQ_1">#REF!</definedName>
    <definedName name="_90______123Graph_ECHART_5L" hidden="1">#REF!</definedName>
    <definedName name="_90____123Graph_BCHART_4K" hidden="1">#REF!</definedName>
    <definedName name="_900Excel_BuiltIn_Print_Area_15_1">#REF!</definedName>
    <definedName name="_900Excel_BuiltIn_Print_Area_6_1">#REF!</definedName>
    <definedName name="_901Excel_BuiltIn_Print_Area_15_1_1">#REF!</definedName>
    <definedName name="_901Excel_BuiltIn_Print_Area_7_1">#REF!</definedName>
    <definedName name="_902Excel_BuiltIn_Print_Area_15_1_1_1">#REF!</definedName>
    <definedName name="_902Excel_BuiltIn_Print_Area_8_1_1">#REF!</definedName>
    <definedName name="_903Excel_BuiltIn_Print_Area_2_1">#REF!</definedName>
    <definedName name="_904Excel_BuiltIn_Print_Area_2_1_1">#REF!</definedName>
    <definedName name="_905Excel_BuiltIn_Print_Area_2_1_1_1">"$#REF!.$B$2:$R$106"</definedName>
    <definedName name="_907Excel_BuiltIn_Print_Area_8_1_1_1">#REF!</definedName>
    <definedName name="_908Excel_BuiltIn_Print_Area_8_1_1_1_1_1">#REF!</definedName>
    <definedName name="_909Excel_BuiltIn_Print_Area_9_1_1">#REF!</definedName>
    <definedName name="_90Excel_BuiltIn_Print_Area_1_1_1_1_1_1_1_1_1_1_1_1_1_1_1">#REF!</definedName>
    <definedName name="_91____123Graph_BCHART_5L" hidden="1">#REF!</definedName>
    <definedName name="_910FA">#REF!</definedName>
    <definedName name="_910PK">#REF!</definedName>
    <definedName name="_911FA">#REF!</definedName>
    <definedName name="_911PK">#REF!</definedName>
    <definedName name="_912FA">#REF!</definedName>
    <definedName name="_912PK">#REF!</definedName>
    <definedName name="_913FA">#REF!</definedName>
    <definedName name="_913PK">#REF!</definedName>
    <definedName name="_914Excel_BuiltIn_Print_Area_9_1_1_1">#REF!</definedName>
    <definedName name="_914FA">#REF!</definedName>
    <definedName name="_914PK">#REF!</definedName>
    <definedName name="_915Excel_BuiltIn_Print_Titles_1_1">#REF!</definedName>
    <definedName name="_915FA">#REF!</definedName>
    <definedName name="_915PK">#REF!</definedName>
    <definedName name="_916Excel_BuiltIn_Print_Titles_1_2">#REF!</definedName>
    <definedName name="_916FA">#REF!</definedName>
    <definedName name="_916PK">#REF!</definedName>
    <definedName name="_917Excel_BuiltIn_Print_Area_3_1_1">#REF!</definedName>
    <definedName name="_917Excel_BuiltIn_Print_Titles_1_1_1">#REF!</definedName>
    <definedName name="_917FA">#REF!</definedName>
    <definedName name="_917PK">#REF!</definedName>
    <definedName name="_918Excel_BuiltIn_Print_Area_3_1_1_1">#REF!</definedName>
    <definedName name="_918FA">#REF!</definedName>
    <definedName name="_918PK">#REF!</definedName>
    <definedName name="_919Excel_BuiltIn_Print_Area_4_1">#REF!</definedName>
    <definedName name="_919Excel_BuiltIn_Print_Titles_2_1_1">#REF!</definedName>
    <definedName name="_919FA">#REF!</definedName>
    <definedName name="_919PK">#REF!</definedName>
    <definedName name="_92______123Graph_FCHART_5L" hidden="1">#REF!</definedName>
    <definedName name="_920Excel_BuiltIn_Print_Area_4_1_1">#REF!</definedName>
    <definedName name="_921Excel_BuiltIn_Print_Area_5_1">#REF!</definedName>
    <definedName name="_921Excel_BuiltIn_Print_Titles_3_1_1">#REF!</definedName>
    <definedName name="_922Excel_BuiltIn_Print_Area_6_1">#REF!</definedName>
    <definedName name="_922Excel_BuiltIn_Print_Titles_4_1_1">#REF!</definedName>
    <definedName name="_923Excel_BuiltIn_Print_Area_7_1">#REF!</definedName>
    <definedName name="_923EXTRA_1_1_1">#REF!</definedName>
    <definedName name="_924Excel_BuiltIn_Print_Area_8_1_1">#REF!</definedName>
    <definedName name="_929Excel_BuiltIn_Print_Area_8_1_1_1">#REF!</definedName>
    <definedName name="_93____123Graph_CCHART_4K" hidden="1">#REF!</definedName>
    <definedName name="_930Excel_BuiltIn_Print_Area_8_1_1_1_1_1">#REF!</definedName>
    <definedName name="_931Excel_BuiltIn_Print_Area_9_1_1">#REF!</definedName>
    <definedName name="_932F_1_1_1">#N/A</definedName>
    <definedName name="_936Excel_BuiltIn_Print_Area_9_1_1_1">#REF!</definedName>
    <definedName name="_937Excel_BuiltIn_Print_Titles_1_1">#REF!</definedName>
    <definedName name="_938Excel_BuiltIn_Print_Titles_1_2">#REF!</definedName>
    <definedName name="_939Excel_BuiltIn_Print_Titles_1_1_1">#REF!</definedName>
    <definedName name="_93Excel_BuiltIn_Print_Area_1_1_1_1_1_1_1_1_1_1_1_1_1_1_1_1_1_1">#REF!</definedName>
    <definedName name="_94____123Graph_CCHART_5L" hidden="1">#REF!</definedName>
    <definedName name="_941Excel_BuiltIn_Print_Titles_2_1_1">#REF!</definedName>
    <definedName name="_941F_1_1_1_1" localSheetId="9">[0]!_1681STOP_1_1_1:[0]!_1684STOPE_1_1_1</definedName>
    <definedName name="_941F_1_1_1_1">_1681STOP_1_1_1:_1684STOPE_1_1_1</definedName>
    <definedName name="_943Excel_BuiltIn_Print_Titles_3_1_1" localSheetId="9">#REF!</definedName>
    <definedName name="_943Excel_BuiltIn_Print_Titles_3_1_1">#REF!</definedName>
    <definedName name="_944Excel_BuiltIn_Print_Titles_4_1_1" localSheetId="9">#REF!</definedName>
    <definedName name="_944Excel_BuiltIn_Print_Titles_4_1_1">#REF!</definedName>
    <definedName name="_945EXTRA_1_1_1">#REF!</definedName>
    <definedName name="_94FA">#REF!</definedName>
    <definedName name="_94PK">#REF!</definedName>
    <definedName name="_95_____123Graph_ACHART_4K" hidden="1">#REF!</definedName>
    <definedName name="_95____123Graph_DCHART_3J" hidden="1">#REF!</definedName>
    <definedName name="_950F_1_1_1_1_1" localSheetId="9">[0]!__________frc2495:[0]!__________HAL1</definedName>
    <definedName name="_950F_1_1_1_1_1">[0]!__________frc2495:__________HAL1</definedName>
    <definedName name="_955F_1_1_1" localSheetId="9">[0]!__________fmd150:[0]!__________gyp8</definedName>
    <definedName name="_955F_1_1_1">[0]!__________fmd150:[0]!__________gyp8</definedName>
    <definedName name="_959F_SL_1_1_1" localSheetId="9">RAB!_______________mas12:([0]!________________rdo1)</definedName>
    <definedName name="_959F_SL_1_1_1">[0]!_______________mas12:(________________rdo1)</definedName>
    <definedName name="_95FA" localSheetId="9">#REF!</definedName>
    <definedName name="_95FA">#REF!</definedName>
    <definedName name="_95PK">#REF!</definedName>
    <definedName name="_96_____123Graph_ACHART_5L" hidden="1">#REF!</definedName>
    <definedName name="_96____123Graph_DCHART_4K" hidden="1">#REF!</definedName>
    <definedName name="_965F_1_1_1_1" localSheetId="9">RAB!_1712STOP_1_1_1:[0]!_1715STOPE_1_1_1</definedName>
    <definedName name="_965F_1_1_1_1">_1712STOP_1_1_1:_1715STOPE_1_1_1</definedName>
    <definedName name="_968F_SL_1_1_1_1" localSheetId="9">RAB!_______________mas12:[0]!________________rdo8</definedName>
    <definedName name="_968F_SL_1_1_1_1">[0]!_______________mas12:________________rdo8</definedName>
    <definedName name="_96FA" localSheetId="9">#REF!</definedName>
    <definedName name="_96FA">#REF!</definedName>
    <definedName name="_96PK">#REF!</definedName>
    <definedName name="_97____123Graph_DCHART_5L" hidden="1">#REF!</definedName>
    <definedName name="_975F_1_1_1_1_1" localSheetId="9">[0]!__________frc2495:[0]!__________HAL1</definedName>
    <definedName name="_975F_1_1_1_1_1">[0]!__________frc2495:[0]!__________HAL1</definedName>
    <definedName name="_977F_SL_1_1_1_1_1" localSheetId="9">RAB!_______________mas12:[0]!________________rdo8</definedName>
    <definedName name="_977F_SL_1_1_1_1_1">[0]!_______________mas12:________________rdo8</definedName>
    <definedName name="_978faab_1_1_1" localSheetId="9">#REF!</definedName>
    <definedName name="_978faab_1_1_1">#REF!</definedName>
    <definedName name="_979facm_1_1_1">#REF!</definedName>
    <definedName name="_97FA">#REF!</definedName>
    <definedName name="_97PK">#REF!</definedName>
    <definedName name="_98_____123Graph_BCHART_4K" hidden="1">#REF!</definedName>
    <definedName name="_98____123Graph_ECHART_3J" hidden="1">#REF!</definedName>
    <definedName name="_980facp_1_1_1">#REF!</definedName>
    <definedName name="_981faeol_1_1_1">#REF!</definedName>
    <definedName name="_982fahd_1_1_1">#REF!</definedName>
    <definedName name="_983fahdt_1_1_1">#REF!</definedName>
    <definedName name="_984fahs_1_1_1">#REF!</definedName>
    <definedName name="_985F_SL_1_1_1" localSheetId="9">RAB!_______________mas12:([0]!________________rdo1)</definedName>
    <definedName name="_985F_SL_1_1_1">[0]!_______________mas12:([0]!________________rdo1)</definedName>
    <definedName name="_985fail_1_1_1" localSheetId="9">#REF!</definedName>
    <definedName name="_985fail_1_1_1">#REF!</definedName>
    <definedName name="_986faitc_1_1_1">#REF!</definedName>
    <definedName name="_987faki_1_1_1">#REF!</definedName>
    <definedName name="_988fam_1_1_1">#REF!</definedName>
    <definedName name="_989famcp_1_1_1">#REF!</definedName>
    <definedName name="_98FA">#REF!</definedName>
    <definedName name="_98PK">#REF!</definedName>
    <definedName name="_99_____123Graph_BCHART_5L" hidden="1">#REF!</definedName>
    <definedName name="_99____123Graph_ECHART_5L" hidden="1">#REF!</definedName>
    <definedName name="_990faoi_1_1_1">#REF!</definedName>
    <definedName name="_991far_1_1_1">#REF!</definedName>
    <definedName name="_992fasd_1_1_1">#REF!</definedName>
    <definedName name="_993fasdt_1_1_1">#REF!</definedName>
    <definedName name="_994fat_1_1_1">#REF!</definedName>
    <definedName name="_995F_SL_1_1_1_1" localSheetId="9">RAB!_______________mas12:[0]!________________rdo8</definedName>
    <definedName name="_995F_SL_1_1_1_1">[0]!_______________mas12:[0]!________________rdo8</definedName>
    <definedName name="_995fdd3_1_1_1" localSheetId="9">#REF!</definedName>
    <definedName name="_995fdd3_1_1_1">#REF!</definedName>
    <definedName name="_996fdu2_1_1_1">#REF!</definedName>
    <definedName name="_997feco25_1_1_1">#REF!</definedName>
    <definedName name="_998fedc2_1_1_1">#REF!</definedName>
    <definedName name="_999fedc2_1_1_1_1">#REF!</definedName>
    <definedName name="_99AAD3_1_1_1_1_1" localSheetId="9">_699HAJIME_1_1_1_1:_889OWARI_1_1_1_1</definedName>
    <definedName name="_99AAD3_1_1_1_1_1" localSheetId="8">_699HAJIME_1_1_1_1:_889OWARI_1_1_1_1</definedName>
    <definedName name="_99AAD3_1_1_1_1_1">_699HAJIME_1_1_1_1:_889OWARI_1_1_1_1</definedName>
    <definedName name="_99FA" localSheetId="9">#REF!</definedName>
    <definedName name="_99FA">#REF!</definedName>
    <definedName name="_99PK" localSheetId="9">#REF!</definedName>
    <definedName name="_99PK">#REF!</definedName>
    <definedName name="_9Excel_BuiltIn_Print_Area_1_1_1_1">#REF!</definedName>
    <definedName name="_9Excel_BuiltIn_Print_Area_4_1_1">#REF!</definedName>
    <definedName name="_A">#N/A</definedName>
    <definedName name="_A___0">#REF!</definedName>
    <definedName name="_A_1_1">#REF!</definedName>
    <definedName name="_A_13">NA()</definedName>
    <definedName name="_a_13_1">NA()</definedName>
    <definedName name="_A_2">#REF!</definedName>
    <definedName name="_A0">#REF!</definedName>
    <definedName name="_a1" localSheetId="9">{"'Sheet1'!$L$16"}</definedName>
    <definedName name="_a1">{"'Sheet1'!$L$16"}</definedName>
    <definedName name="_A100000">#REF!</definedName>
    <definedName name="_A2">#N/A</definedName>
    <definedName name="_A3">#REF!</definedName>
    <definedName name="_A34">#N/A</definedName>
    <definedName name="_A4">#REF!</definedName>
    <definedName name="_A5">#REF!</definedName>
    <definedName name="_A6">#REF!</definedName>
    <definedName name="_a655536">#REF!</definedName>
    <definedName name="_A7">#REF!</definedName>
    <definedName name="_A70000">#REF!</definedName>
    <definedName name="_A80000">#REF!</definedName>
    <definedName name="_aaa1">#REF!</definedName>
    <definedName name="_AAD1">#N/A</definedName>
    <definedName name="_AAD3" localSheetId="9">RAB!HAJIME:[0]!OWARI</definedName>
    <definedName name="_AAD3">HAJIME:OWARI</definedName>
    <definedName name="_abb91" localSheetId="9">#REF!</definedName>
    <definedName name="_abb91">#REF!</definedName>
    <definedName name="_abs100">#REF!</definedName>
    <definedName name="_abs100_4">#REF!</definedName>
    <definedName name="_ADD1" localSheetId="9">RAB!___________________________mas1:RAB!___________________________mas12</definedName>
    <definedName name="_ADD1">___________________________mas1:[0]!___________________________mas12</definedName>
    <definedName name="_ADD1_11">NA()</definedName>
    <definedName name="_ADD1_15">NA()</definedName>
    <definedName name="_ADD1_17">NA()</definedName>
    <definedName name="_ADD1_19">NA()</definedName>
    <definedName name="_ADD1_4">NA()</definedName>
    <definedName name="_ADD1_5">NA()</definedName>
    <definedName name="_ADD1_6">NA()</definedName>
    <definedName name="_ADD1_7">NA()</definedName>
    <definedName name="_ADD1_9">NA()</definedName>
    <definedName name="_add1305" localSheetId="9">#REF!</definedName>
    <definedName name="_add1305">#REF!</definedName>
    <definedName name="_ADD2" localSheetId="9">[0]!\AFPLESTERAN:[0]!\C</definedName>
    <definedName name="_ADD2">\AFPLESTERAN:\C</definedName>
    <definedName name="_ADD2_11">NA()</definedName>
    <definedName name="_ADD2_15">NA()</definedName>
    <definedName name="_ADD2_17">NA()</definedName>
    <definedName name="_ADD2_19">NA()</definedName>
    <definedName name="_ADD2_4">NA()</definedName>
    <definedName name="_ADD2_5">NA()</definedName>
    <definedName name="_ADD2_6">NA()</definedName>
    <definedName name="_ADD2_7">NA()</definedName>
    <definedName name="_ADD2_9">NA()</definedName>
    <definedName name="_ADD3" localSheetId="9">[0]!\AFPLESTERAN:[0]!\C</definedName>
    <definedName name="_ADD3">\AFPLESTERAN:\C</definedName>
    <definedName name="_ADD3_11">NA()</definedName>
    <definedName name="_ADD3_15">NA()</definedName>
    <definedName name="_ADD3_17">NA()</definedName>
    <definedName name="_ADD3_19">NA()</definedName>
    <definedName name="_ADD3_4">NA()</definedName>
    <definedName name="_ADD3_5">NA()</definedName>
    <definedName name="_ADD3_6">NA()</definedName>
    <definedName name="_ADD3_7">NA()</definedName>
    <definedName name="_ADD3_9">NA()</definedName>
    <definedName name="_ADD9">#N/A</definedName>
    <definedName name="_agg23" localSheetId="9">#REF!</definedName>
    <definedName name="_agg23">#REF!</definedName>
    <definedName name="_AHS2">#N/A</definedName>
    <definedName name="_ahu100" localSheetId="9">#REF!</definedName>
    <definedName name="_ahu100">#REF!</definedName>
    <definedName name="_ahu100_4">#REF!</definedName>
    <definedName name="_ahu150">#REF!</definedName>
    <definedName name="_ahu150_4">#REF!</definedName>
    <definedName name="_ako100">#REF!</definedName>
    <definedName name="_ako100_4">#REF!</definedName>
    <definedName name="_ako150">#REF!</definedName>
    <definedName name="_ako150_4">#REF!</definedName>
    <definedName name="_ako50">#REF!</definedName>
    <definedName name="_ako50_4">#REF!</definedName>
    <definedName name="_ako80">#REF!</definedName>
    <definedName name="_ako80_4">#REF!</definedName>
    <definedName name="_aku100">#REF!</definedName>
    <definedName name="_aku100_4">#REF!</definedName>
    <definedName name="_aku150">#REF!</definedName>
    <definedName name="_aku150_4">#REF!</definedName>
    <definedName name="_alt1">#N/A</definedName>
    <definedName name="_alt2">#REF!</definedName>
    <definedName name="_amd1" localSheetId="9" hidden="1">{#N/A,#N/A,FALSE,"Chi tiÆt"}</definedName>
    <definedName name="_amd1" hidden="1">{#N/A,#N/A,FALSE,"Chi tiÆt"}</definedName>
    <definedName name="_amk40">#REF!</definedName>
    <definedName name="_ana1">#REF!</definedName>
    <definedName name="_ana10">#REF!</definedName>
    <definedName name="_ana100">#REF!</definedName>
    <definedName name="_ana101">#REF!</definedName>
    <definedName name="_ana102">#REF!</definedName>
    <definedName name="_ana103">#REF!</definedName>
    <definedName name="_ana104">#REF!</definedName>
    <definedName name="_ana105">#REF!</definedName>
    <definedName name="_ana106">#REF!</definedName>
    <definedName name="_ana107">#REF!</definedName>
    <definedName name="_ana108">#REF!</definedName>
    <definedName name="_ana109">#REF!</definedName>
    <definedName name="_ana11">#REF!</definedName>
    <definedName name="_ana110">#REF!</definedName>
    <definedName name="_ana111">#REF!</definedName>
    <definedName name="_ana112">#REF!</definedName>
    <definedName name="_ana113">#REF!</definedName>
    <definedName name="_ana114">#REF!</definedName>
    <definedName name="_ana115">#REF!</definedName>
    <definedName name="_ana116">#REF!</definedName>
    <definedName name="_ana117">#REF!</definedName>
    <definedName name="_ana118">#REF!</definedName>
    <definedName name="_ana119">#REF!</definedName>
    <definedName name="_ana12">#REF!</definedName>
    <definedName name="_ana120">#REF!</definedName>
    <definedName name="_ana121">#REF!</definedName>
    <definedName name="_ana122">#REF!</definedName>
    <definedName name="_ana123">#REF!</definedName>
    <definedName name="_ana124">#REF!</definedName>
    <definedName name="_ana13">#REF!</definedName>
    <definedName name="_ana14">#REF!</definedName>
    <definedName name="_ana15">#REF!</definedName>
    <definedName name="_ana16">#REF!</definedName>
    <definedName name="_ana17">#REF!</definedName>
    <definedName name="_ana18">#REF!</definedName>
    <definedName name="_ana19">#REF!</definedName>
    <definedName name="_ana2">#REF!</definedName>
    <definedName name="_ana20">#REF!</definedName>
    <definedName name="_ana21">#REF!</definedName>
    <definedName name="_ana22">#REF!</definedName>
    <definedName name="_ana23">#REF!</definedName>
    <definedName name="_ana24">#REF!</definedName>
    <definedName name="_ana25">#REF!</definedName>
    <definedName name="_ana26">#REF!</definedName>
    <definedName name="_ana27">#REF!</definedName>
    <definedName name="_ana28">#REF!</definedName>
    <definedName name="_ana29">#REF!</definedName>
    <definedName name="_ana3">#REF!</definedName>
    <definedName name="_ana30">#REF!</definedName>
    <definedName name="_ana31">#REF!</definedName>
    <definedName name="_ana32">#REF!</definedName>
    <definedName name="_ana33">#REF!</definedName>
    <definedName name="_ana34">#REF!</definedName>
    <definedName name="_ana35">#REF!</definedName>
    <definedName name="_ana36">#REF!</definedName>
    <definedName name="_ana37">#REF!</definedName>
    <definedName name="_ana38">#REF!</definedName>
    <definedName name="_ana39">#REF!</definedName>
    <definedName name="_ana4">#REF!</definedName>
    <definedName name="_ana40">#REF!</definedName>
    <definedName name="_ana41">#REF!</definedName>
    <definedName name="_ana42">#REF!</definedName>
    <definedName name="_Ana421">#REF!</definedName>
    <definedName name="_ana43">#REF!</definedName>
    <definedName name="_ana44">#REF!</definedName>
    <definedName name="_ana45">#REF!</definedName>
    <definedName name="_ana46">#REF!</definedName>
    <definedName name="_ana47">#REF!</definedName>
    <definedName name="_ana48">#REF!</definedName>
    <definedName name="_ana49">#REF!</definedName>
    <definedName name="_ana5">#REF!</definedName>
    <definedName name="_ana50">#REF!</definedName>
    <definedName name="_ana51">#REF!</definedName>
    <definedName name="_ana52">#REF!</definedName>
    <definedName name="_Ana521">#REF!</definedName>
    <definedName name="_Ana522">#REF!</definedName>
    <definedName name="_ana53">#REF!</definedName>
    <definedName name="_ana54">#REF!</definedName>
    <definedName name="_ana55">#REF!</definedName>
    <definedName name="_ana56">#REF!</definedName>
    <definedName name="_ana57">#REF!</definedName>
    <definedName name="_ana58">#REF!</definedName>
    <definedName name="_ana59">#REF!</definedName>
    <definedName name="_ana6">#REF!</definedName>
    <definedName name="_ana60">#REF!</definedName>
    <definedName name="_ana61">#REF!</definedName>
    <definedName name="_ana62">#REF!</definedName>
    <definedName name="_ana63">#REF!</definedName>
    <definedName name="_Ana633">#REF!</definedName>
    <definedName name="_Ana634">#REF!</definedName>
    <definedName name="_ana64">#REF!</definedName>
    <definedName name="_ana65">#REF!</definedName>
    <definedName name="_ana66">#REF!</definedName>
    <definedName name="_ana67">#REF!</definedName>
    <definedName name="_ana68">#REF!</definedName>
    <definedName name="_ana69">#REF!</definedName>
    <definedName name="_ana7">#REF!</definedName>
    <definedName name="_ana70">#REF!</definedName>
    <definedName name="_ana71">#REF!</definedName>
    <definedName name="_ana72">#REF!</definedName>
    <definedName name="_ana73">#REF!</definedName>
    <definedName name="_ana74">#REF!</definedName>
    <definedName name="_ana75">#REF!</definedName>
    <definedName name="_ana76">#REF!</definedName>
    <definedName name="_ana77">#REF!</definedName>
    <definedName name="_ana78">#REF!</definedName>
    <definedName name="_ana79">#REF!</definedName>
    <definedName name="_ana8">#REF!</definedName>
    <definedName name="_ana80">#REF!</definedName>
    <definedName name="_ana81">#REF!</definedName>
    <definedName name="_ana82">#REF!</definedName>
    <definedName name="_ana83">#REF!</definedName>
    <definedName name="_ana84">#REF!</definedName>
    <definedName name="_Ana841">#REF!</definedName>
    <definedName name="_ana85">#REF!</definedName>
    <definedName name="_ana86">#REF!</definedName>
    <definedName name="_ana87">#REF!</definedName>
    <definedName name="_ana88">#REF!</definedName>
    <definedName name="_ana89">#REF!</definedName>
    <definedName name="_ana9">#REF!</definedName>
    <definedName name="_ana90">#REF!</definedName>
    <definedName name="_ana91">#REF!</definedName>
    <definedName name="_ana92">#REF!</definedName>
    <definedName name="_ana93">#REF!</definedName>
    <definedName name="_ana94">#REF!</definedName>
    <definedName name="_ana95">#REF!</definedName>
    <definedName name="_ana96">#REF!</definedName>
    <definedName name="_ana97">#REF!</definedName>
    <definedName name="_ana98">#REF!</definedName>
    <definedName name="_ana99">#REF!</definedName>
    <definedName name="_anj2">#REF!</definedName>
    <definedName name="_anj3">#REF!</definedName>
    <definedName name="_anj4">#REF!</definedName>
    <definedName name="_anj5">#REF!</definedName>
    <definedName name="_ANJ6">#REF!</definedName>
    <definedName name="_anj7">#REF!</definedName>
    <definedName name="_anl2">#REF!</definedName>
    <definedName name="_anp1">#REF!</definedName>
    <definedName name="_anp10">#REF!</definedName>
    <definedName name="_anp2">#REF!</definedName>
    <definedName name="_ANP3">#REF!</definedName>
    <definedName name="_anp4">#REF!</definedName>
    <definedName name="_anp5">#REF!</definedName>
    <definedName name="_anp6">#REF!</definedName>
    <definedName name="_anp7">#REF!</definedName>
    <definedName name="_anp8">#REF!</definedName>
    <definedName name="_anp9">#REF!</definedName>
    <definedName name="_apa0100">#REF!</definedName>
    <definedName name="_apa0101">#REF!</definedName>
    <definedName name="_apa0102">#REF!</definedName>
    <definedName name="_apa0103">#REF!</definedName>
    <definedName name="_apa0104">#REF!</definedName>
    <definedName name="_apa0105">#REF!</definedName>
    <definedName name="_apa0106">#REF!</definedName>
    <definedName name="_apa0107">#REF!</definedName>
    <definedName name="_apa0110">#REF!</definedName>
    <definedName name="_apa0120">#REF!</definedName>
    <definedName name="_APA0201">#REF!</definedName>
    <definedName name="_apa0202">#REF!</definedName>
    <definedName name="_apa0203">#REF!</definedName>
    <definedName name="_apa0303">#REF!</definedName>
    <definedName name="_apa0304">#REF!</definedName>
    <definedName name="_apa0305">#REF!</definedName>
    <definedName name="_apa0306">#REF!</definedName>
    <definedName name="_apa0307">#REF!</definedName>
    <definedName name="_apa0308">#REF!</definedName>
    <definedName name="_apa0309">#REF!</definedName>
    <definedName name="_apa0310">#REF!</definedName>
    <definedName name="_apa0311">#REF!</definedName>
    <definedName name="_apa0312">#REF!</definedName>
    <definedName name="_apa0313">#REF!</definedName>
    <definedName name="_apa0314">#REF!</definedName>
    <definedName name="_apa0315">#REF!</definedName>
    <definedName name="_APA0316">#REF!</definedName>
    <definedName name="_apa0319">#REF!</definedName>
    <definedName name="_apa0322">#REF!</definedName>
    <definedName name="_APA0408">#REF!</definedName>
    <definedName name="_APA0505">#REF!</definedName>
    <definedName name="_APA0512">#REF!</definedName>
    <definedName name="_APP3">#N/A</definedName>
    <definedName name="_arr3" localSheetId="9">{"Book1","4.09 FLORA DAN FAUNA.xls","4.22 PERLENGKAPAN SEKOLAH.xls"}</definedName>
    <definedName name="_arr3" localSheetId="8">{"Book1","4.09 FLORA DAN FAUNA.xls","4.22 PERLENGKAPAN SEKOLAH.xls"}</definedName>
    <definedName name="_arr3">{"Book1","4.09 FLORA DAN FAUNA.xls","4.22 PERLENGKAPAN SEKOLAH.xls"}</definedName>
    <definedName name="_ASD2">#N/A</definedName>
    <definedName name="_atb">#REF!</definedName>
    <definedName name="_ATB1">#REF!</definedName>
    <definedName name="_ATB2">#REF!</definedName>
    <definedName name="_ATB3">#REF!</definedName>
    <definedName name="_ATB4">#REF!</definedName>
    <definedName name="_awf10">#REF!</definedName>
    <definedName name="_awf10_4">#REF!</definedName>
    <definedName name="_awf3">#REF!</definedName>
    <definedName name="_awf3_4">#REF!</definedName>
    <definedName name="_awf4">#REF!</definedName>
    <definedName name="_awf4_4">#REF!</definedName>
    <definedName name="_awf5">#REF!</definedName>
    <definedName name="_awf5_4">#REF!</definedName>
    <definedName name="_awf6">#REF!</definedName>
    <definedName name="_awf6_4">#REF!</definedName>
    <definedName name="_awf8">#REF!</definedName>
    <definedName name="_awf8_4">#REF!</definedName>
    <definedName name="_awp1">#REF!</definedName>
    <definedName name="_awp1_4">#REF!</definedName>
    <definedName name="_awp10">#REF!</definedName>
    <definedName name="_awp10_4">#REF!</definedName>
    <definedName name="_awp2">#REF!</definedName>
    <definedName name="_awp2_4">#REF!</definedName>
    <definedName name="_awp3">#REF!</definedName>
    <definedName name="_awp3_4">#REF!</definedName>
    <definedName name="_awp4">#REF!</definedName>
    <definedName name="_awp4_4">#REF!</definedName>
    <definedName name="_awp5">#REF!</definedName>
    <definedName name="_awp5_4">#REF!</definedName>
    <definedName name="_awp6">#REF!</definedName>
    <definedName name="_awp6_4">#REF!</definedName>
    <definedName name="_awp8">#REF!</definedName>
    <definedName name="_awp8_4">#REF!</definedName>
    <definedName name="_b">#REF!</definedName>
    <definedName name="_B_1">#REF!</definedName>
    <definedName name="_B_1_1">#REF!</definedName>
    <definedName name="_B_1_1_1">#REF!</definedName>
    <definedName name="_B_3">#REF!</definedName>
    <definedName name="_B_4">#REF!</definedName>
    <definedName name="_BAB2">#REF!</definedName>
    <definedName name="_BAB7">#REF!</definedName>
    <definedName name="_BAF1">#REF!</definedName>
    <definedName name="_bak1">#REF!</definedName>
    <definedName name="_bak2">#REF!</definedName>
    <definedName name="_bak3">#REF!</definedName>
    <definedName name="_BAS1">#REF!</definedName>
    <definedName name="_bbm10">#REF!</definedName>
    <definedName name="_bbm3">#REF!</definedName>
    <definedName name="_bbm5">#REF!</definedName>
    <definedName name="_bbm8">#REF!</definedName>
    <definedName name="_bbs001">#REF!</definedName>
    <definedName name="_bbs004">#REF!</definedName>
    <definedName name="_bbs005">#REF!</definedName>
    <definedName name="_bbs010">#REF!</definedName>
    <definedName name="_bbs011">#REF!</definedName>
    <definedName name="_bbs012">#REF!</definedName>
    <definedName name="_bbs013">#REF!</definedName>
    <definedName name="_bbs014">#REF!</definedName>
    <definedName name="_bbs017">#REF!</definedName>
    <definedName name="_bbs117">#REF!</definedName>
    <definedName name="_bbs201">#REF!</definedName>
    <definedName name="_bbs301">#REF!</definedName>
    <definedName name="_bbs303">#REF!</definedName>
    <definedName name="_bca530">#REF!</definedName>
    <definedName name="_bca600">#REF!</definedName>
    <definedName name="_BCP1">#REF!</definedName>
    <definedName name="_bcv100">#REF!</definedName>
    <definedName name="_bcv100_4">#REF!</definedName>
    <definedName name="_bcv125">#REF!</definedName>
    <definedName name="_bcv125_4">#REF!</definedName>
    <definedName name="_bcv150">#REF!</definedName>
    <definedName name="_bcv150_4">#REF!</definedName>
    <definedName name="_BCV6">#REF!</definedName>
    <definedName name="_BCV6_4">#REF!</definedName>
    <definedName name="_BDT1">#REF!</definedName>
    <definedName name="_BDZ1">#REF!</definedName>
    <definedName name="_bes24">#REF!</definedName>
    <definedName name="_bes39">#REF!</definedName>
    <definedName name="_bet100">#REF!</definedName>
    <definedName name="_bet110">#REF!</definedName>
    <definedName name="_bet120">#REF!</definedName>
    <definedName name="_bet123">#REF!</definedName>
    <definedName name="_bet125">#REF!</definedName>
    <definedName name="_bet135">#REF!</definedName>
    <definedName name="_bet140">#REF!</definedName>
    <definedName name="_bet145">#REF!</definedName>
    <definedName name="_bet150">#REF!</definedName>
    <definedName name="_bet160">#REF!</definedName>
    <definedName name="_bet165">#REF!</definedName>
    <definedName name="_BET168">#REF!</definedName>
    <definedName name="_bet170">#REF!</definedName>
    <definedName name="_bet175">#REF!</definedName>
    <definedName name="_bet180">#REF!</definedName>
    <definedName name="_bet190">#REF!</definedName>
    <definedName name="_bet195">#REF!</definedName>
    <definedName name="_bet200">#REF!</definedName>
    <definedName name="_bet210">#REF!</definedName>
    <definedName name="_bet215">#REF!</definedName>
    <definedName name="_bet220">#REF!</definedName>
    <definedName name="_bet225">#REF!</definedName>
    <definedName name="_bet230">#REF!</definedName>
    <definedName name="_bet235">#REF!</definedName>
    <definedName name="_bet240">#REF!</definedName>
    <definedName name="_bet250">#REF!</definedName>
    <definedName name="_bet265">#REF!</definedName>
    <definedName name="_bet275">#REF!</definedName>
    <definedName name="_bet295">#REF!</definedName>
    <definedName name="_bet300">#REF!</definedName>
    <definedName name="_BET305">#REF!</definedName>
    <definedName name="_bet350">#REF!</definedName>
    <definedName name="_bet40">#REF!</definedName>
    <definedName name="_bet400">#REF!</definedName>
    <definedName name="_bet55">#REF!</definedName>
    <definedName name="_bet60">#REF!</definedName>
    <definedName name="_bet70">#REF!</definedName>
    <definedName name="_bet75">#REF!</definedName>
    <definedName name="_bet80">#REF!</definedName>
    <definedName name="_bet90">#REF!</definedName>
    <definedName name="_bet95">#REF!</definedName>
    <definedName name="_BGS1">#REF!</definedName>
    <definedName name="_bhn1">#REF!</definedName>
    <definedName name="_bis30">#REF!</definedName>
    <definedName name="_Bjl28">#REF!</definedName>
    <definedName name="_BJT1">#REF!</definedName>
    <definedName name="_bky001">#REF!</definedName>
    <definedName name="_bky514">#REF!</definedName>
    <definedName name="_BMG1">#REF!</definedName>
    <definedName name="_boq1">#REF!</definedName>
    <definedName name="_boq2">#REF!</definedName>
    <definedName name="_BOX2">#REF!</definedName>
    <definedName name="_bpb200">#REF!</definedName>
    <definedName name="_bpb204">#REF!</definedName>
    <definedName name="_bpb302">#REF!</definedName>
    <definedName name="_bpc001">#REF!</definedName>
    <definedName name="_bpl32">#REF!</definedName>
    <definedName name="_bpl9">#REF!</definedName>
    <definedName name="_BRA2">#REF!</definedName>
    <definedName name="_brc6">#REF!</definedName>
    <definedName name="_brc8">#REF!</definedName>
    <definedName name="_BSC1">#REF!</definedName>
    <definedName name="_bsc100">#REF!</definedName>
    <definedName name="_bsd1600">#REF!</definedName>
    <definedName name="_bsd2500">#REF!</definedName>
    <definedName name="_bsd4000">#REF!</definedName>
    <definedName name="_btn125">#REF!</definedName>
    <definedName name="_btn135">#REF!</definedName>
    <definedName name="_btn175">#REF!</definedName>
    <definedName name="_btn225">#REF!</definedName>
    <definedName name="_btn250">#REF!</definedName>
    <definedName name="_btn300">#REF!</definedName>
    <definedName name="_BTR1">#REF!</definedName>
    <definedName name="_bud3500">#REF!</definedName>
    <definedName name="_Builtin0">#N/A</definedName>
    <definedName name="_Builtin155" hidden="1">#N/A</definedName>
    <definedName name="_bul6161">#REF!</definedName>
    <definedName name="_bul6162">#REF!</definedName>
    <definedName name="_bul6166">#REF!</definedName>
    <definedName name="_bul6167">#REF!</definedName>
    <definedName name="_bul6168">#REF!</definedName>
    <definedName name="_bul6169">#REF!</definedName>
    <definedName name="_BUT100">#REF!</definedName>
    <definedName name="_BUT150">#REF!</definedName>
    <definedName name="_BUT50">#REF!</definedName>
    <definedName name="_bvd1">#REF!</definedName>
    <definedName name="_bvd2">#REF!</definedName>
    <definedName name="_bvd3">#REF!</definedName>
    <definedName name="_bvd34">#REF!</definedName>
    <definedName name="_bvd4">#REF!</definedName>
    <definedName name="_bvd5">#REF!</definedName>
    <definedName name="_bvd8">#REF!</definedName>
    <definedName name="_BVR1">#REF!</definedName>
    <definedName name="_BWL1">#REF!</definedName>
    <definedName name="_byy12">#REF!</definedName>
    <definedName name="_byy31">#REF!</definedName>
    <definedName name="_byy713">#REF!</definedName>
    <definedName name="_byy7136">#REF!</definedName>
    <definedName name="_byy7138">#REF!</definedName>
    <definedName name="_byy721">#REF!</definedName>
    <definedName name="_byy723">#REF!</definedName>
    <definedName name="_C">#REF!</definedName>
    <definedName name="_C_1">#REF!</definedName>
    <definedName name="_C_1_1">#REF!</definedName>
    <definedName name="_c_13">NA()</definedName>
    <definedName name="_C_4">#REF!</definedName>
    <definedName name="_C1">#REF!</definedName>
    <definedName name="_C10">#REF!</definedName>
    <definedName name="_C11">#REF!</definedName>
    <definedName name="_C12">#REF!</definedName>
    <definedName name="_C13">#REF!</definedName>
    <definedName name="_C2">#REF!</definedName>
    <definedName name="_C223223">#REF!</definedName>
    <definedName name="_C3">#REF!</definedName>
    <definedName name="_C4">#REF!</definedName>
    <definedName name="_C5">#REF!</definedName>
    <definedName name="_C6">#REF!</definedName>
    <definedName name="_C6683h7576">#REF!</definedName>
    <definedName name="_C7">#REF!</definedName>
    <definedName name="_C8">#REF!</definedName>
    <definedName name="_C9">#REF!</definedName>
    <definedName name="_c95176">#REF!</definedName>
    <definedName name="_CAL1">#REF!</definedName>
    <definedName name="_CAL10">#REF!</definedName>
    <definedName name="_CAL11">#REF!</definedName>
    <definedName name="_CAL12">#REF!</definedName>
    <definedName name="_CAL13">#REF!</definedName>
    <definedName name="_CAL14">#REF!</definedName>
    <definedName name="_CAL15">#REF!</definedName>
    <definedName name="_CAL16">#REF!</definedName>
    <definedName name="_CAL17">#REF!</definedName>
    <definedName name="_CAL18">#REF!</definedName>
    <definedName name="_CAL19">#REF!</definedName>
    <definedName name="_CAL2">#REF!</definedName>
    <definedName name="_CAL20">#REF!</definedName>
    <definedName name="_CAL21">#REF!</definedName>
    <definedName name="_CAL3">#REF!</definedName>
    <definedName name="_CAL4">#REF!</definedName>
    <definedName name="_CAL5">#REF!</definedName>
    <definedName name="_CAL6">#REF!</definedName>
    <definedName name="_CAL7">#REF!</definedName>
    <definedName name="_CAL8">#REF!</definedName>
    <definedName name="_CAL9">#REF!</definedName>
    <definedName name="_CAN15">#REF!</definedName>
    <definedName name="_cas100">#REF!</definedName>
    <definedName name="_cas150">#REF!</definedName>
    <definedName name="_cas50">#REF!</definedName>
    <definedName name="_cas65">#REF!</definedName>
    <definedName name="_cas80">#REF!</definedName>
    <definedName name="_cas80_4">#REF!</definedName>
    <definedName name="_CAT1">#REF!</definedName>
    <definedName name="_CAT2">#REF!</definedName>
    <definedName name="_CCF2">#REF!</definedName>
    <definedName name="_ced1">#REF!</definedName>
    <definedName name="_cee1">#REF!</definedName>
    <definedName name="_CFP2">#REF!</definedName>
    <definedName name="_CH1..H1___C__R">#REF!</definedName>
    <definedName name="_CH1..H1___C__R_1">#REF!</definedName>
    <definedName name="_CH1..H1___C__R_1_1">#REF!</definedName>
    <definedName name="_CH1..H1___C__R_1_1_1">#REF!</definedName>
    <definedName name="_CH1..H1___C__R_3">#REF!</definedName>
    <definedName name="_CH1..H1___C__R_4">#REF!</definedName>
    <definedName name="_CH1..H1___C__R_7">#REF!</definedName>
    <definedName name="_CH11..H11___C_">#REF!</definedName>
    <definedName name="_CH11..H11___C__1">#REF!</definedName>
    <definedName name="_CH11..H11___C__1_1">#REF!</definedName>
    <definedName name="_CH11..H11___C__1_1_1">#REF!</definedName>
    <definedName name="_CH11..H11___C__3">#REF!</definedName>
    <definedName name="_CH11..H11___C__4">#REF!</definedName>
    <definedName name="_CH11..H11___C__7">#REF!</definedName>
    <definedName name="_CH13..H13___C_">#REF!</definedName>
    <definedName name="_CH13..H13___C__1">#REF!</definedName>
    <definedName name="_CH13..H13___C__1_1">#REF!</definedName>
    <definedName name="_CH13..H13___C__1_1_1">#REF!</definedName>
    <definedName name="_CH13..H13___C__3">#REF!</definedName>
    <definedName name="_CH13..H13___C__4">#REF!</definedName>
    <definedName name="_CH13..H13___C__7">#REF!</definedName>
    <definedName name="_CH15..H15___C_">#REF!</definedName>
    <definedName name="_CH15..H15___C__1">#REF!</definedName>
    <definedName name="_CH15..H15___C__1_1">#REF!</definedName>
    <definedName name="_CH15..H15___C__1_1_1">#REF!</definedName>
    <definedName name="_CH15..H15___C__3">#REF!</definedName>
    <definedName name="_CH15..H15___C__4">#REF!</definedName>
    <definedName name="_CH15..H15___C__7">#REF!</definedName>
    <definedName name="_CH17..H17___C_">#REF!</definedName>
    <definedName name="_CH17..H17___C__1">#REF!</definedName>
    <definedName name="_CH17..H17___C__1_1">#REF!</definedName>
    <definedName name="_CH17..H17___C__1_1_1">#REF!</definedName>
    <definedName name="_CH17..H17___C__3">#REF!</definedName>
    <definedName name="_CH17..H17___C__4">#REF!</definedName>
    <definedName name="_CH17..H17___C__7">#REF!</definedName>
    <definedName name="_CH19..H19___C_">#REF!</definedName>
    <definedName name="_CH19..H19___C__1">#REF!</definedName>
    <definedName name="_CH19..H19___C__1_1">#REF!</definedName>
    <definedName name="_CH19..H19___C__1_1_1">#REF!</definedName>
    <definedName name="_CH19..H19___C__3">#REF!</definedName>
    <definedName name="_CH19..H19___C__4">#REF!</definedName>
    <definedName name="_CH19..H19___C__7">#REF!</definedName>
    <definedName name="_CH21..H21___C_">#REF!</definedName>
    <definedName name="_CH21..H21___C__1">#REF!</definedName>
    <definedName name="_CH21..H21___C__1_1">#REF!</definedName>
    <definedName name="_CH21..H21___C__1_1_1">#REF!</definedName>
    <definedName name="_CH21..H21___C__3">#REF!</definedName>
    <definedName name="_CH21..H21___C__4">#REF!</definedName>
    <definedName name="_CH21..H21___C__7">#REF!</definedName>
    <definedName name="_CH23..H23___C_">#REF!</definedName>
    <definedName name="_CH23..H23___C__1">#REF!</definedName>
    <definedName name="_CH23..H23___C__1_1">#REF!</definedName>
    <definedName name="_CH23..H23___C__1_1_1">#REF!</definedName>
    <definedName name="_CH23..H23___C__3">#REF!</definedName>
    <definedName name="_CH23..H23___C__4">#REF!</definedName>
    <definedName name="_CH23..H23___C__7">#REF!</definedName>
    <definedName name="_CH25..H25___C_">#REF!</definedName>
    <definedName name="_CH25..H25___C__1">#REF!</definedName>
    <definedName name="_CH25..H25___C__1_1">#REF!</definedName>
    <definedName name="_CH25..H25___C__1_1_1">#REF!</definedName>
    <definedName name="_CH25..H25___C__3">#REF!</definedName>
    <definedName name="_CH25..H25___C__4">#REF!</definedName>
    <definedName name="_CH25..H25___C__7">#REF!</definedName>
    <definedName name="_CH27..H27___C_">#REF!</definedName>
    <definedName name="_CH27..H27___C__1">#REF!</definedName>
    <definedName name="_CH27..H27___C__1_1">#REF!</definedName>
    <definedName name="_CH27..H27___C__1_1_1">#REF!</definedName>
    <definedName name="_CH27..H27___C__3">#REF!</definedName>
    <definedName name="_CH27..H27___C__4">#REF!</definedName>
    <definedName name="_CH27..H27___C__7">#REF!</definedName>
    <definedName name="_CH29..H29___C_">#REF!</definedName>
    <definedName name="_CH29..H29___C__1">#REF!</definedName>
    <definedName name="_CH29..H29___C__1_1">#REF!</definedName>
    <definedName name="_CH29..H29___C__1_1_1">#REF!</definedName>
    <definedName name="_CH29..H29___C__3">#REF!</definedName>
    <definedName name="_CH29..H29___C__4">#REF!</definedName>
    <definedName name="_CH29..H29___C__7">#REF!</definedName>
    <definedName name="_CH3..H3___C__R">#REF!</definedName>
    <definedName name="_CH3..H3___C__R_1">#REF!</definedName>
    <definedName name="_CH3..H3___C__R_1_1">#REF!</definedName>
    <definedName name="_CH3..H3___C__R_1_1_1">#REF!</definedName>
    <definedName name="_CH3..H3___C__R_3">#REF!</definedName>
    <definedName name="_CH3..H3___C__R_4">#REF!</definedName>
    <definedName name="_CH3..H3___C__R_7">#REF!</definedName>
    <definedName name="_CH31..H31___C_">#REF!</definedName>
    <definedName name="_CH31..H31___C__1">#REF!</definedName>
    <definedName name="_CH31..H31___C__1_1">#REF!</definedName>
    <definedName name="_CH31..H31___C__1_1_1">#REF!</definedName>
    <definedName name="_CH31..H31___C__3">#REF!</definedName>
    <definedName name="_CH31..H31___C__4">#REF!</definedName>
    <definedName name="_CH31..H31___C__7">#REF!</definedName>
    <definedName name="_CH33..H33___C_">#REF!</definedName>
    <definedName name="_CH33..H33___C__1">#REF!</definedName>
    <definedName name="_CH33..H33___C__1_1">#REF!</definedName>
    <definedName name="_CH33..H33___C__1_1_1">#REF!</definedName>
    <definedName name="_CH33..H33___C__3">#REF!</definedName>
    <definedName name="_CH33..H33___C__4">#REF!</definedName>
    <definedName name="_CH33..H33___C__7">#REF!</definedName>
    <definedName name="_CH35..H35___C_">#REF!</definedName>
    <definedName name="_CH35..H35___C__1">#REF!</definedName>
    <definedName name="_CH35..H35___C__1_1">#REF!</definedName>
    <definedName name="_CH35..H35___C__1_1_1">#REF!</definedName>
    <definedName name="_CH35..H35___C__3">#REF!</definedName>
    <definedName name="_CH35..H35___C__4">#REF!</definedName>
    <definedName name="_CH35..H35___C__7">#REF!</definedName>
    <definedName name="_CH37..H37___C_">#REF!</definedName>
    <definedName name="_CH37..H37___C__1">#REF!</definedName>
    <definedName name="_CH37..H37___C__1_1">#REF!</definedName>
    <definedName name="_CH37..H37___C__1_1_1">#REF!</definedName>
    <definedName name="_CH37..H37___C__3">#REF!</definedName>
    <definedName name="_CH37..H37___C__4">#REF!</definedName>
    <definedName name="_CH37..H37___C__7">#REF!</definedName>
    <definedName name="_CH39..H39___C_">#REF!</definedName>
    <definedName name="_CH39..H39___C__1">#REF!</definedName>
    <definedName name="_CH39..H39___C__1_1">#REF!</definedName>
    <definedName name="_CH39..H39___C__1_1_1">#REF!</definedName>
    <definedName name="_CH39..H39___C__3">#REF!</definedName>
    <definedName name="_CH39..H39___C__4">#REF!</definedName>
    <definedName name="_CH39..H39___C__7">#REF!</definedName>
    <definedName name="_CH41..H41___C_">#REF!</definedName>
    <definedName name="_CH41..H41___C__1">#REF!</definedName>
    <definedName name="_CH41..H41___C__1_1">#REF!</definedName>
    <definedName name="_CH41..H41___C__1_1_1">#REF!</definedName>
    <definedName name="_CH41..H41___C__3">#REF!</definedName>
    <definedName name="_CH41..H41___C__4">#REF!</definedName>
    <definedName name="_CH41..H41___C__7">#REF!</definedName>
    <definedName name="_CH43..H43___C_">#REF!</definedName>
    <definedName name="_CH43..H43___C__1">#REF!</definedName>
    <definedName name="_CH43..H43___C__1_1">#REF!</definedName>
    <definedName name="_CH43..H43___C__1_1_1">#REF!</definedName>
    <definedName name="_CH43..H43___C__3">#REF!</definedName>
    <definedName name="_CH43..H43___C__4">#REF!</definedName>
    <definedName name="_CH43..H43___C__7">#REF!</definedName>
    <definedName name="_CH45..H45___C_">#REF!</definedName>
    <definedName name="_CH45..H45___C__1">#REF!</definedName>
    <definedName name="_CH45..H45___C__1_1">#REF!</definedName>
    <definedName name="_CH45..H45___C__1_1_1">#REF!</definedName>
    <definedName name="_CH45..H45___C__3">#REF!</definedName>
    <definedName name="_CH45..H45___C__4">#REF!</definedName>
    <definedName name="_CH45..H45___C__7">#REF!</definedName>
    <definedName name="_CH5..H5___C__R">#REF!</definedName>
    <definedName name="_CH5..H5___C__R_1">#REF!</definedName>
    <definedName name="_CH5..H5___C__R_1_1">#REF!</definedName>
    <definedName name="_CH5..H5___C__R_1_1_1">#REF!</definedName>
    <definedName name="_CH5..H5___C__R_3">#REF!</definedName>
    <definedName name="_CH5..H5___C__R_4">#REF!</definedName>
    <definedName name="_CH5..H5___C__R_7">#REF!</definedName>
    <definedName name="_CH7..H7___C__R">#REF!</definedName>
    <definedName name="_CH7..H7___C__R_1">#REF!</definedName>
    <definedName name="_CH7..H7___C__R_1_1">#REF!</definedName>
    <definedName name="_CH7..H7___C__R_1_1_1">#REF!</definedName>
    <definedName name="_CH7..H7___C__R_3">#REF!</definedName>
    <definedName name="_CH7..H7___C__R_4">#REF!</definedName>
    <definedName name="_CH7..H7___C__R_7">#REF!</definedName>
    <definedName name="_CH9..H9___C__R">#REF!</definedName>
    <definedName name="_CH9..H9___C__R_1">#REF!</definedName>
    <definedName name="_CH9..H9___C__R_1_1">#REF!</definedName>
    <definedName name="_CH9..H9___C__R_1_1_1">#REF!</definedName>
    <definedName name="_CH9..H9___C__R_3">#REF!</definedName>
    <definedName name="_CH9..H9___C__R_4">#REF!</definedName>
    <definedName name="_CH9..H9___C__R_7">#REF!</definedName>
    <definedName name="_cip10">#REF!</definedName>
    <definedName name="_cip2">#REF!</definedName>
    <definedName name="_cip3">#REF!</definedName>
    <definedName name="_cip4">#REF!</definedName>
    <definedName name="_cip6">#REF!</definedName>
    <definedName name="_cip8">#REF!</definedName>
    <definedName name="_cle10">#REF!</definedName>
    <definedName name="_cle65">#REF!</definedName>
    <definedName name="_clg01">#REF!</definedName>
    <definedName name="_clg02">#REF!</definedName>
    <definedName name="_clg03">#REF!</definedName>
    <definedName name="_clg04">#REF!</definedName>
    <definedName name="_clg05">#REF!</definedName>
    <definedName name="_clg06">#REF!</definedName>
    <definedName name="_clg07">#REF!</definedName>
    <definedName name="_clg08">#REF!</definedName>
    <definedName name="_clg09">#REF!</definedName>
    <definedName name="_clg10">#REF!</definedName>
    <definedName name="_clg11">#REF!</definedName>
    <definedName name="_clg12">#REF!</definedName>
    <definedName name="_clg13">#REF!</definedName>
    <definedName name="_clg14">#REF!</definedName>
    <definedName name="_clg15">#REF!</definedName>
    <definedName name="_clg16">#REF!</definedName>
    <definedName name="_clg17">#REF!</definedName>
    <definedName name="_clg18">#REF!</definedName>
    <definedName name="_clg19">#REF!</definedName>
    <definedName name="_clg20">#REF!</definedName>
    <definedName name="_clg21">#REF!</definedName>
    <definedName name="_clg22">#REF!</definedName>
    <definedName name="_clg23">#REF!</definedName>
    <definedName name="_clg24">#REF!</definedName>
    <definedName name="_clg25">#REF!</definedName>
    <definedName name="_clg26">#REF!</definedName>
    <definedName name="_clg27">#REF!</definedName>
    <definedName name="_clg28">#REF!</definedName>
    <definedName name="_clg29">#REF!</definedName>
    <definedName name="_clg30">#REF!</definedName>
    <definedName name="_clg31">#REF!</definedName>
    <definedName name="_clg32">#REF!</definedName>
    <definedName name="_clg33">#REF!</definedName>
    <definedName name="_clg34">#REF!</definedName>
    <definedName name="_clg35">#REF!</definedName>
    <definedName name="_clg36">#REF!</definedName>
    <definedName name="_clg37">#REF!</definedName>
    <definedName name="_clo100">#REF!</definedName>
    <definedName name="_clo50">#REF!</definedName>
    <definedName name="_clo80">#REF!</definedName>
    <definedName name="_CLP1">#REF!</definedName>
    <definedName name="_CLP2">#REF!</definedName>
    <definedName name="_CLP3">#REF!</definedName>
    <definedName name="_CLP4">#REF!</definedName>
    <definedName name="_CLP5">#REF!</definedName>
    <definedName name="_CLP6">#REF!</definedName>
    <definedName name="_CLP7">#REF!</definedName>
    <definedName name="_cod4">#REF!</definedName>
    <definedName name="_cod50">#REF!</definedName>
    <definedName name="_cod50_2">NA()</definedName>
    <definedName name="_coe135">#REF!</definedName>
    <definedName name="_CON125">#REF!</definedName>
    <definedName name="_CON175">#REF!</definedName>
    <definedName name="_con20">#REF!</definedName>
    <definedName name="_CON250">#REF!</definedName>
    <definedName name="_CON300">#REF!</definedName>
    <definedName name="_COR123">#REF!</definedName>
    <definedName name="_cor135">#REF!</definedName>
    <definedName name="_CR">#REF!</definedName>
    <definedName name="_CS">#REF!</definedName>
    <definedName name="_CT250">#REF!</definedName>
    <definedName name="_ctb4">#REF!</definedName>
    <definedName name="_ctb4_4">#REF!</definedName>
    <definedName name="_cvd100">#REF!</definedName>
    <definedName name="_cvd100_4">#REF!</definedName>
    <definedName name="_cvd15">#REF!</definedName>
    <definedName name="_cvd15_4">#REF!</definedName>
    <definedName name="_cvd150">#REF!</definedName>
    <definedName name="_cvd150_4">#REF!</definedName>
    <definedName name="_cvd50">#REF!</definedName>
    <definedName name="_cvd50_4">#REF!</definedName>
    <definedName name="_cvd65">#REF!</definedName>
    <definedName name="_cvd65_4">#REF!</definedName>
    <definedName name="_D">#REF!</definedName>
    <definedName name="_D_1">#REF!</definedName>
    <definedName name="_D_1_1">#REF!</definedName>
    <definedName name="_D_1_2">#REF!</definedName>
    <definedName name="_D_14">#REF!</definedName>
    <definedName name="_D_14_15">#REF!</definedName>
    <definedName name="_D_14_15_1">#REF!</definedName>
    <definedName name="_D_14_15_16">#REF!</definedName>
    <definedName name="_D_14_15_7">#REF!</definedName>
    <definedName name="_D_14_16">#REF!</definedName>
    <definedName name="_D_14_8">#REF!</definedName>
    <definedName name="_D_14_9">#REF!</definedName>
    <definedName name="_D_15">#REF!</definedName>
    <definedName name="_D_15_1">#REF!</definedName>
    <definedName name="_D_15_16">#REF!</definedName>
    <definedName name="_D_15_7">#REF!</definedName>
    <definedName name="_D_16">#REF!</definedName>
    <definedName name="_D_22">#REF!</definedName>
    <definedName name="_D_4">#REF!</definedName>
    <definedName name="_D_5">#REF!</definedName>
    <definedName name="_D_5_15">#REF!</definedName>
    <definedName name="_D_5_15_1">#REF!</definedName>
    <definedName name="_D_5_15_16">#REF!</definedName>
    <definedName name="_D_5_15_7">#REF!</definedName>
    <definedName name="_D_5_16">#REF!</definedName>
    <definedName name="_D_5_8">#REF!</definedName>
    <definedName name="_D_5_9">#REF!</definedName>
    <definedName name="_D_6">#REF!</definedName>
    <definedName name="_D_6_15">#REF!</definedName>
    <definedName name="_D_6_15_1">#REF!</definedName>
    <definedName name="_D_6_15_16">#REF!</definedName>
    <definedName name="_D_6_15_7">#REF!</definedName>
    <definedName name="_D_6_16">#REF!</definedName>
    <definedName name="_D_6_8">#REF!</definedName>
    <definedName name="_D_6_9">#REF!</definedName>
    <definedName name="_D_7">#REF!</definedName>
    <definedName name="_D_7_15">#REF!</definedName>
    <definedName name="_D_7_15_1">#REF!</definedName>
    <definedName name="_D_7_15_16">#REF!</definedName>
    <definedName name="_D_7_15_7">#REF!</definedName>
    <definedName name="_D_7_16">#REF!</definedName>
    <definedName name="_D_7_8">#REF!</definedName>
    <definedName name="_D_7_9">#REF!</definedName>
    <definedName name="_D_8">#REF!</definedName>
    <definedName name="_D_9">#REF!</definedName>
    <definedName name="_daf1">#REF!</definedName>
    <definedName name="_daf1_4">#REF!</definedName>
    <definedName name="_DAF10">#REF!</definedName>
    <definedName name="_DAF10_2">NA()</definedName>
    <definedName name="_DAF10_4">#REF!</definedName>
    <definedName name="_daf2">#REF!</definedName>
    <definedName name="_daf2_4">#REF!</definedName>
    <definedName name="_daf31">#REF!</definedName>
    <definedName name="_daf31_4">#REF!</definedName>
    <definedName name="_daf32">#REF!</definedName>
    <definedName name="_daf32_4">#REF!</definedName>
    <definedName name="_daf33">#REF!</definedName>
    <definedName name="_daf33_4">#REF!</definedName>
    <definedName name="_ddn400">#REF!</definedName>
    <definedName name="_ddn600">#REF!</definedName>
    <definedName name="_der4" localSheetId="9">{"Book1","4.09 FLORA DAN FAUNA.xls","4.22 PERLENGKAPAN SEKOLAH.xls"}</definedName>
    <definedName name="_der4" localSheetId="8">{"Book1","4.09 FLORA DAN FAUNA.xls","4.22 PERLENGKAPAN SEKOLAH.xls"}</definedName>
    <definedName name="_der4">{"Book1","4.09 FLORA DAN FAUNA.xls","4.22 PERLENGKAPAN SEKOLAH.xls"}</definedName>
    <definedName name="_dgt100">#REF!</definedName>
    <definedName name="_Dia10">#REF!</definedName>
    <definedName name="_Dia12">#REF!</definedName>
    <definedName name="_Dia13">#REF!</definedName>
    <definedName name="_Dia16">#REF!</definedName>
    <definedName name="_Dia19">#REF!</definedName>
    <definedName name="_Dia22">#REF!</definedName>
    <definedName name="_Dia25">#REF!</definedName>
    <definedName name="_DIA4">#REF!</definedName>
    <definedName name="_dia6">#REF!</definedName>
    <definedName name="_dia6_4">#REF!</definedName>
    <definedName name="_Dia8">#REF!</definedName>
    <definedName name="_dil60">#REF!</definedName>
    <definedName name="_din1">#REF!</definedName>
    <definedName name="_din2">#REF!</definedName>
    <definedName name="_dip02">#REF!</definedName>
    <definedName name="_Dist_Bin" hidden="1">#REF!</definedName>
    <definedName name="_Dist_Values" hidden="1">#REF!</definedName>
    <definedName name="_DIV1">#REF!</definedName>
    <definedName name="_DIV10">#REF!</definedName>
    <definedName name="_DIV10.A">#REF!</definedName>
    <definedName name="_DIV11">#REF!</definedName>
    <definedName name="_DIV2">#REF!</definedName>
    <definedName name="_DIV3">#REF!</definedName>
    <definedName name="_DIV4">#REF!</definedName>
    <definedName name="_DIV5">#REF!</definedName>
    <definedName name="_DIV6">#REF!</definedName>
    <definedName name="_DIV7">#REF!</definedName>
    <definedName name="_DIV8">#REF!</definedName>
    <definedName name="_DIV9">#REF!</definedName>
    <definedName name="_dld60">#REF!</definedName>
    <definedName name="_dlh20">#REF!</definedName>
    <definedName name="_dlh50">#REF!</definedName>
    <definedName name="_Dlk10">#REF!</definedName>
    <definedName name="_doc5" localSheetId="9">{"Book1","4.09 FLORA DAN FAUNA.xls","4.22 PERLENGKAPAN SEKOLAH.xls"}</definedName>
    <definedName name="_doc5" localSheetId="8">{"Book1","4.09 FLORA DAN FAUNA.xls","4.22 PERLENGKAPAN SEKOLAH.xls"}</definedName>
    <definedName name="_doc5">{"Book1","4.09 FLORA DAN FAUNA.xls","4.22 PERLENGKAPAN SEKOLAH.xls"}</definedName>
    <definedName name="_dop50">#REF!</definedName>
    <definedName name="_dot2020">#REF!</definedName>
    <definedName name="_dti100">#REF!</definedName>
    <definedName name="_dti60">#REF!</definedName>
    <definedName name="_dti80">#REF!</definedName>
    <definedName name="_dtr10">#REF!</definedName>
    <definedName name="_DTr3">#REF!</definedName>
    <definedName name="_DV1">#REF!</definedName>
    <definedName name="_DW">#REF!</definedName>
    <definedName name="_E">#REF!</definedName>
    <definedName name="_E_1">#REF!</definedName>
    <definedName name="_E_1_1">#REF!</definedName>
    <definedName name="_E_4">#REF!</definedName>
    <definedName name="_eag1010">#REF!</definedName>
    <definedName name="_eag1414">#REF!</definedName>
    <definedName name="_eag88">#REF!</definedName>
    <definedName name="_eco1">#REF!</definedName>
    <definedName name="_eco2">#REF!</definedName>
    <definedName name="_EEE01">#REF!</definedName>
    <definedName name="_EEE02">#REF!</definedName>
    <definedName name="_EEE03">#REF!</definedName>
    <definedName name="_EEE04">#REF!</definedName>
    <definedName name="_EEE05">#REF!</definedName>
    <definedName name="_EEE06">#REF!</definedName>
    <definedName name="_EEE07">#REF!</definedName>
    <definedName name="_EEE08">#REF!</definedName>
    <definedName name="_EEE09">#REF!</definedName>
    <definedName name="_EEE10">#REF!</definedName>
    <definedName name="_EEE11">#REF!</definedName>
    <definedName name="_EEE12">#REF!</definedName>
    <definedName name="_EEE13">#REF!</definedName>
    <definedName name="_EEE14">#REF!</definedName>
    <definedName name="_EEE15">#REF!</definedName>
    <definedName name="_EEE16">#REF!</definedName>
    <definedName name="_EEE17">#REF!</definedName>
    <definedName name="_EEE18">#REF!</definedName>
    <definedName name="_EEE19">#REF!</definedName>
    <definedName name="_EEE20">#REF!</definedName>
    <definedName name="_EEE21">#REF!</definedName>
    <definedName name="_EEE22">#REF!</definedName>
    <definedName name="_EEE23">#REF!</definedName>
    <definedName name="_EEE24">#REF!</definedName>
    <definedName name="_EEE25">#REF!</definedName>
    <definedName name="_EEE26">#REF!</definedName>
    <definedName name="_EEE27">#REF!</definedName>
    <definedName name="_EEE28">#REF!</definedName>
    <definedName name="_EEE29">#REF!</definedName>
    <definedName name="_EEE30">#REF!</definedName>
    <definedName name="_EEE31">#REF!</definedName>
    <definedName name="_EEE32">#REF!</definedName>
    <definedName name="_EEE33">#REF!</definedName>
    <definedName name="_EER58">#REF!</definedName>
    <definedName name="_EER59">#REF!</definedName>
    <definedName name="_Eks421">#REF!</definedName>
    <definedName name="_Eks521">#REF!</definedName>
    <definedName name="_Eks522">#REF!</definedName>
    <definedName name="_Eks633">#REF!</definedName>
    <definedName name="_Eks634">#REF!</definedName>
    <definedName name="_Eks79">#REF!</definedName>
    <definedName name="_Eks841">#REF!</definedName>
    <definedName name="_elc100">#REF!</definedName>
    <definedName name="_elc150">#REF!</definedName>
    <definedName name="_elc50">#REF!</definedName>
    <definedName name="_elc65">#REF!</definedName>
    <definedName name="_Eqp1">#REF!</definedName>
    <definedName name="_Eqp2">#REF!</definedName>
    <definedName name="_EQU1">#REF!</definedName>
    <definedName name="_EQU2">#REF!</definedName>
    <definedName name="_esc1">#REF!</definedName>
    <definedName name="_eva2">#REF!</definedName>
    <definedName name="_ewr4">#REF!</definedName>
    <definedName name="_f" hidden="1">#REF!</definedName>
    <definedName name="_F_1">#REF!</definedName>
    <definedName name="_F_1_1">#REF!</definedName>
    <definedName name="_F_1_1_1">#REF!</definedName>
    <definedName name="_F_1_2">#REF!</definedName>
    <definedName name="_F_2">#REF!</definedName>
    <definedName name="_F_2_4">#REF!</definedName>
    <definedName name="_F_3">#REF!</definedName>
    <definedName name="_F_3_1">#REF!</definedName>
    <definedName name="_F_3_4">#REF!</definedName>
    <definedName name="_F_4">#REF!</definedName>
    <definedName name="_F_5">#REF!</definedName>
    <definedName name="_F_6">#REF!</definedName>
    <definedName name="_F_7">#REF!</definedName>
    <definedName name="_F_7_1">#REF!</definedName>
    <definedName name="_F_8">#REF!</definedName>
    <definedName name="_F_9">#REF!</definedName>
    <definedName name="_faw10">#REF!</definedName>
    <definedName name="_faw100">#REF!</definedName>
    <definedName name="_faw150">#REF!</definedName>
    <definedName name="_faw65">#REF!</definedName>
    <definedName name="_faw80">#REF!</definedName>
    <definedName name="_fdd100">#REF!</definedName>
    <definedName name="_fdd100_2">NA()</definedName>
    <definedName name="_fdd3">#REF!</definedName>
    <definedName name="_fdu2">#REF!</definedName>
    <definedName name="_Fill" hidden="1">#REF!</definedName>
    <definedName name="_xlnm._FilterDatabase" hidden="1">#REF!</definedName>
    <definedName name="_FIT100">#REF!</definedName>
    <definedName name="_fit125">#REF!</definedName>
    <definedName name="_FIT150">#REF!</definedName>
    <definedName name="_FIT200">#REF!</definedName>
    <definedName name="_FIT300">#REF!</definedName>
    <definedName name="_FIT65">#REF!</definedName>
    <definedName name="_fit80">#REF!</definedName>
    <definedName name="_fjd100">#REF!</definedName>
    <definedName name="_fjd100_4">#REF!</definedName>
    <definedName name="_fjd150">#REF!</definedName>
    <definedName name="_fjd150_4">#REF!</definedName>
    <definedName name="_fjd50">#REF!</definedName>
    <definedName name="_fjd50_4">#REF!</definedName>
    <definedName name="_fjd65">#REF!</definedName>
    <definedName name="_fjd65_4">#REF!</definedName>
    <definedName name="_fld50">#REF!</definedName>
    <definedName name="_flj150">#REF!</definedName>
    <definedName name="_flj65">#REF!</definedName>
    <definedName name="_FLO10">#REF!</definedName>
    <definedName name="_flo40">#REF!</definedName>
    <definedName name="_flr01">#REF!</definedName>
    <definedName name="_flr02">#REF!</definedName>
    <definedName name="_flr03">#REF!</definedName>
    <definedName name="_flr04">#REF!</definedName>
    <definedName name="_flr05">#REF!</definedName>
    <definedName name="_flr06">#REF!</definedName>
    <definedName name="_flr07">#REF!</definedName>
    <definedName name="_flr08">#REF!</definedName>
    <definedName name="_flr09">#REF!</definedName>
    <definedName name="_flr10">#REF!</definedName>
    <definedName name="_flr11">#REF!</definedName>
    <definedName name="_flr12">#REF!</definedName>
    <definedName name="_flr13">#REF!</definedName>
    <definedName name="_flr14">#REF!</definedName>
    <definedName name="_flr15">#REF!</definedName>
    <definedName name="_flr16">#REF!</definedName>
    <definedName name="_flr17">#REF!</definedName>
    <definedName name="_flr18">#REF!</definedName>
    <definedName name="_flr181">#REF!</definedName>
    <definedName name="_flr19">#REF!</definedName>
    <definedName name="_flr20">#REF!</definedName>
    <definedName name="_flr21">#REF!</definedName>
    <definedName name="_flr22">#REF!</definedName>
    <definedName name="_flr23">#REF!</definedName>
    <definedName name="_flr24">#REF!</definedName>
    <definedName name="_flr25">#REF!</definedName>
    <definedName name="_flr26">#REF!</definedName>
    <definedName name="_flr27">#REF!</definedName>
    <definedName name="_flr28">#REF!</definedName>
    <definedName name="_flr29">#REF!</definedName>
    <definedName name="_flr30">#REF!</definedName>
    <definedName name="_flr31">#REF!</definedName>
    <definedName name="_flr32">#REF!</definedName>
    <definedName name="_flr33">#REF!</definedName>
    <definedName name="_flr34">#REF!</definedName>
    <definedName name="_flr35">#REF!</definedName>
    <definedName name="_flr36">#REF!</definedName>
    <definedName name="_flr37">#REF!</definedName>
    <definedName name="_flr38">#REF!</definedName>
    <definedName name="_flr39">#REF!</definedName>
    <definedName name="_flr40">#REF!</definedName>
    <definedName name="_flr41">#REF!</definedName>
    <definedName name="_flr42">#REF!</definedName>
    <definedName name="_flr43">#REF!</definedName>
    <definedName name="_flr44">#REF!</definedName>
    <definedName name="_flr45">#REF!</definedName>
    <definedName name="_flr46">#REF!</definedName>
    <definedName name="_flr47">#REF!</definedName>
    <definedName name="_flr48">#REF!</definedName>
    <definedName name="_flr49">#REF!</definedName>
    <definedName name="_flr50">#REF!</definedName>
    <definedName name="_flr51">#REF!</definedName>
    <definedName name="_flr52">#REF!</definedName>
    <definedName name="_flr53">#REF!</definedName>
    <definedName name="_flr54">#REF!</definedName>
    <definedName name="_flr55">#REF!</definedName>
    <definedName name="_flr56">#REF!</definedName>
    <definedName name="_flr57">#REF!</definedName>
    <definedName name="_fmd150">#REF!</definedName>
    <definedName name="_fmd150_4">#REF!</definedName>
    <definedName name="_frc234">#REF!</definedName>
    <definedName name="_frc2495">#REF!</definedName>
    <definedName name="_frc41010">#REF!</definedName>
    <definedName name="_frc495">#REF!</definedName>
    <definedName name="_ftv10">#REF!</definedName>
    <definedName name="_ftv2">#REF!</definedName>
    <definedName name="_ftv3">#REF!</definedName>
    <definedName name="_ftv4">#REF!</definedName>
    <definedName name="_ftv5">#REF!</definedName>
    <definedName name="_ftv6">#REF!</definedName>
    <definedName name="_ftv8">#REF!</definedName>
    <definedName name="_fvd100">#REF!</definedName>
    <definedName name="_fvd100_2">NA()</definedName>
    <definedName name="_fxj2">#REF!</definedName>
    <definedName name="_fxj3">#REF!</definedName>
    <definedName name="_fxj4">#REF!</definedName>
    <definedName name="_fxj5">#REF!</definedName>
    <definedName name="_fxj6">#REF!</definedName>
    <definedName name="_fxj8">#REF!</definedName>
    <definedName name="_G">#REF!</definedName>
    <definedName name="_G_1">#REF!</definedName>
    <definedName name="_G_1_1">#REF!</definedName>
    <definedName name="_G_4">#REF!</definedName>
    <definedName name="_g1">#REF!</definedName>
    <definedName name="_gal4">#REF!</definedName>
    <definedName name="_gal6">#REF!</definedName>
    <definedName name="_gat50">#REF!</definedName>
    <definedName name="_gav20">#REF!</definedName>
    <definedName name="_gav25">#REF!</definedName>
    <definedName name="_gav32">#REF!</definedName>
    <definedName name="_gav40">#REF!</definedName>
    <definedName name="_gav50">#REF!</definedName>
    <definedName name="_gav65">#REF!</definedName>
    <definedName name="_Gfu20">#REF!</definedName>
    <definedName name="_Gfu30">#REF!</definedName>
    <definedName name="_GID1">#REF!</definedName>
    <definedName name="_GiM06">#REF!</definedName>
    <definedName name="_gip1">#REF!</definedName>
    <definedName name="_GIP10">#REF!</definedName>
    <definedName name="_gip15">#REF!</definedName>
    <definedName name="_gip2">#REF!</definedName>
    <definedName name="_gip20">#REF!</definedName>
    <definedName name="_gip25">#REF!</definedName>
    <definedName name="_gip3">#REF!</definedName>
    <definedName name="_gip32">#REF!</definedName>
    <definedName name="_gip34">#REF!</definedName>
    <definedName name="_gip4">#REF!</definedName>
    <definedName name="_gip40">#REF!</definedName>
    <definedName name="_GIP4004">"'file://SERVER3/har-data/STRUCTURE PRICE OF BQ KOMPAS GRAMEDIA.xls'#$analisa.$#REF!$#REF!"</definedName>
    <definedName name="_GIP5">#REF!</definedName>
    <definedName name="_gip50">#REF!</definedName>
    <definedName name="_GIP5004">"'file://SERVER3/har-data/STRUCTURE PRICE OF BQ KOMPAS GRAMEDIA.xls'#$analisa.$#REF!$#REF!"</definedName>
    <definedName name="_GIP6504">"'file://SERVER3/har-data/STRUCTURE PRICE OF BQ KOMPAS GRAMEDIA.xls'#$analisa.$#REF!$#REF!"</definedName>
    <definedName name="_GIP8">#REF!</definedName>
    <definedName name="_GIP804">"'file://SERVER3/har-data/STRUCTURE PRICE OF BQ KOMPAS GRAMEDIA.xls'#$analisa.$#REF!$#REF!"</definedName>
    <definedName name="_gk2" hidden="1">#REF!</definedName>
    <definedName name="_GNB1">#REF!</definedName>
    <definedName name="_Goi8" localSheetId="9">{"'Sheet1'!$L$16"}</definedName>
    <definedName name="_Goi8">{"'Sheet1'!$L$16"}</definedName>
    <definedName name="_GOTO_A1227__M_">#REF!</definedName>
    <definedName name="_GOTO_A1350__M_">#REF!</definedName>
    <definedName name="_GOTO_A3__M_WS3">#REF!</definedName>
    <definedName name="_GOTO_A30__M_WS">#REF!</definedName>
    <definedName name="_GOTO_A51__M_WS">#REF!</definedName>
    <definedName name="_GOTO_A735__M_W">#REF!</definedName>
    <definedName name="_GOTO_A833__M_W">#REF!</definedName>
    <definedName name="_GOTO_D19__WXEU">#REF!</definedName>
    <definedName name="_GOTO_D2__WCS12">#REF!</definedName>
    <definedName name="_GOTO_D80__WCS1">#REF!</definedName>
    <definedName name="_GOTO_M84__R_3_">#REF!</definedName>
    <definedName name="_GOTO_Q23__R_5_">#REF!</definedName>
    <definedName name="_GOTO_V30__M_WS">#REF!</definedName>
    <definedName name="_grc1">#REF!</definedName>
    <definedName name="_grc1_4">#REF!</definedName>
    <definedName name="_Grc4">#REF!</definedName>
    <definedName name="_GRN1">#REF!</definedName>
    <definedName name="_GRN1_4">#REF!</definedName>
    <definedName name="_GRN2">#REF!</definedName>
    <definedName name="_GRN2_4">#REF!</definedName>
    <definedName name="_GRN3">#REF!</definedName>
    <definedName name="_GRN3_4">#REF!</definedName>
    <definedName name="_GRN4">#REF!</definedName>
    <definedName name="_GRN4_4">#REF!</definedName>
    <definedName name="_grn5">#REF!</definedName>
    <definedName name="_grn5_4">#REF!</definedName>
    <definedName name="_GRN6">#REF!</definedName>
    <definedName name="_GRN6_4">#REF!</definedName>
    <definedName name="_GRN7">#REF!</definedName>
    <definedName name="_GRN7_4">#REF!</definedName>
    <definedName name="_GS">#REF!</definedName>
    <definedName name="_gti50">#REF!</definedName>
    <definedName name="_gti50_4">#REF!</definedName>
    <definedName name="_gti60">#REF!</definedName>
    <definedName name="_gti60_4">#REF!</definedName>
    <definedName name="_gvd1">#REF!</definedName>
    <definedName name="_gvd10">#REF!</definedName>
    <definedName name="_gvd100">#REF!</definedName>
    <definedName name="_gvd100_4">#REF!</definedName>
    <definedName name="_gvd15">#REF!</definedName>
    <definedName name="_gvd15_4">#REF!</definedName>
    <definedName name="_gvd150">#REF!</definedName>
    <definedName name="_gvd150_4">#REF!</definedName>
    <definedName name="_gvd2">#REF!</definedName>
    <definedName name="_gvd20">#REF!</definedName>
    <definedName name="_gvd20_2">NA()</definedName>
    <definedName name="_gvd25">#REF!</definedName>
    <definedName name="_gvd25_4">#REF!</definedName>
    <definedName name="_gvd3">#REF!</definedName>
    <definedName name="_gvd32">#REF!</definedName>
    <definedName name="_gvd32_2">NA()</definedName>
    <definedName name="_gvd4">#REF!</definedName>
    <definedName name="_gvd40">#REF!</definedName>
    <definedName name="_gvd40_2">NA()</definedName>
    <definedName name="_gvd5">#REF!</definedName>
    <definedName name="_gvd50">#REF!</definedName>
    <definedName name="_gvd50_4">#REF!</definedName>
    <definedName name="_gvd6">#REF!</definedName>
    <definedName name="_gvd65">#REF!</definedName>
    <definedName name="_gvd65_4">#REF!</definedName>
    <definedName name="_gvd8">#REF!</definedName>
    <definedName name="_gvd80">#REF!</definedName>
    <definedName name="_gvd80_2">NA()</definedName>
    <definedName name="_gvp5">#REF!</definedName>
    <definedName name="_gvp5_4">#REF!</definedName>
    <definedName name="_gyp10">#REF!</definedName>
    <definedName name="_gyp12">#REF!</definedName>
    <definedName name="_gyp5">#REF!</definedName>
    <definedName name="_gyp6">#REF!</definedName>
    <definedName name="_gyp8">#REF!</definedName>
    <definedName name="_gyp9">#REF!</definedName>
    <definedName name="_H">#REF!</definedName>
    <definedName name="_H_1">#REF!</definedName>
    <definedName name="_H_1_1">#REF!</definedName>
    <definedName name="_H_4">#REF!</definedName>
    <definedName name="_H468100">#REF!</definedName>
    <definedName name="_H70000">#REF!</definedName>
    <definedName name="_HAL1">#REF!</definedName>
    <definedName name="_HAL10">#REF!</definedName>
    <definedName name="_HAL11">#REF!</definedName>
    <definedName name="_HAL12">#REF!</definedName>
    <definedName name="_HAL13">#REF!</definedName>
    <definedName name="_HAL14">#REF!</definedName>
    <definedName name="_HAL15">#REF!</definedName>
    <definedName name="_HAL16">#REF!</definedName>
    <definedName name="_HAL17">#REF!</definedName>
    <definedName name="_HAL18">#REF!</definedName>
    <definedName name="_HAL19">#REF!</definedName>
    <definedName name="_HAL2">#REF!</definedName>
    <definedName name="_HAL20">#REF!</definedName>
    <definedName name="_HAL21">#REF!</definedName>
    <definedName name="_HAL22">#REF!</definedName>
    <definedName name="_HAL3">#REF!</definedName>
    <definedName name="_HAL4">#REF!</definedName>
    <definedName name="_HAL5">#REF!</definedName>
    <definedName name="_HAL6">#REF!</definedName>
    <definedName name="_HAL7">#REF!</definedName>
    <definedName name="_HAL8">#REF!</definedName>
    <definedName name="_HAL9">#REF!</definedName>
    <definedName name="_hdw1">#REF!</definedName>
    <definedName name="_hdw1_4">#REF!</definedName>
    <definedName name="_hol2040">#REF!</definedName>
    <definedName name="_hol4040">#REF!</definedName>
    <definedName name="_hol44">#REF!</definedName>
    <definedName name="_HOME__FS">#REF!</definedName>
    <definedName name="_HOME__WGZY__R_">#REF!</definedName>
    <definedName name="_HRG100">#REF!</definedName>
    <definedName name="_hrs1">#REF!</definedName>
    <definedName name="_hrs2">#REF!</definedName>
    <definedName name="_I">#REF!</definedName>
    <definedName name="_I_1">#REF!</definedName>
    <definedName name="_I_1_1">#REF!</definedName>
    <definedName name="_I_4">#REF!</definedName>
    <definedName name="_ilp1">#REF!</definedName>
    <definedName name="_int1">#REF!</definedName>
    <definedName name="_int2">#REF!</definedName>
    <definedName name="_IPR1">#REF!</definedName>
    <definedName name="_IPR21">#REF!</definedName>
    <definedName name="_IS">#REF!</definedName>
    <definedName name="_J">#REF!</definedName>
    <definedName name="_J_1">#REF!</definedName>
    <definedName name="_J_1_1">#REF!</definedName>
    <definedName name="_J_1_1_1">#REF!</definedName>
    <definedName name="_J_3">#REF!</definedName>
    <definedName name="_J_4">#REF!</definedName>
    <definedName name="_jk64">#REF!</definedName>
    <definedName name="_jum1">#REF!</definedName>
    <definedName name="_jum10">#REF!</definedName>
    <definedName name="_jum2">#REF!</definedName>
    <definedName name="_jum3">#REF!</definedName>
    <definedName name="_jum4">#REF!</definedName>
    <definedName name="_jum5">#REF!</definedName>
    <definedName name="_jum6">#REF!</definedName>
    <definedName name="_jum7">#REF!</definedName>
    <definedName name="_jum8">#REF!</definedName>
    <definedName name="_jum9">#REF!</definedName>
    <definedName name="_jun8">#REF!</definedName>
    <definedName name="_K">#REF!</definedName>
    <definedName name="_k.125">#REF!</definedName>
    <definedName name="_k.175">#REF!</definedName>
    <definedName name="_k.225">#REF!</definedName>
    <definedName name="_K_1">#REF!</definedName>
    <definedName name="_K_1_1">#REF!</definedName>
    <definedName name="_K_1_1_1">#REF!</definedName>
    <definedName name="_K_3">#REF!</definedName>
    <definedName name="_K_4">#REF!</definedName>
    <definedName name="_K3">#REF!</definedName>
    <definedName name="_kap11000">#REF!</definedName>
    <definedName name="_kap2200">#REF!</definedName>
    <definedName name="_kap3000">#REF!</definedName>
    <definedName name="_kap4500">#REF!</definedName>
    <definedName name="_kap5500">#REF!</definedName>
    <definedName name="_kap6500">#REF!</definedName>
    <definedName name="_kap9000">#REF!</definedName>
    <definedName name="_kbc10">#REF!</definedName>
    <definedName name="_kbc120">#REF!</definedName>
    <definedName name="_kbc16">#REF!</definedName>
    <definedName name="_KBC25">#REF!</definedName>
    <definedName name="_KBC25_4">#REF!</definedName>
    <definedName name="_KBC35">#REF!</definedName>
    <definedName name="_KBC35_4">#REF!</definedName>
    <definedName name="_kbc4">#REF!</definedName>
    <definedName name="_kbc50">#REF!</definedName>
    <definedName name="_kbc6">#REF!</definedName>
    <definedName name="_kbc70">#REF!</definedName>
    <definedName name="_kc10">#REF!</definedName>
    <definedName name="_kc12">#REF!</definedName>
    <definedName name="_kc5">#REF!</definedName>
    <definedName name="_kca500">#REF!</definedName>
    <definedName name="_kca501">#REF!</definedName>
    <definedName name="_kca502">#REF!</definedName>
    <definedName name="_kca503">#REF!</definedName>
    <definedName name="_kca504">#REF!</definedName>
    <definedName name="_kca505">#REF!</definedName>
    <definedName name="_kca506">#REF!</definedName>
    <definedName name="_kca507">#REF!</definedName>
    <definedName name="_kca508">#REF!</definedName>
    <definedName name="_kca510">#REF!</definedName>
    <definedName name="_kca511">#REF!</definedName>
    <definedName name="_kca520">#REF!</definedName>
    <definedName name="_kca530">#REF!</definedName>
    <definedName name="_kca550">#REF!</definedName>
    <definedName name="_kca551">#REF!</definedName>
    <definedName name="_kca600">#REF!</definedName>
    <definedName name="_kca601">#REF!</definedName>
    <definedName name="_kca901">#REF!</definedName>
    <definedName name="_kco7">#REF!</definedName>
    <definedName name="_kcp3">#REF!</definedName>
    <definedName name="_kcp5">#REF!</definedName>
    <definedName name="_kcp6">#REF!</definedName>
    <definedName name="_kcr3">#REF!</definedName>
    <definedName name="_kcr5">#REF!</definedName>
    <definedName name="_kcr6">#REF!</definedName>
    <definedName name="_kdi001">#REF!</definedName>
    <definedName name="_kdi051">#REF!</definedName>
    <definedName name="_kdi052">#REF!</definedName>
    <definedName name="_kdi053">#REF!</definedName>
    <definedName name="_kdi054">#REF!</definedName>
    <definedName name="_kdi055">#REF!</definedName>
    <definedName name="_kdi056">#REF!</definedName>
    <definedName name="_kdi058">#REF!</definedName>
    <definedName name="_kdi059">#REF!</definedName>
    <definedName name="_kdi060">#REF!</definedName>
    <definedName name="_kdi061">#REF!</definedName>
    <definedName name="_kdi062">#REF!</definedName>
    <definedName name="_kdi063">#REF!</definedName>
    <definedName name="_kdi080">#REF!</definedName>
    <definedName name="_kdo061">#REF!</definedName>
    <definedName name="_ke1">#REF!</definedName>
    <definedName name="_ke2">#REF!</definedName>
    <definedName name="_ke3">#REF!</definedName>
    <definedName name="_ke4">#REF!</definedName>
    <definedName name="_Keg1">#REF!</definedName>
    <definedName name="_kel001">#REF!</definedName>
    <definedName name="_kel010">#REF!</definedName>
    <definedName name="_kel020">#REF!</definedName>
    <definedName name="_kel030">#REF!</definedName>
    <definedName name="_kel040">#REF!</definedName>
    <definedName name="_kel050">#REF!</definedName>
    <definedName name="_kel051">#REF!</definedName>
    <definedName name="_kel052">#REF!</definedName>
    <definedName name="_kel060">#REF!</definedName>
    <definedName name="_kel061">#REF!</definedName>
    <definedName name="_kel070">#REF!</definedName>
    <definedName name="_kel080">#REF!</definedName>
    <definedName name="_ker1020">#REF!</definedName>
    <definedName name="_ker1030">#REF!</definedName>
    <definedName name="_ker2020">#REF!</definedName>
    <definedName name="_ker2025">#REF!</definedName>
    <definedName name="_ker3030">#REF!</definedName>
    <definedName name="_ker40">#REF!</definedName>
    <definedName name="_KES3">#REF!</definedName>
    <definedName name="_KEY001" hidden="1">#REF!</definedName>
    <definedName name="_KEY002" hidden="1">#REF!</definedName>
    <definedName name="_KEY01" hidden="1">#REF!</definedName>
    <definedName name="_KEY02" hidden="1">#REF!</definedName>
    <definedName name="_Key1" hidden="1">#REF!</definedName>
    <definedName name="_Key2" hidden="1">#REF!</definedName>
    <definedName name="_KHS11">#REF!</definedName>
    <definedName name="_KHS11_4">#REF!</definedName>
    <definedName name="_KHS12">#REF!</definedName>
    <definedName name="_KHS12_4">#REF!</definedName>
    <definedName name="_KHS13">#REF!</definedName>
    <definedName name="_KHS13_4">#REF!</definedName>
    <definedName name="_KHS21">#REF!</definedName>
    <definedName name="_KHS21_4">#REF!</definedName>
    <definedName name="_KHS22">#REF!</definedName>
    <definedName name="_KHS22_4">#REF!</definedName>
    <definedName name="_KHS23">#REF!</definedName>
    <definedName name="_KHS23_4">#REF!</definedName>
    <definedName name="_KHS31">#REF!</definedName>
    <definedName name="_KHS31_4">#REF!</definedName>
    <definedName name="_KHS32">#REF!</definedName>
    <definedName name="_KHS32_4">#REF!</definedName>
    <definedName name="_KHS33">#REF!</definedName>
    <definedName name="_KHS33_4">#REF!</definedName>
    <definedName name="_KHS41">#REF!</definedName>
    <definedName name="_KHS41_4">#REF!</definedName>
    <definedName name="_KHS42">#REF!</definedName>
    <definedName name="_KHS42_4">#REF!</definedName>
    <definedName name="_KHS43">#REF!</definedName>
    <definedName name="_KHS43_4">#REF!</definedName>
    <definedName name="_KHS51">#REF!</definedName>
    <definedName name="_KHS51_4">#REF!</definedName>
    <definedName name="_KHS52">#REF!</definedName>
    <definedName name="_KHS52_4">#REF!</definedName>
    <definedName name="_KHS53">#REF!</definedName>
    <definedName name="_KHS53_4">#REF!</definedName>
    <definedName name="_KHS61">#REF!</definedName>
    <definedName name="_KHS61_4">#REF!</definedName>
    <definedName name="_KHS62">#REF!</definedName>
    <definedName name="_KHS62_4">#REF!</definedName>
    <definedName name="_KHS63">#REF!</definedName>
    <definedName name="_KHS63_4">#REF!</definedName>
    <definedName name="_KHS71">#REF!</definedName>
    <definedName name="_KHS71_4">#REF!</definedName>
    <definedName name="_KHS72">#REF!</definedName>
    <definedName name="_KHS72_4">#REF!</definedName>
    <definedName name="_KHS73">#REF!</definedName>
    <definedName name="_KHS73_4">#REF!</definedName>
    <definedName name="_KHT120">#REF!</definedName>
    <definedName name="_KHT120_4">#REF!</definedName>
    <definedName name="_KHT160">#REF!</definedName>
    <definedName name="_KHT160_4">#REF!</definedName>
    <definedName name="_kht20">#REF!</definedName>
    <definedName name="_KHT20_4">#REF!</definedName>
    <definedName name="_KHT200">#REF!</definedName>
    <definedName name="_KHT200_4">#REF!</definedName>
    <definedName name="_KHT2400">#REF!</definedName>
    <definedName name="_KHT2400_4">#REF!</definedName>
    <definedName name="_kht40">#REF!</definedName>
    <definedName name="_KHT40_4">#REF!</definedName>
    <definedName name="_kht50">#REF!</definedName>
    <definedName name="_KHT5000">#REF!</definedName>
    <definedName name="_KHT5000_4">#REF!</definedName>
    <definedName name="_KHT80">#REF!</definedName>
    <definedName name="_KHT80_4">#REF!</definedName>
    <definedName name="_kia3">#REF!</definedName>
    <definedName name="_kjl001">#REF!</definedName>
    <definedName name="_kjl010">#REF!</definedName>
    <definedName name="_kjl015">#REF!</definedName>
    <definedName name="_kjl016">#REF!</definedName>
    <definedName name="_kk0010">#REF!</definedName>
    <definedName name="_kk0011">#REF!</definedName>
    <definedName name="_KK0012">#REF!</definedName>
    <definedName name="_KK0013">#REF!</definedName>
    <definedName name="_KK0014">#REF!</definedName>
    <definedName name="_KK0015">#REF!</definedName>
    <definedName name="_KK0016">#REF!</definedName>
    <definedName name="_KK0017">#REF!</definedName>
    <definedName name="_KK0018">#REF!</definedName>
    <definedName name="_kk0020">#REF!</definedName>
    <definedName name="_kk0110">#REF!</definedName>
    <definedName name="_kk0111">#REF!</definedName>
    <definedName name="_kk0120">#REF!</definedName>
    <definedName name="_kk0121">#REF!</definedName>
    <definedName name="_kk0210">#REF!</definedName>
    <definedName name="_kk0220">#REF!</definedName>
    <definedName name="_KL78906">#REF!</definedName>
    <definedName name="_km5">#REF!</definedName>
    <definedName name="_kme001">#REF!</definedName>
    <definedName name="_kme002">#REF!</definedName>
    <definedName name="_kme003">#REF!</definedName>
    <definedName name="_kme004">#REF!</definedName>
    <definedName name="_kme005">#REF!</definedName>
    <definedName name="_kme006">#REF!</definedName>
    <definedName name="_kme007">#REF!</definedName>
    <definedName name="_kme008">#REF!</definedName>
    <definedName name="_kme009">#REF!</definedName>
    <definedName name="_kme010">#REF!</definedName>
    <definedName name="_kme011">#REF!</definedName>
    <definedName name="_kme012">#REF!</definedName>
    <definedName name="_kme013">#REF!</definedName>
    <definedName name="_ko2">#REF!</definedName>
    <definedName name="_kof1">#REF!</definedName>
    <definedName name="_Kosong01_Painting_Material">#REF!</definedName>
    <definedName name="_Kosong02_LPG_storage_tank">#REF!</definedName>
    <definedName name="_kp1">#REF!</definedName>
    <definedName name="_kp1002">#REF!</definedName>
    <definedName name="_kp1003">#REF!</definedName>
    <definedName name="_kp1004">#REF!</definedName>
    <definedName name="_kp1005">#REF!</definedName>
    <definedName name="_kp1006">#REF!</definedName>
    <definedName name="_kp1007">#REF!</definedName>
    <definedName name="_kp1008">#REF!</definedName>
    <definedName name="_kp1009">#REF!</definedName>
    <definedName name="_kp1033">#REF!</definedName>
    <definedName name="_kp1040">#REF!</definedName>
    <definedName name="_kp1041">#REF!</definedName>
    <definedName name="_kp1042">#REF!</definedName>
    <definedName name="_kp1043">#REF!</definedName>
    <definedName name="_kp1044">#REF!</definedName>
    <definedName name="_kp1045">#REF!</definedName>
    <definedName name="_kp1046">#REF!</definedName>
    <definedName name="_kp1047">#REF!</definedName>
    <definedName name="_kp1048">#REF!</definedName>
    <definedName name="_kp1049">#REF!</definedName>
    <definedName name="_kp1050">#REF!</definedName>
    <definedName name="_kp1051">#REF!</definedName>
    <definedName name="_kp1052">#REF!</definedName>
    <definedName name="_kp1053">#REF!</definedName>
    <definedName name="_kp1054">#REF!</definedName>
    <definedName name="_kp1062">#REF!</definedName>
    <definedName name="_kp1699">#REF!</definedName>
    <definedName name="_kp1700">#REF!</definedName>
    <definedName name="_kp1701">#REF!</definedName>
    <definedName name="_kp1702">#REF!</definedName>
    <definedName name="_kp1703">#REF!</definedName>
    <definedName name="_kp1704">#REF!</definedName>
    <definedName name="_kp1705">#REF!</definedName>
    <definedName name="_kp1706">#REF!</definedName>
    <definedName name="_kp1707">#REF!</definedName>
    <definedName name="_kp1708">#REF!</definedName>
    <definedName name="_kp1709">#REF!</definedName>
    <definedName name="_kp1710">#REF!</definedName>
    <definedName name="_kp1711">#REF!</definedName>
    <definedName name="_kp1712">#REF!</definedName>
    <definedName name="_kp1713">#REF!</definedName>
    <definedName name="_kp1714">#REF!</definedName>
    <definedName name="_kp1715">#REF!</definedName>
    <definedName name="_kp1716">#REF!</definedName>
    <definedName name="_kp1717">#REF!</definedName>
    <definedName name="_kp1718">#REF!</definedName>
    <definedName name="_kp1719">#REF!</definedName>
    <definedName name="_kp1720">#REF!</definedName>
    <definedName name="_kp1721">#REF!</definedName>
    <definedName name="_kp1723">#REF!</definedName>
    <definedName name="_kp1724">#REF!</definedName>
    <definedName name="_kp1725">#REF!</definedName>
    <definedName name="_kp1726">#REF!</definedName>
    <definedName name="_kp1727">#REF!</definedName>
    <definedName name="_kp1728">#REF!</definedName>
    <definedName name="_kp1730">#REF!</definedName>
    <definedName name="_kp1731">#REF!</definedName>
    <definedName name="_kp1801">#REF!</definedName>
    <definedName name="_kp1802">#REF!</definedName>
    <definedName name="_kp1803">#REF!</definedName>
    <definedName name="_kp1804">#REF!</definedName>
    <definedName name="_kp57">#REF!</definedName>
    <definedName name="_kpj001">#REF!</definedName>
    <definedName name="_kpj002">#REF!</definedName>
    <definedName name="_kpj003">#REF!</definedName>
    <definedName name="_kpj004">#REF!</definedName>
    <definedName name="_kpj005">#REF!</definedName>
    <definedName name="_kpj006">#REF!</definedName>
    <definedName name="_kpj007">#REF!</definedName>
    <definedName name="_kpj008">#REF!</definedName>
    <definedName name="_kpj009">#REF!</definedName>
    <definedName name="_kpj018">#REF!</definedName>
    <definedName name="_kpj019">#REF!</definedName>
    <definedName name="_kpj021">#REF!</definedName>
    <definedName name="_kpj022">#REF!</definedName>
    <definedName name="_kpj023">#REF!</definedName>
    <definedName name="_kpj024">#REF!</definedName>
    <definedName name="_kpj025">#REF!</definedName>
    <definedName name="_kpj026">#REF!</definedName>
    <definedName name="_kpj027">#REF!</definedName>
    <definedName name="_kpj028">#REF!</definedName>
    <definedName name="_kpj029">#REF!</definedName>
    <definedName name="_KPJ041">#REF!</definedName>
    <definedName name="_KPJ042">#REF!</definedName>
    <definedName name="_KPJ043">#REF!</definedName>
    <definedName name="_KPJ044">#REF!</definedName>
    <definedName name="_KPJ045">#REF!</definedName>
    <definedName name="_KPJ046">#REF!</definedName>
    <definedName name="_KPJ047">#REF!</definedName>
    <definedName name="_KPJ050">#REF!</definedName>
    <definedName name="_KPJ051">#REF!</definedName>
    <definedName name="_kpj101">#REF!</definedName>
    <definedName name="_kpj102">#REF!</definedName>
    <definedName name="_kpj103">#REF!</definedName>
    <definedName name="_kpj110">#REF!</definedName>
    <definedName name="_kpj111">#REF!</definedName>
    <definedName name="_kpj112">#REF!</definedName>
    <definedName name="_kpj113">#REF!</definedName>
    <definedName name="_kpj114">#REF!</definedName>
    <definedName name="_kpj115">#REF!</definedName>
    <definedName name="_kpj116">#REF!</definedName>
    <definedName name="_kpj117">#REF!</definedName>
    <definedName name="_kpj118">#REF!</definedName>
    <definedName name="_kpj119">#REF!</definedName>
    <definedName name="_kpj120">#REF!</definedName>
    <definedName name="_kpj121">#REF!</definedName>
    <definedName name="_KPJ122">#REF!</definedName>
    <definedName name="_KPJ123">#REF!</definedName>
    <definedName name="_KPJ124">#REF!</definedName>
    <definedName name="_KPJ125">#REF!</definedName>
    <definedName name="_KPJ126">#REF!</definedName>
    <definedName name="_kpj200">#REF!</definedName>
    <definedName name="_kpj201">#REF!</definedName>
    <definedName name="_kpj202">#REF!</definedName>
    <definedName name="_kpj203">#REF!</definedName>
    <definedName name="_kpj301">#REF!</definedName>
    <definedName name="_kpj401">#REF!</definedName>
    <definedName name="_kpj402">#REF!</definedName>
    <definedName name="_kpj403">#REF!</definedName>
    <definedName name="_kpj404">#REF!</definedName>
    <definedName name="_kpj405">#REF!</definedName>
    <definedName name="_kpj406">#REF!</definedName>
    <definedName name="_kpj407">#REF!</definedName>
    <definedName name="_kpj408">#REF!</definedName>
    <definedName name="_kpj409">#REF!</definedName>
    <definedName name="_kpj410">#REF!</definedName>
    <definedName name="_kpj411">#REF!</definedName>
    <definedName name="_kpj412">#REF!</definedName>
    <definedName name="_kpj413">#REF!</definedName>
    <definedName name="_kpj414">#REF!</definedName>
    <definedName name="_kpj415">#REF!</definedName>
    <definedName name="_kpj416">#REF!</definedName>
    <definedName name="_kpj417">#REF!</definedName>
    <definedName name="_kpj418">#REF!</definedName>
    <definedName name="_kpj419">#REF!</definedName>
    <definedName name="_kpj420">#REF!</definedName>
    <definedName name="_kpj421">#REF!</definedName>
    <definedName name="_kpj422">#REF!</definedName>
    <definedName name="_kpj423">#REF!</definedName>
    <definedName name="_kpj424">#REF!</definedName>
    <definedName name="_kpj425">#REF!</definedName>
    <definedName name="_kpj426">#REF!</definedName>
    <definedName name="_kpj501">#REF!</definedName>
    <definedName name="_kpl101">#REF!</definedName>
    <definedName name="_kpl102">#REF!</definedName>
    <definedName name="_kpl103">#REF!</definedName>
    <definedName name="_kpl104">#REF!</definedName>
    <definedName name="_kpl105">#REF!</definedName>
    <definedName name="_kpl106">#REF!</definedName>
    <definedName name="_kpl107">#REF!</definedName>
    <definedName name="_kpl108">#REF!</definedName>
    <definedName name="_kpl109">#REF!</definedName>
    <definedName name="_kpl110">#REF!</definedName>
    <definedName name="_kpl111">#REF!</definedName>
    <definedName name="_kpl112">#REF!</definedName>
    <definedName name="_kpl113">#REF!</definedName>
    <definedName name="_KPL114">#REF!</definedName>
    <definedName name="_kr1">#REF!</definedName>
    <definedName name="_kr15">#REF!</definedName>
    <definedName name="_kr15_2">NA()</definedName>
    <definedName name="_kr2">#REF!</definedName>
    <definedName name="_kr2020">#REF!</definedName>
    <definedName name="_kr25">#REF!</definedName>
    <definedName name="_kr3">#REF!</definedName>
    <definedName name="_kr4">#REF!</definedName>
    <definedName name="_kr4040">#REF!</definedName>
    <definedName name="_kr5">#REF!</definedName>
    <definedName name="_kr6">#REF!</definedName>
    <definedName name="_kr6060">#REF!</definedName>
    <definedName name="_kr7">#REF!</definedName>
    <definedName name="_KRF003">#REF!</definedName>
    <definedName name="_KRF004">#REF!</definedName>
    <definedName name="_krf005">#REF!</definedName>
    <definedName name="_krf006">#REF!</definedName>
    <definedName name="_krf007">#REF!</definedName>
    <definedName name="_krf010">#REF!</definedName>
    <definedName name="_krm2020">#REF!</definedName>
    <definedName name="_krm2025">#REF!</definedName>
    <definedName name="_krm3030">#REF!</definedName>
    <definedName name="_krm4040">#REF!</definedName>
    <definedName name="_Krp12">#REF!</definedName>
    <definedName name="_Krp33">#REF!</definedName>
    <definedName name="_Krw12">#REF!</definedName>
    <definedName name="_Krw22">#REF!</definedName>
    <definedName name="_Krw33">#REF!</definedName>
    <definedName name="_ksa006">#REF!</definedName>
    <definedName name="_ksa007">#REF!</definedName>
    <definedName name="_ksa010">#REF!</definedName>
    <definedName name="_ksa011">#REF!</definedName>
    <definedName name="_ksa012">#REF!</definedName>
    <definedName name="_ksa013">#REF!</definedName>
    <definedName name="_ksa014">#REF!</definedName>
    <definedName name="_ksa015">#REF!</definedName>
    <definedName name="_ksa016">#REF!</definedName>
    <definedName name="_ksa017">#REF!</definedName>
    <definedName name="_ksa018">#REF!</definedName>
    <definedName name="_ksa019">#REF!</definedName>
    <definedName name="_ksa020">#REF!</definedName>
    <definedName name="_ksa021">#REF!</definedName>
    <definedName name="_ksa022">#REF!</definedName>
    <definedName name="_ksa023">#REF!</definedName>
    <definedName name="_ksa030">#REF!</definedName>
    <definedName name="_ksa040">#REF!</definedName>
    <definedName name="_ksa050">#REF!</definedName>
    <definedName name="_ksa060">#REF!</definedName>
    <definedName name="_ksa070">#REF!</definedName>
    <definedName name="_ksa090">#REF!</definedName>
    <definedName name="_ksa101">#REF!</definedName>
    <definedName name="_ksa102">#REF!</definedName>
    <definedName name="_ksa103">#REF!</definedName>
    <definedName name="_ksa110">#REF!</definedName>
    <definedName name="_ksa201">#REF!</definedName>
    <definedName name="_ksa202">#REF!</definedName>
    <definedName name="_ksa203">#REF!</definedName>
    <definedName name="_ksa204">#REF!</definedName>
    <definedName name="_ksa205">#REF!</definedName>
    <definedName name="_ksa500">#REF!</definedName>
    <definedName name="_ksa601">#REF!</definedName>
    <definedName name="_ksa602">#REF!</definedName>
    <definedName name="_ksa603">#REF!</definedName>
    <definedName name="_ksa604">#REF!</definedName>
    <definedName name="_ksa605">#REF!</definedName>
    <definedName name="_ksa606">#REF!</definedName>
    <definedName name="_ksh010">#REF!</definedName>
    <definedName name="_ksh011">#REF!</definedName>
    <definedName name="_L">#REF!</definedName>
    <definedName name="_L_1">#REF!</definedName>
    <definedName name="_L_1_1">#REF!</definedName>
    <definedName name="_L_4">#REF!</definedName>
    <definedName name="_L70000">#REF!</definedName>
    <definedName name="_Lad1">#REF!</definedName>
    <definedName name="_Lad2">#REF!</definedName>
    <definedName name="_lad200">#REF!</definedName>
    <definedName name="_Lad3">#REF!</definedName>
    <definedName name="_lad400">#REF!</definedName>
    <definedName name="_lad600">#REF!</definedName>
    <definedName name="_lad800">#REF!</definedName>
    <definedName name="_lbr02">#REF!</definedName>
    <definedName name="_lbr03">#REF!</definedName>
    <definedName name="_lbr04">#REF!</definedName>
    <definedName name="_lbr05">#REF!</definedName>
    <definedName name="_lbr06">#REF!</definedName>
    <definedName name="_lbr07">#REF!</definedName>
    <definedName name="_lbr08">#REF!</definedName>
    <definedName name="_lbr09">#REF!</definedName>
    <definedName name="_lbr10">#REF!</definedName>
    <definedName name="_LCM2">#REF!</definedName>
    <definedName name="_LCM3">#REF!</definedName>
    <definedName name="_ld100">#REF!</definedName>
    <definedName name="_ld120">#REF!</definedName>
    <definedName name="_ld50">#REF!</definedName>
    <definedName name="_ld60">#REF!</definedName>
    <definedName name="_ld80">#REF!</definedName>
    <definedName name="_ldp60">#REF!</definedName>
    <definedName name="_LE10">#REF!</definedName>
    <definedName name="_LE10_4">#REF!</definedName>
    <definedName name="_LH20">#REF!</definedName>
    <definedName name="_LH20_4">#REF!</definedName>
    <definedName name="_lh50">#REF!</definedName>
    <definedName name="_LJM125">#REF!</definedName>
    <definedName name="_LJM125_4">#REF!</definedName>
    <definedName name="_LL01">#REF!</definedName>
    <definedName name="_LL02">#REF!</definedName>
    <definedName name="_LL03">#REF!</definedName>
    <definedName name="_LL04">#REF!</definedName>
    <definedName name="_LL05">#REF!</definedName>
    <definedName name="_LL06">#REF!</definedName>
    <definedName name="_LL07">#REF!</definedName>
    <definedName name="_LL08">#REF!</definedName>
    <definedName name="_LL09">#REF!</definedName>
    <definedName name="_LLL01">#REF!</definedName>
    <definedName name="_LLL02">#REF!</definedName>
    <definedName name="_LLL03">#REF!</definedName>
    <definedName name="_LLL04">#REF!</definedName>
    <definedName name="_LLL05">#REF!</definedName>
    <definedName name="_LLL06">#REF!</definedName>
    <definedName name="_LLL07">#REF!</definedName>
    <definedName name="_LLL08">#REF!</definedName>
    <definedName name="_LLL09">#REF!</definedName>
    <definedName name="_LLL10">#REF!</definedName>
    <definedName name="_LLL11">#REF!</definedName>
    <definedName name="_LLLLLLL">#REF!</definedName>
    <definedName name="_lok2">#REF!</definedName>
    <definedName name="_lp100">#REF!</definedName>
    <definedName name="_lp300">#REF!</definedName>
    <definedName name="_lp36">#REF!</definedName>
    <definedName name="_lp500">#REF!</definedName>
    <definedName name="_lp60">#REF!</definedName>
    <definedName name="_Lpk02">#REF!</definedName>
    <definedName name="_Lpk10">#REF!</definedName>
    <definedName name="_lpl11">#REF!</definedName>
    <definedName name="_ls100">#REF!</definedName>
    <definedName name="_ls50">#REF!</definedName>
    <definedName name="_ls60">#REF!</definedName>
    <definedName name="_ls80">#REF!</definedName>
    <definedName name="_lvL546">#REF!</definedName>
    <definedName name="_LW36">#REF!</definedName>
    <definedName name="_LW36_4">#REF!</definedName>
    <definedName name="_M">#REF!</definedName>
    <definedName name="_M_1">#REF!</definedName>
    <definedName name="_M_1_1">#REF!</definedName>
    <definedName name="_M_1_1_1">"$#REF!.$K$1"</definedName>
    <definedName name="_M_1_2">#REF!</definedName>
    <definedName name="_M_1_3">#REF!</definedName>
    <definedName name="_M_2">#REF!</definedName>
    <definedName name="_M_3">#REF!</definedName>
    <definedName name="_M_4">#REF!</definedName>
    <definedName name="_M_5">#REF!</definedName>
    <definedName name="_M_6">#REF!</definedName>
    <definedName name="_M_7">#REF!</definedName>
    <definedName name="_M_7_1">#REF!</definedName>
    <definedName name="_M_7_2">#REF!</definedName>
    <definedName name="_M_8">#REF!</definedName>
    <definedName name="_M_9">#REF!</definedName>
    <definedName name="_M6" localSheetId="9" hidden="1">{#N/A,#N/A,FALSE,"Chi tiÆt"}</definedName>
    <definedName name="_M6" hidden="1">{#N/A,#N/A,FALSE,"Chi tiÆt"}</definedName>
    <definedName name="_MA023">#REF!</definedName>
    <definedName name="_MAC12">#REF!</definedName>
    <definedName name="_MAC46">#REF!</definedName>
    <definedName name="_mas1" localSheetId="9">{"Book1","4.09 FLORA DAN FAUNA.xls","4.22 PERLENGKAPAN SEKOLAH.xls"}</definedName>
    <definedName name="_mas1" localSheetId="8">{"Book1","4.09 FLORA DAN FAUNA.xls","4.22 PERLENGKAPAN SEKOLAH.xls"}</definedName>
    <definedName name="_mas1">{"Book1","4.09 FLORA DAN FAUNA.xls","4.22 PERLENGKAPAN SEKOLAH.xls"}</definedName>
    <definedName name="_mas12" localSheetId="9">{"Book1","4.09 FLORA DAN FAUNA.xls","4.22 PERLENGKAPAN SEKOLAH.xls"}</definedName>
    <definedName name="_mas12" localSheetId="8">{"Book1","4.09 FLORA DAN FAUNA.xls","4.22 PERLENGKAPAN SEKOLAH.xls"}</definedName>
    <definedName name="_mas12">{"Book1","4.09 FLORA DAN FAUNA.xls","4.22 PERLENGKAPAN SEKOLAH.xls"}</definedName>
    <definedName name="_mas2" localSheetId="9">{"Book1","4.09 FLORA DAN FAUNA.xls","4.22 PERLENGKAPAN SEKOLAH.xls"}</definedName>
    <definedName name="_mas2" localSheetId="8">{"Book1","4.09 FLORA DAN FAUNA.xls","4.22 PERLENGKAPAN SEKOLAH.xls"}</definedName>
    <definedName name="_mas2">{"Book1","4.09 FLORA DAN FAUNA.xls","4.22 PERLENGKAPAN SEKOLAH.xls"}</definedName>
    <definedName name="_mas4" localSheetId="9">{"Book1","4.09 FLORA DAN FAUNA.xls","4.22 PERLENGKAPAN SEKOLAH.xls"}</definedName>
    <definedName name="_mas4" localSheetId="8">{"Book1","4.09 FLORA DAN FAUNA.xls","4.22 PERLENGKAPAN SEKOLAH.xls"}</definedName>
    <definedName name="_mas4">{"Book1","4.09 FLORA DAN FAUNA.xls","4.22 PERLENGKAPAN SEKOLAH.xls"}</definedName>
    <definedName name="_mas5" localSheetId="9">{"Book1","4.09 FLORA DAN FAUNA.xls","4.22 PERLENGKAPAN SEKOLAH.xls"}</definedName>
    <definedName name="_mas5" localSheetId="8">{"Book1","4.09 FLORA DAN FAUNA.xls","4.22 PERLENGKAPAN SEKOLAH.xls"}</definedName>
    <definedName name="_mas5">{"Book1","4.09 FLORA DAN FAUNA.xls","4.22 PERLENGKAPAN SEKOLAH.xls"}</definedName>
    <definedName name="_mas6" localSheetId="9">{"Book1","4.09 FLORA DAN FAUNA.xls","4.22 PERLENGKAPAN SEKOLAH.xls"}</definedName>
    <definedName name="_mas6" localSheetId="8">{"Book1","4.09 FLORA DAN FAUNA.xls","4.22 PERLENGKAPAN SEKOLAH.xls"}</definedName>
    <definedName name="_mas6">{"Book1","4.09 FLORA DAN FAUNA.xls","4.22 PERLENGKAPAN SEKOLAH.xls"}</definedName>
    <definedName name="_mas7" localSheetId="9">{"Book1","4.09 FLORA DAN FAUNA.xls","4.22 PERLENGKAPAN SEKOLAH.xls"}</definedName>
    <definedName name="_mas7" localSheetId="8">{"Book1","4.09 FLORA DAN FAUNA.xls","4.22 PERLENGKAPAN SEKOLAH.xls"}</definedName>
    <definedName name="_mas7">{"Book1","4.09 FLORA DAN FAUNA.xls","4.22 PERLENGKAPAN SEKOLAH.xls"}</definedName>
    <definedName name="_mas8" localSheetId="9">{"Book1","4.09 FLORA DAN FAUNA.xls","4.22 PERLENGKAPAN SEKOLAH.xls"}</definedName>
    <definedName name="_mas8" localSheetId="8">{"Book1","4.09 FLORA DAN FAUNA.xls","4.22 PERLENGKAPAN SEKOLAH.xls"}</definedName>
    <definedName name="_mas8">{"Book1","4.09 FLORA DAN FAUNA.xls","4.22 PERLENGKAPAN SEKOLAH.xls"}</definedName>
    <definedName name="_mas9" localSheetId="9">{"Book1","4.09 FLORA DAN FAUNA.xls","4.22 PERLENGKAPAN SEKOLAH.xls"}</definedName>
    <definedName name="_mas9" localSheetId="8">{"Book1","4.09 FLORA DAN FAUNA.xls","4.22 PERLENGKAPAN SEKOLAH.xls"}</definedName>
    <definedName name="_mas9">{"Book1","4.09 FLORA DAN FAUNA.xls","4.22 PERLENGKAPAN SEKOLAH.xls"}</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MB01">#REF!</definedName>
    <definedName name="_MB02">#REF!</definedName>
    <definedName name="_MB06">#REF!</definedName>
    <definedName name="_MB07">#REF!</definedName>
    <definedName name="_MB10">#REF!</definedName>
    <definedName name="_MB11">#REF!</definedName>
    <definedName name="_MB12">#REF!</definedName>
    <definedName name="_MB13">#REF!</definedName>
    <definedName name="_MB14">#REF!</definedName>
    <definedName name="_MB15">#REF!</definedName>
    <definedName name="_MB16">#REF!</definedName>
    <definedName name="_MB18">#REF!</definedName>
    <definedName name="_MB19">#REF!</definedName>
    <definedName name="_MB20">#REF!</definedName>
    <definedName name="_MB21">#REF!</definedName>
    <definedName name="_MB22">#REF!</definedName>
    <definedName name="_MB24">#REF!</definedName>
    <definedName name="_MB28">#REF!</definedName>
    <definedName name="_MB35">#REF!</definedName>
    <definedName name="_MB44">#REF!</definedName>
    <definedName name="_MBT118">#REF!</definedName>
    <definedName name="_MBT58">#REF!</definedName>
    <definedName name="_MBT78">#REF!</definedName>
    <definedName name="_mc2">#REF!</definedName>
    <definedName name="_MDE01">#REF!</definedName>
    <definedName name="_MDE02">#REF!</definedName>
    <definedName name="_MDE03">#REF!</definedName>
    <definedName name="_MDE04">#REF!</definedName>
    <definedName name="_MDE05">#REF!</definedName>
    <definedName name="_MDE06">#REF!</definedName>
    <definedName name="_MDE07">#REF!</definedName>
    <definedName name="_MDE08">#REF!</definedName>
    <definedName name="_MDE09">#REF!</definedName>
    <definedName name="_MDE10">#REF!</definedName>
    <definedName name="_MDE11">#REF!</definedName>
    <definedName name="_MDE12">#REF!</definedName>
    <definedName name="_MDE13">#REF!</definedName>
    <definedName name="_MDE14">#REF!</definedName>
    <definedName name="_MDE15">#REF!</definedName>
    <definedName name="_MDE16">#REF!</definedName>
    <definedName name="_MDE17">#REF!</definedName>
    <definedName name="_MDE18">#REF!</definedName>
    <definedName name="_MDE19">#REF!</definedName>
    <definedName name="_MDE20">#REF!</definedName>
    <definedName name="_MDE21">#REF!</definedName>
    <definedName name="_MDE22">#REF!</definedName>
    <definedName name="_MDE23">#REF!</definedName>
    <definedName name="_MDE24">#REF!</definedName>
    <definedName name="_MDE25">#REF!</definedName>
    <definedName name="_MDE26">#REF!</definedName>
    <definedName name="_MDE27">#REF!</definedName>
    <definedName name="_MDE28">#REF!</definedName>
    <definedName name="_MDE29">#REF!</definedName>
    <definedName name="_mde3">#REF!</definedName>
    <definedName name="_MDE30">#REF!</definedName>
    <definedName name="_MDE31">#REF!</definedName>
    <definedName name="_MDE32">#REF!</definedName>
    <definedName name="_MDE33">#REF!</definedName>
    <definedName name="_MDE34">#REF!</definedName>
    <definedName name="_MDE35">#REF!</definedName>
    <definedName name="_MDE36">#REF!</definedName>
    <definedName name="_MDE37">#REF!</definedName>
    <definedName name="_MDE38">#REF!</definedName>
    <definedName name="_MDE39">#REF!</definedName>
    <definedName name="_MDE40">#REF!</definedName>
    <definedName name="_MDE41">#REF!</definedName>
    <definedName name="_MDE42">#REF!</definedName>
    <definedName name="_MDE43">#REF!</definedName>
    <definedName name="_MDE44">#REF!</definedName>
    <definedName name="_MDE45">#REF!</definedName>
    <definedName name="_MDE46">#REF!</definedName>
    <definedName name="_MDE47">#REF!</definedName>
    <definedName name="_MDE48">#REF!</definedName>
    <definedName name="_MDE49">#REF!</definedName>
    <definedName name="_MDE50">#REF!</definedName>
    <definedName name="_MDE51">#REF!</definedName>
    <definedName name="_MDE52">#REF!</definedName>
    <definedName name="_MDE53">#REF!</definedName>
    <definedName name="_MDE54">#REF!</definedName>
    <definedName name="_MDE55">#REF!</definedName>
    <definedName name="_MDE56">#REF!</definedName>
    <definedName name="_MDE57">#REF!</definedName>
    <definedName name="_MDE58">#REF!</definedName>
    <definedName name="_MDE59">#REF!</definedName>
    <definedName name="_MDE60">#REF!</definedName>
    <definedName name="_MDE61">#REF!</definedName>
    <definedName name="_MDE62">#REF!</definedName>
    <definedName name="_MDE63">#REF!</definedName>
    <definedName name="_MDE64">#REF!</definedName>
    <definedName name="_MDE65">#REF!</definedName>
    <definedName name="_MDE66">#REF!</definedName>
    <definedName name="_MDE67">#REF!</definedName>
    <definedName name="_MDE68">#REF!</definedName>
    <definedName name="_ME">#REF!</definedName>
    <definedName name="_ME01">#REF!</definedName>
    <definedName name="_ME02">#REF!</definedName>
    <definedName name="_ME03">#REF!</definedName>
    <definedName name="_ME04">#REF!</definedName>
    <definedName name="_ME05">#REF!</definedName>
    <definedName name="_ME06">#REF!</definedName>
    <definedName name="_ME07">#REF!</definedName>
    <definedName name="_ME08">#REF!</definedName>
    <definedName name="_ME09">#REF!</definedName>
    <definedName name="_me1" localSheetId="9">{"Book1","4.09 FLORA DAN FAUNA.xls","4.22 PERLENGKAPAN SEKOLAH.xls"}</definedName>
    <definedName name="_me1" localSheetId="8">{"Book1","4.09 FLORA DAN FAUNA.xls","4.22 PERLENGKAPAN SEKOLAH.xls"}</definedName>
    <definedName name="_me1">{"Book1","4.09 FLORA DAN FAUNA.xls","4.22 PERLENGKAPAN SEKOLAH.xls"}</definedName>
    <definedName name="_ME10">#REF!</definedName>
    <definedName name="_ME11">#REF!</definedName>
    <definedName name="_ME12">#REF!</definedName>
    <definedName name="_ME13">#REF!</definedName>
    <definedName name="_ME14">#REF!</definedName>
    <definedName name="_ME15">#REF!</definedName>
    <definedName name="_ME16">#REF!</definedName>
    <definedName name="_ME17">#REF!</definedName>
    <definedName name="_ME18">#REF!</definedName>
    <definedName name="_ME19">#REF!</definedName>
    <definedName name="_me2" localSheetId="9">{"Book1","4.09 FLORA DAN FAUNA.xls","4.22 PERLENGKAPAN SEKOLAH.xls"}</definedName>
    <definedName name="_me2" localSheetId="8">{"Book1","4.09 FLORA DAN FAUNA.xls","4.22 PERLENGKAPAN SEKOLAH.xls"}</definedName>
    <definedName name="_me2">{"Book1","4.09 FLORA DAN FAUNA.xls","4.22 PERLENGKAPAN SEKOLAH.xls"}</definedName>
    <definedName name="_ME20">#REF!</definedName>
    <definedName name="_ME21">#REF!</definedName>
    <definedName name="_ME22">#REF!</definedName>
    <definedName name="_ME23">#REF!</definedName>
    <definedName name="_ME24">#REF!</definedName>
    <definedName name="_ME25">#REF!</definedName>
    <definedName name="_ME26">#REF!</definedName>
    <definedName name="_ME27">#REF!</definedName>
    <definedName name="_ME28">#REF!</definedName>
    <definedName name="_ME29">#REF!</definedName>
    <definedName name="_me3" localSheetId="9">{"Book1","4.09 FLORA DAN FAUNA.xls","4.22 PERLENGKAPAN SEKOLAH.xls"}</definedName>
    <definedName name="_me3" localSheetId="8">{"Book1","4.09 FLORA DAN FAUNA.xls","4.22 PERLENGKAPAN SEKOLAH.xls"}</definedName>
    <definedName name="_me3">{"Book1","4.09 FLORA DAN FAUNA.xls","4.22 PERLENGKAPAN SEKOLAH.xls"}</definedName>
    <definedName name="_ME30">#REF!</definedName>
    <definedName name="_ME31">#REF!</definedName>
    <definedName name="_ME32">#REF!</definedName>
    <definedName name="_ME33">#REF!</definedName>
    <definedName name="_ME34">#REF!</definedName>
    <definedName name="_ME35">#REF!</definedName>
    <definedName name="_ME36">#REF!</definedName>
    <definedName name="_ME37">#REF!</definedName>
    <definedName name="_ME38">#REF!</definedName>
    <definedName name="_ME39">#REF!</definedName>
    <definedName name="_me4" localSheetId="9">{"Book1","4.09 FLORA DAN FAUNA.xls","4.22 PERLENGKAPAN SEKOLAH.xls"}</definedName>
    <definedName name="_me4" localSheetId="8">{"Book1","4.09 FLORA DAN FAUNA.xls","4.22 PERLENGKAPAN SEKOLAH.xls"}</definedName>
    <definedName name="_me4">{"Book1","4.09 FLORA DAN FAUNA.xls","4.22 PERLENGKAPAN SEKOLAH.xls"}</definedName>
    <definedName name="_ME40">#REF!</definedName>
    <definedName name="_ME41">#REF!</definedName>
    <definedName name="_ME42">#REF!</definedName>
    <definedName name="_ME43">#REF!</definedName>
    <definedName name="_ME44">#REF!</definedName>
    <definedName name="_ME45">#REF!</definedName>
    <definedName name="_ME46">#REF!</definedName>
    <definedName name="_ME47">#REF!</definedName>
    <definedName name="_ME48">#REF!</definedName>
    <definedName name="_ME49">#REF!</definedName>
    <definedName name="_me5" localSheetId="9">{"Book1","4.09 FLORA DAN FAUNA.xls","4.22 PERLENGKAPAN SEKOLAH.xls"}</definedName>
    <definedName name="_me5" localSheetId="8">{"Book1","4.09 FLORA DAN FAUNA.xls","4.22 PERLENGKAPAN SEKOLAH.xls"}</definedName>
    <definedName name="_me5">{"Book1","4.09 FLORA DAN FAUNA.xls","4.22 PERLENGKAPAN SEKOLAH.xls"}</definedName>
    <definedName name="_ME50">#REF!</definedName>
    <definedName name="_ME51">#REF!</definedName>
    <definedName name="_ME52">#REF!</definedName>
    <definedName name="_ME53">#REF!</definedName>
    <definedName name="_ME54">#REF!</definedName>
    <definedName name="_ME55">#REF!</definedName>
    <definedName name="_ME56">#REF!</definedName>
    <definedName name="_ME57">#REF!</definedName>
    <definedName name="_ME58">#REF!</definedName>
    <definedName name="_ME59">#REF!</definedName>
    <definedName name="_ME60">#REF!</definedName>
    <definedName name="_ME61">#REF!</definedName>
    <definedName name="_ME62">#REF!</definedName>
    <definedName name="_ME63">#REF!</definedName>
    <definedName name="_ME64">#REF!</definedName>
    <definedName name="_ME65">#REF!</definedName>
    <definedName name="_ME66">#REF!</definedName>
    <definedName name="_ME67">#REF!</definedName>
    <definedName name="_ME68">#REF!</definedName>
    <definedName name="_me9" localSheetId="9">{"Book1","4.09 FLORA DAN FAUNA.xls","4.22 PERLENGKAPAN SEKOLAH.xls"}</definedName>
    <definedName name="_me9" localSheetId="8">{"Book1","4.09 FLORA DAN FAUNA.xls","4.22 PERLENGKAPAN SEKOLAH.xls"}</definedName>
    <definedName name="_me9">{"Book1","4.09 FLORA DAN FAUNA.xls","4.22 PERLENGKAPAN SEKOLAH.xls"}</definedName>
    <definedName name="_mek1" localSheetId="9">{"Book1","4.09 FLORA DAN FAUNA.xls","4.22 PERLENGKAPAN SEKOLAH.xls"}</definedName>
    <definedName name="_mek1" localSheetId="8">{"Book1","4.09 FLORA DAN FAUNA.xls","4.22 PERLENGKAPAN SEKOLAH.xls"}</definedName>
    <definedName name="_mek1">{"Book1","4.09 FLORA DAN FAUNA.xls","4.22 PERLENGKAPAN SEKOLAH.xls"}</definedName>
    <definedName name="_mek2" localSheetId="9">{"Book1","4.09 FLORA DAN FAUNA.xls","4.22 PERLENGKAPAN SEKOLAH.xls"}</definedName>
    <definedName name="_mek2" localSheetId="8">{"Book1","4.09 FLORA DAN FAUNA.xls","4.22 PERLENGKAPAN SEKOLAH.xls"}</definedName>
    <definedName name="_mek2">{"Book1","4.09 FLORA DAN FAUNA.xls","4.22 PERLENGKAPAN SEKOLAH.xls"}</definedName>
    <definedName name="_mek3" localSheetId="9">{"Book1","4.09 FLORA DAN FAUNA.xls","4.22 PERLENGKAPAN SEKOLAH.xls"}</definedName>
    <definedName name="_mek3" localSheetId="8">{"Book1","4.09 FLORA DAN FAUNA.xls","4.22 PERLENGKAPAN SEKOLAH.xls"}</definedName>
    <definedName name="_mek3">{"Book1","4.09 FLORA DAN FAUNA.xls","4.22 PERLENGKAPAN SEKOLAH.xls"}</definedName>
    <definedName name="_mek5" localSheetId="9">{"Book1","4.09 FLORA DAN FAUNA.xls","4.22 PERLENGKAPAN SEKOLAH.xls"}</definedName>
    <definedName name="_mek5" localSheetId="8">{"Book1","4.09 FLORA DAN FAUNA.xls","4.22 PERLENGKAPAN SEKOLAH.xls"}</definedName>
    <definedName name="_mek5">{"Book1","4.09 FLORA DAN FAUNA.xls","4.22 PERLENGKAPAN SEKOLAH.xls"}</definedName>
    <definedName name="_mek87" localSheetId="9">{"Book1","4.09 FLORA DAN FAUNA.xls","4.22 PERLENGKAPAN SEKOLAH.xls"}</definedName>
    <definedName name="_mek87" localSheetId="8">{"Book1","4.09 FLORA DAN FAUNA.xls","4.22 PERLENGKAPAN SEKOLAH.xls"}</definedName>
    <definedName name="_mek87">{"Book1","4.09 FLORA DAN FAUNA.xls","4.22 PERLENGKAPAN SEKOLAH.xls"}</definedName>
    <definedName name="_mek9" localSheetId="9">{"Book1","4.09 FLORA DAN FAUNA.xls","4.22 PERLENGKAPAN SEKOLAH.xls"}</definedName>
    <definedName name="_mek9" localSheetId="8">{"Book1","4.09 FLORA DAN FAUNA.xls","4.22 PERLENGKAPAN SEKOLAH.xls"}</definedName>
    <definedName name="_mek9">{"Book1","4.09 FLORA DAN FAUNA.xls","4.22 PERLENGKAPAN SEKOLAH.xls"}</definedName>
    <definedName name="_MENUBRANCH_印">#REF!</definedName>
    <definedName name="_MENUBRANCH_表">#REF!</definedName>
    <definedName name="_meq12" localSheetId="9">{"Book1","4.09 FLORA DAN FAUNA.xls","4.22 PERLENGKAPAN SEKOLAH.xls"}</definedName>
    <definedName name="_meq12" localSheetId="8">{"Book1","4.09 FLORA DAN FAUNA.xls","4.22 PERLENGKAPAN SEKOLAH.xls"}</definedName>
    <definedName name="_meq12">{"Book1","4.09 FLORA DAN FAUNA.xls","4.22 PERLENGKAPAN SEKOLAH.xls"}</definedName>
    <definedName name="_mes1">#REF!</definedName>
    <definedName name="_mes2">#REF!</definedName>
    <definedName name="_mg8">#REF!</definedName>
    <definedName name="_mhr1">#REF!</definedName>
    <definedName name="_mhr2">#REF!</definedName>
    <definedName name="_mhr3">#REF!</definedName>
    <definedName name="_mhr4">#REF!</definedName>
    <definedName name="_mik6060">#REF!</definedName>
    <definedName name="_mix300">#REF!</definedName>
    <definedName name="_MM01">#REF!</definedName>
    <definedName name="_MM02">#REF!</definedName>
    <definedName name="_MM03">#REF!</definedName>
    <definedName name="_MM04">#REF!</definedName>
    <definedName name="_MM05">#REF!</definedName>
    <definedName name="_MM06">#REF!</definedName>
    <definedName name="_MM07">#REF!</definedName>
    <definedName name="_MM08">#REF!</definedName>
    <definedName name="_MM1">#REF!</definedName>
    <definedName name="_MM10">#REF!</definedName>
    <definedName name="_MM11">#REF!</definedName>
    <definedName name="_MM12">#REF!</definedName>
    <definedName name="_MM13">#REF!</definedName>
    <definedName name="_MM14">#REF!</definedName>
    <definedName name="_MM15">#REF!</definedName>
    <definedName name="_MM16">#REF!</definedName>
    <definedName name="_MM18">#REF!</definedName>
    <definedName name="_MM19">#REF!</definedName>
    <definedName name="_MM20">#REF!</definedName>
    <definedName name="_MM21">#REF!</definedName>
    <definedName name="_MM22">#REF!</definedName>
    <definedName name="_MM24">#REF!</definedName>
    <definedName name="_MM28">#REF!</definedName>
    <definedName name="_MM35">#REF!</definedName>
    <definedName name="_MM37">#REF!</definedName>
    <definedName name="_MM38">#REF!</definedName>
    <definedName name="_MM39">#REF!</definedName>
    <definedName name="_MM44">#REF!</definedName>
    <definedName name="_MM46">#REF!</definedName>
    <definedName name="_MMM01">#REF!</definedName>
    <definedName name="_MMM02">#REF!</definedName>
    <definedName name="_MMM03">#REF!</definedName>
    <definedName name="_MMM04">#REF!</definedName>
    <definedName name="_MMM05">#REF!</definedName>
    <definedName name="_MMM06">#REF!</definedName>
    <definedName name="_MMM07">#REF!</definedName>
    <definedName name="_MMM08">#REF!</definedName>
    <definedName name="_MMM09">#REF!</definedName>
    <definedName name="_MMM10">#REF!</definedName>
    <definedName name="_MMM11">#REF!</definedName>
    <definedName name="_MMM12">#REF!</definedName>
    <definedName name="_MMM13">#REF!</definedName>
    <definedName name="_MMM14">#REF!</definedName>
    <definedName name="_MMM15">#REF!</definedName>
    <definedName name="_MMM16">#REF!</definedName>
    <definedName name="_MMM17">#REF!</definedName>
    <definedName name="_MMM18">#REF!</definedName>
    <definedName name="_MMM19">#REF!</definedName>
    <definedName name="_MMM20">#REF!</definedName>
    <definedName name="_MMM21">#REF!</definedName>
    <definedName name="_MMM22">#REF!</definedName>
    <definedName name="_MMM23">#REF!</definedName>
    <definedName name="_MMM24">#REF!</definedName>
    <definedName name="_MMM25">#REF!</definedName>
    <definedName name="_MMM26">#REF!</definedName>
    <definedName name="_MMM27">#REF!</definedName>
    <definedName name="_MMM28">#REF!</definedName>
    <definedName name="_MMM29">#REF!</definedName>
    <definedName name="_MMM30">#REF!</definedName>
    <definedName name="_MMM31">#REF!</definedName>
    <definedName name="_MMM32">#REF!</definedName>
    <definedName name="_MMM33">#REF!</definedName>
    <definedName name="_MMM34">#REF!</definedName>
    <definedName name="_MMM35">#REF!</definedName>
    <definedName name="_MMM36">#REF!</definedName>
    <definedName name="_MMM37">#REF!</definedName>
    <definedName name="_MMM38">#REF!</definedName>
    <definedName name="_MMM39">#REF!</definedName>
    <definedName name="_MMM40">#REF!</definedName>
    <definedName name="_MMM41">#REF!</definedName>
    <definedName name="_MMM411">#REF!</definedName>
    <definedName name="_MMM42">#REF!</definedName>
    <definedName name="_MMM43">#REF!</definedName>
    <definedName name="_MMM44">#REF!</definedName>
    <definedName name="_MMM45">#REF!</definedName>
    <definedName name="_MMM46">#REF!</definedName>
    <definedName name="_MMM47">#REF!</definedName>
    <definedName name="_MMM48">#REF!</definedName>
    <definedName name="_MMM49">#REF!</definedName>
    <definedName name="_MMM50">#REF!</definedName>
    <definedName name="_MMM51">#REF!</definedName>
    <definedName name="_MMM52">#REF!</definedName>
    <definedName name="_MMM53">#REF!</definedName>
    <definedName name="_MMM54">#REF!</definedName>
    <definedName name="_MMM57">#REF!</definedName>
    <definedName name="_MMM58">#REF!</definedName>
    <definedName name="_MMM59">#REF!</definedName>
    <definedName name="_MMM60">#REF!</definedName>
    <definedName name="_MMM61">#REF!</definedName>
    <definedName name="_MMM62">#REF!</definedName>
    <definedName name="_MMM63">#REF!</definedName>
    <definedName name="_MMM64">#REF!</definedName>
    <definedName name="_MMM65">#REF!</definedName>
    <definedName name="_MMM66">#REF!</definedName>
    <definedName name="_MOB1">#REF!</definedName>
    <definedName name="_MOB2">#REF!</definedName>
    <definedName name="_mp1">#REF!</definedName>
    <definedName name="_Mpk12">#REF!</definedName>
    <definedName name="_Mpk9">#REF!</definedName>
    <definedName name="_mpn20100">#REF!</definedName>
    <definedName name="_mpn2015">#REF!</definedName>
    <definedName name="_mpn20150">#REF!</definedName>
    <definedName name="_mpn2020">#REF!</definedName>
    <definedName name="_mpn2025">#REF!</definedName>
    <definedName name="_mpn2032">#REF!</definedName>
    <definedName name="_mpn2040">#REF!</definedName>
    <definedName name="_mpn2050">#REF!</definedName>
    <definedName name="_mpn2065">#REF!</definedName>
    <definedName name="_mpn2080">#REF!</definedName>
    <definedName name="_MR">#REF!</definedName>
    <definedName name="_MRL12">#REF!</definedName>
    <definedName name="_MRL14">#REF!</definedName>
    <definedName name="_MRL34">#REF!</definedName>
    <definedName name="_MRL38">#REF!</definedName>
    <definedName name="_MRL58">#REF!</definedName>
    <definedName name="_mu1">#REF!</definedName>
    <definedName name="_mu100">#REF!</definedName>
    <definedName name="_mu2">#REF!</definedName>
    <definedName name="_mu200">#REF!</definedName>
    <definedName name="_mu2003">NA()</definedName>
    <definedName name="_MU3">#REF!</definedName>
    <definedName name="_mu300">#REF!</definedName>
    <definedName name="_mu30010">NA()</definedName>
    <definedName name="_mu301">#REF!</definedName>
    <definedName name="_mu380">#REF!</definedName>
    <definedName name="_MU4">#REF!</definedName>
    <definedName name="_mu400">#REF!</definedName>
    <definedName name="_mu4003">NA()</definedName>
    <definedName name="_mu440">#REF!</definedName>
    <definedName name="_mu45">#REF!</definedName>
    <definedName name="_mu450">#REF!</definedName>
    <definedName name="_MU5">#REF!</definedName>
    <definedName name="_MUb1">#REF!</definedName>
    <definedName name="_MUb2">#REF!</definedName>
    <definedName name="_mul12">#REF!</definedName>
    <definedName name="_mul15">#REF!</definedName>
    <definedName name="_mul6">#REF!</definedName>
    <definedName name="_mul9">#REF!</definedName>
    <definedName name="_mvd1">#REF!</definedName>
    <definedName name="_mvd2">#REF!</definedName>
    <definedName name="_mvd3">#REF!</definedName>
    <definedName name="_mvd4">#REF!</definedName>
    <definedName name="_N">#REF!</definedName>
    <definedName name="_N_1">#REF!</definedName>
    <definedName name="_N_1_1">#REF!</definedName>
    <definedName name="_N_4">#REF!</definedName>
    <definedName name="_NCL100">#REF!</definedName>
    <definedName name="_NCL200">#REF!</definedName>
    <definedName name="_NCL250">#REF!</definedName>
    <definedName name="_new5">#N/A</definedName>
    <definedName name="_ngl3">#REF!</definedName>
    <definedName name="_ngl4">#REF!</definedName>
    <definedName name="_nin190">#REF!</definedName>
    <definedName name="_nip1">#REF!</definedName>
    <definedName name="_nip2">#REF!</definedName>
    <definedName name="_nok001">#REF!</definedName>
    <definedName name="_nok002">#REF!</definedName>
    <definedName name="_nya10">#REF!</definedName>
    <definedName name="_nya120">#REF!</definedName>
    <definedName name="_nya150">#REF!</definedName>
    <definedName name="_nya16">#REF!</definedName>
    <definedName name="_nya185">#REF!</definedName>
    <definedName name="_nya240">#REF!</definedName>
    <definedName name="_nya25">#REF!</definedName>
    <definedName name="_nya300">#REF!</definedName>
    <definedName name="_nya35">#REF!</definedName>
    <definedName name="_nya4">#REF!</definedName>
    <definedName name="_nya400">#REF!</definedName>
    <definedName name="_nya50">#REF!</definedName>
    <definedName name="_nya6">#REF!</definedName>
    <definedName name="_nya70">#REF!</definedName>
    <definedName name="_nya95">#REF!</definedName>
    <definedName name="_nyf410">#REF!</definedName>
    <definedName name="_nyf416">#REF!</definedName>
    <definedName name="_nyf425">#REF!</definedName>
    <definedName name="_nyf435">#REF!</definedName>
    <definedName name="_nyf450">#REF!</definedName>
    <definedName name="_nyf46">#REF!</definedName>
    <definedName name="_nyf470">#REF!</definedName>
    <definedName name="_nyf495">#REF!</definedName>
    <definedName name="_nym0225">#REF!</definedName>
    <definedName name="_nym210">#REF!</definedName>
    <definedName name="_NYM215">#REF!</definedName>
    <definedName name="_nym216">#REF!</definedName>
    <definedName name="_nym225">#REF!</definedName>
    <definedName name="_nym235">#REF!</definedName>
    <definedName name="_nym24">#REF!</definedName>
    <definedName name="_nym26">#REF!</definedName>
    <definedName name="_nym310">#REF!</definedName>
    <definedName name="_nym316">#REF!</definedName>
    <definedName name="_nym325">#REF!</definedName>
    <definedName name="_nym34">#REF!</definedName>
    <definedName name="_nym36">#REF!</definedName>
    <definedName name="_nym410">#REF!</definedName>
    <definedName name="_nym416">#REF!</definedName>
    <definedName name="_nym425">#REF!</definedName>
    <definedName name="_nym44">#REF!</definedName>
    <definedName name="_nym46">#REF!</definedName>
    <definedName name="_nyy110">#REF!</definedName>
    <definedName name="_nyy1120">#REF!</definedName>
    <definedName name="_nyy1150">#REF!</definedName>
    <definedName name="_nyy116">#REF!</definedName>
    <definedName name="_nyy1185">#REF!</definedName>
    <definedName name="_nyy1240">#REF!</definedName>
    <definedName name="_nyy125">#REF!</definedName>
    <definedName name="_nyy1300">#REF!</definedName>
    <definedName name="_nyy135">#REF!</definedName>
    <definedName name="_nyy14">#REF!</definedName>
    <definedName name="_nyy1400">#REF!</definedName>
    <definedName name="_nyy150">#REF!</definedName>
    <definedName name="_nyy1500">#REF!</definedName>
    <definedName name="_nyy16">#REF!</definedName>
    <definedName name="_nyy1630">#REF!</definedName>
    <definedName name="_nyy170">#REF!</definedName>
    <definedName name="_nyy195">#REF!</definedName>
    <definedName name="_nyy210">#REF!</definedName>
    <definedName name="_nyy2120">#REF!</definedName>
    <definedName name="_nyy2150">#REF!</definedName>
    <definedName name="_nyy216">#REF!</definedName>
    <definedName name="_nyy2185">#REF!</definedName>
    <definedName name="_nyy225">#REF!</definedName>
    <definedName name="_nyy235">#REF!</definedName>
    <definedName name="_nyy24">#REF!</definedName>
    <definedName name="_nyy2416">#REF!</definedName>
    <definedName name="_nyy244">#REF!</definedName>
    <definedName name="_nyy246">#REF!</definedName>
    <definedName name="_nyy250">#REF!</definedName>
    <definedName name="_nyy26">#REF!</definedName>
    <definedName name="_nyy270">#REF!</definedName>
    <definedName name="_nyy295">#REF!</definedName>
    <definedName name="_nyy310">#REF!</definedName>
    <definedName name="_nyy3120">#REF!</definedName>
    <definedName name="_NYY315">#REF!</definedName>
    <definedName name="_nyy3150">#REF!</definedName>
    <definedName name="_nyy316">#REF!</definedName>
    <definedName name="_nyy3185">#REF!</definedName>
    <definedName name="_nyy3240">#REF!</definedName>
    <definedName name="_nyy325">#REF!</definedName>
    <definedName name="_nyy335">#REF!</definedName>
    <definedName name="_nyy34">#REF!</definedName>
    <definedName name="_nyy350">#REF!</definedName>
    <definedName name="_nyy36">#REF!</definedName>
    <definedName name="_nyy370">#REF!</definedName>
    <definedName name="_nyy395">#REF!</definedName>
    <definedName name="_nyy410">#REF!</definedName>
    <definedName name="_nyy41010">#REF!</definedName>
    <definedName name="_nyy4120">#REF!</definedName>
    <definedName name="_nyy412050">#REF!</definedName>
    <definedName name="_nyy412070">#REF!</definedName>
    <definedName name="_NYY415">#REF!</definedName>
    <definedName name="_nyy4150">#REF!</definedName>
    <definedName name="_nyy415070">#REF!</definedName>
    <definedName name="_nyy416">#REF!</definedName>
    <definedName name="_nyy41616">#REF!</definedName>
    <definedName name="_nyy4185">#REF!</definedName>
    <definedName name="_nyy4240">#REF!</definedName>
    <definedName name="_nyy425">#REF!</definedName>
    <definedName name="_NYY4250">#REF!</definedName>
    <definedName name="_nyy42525">#REF!</definedName>
    <definedName name="_nyy4300">#REF!</definedName>
    <definedName name="_nyy435">#REF!</definedName>
    <definedName name="_nyy43535">#REF!</definedName>
    <definedName name="_nyy44">#REF!</definedName>
    <definedName name="_nyy444">#REF!</definedName>
    <definedName name="_nyy450">#REF!</definedName>
    <definedName name="_nyy45050">#REF!</definedName>
    <definedName name="_nyy46">#REF!</definedName>
    <definedName name="_nyy466">#REF!</definedName>
    <definedName name="_nyy470">#REF!</definedName>
    <definedName name="_nyy47050">#REF!</definedName>
    <definedName name="_nyy47070">#REF!</definedName>
    <definedName name="_nyy495">#REF!</definedName>
    <definedName name="_nyy49570">#REF!</definedName>
    <definedName name="_O">#REF!</definedName>
    <definedName name="_O_1">#REF!</definedName>
    <definedName name="_O_1_1">#REF!</definedName>
    <definedName name="_O_4">#REF!</definedName>
    <definedName name="_OD114">#REF!</definedName>
    <definedName name="_OD136">#REF!</definedName>
    <definedName name="_OD170">#REF!</definedName>
    <definedName name="_OD955">#REF!</definedName>
    <definedName name="_odc23" localSheetId="9">#REF!,#REF!</definedName>
    <definedName name="_odc23">#REF!,#REF!</definedName>
    <definedName name="_of5008">#REF!</definedName>
    <definedName name="_oh1">#REF!</definedName>
    <definedName name="_Opa1">#REF!</definedName>
    <definedName name="_Opa2">#REF!</definedName>
    <definedName name="_Order1" localSheetId="8">255</definedName>
    <definedName name="_Order1">0</definedName>
    <definedName name="_Order2" localSheetId="8">0</definedName>
    <definedName name="_Order2">255</definedName>
    <definedName name="_p">#REF!</definedName>
    <definedName name="_P_1">#REF!</definedName>
    <definedName name="_P_1_1">#REF!</definedName>
    <definedName name="_P_4">#REF!</definedName>
    <definedName name="_p1">#REF!</definedName>
    <definedName name="_pa0100">#REF!</definedName>
    <definedName name="_pa0101">#REF!</definedName>
    <definedName name="_pa0102">#REF!</definedName>
    <definedName name="_pa0103">#REF!</definedName>
    <definedName name="_pa0104">#REF!</definedName>
    <definedName name="_pa0105">#REF!</definedName>
    <definedName name="_pa0106">#REF!</definedName>
    <definedName name="_pa0107">#REF!</definedName>
    <definedName name="_pa0108">#REF!</definedName>
    <definedName name="_pa0109">#REF!</definedName>
    <definedName name="_pa0110">#REF!</definedName>
    <definedName name="_pa0111">#REF!</definedName>
    <definedName name="_pa0112">#REF!</definedName>
    <definedName name="_pa0113">#REF!</definedName>
    <definedName name="_pa0120">#REF!</definedName>
    <definedName name="_pa0130">#REF!</definedName>
    <definedName name="_pa0201">#REF!</definedName>
    <definedName name="_pa0202">#REF!</definedName>
    <definedName name="_pa0203">#REF!</definedName>
    <definedName name="_PA0211">#REF!</definedName>
    <definedName name="_PA0212">#REF!</definedName>
    <definedName name="_pa0213">#REF!</definedName>
    <definedName name="_pa0214">#REF!</definedName>
    <definedName name="_pa0215">#REF!</definedName>
    <definedName name="_PA0216">#REF!</definedName>
    <definedName name="_pa0217">#REF!</definedName>
    <definedName name="_pa0218">#REF!</definedName>
    <definedName name="_pa0220">#REF!</definedName>
    <definedName name="_pa0301">#REF!</definedName>
    <definedName name="_pa0302">#REF!</definedName>
    <definedName name="_pa0303">#REF!</definedName>
    <definedName name="_pa0304">#REF!</definedName>
    <definedName name="_pa03040">#REF!</definedName>
    <definedName name="_pa0305">#REF!</definedName>
    <definedName name="_pa0306">#REF!</definedName>
    <definedName name="_pa0307">#REF!</definedName>
    <definedName name="_pa0308">#REF!</definedName>
    <definedName name="_pa0309">#REF!</definedName>
    <definedName name="_pa0310">#REF!</definedName>
    <definedName name="_pa0311">#REF!</definedName>
    <definedName name="_pa0312">#REF!</definedName>
    <definedName name="_pa0313">#REF!</definedName>
    <definedName name="_pa0314">#REF!</definedName>
    <definedName name="_pa0315">#REF!</definedName>
    <definedName name="_pa0316">#REF!</definedName>
    <definedName name="_pa0317">#REF!</definedName>
    <definedName name="_pa0318">#REF!</definedName>
    <definedName name="_pa0319">#REF!</definedName>
    <definedName name="_pa0320">#REF!</definedName>
    <definedName name="_pa0321">#REF!</definedName>
    <definedName name="_pa0322">#REF!</definedName>
    <definedName name="_pa0323">#REF!</definedName>
    <definedName name="_pa0325">#REF!</definedName>
    <definedName name="_pa0326">#REF!</definedName>
    <definedName name="_pa0327">#REF!</definedName>
    <definedName name="_pa0328">#REF!</definedName>
    <definedName name="_pa0329">#REF!</definedName>
    <definedName name="_pa0406">#REF!</definedName>
    <definedName name="_pa0408">#REF!</definedName>
    <definedName name="_pa0409">#REF!</definedName>
    <definedName name="_pa0410">#REF!</definedName>
    <definedName name="_pa0411">#REF!</definedName>
    <definedName name="_pa0412">#REF!</definedName>
    <definedName name="_pa0413">#REF!</definedName>
    <definedName name="_pa0414">#REF!</definedName>
    <definedName name="_pa0415">#REF!</definedName>
    <definedName name="_pa0416">#REF!</definedName>
    <definedName name="_pa0417">#REF!</definedName>
    <definedName name="_pa0418">#REF!</definedName>
    <definedName name="_pa0419">#REF!</definedName>
    <definedName name="_pa0420">#REF!</definedName>
    <definedName name="_pa0421">#REF!</definedName>
    <definedName name="_pa0422">#REF!</definedName>
    <definedName name="_pa0423">#REF!</definedName>
    <definedName name="_pa0424">#REF!</definedName>
    <definedName name="_pa0425">#REF!</definedName>
    <definedName name="_pa0427">#REF!</definedName>
    <definedName name="_pa0505">#REF!</definedName>
    <definedName name="_pa0506">#REF!</definedName>
    <definedName name="_pa0510">#REF!</definedName>
    <definedName name="_pa0511">#REF!</definedName>
    <definedName name="_pa0512">#REF!</definedName>
    <definedName name="_pa0513">#REF!</definedName>
    <definedName name="_pa0517">#REF!</definedName>
    <definedName name="_pa0518">#REF!</definedName>
    <definedName name="_pa0526">#REF!</definedName>
    <definedName name="_pa0530">#REF!</definedName>
    <definedName name="_pa0535">#REF!</definedName>
    <definedName name="_pa0538">#REF!</definedName>
    <definedName name="_pa0604">#REF!</definedName>
    <definedName name="_pa0605">#REF!</definedName>
    <definedName name="_pa0606">#REF!</definedName>
    <definedName name="_pa0607">#REF!</definedName>
    <definedName name="_pa0805">#REF!</definedName>
    <definedName name="_pa0812">#REF!</definedName>
    <definedName name="_PA1">#REF!</definedName>
    <definedName name="_PA10">#REF!</definedName>
    <definedName name="_pa1003">#REF!</definedName>
    <definedName name="_pa1017">#REF!</definedName>
    <definedName name="_pa12">#REF!</definedName>
    <definedName name="_pa12_4">#REF!</definedName>
    <definedName name="_pa18">#REF!</definedName>
    <definedName name="_PA2">#REF!</definedName>
    <definedName name="_PA3">#REF!</definedName>
    <definedName name="_pa3040">#REF!</definedName>
    <definedName name="_pa3050">#REF!</definedName>
    <definedName name="_PA4">#REF!</definedName>
    <definedName name="_PA5">#REF!</definedName>
    <definedName name="_PA6">#REF!</definedName>
    <definedName name="_PA7">#REF!</definedName>
    <definedName name="_PA8">#REF!</definedName>
    <definedName name="_PA9">#REF!</definedName>
    <definedName name="_pa9_4">#REF!</definedName>
    <definedName name="_paa0421">#REF!</definedName>
    <definedName name="_paa316">#REF!</definedName>
    <definedName name="_paa324">#REF!</definedName>
    <definedName name="_paa408">#REF!</definedName>
    <definedName name="_paa409">#REF!</definedName>
    <definedName name="_paa410">#REF!</definedName>
    <definedName name="_paa412">#REF!</definedName>
    <definedName name="_paa421">#REF!</definedName>
    <definedName name="_paa531">#REF!</definedName>
    <definedName name="_pab100">#REF!</definedName>
    <definedName name="_pab100_4">#REF!</definedName>
    <definedName name="_pab125">#REF!</definedName>
    <definedName name="_pab125_4">#REF!</definedName>
    <definedName name="_pab126">#REF!</definedName>
    <definedName name="_pab15">#REF!</definedName>
    <definedName name="_pab15_4">#REF!</definedName>
    <definedName name="_pab150">#REF!</definedName>
    <definedName name="_pab150_4">#REF!</definedName>
    <definedName name="_pab2">#REF!</definedName>
    <definedName name="_pab2_4">#REF!</definedName>
    <definedName name="_pab20">#REF!</definedName>
    <definedName name="_pab20_4">#REF!</definedName>
    <definedName name="_pab25">#REF!</definedName>
    <definedName name="_pab25_4">#REF!</definedName>
    <definedName name="_pab308">#REF!</definedName>
    <definedName name="_pab309">#REF!</definedName>
    <definedName name="_pab310">#REF!</definedName>
    <definedName name="_pab316">#REF!</definedName>
    <definedName name="_pab32">#REF!</definedName>
    <definedName name="_pab32_4">#REF!</definedName>
    <definedName name="_pab324">#REF!</definedName>
    <definedName name="_pab4">#REF!</definedName>
    <definedName name="_pab4_4">#REF!</definedName>
    <definedName name="_pab40">#REF!</definedName>
    <definedName name="_pab40_4">#REF!</definedName>
    <definedName name="_pab421">#REF!</definedName>
    <definedName name="_pab50">#REF!</definedName>
    <definedName name="_pab50_4">#REF!</definedName>
    <definedName name="_pab531">#REF!</definedName>
    <definedName name="_pab6">#REF!</definedName>
    <definedName name="_pab6_4">#REF!</definedName>
    <definedName name="_pab65">#REF!</definedName>
    <definedName name="_pab65_4">#REF!</definedName>
    <definedName name="_pab80">#REF!</definedName>
    <definedName name="_pab80_4">#REF!</definedName>
    <definedName name="_PAC012">#REF!</definedName>
    <definedName name="_pac309">#REF!</definedName>
    <definedName name="_pac310">#REF!</definedName>
    <definedName name="_pac316">#REF!</definedName>
    <definedName name="_pac324">#REF!</definedName>
    <definedName name="_pac531">#REF!</definedName>
    <definedName name="_pad324">#REF!</definedName>
    <definedName name="_pah150">#REF!</definedName>
    <definedName name="_pah150_4">#REF!</definedName>
    <definedName name="_pak1">#REF!</definedName>
    <definedName name="_pak100">#REF!</definedName>
    <definedName name="_pak100_4">#REF!</definedName>
    <definedName name="_pak150">#REF!</definedName>
    <definedName name="_pak150_4">#REF!</definedName>
    <definedName name="_Pak2">#REF!</definedName>
    <definedName name="_pak3">#REF!</definedName>
    <definedName name="_pak4">#REF!</definedName>
    <definedName name="_pak5">#REF!</definedName>
    <definedName name="_pak50">#REF!</definedName>
    <definedName name="_pak50_4">#REF!</definedName>
    <definedName name="_pak6">#REF!</definedName>
    <definedName name="_pak80">#REF!</definedName>
    <definedName name="_pak80_4">#REF!</definedName>
    <definedName name="_PAL1">#REF!</definedName>
    <definedName name="_PAL2">#REF!</definedName>
    <definedName name="_pal2040">#REF!</definedName>
    <definedName name="_pal2828">#REF!</definedName>
    <definedName name="_PAL3">#REF!</definedName>
    <definedName name="_pan1">#REF!</definedName>
    <definedName name="_pan2">#REF!</definedName>
    <definedName name="_Parse_Out" hidden="1">#REF!</definedName>
    <definedName name="_pav6">#REF!</definedName>
    <definedName name="_pav8">#REF!</definedName>
    <definedName name="_paw10">#REF!</definedName>
    <definedName name="_paw100">#REF!</definedName>
    <definedName name="_paw150">#REF!</definedName>
    <definedName name="_paw25">#REF!</definedName>
    <definedName name="_paw32">#REF!</definedName>
    <definedName name="_paw40">#REF!</definedName>
    <definedName name="_paw50">#REF!</definedName>
    <definedName name="_paw65">#REF!</definedName>
    <definedName name="_paw80">#REF!</definedName>
    <definedName name="_pb0120">#REF!</definedName>
    <definedName name="_pb0130">#REF!</definedName>
    <definedName name="_pb0131">#REF!</definedName>
    <definedName name="_pb0132">#REF!</definedName>
    <definedName name="_pb0133">#REF!</definedName>
    <definedName name="_pb0135">#REF!</definedName>
    <definedName name="_pb0136">#REF!</definedName>
    <definedName name="_pb0141">#REF!</definedName>
    <definedName name="_pb0145">#REF!</definedName>
    <definedName name="_pb0305">#REF!</definedName>
    <definedName name="_PB1">#REF!</definedName>
    <definedName name="_PB2">#REF!</definedName>
    <definedName name="_PB3">#REF!</definedName>
    <definedName name="_pb34">#REF!</definedName>
    <definedName name="_pb4">#REF!</definedName>
    <definedName name="_pbf3">#REF!</definedName>
    <definedName name="_pbf4">#REF!</definedName>
    <definedName name="_PBK175">#REF!</definedName>
    <definedName name="_PBK225">#REF!</definedName>
    <definedName name="_pbs100">#REF!</definedName>
    <definedName name="_pbs100_4">#REF!</definedName>
    <definedName name="_pbs15">#REF!</definedName>
    <definedName name="_pbs15_4">#REF!</definedName>
    <definedName name="_pbs150">#REF!</definedName>
    <definedName name="_pbs150_4">#REF!</definedName>
    <definedName name="_pbs40">#REF!</definedName>
    <definedName name="_pbs40_4">#REF!</definedName>
    <definedName name="_pbs50">#REF!</definedName>
    <definedName name="_pbs50_4">#REF!</definedName>
    <definedName name="_pbs65">#REF!</definedName>
    <definedName name="_pbs65_4">#REF!</definedName>
    <definedName name="_pbs80">#REF!</definedName>
    <definedName name="_pbs80_4">#REF!</definedName>
    <definedName name="_pc0001">#REF!</definedName>
    <definedName name="_pc0010">#REF!</definedName>
    <definedName name="_pc0011">#REF!</definedName>
    <definedName name="_pc0022">#REF!</definedName>
    <definedName name="_pc0023">#REF!</definedName>
    <definedName name="_pc1">#REF!</definedName>
    <definedName name="_pc10">#REF!</definedName>
    <definedName name="_pc12">#REF!</definedName>
    <definedName name="_PC120">#REF!</definedName>
    <definedName name="_pc2">#REF!</definedName>
    <definedName name="_pc3">#REF!</definedName>
    <definedName name="_pc4">#REF!</definedName>
    <definedName name="_PC450">#REF!</definedName>
    <definedName name="_pc5">#REF!</definedName>
    <definedName name="_pc50">#REF!</definedName>
    <definedName name="_pc50_4">#REF!</definedName>
    <definedName name="_pc6">#REF!</definedName>
    <definedName name="_PC600">#REF!</definedName>
    <definedName name="_pc8">#REF!</definedName>
    <definedName name="_pc80">#REF!</definedName>
    <definedName name="_pc80_4">#REF!</definedName>
    <definedName name="_PCD10">#REF!</definedName>
    <definedName name="_PCD3">#REF!</definedName>
    <definedName name="_PCD6">#REF!</definedName>
    <definedName name="_PCD8">#REF!</definedName>
    <definedName name="_pcf10">#REF!</definedName>
    <definedName name="_pcf12">#REF!</definedName>
    <definedName name="_pcf3">#REF!</definedName>
    <definedName name="_pcf4">#REF!</definedName>
    <definedName name="_pcf5">#REF!</definedName>
    <definedName name="_pcf6">#REF!</definedName>
    <definedName name="_pcf8">#REF!</definedName>
    <definedName name="_pcf80">#REF!</definedName>
    <definedName name="_pcf80_4">#REF!</definedName>
    <definedName name="_pd0120">#REF!</definedName>
    <definedName name="_pd0132">#REF!</definedName>
    <definedName name="_pd0135">#REF!</definedName>
    <definedName name="_pd0163">#REF!</definedName>
    <definedName name="_pd0164">#REF!</definedName>
    <definedName name="_pd0165">#REF!</definedName>
    <definedName name="_pd0166">#REF!</definedName>
    <definedName name="_pd0167">#REF!</definedName>
    <definedName name="_pd0200">#REF!</definedName>
    <definedName name="_pd0210">#REF!</definedName>
    <definedName name="_pd0220">#REF!</definedName>
    <definedName name="_pd0221">#REF!</definedName>
    <definedName name="_pd0240">#REF!</definedName>
    <definedName name="_pd0242">#REF!</definedName>
    <definedName name="_pd0244">#REF!</definedName>
    <definedName name="_pd0246">#REF!</definedName>
    <definedName name="_pd0260">#REF!</definedName>
    <definedName name="_pd0261">#REF!</definedName>
    <definedName name="_pd0262">#REF!</definedName>
    <definedName name="_pd1">#REF!</definedName>
    <definedName name="_PD11">#REF!</definedName>
    <definedName name="_PD11_4">#REF!</definedName>
    <definedName name="_PD12">#REF!</definedName>
    <definedName name="_PD12_4">#REF!</definedName>
    <definedName name="_PD13">#REF!</definedName>
    <definedName name="_PD13_4">#REF!</definedName>
    <definedName name="_PD14">#REF!</definedName>
    <definedName name="_PD14_4">#REF!</definedName>
    <definedName name="_PD15">#REF!</definedName>
    <definedName name="_PD15_4">#REF!</definedName>
    <definedName name="_pd2">#REF!</definedName>
    <definedName name="_PD21">#REF!</definedName>
    <definedName name="_PD21_4">#REF!</definedName>
    <definedName name="_PD22">#REF!</definedName>
    <definedName name="_PD22_4">#REF!</definedName>
    <definedName name="_PD23">#REF!</definedName>
    <definedName name="_PD23_4">#REF!</definedName>
    <definedName name="_PD24">#REF!</definedName>
    <definedName name="_PD24_4">#REF!</definedName>
    <definedName name="_pd3">#REF!</definedName>
    <definedName name="_PD31">#REF!</definedName>
    <definedName name="_PD31_4">#REF!</definedName>
    <definedName name="_PD32">#REF!</definedName>
    <definedName name="_PD32_4">#REF!</definedName>
    <definedName name="_PD33">#REF!</definedName>
    <definedName name="_PD33_4">#REF!</definedName>
    <definedName name="_PD34">#REF!</definedName>
    <definedName name="_PD34_4">#REF!</definedName>
    <definedName name="_PD35">#REF!</definedName>
    <definedName name="_PD35_4">#REF!</definedName>
    <definedName name="_PD36">#REF!</definedName>
    <definedName name="_PD36_4">#REF!</definedName>
    <definedName name="_PD41">#REF!</definedName>
    <definedName name="_PD41_4">#REF!</definedName>
    <definedName name="_PD42">#REF!</definedName>
    <definedName name="_PD42_4">#REF!</definedName>
    <definedName name="_PD43">#REF!</definedName>
    <definedName name="_PD43_4">#REF!</definedName>
    <definedName name="_PD44">#REF!</definedName>
    <definedName name="_PD44_4">#REF!</definedName>
    <definedName name="_PD45">#REF!</definedName>
    <definedName name="_PD45_4">#REF!</definedName>
    <definedName name="_PD46">#REF!</definedName>
    <definedName name="_PD46_4">#REF!</definedName>
    <definedName name="_PD47">#REF!</definedName>
    <definedName name="_PD47_4">#REF!</definedName>
    <definedName name="_PD51">#REF!</definedName>
    <definedName name="_PD51_4">#REF!</definedName>
    <definedName name="_PD52">#REF!</definedName>
    <definedName name="_PD52_4">#REF!</definedName>
    <definedName name="_PD53">#REF!</definedName>
    <definedName name="_PD53_4">#REF!</definedName>
    <definedName name="_PD54">#REF!</definedName>
    <definedName name="_PD54_4">#REF!</definedName>
    <definedName name="_PD55">#REF!</definedName>
    <definedName name="_PD55_4">#REF!</definedName>
    <definedName name="_PD56">#REF!</definedName>
    <definedName name="_PD56_4">#REF!</definedName>
    <definedName name="_PD61">#REF!</definedName>
    <definedName name="_PD61_4">#REF!</definedName>
    <definedName name="_PD62">#REF!</definedName>
    <definedName name="_PD62_4">#REF!</definedName>
    <definedName name="_PD63">#REF!</definedName>
    <definedName name="_PD63_4">#REF!</definedName>
    <definedName name="_pdf3">#REF!</definedName>
    <definedName name="_pdp2">#REF!</definedName>
    <definedName name="_pe0013">#REF!</definedName>
    <definedName name="_pe0014">#REF!</definedName>
    <definedName name="_pe0015">#REF!</definedName>
    <definedName name="_pe0025">#REF!</definedName>
    <definedName name="_pek1">#REF!</definedName>
    <definedName name="_pek2">#REF!</definedName>
    <definedName name="_pek3">#REF!</definedName>
    <definedName name="_PEL001">#REF!</definedName>
    <definedName name="_PEL002">#REF!</definedName>
    <definedName name="_PEL003">#REF!</definedName>
    <definedName name="_PEL004">#REF!</definedName>
    <definedName name="_PEL005">#REF!</definedName>
    <definedName name="_PEL006">#REF!</definedName>
    <definedName name="_PEL007">#REF!</definedName>
    <definedName name="_PEL008">#REF!</definedName>
    <definedName name="_PEL009">#REF!</definedName>
    <definedName name="_PEL011">#REF!</definedName>
    <definedName name="_PEL012">#REF!</definedName>
    <definedName name="_PEL013">#REF!</definedName>
    <definedName name="_PEL014">#REF!</definedName>
    <definedName name="_PEL015">#REF!</definedName>
    <definedName name="_PEL016">#REF!</definedName>
    <definedName name="_PEL017">#REF!</definedName>
    <definedName name="_PEL018">#REF!</definedName>
    <definedName name="_PEL019">#REF!</definedName>
    <definedName name="_PEL020">#REF!</definedName>
    <definedName name="_PEL021">#REF!</definedName>
    <definedName name="_PEL022">#REF!</definedName>
    <definedName name="_PEL023">#REF!</definedName>
    <definedName name="_PEL024">#REF!</definedName>
    <definedName name="_PEL025">#REF!</definedName>
    <definedName name="_PEL026">#REF!</definedName>
    <definedName name="_PEL027">#REF!</definedName>
    <definedName name="_PEL028">#REF!</definedName>
    <definedName name="_pf0100">#REF!</definedName>
    <definedName name="_pf0161">#REF!</definedName>
    <definedName name="_pf0162">#REF!</definedName>
    <definedName name="_pf0163">#REF!</definedName>
    <definedName name="_pf0164">#REF!</definedName>
    <definedName name="_pf0165">#REF!</definedName>
    <definedName name="_pf0166">#REF!</definedName>
    <definedName name="_pf0167">#REF!</definedName>
    <definedName name="_pf0168">#REF!</definedName>
    <definedName name="_pf0169">#REF!</definedName>
    <definedName name="_pf0170">#REF!</definedName>
    <definedName name="_pf0171">#REF!</definedName>
    <definedName name="_pf0172">#REF!</definedName>
    <definedName name="_pf0173">#REF!</definedName>
    <definedName name="_PF0174">#REF!</definedName>
    <definedName name="_PF0181">#REF!</definedName>
    <definedName name="_pf0200">#REF!</definedName>
    <definedName name="_pf0201">#REF!</definedName>
    <definedName name="_pf0210">#REF!</definedName>
    <definedName name="_pf0280">#REF!</definedName>
    <definedName name="_pf0281">#REF!</definedName>
    <definedName name="_pf0292">#REF!</definedName>
    <definedName name="_pf0293">#REF!</definedName>
    <definedName name="_pf0294">#REF!</definedName>
    <definedName name="_PF0295">#REF!</definedName>
    <definedName name="_PF0296">#REF!</definedName>
    <definedName name="_pf0400">#REF!</definedName>
    <definedName name="_pf0402">#REF!</definedName>
    <definedName name="_pf0403">#REF!</definedName>
    <definedName name="_PF1">#REF!</definedName>
    <definedName name="_pf12">#REF!</definedName>
    <definedName name="_pf18">#REF!</definedName>
    <definedName name="_PF2">#REF!</definedName>
    <definedName name="_pf3">#REF!</definedName>
    <definedName name="_pf4">#REF!</definedName>
    <definedName name="_pf5">#REF!</definedName>
    <definedName name="_pf5001">#REF!</definedName>
    <definedName name="_pf6">#REF!</definedName>
    <definedName name="_pg0120">#REF!</definedName>
    <definedName name="_pg0121">#REF!</definedName>
    <definedName name="_pg0122">#REF!</definedName>
    <definedName name="_pg0123">#REF!</definedName>
    <definedName name="_pg0124">#REF!</definedName>
    <definedName name="_pg0125">#REF!</definedName>
    <definedName name="_pg0126">#REF!</definedName>
    <definedName name="_pg0130">#REF!</definedName>
    <definedName name="_PG0131">#REF!</definedName>
    <definedName name="_pg0140">#REF!</definedName>
    <definedName name="_pg0145">#REF!</definedName>
    <definedName name="_pg2">#REF!</definedName>
    <definedName name="_ph0001">#REF!</definedName>
    <definedName name="_ph0002">#REF!</definedName>
    <definedName name="_ph0003">#REF!</definedName>
    <definedName name="_ph0004">#REF!</definedName>
    <definedName name="_ph0005">#REF!</definedName>
    <definedName name="_ph0006">#REF!</definedName>
    <definedName name="_ph0007">#REF!</definedName>
    <definedName name="_ph0008">#REF!</definedName>
    <definedName name="_ph0009">#REF!</definedName>
    <definedName name="_ph100">#REF!</definedName>
    <definedName name="_ph100_4">#REF!</definedName>
    <definedName name="_ph1001">#REF!</definedName>
    <definedName name="_ph1002">#REF!</definedName>
    <definedName name="_ph1003">#REF!</definedName>
    <definedName name="_ph1004">#REF!</definedName>
    <definedName name="_ph150">#REF!</definedName>
    <definedName name="_ph150_4">#REF!</definedName>
    <definedName name="_ph2001">#REF!</definedName>
    <definedName name="_ph2002">#REF!</definedName>
    <definedName name="_ph2003">#REF!</definedName>
    <definedName name="_ph2004">#REF!</definedName>
    <definedName name="_ph3001">#REF!</definedName>
    <definedName name="_ph3002">#REF!</definedName>
    <definedName name="_ph3003">#REF!</definedName>
    <definedName name="_ph3004">#REF!</definedName>
    <definedName name="_ph3005">#REF!</definedName>
    <definedName name="_phf100">#REF!</definedName>
    <definedName name="_phf100_4">#REF!</definedName>
    <definedName name="_phf150">#REF!</definedName>
    <definedName name="_phf150_4">#REF!</definedName>
    <definedName name="_pi0001">#REF!</definedName>
    <definedName name="_pi0012">#REF!</definedName>
    <definedName name="_pi0105">#REF!</definedName>
    <definedName name="_pi0110">#REF!</definedName>
    <definedName name="_PI0112">#REF!</definedName>
    <definedName name="_PI01500">#REF!</definedName>
    <definedName name="_PI0500">#REF!</definedName>
    <definedName name="_pi0501">#REF!</definedName>
    <definedName name="_pi0502">#REF!</definedName>
    <definedName name="_pi0503">#REF!</definedName>
    <definedName name="_pi0504">#REF!</definedName>
    <definedName name="_pi0505">#REF!</definedName>
    <definedName name="_pi0506">#REF!</definedName>
    <definedName name="_pi0510">#REF!</definedName>
    <definedName name="_pi0511">#REF!</definedName>
    <definedName name="_pi0512">#REF!</definedName>
    <definedName name="_pi0513">#REF!</definedName>
    <definedName name="_pi0514">#REF!</definedName>
    <definedName name="_pi0515">#REF!</definedName>
    <definedName name="_pi0516">#REF!</definedName>
    <definedName name="_pi0600">#REF!</definedName>
    <definedName name="_pi0601">#REF!</definedName>
    <definedName name="_pi0602">#REF!</definedName>
    <definedName name="_pi0603">#REF!</definedName>
    <definedName name="_pi0604">#REF!</definedName>
    <definedName name="_PJ0100">#REF!</definedName>
    <definedName name="_PJ0101">#REF!</definedName>
    <definedName name="_PJ0102">#REF!</definedName>
    <definedName name="_pj0103">#REF!</definedName>
    <definedName name="_pj0104">#REF!</definedName>
    <definedName name="_pj0105">#REF!</definedName>
    <definedName name="_PJ0106">#REF!</definedName>
    <definedName name="_pj0107">#REF!</definedName>
    <definedName name="_PJ0108">#REF!</definedName>
    <definedName name="_PJ0109">#REF!</definedName>
    <definedName name="_PJ0110">#REF!</definedName>
    <definedName name="_PJ0111">#REF!</definedName>
    <definedName name="_pj0125">#REF!</definedName>
    <definedName name="_pj0130">#REF!</definedName>
    <definedName name="_pj0131">#REF!</definedName>
    <definedName name="_pj0139">#REF!</definedName>
    <definedName name="_pj1001">#REF!</definedName>
    <definedName name="_pj1004">#REF!</definedName>
    <definedName name="_pj1005">#REF!</definedName>
    <definedName name="_PJ2">#REF!</definedName>
    <definedName name="_PJ3">#REF!</definedName>
    <definedName name="_PJA1">#REF!</definedName>
    <definedName name="_PJA2">#REF!</definedName>
    <definedName name="_PJA3">#REF!</definedName>
    <definedName name="_PJA4">#REF!</definedName>
    <definedName name="_PJA6">#REF!</definedName>
    <definedName name="_pjg1">#REF!</definedName>
    <definedName name="_pjg2">#REF!</definedName>
    <definedName name="_pjk5">#REF!</definedName>
    <definedName name="_pk1">#REF!</definedName>
    <definedName name="_pk15">#REF!</definedName>
    <definedName name="_pk2">#REF!</definedName>
    <definedName name="_pk25">#REF!</definedName>
    <definedName name="_pk3">#REF!</definedName>
    <definedName name="_PL1">#REF!</definedName>
    <definedName name="_PL2">#REF!</definedName>
    <definedName name="_PL25">#REF!</definedName>
    <definedName name="_PL3">#REF!</definedName>
    <definedName name="_PL4">#REF!</definedName>
    <definedName name="_PL5">#REF!</definedName>
    <definedName name="_ply4">#REF!</definedName>
    <definedName name="_ply9">#REF!</definedName>
    <definedName name="_pn20100">#REF!</definedName>
    <definedName name="_pn2015">#REF!</definedName>
    <definedName name="_pn20150">#REF!</definedName>
    <definedName name="_pn2020">#REF!</definedName>
    <definedName name="_pn2025">#REF!</definedName>
    <definedName name="_pn2032">#REF!</definedName>
    <definedName name="_pn2040">#REF!</definedName>
    <definedName name="_pn2050">#REF!</definedName>
    <definedName name="_pn2065">#REF!</definedName>
    <definedName name="_pn2080">#REF!</definedName>
    <definedName name="_po1000">#REF!</definedName>
    <definedName name="_por4040">#REF!</definedName>
    <definedName name="_pos4">#REF!</definedName>
    <definedName name="_pos5">#REF!</definedName>
    <definedName name="_pos6">#REF!</definedName>
    <definedName name="_pos7">#REF!</definedName>
    <definedName name="_pos8">#REF!</definedName>
    <definedName name="_PP1">#REF!</definedName>
    <definedName name="_PP11">#REF!</definedName>
    <definedName name="_PP11_4">#REF!</definedName>
    <definedName name="_PP12">#REF!</definedName>
    <definedName name="_PP12_4">#REF!</definedName>
    <definedName name="_PP13">#REF!</definedName>
    <definedName name="_PP13_4">#REF!</definedName>
    <definedName name="_PP2">#REF!</definedName>
    <definedName name="_PP21">#REF!</definedName>
    <definedName name="_PP21_4">#REF!</definedName>
    <definedName name="_PP22">#REF!</definedName>
    <definedName name="_PP22_4">#REF!</definedName>
    <definedName name="_PP31">#REF!</definedName>
    <definedName name="_PP31_4">#REF!</definedName>
    <definedName name="_PP32">#REF!</definedName>
    <definedName name="_PP32_4">#REF!</definedName>
    <definedName name="_PP33">#REF!</definedName>
    <definedName name="_PP33_4">#REF!</definedName>
    <definedName name="_PP41">#REF!</definedName>
    <definedName name="_PP41_4">#REF!</definedName>
    <definedName name="_PP42">#REF!</definedName>
    <definedName name="_PP42_4">#REF!</definedName>
    <definedName name="_PP43">#REF!</definedName>
    <definedName name="_PP43_4">#REF!</definedName>
    <definedName name="_PP51">#REF!</definedName>
    <definedName name="_PP51_4">#REF!</definedName>
    <definedName name="_PP52">#REF!</definedName>
    <definedName name="_PP52_4">#REF!</definedName>
    <definedName name="_PP53">#REF!</definedName>
    <definedName name="_PP53_4">#REF!</definedName>
    <definedName name="_PP61">#REF!</definedName>
    <definedName name="_PP61_4">#REF!</definedName>
    <definedName name="_PP62">#REF!</definedName>
    <definedName name="_PP62_4">#REF!</definedName>
    <definedName name="_PP63">#REF!</definedName>
    <definedName name="_PP63_4">#REF!</definedName>
    <definedName name="_PP71">#REF!</definedName>
    <definedName name="_PP71_4">#REF!</definedName>
    <definedName name="_PP72">#REF!</definedName>
    <definedName name="_PP72_4">#REF!</definedName>
    <definedName name="_PP73">#REF!</definedName>
    <definedName name="_PP73_4">#REF!</definedName>
    <definedName name="_ppn1">#REF!</definedName>
    <definedName name="_ppr15">#REF!</definedName>
    <definedName name="_ppr20">#REF!</definedName>
    <definedName name="_ppr25">#REF!</definedName>
    <definedName name="_ppr40">#REF!</definedName>
    <definedName name="_ppr50">#REF!</definedName>
    <definedName name="_PPRA3_N69_AGPQ">#REF!</definedName>
    <definedName name="_PPRA72_N138_AG">#REF!</definedName>
    <definedName name="_PPRAE77_AP139_">#REF!</definedName>
    <definedName name="_PPRAJ1_AT45_AG">#REF!</definedName>
    <definedName name="_PPRAR77_AZ139_">#REF!</definedName>
    <definedName name="_PPRBB77_BJ139_">#REF!</definedName>
    <definedName name="_PPRBL77_BS139_">#REF!</definedName>
    <definedName name="_PPRL77_U139_AG">#REF!</definedName>
    <definedName name="_PPRT77_AA139_A">#REF!</definedName>
    <definedName name="_PPRZ1_AH49_AGP">#REF!</definedName>
    <definedName name="_PPU1">#REF!</definedName>
    <definedName name="_PPU1_4">#REF!</definedName>
    <definedName name="_PPU2">#REF!</definedName>
    <definedName name="_PPU2_4">#REF!</definedName>
    <definedName name="_PPU3">#REF!</definedName>
    <definedName name="_PPU3_4">#REF!</definedName>
    <definedName name="_pr0001">#REF!</definedName>
    <definedName name="_pr0004">#REF!</definedName>
    <definedName name="_pr0005">#REF!</definedName>
    <definedName name="_pr0102">#REF!</definedName>
    <definedName name="_pr0104">#REF!</definedName>
    <definedName name="_PRC019">#REF!</definedName>
    <definedName name="_PS1">#REF!</definedName>
    <definedName name="_PS2">#REF!</definedName>
    <definedName name="_PSC052">#REF!</definedName>
    <definedName name="_PSC084">#REF!</definedName>
    <definedName name="_psr1">#REF!</definedName>
    <definedName name="_psr2">#REF!</definedName>
    <definedName name="_psr3">#REF!</definedName>
    <definedName name="_psr44">#REF!</definedName>
    <definedName name="_PT1">#REF!</definedName>
    <definedName name="_PT2">#REF!</definedName>
    <definedName name="_PT3">#REF!</definedName>
    <definedName name="_pt30">#REF!</definedName>
    <definedName name="_PT4">#REF!</definedName>
    <definedName name="_pv100">#REF!</definedName>
    <definedName name="_pv100_4">#REF!</definedName>
    <definedName name="_pv40">#REF!</definedName>
    <definedName name="_pv40_4">#REF!</definedName>
    <definedName name="_pv50">#REF!</definedName>
    <definedName name="_pv50_4">#REF!</definedName>
    <definedName name="_pv80">#REF!</definedName>
    <definedName name="_pv80_4">#REF!</definedName>
    <definedName name="_PVC05">#REF!</definedName>
    <definedName name="_pvc075">#REF!</definedName>
    <definedName name="_pvc1">#REF!</definedName>
    <definedName name="_pvc100">#REF!</definedName>
    <definedName name="_pvc100_2">NA()</definedName>
    <definedName name="_pvc12">#REF!</definedName>
    <definedName name="_pvc13">#REF!</definedName>
    <definedName name="_pvc150">#REF!</definedName>
    <definedName name="_pvc150_2">NA()</definedName>
    <definedName name="_PVC153">#REF!</definedName>
    <definedName name="_PVC2">#REF!</definedName>
    <definedName name="_pvc20">#REF!</definedName>
    <definedName name="_pvc20_2">NA()</definedName>
    <definedName name="_pvc200">#REF!</definedName>
    <definedName name="_pvc200_2">NA()</definedName>
    <definedName name="_pvc25">#REF!</definedName>
    <definedName name="_pvc25_2">NA()</definedName>
    <definedName name="_pvc250">#REF!</definedName>
    <definedName name="_PVC3">#REF!</definedName>
    <definedName name="_pvc300">#REF!</definedName>
    <definedName name="_pvc32">#REF!</definedName>
    <definedName name="_pvc32_2">NA()</definedName>
    <definedName name="_PVC34">#REF!</definedName>
    <definedName name="_pvc350">#REF!</definedName>
    <definedName name="_PVC4">#REF!</definedName>
    <definedName name="_pvc40">#REF!</definedName>
    <definedName name="_pvc40_2">NA()</definedName>
    <definedName name="_pvc400">#REF!</definedName>
    <definedName name="_pvc44">#REF!</definedName>
    <definedName name="_pvc50">#REF!</definedName>
    <definedName name="_pvc50_2">NA()</definedName>
    <definedName name="_pvc6">#REF!</definedName>
    <definedName name="_pvc65">#REF!</definedName>
    <definedName name="_pvc65_2">NA()</definedName>
    <definedName name="_PVC75">#REF!</definedName>
    <definedName name="_pvc8">#REF!</definedName>
    <definedName name="_pvc80">#REF!</definedName>
    <definedName name="_pvc80_2">NA()</definedName>
    <definedName name="_pvc804">"'file://SERVER3/har-data/STRUCTURE PRICE OF BQ KOMPAS GRAMEDIA.xls'#$analisa.$#REF!$#REF!"</definedName>
    <definedName name="_pvc805">"'file://SERVER3/har-data/STRUCTURE PRICE OF BQ KOMPAS GRAMEDIA.xls'#$analisa.$#REF!$#REF!"</definedName>
    <definedName name="_pvf100">#REF!</definedName>
    <definedName name="_pvf100_4">#REF!</definedName>
    <definedName name="_pvf80">#REF!</definedName>
    <definedName name="_pvf80_4">#REF!</definedName>
    <definedName name="_pxx001">#REF!</definedName>
    <definedName name="_Q">#REF!</definedName>
    <definedName name="_Q___0">"$#REF!.$#REF!#REF!"</definedName>
    <definedName name="_Q___2">"$#REF!.$#REF!#REF!"</definedName>
    <definedName name="_Q___3">"$#REF!.$#REF!#REF!"</definedName>
    <definedName name="_Q___4">"$LAMP_C.$#REF!#REF!"</definedName>
    <definedName name="_Q_1">#REF!</definedName>
    <definedName name="_Q_1_1">#REF!</definedName>
    <definedName name="_Q_1_1_1">#REF!</definedName>
    <definedName name="_Q_1_1_1_1">#REF!</definedName>
    <definedName name="_Q_1_1_3">#REF!</definedName>
    <definedName name="_Q_1_3">#REF!</definedName>
    <definedName name="_Q_1_4">#REF!</definedName>
    <definedName name="_Q_1_7">#REF!</definedName>
    <definedName name="_Q_10">#REF!</definedName>
    <definedName name="_Q_10_4">#REF!</definedName>
    <definedName name="_Q_11">#REF!</definedName>
    <definedName name="_Q_11_4">#REF!</definedName>
    <definedName name="_Q_12">#REF!</definedName>
    <definedName name="_Q_12_4">#REF!</definedName>
    <definedName name="_Q_13">#REF!</definedName>
    <definedName name="_Q_13_4">#REF!</definedName>
    <definedName name="_Q_14">#REF!</definedName>
    <definedName name="_Q_14_15">#REF!</definedName>
    <definedName name="_Q_14_15_1">#REF!</definedName>
    <definedName name="_Q_14_15_16">#REF!</definedName>
    <definedName name="_Q_14_15_7">#REF!</definedName>
    <definedName name="_Q_14_16">#REF!</definedName>
    <definedName name="_Q_14_8">#REF!</definedName>
    <definedName name="_Q_14_9">#REF!</definedName>
    <definedName name="_Q_15_1">#REF!</definedName>
    <definedName name="_Q_15_16">#REF!</definedName>
    <definedName name="_Q_15_7">#REF!</definedName>
    <definedName name="_Q_16">#REF!</definedName>
    <definedName name="_Q_16_1">#REF!</definedName>
    <definedName name="_Q_16_4">#REF!</definedName>
    <definedName name="_Q_2">#REF!</definedName>
    <definedName name="_Q_2_1">#REF!</definedName>
    <definedName name="_Q_22">#REF!</definedName>
    <definedName name="_Q_23">#REF!</definedName>
    <definedName name="_Q_23_4">#REF!</definedName>
    <definedName name="_Q_4">#REF!</definedName>
    <definedName name="_Q_4_1">#REF!</definedName>
    <definedName name="_Q_5_15">#REF!</definedName>
    <definedName name="_Q_5_15_1">#REF!</definedName>
    <definedName name="_Q_5_15_16">#REF!</definedName>
    <definedName name="_Q_5_15_7">#REF!</definedName>
    <definedName name="_Q_5_16">#REF!</definedName>
    <definedName name="_Q_5_8">#REF!</definedName>
    <definedName name="_Q_5_9">#REF!</definedName>
    <definedName name="_Q_6">#REF!</definedName>
    <definedName name="_Q_6_15">#REF!</definedName>
    <definedName name="_Q_6_15_1">#REF!</definedName>
    <definedName name="_Q_6_15_16">#REF!</definedName>
    <definedName name="_Q_6_15_7">#REF!</definedName>
    <definedName name="_Q_6_16">#REF!</definedName>
    <definedName name="_Q_6_8">#REF!</definedName>
    <definedName name="_Q_6_9">#REF!</definedName>
    <definedName name="_Q_7">#REF!</definedName>
    <definedName name="_Q_7_1">#REF!</definedName>
    <definedName name="_Q_7_15">#REF!</definedName>
    <definedName name="_Q_7_15_1">#REF!</definedName>
    <definedName name="_Q_7_15_16">#REF!</definedName>
    <definedName name="_Q_7_15_7">#REF!</definedName>
    <definedName name="_Q_7_16">#REF!</definedName>
    <definedName name="_Q_7_8">#REF!</definedName>
    <definedName name="_Q_7_9">#REF!</definedName>
    <definedName name="_Q_8">#REF!</definedName>
    <definedName name="_Q_9">#REF!</definedName>
    <definedName name="_Q2" localSheetId="9">{"'Overflow Tank '!$A$1:$Q$58"}</definedName>
    <definedName name="_Q2">{"'Overflow Tank '!$A$1:$Q$58"}</definedName>
    <definedName name="_QC1">#REF!</definedName>
    <definedName name="_QC2">#REF!</definedName>
    <definedName name="_QC3">#REF!</definedName>
    <definedName name="_qmd15">#REF!</definedName>
    <definedName name="_qmd15_2">NA()</definedName>
    <definedName name="_qmd20">#REF!</definedName>
    <definedName name="_qmd20_2">NA()</definedName>
    <definedName name="_QS1">#REF!</definedName>
    <definedName name="_QS10">#REF!</definedName>
    <definedName name="_QS11">#REF!</definedName>
    <definedName name="_QS12">#REF!</definedName>
    <definedName name="_QS13">#REF!</definedName>
    <definedName name="_QS14">#REF!</definedName>
    <definedName name="_QS15">#REF!</definedName>
    <definedName name="_QS16">#REF!</definedName>
    <definedName name="_QS17">#REF!</definedName>
    <definedName name="_QS18">#REF!</definedName>
    <definedName name="_QS19">#REF!</definedName>
    <definedName name="_QS2">#REF!</definedName>
    <definedName name="_QS20">#REF!</definedName>
    <definedName name="_QS21">#REF!</definedName>
    <definedName name="_QS3">#REF!</definedName>
    <definedName name="_QS4">#REF!</definedName>
    <definedName name="_QS5">#REF!</definedName>
    <definedName name="_QS6">#REF!</definedName>
    <definedName name="_QS7">#REF!</definedName>
    <definedName name="_QS8">#REF!</definedName>
    <definedName name="_QS9">#REF!</definedName>
    <definedName name="_qty1">#REF!</definedName>
    <definedName name="_qty2">#REF!</definedName>
    <definedName name="_qty3">#REF!</definedName>
    <definedName name="_qty4">#REF!</definedName>
    <definedName name="_R">#REF!</definedName>
    <definedName name="_R_1">#REF!</definedName>
    <definedName name="_R_1_1">#REF!</definedName>
    <definedName name="_R_4">#REF!</definedName>
    <definedName name="_RAB1">#REF!</definedName>
    <definedName name="_RAB2">#REF!</definedName>
    <definedName name="_rambuncis">#REF!</definedName>
    <definedName name="_rcp100">#REF!</definedName>
    <definedName name="_rcp60">#REF!</definedName>
    <definedName name="_rd1">#REF!</definedName>
    <definedName name="_rd2">#REF!</definedName>
    <definedName name="_rd3">#REF!</definedName>
    <definedName name="_rd4">#REF!</definedName>
    <definedName name="_rd6">#REF!</definedName>
    <definedName name="_rd8">#REF!</definedName>
    <definedName name="_rdd100">#REF!</definedName>
    <definedName name="_rdd100_2">NA()</definedName>
    <definedName name="_rdd150">#REF!</definedName>
    <definedName name="_rdd150_2">NA()</definedName>
    <definedName name="_rdo1">#REF!</definedName>
    <definedName name="_rdo10">#REF!</definedName>
    <definedName name="_rdo4">#REF!</definedName>
    <definedName name="_rdo6">#REF!</definedName>
    <definedName name="_rdo7">#REF!</definedName>
    <definedName name="_rdo8">#REF!</definedName>
    <definedName name="_rdo9">#REF!</definedName>
    <definedName name="_Regression_Int">1</definedName>
    <definedName name="_Regression_Out" hidden="1">#REF!</definedName>
    <definedName name="_Regression_X" hidden="1">#REF!</definedName>
    <definedName name="_Regression_Y" hidden="1">#REF!</definedName>
    <definedName name="_RIGHT__M_WS1__">#REF!</definedName>
    <definedName name="_RIGHT__M_WS10_">#REF!</definedName>
    <definedName name="_RIGHT__M_WS11_">#REF!</definedName>
    <definedName name="_RIGHT__M_WS3__">#REF!</definedName>
    <definedName name="_RIGHT__M_WS5__">#REF!</definedName>
    <definedName name="_RIGHT__M_WS9__">#REF!</definedName>
    <definedName name="_rk100">#REF!</definedName>
    <definedName name="_rk100_4">#REF!</definedName>
    <definedName name="_rk150">#REF!</definedName>
    <definedName name="_rk200">#REF!</definedName>
    <definedName name="_rk200_4">#REF!</definedName>
    <definedName name="_rk300">#REF!</definedName>
    <definedName name="_rk300_4">#REF!</definedName>
    <definedName name="_rk400">#REF!</definedName>
    <definedName name="_RK400_4">#REF!</definedName>
    <definedName name="_rk500">#REF!</definedName>
    <definedName name="_RK500_4">#REF!</definedName>
    <definedName name="_rk600">#REF!</definedName>
    <definedName name="_rk600_4">#REF!</definedName>
    <definedName name="_rkl1000">#REF!</definedName>
    <definedName name="_rkl1000_4">#REF!</definedName>
    <definedName name="_rkl1200">#REF!</definedName>
    <definedName name="_rkl1200_4">#REF!</definedName>
    <definedName name="_rkl200">#REF!</definedName>
    <definedName name="_rkl200_4">#REF!</definedName>
    <definedName name="_rkl300">#REF!</definedName>
    <definedName name="_rkl300_4">#REF!</definedName>
    <definedName name="_rkl400">#REF!</definedName>
    <definedName name="_rkl400_4">#REF!</definedName>
    <definedName name="_rkl500">#REF!</definedName>
    <definedName name="_rkl500_4">#REF!</definedName>
    <definedName name="_rkl600">#REF!</definedName>
    <definedName name="_rkl600_4">#REF!</definedName>
    <definedName name="_rkl700">#REF!</definedName>
    <definedName name="_rkl700_4">#REF!</definedName>
    <definedName name="_rkl800">#REF!</definedName>
    <definedName name="_rkl800_4">#REF!</definedName>
    <definedName name="_S">#REF!</definedName>
    <definedName name="_S___0">"$#REF!.$R$139"</definedName>
    <definedName name="_S___2">"$#REF!.#REF!#REF!"</definedName>
    <definedName name="_S___3">"$#REF!.#REF!#REF!"</definedName>
    <definedName name="_S___4">NA()</definedName>
    <definedName name="_S___4_1">NA()</definedName>
    <definedName name="_S_1">#REF!</definedName>
    <definedName name="_S_1_1">#REF!</definedName>
    <definedName name="_S_1_1_1">#REF!</definedName>
    <definedName name="_S_1_1_1_1">#REF!</definedName>
    <definedName name="_S_1_1_3">#REF!</definedName>
    <definedName name="_S_1_4">#REF!</definedName>
    <definedName name="_S_1_7">#REF!</definedName>
    <definedName name="_S_10">#REF!</definedName>
    <definedName name="_S_10_2">#REF!</definedName>
    <definedName name="_S_10_2_4">#REF!</definedName>
    <definedName name="_S_10_3">#REF!</definedName>
    <definedName name="_S_10_3_4">#REF!</definedName>
    <definedName name="_S_10_4">#REF!</definedName>
    <definedName name="_S_11">#REF!</definedName>
    <definedName name="_S_11_2">#REF!</definedName>
    <definedName name="_S_11_2_4">#REF!</definedName>
    <definedName name="_S_11_3">#REF!</definedName>
    <definedName name="_S_11_3_4">#REF!</definedName>
    <definedName name="_S_11_4">#REF!</definedName>
    <definedName name="_S_12">#REF!</definedName>
    <definedName name="_S_12_2">#REF!</definedName>
    <definedName name="_S_12_2_4">#REF!</definedName>
    <definedName name="_S_12_3">#REF!</definedName>
    <definedName name="_S_12_3_4">#REF!</definedName>
    <definedName name="_S_12_4">#REF!</definedName>
    <definedName name="_S_13">#REF!</definedName>
    <definedName name="_S_13_4">#REF!</definedName>
    <definedName name="_S_14">#REF!</definedName>
    <definedName name="_S_14_15">#REF!</definedName>
    <definedName name="_S_14_15_1">#REF!</definedName>
    <definedName name="_S_14_15_16">#REF!</definedName>
    <definedName name="_S_14_15_7">#REF!</definedName>
    <definedName name="_S_14_16">#REF!</definedName>
    <definedName name="_S_14_8">#REF!</definedName>
    <definedName name="_S_14_9">#REF!</definedName>
    <definedName name="_S_15_1">#REF!</definedName>
    <definedName name="_S_15_16">#REF!</definedName>
    <definedName name="_S_15_7">#REF!</definedName>
    <definedName name="_S_16">#REF!</definedName>
    <definedName name="_S_16_1">#REF!</definedName>
    <definedName name="_S_16_4">#REF!</definedName>
    <definedName name="_S_2">#REF!</definedName>
    <definedName name="_S_2_1">#REF!</definedName>
    <definedName name="_S_2_1_4">#REF!</definedName>
    <definedName name="_S_2_2">#REF!</definedName>
    <definedName name="_S_2_2_1">#REF!</definedName>
    <definedName name="_S_2_2_4">#REF!</definedName>
    <definedName name="_S_2_3">#REF!</definedName>
    <definedName name="_S_2_3_4">#REF!</definedName>
    <definedName name="_S_2_4">#REF!</definedName>
    <definedName name="_S_23">#REF!</definedName>
    <definedName name="_S_23_4">#REF!</definedName>
    <definedName name="_S_3_1">#REF!</definedName>
    <definedName name="_S_3_1_4">#REF!</definedName>
    <definedName name="_S_3_2">#REF!</definedName>
    <definedName name="_S_3_2_4">#REF!</definedName>
    <definedName name="_S_3_3">#REF!</definedName>
    <definedName name="_S_3_3_4">#REF!</definedName>
    <definedName name="_S_3_4">#REF!</definedName>
    <definedName name="_S_4">#REF!</definedName>
    <definedName name="_S_4_1">#REF!</definedName>
    <definedName name="_S_6">#REF!</definedName>
    <definedName name="_S_7">#REF!</definedName>
    <definedName name="_S_7_1">#REF!</definedName>
    <definedName name="_S_7_2">#REF!</definedName>
    <definedName name="_S_7_2_4">#REF!</definedName>
    <definedName name="_S_7_3">#REF!</definedName>
    <definedName name="_S_7_3_4">#REF!</definedName>
    <definedName name="_S_7_4">#REF!</definedName>
    <definedName name="_S_8">#REF!</definedName>
    <definedName name="_S_9">#REF!</definedName>
    <definedName name="_sad1010">#REF!</definedName>
    <definedName name="_sad1212">#REF!</definedName>
    <definedName name="_sad1414">#REF!</definedName>
    <definedName name="_sad1717">#REF!</definedName>
    <definedName name="_sad266">#REF!</definedName>
    <definedName name="_sad88">#REF!</definedName>
    <definedName name="_sat1">#REF!</definedName>
    <definedName name="_sat2">#REF!</definedName>
    <definedName name="_sat3">#REF!</definedName>
    <definedName name="_sc1">#REF!</definedName>
    <definedName name="_sc175">#REF!</definedName>
    <definedName name="_SC2">#REF!</definedName>
    <definedName name="_sc3">#REF!</definedName>
    <definedName name="_SCH401">#REF!</definedName>
    <definedName name="_SCH401_4">#REF!</definedName>
    <definedName name="_SCH4010">#REF!</definedName>
    <definedName name="_SCH4010_4">#REF!</definedName>
    <definedName name="_SCH402">#REF!</definedName>
    <definedName name="_SCH402_4">#REF!</definedName>
    <definedName name="_SCH403">#REF!</definedName>
    <definedName name="_SCH403_4">#REF!</definedName>
    <definedName name="_SCH404">#REF!</definedName>
    <definedName name="_SCH404_4">#REF!</definedName>
    <definedName name="_SCH405">#REF!</definedName>
    <definedName name="_SCH405_4">#REF!</definedName>
    <definedName name="_SCH406">#REF!</definedName>
    <definedName name="_SCH406_4">#REF!</definedName>
    <definedName name="_SCH408">#REF!</definedName>
    <definedName name="_SCH408_4">#REF!</definedName>
    <definedName name="_SD">#REF!</definedName>
    <definedName name="_SDB11">#REF!</definedName>
    <definedName name="_SDB11_4">#REF!</definedName>
    <definedName name="_SDB41">#REF!</definedName>
    <definedName name="_SDB41_4">#REF!</definedName>
    <definedName name="_SDB42">#REF!</definedName>
    <definedName name="_SDB42_4">#REF!</definedName>
    <definedName name="_SE2" localSheetId="9">___________PSC084</definedName>
    <definedName name="_SE2" localSheetId="8">___________PSC084</definedName>
    <definedName name="_SE2">___________PSC084</definedName>
    <definedName name="_SFL1" localSheetId="9">#REF!</definedName>
    <definedName name="_SFL1">#REF!</definedName>
    <definedName name="_SFL2" localSheetId="9">#REF!</definedName>
    <definedName name="_SFL2">#REF!</definedName>
    <definedName name="_SFL3" localSheetId="9">#REF!</definedName>
    <definedName name="_SFL3">#REF!</definedName>
    <definedName name="_SFM1">#REF!</definedName>
    <definedName name="_SFM2">#REF!</definedName>
    <definedName name="_SFM3">#REF!</definedName>
    <definedName name="_SFM4">#REF!</definedName>
    <definedName name="_SFM5">#REF!</definedName>
    <definedName name="_SFM6">#REF!</definedName>
    <definedName name="_SFM7">#REF!</definedName>
    <definedName name="_SFQ1">#REF!</definedName>
    <definedName name="_SFQ2">#REF!</definedName>
    <definedName name="_SFQ3">#REF!</definedName>
    <definedName name="_SFQ4">#REF!</definedName>
    <definedName name="_sfv150">#REF!</definedName>
    <definedName name="_sfv150_4">#REF!</definedName>
    <definedName name="_sh1040">#REF!</definedName>
    <definedName name="_SK1000">#REF!</definedName>
    <definedName name="_SK1000_4">#REF!</definedName>
    <definedName name="_SKK1000">#REF!</definedName>
    <definedName name="_SKK1000_4">#REF!</definedName>
    <definedName name="_skl1">#REF!</definedName>
    <definedName name="_skl2">#REF!</definedName>
    <definedName name="_skl3">#REF!</definedName>
    <definedName name="_sl11">#REF!</definedName>
    <definedName name="_sl18">#REF!</definedName>
    <definedName name="_sn1020">#REF!</definedName>
    <definedName name="_SN3">#REF!</definedName>
    <definedName name="_sn8">#REF!</definedName>
    <definedName name="_sn9">#REF!</definedName>
    <definedName name="_Sort" hidden="1">#REF!</definedName>
    <definedName name="_Spl12">#REF!</definedName>
    <definedName name="_Spl23">#REF!</definedName>
    <definedName name="_Spl57">#REF!</definedName>
    <definedName name="_srt2">#REF!</definedName>
    <definedName name="_st1">#REF!</definedName>
    <definedName name="_st2">#REF!</definedName>
    <definedName name="_st3">#REF!</definedName>
    <definedName name="_std100">#REF!</definedName>
    <definedName name="_std100_4">#REF!</definedName>
    <definedName name="_std150">#REF!</definedName>
    <definedName name="_std150_4">#REF!</definedName>
    <definedName name="_std2">#REF!</definedName>
    <definedName name="_std3">#REF!</definedName>
    <definedName name="_std4">#REF!</definedName>
    <definedName name="_std50">#REF!</definedName>
    <definedName name="_std50_4">#REF!</definedName>
    <definedName name="_std65">#REF!</definedName>
    <definedName name="_std65_4">#REF!</definedName>
    <definedName name="_str01">#REF!</definedName>
    <definedName name="_str02">#REF!</definedName>
    <definedName name="_str03">#REF!</definedName>
    <definedName name="_str04">#REF!</definedName>
    <definedName name="_str05">#REF!</definedName>
    <definedName name="_str06">#REF!</definedName>
    <definedName name="_str07">#REF!</definedName>
    <definedName name="_str08">#REF!</definedName>
    <definedName name="_str09">#REF!</definedName>
    <definedName name="_str10">#REF!</definedName>
    <definedName name="_str100">#REF!</definedName>
    <definedName name="_str11">#REF!</definedName>
    <definedName name="_str12">#REF!</definedName>
    <definedName name="_str13">#REF!</definedName>
    <definedName name="_str14">#REF!</definedName>
    <definedName name="_str15">#REF!</definedName>
    <definedName name="_str16">#REF!</definedName>
    <definedName name="_str17">#REF!</definedName>
    <definedName name="_str18">#REF!</definedName>
    <definedName name="_str19">#REF!</definedName>
    <definedName name="_STR2" localSheetId="9" hidden="1">{#N/A,#N/A,FALSE,"REK-S-TPL";#N/A,#N/A,FALSE,"REK-TPML";#N/A,#N/A,FALSE,"RAB-TEMPEL"}</definedName>
    <definedName name="_STR2" hidden="1">{#N/A,#N/A,FALSE,"REK-S-TPL";#N/A,#N/A,FALSE,"REK-TPML";#N/A,#N/A,FALSE,"RAB-TEMPEL"}</definedName>
    <definedName name="_str20">#REF!</definedName>
    <definedName name="_str201">#REF!</definedName>
    <definedName name="_str21">#REF!</definedName>
    <definedName name="_str22">#REF!</definedName>
    <definedName name="_str23">#REF!</definedName>
    <definedName name="_str24">#REF!</definedName>
    <definedName name="_str25">#REF!</definedName>
    <definedName name="_str26">#REF!</definedName>
    <definedName name="_str27">#REF!</definedName>
    <definedName name="_str28">#REF!</definedName>
    <definedName name="_str29">#REF!</definedName>
    <definedName name="_str30">#REF!</definedName>
    <definedName name="_str31">#REF!</definedName>
    <definedName name="_str32">#REF!</definedName>
    <definedName name="_str33">#REF!</definedName>
    <definedName name="_str34">#REF!</definedName>
    <definedName name="_str35">#REF!</definedName>
    <definedName name="_str36">#REF!</definedName>
    <definedName name="_str37">#REF!</definedName>
    <definedName name="_str38">#REF!</definedName>
    <definedName name="_str39">#REF!</definedName>
    <definedName name="_str40">#REF!</definedName>
    <definedName name="_str41">#REF!</definedName>
    <definedName name="_str42">#REF!</definedName>
    <definedName name="_str43">#REF!</definedName>
    <definedName name="_str44">#REF!</definedName>
    <definedName name="_str45">#REF!</definedName>
    <definedName name="_str46">#REF!</definedName>
    <definedName name="_str47">#REF!</definedName>
    <definedName name="_str48">#REF!</definedName>
    <definedName name="_str49">#REF!</definedName>
    <definedName name="_str50">#REF!</definedName>
    <definedName name="_str51">#REF!</definedName>
    <definedName name="_str52">#REF!</definedName>
    <definedName name="_str53">#REF!</definedName>
    <definedName name="_str54">#REF!</definedName>
    <definedName name="_str55">#REF!</definedName>
    <definedName name="_str56">#REF!</definedName>
    <definedName name="_str561">#REF!</definedName>
    <definedName name="_str57">#REF!</definedName>
    <definedName name="_str58">#REF!</definedName>
    <definedName name="_str59">#REF!</definedName>
    <definedName name="_str60">#REF!</definedName>
    <definedName name="_str61">#REF!</definedName>
    <definedName name="_str62">#REF!</definedName>
    <definedName name="_str63">#REF!</definedName>
    <definedName name="_str64">#REF!</definedName>
    <definedName name="_str65">#REF!</definedName>
    <definedName name="_str66">#REF!</definedName>
    <definedName name="_str67">#REF!</definedName>
    <definedName name="_str68">#REF!</definedName>
    <definedName name="_str69">#REF!</definedName>
    <definedName name="_str70">#REF!</definedName>
    <definedName name="_str71">#REF!</definedName>
    <definedName name="_str72">#REF!</definedName>
    <definedName name="_str73">#REF!</definedName>
    <definedName name="_str74">#REF!</definedName>
    <definedName name="_str75">#REF!</definedName>
    <definedName name="_str76">#REF!</definedName>
    <definedName name="_str77">#REF!</definedName>
    <definedName name="_str78">#REF!</definedName>
    <definedName name="_str79">#REF!</definedName>
    <definedName name="_str80">#REF!</definedName>
    <definedName name="_str81">#REF!</definedName>
    <definedName name="_str811">#REF!</definedName>
    <definedName name="_str812">#REF!</definedName>
    <definedName name="_str813">#REF!</definedName>
    <definedName name="_str82">#REF!</definedName>
    <definedName name="_str83">#REF!</definedName>
    <definedName name="_str84">#REF!</definedName>
    <definedName name="_str85">#REF!</definedName>
    <definedName name="_str86">#REF!</definedName>
    <definedName name="_str87">#REF!</definedName>
    <definedName name="_str88">#REF!</definedName>
    <definedName name="_str89">#REF!</definedName>
    <definedName name="_str90">#REF!</definedName>
    <definedName name="_str91">#REF!</definedName>
    <definedName name="_str92">#REF!</definedName>
    <definedName name="_str93">#REF!</definedName>
    <definedName name="_str94">#REF!</definedName>
    <definedName name="_str95">#REF!</definedName>
    <definedName name="_str96">#REF!</definedName>
    <definedName name="_str97">#REF!</definedName>
    <definedName name="_str98">#REF!</definedName>
    <definedName name="_SUB01">#REF!</definedName>
    <definedName name="_SUB02">#REF!</definedName>
    <definedName name="_SUB03">#REF!</definedName>
    <definedName name="_SUB04">#REF!</definedName>
    <definedName name="_SUB05">#REF!</definedName>
    <definedName name="_SUB06">#REF!</definedName>
    <definedName name="_SUB07">#REF!</definedName>
    <definedName name="_SUB08">#REF!</definedName>
    <definedName name="_SUB09">#REF!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UM1">#REF!</definedName>
    <definedName name="_SUM2">#REF!</definedName>
    <definedName name="_SUM3">#REF!</definedName>
    <definedName name="_Sun1">#REF!</definedName>
    <definedName name="_T">#REF!</definedName>
    <definedName name="_T_1">#REF!</definedName>
    <definedName name="_T_1_1">#REF!</definedName>
    <definedName name="_T_13">NA()</definedName>
    <definedName name="_T_4">#REF!</definedName>
    <definedName name="_T4" localSheetId="9">{"Book1"}</definedName>
    <definedName name="_T4">{"Book1"}</definedName>
    <definedName name="_T916889">#REF!</definedName>
    <definedName name="_TA01">#REF!</definedName>
    <definedName name="_TA67">#REF!</definedName>
    <definedName name="_TA78">#REF!</definedName>
    <definedName name="_TA89">#REF!</definedName>
    <definedName name="_TA90">#REF!</definedName>
    <definedName name="_Table1_In1" hidden="1">#REF!</definedName>
    <definedName name="_Table1_Out" hidden="1">#REF!</definedName>
    <definedName name="_Table2_In1" hidden="1">#REF!</definedName>
    <definedName name="_Table2_Out" hidden="1">#REF!</definedName>
    <definedName name="_tb100">#REF!</definedName>
    <definedName name="_tb100_4">#REF!</definedName>
    <definedName name="_tb12">#REF!</definedName>
    <definedName name="_tb12_4">#REF!</definedName>
    <definedName name="_tb9">#REF!</definedName>
    <definedName name="_tb9_4">#REF!</definedName>
    <definedName name="_TB96116">#REF!</definedName>
    <definedName name="_TB96121">#REF!</definedName>
    <definedName name="_TB96147">#REF!</definedName>
    <definedName name="_TB97019">#REF!</definedName>
    <definedName name="_TB97084">#REF!</definedName>
    <definedName name="_Tbb1">#REF!</definedName>
    <definedName name="_Tbb2">#REF!</definedName>
    <definedName name="_Tbs1">#REF!</definedName>
    <definedName name="_Tbs2">#REF!</definedName>
    <definedName name="_Tbt1">#REF!</definedName>
    <definedName name="_Tbt2">#REF!</definedName>
    <definedName name="_tc100">#REF!</definedName>
    <definedName name="_tc1510">#REF!</definedName>
    <definedName name="_tc65">#REF!</definedName>
    <definedName name="_TCa1">#REF!</definedName>
    <definedName name="_Tca2">#REF!</definedName>
    <definedName name="_te15">#REF!</definedName>
    <definedName name="_tee50">#REF!</definedName>
    <definedName name="_tee65">#REF!</definedName>
    <definedName name="_tee85">#REF!</definedName>
    <definedName name="_tee86">#REF!</definedName>
    <definedName name="_tee88">#REF!</definedName>
    <definedName name="_tey100">#REF!</definedName>
    <definedName name="_tey150">#REF!</definedName>
    <definedName name="_tey65">#REF!</definedName>
    <definedName name="_tey80">#REF!</definedName>
    <definedName name="_th100">#REF!</definedName>
    <definedName name="_TH160">#REF!</definedName>
    <definedName name="_tha1" localSheetId="9">{"'Sheet1'!$L$16"}</definedName>
    <definedName name="_tha1">{"'Sheet1'!$L$16"}</definedName>
    <definedName name="_ti100">#REF!</definedName>
    <definedName name="_ti120">#REF!</definedName>
    <definedName name="_ti50">#REF!</definedName>
    <definedName name="_ti60">#REF!</definedName>
    <definedName name="_ti80">#REF!</definedName>
    <definedName name="_tj1">#REF!</definedName>
    <definedName name="_tj2">#REF!</definedName>
    <definedName name="_tj3">#REF!</definedName>
    <definedName name="_TK1">#REF!</definedName>
    <definedName name="_TK10">#REF!</definedName>
    <definedName name="_TK11">#REF!</definedName>
    <definedName name="_TK12">#REF!</definedName>
    <definedName name="_TK13">#REF!</definedName>
    <definedName name="_TK14">#REF!</definedName>
    <definedName name="_TK15">#REF!</definedName>
    <definedName name="_TK16">#REF!</definedName>
    <definedName name="_TK17">#REF!</definedName>
    <definedName name="_TK18">#REF!</definedName>
    <definedName name="_TK2">#REF!</definedName>
    <definedName name="_TK3">#REF!</definedName>
    <definedName name="_TK4">#REF!</definedName>
    <definedName name="_TK5">#REF!</definedName>
    <definedName name="_TK6">#REF!</definedName>
    <definedName name="_TK7">#REF!</definedName>
    <definedName name="_TK8">#REF!</definedName>
    <definedName name="_TK9">#REF!</definedName>
    <definedName name="_Tky1">#REF!</definedName>
    <definedName name="_Tky2">#REF!</definedName>
    <definedName name="_TL1">#REF!</definedName>
    <definedName name="_TL2">#REF!</definedName>
    <definedName name="_tl20">#REF!</definedName>
    <definedName name="_TL3">#REF!</definedName>
    <definedName name="_tl40">#REF!</definedName>
    <definedName name="_TLA120">#REF!</definedName>
    <definedName name="_TLA35">#REF!</definedName>
    <definedName name="_TLA50">#REF!</definedName>
    <definedName name="_TLA70">#REF!</definedName>
    <definedName name="_TLA95">#REF!</definedName>
    <definedName name="_tlc20">#REF!</definedName>
    <definedName name="_tlc20_4">#REF!</definedName>
    <definedName name="_TOP2">#REF!</definedName>
    <definedName name="_tp1">#REF!</definedName>
    <definedName name="_tp2">#REF!</definedName>
    <definedName name="_tp282828">#REF!</definedName>
    <definedName name="_tp3">#REF!</definedName>
    <definedName name="_tp4">#REF!</definedName>
    <definedName name="_tp40">#REF!</definedName>
    <definedName name="_tpj1">#REF!</definedName>
    <definedName name="_tpj2">#REF!</definedName>
    <definedName name="_Tpk03">#REF!</definedName>
    <definedName name="_Tpk04">#REF!</definedName>
    <definedName name="_Tpk06">#REF!</definedName>
    <definedName name="_TR1">#REF!</definedName>
    <definedName name="_tr1680">#REF!</definedName>
    <definedName name="_TR250">#REF!</definedName>
    <definedName name="_tr375">#REF!</definedName>
    <definedName name="_TRF2500">#REF!</definedName>
    <definedName name="_TRF2500_4">#REF!</definedName>
    <definedName name="_tri12">#REF!</definedName>
    <definedName name="_tri4">#REF!</definedName>
    <definedName name="_tri6">#REF!</definedName>
    <definedName name="_tri9">#REF!</definedName>
    <definedName name="_tsI3">#N/A</definedName>
    <definedName name="_tsv25">#REF!</definedName>
    <definedName name="_tsv25_4">#REF!</definedName>
    <definedName name="_tv14">#REF!</definedName>
    <definedName name="_Twd04">#REF!</definedName>
    <definedName name="_U">#REF!</definedName>
    <definedName name="_U_1">#REF!</definedName>
    <definedName name="_U_1_1">#REF!</definedName>
    <definedName name="_U_4">#REF!</definedName>
    <definedName name="_UA09">#REF!</definedName>
    <definedName name="_ubv6">#REF!</definedName>
    <definedName name="_ubv6_4">#REF!</definedName>
    <definedName name="_ujl001">#REF!</definedName>
    <definedName name="_ukk001">#REF!</definedName>
    <definedName name="_ukk002">#REF!</definedName>
    <definedName name="_ukk003">#REF!</definedName>
    <definedName name="_ukk004">#REF!</definedName>
    <definedName name="_ukk005">#REF!</definedName>
    <definedName name="_ukk006">#REF!</definedName>
    <definedName name="_ukk007">#REF!</definedName>
    <definedName name="_ukk008">#REF!</definedName>
    <definedName name="_ukk009">#REF!</definedName>
    <definedName name="_ukk010">#REF!</definedName>
    <definedName name="_ukk011">#REF!</definedName>
    <definedName name="_ukk012">#REF!</definedName>
    <definedName name="_uLE10">#REF!</definedName>
    <definedName name="_uLE10_4">#REF!</definedName>
    <definedName name="_uLH20">#REF!</definedName>
    <definedName name="_uLH20_4">#REF!</definedName>
    <definedName name="_uls60">#REF!</definedName>
    <definedName name="_uLW36">#REF!</definedName>
    <definedName name="_uLW36_4">#REF!</definedName>
    <definedName name="_up05">#N/A</definedName>
    <definedName name="_up10">"'file://SERVER3/har-data/STRUCTURE PRICE OF BQ KOMPAS GRAMEDIA.xls'#$analisa.$#REF!$#REF!"</definedName>
    <definedName name="_UP15">#N/A</definedName>
    <definedName name="_UP20">#N/A</definedName>
    <definedName name="_UPA100">NA()</definedName>
    <definedName name="_uPD11">#REF!</definedName>
    <definedName name="_uPD11_4">#REF!</definedName>
    <definedName name="_upd12">#REF!</definedName>
    <definedName name="_upd12_4">#REF!</definedName>
    <definedName name="_uPD13">#REF!</definedName>
    <definedName name="_uPD13_4">#REF!</definedName>
    <definedName name="_uPD14">#REF!</definedName>
    <definedName name="_uPD14_4">#REF!</definedName>
    <definedName name="_uPD15">#REF!</definedName>
    <definedName name="_uPD15_4">#REF!</definedName>
    <definedName name="_uPD21">#REF!</definedName>
    <definedName name="_uPD21_4">#REF!</definedName>
    <definedName name="_uPD22">#REF!</definedName>
    <definedName name="_uPD22_4">#REF!</definedName>
    <definedName name="_uPD23">#REF!</definedName>
    <definedName name="_uPD23_4">#REF!</definedName>
    <definedName name="_uPD24">#REF!</definedName>
    <definedName name="_uPD24_4">#REF!</definedName>
    <definedName name="_uPD31">#REF!</definedName>
    <definedName name="_uPD31_4">#REF!</definedName>
    <definedName name="_uPD32">#REF!</definedName>
    <definedName name="_uPD32_4">#REF!</definedName>
    <definedName name="_uPD33">#REF!</definedName>
    <definedName name="_uPD33_4">#REF!</definedName>
    <definedName name="_uPD34">#REF!</definedName>
    <definedName name="_uPD34_4">#REF!</definedName>
    <definedName name="_uPD35">#REF!</definedName>
    <definedName name="_uPD35_4">#REF!</definedName>
    <definedName name="_uPD36">#REF!</definedName>
    <definedName name="_uPD36_4">#REF!</definedName>
    <definedName name="_uPD41">#REF!</definedName>
    <definedName name="_uPD41_4">#REF!</definedName>
    <definedName name="_uPD42">#REF!</definedName>
    <definedName name="_uPD42_4">#REF!</definedName>
    <definedName name="_uPD43">#REF!</definedName>
    <definedName name="_uPD43_4">#REF!</definedName>
    <definedName name="_uPD44">#REF!</definedName>
    <definedName name="_uPD44_4">#REF!</definedName>
    <definedName name="_uPD45">#REF!</definedName>
    <definedName name="_uPD45_4">#REF!</definedName>
    <definedName name="_uPD46">#REF!</definedName>
    <definedName name="_uPD46_4">#REF!</definedName>
    <definedName name="_uPD47">#REF!</definedName>
    <definedName name="_uPD47_4">#REF!</definedName>
    <definedName name="_uPD51">#REF!</definedName>
    <definedName name="_uPD51_4">#REF!</definedName>
    <definedName name="_uPD52">#REF!</definedName>
    <definedName name="_uPD52_4">#REF!</definedName>
    <definedName name="_uPD53">#REF!</definedName>
    <definedName name="_uPD53_4">#REF!</definedName>
    <definedName name="_uPD54">#REF!</definedName>
    <definedName name="_uPD54_4">#REF!</definedName>
    <definedName name="_uPD55">#REF!</definedName>
    <definedName name="_uPD55_4">#REF!</definedName>
    <definedName name="_uPD56">#REF!</definedName>
    <definedName name="_uPD56_4">#REF!</definedName>
    <definedName name="_uPD61">#REF!</definedName>
    <definedName name="_uPD61_4">#REF!</definedName>
    <definedName name="_uPD62">#REF!</definedName>
    <definedName name="_uPD62_4">#REF!</definedName>
    <definedName name="_uPD63">#REF!</definedName>
    <definedName name="_uPD63_4">#REF!</definedName>
    <definedName name="_uph010">#REF!</definedName>
    <definedName name="_uph011">#REF!</definedName>
    <definedName name="_uph012">#REF!</definedName>
    <definedName name="_uph013">#REF!</definedName>
    <definedName name="_uph014">#REF!</definedName>
    <definedName name="_uph015">#REF!</definedName>
    <definedName name="_uph016">#REF!</definedName>
    <definedName name="_UPH022">#REF!</definedName>
    <definedName name="_upn20100">#REF!</definedName>
    <definedName name="_upn2015">#REF!</definedName>
    <definedName name="_upn20150">#REF!</definedName>
    <definedName name="_upn2020">#REF!</definedName>
    <definedName name="_upn2025">#REF!</definedName>
    <definedName name="_upn2032">#REF!</definedName>
    <definedName name="_upn2040">#REF!</definedName>
    <definedName name="_upn2050">#REF!</definedName>
    <definedName name="_upn2065">#REF!</definedName>
    <definedName name="_upn2080">#REF!</definedName>
    <definedName name="_uPP11">#REF!</definedName>
    <definedName name="_uPP11_4">#REF!</definedName>
    <definedName name="_uPP12">#REF!</definedName>
    <definedName name="_uPP12_4">#REF!</definedName>
    <definedName name="_uPP13">#REF!</definedName>
    <definedName name="_uPP13_4">#REF!</definedName>
    <definedName name="_uPP21">#REF!</definedName>
    <definedName name="_uPP21_4">#REF!</definedName>
    <definedName name="_uPP22">#REF!</definedName>
    <definedName name="_uPP22_4">#REF!</definedName>
    <definedName name="_uPP31">#REF!</definedName>
    <definedName name="_uPP31_4">#REF!</definedName>
    <definedName name="_uPP32">#REF!</definedName>
    <definedName name="_uPP32_4">#REF!</definedName>
    <definedName name="_uPP33">#REF!</definedName>
    <definedName name="_uPP33_4">#REF!</definedName>
    <definedName name="_uPP41">#REF!</definedName>
    <definedName name="_uPP41_4">#REF!</definedName>
    <definedName name="_uPP42">#REF!</definedName>
    <definedName name="_uPP42_4">#REF!</definedName>
    <definedName name="_uPP43">#REF!</definedName>
    <definedName name="_uPP43_4">#REF!</definedName>
    <definedName name="_uPP51">#REF!</definedName>
    <definedName name="_uPP51_4">#REF!</definedName>
    <definedName name="_uPP52">#REF!</definedName>
    <definedName name="_uPP52_4">#REF!</definedName>
    <definedName name="_uPP53">#REF!</definedName>
    <definedName name="_uPP53_4">#REF!</definedName>
    <definedName name="_uPP61">#REF!</definedName>
    <definedName name="_uPP61_4">#REF!</definedName>
    <definedName name="_uPP62">#REF!</definedName>
    <definedName name="_uPP62_4">#REF!</definedName>
    <definedName name="_uPP63">#REF!</definedName>
    <definedName name="_uPP63_4">#REF!</definedName>
    <definedName name="_uPP71">#REF!</definedName>
    <definedName name="_uPP71_4">#REF!</definedName>
    <definedName name="_uPP72">#REF!</definedName>
    <definedName name="_uPP72_4">#REF!</definedName>
    <definedName name="_uPP73">#REF!</definedName>
    <definedName name="_uPP73_4">#REF!</definedName>
    <definedName name="_uRK400">#REF!</definedName>
    <definedName name="_uRK400_4">#REF!</definedName>
    <definedName name="_uRK500">#REF!</definedName>
    <definedName name="_uRK500_4">#REF!</definedName>
    <definedName name="_uRK600">#REF!</definedName>
    <definedName name="_uRK600_4">#REF!</definedName>
    <definedName name="_uro001">#REF!</definedName>
    <definedName name="_uro002">#REF!</definedName>
    <definedName name="_uro003">#REF!</definedName>
    <definedName name="_uro004">#REF!</definedName>
    <definedName name="_uro005">#REF!</definedName>
    <definedName name="_uro006">#REF!</definedName>
    <definedName name="_uro007">#REF!</definedName>
    <definedName name="_uro008">#REF!</definedName>
    <definedName name="_uro009">#REF!</definedName>
    <definedName name="_usd2">#REF!</definedName>
    <definedName name="_uSK1000">#REF!</definedName>
    <definedName name="_uSK1000_4">#REF!</definedName>
    <definedName name="_utd1">#REF!</definedName>
    <definedName name="_utd2">#REF!</definedName>
    <definedName name="_utd3">#REF!</definedName>
    <definedName name="_utr011">#REF!</definedName>
    <definedName name="_utr012">#REF!</definedName>
    <definedName name="_V">#REF!</definedName>
    <definedName name="_V_1">#REF!</definedName>
    <definedName name="_V_1_1">#REF!</definedName>
    <definedName name="_V_1_1_1">#REF!</definedName>
    <definedName name="_V_3">#REF!</definedName>
    <definedName name="_V_4">#REF!</definedName>
    <definedName name="_VBK1">#REF!</definedName>
    <definedName name="_VBK2">#REF!</definedName>
    <definedName name="_vcd2">#REF!</definedName>
    <definedName name="_vcd3">#REF!</definedName>
    <definedName name="_vcd4">#REF!</definedName>
    <definedName name="_vd106">#REF!</definedName>
    <definedName name="_vd148">#REF!</definedName>
    <definedName name="_vd1810">#REF!</definedName>
    <definedName name="_vd2012">#REF!</definedName>
    <definedName name="_vd2014">#REF!</definedName>
    <definedName name="_vd2212">#REF!</definedName>
    <definedName name="_vd2612">#REF!</definedName>
    <definedName name="_vd44">#REF!</definedName>
    <definedName name="_vd66">#REF!</definedName>
    <definedName name="_vd86">#REF!</definedName>
    <definedName name="_ven100">#REF!</definedName>
    <definedName name="_ven40">#REF!</definedName>
    <definedName name="_VL100">#REF!</definedName>
    <definedName name="_VL200">#REF!</definedName>
    <definedName name="_VL250">#REF!</definedName>
    <definedName name="_vnt100">#REF!</definedName>
    <definedName name="_vnt100_4">#REF!</definedName>
    <definedName name="_vnt40">#REF!</definedName>
    <definedName name="_vnt40_4">#REF!</definedName>
    <definedName name="_vnt50">#REF!</definedName>
    <definedName name="_vnt50_4">#REF!</definedName>
    <definedName name="_vnt80">#REF!</definedName>
    <definedName name="_vnt80_4">#REF!</definedName>
    <definedName name="_vol1">#REF!</definedName>
    <definedName name="_vol10">#REF!</definedName>
    <definedName name="_vol11">#REF!</definedName>
    <definedName name="_vol12">#REF!</definedName>
    <definedName name="_vol13">#REF!</definedName>
    <definedName name="_vol14">#REF!</definedName>
    <definedName name="_vol15">#REF!</definedName>
    <definedName name="_vol16">#REF!</definedName>
    <definedName name="_vol2">#REF!</definedName>
    <definedName name="_vol3">#REF!</definedName>
    <definedName name="_vol4">#REF!</definedName>
    <definedName name="_vol5">#REF!</definedName>
    <definedName name="_vol6">#REF!</definedName>
    <definedName name="_vol7">#REF!</definedName>
    <definedName name="_vol8">#REF!</definedName>
    <definedName name="_vol9">#REF!</definedName>
    <definedName name="_W">#REF!</definedName>
    <definedName name="_W___0">"$#REF!.$#REF!#REF!"</definedName>
    <definedName name="_W___2">"$#REF!.$#REF!#REF!"</definedName>
    <definedName name="_W___3">"$#REF!.$#REF!#REF!"</definedName>
    <definedName name="_W___4">"$LAMP_C.$#REF!#REF!"</definedName>
    <definedName name="_W_1">#REF!</definedName>
    <definedName name="_W_1_1">#REF!</definedName>
    <definedName name="_W_1_1_1_1">#REF!</definedName>
    <definedName name="_W_1_1_2">#REF!</definedName>
    <definedName name="_W_1_3">#REF!</definedName>
    <definedName name="_W_1_4">#REF!</definedName>
    <definedName name="_W_10">#REF!</definedName>
    <definedName name="_W_10_4">#REF!</definedName>
    <definedName name="_W_11">#REF!</definedName>
    <definedName name="_W_11_4">#REF!</definedName>
    <definedName name="_W_12">#REF!</definedName>
    <definedName name="_W_12_4">#REF!</definedName>
    <definedName name="_W_13">#REF!</definedName>
    <definedName name="_W_13_4">#REF!</definedName>
    <definedName name="_W_15_1">#REF!</definedName>
    <definedName name="_W_15_16">#REF!</definedName>
    <definedName name="_W_15_7">#REF!</definedName>
    <definedName name="_W_16">#REF!</definedName>
    <definedName name="_W_16_1">#REF!</definedName>
    <definedName name="_W_16_4">#REF!</definedName>
    <definedName name="_W_2">#REF!</definedName>
    <definedName name="_W_2_1">"$LAMP_A.$#REF!#REF!"</definedName>
    <definedName name="_W_23">#REF!</definedName>
    <definedName name="_W_23_4">#REF!</definedName>
    <definedName name="_W_4">#REF!</definedName>
    <definedName name="_W_4_1">#REF!</definedName>
    <definedName name="_W_6">#REF!</definedName>
    <definedName name="_W_7">#REF!</definedName>
    <definedName name="_W_7_1">#REF!</definedName>
    <definedName name="_W_8">#REF!</definedName>
    <definedName name="_W_9">#REF!</definedName>
    <definedName name="_wal01">#REF!</definedName>
    <definedName name="_wal02">#REF!</definedName>
    <definedName name="_wal03">#REF!</definedName>
    <definedName name="_wal04">#REF!</definedName>
    <definedName name="_wal05">#REF!</definedName>
    <definedName name="_wal06">#REF!</definedName>
    <definedName name="_wal07">#REF!</definedName>
    <definedName name="_wal08">#REF!</definedName>
    <definedName name="_wal09">#REF!</definedName>
    <definedName name="_wal10">#REF!</definedName>
    <definedName name="_wal100">#REF!</definedName>
    <definedName name="_wal101">#REF!</definedName>
    <definedName name="_wal102">#REF!</definedName>
    <definedName name="_wal103">#REF!</definedName>
    <definedName name="_wal104">#REF!</definedName>
    <definedName name="_wal105">#REF!</definedName>
    <definedName name="_wal106">#REF!</definedName>
    <definedName name="_wal11">#REF!</definedName>
    <definedName name="_wal111">#REF!</definedName>
    <definedName name="_wal12">#REF!</definedName>
    <definedName name="_wal13">#REF!</definedName>
    <definedName name="_wal14">#REF!</definedName>
    <definedName name="_wal15">#REF!</definedName>
    <definedName name="_wal16">#REF!</definedName>
    <definedName name="_wal17">#REF!</definedName>
    <definedName name="_wal18">#REF!</definedName>
    <definedName name="_wal19">#REF!</definedName>
    <definedName name="_wal20">#REF!</definedName>
    <definedName name="_wal21">#REF!</definedName>
    <definedName name="_wal22">#REF!</definedName>
    <definedName name="_wal23">#REF!</definedName>
    <definedName name="_wal24">#REF!</definedName>
    <definedName name="_wal25">#REF!</definedName>
    <definedName name="_wal26">#REF!</definedName>
    <definedName name="_wal27">#REF!</definedName>
    <definedName name="_wal28">#REF!</definedName>
    <definedName name="_wal29">#REF!</definedName>
    <definedName name="_wal30">#REF!</definedName>
    <definedName name="_wal31">#REF!</definedName>
    <definedName name="_wal32">#REF!</definedName>
    <definedName name="_wal33">#REF!</definedName>
    <definedName name="_wal34">#REF!</definedName>
    <definedName name="_wal35">#REF!</definedName>
    <definedName name="_wal36">#REF!</definedName>
    <definedName name="_wal37">#REF!</definedName>
    <definedName name="_wal38">#REF!</definedName>
    <definedName name="_wal39">#REF!</definedName>
    <definedName name="_wal40">#REF!</definedName>
    <definedName name="_wal41">#REF!</definedName>
    <definedName name="_wal42">#REF!</definedName>
    <definedName name="_wal43">#REF!</definedName>
    <definedName name="_wal44">#REF!</definedName>
    <definedName name="_wal45">#REF!</definedName>
    <definedName name="_wal46">#REF!</definedName>
    <definedName name="_wal47">#REF!</definedName>
    <definedName name="_wal48">#REF!</definedName>
    <definedName name="_wal49">#REF!</definedName>
    <definedName name="_wal50">#REF!</definedName>
    <definedName name="_wal51">#REF!</definedName>
    <definedName name="_wal52">#REF!</definedName>
    <definedName name="_wal53">#REF!</definedName>
    <definedName name="_wal54">#REF!</definedName>
    <definedName name="_wal55">#REF!</definedName>
    <definedName name="_wal56">#REF!</definedName>
    <definedName name="_wal57">#REF!</definedName>
    <definedName name="_wal58">#REF!</definedName>
    <definedName name="_wal59">#REF!</definedName>
    <definedName name="_wal60">#REF!</definedName>
    <definedName name="_wal601">#REF!</definedName>
    <definedName name="_wal602">#REF!</definedName>
    <definedName name="_wal61">#REF!</definedName>
    <definedName name="_wal62">#REF!</definedName>
    <definedName name="_wal63">#REF!</definedName>
    <definedName name="_wal64">#REF!</definedName>
    <definedName name="_wal65">#REF!</definedName>
    <definedName name="_wal66">#REF!</definedName>
    <definedName name="_wal67">#REF!</definedName>
    <definedName name="_wal68">#REF!</definedName>
    <definedName name="_wal69">#REF!</definedName>
    <definedName name="_wal70">#REF!</definedName>
    <definedName name="_wal71">#REF!</definedName>
    <definedName name="_wal72">#REF!</definedName>
    <definedName name="_wal73">#REF!</definedName>
    <definedName name="_wal74">#REF!</definedName>
    <definedName name="_wal75">#REF!</definedName>
    <definedName name="_wal76">#REF!</definedName>
    <definedName name="_wal77">#REF!</definedName>
    <definedName name="_wal78">#REF!</definedName>
    <definedName name="_wal79">#REF!</definedName>
    <definedName name="_wal80">#REF!</definedName>
    <definedName name="_wal81">#REF!</definedName>
    <definedName name="_wal82">#REF!</definedName>
    <definedName name="_wal83">#REF!</definedName>
    <definedName name="_wal84">#REF!</definedName>
    <definedName name="_wal85">#REF!</definedName>
    <definedName name="_wal86">#REF!</definedName>
    <definedName name="_wal87">#REF!</definedName>
    <definedName name="_wal88">#REF!</definedName>
    <definedName name="_wal89">#REF!</definedName>
    <definedName name="_wal90">#REF!</definedName>
    <definedName name="_wal91">#REF!</definedName>
    <definedName name="_wal92">#REF!</definedName>
    <definedName name="_wal93">#REF!</definedName>
    <definedName name="_wal94">#REF!</definedName>
    <definedName name="_wal95">#REF!</definedName>
    <definedName name="_wal96">#REF!</definedName>
    <definedName name="_wal97">#REF!</definedName>
    <definedName name="_wal98">#REF!</definedName>
    <definedName name="_wal99">#REF!</definedName>
    <definedName name="_wc01">#REF!</definedName>
    <definedName name="_WC1">#REF!</definedName>
    <definedName name="_WC2">#REF!</definedName>
    <definedName name="_WC3">#REF!</definedName>
    <definedName name="_we3">#REF!</definedName>
    <definedName name="_WF32">#REF!</definedName>
    <definedName name="_WF42">#REF!</definedName>
    <definedName name="_WGDPN1NL4_R200">#REF!</definedName>
    <definedName name="_WIR__D__WPRQ">#REF!</definedName>
    <definedName name="_wm10">#REF!</definedName>
    <definedName name="_wm20">#REF!</definedName>
    <definedName name="_wm25">#REF!</definedName>
    <definedName name="_wm32">#REF!</definedName>
    <definedName name="_wm6">#REF!</definedName>
    <definedName name="_wm65">#REF!</definedName>
    <definedName name="_WM8">#REF!</definedName>
    <definedName name="_WQ">#REF!</definedName>
    <definedName name="_WQ___0">"'file:///A:/SMG/proyek/9903/bq/bq-ars/BQ-PS&amp;A.xls'#$BAG_2.$#REF!#REF!"</definedName>
    <definedName name="_WQ_1">#REF!</definedName>
    <definedName name="_WQ_1_4">#REF!</definedName>
    <definedName name="_WQ_11">#REF!</definedName>
    <definedName name="_WQ_11_4">#REF!</definedName>
    <definedName name="_WQ_18">#REF!</definedName>
    <definedName name="_WQ_18_4">#REF!</definedName>
    <definedName name="_WQ_2">#REF!</definedName>
    <definedName name="_WQ_2_4">#REF!</definedName>
    <definedName name="_WQ_3">#REF!</definedName>
    <definedName name="_WQ_3_4">#REF!</definedName>
    <definedName name="_WQ_4">#REF!</definedName>
    <definedName name="_WQ_4_4">#REF!</definedName>
    <definedName name="_WQ_5">#REF!</definedName>
    <definedName name="_WQ_5_4">#REF!</definedName>
    <definedName name="_WQ_6">#REF!</definedName>
    <definedName name="_WQ_6_4">#REF!</definedName>
    <definedName name="_WQ_7">#REF!</definedName>
    <definedName name="_WQ_7_4">#REF!</definedName>
    <definedName name="_WQ_8">#REF!</definedName>
    <definedName name="_WQ_8_4">#REF!</definedName>
    <definedName name="_wrs1">#REF!</definedName>
    <definedName name="_WS">#REF!</definedName>
    <definedName name="_WTC__HOME__">#REF!</definedName>
    <definedName name="_WW23">#REF!</definedName>
    <definedName name="_WXLU3_D19_H22_">#REF!</definedName>
    <definedName name="_x">#REF!</definedName>
    <definedName name="_X_1">#REF!</definedName>
    <definedName name="_X_1_1">#REF!</definedName>
    <definedName name="_x_6">#REF!</definedName>
    <definedName name="_x2">#REF!</definedName>
    <definedName name="_Y">#REF!</definedName>
    <definedName name="_Y_1">#REF!</definedName>
    <definedName name="_Y_1_1">#REF!</definedName>
    <definedName name="_Y_4">#REF!</definedName>
    <definedName name="_Z">#REF!</definedName>
    <definedName name="_Z_1">#REF!</definedName>
    <definedName name="_Z_1_1">#REF!</definedName>
    <definedName name="_z_13">NA()</definedName>
    <definedName name="_Z_4">#REF!</definedName>
    <definedName name="A">#REF!</definedName>
    <definedName name="A.">#REF!</definedName>
    <definedName name="A.01">#REF!</definedName>
    <definedName name="A.018">#REF!</definedName>
    <definedName name="A.03">#REF!</definedName>
    <definedName name="A.04">#REF!</definedName>
    <definedName name="A.1">#REF!</definedName>
    <definedName name="A.10">#REF!</definedName>
    <definedName name="A.101.10">#REF!</definedName>
    <definedName name="A.101.10B">#REF!</definedName>
    <definedName name="A.101.10E">#REF!</definedName>
    <definedName name="A.101.11">#REF!</definedName>
    <definedName name="A.101.11B">#REF!</definedName>
    <definedName name="A.101.11E">#REF!</definedName>
    <definedName name="A.101.12">#REF!</definedName>
    <definedName name="A.101.12B">#REF!</definedName>
    <definedName name="A.101.12E">#REF!</definedName>
    <definedName name="A.101.13">#REF!</definedName>
    <definedName name="A.101.13B">#REF!</definedName>
    <definedName name="A.101.13E">#REF!</definedName>
    <definedName name="A.101.14">#REF!</definedName>
    <definedName name="A.101.14B">#REF!</definedName>
    <definedName name="A.101.14E">#REF!</definedName>
    <definedName name="A.101.15">#REF!</definedName>
    <definedName name="A.101.15B">#REF!</definedName>
    <definedName name="A.101.15E">#REF!</definedName>
    <definedName name="A.101.16">#REF!</definedName>
    <definedName name="A.101.16B">#REF!</definedName>
    <definedName name="A.101.16E">#REF!</definedName>
    <definedName name="A.101.17">#REF!</definedName>
    <definedName name="A.101.17B">#REF!</definedName>
    <definedName name="A.101.17E">#REF!</definedName>
    <definedName name="A.101.18">#REF!</definedName>
    <definedName name="A.101.18B">#REF!</definedName>
    <definedName name="A.101.18E">#REF!</definedName>
    <definedName name="A.101.19">#REF!</definedName>
    <definedName name="A.101.19B">#REF!</definedName>
    <definedName name="A.101.19E">#REF!</definedName>
    <definedName name="A.101.1B">#REF!</definedName>
    <definedName name="A.101.1E">#REF!</definedName>
    <definedName name="A.101.2">#REF!</definedName>
    <definedName name="A.101.20">#REF!</definedName>
    <definedName name="A.101.20B">#REF!</definedName>
    <definedName name="A.101.20E">#REF!</definedName>
    <definedName name="A.101.21">#REF!</definedName>
    <definedName name="A.101.21B">#REF!</definedName>
    <definedName name="A.101.21E">#REF!</definedName>
    <definedName name="A.101.22">#REF!</definedName>
    <definedName name="A.101.22B">#REF!</definedName>
    <definedName name="A.101.22E">#REF!</definedName>
    <definedName name="A.101.23">#REF!</definedName>
    <definedName name="A.101.23B">#REF!</definedName>
    <definedName name="A.101.23E">#REF!</definedName>
    <definedName name="A.101.24">#REF!</definedName>
    <definedName name="A.101.24B">#REF!</definedName>
    <definedName name="A.101.24E">#REF!</definedName>
    <definedName name="A.101.2B">#REF!</definedName>
    <definedName name="A.101.2E">#REF!</definedName>
    <definedName name="A.101.3">#REF!</definedName>
    <definedName name="A.101.3B">#REF!</definedName>
    <definedName name="A.101.3E">#REF!</definedName>
    <definedName name="A.101.4">#REF!</definedName>
    <definedName name="A.101.4B">#REF!</definedName>
    <definedName name="A.101.4E">#REF!</definedName>
    <definedName name="A.101.5">#REF!</definedName>
    <definedName name="A.101.5B">#REF!</definedName>
    <definedName name="A.101.5E">#REF!</definedName>
    <definedName name="A.101.6">#REF!</definedName>
    <definedName name="A.101.6B">#REF!</definedName>
    <definedName name="A.101.6E">#REF!</definedName>
    <definedName name="A.101.7">#REF!</definedName>
    <definedName name="A.101.7B">#REF!</definedName>
    <definedName name="A.101.7E">#REF!</definedName>
    <definedName name="A.101.8">#REF!</definedName>
    <definedName name="A.101.8B">#REF!</definedName>
    <definedName name="A.101.8E">#REF!</definedName>
    <definedName name="A.101.9">#REF!</definedName>
    <definedName name="A.101.9B">#REF!</definedName>
    <definedName name="A.101.9E">#REF!</definedName>
    <definedName name="A.101.B">#REF!</definedName>
    <definedName name="A.102">#REF!</definedName>
    <definedName name="A.102.1">#REF!</definedName>
    <definedName name="A.102.10">#REF!</definedName>
    <definedName name="A.102.10B">#REF!</definedName>
    <definedName name="A.102.10E">#REF!</definedName>
    <definedName name="A.102.11">#REF!</definedName>
    <definedName name="A.102.11B">#REF!</definedName>
    <definedName name="A.102.11E">#REF!</definedName>
    <definedName name="A.102.12">#REF!</definedName>
    <definedName name="A.102.12B">#REF!</definedName>
    <definedName name="A.102.12E">#REF!</definedName>
    <definedName name="A.102.13">#REF!</definedName>
    <definedName name="A.102.13B">#REF!</definedName>
    <definedName name="A.102.13E">#REF!</definedName>
    <definedName name="A.102.14">#REF!</definedName>
    <definedName name="A.102.14B">#REF!</definedName>
    <definedName name="A.102.14E">#REF!</definedName>
    <definedName name="A.102.1B">#REF!</definedName>
    <definedName name="A.102.1E">#REF!</definedName>
    <definedName name="A.102.2">#REF!</definedName>
    <definedName name="A.102.2B">#REF!</definedName>
    <definedName name="A.102.2E">#REF!</definedName>
    <definedName name="A.102.3">#REF!</definedName>
    <definedName name="A.102.3B">#REF!</definedName>
    <definedName name="A.102.3E">#REF!</definedName>
    <definedName name="A.102.4">#REF!</definedName>
    <definedName name="A.102.4B">#REF!</definedName>
    <definedName name="A.102.4E">#REF!</definedName>
    <definedName name="A.102.5">#REF!</definedName>
    <definedName name="A.102.5B">#REF!</definedName>
    <definedName name="A.102.5E">#REF!</definedName>
    <definedName name="A.102.6">#REF!</definedName>
    <definedName name="A.102.6B">#REF!</definedName>
    <definedName name="A.102.6E">#REF!</definedName>
    <definedName name="A.102.7">#REF!</definedName>
    <definedName name="A.102.7B">#REF!</definedName>
    <definedName name="A.102.7E">#REF!</definedName>
    <definedName name="A.102.8">#REF!</definedName>
    <definedName name="A.102.8B">#REF!</definedName>
    <definedName name="A.102.8E">#REF!</definedName>
    <definedName name="A.102.9">#REF!</definedName>
    <definedName name="A.102.9B">#REF!</definedName>
    <definedName name="A.102.9E">#REF!</definedName>
    <definedName name="A.102.B">#REF!</definedName>
    <definedName name="A.103">#REF!</definedName>
    <definedName name="A.103.1">#REF!</definedName>
    <definedName name="A.103.10">#REF!</definedName>
    <definedName name="A.103.10B">#REF!</definedName>
    <definedName name="A.103.10E">#REF!</definedName>
    <definedName name="A.103.10G">#REF!</definedName>
    <definedName name="A.103.11">#REF!</definedName>
    <definedName name="A.103.11B">#REF!</definedName>
    <definedName name="A.103.11E">#REF!</definedName>
    <definedName name="A.103.12">#REF!</definedName>
    <definedName name="A.103.12B">#REF!</definedName>
    <definedName name="A.103.12E">#REF!</definedName>
    <definedName name="A.103.13">#REF!</definedName>
    <definedName name="A.103.13B">#REF!</definedName>
    <definedName name="A.103.13E">#REF!</definedName>
    <definedName name="A.103.14">#REF!</definedName>
    <definedName name="A.103.14B">#REF!</definedName>
    <definedName name="A.103.14E">#REF!</definedName>
    <definedName name="A.103.15">#REF!</definedName>
    <definedName name="A.103.15B">#REF!</definedName>
    <definedName name="A.103.15E">#REF!</definedName>
    <definedName name="A.103.16">#REF!</definedName>
    <definedName name="A.103.16B">#REF!</definedName>
    <definedName name="A.103.16E">#REF!</definedName>
    <definedName name="A.103.17">#REF!</definedName>
    <definedName name="A.103.17B">#REF!</definedName>
    <definedName name="A.103.17E">#REF!</definedName>
    <definedName name="A.103.18">#REF!</definedName>
    <definedName name="A.103.18B">#REF!</definedName>
    <definedName name="A.103.18E">#REF!</definedName>
    <definedName name="A.103.19">#REF!</definedName>
    <definedName name="A.103.19B">#REF!</definedName>
    <definedName name="A.103.19E">#REF!</definedName>
    <definedName name="A.103.1B">#REF!</definedName>
    <definedName name="A.103.1E">#REF!</definedName>
    <definedName name="A.103.2">#REF!</definedName>
    <definedName name="A.103.20">#REF!</definedName>
    <definedName name="A.103.20B">#REF!</definedName>
    <definedName name="A.103.20E">#REF!</definedName>
    <definedName name="A.103.21">#REF!</definedName>
    <definedName name="A.103.21B">#REF!</definedName>
    <definedName name="A.103.21E">#REF!</definedName>
    <definedName name="A.103.2B">#REF!</definedName>
    <definedName name="A.103.2E">#REF!</definedName>
    <definedName name="A.103.3">#REF!</definedName>
    <definedName name="A.103.3B">#REF!</definedName>
    <definedName name="A.103.3E">#REF!</definedName>
    <definedName name="A.103.4">#REF!</definedName>
    <definedName name="A.103.4B">#REF!</definedName>
    <definedName name="A.103.4E">#REF!</definedName>
    <definedName name="A.103.5">#REF!</definedName>
    <definedName name="A.103.5B">#REF!</definedName>
    <definedName name="A.103.5E">#REF!</definedName>
    <definedName name="A.103.6">#REF!</definedName>
    <definedName name="A.103.6B">#REF!</definedName>
    <definedName name="A.103.6E">#REF!</definedName>
    <definedName name="A.103.7">#REF!</definedName>
    <definedName name="A.103.7B">#REF!</definedName>
    <definedName name="A.103.7E">#REF!</definedName>
    <definedName name="A.103.8">#REF!</definedName>
    <definedName name="A.103.8B">#REF!</definedName>
    <definedName name="A.103.8E">#REF!</definedName>
    <definedName name="A.103.9">#REF!</definedName>
    <definedName name="A.103.9B">#REF!</definedName>
    <definedName name="A.103.9E">#REF!</definedName>
    <definedName name="A.103.B">#REF!</definedName>
    <definedName name="A.104">#REF!</definedName>
    <definedName name="A.104.1">#REF!</definedName>
    <definedName name="A.104.10">#REF!</definedName>
    <definedName name="A.104.10B">#REF!</definedName>
    <definedName name="A.104.10E">#REF!</definedName>
    <definedName name="A.104.11">#REF!</definedName>
    <definedName name="A.104.11B">#REF!</definedName>
    <definedName name="A.104.11E">#REF!</definedName>
    <definedName name="A.104.12">#REF!</definedName>
    <definedName name="A.104.12B">#REF!</definedName>
    <definedName name="A.104.12E">#REF!</definedName>
    <definedName name="A.104.1B">#REF!</definedName>
    <definedName name="A.104.1E">#REF!</definedName>
    <definedName name="A.104.2">#REF!</definedName>
    <definedName name="A.104.2B">#REF!</definedName>
    <definedName name="A.104.2E">#REF!</definedName>
    <definedName name="A.104.3">#REF!</definedName>
    <definedName name="A.104.3B">#REF!</definedName>
    <definedName name="A.104.3E">#REF!</definedName>
    <definedName name="A.104.4">#REF!</definedName>
    <definedName name="A.104.4B">#REF!</definedName>
    <definedName name="A.104.4E">#REF!</definedName>
    <definedName name="A.104.5">#REF!</definedName>
    <definedName name="A.104.5B">#REF!</definedName>
    <definedName name="A.104.5E">#REF!</definedName>
    <definedName name="A.104.6">#REF!</definedName>
    <definedName name="A.104.6B">#REF!</definedName>
    <definedName name="A.104.6E">#REF!</definedName>
    <definedName name="A.104.7">#REF!</definedName>
    <definedName name="A.104.7B">#REF!</definedName>
    <definedName name="A.104.7E">#REF!</definedName>
    <definedName name="A.104.8">#REF!</definedName>
    <definedName name="A.104.8B">#REF!</definedName>
    <definedName name="A.104.8E">#REF!</definedName>
    <definedName name="A.104.9">#REF!</definedName>
    <definedName name="A.104.9B">#REF!</definedName>
    <definedName name="A.104.9E">#REF!</definedName>
    <definedName name="A.104.B">#REF!</definedName>
    <definedName name="A.105">#REF!</definedName>
    <definedName name="A.105.1">#REF!</definedName>
    <definedName name="A.105.10">#REF!</definedName>
    <definedName name="A.105.10B">#REF!</definedName>
    <definedName name="A.105.10E">#REF!</definedName>
    <definedName name="A.105.11">#REF!</definedName>
    <definedName name="A.105.11B">#REF!</definedName>
    <definedName name="A.105.11E">#REF!</definedName>
    <definedName name="A.105.12">#REF!</definedName>
    <definedName name="A.105.12B">#REF!</definedName>
    <definedName name="A.105.12E">#REF!</definedName>
    <definedName name="A.105.13">#REF!</definedName>
    <definedName name="A.105.13B">#REF!</definedName>
    <definedName name="A.105.13E">#REF!</definedName>
    <definedName name="A.105.14">#REF!</definedName>
    <definedName name="A.105.14B">#REF!</definedName>
    <definedName name="A.105.14E">#REF!</definedName>
    <definedName name="A.105.15">#REF!</definedName>
    <definedName name="A.105.15B">#REF!</definedName>
    <definedName name="A.105.15E">#REF!</definedName>
    <definedName name="A.105.16">#REF!</definedName>
    <definedName name="A.105.16B">#REF!</definedName>
    <definedName name="A.105.16E">#REF!</definedName>
    <definedName name="A.105.17">#REF!</definedName>
    <definedName name="A.105.17B">#REF!</definedName>
    <definedName name="A.105.17E">#REF!</definedName>
    <definedName name="A.105.18">#REF!</definedName>
    <definedName name="A.105.18B">#REF!</definedName>
    <definedName name="A.105.18E">#REF!</definedName>
    <definedName name="A.105.19">#REF!</definedName>
    <definedName name="A.105.19B">#REF!</definedName>
    <definedName name="A.105.19E">#REF!</definedName>
    <definedName name="A.105.1B">#REF!</definedName>
    <definedName name="A.105.1E">#REF!</definedName>
    <definedName name="A.105.2">#REF!</definedName>
    <definedName name="A.105.20">#REF!</definedName>
    <definedName name="A.105.20B">#REF!</definedName>
    <definedName name="A.105.20E">#REF!</definedName>
    <definedName name="A.105.21">#REF!</definedName>
    <definedName name="A.105.21B">#REF!</definedName>
    <definedName name="A.105.21E">#REF!</definedName>
    <definedName name="A.105.22">#REF!</definedName>
    <definedName name="A.105.22B">#REF!</definedName>
    <definedName name="A.105.22E">#REF!</definedName>
    <definedName name="A.105.23">#REF!</definedName>
    <definedName name="A.105.23B">#REF!</definedName>
    <definedName name="A.105.23E">#REF!</definedName>
    <definedName name="A.105.2B">#REF!</definedName>
    <definedName name="A.105.2E">#REF!</definedName>
    <definedName name="A.105.3">#REF!</definedName>
    <definedName name="A.105.3B">#REF!</definedName>
    <definedName name="A.105.3E">#REF!</definedName>
    <definedName name="A.105.4">#REF!</definedName>
    <definedName name="A.105.4B">#REF!</definedName>
    <definedName name="A.105.4E">#REF!</definedName>
    <definedName name="A.105.5">#REF!</definedName>
    <definedName name="A.105.5B">#REF!</definedName>
    <definedName name="A.105.5E">#REF!</definedName>
    <definedName name="A.105.6">#REF!</definedName>
    <definedName name="A.105.6B">#REF!</definedName>
    <definedName name="A.105.6E">#REF!</definedName>
    <definedName name="A.105.7">#REF!</definedName>
    <definedName name="A.105.7B">#REF!</definedName>
    <definedName name="A.105.7E">#REF!</definedName>
    <definedName name="A.105.8">#REF!</definedName>
    <definedName name="A.105.8B">#REF!</definedName>
    <definedName name="A.105.8E">#REF!</definedName>
    <definedName name="A.105.9">#REF!</definedName>
    <definedName name="A.105.9B">#REF!</definedName>
    <definedName name="A.105.9E">#REF!</definedName>
    <definedName name="A.105.B">#REF!</definedName>
    <definedName name="A.106">#REF!</definedName>
    <definedName name="A.106.1">#REF!</definedName>
    <definedName name="A.106.10">#REF!</definedName>
    <definedName name="A.106.10B">#REF!</definedName>
    <definedName name="A.106.10E">#REF!</definedName>
    <definedName name="A.106.11">#REF!</definedName>
    <definedName name="A.106.11B">#REF!</definedName>
    <definedName name="A.106.11E">#REF!</definedName>
    <definedName name="A.106.12">#REF!</definedName>
    <definedName name="A.106.12B">#REF!</definedName>
    <definedName name="A.106.12E">#REF!</definedName>
    <definedName name="A.106.13">#REF!</definedName>
    <definedName name="A.106.13B">#REF!</definedName>
    <definedName name="A.106.13E">#REF!</definedName>
    <definedName name="A.106.14">#REF!</definedName>
    <definedName name="A.106.14B">#REF!</definedName>
    <definedName name="A.106.14E">#REF!</definedName>
    <definedName name="A.106.15">#REF!</definedName>
    <definedName name="A.106.15B">#REF!</definedName>
    <definedName name="A.106.15E">#REF!</definedName>
    <definedName name="A.106.16">#REF!</definedName>
    <definedName name="A.106.16B">#REF!</definedName>
    <definedName name="A.106.16E">#REF!</definedName>
    <definedName name="A.106.17">#REF!</definedName>
    <definedName name="A.106.17B">#REF!</definedName>
    <definedName name="A.106.17E">#REF!</definedName>
    <definedName name="A.106.18">#REF!</definedName>
    <definedName name="A.106.18B">#REF!</definedName>
    <definedName name="A.106.18E">#REF!</definedName>
    <definedName name="A.106.19">#REF!</definedName>
    <definedName name="A.106.19B">#REF!</definedName>
    <definedName name="A.106.19E">#REF!</definedName>
    <definedName name="A.106.1B">#REF!</definedName>
    <definedName name="A.106.1E">#REF!</definedName>
    <definedName name="A.106.2">#REF!</definedName>
    <definedName name="A.106.20">#REF!</definedName>
    <definedName name="A.106.20B">#REF!</definedName>
    <definedName name="A.106.20E">#REF!</definedName>
    <definedName name="A.106.21">#REF!</definedName>
    <definedName name="A.106.21B">#REF!</definedName>
    <definedName name="A.106.21E">#REF!</definedName>
    <definedName name="A.106.22">#REF!</definedName>
    <definedName name="A.106.22B">#REF!</definedName>
    <definedName name="A.106.22E">#REF!</definedName>
    <definedName name="A.106.23">#REF!</definedName>
    <definedName name="A.106.23B">#REF!</definedName>
    <definedName name="A.106.23E">#REF!</definedName>
    <definedName name="A.106.24">#REF!</definedName>
    <definedName name="A.106.24B">#REF!</definedName>
    <definedName name="A.106.24E">#REF!</definedName>
    <definedName name="A.106.25">#REF!</definedName>
    <definedName name="A.106.25B">#REF!</definedName>
    <definedName name="A.106.25E">#REF!</definedName>
    <definedName name="A.106.26">#REF!</definedName>
    <definedName name="A.106.26B">#REF!</definedName>
    <definedName name="A.106.26E">#REF!</definedName>
    <definedName name="A.106.27">#REF!</definedName>
    <definedName name="A.106.27B">#REF!</definedName>
    <definedName name="A.106.27E">#REF!</definedName>
    <definedName name="A.106.28">#REF!</definedName>
    <definedName name="A.106.28B">#REF!</definedName>
    <definedName name="A.106.28E">#REF!</definedName>
    <definedName name="A.106.29">#REF!</definedName>
    <definedName name="A.106.29B">#REF!</definedName>
    <definedName name="A.106.29E">#REF!</definedName>
    <definedName name="A.106.2B">#REF!</definedName>
    <definedName name="A.106.2E">#REF!</definedName>
    <definedName name="A.106.3">#REF!</definedName>
    <definedName name="A.106.30">#REF!</definedName>
    <definedName name="A.106.30B">#REF!</definedName>
    <definedName name="A.106.30E">#REF!</definedName>
    <definedName name="A.106.31">#REF!</definedName>
    <definedName name="A.106.31B">#REF!</definedName>
    <definedName name="A.106.31E">#REF!</definedName>
    <definedName name="A.106.32">#REF!</definedName>
    <definedName name="A.106.32B">#REF!</definedName>
    <definedName name="A.106.32E">#REF!</definedName>
    <definedName name="A.106.33">#REF!</definedName>
    <definedName name="A.106.33B">#REF!</definedName>
    <definedName name="A.106.33E">#REF!</definedName>
    <definedName name="A.106.34">#REF!</definedName>
    <definedName name="A.106.34B">#REF!</definedName>
    <definedName name="A.106.34E">#REF!</definedName>
    <definedName name="A.106.35">#REF!</definedName>
    <definedName name="A.106.35B">#REF!</definedName>
    <definedName name="A.106.35E">#REF!</definedName>
    <definedName name="A.106.36">#REF!</definedName>
    <definedName name="A.106.36B">#REF!</definedName>
    <definedName name="A.106.36E">#REF!</definedName>
    <definedName name="A.106.37">#REF!</definedName>
    <definedName name="A.106.37B">#REF!</definedName>
    <definedName name="A.106.37E">#REF!</definedName>
    <definedName name="A.106.38">#REF!</definedName>
    <definedName name="A.106.38B">#REF!</definedName>
    <definedName name="A.106.38E">#REF!</definedName>
    <definedName name="A.106.3B">#REF!</definedName>
    <definedName name="A.106.3E">#REF!</definedName>
    <definedName name="A.106.4">#REF!</definedName>
    <definedName name="A.106.4B">#REF!</definedName>
    <definedName name="A.106.4E">#REF!</definedName>
    <definedName name="A.106.5">#REF!</definedName>
    <definedName name="A.106.5B">#REF!</definedName>
    <definedName name="A.106.5E">#REF!</definedName>
    <definedName name="A.106.6">#REF!</definedName>
    <definedName name="A.106.6B">#REF!</definedName>
    <definedName name="A.106.6E">#REF!</definedName>
    <definedName name="A.106.7">#REF!</definedName>
    <definedName name="A.106.7B">#REF!</definedName>
    <definedName name="A.106.7E">#REF!</definedName>
    <definedName name="A.106.8">#REF!</definedName>
    <definedName name="A.106.8B">#REF!</definedName>
    <definedName name="A.106.8E">#REF!</definedName>
    <definedName name="A.106.9">#REF!</definedName>
    <definedName name="A.106.9B">#REF!</definedName>
    <definedName name="A.106.9E">#REF!</definedName>
    <definedName name="A.106.B">#REF!</definedName>
    <definedName name="A.107">#REF!</definedName>
    <definedName name="A.107.1">#REF!</definedName>
    <definedName name="A.107.10E">#REF!</definedName>
    <definedName name="A.107.11">#REF!</definedName>
    <definedName name="A.107.11B">#REF!</definedName>
    <definedName name="A.107.11E">#REF!</definedName>
    <definedName name="A.107.12">#REF!</definedName>
    <definedName name="A.107.12B">#REF!</definedName>
    <definedName name="A.107.12E">#REF!</definedName>
    <definedName name="A.107.13">#REF!</definedName>
    <definedName name="A.107.13B">#REF!</definedName>
    <definedName name="A.107.13E">#REF!</definedName>
    <definedName name="A.107.14">#REF!</definedName>
    <definedName name="A.107.14B">#REF!</definedName>
    <definedName name="A.107.14E">#REF!</definedName>
    <definedName name="A.107.15">#REF!</definedName>
    <definedName name="A.107.15B">#REF!</definedName>
    <definedName name="A.107.15E">#REF!</definedName>
    <definedName name="A.107.16">#REF!</definedName>
    <definedName name="A.107.16B">#REF!</definedName>
    <definedName name="A.107.16E">#REF!</definedName>
    <definedName name="A.107.17">#REF!</definedName>
    <definedName name="A.107.17B">#REF!</definedName>
    <definedName name="A.107.17E">#REF!</definedName>
    <definedName name="A.107.18">#REF!</definedName>
    <definedName name="A.107.18B">#REF!</definedName>
    <definedName name="A.107.18E">#REF!</definedName>
    <definedName name="A.107.19">#REF!</definedName>
    <definedName name="A.107.19B">#REF!</definedName>
    <definedName name="A.107.19E">#REF!</definedName>
    <definedName name="A.107.1B">#REF!</definedName>
    <definedName name="A.107.1E">#REF!</definedName>
    <definedName name="A.107.2">#REF!</definedName>
    <definedName name="A.107.20">#REF!</definedName>
    <definedName name="A.107.20B">#REF!</definedName>
    <definedName name="A.107.20E">#REF!</definedName>
    <definedName name="A.107.21">#REF!</definedName>
    <definedName name="A.107.21B">#REF!</definedName>
    <definedName name="A.107.21E">#REF!</definedName>
    <definedName name="A.107.22">#REF!</definedName>
    <definedName name="A.107.22B">#REF!</definedName>
    <definedName name="A.107.22E">#REF!</definedName>
    <definedName name="A.107.23">#REF!</definedName>
    <definedName name="A.107.23B">#REF!</definedName>
    <definedName name="A.107.23E">#REF!</definedName>
    <definedName name="A.107.24">#REF!</definedName>
    <definedName name="A.107.24B">#REF!</definedName>
    <definedName name="A.107.24E">#REF!</definedName>
    <definedName name="A.107.25">#REF!</definedName>
    <definedName name="A.107.25B">#REF!</definedName>
    <definedName name="A.107.25E">#REF!</definedName>
    <definedName name="A.107.26">#REF!</definedName>
    <definedName name="A.107.26B">#REF!</definedName>
    <definedName name="A.107.26E">#REF!</definedName>
    <definedName name="A.107.27">#REF!</definedName>
    <definedName name="A.107.27B">#REF!</definedName>
    <definedName name="A.107.27E">#REF!</definedName>
    <definedName name="A.107.28">#REF!</definedName>
    <definedName name="A.107.28B">#REF!</definedName>
    <definedName name="A.107.28E">#REF!</definedName>
    <definedName name="A.107.29B">#REF!</definedName>
    <definedName name="A.107.2B">#REF!</definedName>
    <definedName name="A.107.2E">#REF!</definedName>
    <definedName name="A.107.3">#REF!</definedName>
    <definedName name="A.107.3B">#REF!</definedName>
    <definedName name="A.107.3E">#REF!</definedName>
    <definedName name="A.107.4">#REF!</definedName>
    <definedName name="A.107.4B">#REF!</definedName>
    <definedName name="A.107.4E">#REF!</definedName>
    <definedName name="A.107.5">#REF!</definedName>
    <definedName name="A.107.5B">#REF!</definedName>
    <definedName name="A.107.5E">#REF!</definedName>
    <definedName name="A.107.6">#REF!</definedName>
    <definedName name="A.107.6B">#REF!</definedName>
    <definedName name="A.107.6E">#REF!</definedName>
    <definedName name="A.107.7">#REF!</definedName>
    <definedName name="A.107.7B">#REF!</definedName>
    <definedName name="A.107.7E">#REF!</definedName>
    <definedName name="A.107.8">#REF!</definedName>
    <definedName name="A.107.8B">#REF!</definedName>
    <definedName name="A.107.8E">#REF!</definedName>
    <definedName name="A.107.9">#REF!</definedName>
    <definedName name="A.107.9B">#REF!</definedName>
    <definedName name="A.107.9E">#REF!</definedName>
    <definedName name="A.107.B">#REF!</definedName>
    <definedName name="A.108">#REF!</definedName>
    <definedName name="A.108.1">#REF!</definedName>
    <definedName name="A.108.10">#REF!</definedName>
    <definedName name="A.108.10B">#REF!</definedName>
    <definedName name="A.108.10E">#REF!</definedName>
    <definedName name="A.108.11">#REF!</definedName>
    <definedName name="A.108.11B">#REF!</definedName>
    <definedName name="A.108.11E">#REF!</definedName>
    <definedName name="A.108.12">#REF!</definedName>
    <definedName name="A.108.12B">#REF!</definedName>
    <definedName name="A.108.12E">#REF!</definedName>
    <definedName name="A.108.13">#REF!</definedName>
    <definedName name="A.108.13B">#REF!</definedName>
    <definedName name="A.108.13E">#REF!</definedName>
    <definedName name="A.108.14">#REF!</definedName>
    <definedName name="A.108.14B">#REF!</definedName>
    <definedName name="A.108.14E">#REF!</definedName>
    <definedName name="A.108.15">#REF!</definedName>
    <definedName name="A.108.15B">#REF!</definedName>
    <definedName name="A.108.15E">#REF!</definedName>
    <definedName name="A.108.16">#REF!</definedName>
    <definedName name="A.108.16B">#REF!</definedName>
    <definedName name="A.108.16E">#REF!</definedName>
    <definedName name="A.108.17">#REF!</definedName>
    <definedName name="A.108.17B">#REF!</definedName>
    <definedName name="A.108.17E">#REF!</definedName>
    <definedName name="A.108.1B">#REF!</definedName>
    <definedName name="A.108.1E">#REF!</definedName>
    <definedName name="A.108.2">#REF!</definedName>
    <definedName name="A.108.2B">#REF!</definedName>
    <definedName name="A.108.2E">#REF!</definedName>
    <definedName name="A.108.3">#REF!</definedName>
    <definedName name="A.108.3B">#REF!</definedName>
    <definedName name="A.108.3E">#REF!</definedName>
    <definedName name="A.108.4">#REF!</definedName>
    <definedName name="A.108.4B">#REF!</definedName>
    <definedName name="A.108.4E">#REF!</definedName>
    <definedName name="A.108.5">#REF!</definedName>
    <definedName name="A.108.5B">#REF!</definedName>
    <definedName name="A.108.5E">#REF!</definedName>
    <definedName name="A.108.6">#REF!</definedName>
    <definedName name="A.108.6B">#REF!</definedName>
    <definedName name="A.108.6E">#REF!</definedName>
    <definedName name="A.108.7">#REF!</definedName>
    <definedName name="A.108.7B">#REF!</definedName>
    <definedName name="A.108.7E">#REF!</definedName>
    <definedName name="A.108.8">#REF!</definedName>
    <definedName name="A.108.8B">#REF!</definedName>
    <definedName name="A.108.8E">#REF!</definedName>
    <definedName name="A.108.9">#REF!</definedName>
    <definedName name="A.108.9B">#REF!</definedName>
    <definedName name="A.108.9E">#REF!</definedName>
    <definedName name="A.108.B">#REF!</definedName>
    <definedName name="A.109">#REF!</definedName>
    <definedName name="A.109.1">#REF!</definedName>
    <definedName name="A.109.10">#REF!</definedName>
    <definedName name="A.109.10B">#REF!</definedName>
    <definedName name="A.109.10E">#REF!</definedName>
    <definedName name="A.109.11">#REF!</definedName>
    <definedName name="A.109.11B">#REF!</definedName>
    <definedName name="A.109.11E">#REF!</definedName>
    <definedName name="A.109.12">#REF!</definedName>
    <definedName name="A.109.12B">#REF!</definedName>
    <definedName name="A.109.12E">#REF!</definedName>
    <definedName name="A.109.1B">#REF!</definedName>
    <definedName name="A.109.1E">#REF!</definedName>
    <definedName name="A.109.2">#REF!</definedName>
    <definedName name="A.109.2B">#REF!</definedName>
    <definedName name="A.109.2E">#REF!</definedName>
    <definedName name="A.109.3">#REF!</definedName>
    <definedName name="A.109.3B">#REF!</definedName>
    <definedName name="A.109.3E">#REF!</definedName>
    <definedName name="A.109.4">#REF!</definedName>
    <definedName name="A.109.4B">#REF!</definedName>
    <definedName name="A.109.4E">#REF!</definedName>
    <definedName name="A.109.5">#REF!</definedName>
    <definedName name="A.109.5B">#REF!</definedName>
    <definedName name="A.109.5E">#REF!</definedName>
    <definedName name="A.109.6">#REF!</definedName>
    <definedName name="A.109.6B">#REF!</definedName>
    <definedName name="A.109.6E">#REF!</definedName>
    <definedName name="A.109.7">#REF!</definedName>
    <definedName name="A.109.7B">#REF!</definedName>
    <definedName name="A.109.7E">#REF!</definedName>
    <definedName name="A.109.8">#REF!</definedName>
    <definedName name="A.109.8B">#REF!</definedName>
    <definedName name="A.109.8E">#REF!</definedName>
    <definedName name="A.109.9">#REF!</definedName>
    <definedName name="A.109.9B">#REF!</definedName>
    <definedName name="A.109.9E">#REF!</definedName>
    <definedName name="A.109.B">#REF!</definedName>
    <definedName name="a.11.a">#REF!</definedName>
    <definedName name="A.110">#REF!</definedName>
    <definedName name="A.110.1">#REF!</definedName>
    <definedName name="A.110.10">#REF!</definedName>
    <definedName name="A.110.10B">#REF!</definedName>
    <definedName name="A.110.10E">#REF!</definedName>
    <definedName name="A.110.11">#REF!</definedName>
    <definedName name="A.110.11B">#REF!</definedName>
    <definedName name="A.110.11E">#REF!</definedName>
    <definedName name="A.110.12">#REF!</definedName>
    <definedName name="A.110.12B">#REF!</definedName>
    <definedName name="A.110.12E">#REF!</definedName>
    <definedName name="A.110.13">#REF!</definedName>
    <definedName name="A.110.13B">#REF!</definedName>
    <definedName name="A.110.13E">#REF!</definedName>
    <definedName name="A.110.14">#REF!</definedName>
    <definedName name="A.110.14B">#REF!</definedName>
    <definedName name="A.110.14E">#REF!</definedName>
    <definedName name="A.110.15">#REF!</definedName>
    <definedName name="A.110.15B">#REF!</definedName>
    <definedName name="A.110.15E">#REF!</definedName>
    <definedName name="A.110.16">#REF!</definedName>
    <definedName name="A.110.16B">#REF!</definedName>
    <definedName name="A.110.16E">#REF!</definedName>
    <definedName name="A.110.17">#REF!</definedName>
    <definedName name="A.110.17B">#REF!</definedName>
    <definedName name="A.110.17E">#REF!</definedName>
    <definedName name="A.110.18">#REF!</definedName>
    <definedName name="A.110.18B">#REF!</definedName>
    <definedName name="A.110.18E">#REF!</definedName>
    <definedName name="A.110.1B">#REF!</definedName>
    <definedName name="A.110.1E">#REF!</definedName>
    <definedName name="A.110.2">#REF!</definedName>
    <definedName name="A.110.2B">#REF!</definedName>
    <definedName name="A.110.2E">#REF!</definedName>
    <definedName name="A.110.3">#REF!</definedName>
    <definedName name="A.110.3B">#REF!</definedName>
    <definedName name="A.110.3E">#REF!</definedName>
    <definedName name="A.110.4">#REF!</definedName>
    <definedName name="A.110.4B">#REF!</definedName>
    <definedName name="A.110.4E">#REF!</definedName>
    <definedName name="A.110.5">#REF!</definedName>
    <definedName name="A.110.5B">#REF!</definedName>
    <definedName name="A.110.5E">#REF!</definedName>
    <definedName name="A.110.6">#REF!</definedName>
    <definedName name="A.110.6B">#REF!</definedName>
    <definedName name="A.110.6E">#REF!</definedName>
    <definedName name="A.110.7">#REF!</definedName>
    <definedName name="A.110.7B">#REF!</definedName>
    <definedName name="A.110.7E">#REF!</definedName>
    <definedName name="A.110.8">#REF!</definedName>
    <definedName name="A.110.8B">#REF!</definedName>
    <definedName name="A.110.8E">#REF!</definedName>
    <definedName name="A.110.9">#REF!</definedName>
    <definedName name="A.110.9B">#REF!</definedName>
    <definedName name="A.110.9E">#REF!</definedName>
    <definedName name="A.110.B">#REF!</definedName>
    <definedName name="A.111">#REF!</definedName>
    <definedName name="A.111.1">#REF!</definedName>
    <definedName name="A.111.10">#REF!</definedName>
    <definedName name="A.111.10B">#REF!</definedName>
    <definedName name="A.111.10E">#REF!</definedName>
    <definedName name="A.111.11">#REF!</definedName>
    <definedName name="A.111.11B">#REF!</definedName>
    <definedName name="A.111.11E">#REF!</definedName>
    <definedName name="A.111.12">#REF!</definedName>
    <definedName name="A.111.12B">#REF!</definedName>
    <definedName name="A.111.12E">#REF!</definedName>
    <definedName name="A.111.13">#REF!</definedName>
    <definedName name="A.111.13B">#REF!</definedName>
    <definedName name="A.111.13E">#REF!</definedName>
    <definedName name="A.111.14">#REF!</definedName>
    <definedName name="A.111.14B">#REF!</definedName>
    <definedName name="A.111.14E">#REF!</definedName>
    <definedName name="A.111.15">#REF!</definedName>
    <definedName name="A.111.15B">#REF!</definedName>
    <definedName name="A.111.15E">#REF!</definedName>
    <definedName name="A.111.16">#REF!</definedName>
    <definedName name="A.111.16B">#REF!</definedName>
    <definedName name="A.111.16E">#REF!</definedName>
    <definedName name="A.111.17">#REF!</definedName>
    <definedName name="A.111.17B">#REF!</definedName>
    <definedName name="A.111.17E">#REF!</definedName>
    <definedName name="A.111.18">#REF!</definedName>
    <definedName name="A.111.18B">#REF!</definedName>
    <definedName name="A.111.18E">#REF!</definedName>
    <definedName name="A.111.19">#REF!</definedName>
    <definedName name="A.111.19B">#REF!</definedName>
    <definedName name="A.111.19E">#REF!</definedName>
    <definedName name="A.111.1B">#REF!</definedName>
    <definedName name="A.111.1E">#REF!</definedName>
    <definedName name="A.111.2">#REF!</definedName>
    <definedName name="A.111.20">#REF!</definedName>
    <definedName name="A.111.20B">#REF!</definedName>
    <definedName name="A.111.20E">#REF!</definedName>
    <definedName name="A.111.21">#REF!</definedName>
    <definedName name="A.111.21B">#REF!</definedName>
    <definedName name="A.111.21E">#REF!</definedName>
    <definedName name="A.111.22">#REF!</definedName>
    <definedName name="A.111.22B">#REF!</definedName>
    <definedName name="A.111.22E">#REF!</definedName>
    <definedName name="A.111.23">#REF!</definedName>
    <definedName name="A.111.23B">#REF!</definedName>
    <definedName name="A.111.23E">#REF!</definedName>
    <definedName name="A.111.24">#REF!</definedName>
    <definedName name="A.111.24B">#REF!</definedName>
    <definedName name="A.111.24E">#REF!</definedName>
    <definedName name="A.111.25">#REF!</definedName>
    <definedName name="A.111.25B">#REF!</definedName>
    <definedName name="A.111.25E">#REF!</definedName>
    <definedName name="A.111.26">#REF!</definedName>
    <definedName name="A.111.26B">#REF!</definedName>
    <definedName name="A.111.26E">#REF!</definedName>
    <definedName name="A.111.27">#REF!</definedName>
    <definedName name="A.111.27B">#REF!</definedName>
    <definedName name="A.111.27E">#REF!</definedName>
    <definedName name="A.111.28">#REF!</definedName>
    <definedName name="A.111.28B">#REF!</definedName>
    <definedName name="A.111.28E">#REF!</definedName>
    <definedName name="A.111.29">#REF!</definedName>
    <definedName name="A.111.29B">#REF!</definedName>
    <definedName name="A.111.29E">#REF!</definedName>
    <definedName name="A.111.2B">#REF!</definedName>
    <definedName name="A.111.2E">#REF!</definedName>
    <definedName name="A.111.3">#REF!</definedName>
    <definedName name="A.111.30">#REF!</definedName>
    <definedName name="A.111.30B">#REF!</definedName>
    <definedName name="A.111.30E">#REF!</definedName>
    <definedName name="A.111.31">#REF!</definedName>
    <definedName name="A.111.31B">#REF!</definedName>
    <definedName name="A.111.31E">#REF!</definedName>
    <definedName name="A.111.32">#REF!</definedName>
    <definedName name="A.111.32B">#REF!</definedName>
    <definedName name="A.111.32E">#REF!</definedName>
    <definedName name="A.111.33">#REF!</definedName>
    <definedName name="A.111.33B">#REF!</definedName>
    <definedName name="A.111.33E">#REF!</definedName>
    <definedName name="A.111.34">#REF!</definedName>
    <definedName name="A.111.34B">#REF!</definedName>
    <definedName name="A.111.34E">#REF!</definedName>
    <definedName name="A.111.35">#REF!</definedName>
    <definedName name="A.111.35B">#REF!</definedName>
    <definedName name="A.111.35E">#REF!</definedName>
    <definedName name="A.111.36">#REF!</definedName>
    <definedName name="A.111.36B">#REF!</definedName>
    <definedName name="A.111.36E">#REF!</definedName>
    <definedName name="A.111.39B">#REF!</definedName>
    <definedName name="A.111.3B">#REF!</definedName>
    <definedName name="A.111.3E">#REF!</definedName>
    <definedName name="A.111.4">#REF!</definedName>
    <definedName name="A.111.4B">#REF!</definedName>
    <definedName name="A.111.4E">#REF!</definedName>
    <definedName name="A.111.5">#REF!</definedName>
    <definedName name="A.111.5B">#REF!</definedName>
    <definedName name="A.111.5E">#REF!</definedName>
    <definedName name="A.111.6">#REF!</definedName>
    <definedName name="A.111.6B">#REF!</definedName>
    <definedName name="A.111.6E">#REF!</definedName>
    <definedName name="A.111.7">#REF!</definedName>
    <definedName name="A.111.7B">#REF!</definedName>
    <definedName name="A.111.7E">#REF!</definedName>
    <definedName name="A.111.8">#REF!</definedName>
    <definedName name="A.111.8B">#REF!</definedName>
    <definedName name="A.111.8E">#REF!</definedName>
    <definedName name="A.111.9">#REF!</definedName>
    <definedName name="A.111.9B">#REF!</definedName>
    <definedName name="A.111.9E">#REF!</definedName>
    <definedName name="A.111.B">#REF!</definedName>
    <definedName name="A.112">#REF!</definedName>
    <definedName name="A.112.1">#REF!</definedName>
    <definedName name="A.112.10">#REF!</definedName>
    <definedName name="A.112.10B">#REF!</definedName>
    <definedName name="A.112.10E">#REF!</definedName>
    <definedName name="A.112.11">#REF!</definedName>
    <definedName name="A.112.11B">#REF!</definedName>
    <definedName name="A.112.11E">#REF!</definedName>
    <definedName name="A.112.12">#REF!</definedName>
    <definedName name="A.112.12a">#REF!</definedName>
    <definedName name="A.112.12aa">#REF!</definedName>
    <definedName name="A.112.12B">#REF!</definedName>
    <definedName name="A.112.12E">#REF!</definedName>
    <definedName name="A.112.13">#REF!</definedName>
    <definedName name="A.112.13a">#REF!</definedName>
    <definedName name="A.112.13aa">#REF!</definedName>
    <definedName name="A.112.13B">#REF!</definedName>
    <definedName name="A.112.13E">#REF!</definedName>
    <definedName name="A.112.14">#REF!</definedName>
    <definedName name="A.112.14a">#REF!</definedName>
    <definedName name="A.112.14aa">#REF!</definedName>
    <definedName name="A.112.14B">#REF!</definedName>
    <definedName name="A.112.14E">#REF!</definedName>
    <definedName name="A.112.15">#REF!</definedName>
    <definedName name="A.112.15B">#REF!</definedName>
    <definedName name="A.112.15E">#REF!</definedName>
    <definedName name="A.112.1B">#REF!</definedName>
    <definedName name="A.112.1E">#REF!</definedName>
    <definedName name="A.112.2">#REF!</definedName>
    <definedName name="A.112.2B">#REF!</definedName>
    <definedName name="A.112.2E">#REF!</definedName>
    <definedName name="A.112.3">#REF!</definedName>
    <definedName name="A.112.3B">#REF!</definedName>
    <definedName name="A.112.3E">#REF!</definedName>
    <definedName name="A.112.4">#REF!</definedName>
    <definedName name="A.112.4B">#REF!</definedName>
    <definedName name="A.112.4E">#REF!</definedName>
    <definedName name="A.112.5">#REF!</definedName>
    <definedName name="A.112.5B">#REF!</definedName>
    <definedName name="A.112.5E">#REF!</definedName>
    <definedName name="A.112.6">#REF!</definedName>
    <definedName name="A.112.6B">#REF!</definedName>
    <definedName name="A.112.6E">#REF!</definedName>
    <definedName name="A.112.7">#REF!</definedName>
    <definedName name="A.112.7B">#REF!</definedName>
    <definedName name="A.112.7E">#REF!</definedName>
    <definedName name="A.112.8">#REF!</definedName>
    <definedName name="A.112.8B">#REF!</definedName>
    <definedName name="A.112.8E">#REF!</definedName>
    <definedName name="A.112.9">#REF!</definedName>
    <definedName name="A.112.9B">#REF!</definedName>
    <definedName name="A.112.9E">#REF!</definedName>
    <definedName name="A.112.B">#REF!</definedName>
    <definedName name="A.113">#REF!</definedName>
    <definedName name="A.113.1">#REF!</definedName>
    <definedName name="A.113.10">#REF!</definedName>
    <definedName name="A.113.10B">#REF!</definedName>
    <definedName name="A.113.10E">#REF!</definedName>
    <definedName name="A.113.11">#REF!</definedName>
    <definedName name="A.113.11B">#REF!</definedName>
    <definedName name="A.113.11E">#REF!</definedName>
    <definedName name="A.113.12">#REF!</definedName>
    <definedName name="A.113.12B">#REF!</definedName>
    <definedName name="A.113.12E">#REF!</definedName>
    <definedName name="A.113.13">#REF!</definedName>
    <definedName name="A.113.13B">#REF!</definedName>
    <definedName name="A.113.13E">#REF!</definedName>
    <definedName name="A.113.14">#REF!</definedName>
    <definedName name="A.113.14B">#REF!</definedName>
    <definedName name="A.113.14E">#REF!</definedName>
    <definedName name="A.113.15">#REF!</definedName>
    <definedName name="A.113.15B">#REF!</definedName>
    <definedName name="A.113.15E">#REF!</definedName>
    <definedName name="A.113.16">#REF!</definedName>
    <definedName name="A.113.16B">#REF!</definedName>
    <definedName name="A.113.16E">#REF!</definedName>
    <definedName name="A.113.17">#REF!</definedName>
    <definedName name="A.113.17B">#REF!</definedName>
    <definedName name="A.113.17E">#REF!</definedName>
    <definedName name="A.113.18">#REF!</definedName>
    <definedName name="A.113.18B">#REF!</definedName>
    <definedName name="A.113.18E">#REF!</definedName>
    <definedName name="A.113.19">#REF!</definedName>
    <definedName name="A.113.19B">#REF!</definedName>
    <definedName name="A.113.19E">#REF!</definedName>
    <definedName name="A.113.1B">#REF!</definedName>
    <definedName name="A.113.1E">#REF!</definedName>
    <definedName name="A.113.2">#REF!</definedName>
    <definedName name="A.113.20">#REF!</definedName>
    <definedName name="A.113.20B">#REF!</definedName>
    <definedName name="A.113.20E">#REF!</definedName>
    <definedName name="A.113.21">#REF!</definedName>
    <definedName name="A.113.21B">#REF!</definedName>
    <definedName name="A.113.21E">#REF!</definedName>
    <definedName name="A.113.22">#REF!</definedName>
    <definedName name="A.113.22B">#REF!</definedName>
    <definedName name="A.113.22E">#REF!</definedName>
    <definedName name="A.113.23">#REF!</definedName>
    <definedName name="A.113.23B">#REF!</definedName>
    <definedName name="A.113.23E">#REF!</definedName>
    <definedName name="A.113.24">#REF!</definedName>
    <definedName name="A.113.24B">#REF!</definedName>
    <definedName name="A.113.24E">#REF!</definedName>
    <definedName name="A.113.25">#REF!</definedName>
    <definedName name="A.113.25B">#REF!</definedName>
    <definedName name="A.113.25E">#REF!</definedName>
    <definedName name="A.113.26">#REF!</definedName>
    <definedName name="A.113.26B">#REF!</definedName>
    <definedName name="A.113.26E">#REF!</definedName>
    <definedName name="A.113.27">#REF!</definedName>
    <definedName name="A.113.27B">#REF!</definedName>
    <definedName name="A.113.27E">#REF!</definedName>
    <definedName name="A.113.28">#REF!</definedName>
    <definedName name="A.113.28B">#REF!</definedName>
    <definedName name="A.113.28E">#REF!</definedName>
    <definedName name="A.113.29">#REF!</definedName>
    <definedName name="A.113.29B">#REF!</definedName>
    <definedName name="A.113.29E">#REF!</definedName>
    <definedName name="A.113.2B">#REF!</definedName>
    <definedName name="A.113.2E">#REF!</definedName>
    <definedName name="A.113.3">#REF!</definedName>
    <definedName name="A.113.30">#REF!</definedName>
    <definedName name="A.113.30B">#REF!</definedName>
    <definedName name="A.113.30E">#REF!</definedName>
    <definedName name="A.113.3B">#REF!</definedName>
    <definedName name="A.113.3E">#REF!</definedName>
    <definedName name="A.113.4">#REF!</definedName>
    <definedName name="A.113.4B">#REF!</definedName>
    <definedName name="A.113.4E">#REF!</definedName>
    <definedName name="A.113.5">#REF!</definedName>
    <definedName name="A.113.5B">#REF!</definedName>
    <definedName name="A.113.5E">#REF!</definedName>
    <definedName name="A.113.6">#REF!</definedName>
    <definedName name="A.113.6B">#REF!</definedName>
    <definedName name="A.113.6E">#REF!</definedName>
    <definedName name="A.113.7">#REF!</definedName>
    <definedName name="A.113.7B">#REF!</definedName>
    <definedName name="A.113.7E">#REF!</definedName>
    <definedName name="A.113.8">#REF!</definedName>
    <definedName name="A.113.8B">#REF!</definedName>
    <definedName name="A.113.8E">#REF!</definedName>
    <definedName name="A.113.9">#REF!</definedName>
    <definedName name="A.113.9B">#REF!</definedName>
    <definedName name="A.113.9E">#REF!</definedName>
    <definedName name="A.113.B">#REF!</definedName>
    <definedName name="A.114">#REF!</definedName>
    <definedName name="A.114.1">#REF!</definedName>
    <definedName name="A.114.10">#REF!</definedName>
    <definedName name="A.114.10a">#REF!</definedName>
    <definedName name="A.114.10aB">#REF!</definedName>
    <definedName name="A.114.10aE">#REF!</definedName>
    <definedName name="A.114.10B">#REF!</definedName>
    <definedName name="A.114.10E">#REF!</definedName>
    <definedName name="A.114.11">#REF!</definedName>
    <definedName name="A.114.11a">#REF!</definedName>
    <definedName name="A.114.11aB">#REF!</definedName>
    <definedName name="A.114.11aE">#REF!</definedName>
    <definedName name="A.114.11B">#REF!</definedName>
    <definedName name="A.114.11E">#REF!</definedName>
    <definedName name="A.114.12">#REF!</definedName>
    <definedName name="A.114.12a">#REF!</definedName>
    <definedName name="A.114.12aB">#REF!</definedName>
    <definedName name="A.114.12aE">#REF!</definedName>
    <definedName name="A.114.12B">#REF!</definedName>
    <definedName name="A.114.12E">#REF!</definedName>
    <definedName name="A.114.13">#REF!</definedName>
    <definedName name="A.114.13a">#REF!</definedName>
    <definedName name="A.114.13aB">#REF!</definedName>
    <definedName name="A.114.13aE">#REF!</definedName>
    <definedName name="A.114.13B">#REF!</definedName>
    <definedName name="A.114.13E">#REF!</definedName>
    <definedName name="A.114.14">#REF!</definedName>
    <definedName name="A.114.14a">#REF!</definedName>
    <definedName name="A.114.14aB">#REF!</definedName>
    <definedName name="A.114.14aE">#REF!</definedName>
    <definedName name="A.114.14B">#REF!</definedName>
    <definedName name="A.114.14E">#REF!</definedName>
    <definedName name="A.114.1B">#REF!</definedName>
    <definedName name="A.114.1E">#REF!</definedName>
    <definedName name="A.114.2">#REF!</definedName>
    <definedName name="A.114.2B">#REF!</definedName>
    <definedName name="A.114.2E">#REF!</definedName>
    <definedName name="A.114.3">#REF!</definedName>
    <definedName name="A.114.3B">#REF!</definedName>
    <definedName name="A.114.3E">#REF!</definedName>
    <definedName name="A.114.4">#REF!</definedName>
    <definedName name="A.114.4B">#REF!</definedName>
    <definedName name="A.114.4E">#REF!</definedName>
    <definedName name="A.114.5">#REF!</definedName>
    <definedName name="A.114.5B">#REF!</definedName>
    <definedName name="A.114.5E">#REF!</definedName>
    <definedName name="A.114.6">#REF!</definedName>
    <definedName name="A.114.6B">#REF!</definedName>
    <definedName name="A.114.6E">#REF!</definedName>
    <definedName name="A.114.7">#REF!</definedName>
    <definedName name="A.114.7B">#REF!</definedName>
    <definedName name="A.114.7E">#REF!</definedName>
    <definedName name="A.114.8">#REF!</definedName>
    <definedName name="A.114.8a">#REF!</definedName>
    <definedName name="A.114.8aB">#REF!</definedName>
    <definedName name="A.114.8aE">#REF!</definedName>
    <definedName name="A.114.8B">#REF!</definedName>
    <definedName name="A.114.8E">#REF!</definedName>
    <definedName name="A.114.9">#REF!</definedName>
    <definedName name="A.114.9a">#REF!</definedName>
    <definedName name="A.114.9aB">#REF!</definedName>
    <definedName name="A.114.9aE">#REF!</definedName>
    <definedName name="A.114.9B">#REF!</definedName>
    <definedName name="A.114.9E">#REF!</definedName>
    <definedName name="A.114.B">#REF!</definedName>
    <definedName name="A.12">#REF!</definedName>
    <definedName name="A.14">#REF!</definedName>
    <definedName name="A.15">#REF!</definedName>
    <definedName name="A.16">#REF!</definedName>
    <definedName name="a.16.a">#REF!</definedName>
    <definedName name="a.16.b">#REF!</definedName>
    <definedName name="A.17">#REF!</definedName>
    <definedName name="A.18">#REF!</definedName>
    <definedName name="a.18.a">#REF!</definedName>
    <definedName name="A.18a">#REF!</definedName>
    <definedName name="A.18b">#REF!</definedName>
    <definedName name="A.19">#REF!</definedName>
    <definedName name="A.2">#REF!</definedName>
    <definedName name="A.2.1">#REF!</definedName>
    <definedName name="A.2.2">#REF!</definedName>
    <definedName name="A.20">#REF!</definedName>
    <definedName name="a.21">#REF!</definedName>
    <definedName name="A.27">#REF!</definedName>
    <definedName name="A.2a">#REF!</definedName>
    <definedName name="A.3">#REF!</definedName>
    <definedName name="A.3.1.2">#REF!</definedName>
    <definedName name="A.3.2.1">#REF!</definedName>
    <definedName name="A.3.2.2">#REF!</definedName>
    <definedName name="A.31">#REF!</definedName>
    <definedName name="A.32">#REF!</definedName>
    <definedName name="A.4">#REF!</definedName>
    <definedName name="A.5">#REF!</definedName>
    <definedName name="A.5a">#REF!</definedName>
    <definedName name="A.6">#REF!</definedName>
    <definedName name="A.6.1.2">#REF!</definedName>
    <definedName name="A.6.2">#REF!</definedName>
    <definedName name="A.6.3.5">#REF!</definedName>
    <definedName name="A.6.5">#REF!</definedName>
    <definedName name="A.6.5a">#REF!</definedName>
    <definedName name="A.6.6">#REF!</definedName>
    <definedName name="A.6.7">#REF!</definedName>
    <definedName name="A.6_1">#REF!</definedName>
    <definedName name="A.7">#REF!</definedName>
    <definedName name="A.7.1.2.b">#REF!</definedName>
    <definedName name="A.7.1.4">#REF!</definedName>
    <definedName name="A.7.2">#REF!</definedName>
    <definedName name="A.8">#REF!</definedName>
    <definedName name="A.8.1.5">#REF!</definedName>
    <definedName name="A.8.6.1.a">#REF!</definedName>
    <definedName name="A.8.7.2">#REF!</definedName>
    <definedName name="a.9">#REF!</definedName>
    <definedName name="A___0">"$#REF!.$B$124:$J$127"</definedName>
    <definedName name="A___2">"$#REF!.$#REF!$#REF!:$#REF!$#REF!"</definedName>
    <definedName name="A___3">"$#REF!.$#REF!$#REF!:$#REF!$#REF!"</definedName>
    <definedName name="A___4">"$LAMP_C.$#REF!$#REF!:$#REF!$#REF!"</definedName>
    <definedName name="A_008">#REF!</definedName>
    <definedName name="A_01">#REF!</definedName>
    <definedName name="A_02">#REF!</definedName>
    <definedName name="A_03">#REF!</definedName>
    <definedName name="A_04">#REF!</definedName>
    <definedName name="A_04_2">#REF!</definedName>
    <definedName name="A_04_3">#REF!</definedName>
    <definedName name="A_04_4">#REF!</definedName>
    <definedName name="A_05">#REF!</definedName>
    <definedName name="A_06">#REF!</definedName>
    <definedName name="A_061r">#REF!</definedName>
    <definedName name="A_07">#REF!</definedName>
    <definedName name="A_08">#REF!</definedName>
    <definedName name="A_09">#REF!</definedName>
    <definedName name="A_097r">#REF!</definedName>
    <definedName name="A_1">#REF!</definedName>
    <definedName name="A_1_1">#REF!</definedName>
    <definedName name="A_1_1_1">#REF!</definedName>
    <definedName name="A_1_1_1_1">#REF!</definedName>
    <definedName name="A_1_1_1_1_1">#REF!</definedName>
    <definedName name="A_1_1_1_1_1_1">#REF!</definedName>
    <definedName name="A_1_1_1_2">#REF!</definedName>
    <definedName name="A_1_1_2">#REF!</definedName>
    <definedName name="A_1_1_3">#REF!</definedName>
    <definedName name="A_1_1_4">#REF!</definedName>
    <definedName name="A_1_1_7">#REF!</definedName>
    <definedName name="A_1_3">#REF!</definedName>
    <definedName name="A_1_3_1_1">#REF!</definedName>
    <definedName name="A_1_4">#REF!</definedName>
    <definedName name="A_1_4_1">#REF!</definedName>
    <definedName name="A_1_5">#REF!</definedName>
    <definedName name="A_1_6">#REF!</definedName>
    <definedName name="A_1_7">#REF!</definedName>
    <definedName name="A_1_7_1">#REF!</definedName>
    <definedName name="A_1_8">#REF!</definedName>
    <definedName name="A_1_9">#REF!</definedName>
    <definedName name="A_10">#REF!</definedName>
    <definedName name="A_10_4">#REF!</definedName>
    <definedName name="A_11">#REF!</definedName>
    <definedName name="A_11_4">#REF!</definedName>
    <definedName name="A_12">#REF!</definedName>
    <definedName name="A_12_4">#REF!</definedName>
    <definedName name="A_13">#REF!</definedName>
    <definedName name="A_13_4">#REF!</definedName>
    <definedName name="A_14">#REF!</definedName>
    <definedName name="A_14_15">#REF!</definedName>
    <definedName name="A_14_15_1">#REF!</definedName>
    <definedName name="A_14_15_16">#REF!</definedName>
    <definedName name="A_14_15_7">#REF!</definedName>
    <definedName name="A_14_16">#REF!</definedName>
    <definedName name="A_14_8">#REF!</definedName>
    <definedName name="A_14_9">#REF!</definedName>
    <definedName name="A_15">#REF!</definedName>
    <definedName name="A_15_1">#REF!</definedName>
    <definedName name="A_15_16">#REF!</definedName>
    <definedName name="A_15_7">#REF!</definedName>
    <definedName name="A_16">#REF!</definedName>
    <definedName name="A_16_4">#REF!</definedName>
    <definedName name="A_17">#REF!</definedName>
    <definedName name="A_18">#REF!</definedName>
    <definedName name="A_19">#REF!</definedName>
    <definedName name="A_2">#REF!</definedName>
    <definedName name="A_2_1">#REF!</definedName>
    <definedName name="A_2_1_1">#REF!</definedName>
    <definedName name="A_2_1_1_1">#REF!</definedName>
    <definedName name="A_2_1_1_1_1">#REF!</definedName>
    <definedName name="A_2_1_1_1_1_1">#REF!</definedName>
    <definedName name="A_2_1_2">#REF!</definedName>
    <definedName name="A_2_3">#REF!</definedName>
    <definedName name="A_2_3_1">#REF!</definedName>
    <definedName name="A_2_3_1_1">#REF!</definedName>
    <definedName name="A_2_3_2">#REF!</definedName>
    <definedName name="A_2_4">#REF!</definedName>
    <definedName name="A_2_4_1">#REF!</definedName>
    <definedName name="A_2_5">#REF!</definedName>
    <definedName name="A_2_6">#REF!</definedName>
    <definedName name="A_2_7">#REF!</definedName>
    <definedName name="A_2_7_1">#REF!</definedName>
    <definedName name="A_2_8">#REF!</definedName>
    <definedName name="A_2_9">#REF!</definedName>
    <definedName name="A_20">#REF!</definedName>
    <definedName name="A_21">#REF!</definedName>
    <definedName name="A_22">#REF!</definedName>
    <definedName name="A_23">#REF!</definedName>
    <definedName name="A_23_4">#REF!</definedName>
    <definedName name="A_24">#REF!</definedName>
    <definedName name="A_25">#REF!</definedName>
    <definedName name="A_26">#REF!</definedName>
    <definedName name="A_27">#REF!</definedName>
    <definedName name="A_28">#REF!</definedName>
    <definedName name="A_29">#REF!</definedName>
    <definedName name="A_3">#REF!</definedName>
    <definedName name="A_3_1">#REF!</definedName>
    <definedName name="A_3_1_1">#REF!</definedName>
    <definedName name="A_3_2">#REF!</definedName>
    <definedName name="A_3_4">#REF!</definedName>
    <definedName name="A_30">#REF!</definedName>
    <definedName name="A_31">#REF!</definedName>
    <definedName name="A_32">#REF!</definedName>
    <definedName name="A_4">#REF!</definedName>
    <definedName name="A_4_1">#REF!</definedName>
    <definedName name="A_4_1_1">#REF!</definedName>
    <definedName name="A_5_15">#REF!</definedName>
    <definedName name="A_5_15_1">#REF!</definedName>
    <definedName name="A_5_15_16">#REF!</definedName>
    <definedName name="A_5_15_7">#REF!</definedName>
    <definedName name="A_5_16">#REF!</definedName>
    <definedName name="A_5_8">#REF!</definedName>
    <definedName name="A_5_9">#REF!</definedName>
    <definedName name="A_6">#REF!</definedName>
    <definedName name="A_6_15">#REF!</definedName>
    <definedName name="A_6_15_1">#REF!</definedName>
    <definedName name="A_6_15_16">#REF!</definedName>
    <definedName name="A_6_15_7">#REF!</definedName>
    <definedName name="A_6_16">#REF!</definedName>
    <definedName name="A_6_8">#REF!</definedName>
    <definedName name="A_6_9">#REF!</definedName>
    <definedName name="A_7">#REF!</definedName>
    <definedName name="A_7_1">#REF!</definedName>
    <definedName name="A_7_15">#REF!</definedName>
    <definedName name="A_7_15_1">#REF!</definedName>
    <definedName name="A_7_15_16">#REF!</definedName>
    <definedName name="A_7_15_7">#REF!</definedName>
    <definedName name="A_7_16">#REF!</definedName>
    <definedName name="A_7_8">#REF!</definedName>
    <definedName name="A_7_9">#REF!</definedName>
    <definedName name="A_8">#REF!</definedName>
    <definedName name="A_9">#REF!</definedName>
    <definedName name="a_barbander">#REF!</definedName>
    <definedName name="a_barcutter">#REF!</definedName>
    <definedName name="a_borpile">#REF!</definedName>
    <definedName name="A_COMPRESSOR">#REF!</definedName>
    <definedName name="a_concpump">#REF!</definedName>
    <definedName name="a_concvibrator">#REF!</definedName>
    <definedName name="a_crane15">#REF!</definedName>
    <definedName name="a_crane50">#REF!</definedName>
    <definedName name="a_dongkrak">#REF!</definedName>
    <definedName name="a_dozer">#REF!</definedName>
    <definedName name="a_dt">#REF!</definedName>
    <definedName name="a_exca">#REF!</definedName>
    <definedName name="A_FINISHER">#REF!</definedName>
    <definedName name="a_flatbed">#REF!</definedName>
    <definedName name="a_genset">#REF!</definedName>
    <definedName name="a_grader">#REF!</definedName>
    <definedName name="a_handvibrator">#REF!</definedName>
    <definedName name="a_jhammer">#REF!</definedName>
    <definedName name="A_Mech">#REF!</definedName>
    <definedName name="A_MENU">#REF!</definedName>
    <definedName name="a_mesinlas">#REF!</definedName>
    <definedName name="a_mixer">#REF!</definedName>
    <definedName name="a_pneumatic">#REF!</definedName>
    <definedName name="a_pompa">#REF!</definedName>
    <definedName name="A_SPRAYER">#REF!</definedName>
    <definedName name="a_stamper">#REF!</definedName>
    <definedName name="a_tr">#REF!</definedName>
    <definedName name="a_trackloader">#REF!</definedName>
    <definedName name="a_trailer">#REF!</definedName>
    <definedName name="a_vibro">#REF!</definedName>
    <definedName name="a_wl">#REF!</definedName>
    <definedName name="a_wttank">#REF!</definedName>
    <definedName name="a0">#REF!</definedName>
    <definedName name="a1..2349">#REF!</definedName>
    <definedName name="a1..2349_1">#REF!</definedName>
    <definedName name="a1..2349_7">#REF!</definedName>
    <definedName name="A1_">#REF!</definedName>
    <definedName name="A10_">#REF!</definedName>
    <definedName name="a10sw30besi">#REF!</definedName>
    <definedName name="a10sw35besi">#REF!</definedName>
    <definedName name="a10sw40besi">#REF!</definedName>
    <definedName name="A11_">#REF!</definedName>
    <definedName name="a11sw30besi">#REF!</definedName>
    <definedName name="a11sw35besi">#REF!</definedName>
    <definedName name="a11sw40besi">#REF!</definedName>
    <definedName name="A12_">#REF!</definedName>
    <definedName name="A120_">#REF!</definedName>
    <definedName name="a12sw30besi">#REF!</definedName>
    <definedName name="a12sw35besi">#REF!</definedName>
    <definedName name="a12sw40besi">#REF!</definedName>
    <definedName name="A13_">#REF!</definedName>
    <definedName name="a13sw30besi">#REF!</definedName>
    <definedName name="a13sw35besi">#REF!</definedName>
    <definedName name="a13sw40besi">#REF!</definedName>
    <definedName name="a14sw30besi">#REF!</definedName>
    <definedName name="a14sw35besi">#REF!</definedName>
    <definedName name="a14sw40besi">#REF!</definedName>
    <definedName name="a15sw30besi">#REF!</definedName>
    <definedName name="a15sw35besi">#REF!</definedName>
    <definedName name="a15sw40besi">#REF!</definedName>
    <definedName name="a16sw30besi">#REF!</definedName>
    <definedName name="a16sw35besi">#REF!</definedName>
    <definedName name="a16sw40besi">#REF!</definedName>
    <definedName name="a17sw30besi">#REF!</definedName>
    <definedName name="a17sw35besi">#REF!</definedName>
    <definedName name="a17sw40besi">#REF!</definedName>
    <definedName name="a18sw30besi">#REF!</definedName>
    <definedName name="a18sw35besi">#REF!</definedName>
    <definedName name="a18sw40besi">#REF!</definedName>
    <definedName name="a19sw30besi">#REF!</definedName>
    <definedName name="a19sw35besi">#REF!</definedName>
    <definedName name="a19sw40besi">#REF!</definedName>
    <definedName name="a1f62">#REF!</definedName>
    <definedName name="A1J39">#REF!</definedName>
    <definedName name="A1N116">#REF!</definedName>
    <definedName name="A2_">#REF!</definedName>
    <definedName name="a20sw30besi">#REF!</definedName>
    <definedName name="a20sw35besi">#REF!</definedName>
    <definedName name="a20sw40besi">#REF!</definedName>
    <definedName name="a21sw30besi">#REF!</definedName>
    <definedName name="a21sw35besi">#REF!</definedName>
    <definedName name="a21sw40besi">#REF!</definedName>
    <definedName name="a22sw30besi">#REF!</definedName>
    <definedName name="a22sw35besi">#REF!</definedName>
    <definedName name="a22sw40besi">#REF!</definedName>
    <definedName name="a23sw30besi">#REF!</definedName>
    <definedName name="a23sw35besi">#REF!</definedName>
    <definedName name="a23sw40besi">#REF!</definedName>
    <definedName name="a24sw30besi">#REF!</definedName>
    <definedName name="a24sw35besi">#REF!</definedName>
    <definedName name="a24sw40besi">#REF!</definedName>
    <definedName name="a25sw30besi">#REF!</definedName>
    <definedName name="a25sw35besi">#REF!</definedName>
    <definedName name="a25sw40besi">#REF!</definedName>
    <definedName name="a26sw30besi">#REF!</definedName>
    <definedName name="a26sw35besi">#REF!</definedName>
    <definedName name="a26sw40besi">#REF!</definedName>
    <definedName name="a27sw30besi">#REF!</definedName>
    <definedName name="a27sw35besi">#REF!</definedName>
    <definedName name="a27sw40besi">#REF!</definedName>
    <definedName name="a28sw30besi">#REF!</definedName>
    <definedName name="a28sw35besi">#REF!</definedName>
    <definedName name="a28sw40besi">#REF!</definedName>
    <definedName name="a29sw30besi">#REF!</definedName>
    <definedName name="a29sw35besi">#REF!</definedName>
    <definedName name="a29sw40besi">#REF!</definedName>
    <definedName name="A3_">#REF!</definedName>
    <definedName name="a30sw30besi">#REF!</definedName>
    <definedName name="a30sw35besi">#REF!</definedName>
    <definedName name="a30sw40besi">#REF!</definedName>
    <definedName name="a31sw30besi">#REF!</definedName>
    <definedName name="a31sw35besi">#REF!</definedName>
    <definedName name="a31sw40besi">#REF!</definedName>
    <definedName name="a32sw30besi">#REF!</definedName>
    <definedName name="a32sw35besi">#REF!</definedName>
    <definedName name="a32sw40besi">#REF!</definedName>
    <definedName name="A35_">#REF!</definedName>
    <definedName name="A4_">#REF!</definedName>
    <definedName name="A460.">#REF!</definedName>
    <definedName name="A5_">#REF!</definedName>
    <definedName name="A50_">#REF!</definedName>
    <definedName name="A6_">#REF!</definedName>
    <definedName name="a6cb1beton">#REF!</definedName>
    <definedName name="a6cb3beton">#REF!</definedName>
    <definedName name="a6lisbeton">#REF!</definedName>
    <definedName name="a6pbbeton">#REF!</definedName>
    <definedName name="a6platbeton">#REF!</definedName>
    <definedName name="a6sw30besi">#REF!</definedName>
    <definedName name="a6sw30beton">#REF!</definedName>
    <definedName name="a6sw35besi">#REF!</definedName>
    <definedName name="a6sw35beton">#REF!</definedName>
    <definedName name="a6sw40besi">#REF!</definedName>
    <definedName name="a6sw40beton">#REF!</definedName>
    <definedName name="a6sw45besia7sw45besia8sw45besi">#REF!</definedName>
    <definedName name="a6sw45beton">#REF!</definedName>
    <definedName name="A7_">#REF!</definedName>
    <definedName name="A70_">#REF!</definedName>
    <definedName name="a7sw30besi">#REF!</definedName>
    <definedName name="a7sw35besi">#REF!</definedName>
    <definedName name="a7sw40besi">#REF!</definedName>
    <definedName name="A8_">#REF!</definedName>
    <definedName name="a8sw30besi">#REF!</definedName>
    <definedName name="a8sw35besi">#REF!</definedName>
    <definedName name="a8sw40besi">#REF!</definedName>
    <definedName name="A9_">#REF!</definedName>
    <definedName name="A901.">#REF!</definedName>
    <definedName name="A95_">#REF!</definedName>
    <definedName name="a9sw30besi">#REF!</definedName>
    <definedName name="a9sw35besi">#REF!</definedName>
    <definedName name="a9sw40besi">#REF!</definedName>
    <definedName name="AA">#REF!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D">#REF!</definedName>
    <definedName name="AA_20">#REF!</definedName>
    <definedName name="AA_21">#REF!</definedName>
    <definedName name="aaa">#REF!</definedName>
    <definedName name="aaa_1">#REF!</definedName>
    <definedName name="aaa_1_1">#REF!</definedName>
    <definedName name="aaa_1_1_1">#REF!</definedName>
    <definedName name="aaa_3">#REF!</definedName>
    <definedName name="aaa_3_1">#REF!</definedName>
    <definedName name="aaa_4">#REF!</definedName>
    <definedName name="aaa_4_1">#REF!</definedName>
    <definedName name="aaa_5">#REF!</definedName>
    <definedName name="aaa_6">#REF!</definedName>
    <definedName name="aaa_7">#REF!</definedName>
    <definedName name="aaa_7_1">#REF!</definedName>
    <definedName name="aaa_8">#REF!</definedName>
    <definedName name="aaa_9">#REF!</definedName>
    <definedName name="AAAA">#REF!</definedName>
    <definedName name="aaaaa" hidden="1">#N/A</definedName>
    <definedName name="AAAAAAAAA" hidden="1">#REF!</definedName>
    <definedName name="AAAAAAAAAA" hidden="1">#REF!</definedName>
    <definedName name="AAAAAAAAAAA_11111111111111111">#REF!</definedName>
    <definedName name="aaaaaaaaaaaa">#REF!</definedName>
    <definedName name="aaaaaaaaaaaaaa">#REF!</definedName>
    <definedName name="AAAAAAAAAAAAAAAAAAAAAAAAAAAA">#REF!</definedName>
    <definedName name="aaaaaaaaaaaaaaaaaaaaaaaaaaaaaaaaaaaaaaaaaaa">#REF!</definedName>
    <definedName name="AAAAE" hidden="1">#REF!</definedName>
    <definedName name="AAAMEDISC">#REF!</definedName>
    <definedName name="AAAMEDISC_4">#REF!</definedName>
    <definedName name="AAAMEMU">#REF!</definedName>
    <definedName name="AAAMEMU_4">#REF!</definedName>
    <definedName name="AAASIPILMU">#REF!</definedName>
    <definedName name="AAASIPILMU_4">#REF!</definedName>
    <definedName name="AAC">#N/A</definedName>
    <definedName name="AAD3_1" localSheetId="9">[0]!__________PC1:[0]!__ddn400</definedName>
    <definedName name="AAD3_1">[0]!__________PC1:[0]!__ddn400</definedName>
    <definedName name="AAD3_1_1" localSheetId="9">[0]!__________pc12:[0]!__ddn600</definedName>
    <definedName name="AAD3_1_1">[0]!__________pc12:[0]!__ddn600</definedName>
    <definedName name="AAD3_1_1_1" localSheetId="9">[0]!_1118HAJIME_1_1_1:[0]!_1349OWARI_1_1_1</definedName>
    <definedName name="AAD3_1_1_1">_1118HAJIME_1_1_1:_1349OWARI_1_1_1</definedName>
    <definedName name="AAD3_1_1_1_1" localSheetId="9">[0]!__________pc2:RAB!__der4</definedName>
    <definedName name="AAD3_1_1_1_1">[0]!__________pc2:[0]!__der4</definedName>
    <definedName name="AAD3_1_1_1_1_1" localSheetId="9">_699HAJIME_1_1_1_1:_889OWARI_1_1_1_1</definedName>
    <definedName name="AAD3_1_1_1_1_1" localSheetId="8">_699HAJIME_1_1_1_1:_889OWARI_1_1_1_1</definedName>
    <definedName name="AAD3_1_1_1_1_1">_699HAJIME_1_1_1_1:_889OWARI_1_1_1_1</definedName>
    <definedName name="AAD3_1_1_1_13_20">NA()</definedName>
    <definedName name="AAD3_1_1_1_13_21">NA()</definedName>
    <definedName name="AAD3_1_1_1_13_6">NA()</definedName>
    <definedName name="AAD3_1_1_1_14_20">NA()</definedName>
    <definedName name="AAD3_1_1_1_14_21">NA()</definedName>
    <definedName name="AAD3_1_1_1_14_6">NA()</definedName>
    <definedName name="AAD3_1_1_1_20">NA()</definedName>
    <definedName name="AAD3_1_1_1_21">NA()</definedName>
    <definedName name="AAD3_1_1_1_6">NA()</definedName>
    <definedName name="AAD3_1_1_13_20">NA()</definedName>
    <definedName name="AAD3_1_1_13_21">NA()</definedName>
    <definedName name="AAD3_1_1_13_6">NA()</definedName>
    <definedName name="AAD3_1_1_14_20">NA()</definedName>
    <definedName name="AAD3_1_1_14_21">NA()</definedName>
    <definedName name="AAD3_1_1_14_6">NA()</definedName>
    <definedName name="AAD3_1_1_20">NA()</definedName>
    <definedName name="AAD3_1_1_21">NA()</definedName>
    <definedName name="AAD3_1_1_6">NA()</definedName>
    <definedName name="AAD3_1_13_21">NA()</definedName>
    <definedName name="AAD3_1_14_21">NA()</definedName>
    <definedName name="AAD3_1_21">NA()</definedName>
    <definedName name="AAD3_13_11">NA()</definedName>
    <definedName name="AAD3_13_15">NA()</definedName>
    <definedName name="AAD3_13_17">NA()</definedName>
    <definedName name="AAD3_13_19">NA()</definedName>
    <definedName name="AAD3_13_20">NA()</definedName>
    <definedName name="AAD3_13_21">NA()</definedName>
    <definedName name="AAD3_13_5">NA()</definedName>
    <definedName name="AAD3_13_6">NA()</definedName>
    <definedName name="AAD3_13_9">NA()</definedName>
    <definedName name="AAD3_14_20">NA()</definedName>
    <definedName name="AAD3_14_21">NA()</definedName>
    <definedName name="AAD3_14_6">NA()</definedName>
    <definedName name="AAD3_2">#N/A</definedName>
    <definedName name="AAD3_3">#N/A</definedName>
    <definedName name="AAD3_3_1" localSheetId="9">[0]!__________pc3:RAB!__der4</definedName>
    <definedName name="AAD3_3_1">[0]!__________pc3:[0]!__der4</definedName>
    <definedName name="AAD3_3_13_20">NA()</definedName>
    <definedName name="AAD3_3_13_21">NA()</definedName>
    <definedName name="AAD3_3_13_6">NA()</definedName>
    <definedName name="AAD3_3_14_20">NA()</definedName>
    <definedName name="AAD3_3_14_21">NA()</definedName>
    <definedName name="AAD3_3_14_6">NA()</definedName>
    <definedName name="AAD3_3_20">NA()</definedName>
    <definedName name="AAD3_3_21">NA()</definedName>
    <definedName name="AAD3_3_6">NA()</definedName>
    <definedName name="AAD3_37">"HAJIME_37:OWARI_37"</definedName>
    <definedName name="AAD3_4" localSheetId="9">[0]!__________pc4:[0]!__dia6</definedName>
    <definedName name="AAD3_4">[0]!__________pc4:[0]!__dia6</definedName>
    <definedName name="AAD3_48">"HAJIME:OWARI"</definedName>
    <definedName name="AAD3_7" localSheetId="9">[0]!__________pc5:[0]!__dia6</definedName>
    <definedName name="AAD3_7">[0]!__________pc5:[0]!__dia6</definedName>
    <definedName name="AAD3_7_1" localSheetId="9">[0]!__________pc5:[0]!__dia6</definedName>
    <definedName name="AAD3_7_1">[0]!__________pc5:[0]!__dia6</definedName>
    <definedName name="AAD3_7_20">NA()</definedName>
    <definedName name="AAD3_7_21">NA()</definedName>
    <definedName name="AAD3_7_6">NA()</definedName>
    <definedName name="AADR1">#N/A</definedName>
    <definedName name="AAmp" localSheetId="9">#REF!</definedName>
    <definedName name="AAmp">#REF!</definedName>
    <definedName name="Aanstm">#REF!</definedName>
    <definedName name="aaqsas">#REF!</definedName>
    <definedName name="AAS">#REF!</definedName>
    <definedName name="aasphalt">#REF!</definedName>
    <definedName name="AATP">#REF!</definedName>
    <definedName name="aax">#REF!</definedName>
    <definedName name="aax_1">#REF!</definedName>
    <definedName name="aax_1_1">#REF!</definedName>
    <definedName name="aax_2">#REF!</definedName>
    <definedName name="aax_3">#REF!</definedName>
    <definedName name="aax_4">#REF!</definedName>
    <definedName name="aax_4_1">#REF!</definedName>
    <definedName name="aax_5">#REF!</definedName>
    <definedName name="aax_6">#REF!</definedName>
    <definedName name="aax_7">#REF!</definedName>
    <definedName name="aax_8">#REF!</definedName>
    <definedName name="aax_9">#REF!</definedName>
    <definedName name="ab">#REF!</definedName>
    <definedName name="ab_1">#REF!</definedName>
    <definedName name="ab_1_1">#REF!</definedName>
    <definedName name="ab_1_1_1">#REF!</definedName>
    <definedName name="ab_2">#REF!</definedName>
    <definedName name="ab_3">#REF!</definedName>
    <definedName name="ab_3_1">#REF!</definedName>
    <definedName name="ab_4">#REF!</definedName>
    <definedName name="ab_4_1">#REF!</definedName>
    <definedName name="ab_5">#REF!</definedName>
    <definedName name="ab_6">#REF!</definedName>
    <definedName name="ab_7">#REF!</definedName>
    <definedName name="ab_7_1">#REF!</definedName>
    <definedName name="ab_8">#REF!</definedName>
    <definedName name="ab_9">#REF!</definedName>
    <definedName name="ab_aggminor">#REF!</definedName>
    <definedName name="ab_bar24">#REF!</definedName>
    <definedName name="ab_bridge">#REF!</definedName>
    <definedName name="ab_caisson">#REF!</definedName>
    <definedName name="ab_cyclop">#REF!</definedName>
    <definedName name="ab_guide">#REF!</definedName>
    <definedName name="ab_hrsminor">#REF!</definedName>
    <definedName name="ab_k125">#REF!</definedName>
    <definedName name="ab_k175">#REF!</definedName>
    <definedName name="ab_k250">#REF!</definedName>
    <definedName name="ab_K350">#REF!</definedName>
    <definedName name="ab_kilo">#REF!</definedName>
    <definedName name="ab_marking">#REF!</definedName>
    <definedName name="ab_masonry">#REF!</definedName>
    <definedName name="ab_minor">#REF!</definedName>
    <definedName name="ab_mortar">#REF!</definedName>
    <definedName name="ab_post">#REF!</definedName>
    <definedName name="ab_residu">#REF!</definedName>
    <definedName name="ab_road">#REF!</definedName>
    <definedName name="abank">#REF!</definedName>
    <definedName name="abantu">#REF!</definedName>
    <definedName name="abatu">#REF!</definedName>
    <definedName name="abau">#REF!</definedName>
    <definedName name="ABC">#REF!</definedName>
    <definedName name="abcdefghij" localSheetId="9">[0]!\ADPASANGANBATU:[0]!\AFPLESTERAN</definedName>
    <definedName name="abcdefghij">\ADPASANGANBATU:\AFPLESTERAN</definedName>
    <definedName name="abch100" localSheetId="9">#REF!</definedName>
    <definedName name="abch100">#REF!</definedName>
    <definedName name="abch100___0">"$#REF!.$W$177"</definedName>
    <definedName name="abch100_1">#REF!</definedName>
    <definedName name="abch100_1_1">#REF!</definedName>
    <definedName name="abch100_1_1_1">#REF!</definedName>
    <definedName name="abch100_2">#REF!</definedName>
    <definedName name="abch100_2_1">#REF!</definedName>
    <definedName name="abch100_3">#REF!</definedName>
    <definedName name="abch100_3_1">#REF!</definedName>
    <definedName name="abch100_3_1_1">#REF!</definedName>
    <definedName name="abch100_3_2">#REF!</definedName>
    <definedName name="abch100_4">#REF!</definedName>
    <definedName name="abch100_4_1">#REF!</definedName>
    <definedName name="abch100_5">#REF!</definedName>
    <definedName name="abch100_6">#REF!</definedName>
    <definedName name="abch100_7">#REF!</definedName>
    <definedName name="abch100_7_1">#REF!</definedName>
    <definedName name="abch100_8">#REF!</definedName>
    <definedName name="abch100_9">#REF!</definedName>
    <definedName name="abCLASa">#REF!</definedName>
    <definedName name="ABclasB">#REF!</definedName>
    <definedName name="abe">#REF!</definedName>
    <definedName name="aber100">#REF!</definedName>
    <definedName name="aber100___0">"$#REF!.$W$135"</definedName>
    <definedName name="aber100_1_1">#REF!</definedName>
    <definedName name="aber100_1_1_1">#REF!</definedName>
    <definedName name="aber100_2_1">#REF!</definedName>
    <definedName name="aber100_3_1">#REF!</definedName>
    <definedName name="aber100_3_1_1">#REF!</definedName>
    <definedName name="aber100_3_2">#REF!</definedName>
    <definedName name="aber100_4">#REF!</definedName>
    <definedName name="aber100_4_1">#REF!</definedName>
    <definedName name="aber100_5">#REF!</definedName>
    <definedName name="aber100_6">#REF!</definedName>
    <definedName name="aber100_7">#REF!</definedName>
    <definedName name="aber100_7_1">#REF!</definedName>
    <definedName name="aber100_8">#REF!</definedName>
    <definedName name="aber100_9">#REF!</definedName>
    <definedName name="aber15">#REF!</definedName>
    <definedName name="aber15___0">"$#REF!.$W$147"</definedName>
    <definedName name="aber15_1">#REF!</definedName>
    <definedName name="aber15_1_1">#REF!</definedName>
    <definedName name="aber15_1_1_1">#REF!</definedName>
    <definedName name="aber15_2">#REF!</definedName>
    <definedName name="aber15_2_1">#REF!</definedName>
    <definedName name="aber15_3">#REF!</definedName>
    <definedName name="aber15_3_1">#REF!</definedName>
    <definedName name="aber15_3_1_1">#REF!</definedName>
    <definedName name="aber15_3_2">#REF!</definedName>
    <definedName name="aber15_4">#REF!</definedName>
    <definedName name="aber15_4_1">#REF!</definedName>
    <definedName name="aber15_5">#REF!</definedName>
    <definedName name="aber15_6">#REF!</definedName>
    <definedName name="aber15_7">#REF!</definedName>
    <definedName name="aber15_7_1">#REF!</definedName>
    <definedName name="aber15_8">#REF!</definedName>
    <definedName name="aber15_9">#REF!</definedName>
    <definedName name="Aber150">#REF!</definedName>
    <definedName name="Aber150___0">"$#REF!.$W$134"</definedName>
    <definedName name="Aber150_1_1">#REF!</definedName>
    <definedName name="Aber150_1_1_1">#REF!</definedName>
    <definedName name="Aber150_2_1">#REF!</definedName>
    <definedName name="Aber150_3_1">#REF!</definedName>
    <definedName name="Aber150_3_1_1">#REF!</definedName>
    <definedName name="Aber150_3_2">#REF!</definedName>
    <definedName name="Aber150_4">#REF!</definedName>
    <definedName name="Aber150_4_1">#REF!</definedName>
    <definedName name="Aber150_5">#REF!</definedName>
    <definedName name="Aber150_6">#REF!</definedName>
    <definedName name="Aber150_7">#REF!</definedName>
    <definedName name="Aber150_7_1">#REF!</definedName>
    <definedName name="Aber150_8">#REF!</definedName>
    <definedName name="Aber150_9">#REF!</definedName>
    <definedName name="aber2">#REF!</definedName>
    <definedName name="aber2___0">"$#REF!.$W$136"</definedName>
    <definedName name="aber2_1_1">#REF!</definedName>
    <definedName name="aber2_1_1_1">#REF!</definedName>
    <definedName name="aber2_2_1">#REF!</definedName>
    <definedName name="aber2_3_1">#REF!</definedName>
    <definedName name="aber2_3_1_1">#REF!</definedName>
    <definedName name="aber2_3_2">#REF!</definedName>
    <definedName name="aber2_4">#REF!</definedName>
    <definedName name="aber2_4_1">#REF!</definedName>
    <definedName name="aber2_5">#REF!</definedName>
    <definedName name="aber2_6">#REF!</definedName>
    <definedName name="aber2_7">#REF!</definedName>
    <definedName name="aber2_7_1">#REF!</definedName>
    <definedName name="aber2_8">#REF!</definedName>
    <definedName name="aber2_9">#REF!</definedName>
    <definedName name="aber20">#REF!</definedName>
    <definedName name="aber20___0">"$#REF!.$W$146"</definedName>
    <definedName name="aber20_1_1">#REF!</definedName>
    <definedName name="aber20_1_1_1">#REF!</definedName>
    <definedName name="aber20_2_1">#REF!</definedName>
    <definedName name="aber20_3_1">#REF!</definedName>
    <definedName name="aber20_3_1_1">#REF!</definedName>
    <definedName name="aber20_3_2">#REF!</definedName>
    <definedName name="aber20_4">#REF!</definedName>
    <definedName name="aber20_4_1">#REF!</definedName>
    <definedName name="aber20_5">#REF!</definedName>
    <definedName name="aber20_6">#REF!</definedName>
    <definedName name="aber20_7">#REF!</definedName>
    <definedName name="aber20_7_1">#REF!</definedName>
    <definedName name="aber20_8">#REF!</definedName>
    <definedName name="aber20_9">#REF!</definedName>
    <definedName name="aber25">#REF!</definedName>
    <definedName name="aber25___0">"$#REF!.$W$145"</definedName>
    <definedName name="aber25_1">#REF!</definedName>
    <definedName name="aber25_1_1">#REF!</definedName>
    <definedName name="aber25_1_1_1">#REF!</definedName>
    <definedName name="aber25_2">#REF!</definedName>
    <definedName name="aber25_2_1">#REF!</definedName>
    <definedName name="aber25_3">#REF!</definedName>
    <definedName name="aber25_3_1">#REF!</definedName>
    <definedName name="aber25_3_1_1">#REF!</definedName>
    <definedName name="aber25_3_2">#REF!</definedName>
    <definedName name="aber25_4">#REF!</definedName>
    <definedName name="aber25_4_1">#REF!</definedName>
    <definedName name="aber25_5">#REF!</definedName>
    <definedName name="aber25_6">#REF!</definedName>
    <definedName name="aber25_7">#REF!</definedName>
    <definedName name="aber25_7_1">#REF!</definedName>
    <definedName name="aber25_8">#REF!</definedName>
    <definedName name="aber25_9">#REF!</definedName>
    <definedName name="aber32">#REF!</definedName>
    <definedName name="aber32___0">"$#REF!.$W$144"</definedName>
    <definedName name="aber32_1">#REF!</definedName>
    <definedName name="aber32_1_1">#REF!</definedName>
    <definedName name="aber32_1_1_1">#REF!</definedName>
    <definedName name="aber32_2">#REF!</definedName>
    <definedName name="aber32_2_1">#REF!</definedName>
    <definedName name="aber32_3">#REF!</definedName>
    <definedName name="aber32_3_1">#REF!</definedName>
    <definedName name="aber32_3_1_1">#REF!</definedName>
    <definedName name="aber32_3_2">#REF!</definedName>
    <definedName name="aber32_4">#REF!</definedName>
    <definedName name="aber32_4_1">#REF!</definedName>
    <definedName name="aber32_5">#REF!</definedName>
    <definedName name="aber32_6">#REF!</definedName>
    <definedName name="aber32_7">#REF!</definedName>
    <definedName name="aber32_7_1">#REF!</definedName>
    <definedName name="aber32_8">#REF!</definedName>
    <definedName name="aber32_9">#REF!</definedName>
    <definedName name="aber4">#REF!</definedName>
    <definedName name="aber4___0">"$#REF!.$W$135"</definedName>
    <definedName name="aber4_1_1">#REF!</definedName>
    <definedName name="aber4_1_1_1">#REF!</definedName>
    <definedName name="aber4_2_1">#REF!</definedName>
    <definedName name="aber4_3_1">#REF!</definedName>
    <definedName name="aber4_3_1_1">#REF!</definedName>
    <definedName name="aber4_3_2">#REF!</definedName>
    <definedName name="aber4_4">#REF!</definedName>
    <definedName name="aber4_4_1">#REF!</definedName>
    <definedName name="aber4_5">#REF!</definedName>
    <definedName name="aber4_6">#REF!</definedName>
    <definedName name="aber4_7">#REF!</definedName>
    <definedName name="aber4_7_1">#REF!</definedName>
    <definedName name="aber4_8">#REF!</definedName>
    <definedName name="aber4_9">#REF!</definedName>
    <definedName name="aber40">#REF!</definedName>
    <definedName name="aber40___0">"$#REF!.$W$143"</definedName>
    <definedName name="aber40_1">#REF!</definedName>
    <definedName name="aber40_1_1">#REF!</definedName>
    <definedName name="aber40_1_1_1">#REF!</definedName>
    <definedName name="aber40_2">#REF!</definedName>
    <definedName name="aber40_2_1">#REF!</definedName>
    <definedName name="aber40_3">#REF!</definedName>
    <definedName name="aber40_3_1">#REF!</definedName>
    <definedName name="aber40_3_1_1">#REF!</definedName>
    <definedName name="aber40_3_2">#REF!</definedName>
    <definedName name="aber40_4">#REF!</definedName>
    <definedName name="aber40_4_1">#REF!</definedName>
    <definedName name="aber40_5">#REF!</definedName>
    <definedName name="aber40_6">#REF!</definedName>
    <definedName name="aber40_7">#REF!</definedName>
    <definedName name="aber40_7_1">#REF!</definedName>
    <definedName name="aber40_8">#REF!</definedName>
    <definedName name="aber40_9">#REF!</definedName>
    <definedName name="aber50">#REF!</definedName>
    <definedName name="aber50___0">"$#REF!.$W$136"</definedName>
    <definedName name="aber50_1_1">#REF!</definedName>
    <definedName name="aber50_1_1_1">#REF!</definedName>
    <definedName name="aber50_2_1">#REF!</definedName>
    <definedName name="aber50_3_1">#REF!</definedName>
    <definedName name="aber50_3_1_1">#REF!</definedName>
    <definedName name="aber50_3_2">#REF!</definedName>
    <definedName name="aber50_4">#REF!</definedName>
    <definedName name="aber50_4_1">#REF!</definedName>
    <definedName name="aber50_5">#REF!</definedName>
    <definedName name="aber50_6">#REF!</definedName>
    <definedName name="aber50_7">#REF!</definedName>
    <definedName name="aber50_7_1">#REF!</definedName>
    <definedName name="aber50_8">#REF!</definedName>
    <definedName name="aber50_9">#REF!</definedName>
    <definedName name="Aber6">#REF!</definedName>
    <definedName name="Aber6___0">"$#REF!.$W$134"</definedName>
    <definedName name="Aber6_1_1">#REF!</definedName>
    <definedName name="Aber6_1_1_1">#REF!</definedName>
    <definedName name="Aber6_2_1">#REF!</definedName>
    <definedName name="Aber6_3_1">#REF!</definedName>
    <definedName name="Aber6_3_1_1">#REF!</definedName>
    <definedName name="Aber6_3_2">#REF!</definedName>
    <definedName name="Aber6_4">#REF!</definedName>
    <definedName name="Aber6_4_1">#REF!</definedName>
    <definedName name="Aber6_5">#REF!</definedName>
    <definedName name="Aber6_6">#REF!</definedName>
    <definedName name="Aber6_7">#REF!</definedName>
    <definedName name="Aber6_7_1">#REF!</definedName>
    <definedName name="Aber6_8">#REF!</definedName>
    <definedName name="Aber6_9">#REF!</definedName>
    <definedName name="aber80">#REF!</definedName>
    <definedName name="aber80___0">"$#REF!.$W$209"</definedName>
    <definedName name="aber80_1_1">#REF!</definedName>
    <definedName name="aber80_1_1_1">#REF!</definedName>
    <definedName name="aber80_2_1">#REF!</definedName>
    <definedName name="aber80_3_1">#REF!</definedName>
    <definedName name="aber80_3_1_1">#REF!</definedName>
    <definedName name="aber80_3_2">#REF!</definedName>
    <definedName name="aber80_4">#REF!</definedName>
    <definedName name="aber80_4_1">#REF!</definedName>
    <definedName name="aber80_5">#REF!</definedName>
    <definedName name="aber80_6">#REF!</definedName>
    <definedName name="aber80_7">#REF!</definedName>
    <definedName name="aber80_7_1">#REF!</definedName>
    <definedName name="aber80_8">#REF!</definedName>
    <definedName name="aber80_9">#REF!</definedName>
    <definedName name="aberf100">#REF!</definedName>
    <definedName name="aberf100___0">"$#REF!.$W$138"</definedName>
    <definedName name="aberf100_1">#REF!</definedName>
    <definedName name="aberf100_1_1">#REF!</definedName>
    <definedName name="aberf100_1_1_1">#REF!</definedName>
    <definedName name="aberf100_2">#REF!</definedName>
    <definedName name="aberf100_2_1">#REF!</definedName>
    <definedName name="aberf100_3">#REF!</definedName>
    <definedName name="aberf100_3_1">#REF!</definedName>
    <definedName name="aberf100_3_1_1">#REF!</definedName>
    <definedName name="aberf100_3_2">#REF!</definedName>
    <definedName name="aberf100_4">#REF!</definedName>
    <definedName name="aberf100_4_1">#REF!</definedName>
    <definedName name="aberf100_5">#REF!</definedName>
    <definedName name="aberf100_6">#REF!</definedName>
    <definedName name="aberf100_7">#REF!</definedName>
    <definedName name="aberf100_7_1">#REF!</definedName>
    <definedName name="aberf100_8">#REF!</definedName>
    <definedName name="aberf100_9">#REF!</definedName>
    <definedName name="aberf150">#REF!</definedName>
    <definedName name="aberf150___0">"$#REF!.$W$137"</definedName>
    <definedName name="aberf150_1_1">#REF!</definedName>
    <definedName name="aberf150_1_1_1">#REF!</definedName>
    <definedName name="aberf150_2_1">#REF!</definedName>
    <definedName name="aberf150_3_1">#REF!</definedName>
    <definedName name="aberf150_3_1_1">#REF!</definedName>
    <definedName name="aberf150_3_2">#REF!</definedName>
    <definedName name="aberf150_4">#REF!</definedName>
    <definedName name="aberf150_4_1">#REF!</definedName>
    <definedName name="aberf150_5">#REF!</definedName>
    <definedName name="aberf150_6">#REF!</definedName>
    <definedName name="aberf150_7">#REF!</definedName>
    <definedName name="aberf150_7_1">#REF!</definedName>
    <definedName name="aberf150_8">#REF!</definedName>
    <definedName name="aberf150_9">#REF!</definedName>
    <definedName name="aberf4">#REF!</definedName>
    <definedName name="aberf4___0">"$#REF!.$W$138"</definedName>
    <definedName name="aberf4_1">#REF!</definedName>
    <definedName name="aberf4_1_1">#REF!</definedName>
    <definedName name="aberf4_1_1_1">#REF!</definedName>
    <definedName name="aberf4_2">#REF!</definedName>
    <definedName name="aberf4_2_1">#REF!</definedName>
    <definedName name="aberf4_3">#REF!</definedName>
    <definedName name="aberf4_3_1">#REF!</definedName>
    <definedName name="aberf4_3_1_1">#REF!</definedName>
    <definedName name="aberf4_3_2">#REF!</definedName>
    <definedName name="aberf4_4">#REF!</definedName>
    <definedName name="aberf4_4_1">#REF!</definedName>
    <definedName name="aberf4_5">#REF!</definedName>
    <definedName name="aberf4_6">#REF!</definedName>
    <definedName name="aberf4_7">#REF!</definedName>
    <definedName name="aberf4_7_1">#REF!</definedName>
    <definedName name="aberf4_8">#REF!</definedName>
    <definedName name="aberf4_9">#REF!</definedName>
    <definedName name="aberf6">#REF!</definedName>
    <definedName name="aberf6___0">"$#REF!.$W$137"</definedName>
    <definedName name="aberf6_1_1">#REF!</definedName>
    <definedName name="aberf6_1_1_1">#REF!</definedName>
    <definedName name="aberf6_2_1">#REF!</definedName>
    <definedName name="aberf6_3_1">#REF!</definedName>
    <definedName name="aberf6_3_1_1">#REF!</definedName>
    <definedName name="aberf6_3_2">#REF!</definedName>
    <definedName name="aberf6_4">#REF!</definedName>
    <definedName name="aberf6_4_1">#REF!</definedName>
    <definedName name="aberf6_5">#REF!</definedName>
    <definedName name="aberf6_6">#REF!</definedName>
    <definedName name="aberf6_7">#REF!</definedName>
    <definedName name="aberf6_7_1">#REF!</definedName>
    <definedName name="aberf6_8">#REF!</definedName>
    <definedName name="aberf6_9">#REF!</definedName>
    <definedName name="aberf80">#REF!</definedName>
    <definedName name="aberf80___0">"$#REF!.$W$210"</definedName>
    <definedName name="aberf80_1_1">#REF!</definedName>
    <definedName name="aberf80_1_1_1">#REF!</definedName>
    <definedName name="aberf80_2_1">#REF!</definedName>
    <definedName name="aberf80_3_1">#REF!</definedName>
    <definedName name="aberf80_3_1_1">#REF!</definedName>
    <definedName name="aberf80_3_2">#REF!</definedName>
    <definedName name="aberf80_4">#REF!</definedName>
    <definedName name="aberf80_4_1">#REF!</definedName>
    <definedName name="aberf80_5">#REF!</definedName>
    <definedName name="aberf80_6">#REF!</definedName>
    <definedName name="aberf80_7">#REF!</definedName>
    <definedName name="aberf80_7_1">#REF!</definedName>
    <definedName name="aberf80_8">#REF!</definedName>
    <definedName name="aberf80_9">#REF!</definedName>
    <definedName name="abfj100">#REF!</definedName>
    <definedName name="abfj100___0">"$#REF!.$W$181"</definedName>
    <definedName name="abfj100_1_1">#REF!</definedName>
    <definedName name="abfj100_1_1_1">#REF!</definedName>
    <definedName name="abfj100_2_1">#REF!</definedName>
    <definedName name="abfj100_3_1">#REF!</definedName>
    <definedName name="abfj100_3_1_1">#REF!</definedName>
    <definedName name="abfj100_3_2">#REF!</definedName>
    <definedName name="abfj100_4">#REF!</definedName>
    <definedName name="abfj100_4_1">#REF!</definedName>
    <definedName name="abfj100_5">#REF!</definedName>
    <definedName name="abfj100_6">#REF!</definedName>
    <definedName name="abfj100_7">#REF!</definedName>
    <definedName name="abfj100_7_1">#REF!</definedName>
    <definedName name="abfj100_8">#REF!</definedName>
    <definedName name="abfj100_9">#REF!</definedName>
    <definedName name="abfj150">#REF!</definedName>
    <definedName name="abfj150___0">"$#REF!.$W$180"</definedName>
    <definedName name="abfj150_1">#REF!</definedName>
    <definedName name="abfj150_1_1">#REF!</definedName>
    <definedName name="abfj150_1_1_1">#REF!</definedName>
    <definedName name="abfj150_2">#REF!</definedName>
    <definedName name="abfj150_2_1">#REF!</definedName>
    <definedName name="abfj150_3">#REF!</definedName>
    <definedName name="abfj150_3_1">#REF!</definedName>
    <definedName name="abfj150_3_1_1">#REF!</definedName>
    <definedName name="abfj150_3_2">#REF!</definedName>
    <definedName name="abfj150_4">#REF!</definedName>
    <definedName name="abfj150_4_1">#REF!</definedName>
    <definedName name="abfj150_5">#REF!</definedName>
    <definedName name="abfj150_6">#REF!</definedName>
    <definedName name="abfj150_7">#REF!</definedName>
    <definedName name="abfj150_7_1">#REF!</definedName>
    <definedName name="abfj150_8">#REF!</definedName>
    <definedName name="abfj150_9">#REF!</definedName>
    <definedName name="abfj40">#REF!</definedName>
    <definedName name="abfj40___0">"$#REF!.$W$183"</definedName>
    <definedName name="abfj40_1_1">#REF!</definedName>
    <definedName name="abfj40_1_1_1">#REF!</definedName>
    <definedName name="abfj40_2_1">#REF!</definedName>
    <definedName name="abfj40_3_1">#REF!</definedName>
    <definedName name="abfj40_3_1_1">#REF!</definedName>
    <definedName name="abfj40_3_2">#REF!</definedName>
    <definedName name="abfj40_4">#REF!</definedName>
    <definedName name="abfj40_4_1">#REF!</definedName>
    <definedName name="abfj40_5">#REF!</definedName>
    <definedName name="abfj40_6">#REF!</definedName>
    <definedName name="abfj40_7">#REF!</definedName>
    <definedName name="abfj40_7_1">#REF!</definedName>
    <definedName name="abfj40_8">#REF!</definedName>
    <definedName name="abfj40_9">#REF!</definedName>
    <definedName name="abfj50">#REF!</definedName>
    <definedName name="abfj50___0">"$#REF!.$W$182"</definedName>
    <definedName name="abfj50_1_1">#REF!</definedName>
    <definedName name="abfj50_1_1_1">#REF!</definedName>
    <definedName name="abfj50_2_1">#REF!</definedName>
    <definedName name="abfj50_3_1">#REF!</definedName>
    <definedName name="abfj50_3_1_1">#REF!</definedName>
    <definedName name="abfj50_3_2">#REF!</definedName>
    <definedName name="abfj50_4">#REF!</definedName>
    <definedName name="abfj50_4_1">#REF!</definedName>
    <definedName name="abfj50_5">#REF!</definedName>
    <definedName name="abfj50_6">#REF!</definedName>
    <definedName name="abfj50_7">#REF!</definedName>
    <definedName name="abfj50_7_1">#REF!</definedName>
    <definedName name="abfj50_8">#REF!</definedName>
    <definedName name="abfj50_9">#REF!</definedName>
    <definedName name="abfl40">#REF!</definedName>
    <definedName name="abfl40___0">"$#REF!.$W$183"</definedName>
    <definedName name="abfl40_1_1">#REF!</definedName>
    <definedName name="abfl40_1_1_1">#REF!</definedName>
    <definedName name="abfl40_2_1">#REF!</definedName>
    <definedName name="abfl40_3_1">#REF!</definedName>
    <definedName name="abfl40_3_1_1">#REF!</definedName>
    <definedName name="abfl40_3_2">#REF!</definedName>
    <definedName name="abfl40_4">#REF!</definedName>
    <definedName name="abfl40_4_1">#REF!</definedName>
    <definedName name="abfl40_5">#REF!</definedName>
    <definedName name="abfl40_6">#REF!</definedName>
    <definedName name="abfl40_7">#REF!</definedName>
    <definedName name="abfl40_7_1">#REF!</definedName>
    <definedName name="abfl40_8">#REF!</definedName>
    <definedName name="abfl40_9">#REF!</definedName>
    <definedName name="abft100">#REF!</definedName>
    <definedName name="abft100___0">"$#REF!.$W$185"</definedName>
    <definedName name="abft100_1_1">#REF!</definedName>
    <definedName name="abft100_1_1_1">#REF!</definedName>
    <definedName name="abft100_2_1">#REF!</definedName>
    <definedName name="abft100_3_1">#REF!</definedName>
    <definedName name="abft100_3_1_1">#REF!</definedName>
    <definedName name="abft100_3_2">#REF!</definedName>
    <definedName name="abft100_4">#REF!</definedName>
    <definedName name="abft100_4_1">#REF!</definedName>
    <definedName name="abft100_5">#REF!</definedName>
    <definedName name="abft100_6">#REF!</definedName>
    <definedName name="abft100_7">#REF!</definedName>
    <definedName name="abft100_7_1">#REF!</definedName>
    <definedName name="abft100_8">#REF!</definedName>
    <definedName name="abft100_9">#REF!</definedName>
    <definedName name="abft150">#REF!</definedName>
    <definedName name="abft150___0">"$#REF!.$W$184"</definedName>
    <definedName name="abft150_1">#REF!</definedName>
    <definedName name="abft150_1_1">#REF!</definedName>
    <definedName name="abft150_1_1_1">#REF!</definedName>
    <definedName name="abft150_2">#REF!</definedName>
    <definedName name="abft150_2_1">#REF!</definedName>
    <definedName name="abft150_3">#REF!</definedName>
    <definedName name="abft150_3_1">#REF!</definedName>
    <definedName name="abft150_3_1_1">#REF!</definedName>
    <definedName name="abft150_3_2">#REF!</definedName>
    <definedName name="abft150_4">#REF!</definedName>
    <definedName name="abft150_4_1">#REF!</definedName>
    <definedName name="abft150_5">#REF!</definedName>
    <definedName name="abft150_6">#REF!</definedName>
    <definedName name="abft150_7">#REF!</definedName>
    <definedName name="abft150_7_1">#REF!</definedName>
    <definedName name="abft150_8">#REF!</definedName>
    <definedName name="abft150_9">#REF!</definedName>
    <definedName name="abft50">#REF!</definedName>
    <definedName name="abft50___0">"$#REF!.$W$186"</definedName>
    <definedName name="abft50_1_1">#REF!</definedName>
    <definedName name="abft50_1_1_1">#REF!</definedName>
    <definedName name="abft50_2_1">#REF!</definedName>
    <definedName name="abft50_3_1">#REF!</definedName>
    <definedName name="abft50_3_1_1">#REF!</definedName>
    <definedName name="abft50_3_2">#REF!</definedName>
    <definedName name="abft50_4">#REF!</definedName>
    <definedName name="abft50_4_1">#REF!</definedName>
    <definedName name="abft50_5">#REF!</definedName>
    <definedName name="abft50_6">#REF!</definedName>
    <definedName name="abft50_7">#REF!</definedName>
    <definedName name="abft50_7_1">#REF!</definedName>
    <definedName name="abft50_8">#REF!</definedName>
    <definedName name="abft50_9">#REF!</definedName>
    <definedName name="abfv100">#REF!</definedName>
    <definedName name="abfv100___0">"$#REF!.$W$185"</definedName>
    <definedName name="abfv100_1_1">#REF!</definedName>
    <definedName name="abfv100_1_1_1">#REF!</definedName>
    <definedName name="abfv100_2_1">#REF!</definedName>
    <definedName name="abfv100_3_1">#REF!</definedName>
    <definedName name="abfv100_3_1_1">#REF!</definedName>
    <definedName name="abfv100_3_2">#REF!</definedName>
    <definedName name="abfv100_4">#REF!</definedName>
    <definedName name="abfv100_4_1">#REF!</definedName>
    <definedName name="abfv100_5">#REF!</definedName>
    <definedName name="abfv100_6">#REF!</definedName>
    <definedName name="abfv100_7">#REF!</definedName>
    <definedName name="abfv100_7_1">#REF!</definedName>
    <definedName name="abfv100_8">#REF!</definedName>
    <definedName name="abfv100_9">#REF!</definedName>
    <definedName name="abfv150">#REF!</definedName>
    <definedName name="abfv150___0">"$#REF!.$W$184"</definedName>
    <definedName name="abfv150_1">#REF!</definedName>
    <definedName name="abfv150_1_1">#REF!</definedName>
    <definedName name="abfv150_1_1_1">#REF!</definedName>
    <definedName name="abfv150_2">#REF!</definedName>
    <definedName name="abfv150_2_1">#REF!</definedName>
    <definedName name="abfv150_3">#REF!</definedName>
    <definedName name="abfv150_3_1">#REF!</definedName>
    <definedName name="abfv150_3_1_1">#REF!</definedName>
    <definedName name="abfv150_3_2">#REF!</definedName>
    <definedName name="abfv150_4">#REF!</definedName>
    <definedName name="abfv150_4_1">#REF!</definedName>
    <definedName name="abfv150_5">#REF!</definedName>
    <definedName name="abfv150_6">#REF!</definedName>
    <definedName name="abfv150_7">#REF!</definedName>
    <definedName name="abfv150_7_1">#REF!</definedName>
    <definedName name="abfv150_8">#REF!</definedName>
    <definedName name="abfv150_9">#REF!</definedName>
    <definedName name="abfv50">#REF!</definedName>
    <definedName name="abfv50___0">"$#REF!.$W$186"</definedName>
    <definedName name="abfv50_1_1">#REF!</definedName>
    <definedName name="abfv50_1_1_1">#REF!</definedName>
    <definedName name="abfv50_2_1">#REF!</definedName>
    <definedName name="abfv50_3_1">#REF!</definedName>
    <definedName name="abfv50_3_1_1">#REF!</definedName>
    <definedName name="abfv50_3_2">#REF!</definedName>
    <definedName name="abfv50_4">#REF!</definedName>
    <definedName name="abfv50_4_1">#REF!</definedName>
    <definedName name="abfv50_5">#REF!</definedName>
    <definedName name="abfv50_6">#REF!</definedName>
    <definedName name="abfv50_7">#REF!</definedName>
    <definedName name="abfv50_7_1">#REF!</definedName>
    <definedName name="abfv50_8">#REF!</definedName>
    <definedName name="abfv50_9">#REF!</definedName>
    <definedName name="abfv80">#REF!</definedName>
    <definedName name="abfv80___0">"$#REF!.$W$222"</definedName>
    <definedName name="abfv80_1_1">#REF!</definedName>
    <definedName name="abfv80_1_1_1">#REF!</definedName>
    <definedName name="abfv80_2_1">#REF!</definedName>
    <definedName name="abfv80_3_1">#REF!</definedName>
    <definedName name="abfv80_3_1_1">#REF!</definedName>
    <definedName name="abfv80_3_2">#REF!</definedName>
    <definedName name="abfv80_4">#REF!</definedName>
    <definedName name="abfv80_4_1">#REF!</definedName>
    <definedName name="abfv80_5">#REF!</definedName>
    <definedName name="abfv80_6">#REF!</definedName>
    <definedName name="abfv80_7">#REF!</definedName>
    <definedName name="abfv80_7_1">#REF!</definedName>
    <definedName name="abfv80_8">#REF!</definedName>
    <definedName name="abfv80_9">#REF!</definedName>
    <definedName name="abG">#REF!</definedName>
    <definedName name="abgv100">#REF!</definedName>
    <definedName name="abgv100___0">"$#REF!.$W$174"</definedName>
    <definedName name="abgv100_1_1">#REF!</definedName>
    <definedName name="abgv100_1_1_1">#REF!</definedName>
    <definedName name="abgv100_2_1">#REF!</definedName>
    <definedName name="abgv100_3_1">#REF!</definedName>
    <definedName name="abgv100_3_1_1">#REF!</definedName>
    <definedName name="abgv100_3_2">#REF!</definedName>
    <definedName name="abgv100_4">#REF!</definedName>
    <definedName name="abgv100_4_1">#REF!</definedName>
    <definedName name="abgv100_5">#REF!</definedName>
    <definedName name="abgv100_6">#REF!</definedName>
    <definedName name="abgv100_7">#REF!</definedName>
    <definedName name="abgv100_7_1">#REF!</definedName>
    <definedName name="abgv100_8">#REF!</definedName>
    <definedName name="abgv100_9">#REF!</definedName>
    <definedName name="abgv150">#REF!</definedName>
    <definedName name="abgv150___0">"$#REF!.$W$173"</definedName>
    <definedName name="abgv150_1">#REF!</definedName>
    <definedName name="abgv150_1_1">#REF!</definedName>
    <definedName name="abgv150_1_1_1">#REF!</definedName>
    <definedName name="abgv150_2">#REF!</definedName>
    <definedName name="abgv150_2_1">#REF!</definedName>
    <definedName name="abgv150_3">#REF!</definedName>
    <definedName name="abgv150_3_1">#REF!</definedName>
    <definedName name="abgv150_3_1_1">#REF!</definedName>
    <definedName name="abgv150_3_2">#REF!</definedName>
    <definedName name="abgv150_4">#REF!</definedName>
    <definedName name="abgv150_4_1">#REF!</definedName>
    <definedName name="abgv150_5">#REF!</definedName>
    <definedName name="abgv150_6">#REF!</definedName>
    <definedName name="abgv150_7">#REF!</definedName>
    <definedName name="abgv150_7_1">#REF!</definedName>
    <definedName name="abgv150_8">#REF!</definedName>
    <definedName name="abgv150_9">#REF!</definedName>
    <definedName name="abgv20">#REF!</definedName>
    <definedName name="abgv20___0">"$#REF!.$W$221"</definedName>
    <definedName name="abgv20_1_1">#REF!</definedName>
    <definedName name="abgv20_1_1_1">#REF!</definedName>
    <definedName name="abgv20_2_1">#REF!</definedName>
    <definedName name="abgv20_3_1">#REF!</definedName>
    <definedName name="abgv20_3_1_1">#REF!</definedName>
    <definedName name="abgv20_3_2">#REF!</definedName>
    <definedName name="abgv20_4">#REF!</definedName>
    <definedName name="abgv20_4_1">#REF!</definedName>
    <definedName name="abgv20_5">#REF!</definedName>
    <definedName name="abgv20_6">#REF!</definedName>
    <definedName name="abgv20_7">#REF!</definedName>
    <definedName name="abgv20_7_1">#REF!</definedName>
    <definedName name="abgv20_8">#REF!</definedName>
    <definedName name="abgv20_9">#REF!</definedName>
    <definedName name="abgv32">#REF!</definedName>
    <definedName name="abgv32___0">"$#REF!.$W$220"</definedName>
    <definedName name="abgv32_1_1">#REF!</definedName>
    <definedName name="abgv32_1_1_1">#REF!</definedName>
    <definedName name="abgv32_2_1">#REF!</definedName>
    <definedName name="abgv32_3_1">#REF!</definedName>
    <definedName name="abgv32_3_1_1">#REF!</definedName>
    <definedName name="abgv32_3_2">#REF!</definedName>
    <definedName name="abgv32_4">#REF!</definedName>
    <definedName name="abgv32_4_1">#REF!</definedName>
    <definedName name="abgv32_5">#REF!</definedName>
    <definedName name="abgv32_6">#REF!</definedName>
    <definedName name="abgv32_7">#REF!</definedName>
    <definedName name="abgv32_7_1">#REF!</definedName>
    <definedName name="abgv32_8">#REF!</definedName>
    <definedName name="abgv32_9">#REF!</definedName>
    <definedName name="abgv40">#REF!</definedName>
    <definedName name="abgv40___0">"$#REF!.$W$176"</definedName>
    <definedName name="abgv40_1">#REF!</definedName>
    <definedName name="abgv40_1_1">#REF!</definedName>
    <definedName name="abgv40_1_1_1">#REF!</definedName>
    <definedName name="abgv40_2">#REF!</definedName>
    <definedName name="abgv40_2_1">#REF!</definedName>
    <definedName name="abgv40_3">#REF!</definedName>
    <definedName name="abgv40_3_1">#REF!</definedName>
    <definedName name="abgv40_3_1_1">#REF!</definedName>
    <definedName name="abgv40_3_2">#REF!</definedName>
    <definedName name="abgv40_4">#REF!</definedName>
    <definedName name="abgv40_4_1">#REF!</definedName>
    <definedName name="abgv40_5">#REF!</definedName>
    <definedName name="abgv40_6">#REF!</definedName>
    <definedName name="abgv40_7">#REF!</definedName>
    <definedName name="abgv40_7_1">#REF!</definedName>
    <definedName name="abgv40_8">#REF!</definedName>
    <definedName name="abgv40_9">#REF!</definedName>
    <definedName name="abgv50">#REF!</definedName>
    <definedName name="abgv50___0">"$#REF!.$W$175"</definedName>
    <definedName name="abgv50_1_1">#REF!</definedName>
    <definedName name="abgv50_1_1_1">#REF!</definedName>
    <definedName name="abgv50_2_1">#REF!</definedName>
    <definedName name="abgv50_3_1">#REF!</definedName>
    <definedName name="abgv50_3_1_1">#REF!</definedName>
    <definedName name="abgv50_3_2">#REF!</definedName>
    <definedName name="abgv50_4">#REF!</definedName>
    <definedName name="abgv50_4_1">#REF!</definedName>
    <definedName name="abgv50_5">#REF!</definedName>
    <definedName name="abgv50_6">#REF!</definedName>
    <definedName name="abgv50_7">#REF!</definedName>
    <definedName name="abgv50_7_1">#REF!</definedName>
    <definedName name="abgv50_8">#REF!</definedName>
    <definedName name="abgv50_9">#REF!</definedName>
    <definedName name="abitumen">#REF!</definedName>
    <definedName name="ABJ">#REF!</definedName>
    <definedName name="abka15">#REF!</definedName>
    <definedName name="abka15___0">"$#REF!.$W$192"</definedName>
    <definedName name="abka15_1_1">#REF!</definedName>
    <definedName name="abka15_1_1_1">#REF!</definedName>
    <definedName name="abka15_2_1">#REF!</definedName>
    <definedName name="abka15_3_1">#REF!</definedName>
    <definedName name="abka15_3_1_1">#REF!</definedName>
    <definedName name="abka15_3_2">#REF!</definedName>
    <definedName name="abka15_4">#REF!</definedName>
    <definedName name="abka15_4_1">#REF!</definedName>
    <definedName name="abka15_5">#REF!</definedName>
    <definedName name="abka15_6">#REF!</definedName>
    <definedName name="abka15_7">#REF!</definedName>
    <definedName name="abka15_7_1">#REF!</definedName>
    <definedName name="abka15_8">#REF!</definedName>
    <definedName name="abka15_9">#REF!</definedName>
    <definedName name="ABOVETITLE">#REF!</definedName>
    <definedName name="ABOVETITLE_1">#REF!</definedName>
    <definedName name="ABOVETITLE_1_1">#REF!</definedName>
    <definedName name="ABOVETITLE_1_1_1">#REF!</definedName>
    <definedName name="ABOVETITLE_3">#REF!</definedName>
    <definedName name="ABOVETITLE_4">#REF!</definedName>
    <definedName name="ABOVETITLE_7">#REF!</definedName>
    <definedName name="abpg">#REF!</definedName>
    <definedName name="abpg___0">"$#REF!.$W$188"</definedName>
    <definedName name="abpg_1">#REF!</definedName>
    <definedName name="abpg_1_1">#REF!</definedName>
    <definedName name="abpg_1_1_1">#REF!</definedName>
    <definedName name="abpg_2">#REF!</definedName>
    <definedName name="abpg_2_1">#REF!</definedName>
    <definedName name="abpg_3">#REF!</definedName>
    <definedName name="abpg_3_1">#REF!</definedName>
    <definedName name="abpg_3_1_1">#REF!</definedName>
    <definedName name="abpg_3_2">#REF!</definedName>
    <definedName name="abpg_4">#REF!</definedName>
    <definedName name="abpg_4_1">#REF!</definedName>
    <definedName name="abpg_5">#REF!</definedName>
    <definedName name="abpg_6">#REF!</definedName>
    <definedName name="abpg_7">#REF!</definedName>
    <definedName name="abpg_7_1">#REF!</definedName>
    <definedName name="abpg_8">#REF!</definedName>
    <definedName name="abpg_9">#REF!</definedName>
    <definedName name="abs">#REF!</definedName>
    <definedName name="abs100___0">"$#REF!.$W$178"</definedName>
    <definedName name="abs100_1">#REF!</definedName>
    <definedName name="abs100_1_1">#REF!</definedName>
    <definedName name="abs100_1_1_1">#REF!</definedName>
    <definedName name="abs100_2">#REF!</definedName>
    <definedName name="abs100_2_1">#REF!</definedName>
    <definedName name="abs100_3">#REF!</definedName>
    <definedName name="abs100_3_1">#REF!</definedName>
    <definedName name="abs100_3_1_1">#REF!</definedName>
    <definedName name="abs100_3_2">#REF!</definedName>
    <definedName name="abs100_4">#REF!</definedName>
    <definedName name="abs100_4_1">#REF!</definedName>
    <definedName name="abs100_5">#REF!</definedName>
    <definedName name="abs100_6">#REF!</definedName>
    <definedName name="abs100_7">#REF!</definedName>
    <definedName name="abs100_7_1">#REF!</definedName>
    <definedName name="abs100_8">#REF!</definedName>
    <definedName name="abs100_9">#REF!</definedName>
    <definedName name="ABSAT">#REF!</definedName>
    <definedName name="ABSUG">#REF!</definedName>
    <definedName name="ABSUT">#REF!</definedName>
    <definedName name="ABtKali">#REF!</definedName>
    <definedName name="abubatu">#REF!</definedName>
    <definedName name="abwl">#REF!</definedName>
    <definedName name="abwl___0">"$#REF!.$W$187"</definedName>
    <definedName name="abwl_1">#REF!</definedName>
    <definedName name="abwl_1_1">#REF!</definedName>
    <definedName name="abwl_1_1_1">#REF!</definedName>
    <definedName name="abwl_2">#REF!</definedName>
    <definedName name="abwl_2_1">#REF!</definedName>
    <definedName name="abwl_3">#REF!</definedName>
    <definedName name="abwl_3_1">#REF!</definedName>
    <definedName name="abwl_3_1_1">#REF!</definedName>
    <definedName name="abwl_3_2">#REF!</definedName>
    <definedName name="abwl_4">#REF!</definedName>
    <definedName name="abwl_4_1">#REF!</definedName>
    <definedName name="abwl_5">#REF!</definedName>
    <definedName name="abwl_6">#REF!</definedName>
    <definedName name="abwl_7">#REF!</definedName>
    <definedName name="abwl_7_1">#REF!</definedName>
    <definedName name="abwl_8">#REF!</definedName>
    <definedName name="abwl_9">#REF!</definedName>
    <definedName name="ABX">#REF!</definedName>
    <definedName name="ABX_1">#REF!</definedName>
    <definedName name="ABX_1_1">#REF!</definedName>
    <definedName name="ABX_2">#REF!</definedName>
    <definedName name="ABX_3">#REF!</definedName>
    <definedName name="ABX_4">#REF!</definedName>
    <definedName name="ABX_4_1">#REF!</definedName>
    <definedName name="ABX_5">#REF!</definedName>
    <definedName name="ABX_6">#REF!</definedName>
    <definedName name="ABX_7">#REF!</definedName>
    <definedName name="ABX_8">#REF!</definedName>
    <definedName name="ABX_9">#REF!</definedName>
    <definedName name="AC">#REF!</definedName>
    <definedName name="ac.base">#REF!</definedName>
    <definedName name="ac.wc">#REF!</definedName>
    <definedName name="AC_1">#REF!</definedName>
    <definedName name="AC_2">#REF!</definedName>
    <definedName name="AC_3">#REF!</definedName>
    <definedName name="AC_BASE">#REF!</definedName>
    <definedName name="ac_bc">#REF!</definedName>
    <definedName name="ac_bcL">#REF!</definedName>
    <definedName name="AC_DG">#REF!</definedName>
    <definedName name="AC_DG_4">#REF!</definedName>
    <definedName name="AC_EG">#REF!</definedName>
    <definedName name="AC_EG_4">#REF!</definedName>
    <definedName name="AC_FAG">#REF!</definedName>
    <definedName name="AC_FAG_4">#REF!</definedName>
    <definedName name="AC_FD">#REF!</definedName>
    <definedName name="AC_FD_4">#REF!</definedName>
    <definedName name="AC_FLEXIBLE">#REF!</definedName>
    <definedName name="AC_FLEXIBLE_4">#REF!</definedName>
    <definedName name="AC_MVD">#REF!</definedName>
    <definedName name="AC_MVD_4">#REF!</definedName>
    <definedName name="AC_PVC">#REF!</definedName>
    <definedName name="AC_PVC_4">#REF!</definedName>
    <definedName name="AC_RAG">#REF!</definedName>
    <definedName name="AC_RAG_4">#REF!</definedName>
    <definedName name="AC_SAD">#REF!</definedName>
    <definedName name="AC_SAD_4">#REF!</definedName>
    <definedName name="AC_VBALANCE">#REF!</definedName>
    <definedName name="AC_VBALANCE_4">#REF!</definedName>
    <definedName name="AC_VCHECK">#REF!</definedName>
    <definedName name="AC_VCHECK_4">#REF!</definedName>
    <definedName name="AC_VFLEXIBLE">#REF!</definedName>
    <definedName name="AC_VFLEXIBLE_4">#REF!</definedName>
    <definedName name="AC_VGATE">#REF!</definedName>
    <definedName name="AC_VGATE_4">#REF!</definedName>
    <definedName name="AC_VSTRAINER">#REF!</definedName>
    <definedName name="AC_VSTRAINER_4">#REF!</definedName>
    <definedName name="AC_VTHREE_Y">#REF!</definedName>
    <definedName name="AC_VTHREE_Y_4">#REF!</definedName>
    <definedName name="ac_wc">#REF!</definedName>
    <definedName name="ac_wc2">#REF!</definedName>
    <definedName name="AC_WCL">#REF!</definedName>
    <definedName name="AC120_">#REF!</definedName>
    <definedName name="AC35_">#REF!</definedName>
    <definedName name="AC50_">#REF!</definedName>
    <definedName name="AC70_">#REF!</definedName>
    <definedName name="AC95_">#REF!</definedName>
    <definedName name="ACBase">#REF!</definedName>
    <definedName name="ACBC">#REF!</definedName>
    <definedName name="acbcpl">#REF!</definedName>
    <definedName name="ACC" hidden="1">#REF!</definedName>
    <definedName name="Acces">#REF!</definedName>
    <definedName name="access">#REF!</definedName>
    <definedName name="AccessDatabase">"C:\My Documents\Konstruksi\MM-Unpad\Ged-C\RABGedung-C.mdb"</definedName>
    <definedName name="Acetyline">#REF!</definedName>
    <definedName name="aci">#REF!</definedName>
    <definedName name="ACIAN">#REF!</definedName>
    <definedName name="Acian_12">#REF!</definedName>
    <definedName name="Acian_Dinding">#REF!</definedName>
    <definedName name="Acian_Mill">#REF!</definedName>
    <definedName name="Acian_Peplhnmill">#REF!</definedName>
    <definedName name="Acian_Ppalihn12">#REF!</definedName>
    <definedName name="Acian_Pplhn">#REF!</definedName>
    <definedName name="Acian_Semen">#REF!</definedName>
    <definedName name="Acian12">#REF!</definedName>
    <definedName name="AcianMil">#REF!</definedName>
    <definedName name="Acianmill">#REF!</definedName>
    <definedName name="AcianPepalihan">#REF!</definedName>
    <definedName name="Acianpepalihan12">#REF!</definedName>
    <definedName name="Acianpepalmill">#REF!</definedName>
    <definedName name="AcianSemen">#REF!</definedName>
    <definedName name="acim">#REF!</definedName>
    <definedName name="acis">#REF!</definedName>
    <definedName name="acompres">#REF!</definedName>
    <definedName name="ACompressor">#REF!</definedName>
    <definedName name="AConcMixer">#REF!</definedName>
    <definedName name="AConcretepump">#REF!</definedName>
    <definedName name="AConcVibrator">#REF!</definedName>
    <definedName name="acoustic">#REF!</definedName>
    <definedName name="acr">#N/A</definedName>
    <definedName name="ActualTimeExpended">#REF!</definedName>
    <definedName name="ACWC">#REF!</definedName>
    <definedName name="ACWC4cm">#REF!</definedName>
    <definedName name="ACX">#REF!</definedName>
    <definedName name="ACX_1">#REF!</definedName>
    <definedName name="ACX_1_1">#REF!</definedName>
    <definedName name="ACX_2">#REF!</definedName>
    <definedName name="ACX_3">#REF!</definedName>
    <definedName name="ACX_4">#REF!</definedName>
    <definedName name="ACX_4_1">#REF!</definedName>
    <definedName name="ACX_5">#REF!</definedName>
    <definedName name="ACX_6">#REF!</definedName>
    <definedName name="ACX_7">#REF!</definedName>
    <definedName name="ACX_8">#REF!</definedName>
    <definedName name="ACX_9">#REF!</definedName>
    <definedName name="acy">#REF!</definedName>
    <definedName name="AD">#REF!</definedName>
    <definedName name="AD_69">#REF!</definedName>
    <definedName name="ada">#REF!</definedName>
    <definedName name="ADAC">#N/A</definedName>
    <definedName name="Add">#REF!</definedName>
    <definedName name="aDD.8">#REF!</definedName>
    <definedName name="ADD_COPY">#REF!</definedName>
    <definedName name="ADD_COPY_1">#REF!</definedName>
    <definedName name="ADD_COPY_1_1">#REF!</definedName>
    <definedName name="ADD_COPY_1_1_1">#REF!</definedName>
    <definedName name="ADD_COPY_3">#REF!</definedName>
    <definedName name="ADD_COPY_4">#REF!</definedName>
    <definedName name="ADD_COPY_7">#REF!</definedName>
    <definedName name="Add_W">#REF!</definedName>
    <definedName name="ADD1_1" localSheetId="9">[0]!__________gti50:[0]!__________gvd2</definedName>
    <definedName name="ADD1_1">[0]!__________gti50:[0]!__________gvd2</definedName>
    <definedName name="ADD1_1_1" localSheetId="9">[0]!__________gti60:[0]!__________gvd25</definedName>
    <definedName name="ADD1_1_1">[0]!__________gti60:[0]!__________gvd25</definedName>
    <definedName name="ADD1_1_1_1" localSheetId="9">RAB!_1713STOP2_1_1_1:[0]!_1714STOP2E_1_1_1</definedName>
    <definedName name="ADD1_1_1_1">_1713STOP2_1_1_1:_1714STOP2E_1_1_1</definedName>
    <definedName name="ADD1_1_1_1_1" localSheetId="9">[0]!__________gvd1:[0]!__________gvd3</definedName>
    <definedName name="ADD1_1_1_1_1">[0]!__________gvd1:[0]!__________gvd3</definedName>
    <definedName name="ADD1_2">#N/A</definedName>
    <definedName name="ADD1_3">#N/A</definedName>
    <definedName name="ADD1_3_1" localSheetId="9">[0]!__________gvd10:[0]!__________gvd5</definedName>
    <definedName name="ADD1_3_1">[0]!__________gvd10:[0]!__________gvd5</definedName>
    <definedName name="ADD1_37">"STOP2_37:STOP2E_37"</definedName>
    <definedName name="ADD1_4" localSheetId="9">[0]!__________gvd100:[0]!__________gvd50</definedName>
    <definedName name="ADD1_4">[0]!__________gvd100:[0]!__________gvd50</definedName>
    <definedName name="ADD1_48">"STOP2:STOP2E"</definedName>
    <definedName name="ADD1_7" localSheetId="9">[0]!__________gvd15:[0]!__________gvd6</definedName>
    <definedName name="ADD1_7">[0]!__________gvd15:[0]!__________gvd6</definedName>
    <definedName name="ADD1_7_1" localSheetId="9">[0]!__________gvd15:[0]!__________gvd6</definedName>
    <definedName name="ADD1_7_1">[0]!__________gvd15:[0]!__________gvd6</definedName>
    <definedName name="ADD2_1" localSheetId="9">[0]!__________fjd65:[0]!__________gvd8</definedName>
    <definedName name="ADD2_1">[0]!__________fjd65:[0]!__________gvd8</definedName>
    <definedName name="ADD2_1_1" localSheetId="9">[0]!__________fmd150:[0]!__________gyp8</definedName>
    <definedName name="ADD2_1_1">[0]!__________fmd150:[0]!__________gyp8</definedName>
    <definedName name="ADD2_1_1_1" localSheetId="9">RAB!_1712STOP_1_1_1:[0]!_1715STOPE_1_1_1</definedName>
    <definedName name="ADD2_1_1_1">_1712STOP_1_1_1:_1715STOPE_1_1_1</definedName>
    <definedName name="ADD2_1_1_1_1" localSheetId="9">[0]!__________frc2495:[0]!__________HAL1</definedName>
    <definedName name="ADD2_1_1_1_1">[0]!__________frc2495:[0]!__________HAL1</definedName>
    <definedName name="ADD2_2">#N/A</definedName>
    <definedName name="ADD2_3">#N/A</definedName>
    <definedName name="ADD2_3_1" localSheetId="9">[0]!__________frc41010:[0]!__________HAL10</definedName>
    <definedName name="ADD2_3_1">[0]!__________frc41010:[0]!__________HAL10</definedName>
    <definedName name="ADD2_37">"STOP_37:STOPE_37"</definedName>
    <definedName name="ADD2_4" localSheetId="9">[0]!__________frc495:[0]!__________HAL11</definedName>
    <definedName name="ADD2_4">[0]!__________frc495:__________HAL11</definedName>
    <definedName name="ADD2_48">"STOP:STOPE"</definedName>
    <definedName name="ADD2_7" localSheetId="9">[0]!__________gip1:[0]!__________HAL12</definedName>
    <definedName name="ADD2_7">[0]!__________gip1:[0]!__________HAL12</definedName>
    <definedName name="ADD2_7_1" localSheetId="9">[0]!__________gip1:[0]!__________HAL12</definedName>
    <definedName name="ADD2_7_1">[0]!__________gip1:[0]!__________HAL12</definedName>
    <definedName name="ADD3_1" localSheetId="9">[0]!__________fjd65:[0]!__________gvd8</definedName>
    <definedName name="ADD3_1">[0]!__________fjd65:[0]!__________gvd8</definedName>
    <definedName name="ADD3_1_1" localSheetId="9">[0]!__________fmd150:[0]!__________gyp8</definedName>
    <definedName name="ADD3_1_1">[0]!__________fmd150:[0]!__________gyp8</definedName>
    <definedName name="ADD3_1_1_1" localSheetId="9">RAB!_1712STOP_1_1_1:[0]!_1715STOPE_1_1_1</definedName>
    <definedName name="ADD3_1_1_1">_1712STOP_1_1_1:_1715STOPE_1_1_1</definedName>
    <definedName name="ADD3_1_1_1_1" localSheetId="9">[0]!__________frc2495:[0]!__________HAL1</definedName>
    <definedName name="ADD3_1_1_1_1">[0]!__________frc2495:[0]!__________HAL1</definedName>
    <definedName name="ADD3_2">#N/A</definedName>
    <definedName name="ADD3_3">#N/A</definedName>
    <definedName name="ADD3_3_1" localSheetId="9">[0]!__________frc41010:[0]!__________HAL10</definedName>
    <definedName name="ADD3_3_1">[0]!__________frc41010:[0]!__________HAL10</definedName>
    <definedName name="ADD3_37">"STOP_37:STOPE_37"</definedName>
    <definedName name="ADD3_4" localSheetId="9">[0]!__________frc495:[0]!__________HAL11</definedName>
    <definedName name="ADD3_4">[0]!__________frc495:__________HAL11</definedName>
    <definedName name="ADD3_48">"STOP:STOPE"</definedName>
    <definedName name="ADD3_7" localSheetId="9">[0]!__________gip1:[0]!__________HAL12</definedName>
    <definedName name="ADD3_7">[0]!__________gip1:[0]!__________HAL12</definedName>
    <definedName name="ADD3_7_1" localSheetId="9">[0]!__________gip1:[0]!__________HAL12</definedName>
    <definedName name="ADD3_7_1">[0]!__________gip1:[0]!__________HAL12</definedName>
    <definedName name="adde" localSheetId="9">#REF!:#REF!</definedName>
    <definedName name="adde">#REF!:#REF!</definedName>
    <definedName name="addfill">#REF!</definedName>
    <definedName name="ADDITEM">#REF!</definedName>
    <definedName name="ADDITEM_1">#REF!</definedName>
    <definedName name="ADDITEM_1_1">#REF!</definedName>
    <definedName name="ADDITEM_1_1_1">#REF!</definedName>
    <definedName name="ADDITEM_3">#REF!</definedName>
    <definedName name="ADDITEM_4">#REF!</definedName>
    <definedName name="ADDITEM_7">#REF!</definedName>
    <definedName name="ADDR" localSheetId="9">RAB!HAJIME:[0]!OWARI</definedName>
    <definedName name="ADDR">HAJIME:OWARI</definedName>
    <definedName name="ADDR_1" localSheetId="9">[0]!__________PC1:[0]!__ddn400</definedName>
    <definedName name="ADDR_1">[0]!__________PC1:[0]!__ddn400</definedName>
    <definedName name="ADDR_1_1" localSheetId="9">[0]!__________pc12:[0]!__ddn600</definedName>
    <definedName name="ADDR_1_1">[0]!__________pc12:[0]!__ddn600</definedName>
    <definedName name="ADDR_1_1_1" localSheetId="9">[0]!_1118HAJIME_1_1_1:[0]!_1349OWARI_1_1_1</definedName>
    <definedName name="ADDR_1_1_1">_1118HAJIME_1_1_1:_1349OWARI_1_1_1</definedName>
    <definedName name="ADDR_1_1_1_1" localSheetId="9">[0]!__________pc2:RAB!__der4</definedName>
    <definedName name="ADDR_1_1_1_1">[0]!__________pc2:[0]!__der4</definedName>
    <definedName name="ADDR_1_1_1_1_1" localSheetId="9">_699HAJIME_1_1_1_1:_889OWARI_1_1_1_1</definedName>
    <definedName name="ADDR_1_1_1_1_1" localSheetId="8">_699HAJIME_1_1_1_1:_889OWARI_1_1_1_1</definedName>
    <definedName name="ADDR_1_1_1_1_1">_699HAJIME_1_1_1_1:_889OWARI_1_1_1_1</definedName>
    <definedName name="ADDR_2">#N/A</definedName>
    <definedName name="ADDR_3">#N/A</definedName>
    <definedName name="ADDR_3_1" localSheetId="9">[0]!__________pc3:RAB!__der4</definedName>
    <definedName name="ADDR_3_1">[0]!__________pc3:[0]!__der4</definedName>
    <definedName name="ADDR_37">"HAJIME_37:OWARI_37"</definedName>
    <definedName name="ADDR_4" localSheetId="9">[0]!__________pc4:[0]!__dia6</definedName>
    <definedName name="ADDR_4">[0]!__________pc4:[0]!__dia6</definedName>
    <definedName name="ADDR_48">"HAJIME:OWARI"</definedName>
    <definedName name="ADDR_7" localSheetId="9">[0]!__________pc5:[0]!__dia6</definedName>
    <definedName name="ADDR_7">[0]!__________pc5:[0]!__dia6</definedName>
    <definedName name="ADDR_7_1" localSheetId="9">[0]!__________pc5:[0]!__dia6</definedName>
    <definedName name="ADDR_7_1">[0]!__________pc5:[0]!__dia6</definedName>
    <definedName name="ADDR1" localSheetId="9">#REF!:#REF!</definedName>
    <definedName name="ADDR1">#REF!:#REF!</definedName>
    <definedName name="Address">#REF!</definedName>
    <definedName name="ade">#REF!</definedName>
    <definedName name="adeh" hidden="1">#REF!</definedName>
    <definedName name="adeh1" hidden="1">#REF!</definedName>
    <definedName name="adeh3">#REF!</definedName>
    <definedName name="adehhh" hidden="1">#REF!</definedName>
    <definedName name="ADENDUM">#REF!</definedName>
    <definedName name="adetiv">#REF!</definedName>
    <definedName name="adh" localSheetId="9">{"'Sheet1'!$A$1"}</definedName>
    <definedName name="adh">{"'Sheet1'!$A$1"}</definedName>
    <definedName name="adhi" hidden="1">#REF!</definedName>
    <definedName name="adhie">#REF!</definedName>
    <definedName name="adi">#REF!</definedName>
    <definedName name="Aditif">#REF!</definedName>
    <definedName name="aditya" localSheetId="9">[0]!FST:([0]!FSB)</definedName>
    <definedName name="aditya">FST:(FSB)</definedName>
    <definedName name="ADM" localSheetId="9">#REF!</definedName>
    <definedName name="ADM">#REF!</definedName>
    <definedName name="admin">#REF!</definedName>
    <definedName name="administrasi">#REF!</definedName>
    <definedName name="ads" localSheetId="9" hidden="1">{#N/A,#N/A,FALSE,"REK-S-TPL";#N/A,#N/A,FALSE,"REK-TPML";#N/A,#N/A,FALSE,"RAB-TEMPEL"}</definedName>
    <definedName name="ads" hidden="1">{#N/A,#N/A,FALSE,"REK-S-TPL";#N/A,#N/A,FALSE,"REK-TPML";#N/A,#N/A,FALSE,"RAB-TEMPEL"}</definedName>
    <definedName name="ADt10Ton">#REF!</definedName>
    <definedName name="ADT5Ton">#REF!</definedName>
    <definedName name="aduh">#REF!</definedName>
    <definedName name="adukan">#REF!</definedName>
    <definedName name="adukan1">#REF!</definedName>
    <definedName name="ADX">#REF!</definedName>
    <definedName name="ADX_1">#REF!</definedName>
    <definedName name="ADX_1_1">#REF!</definedName>
    <definedName name="ADX_2">#REF!</definedName>
    <definedName name="ADX_3">#REF!</definedName>
    <definedName name="ADX_4">#REF!</definedName>
    <definedName name="ADX_4_1">#REF!</definedName>
    <definedName name="ADX_5">#REF!</definedName>
    <definedName name="ADX_6">#REF!</definedName>
    <definedName name="ADX_7">#REF!</definedName>
    <definedName name="ADX_8">#REF!</definedName>
    <definedName name="ADX_9">#REF!</definedName>
    <definedName name="AE">#REF!</definedName>
    <definedName name="aed">#REF!</definedName>
    <definedName name="AERIAL100">#REF!</definedName>
    <definedName name="AERIAL100_4">#REF!</definedName>
    <definedName name="AEW" localSheetId="9" hidden="1">{#N/A,#N/A,FALSE,"REK";#N/A,#N/A,FALSE,"rab"}</definedName>
    <definedName name="AEW" hidden="1">{#N/A,#N/A,FALSE,"REK";#N/A,#N/A,FALSE,"rab"}</definedName>
    <definedName name="AEXcavator">#REF!</definedName>
    <definedName name="AF">#REF!</definedName>
    <definedName name="afa" localSheetId="9">{"'Sheet1'!$A$1"}</definedName>
    <definedName name="afa">{"'Sheet1'!$A$1"}</definedName>
    <definedName name="AFAF" localSheetId="9" hidden="1">{#N/A,#N/A,TRUE,"Front";#N/A,#N/A,TRUE,"Simple Letter";#N/A,#N/A,TRUE,"Inside";#N/A,#N/A,TRUE,"Contents";#N/A,#N/A,TRUE,"Basis";#N/A,#N/A,TRUE,"Inclusions";#N/A,#N/A,TRUE,"Exclusions";#N/A,#N/A,TRUE,"Areas";#N/A,#N/A,TRUE,"Summary";#N/A,#N/A,TRUE,"Detail"}</definedName>
    <definedName name="AFAF" hidden="1">{#N/A,#N/A,TRUE,"Front";#N/A,#N/A,TRUE,"Simple Letter";#N/A,#N/A,TRUE,"Inside";#N/A,#N/A,TRUE,"Contents";#N/A,#N/A,TRUE,"Basis";#N/A,#N/A,TRUE,"Inclusions";#N/A,#N/A,TRUE,"Exclusions";#N/A,#N/A,TRUE,"Areas";#N/A,#N/A,TRUE,"Summary";#N/A,#N/A,TRUE,"Detail"}</definedName>
    <definedName name="afaffas">#REF!</definedName>
    <definedName name="afag">#REF!</definedName>
    <definedName name="AFFA" localSheetId="9" hidden="1">{#N/A,#N/A,TRUE,"Front";#N/A,#N/A,TRUE,"Simple Letter";#N/A,#N/A,TRUE,"Inside";#N/A,#N/A,TRUE,"Contents";#N/A,#N/A,TRUE,"Basis";#N/A,#N/A,TRUE,"Inclusions";#N/A,#N/A,TRUE,"Exclusions";#N/A,#N/A,TRUE,"Areas";#N/A,#N/A,TRUE,"Summary";#N/A,#N/A,TRUE,"Detail"}</definedName>
    <definedName name="AFFA" hidden="1">{#N/A,#N/A,TRUE,"Front";#N/A,#N/A,TRUE,"Simple Letter";#N/A,#N/A,TRUE,"Inside";#N/A,#N/A,TRUE,"Contents";#N/A,#N/A,TRUE,"Basis";#N/A,#N/A,TRUE,"Inclusions";#N/A,#N/A,TRUE,"Exclusions";#N/A,#N/A,TRUE,"Areas";#N/A,#N/A,TRUE,"Summary";#N/A,#N/A,TRUE,"Detail"}</definedName>
    <definedName name="afinisher">#REF!</definedName>
    <definedName name="Afister__engsel__10">#REF!</definedName>
    <definedName name="Afister_engsel_10">#REF!</definedName>
    <definedName name="afulvi">#REF!</definedName>
    <definedName name="AG">#REF!</definedName>
    <definedName name="ag142X42">#REF!</definedName>
    <definedName name="ag267N59">#REF!</definedName>
    <definedName name="agenset">#REF!</definedName>
    <definedName name="AGenset150">#REF!</definedName>
    <definedName name="AGG">#REF!</definedName>
    <definedName name="agg.12">#REF!</definedName>
    <definedName name="agg.20.5">#REF!</definedName>
    <definedName name="agg.23">#REF!</definedName>
    <definedName name="agg.35">#REF!</definedName>
    <definedName name="agg.40.20">#REF!</definedName>
    <definedName name="agg.57">#REF!</definedName>
    <definedName name="agg.80.40">#REF!</definedName>
    <definedName name="Agg.A">#REF!</definedName>
    <definedName name="agg_A">#REF!</definedName>
    <definedName name="Agg_AB_G">#REF!</definedName>
    <definedName name="agg_B">#REF!</definedName>
    <definedName name="agg_class_B">#REF!</definedName>
    <definedName name="AGG_KASAR">#REF!</definedName>
    <definedName name="Agg_KlasA">#REF!</definedName>
    <definedName name="Agg_KlasB">#REF!</definedName>
    <definedName name="AggA">#REF!</definedName>
    <definedName name="AggB">#REF!</definedName>
    <definedName name="aggc">#REF!</definedName>
    <definedName name="aggh">#REF!</definedName>
    <definedName name="aggk">#REF!</definedName>
    <definedName name="AggKasar_G">#REF!</definedName>
    <definedName name="Aggregat_Halus">#REF!</definedName>
    <definedName name="Aggregat_Halus_Kelas_A">#REF!</definedName>
    <definedName name="Aggregat_Halus_Kelas_B">#REF!</definedName>
    <definedName name="Aggregat_Kasar">#REF!</definedName>
    <definedName name="Aggregat_Kasar_Kelas_A">#REF!</definedName>
    <definedName name="Aggregat_Kasar_Kelas_B">#REF!</definedName>
    <definedName name="AggregatA">#REF!</definedName>
    <definedName name="AggregatB">#REF!</definedName>
    <definedName name="AggregatS">#REF!</definedName>
    <definedName name="Agitator_Truk">#REF!</definedName>
    <definedName name="agreader">#REF!</definedName>
    <definedName name="AGREGAT">#REF!</definedName>
    <definedName name="agregat_1">#REF!</definedName>
    <definedName name="Agregat_A">#REF!</definedName>
    <definedName name="Agregat_B">#REF!</definedName>
    <definedName name="agregat_halus">#REF!</definedName>
    <definedName name="agregat_kasar">#REF!</definedName>
    <definedName name="Agregat_kelas_A">#REF!</definedName>
    <definedName name="Agregat_kelas_B">#REF!</definedName>
    <definedName name="Agregat_kelas_C">#REF!</definedName>
    <definedName name="agregata">#REF!</definedName>
    <definedName name="agregatb">#REF!</definedName>
    <definedName name="AGREGATC">#REF!</definedName>
    <definedName name="agregathalus">#REF!</definedName>
    <definedName name="AgregatHalusuntukBase">#REF!</definedName>
    <definedName name="agregatkasar">#REF!</definedName>
    <definedName name="AgregatKasaruntukBase">#REF!</definedName>
    <definedName name="agrgat_kasar">#REF!</definedName>
    <definedName name="agrt.a" hidden="1">#REF!</definedName>
    <definedName name="agst" localSheetId="9">{"HPP juanda.xls","Sheet1"}</definedName>
    <definedName name="agst">{"HPP juanda.xls","Sheet1"}</definedName>
    <definedName name="agst_1" localSheetId="9">{"HPP juanda.xls","Sheet1"}</definedName>
    <definedName name="agst_1">{"HPP juanda.xls","Sheet1"}</definedName>
    <definedName name="agst_2" localSheetId="9">{"HPP juanda.xls","Sheet1"}</definedName>
    <definedName name="agst_2">{"HPP juanda.xls","Sheet1"}</definedName>
    <definedName name="agst_3" localSheetId="9">{"HPP juanda.xls","Sheet1"}</definedName>
    <definedName name="agst_3">{"HPP juanda.xls","Sheet1"}</definedName>
    <definedName name="agst_4" localSheetId="9">{"HPP juanda.xls","Sheet1"}</definedName>
    <definedName name="agst_4">{"HPP juanda.xls","Sheet1"}</definedName>
    <definedName name="agst_5" localSheetId="9">{"HPP juanda.xls","Sheet1"}</definedName>
    <definedName name="agst_5">{"HPP juanda.xls","Sheet1"}</definedName>
    <definedName name="agust">#REF!</definedName>
    <definedName name="Agustus">#REF!</definedName>
    <definedName name="AH">#REF!</definedName>
    <definedName name="ahammer">#REF!</definedName>
    <definedName name="aHAS_cAT">#REF!</definedName>
    <definedName name="ahas_Ram">#REF!</definedName>
    <definedName name="aHAS_U_pASIR">#REF!</definedName>
    <definedName name="ahG">#REF!</definedName>
    <definedName name="ahh">#REF!</definedName>
    <definedName name="ahli">#REF!</definedName>
    <definedName name="ahrd100">#REF!</definedName>
    <definedName name="ahrd100___0">"$#REF!.$W$234"</definedName>
    <definedName name="ahrd100_1_1">#REF!</definedName>
    <definedName name="ahrd100_1_1_1">#REF!</definedName>
    <definedName name="ahrd100_2_1">#REF!</definedName>
    <definedName name="ahrd100_3_1">#REF!</definedName>
    <definedName name="ahrd100_3_1_1">#REF!</definedName>
    <definedName name="ahrd100_3_2">#REF!</definedName>
    <definedName name="ahrd100_4">#REF!</definedName>
    <definedName name="ahrd100_4_1">#REF!</definedName>
    <definedName name="ahrd100_5">#REF!</definedName>
    <definedName name="ahrd100_6">#REF!</definedName>
    <definedName name="ahrd100_7">#REF!</definedName>
    <definedName name="ahrd100_7_1">#REF!</definedName>
    <definedName name="ahrd100_8">#REF!</definedName>
    <definedName name="ahrd100_9">#REF!</definedName>
    <definedName name="ahrd150">#REF!</definedName>
    <definedName name="ahrd150___0">"$#REF!.$W$233"</definedName>
    <definedName name="ahrd150_1_1">#REF!</definedName>
    <definedName name="ahrd150_1_1_1">#REF!</definedName>
    <definedName name="ahrd150_2_1">#REF!</definedName>
    <definedName name="ahrd150_3_1">#REF!</definedName>
    <definedName name="ahrd150_3_1_1">#REF!</definedName>
    <definedName name="ahrd150_3_2">#REF!</definedName>
    <definedName name="ahrd150_4">#REF!</definedName>
    <definedName name="ahrd150_4_1">#REF!</definedName>
    <definedName name="ahrd150_5">#REF!</definedName>
    <definedName name="ahrd150_6">#REF!</definedName>
    <definedName name="ahrd150_7">#REF!</definedName>
    <definedName name="ahrd150_7_1">#REF!</definedName>
    <definedName name="ahrd150_8">#REF!</definedName>
    <definedName name="ahrd150_9">#REF!</definedName>
    <definedName name="ahs">#REF!</definedName>
    <definedName name="AHS.Rev1">#REF!</definedName>
    <definedName name="AHS_1">#REF!</definedName>
    <definedName name="AHS_2">#REF!</definedName>
    <definedName name="AHS_3">#REF!</definedName>
    <definedName name="ahs_4">#REF!</definedName>
    <definedName name="AHS_5">#REF!</definedName>
    <definedName name="AHS_6">#REF!</definedName>
    <definedName name="AHS_7">#REF!</definedName>
    <definedName name="ahs_9">#REF!</definedName>
    <definedName name="AHS_MOB">#REF!</definedName>
    <definedName name="ahu100___0">"$#REF!.$#REF!$#REF!"</definedName>
    <definedName name="ahu100_1">#REF!</definedName>
    <definedName name="ahu100_1_1">#REF!</definedName>
    <definedName name="ahu100_1_1_1">#REF!</definedName>
    <definedName name="ahu100_2">#REF!</definedName>
    <definedName name="ahu100_3">#REF!</definedName>
    <definedName name="ahu100_3_1">#REF!</definedName>
    <definedName name="ahu100_3_1_1">#REF!</definedName>
    <definedName name="ahu100_3_2">#REF!</definedName>
    <definedName name="ahu100_4">#REF!</definedName>
    <definedName name="ahu100_4_1">#REF!</definedName>
    <definedName name="ahu100_5">#REF!</definedName>
    <definedName name="ahu100_6">#REF!</definedName>
    <definedName name="ahu100_7">#REF!</definedName>
    <definedName name="ahu100_7_1">#REF!</definedName>
    <definedName name="ahu100_8">#REF!</definedName>
    <definedName name="ahu100_9">#REF!</definedName>
    <definedName name="ahu150___0">"$#REF!.$#REF!$#REF!"</definedName>
    <definedName name="ahu150_1">#REF!</definedName>
    <definedName name="ahu150_1_1">#REF!</definedName>
    <definedName name="ahu150_1_1_1">#REF!</definedName>
    <definedName name="ahu150_2">#REF!</definedName>
    <definedName name="ahu150_3">#REF!</definedName>
    <definedName name="ahu150_3_1">#REF!</definedName>
    <definedName name="ahu150_3_1_1">#REF!</definedName>
    <definedName name="ahu150_3_2">#REF!</definedName>
    <definedName name="ahu150_4">#REF!</definedName>
    <definedName name="ahu150_4_1">#REF!</definedName>
    <definedName name="ahu150_5">#REF!</definedName>
    <definedName name="ahu150_6">#REF!</definedName>
    <definedName name="ahu150_7">#REF!</definedName>
    <definedName name="ahu150_7_1">#REF!</definedName>
    <definedName name="ahu150_8">#REF!</definedName>
    <definedName name="ahu150_9">#REF!</definedName>
    <definedName name="ahuf100">#REF!</definedName>
    <definedName name="ahuf100___0">"$#REF!.$#REF!$#REF!"</definedName>
    <definedName name="ahuf100_1">#REF!</definedName>
    <definedName name="ahuf100_1_1">#REF!</definedName>
    <definedName name="ahuf100_1_1_1">#REF!</definedName>
    <definedName name="ahuf100_2">#REF!</definedName>
    <definedName name="ahuf100_2_1">#REF!</definedName>
    <definedName name="ahuf100_3">#REF!</definedName>
    <definedName name="ahuf100_3_1">#REF!</definedName>
    <definedName name="ahuf100_3_1_1">#REF!</definedName>
    <definedName name="ahuf100_3_2">#REF!</definedName>
    <definedName name="ahuf100_4">#REF!</definedName>
    <definedName name="ahuf100_4_1">#REF!</definedName>
    <definedName name="ahuf100_5">#REF!</definedName>
    <definedName name="ahuf100_6">#REF!</definedName>
    <definedName name="ahuf100_7">#REF!</definedName>
    <definedName name="ahuf100_7_1">#REF!</definedName>
    <definedName name="ahuf100_8">#REF!</definedName>
    <definedName name="ahuf100_9">#REF!</definedName>
    <definedName name="ahuf150">#REF!</definedName>
    <definedName name="ahuf150___0">"$#REF!.$#REF!$#REF!"</definedName>
    <definedName name="ahuf150_1">#REF!</definedName>
    <definedName name="ahuf150_1_1">#REF!</definedName>
    <definedName name="ahuf150_1_1_1">#REF!</definedName>
    <definedName name="ahuf150_2">#REF!</definedName>
    <definedName name="ahuf150_2_1">#REF!</definedName>
    <definedName name="ahuf150_3">#REF!</definedName>
    <definedName name="ahuf150_3_1">#REF!</definedName>
    <definedName name="ahuf150_3_1_1">#REF!</definedName>
    <definedName name="ahuf150_3_2">#REF!</definedName>
    <definedName name="ahuf150_4">#REF!</definedName>
    <definedName name="ahuf150_4_1">#REF!</definedName>
    <definedName name="ahuf150_5">#REF!</definedName>
    <definedName name="ahuf150_6">#REF!</definedName>
    <definedName name="ahuf150_7">#REF!</definedName>
    <definedName name="ahuf150_7_1">#REF!</definedName>
    <definedName name="ahuf150_8">#REF!</definedName>
    <definedName name="ahuf150_9">#REF!</definedName>
    <definedName name="ahuf150ahuf150">#REF!</definedName>
    <definedName name="ahuf150ahuf150___0">"$#REF!.$#REF!$#REF!"</definedName>
    <definedName name="ahuf150ahuf150_1">#REF!</definedName>
    <definedName name="ahuf150ahuf150_1_1">#REF!</definedName>
    <definedName name="ahuf150ahuf150_1_1_1">#REF!</definedName>
    <definedName name="ahuf150ahuf150_2">#REF!</definedName>
    <definedName name="ahuf150ahuf150_2_1">#REF!</definedName>
    <definedName name="ahuf150ahuf150_3">#REF!</definedName>
    <definedName name="ahuf150ahuf150_3_1">#REF!</definedName>
    <definedName name="ahuf150ahuf150_3_1_1">#REF!</definedName>
    <definedName name="ahuf150ahuf150_3_2">#REF!</definedName>
    <definedName name="ahuf150ahuf150_4">#REF!</definedName>
    <definedName name="ahuf150ahuf150_4_1">#REF!</definedName>
    <definedName name="ahuf150ahuf150_5">#REF!</definedName>
    <definedName name="ahuf150ahuf150_6">#REF!</definedName>
    <definedName name="ahuf150ahuf150_7">#REF!</definedName>
    <definedName name="ahuf150ahuf150_7_1">#REF!</definedName>
    <definedName name="ahuf150ahuf150_8">#REF!</definedName>
    <definedName name="ahuf150ahuf150_9">#REF!</definedName>
    <definedName name="AI">#REF!</definedName>
    <definedName name="AII">#REF!</definedName>
    <definedName name="AIII">#REF!</definedName>
    <definedName name="aim">#N/A</definedName>
    <definedName name="aiphone">#REF!</definedName>
    <definedName name="air">#REF!</definedName>
    <definedName name="AIR_BEKAS">#REF!</definedName>
    <definedName name="AIR_BERSIH">#REF!</definedName>
    <definedName name="Air_compresor">#REF!</definedName>
    <definedName name="Air_Compressor">#REF!</definedName>
    <definedName name="AIR_HUJAN">#REF!</definedName>
    <definedName name="Air_keras">#REF!</definedName>
    <definedName name="air_kerja">#REF!</definedName>
    <definedName name="AIR_KOTOR">#REF!</definedName>
    <definedName name="AIR_PANAS">#REF!</definedName>
    <definedName name="airkom">#REF!</definedName>
    <definedName name="AIRVALVE">#REF!</definedName>
    <definedName name="aiu">#REF!</definedName>
    <definedName name="AIV">#REF!</definedName>
    <definedName name="AIX">#REF!</definedName>
    <definedName name="AJ">#REF!</definedName>
    <definedName name="AJackHammer">#REF!</definedName>
    <definedName name="aji">#REF!</definedName>
    <definedName name="ajs">#REF!</definedName>
    <definedName name="ajunk" hidden="1">#REF!</definedName>
    <definedName name="AK">#REF!</definedName>
    <definedName name="akasia">#REF!</definedName>
    <definedName name="akco100">#REF!</definedName>
    <definedName name="akco100___0">"$#REF!.$W$198"</definedName>
    <definedName name="akco100_1">#REF!</definedName>
    <definedName name="akco100_1_1">#REF!</definedName>
    <definedName name="akco100_1_1_1">#REF!</definedName>
    <definedName name="akco100_2">#REF!</definedName>
    <definedName name="akco100_3">#REF!</definedName>
    <definedName name="akco100_3_1">#REF!</definedName>
    <definedName name="akco100_3_1_1">#REF!</definedName>
    <definedName name="akco100_3_2">#REF!</definedName>
    <definedName name="akco100_4">#REF!</definedName>
    <definedName name="akco100_4_1">#REF!</definedName>
    <definedName name="akco100_5">#REF!</definedName>
    <definedName name="akco100_6">#REF!</definedName>
    <definedName name="akco100_7">#REF!</definedName>
    <definedName name="akco100_7_1">#REF!</definedName>
    <definedName name="akco100_8">#REF!</definedName>
    <definedName name="akco100_9">#REF!</definedName>
    <definedName name="akco150">#REF!</definedName>
    <definedName name="akco150___0">"$#REF!.$W$225"</definedName>
    <definedName name="akco150_1_1">#REF!</definedName>
    <definedName name="akco150_1_1_1">#REF!</definedName>
    <definedName name="akco150_2_1">#REF!</definedName>
    <definedName name="akco150_3_1">#REF!</definedName>
    <definedName name="akco150_3_1_1">#REF!</definedName>
    <definedName name="akco150_3_2">#REF!</definedName>
    <definedName name="akco150_4">#REF!</definedName>
    <definedName name="akco150_4_1">#REF!</definedName>
    <definedName name="akco150_5">#REF!</definedName>
    <definedName name="akco150_6">#REF!</definedName>
    <definedName name="akco150_7">#REF!</definedName>
    <definedName name="akco150_7_1">#REF!</definedName>
    <definedName name="akco150_8">#REF!</definedName>
    <definedName name="akco150_9">#REF!</definedName>
    <definedName name="akco80">#REF!</definedName>
    <definedName name="akco80___0">"$#REF!.$W$230"</definedName>
    <definedName name="akco80_1_1">#REF!</definedName>
    <definedName name="akco80_1_1_1">#REF!</definedName>
    <definedName name="akco80_2_1">#REF!</definedName>
    <definedName name="akco80_3_1">#REF!</definedName>
    <definedName name="akco80_3_1_1">#REF!</definedName>
    <definedName name="akco80_3_2">#REF!</definedName>
    <definedName name="akco80_4">#REF!</definedName>
    <definedName name="akco80_4_1">#REF!</definedName>
    <definedName name="akco80_5">#REF!</definedName>
    <definedName name="akco80_6">#REF!</definedName>
    <definedName name="akco80_7">#REF!</definedName>
    <definedName name="akco80_7_1">#REF!</definedName>
    <definedName name="akco80_8">#REF!</definedName>
    <definedName name="akco80_9">#REF!</definedName>
    <definedName name="akd">#REF!</definedName>
    <definedName name="akfd50">#REF!</definedName>
    <definedName name="akfd50___0">"$#REF!.$W$197"</definedName>
    <definedName name="akfd50_1">#REF!</definedName>
    <definedName name="akfd50_1_1">#REF!</definedName>
    <definedName name="akfd50_1_1_1">#REF!</definedName>
    <definedName name="akfd50_2">#REF!</definedName>
    <definedName name="akfd50_3">#REF!</definedName>
    <definedName name="akfd50_3_1">#REF!</definedName>
    <definedName name="akfd50_3_1_1">#REF!</definedName>
    <definedName name="akfd50_3_2">#REF!</definedName>
    <definedName name="akfd50_4">#REF!</definedName>
    <definedName name="akfd50_4_1">#REF!</definedName>
    <definedName name="akfd50_5">#REF!</definedName>
    <definedName name="akfd50_6">#REF!</definedName>
    <definedName name="akfd50_7">#REF!</definedName>
    <definedName name="akfd50_7_1">#REF!</definedName>
    <definedName name="akfd50_8">#REF!</definedName>
    <definedName name="akfd50_9">#REF!</definedName>
    <definedName name="akfj100">#REF!</definedName>
    <definedName name="akfj100___0">"$#REF!.$#REF!$#REF!"</definedName>
    <definedName name="akfj100_1">#REF!</definedName>
    <definedName name="akfj100_1_1">#REF!</definedName>
    <definedName name="akfj100_1_1_1">#REF!</definedName>
    <definedName name="akfj100_2">#REF!</definedName>
    <definedName name="akfj100_3">#REF!</definedName>
    <definedName name="akfj100_3_1">#REF!</definedName>
    <definedName name="akfj100_3_1_1">#REF!</definedName>
    <definedName name="akfj100_3_2">#REF!</definedName>
    <definedName name="akfj100_4">#REF!</definedName>
    <definedName name="akfj100_4_1">#REF!</definedName>
    <definedName name="akfj100_5">#REF!</definedName>
    <definedName name="akfj100_6">#REF!</definedName>
    <definedName name="akfj100_7">#REF!</definedName>
    <definedName name="akfj100_7_1">#REF!</definedName>
    <definedName name="akfj100_8">#REF!</definedName>
    <definedName name="akfj100_9">#REF!</definedName>
    <definedName name="akgv100">#REF!</definedName>
    <definedName name="akgv100___0">"$#REF!.$#REF!$#REF!"</definedName>
    <definedName name="akgv100_1">#REF!</definedName>
    <definedName name="akgv100_1_1">#REF!</definedName>
    <definedName name="akgv100_1_1_1">#REF!</definedName>
    <definedName name="akgv100_2">#REF!</definedName>
    <definedName name="akgv100_3">#REF!</definedName>
    <definedName name="akgv100_3_1">#REF!</definedName>
    <definedName name="akgv100_3_1_1">#REF!</definedName>
    <definedName name="akgv100_3_2">#REF!</definedName>
    <definedName name="akgv100_4">#REF!</definedName>
    <definedName name="akgv100_4_1">#REF!</definedName>
    <definedName name="akgv100_5">#REF!</definedName>
    <definedName name="akgv100_6">#REF!</definedName>
    <definedName name="akgv100_7">#REF!</definedName>
    <definedName name="akgv100_7_1">#REF!</definedName>
    <definedName name="akgv100_8">#REF!</definedName>
    <definedName name="akgv100_9">#REF!</definedName>
    <definedName name="akgv80">#REF!</definedName>
    <definedName name="akgv80___0">"$#REF!.$W$195"</definedName>
    <definedName name="akgv80_1_1">#REF!</definedName>
    <definedName name="akgv80_1_1_1">#REF!</definedName>
    <definedName name="akgv80_2_1">#REF!</definedName>
    <definedName name="akgv80_3_1">#REF!</definedName>
    <definedName name="akgv80_3_1_1">#REF!</definedName>
    <definedName name="akgv80_3_2">#REF!</definedName>
    <definedName name="akgv80_4">#REF!</definedName>
    <definedName name="akgv80_4_1">#REF!</definedName>
    <definedName name="akgv80_5">#REF!</definedName>
    <definedName name="akgv80_6">#REF!</definedName>
    <definedName name="akgv80_7">#REF!</definedName>
    <definedName name="akgv80_7_1">#REF!</definedName>
    <definedName name="akgv80_8">#REF!</definedName>
    <definedName name="akgv80_9">#REF!</definedName>
    <definedName name="akhir">#REF!</definedName>
    <definedName name="akip">#REF!</definedName>
    <definedName name="ako">#REF!</definedName>
    <definedName name="ako100___0">"$#REF!.$W$152"</definedName>
    <definedName name="ako100_1">#REF!</definedName>
    <definedName name="ako100_1_1">#REF!</definedName>
    <definedName name="ako100_1_1_1">#REF!</definedName>
    <definedName name="ako100_2">#REF!</definedName>
    <definedName name="ako100_2_1">#REF!</definedName>
    <definedName name="ako100_3">#REF!</definedName>
    <definedName name="ako100_3_1">#REF!</definedName>
    <definedName name="ako100_3_1_1">#REF!</definedName>
    <definedName name="ako100_3_2">#REF!</definedName>
    <definedName name="ako100_4">#REF!</definedName>
    <definedName name="ako100_4_1">#REF!</definedName>
    <definedName name="ako100_5">#REF!</definedName>
    <definedName name="ako100_6">#REF!</definedName>
    <definedName name="ako100_7">#REF!</definedName>
    <definedName name="ako100_7_1">#REF!</definedName>
    <definedName name="ako100_8">#REF!</definedName>
    <definedName name="ako100_9">#REF!</definedName>
    <definedName name="ako150___0">"$#REF!.$W$151"</definedName>
    <definedName name="ako150_1">#REF!</definedName>
    <definedName name="ako150_1_1">#REF!</definedName>
    <definedName name="ako150_1_1_1">#REF!</definedName>
    <definedName name="ako150_2">#REF!</definedName>
    <definedName name="ako150_2_1">#REF!</definedName>
    <definedName name="ako150_3">#REF!</definedName>
    <definedName name="ako150_3_1">#REF!</definedName>
    <definedName name="ako150_3_1_1">#REF!</definedName>
    <definedName name="ako150_3_2">#REF!</definedName>
    <definedName name="ako150_4">#REF!</definedName>
    <definedName name="ako150_4_1">#REF!</definedName>
    <definedName name="ako150_5">#REF!</definedName>
    <definedName name="ako150_6">#REF!</definedName>
    <definedName name="ako150_7">#REF!</definedName>
    <definedName name="ako150_7_1">#REF!</definedName>
    <definedName name="ako150_8">#REF!</definedName>
    <definedName name="ako150_9">#REF!</definedName>
    <definedName name="ako50___0">"$#REF!.$W$154"</definedName>
    <definedName name="ako50_1">#REF!</definedName>
    <definedName name="ako50_1_1">#REF!</definedName>
    <definedName name="ako50_1_1_1">#REF!</definedName>
    <definedName name="ako50_2">#REF!</definedName>
    <definedName name="ako50_2_1">#REF!</definedName>
    <definedName name="ako50_3">#REF!</definedName>
    <definedName name="ako50_3_1">#REF!</definedName>
    <definedName name="ako50_3_1_1">#REF!</definedName>
    <definedName name="ako50_3_2">#REF!</definedName>
    <definedName name="ako50_4">#REF!</definedName>
    <definedName name="ako50_4_1">#REF!</definedName>
    <definedName name="ako50_5">#REF!</definedName>
    <definedName name="ako50_6">#REF!</definedName>
    <definedName name="ako50_7">#REF!</definedName>
    <definedName name="ako50_7_1">#REF!</definedName>
    <definedName name="ako50_8">#REF!</definedName>
    <definedName name="ako50_9">#REF!</definedName>
    <definedName name="ako80___0">"$#REF!.$W$153"</definedName>
    <definedName name="ako80_1">#REF!</definedName>
    <definedName name="ako80_1_1">#REF!</definedName>
    <definedName name="ako80_1_1_1">#REF!</definedName>
    <definedName name="ako80_2">#REF!</definedName>
    <definedName name="ako80_2_1">#REF!</definedName>
    <definedName name="ako80_3">#REF!</definedName>
    <definedName name="ako80_3_1">#REF!</definedName>
    <definedName name="ako80_3_1_1">#REF!</definedName>
    <definedName name="ako80_3_2">#REF!</definedName>
    <definedName name="ako80_4">#REF!</definedName>
    <definedName name="ako80_4_1">#REF!</definedName>
    <definedName name="ako80_5">#REF!</definedName>
    <definedName name="ako80_6">#REF!</definedName>
    <definedName name="ako80_7">#REF!</definedName>
    <definedName name="ako80_7_1">#REF!</definedName>
    <definedName name="ako80_8">#REF!</definedName>
    <definedName name="ako80_9">#REF!</definedName>
    <definedName name="akof100">#REF!</definedName>
    <definedName name="akof100___0">"$#REF!.$W$156"</definedName>
    <definedName name="akof100_1">#REF!</definedName>
    <definedName name="akof100_1_1">#REF!</definedName>
    <definedName name="akof100_1_1_1">#REF!</definedName>
    <definedName name="akof100_2">#REF!</definedName>
    <definedName name="akof100_2_1">#REF!</definedName>
    <definedName name="akof100_3">#REF!</definedName>
    <definedName name="akof100_3_1">#REF!</definedName>
    <definedName name="akof100_3_1_1">#REF!</definedName>
    <definedName name="akof100_3_2">#REF!</definedName>
    <definedName name="akof100_4">#REF!</definedName>
    <definedName name="akof100_4_1">#REF!</definedName>
    <definedName name="akof100_5">#REF!</definedName>
    <definedName name="akof100_6">#REF!</definedName>
    <definedName name="akof100_7">#REF!</definedName>
    <definedName name="akof100_7_1">#REF!</definedName>
    <definedName name="akof100_8">#REF!</definedName>
    <definedName name="akof100_9">#REF!</definedName>
    <definedName name="akof150">#REF!</definedName>
    <definedName name="akof150___0">"$#REF!.$W$155"</definedName>
    <definedName name="akof150_1">#REF!</definedName>
    <definedName name="akof150_1_1">#REF!</definedName>
    <definedName name="akof150_1_1_1">#REF!</definedName>
    <definedName name="akof150_2">#REF!</definedName>
    <definedName name="akof150_2_1">#REF!</definedName>
    <definedName name="akof150_3">#REF!</definedName>
    <definedName name="akof150_3_1">#REF!</definedName>
    <definedName name="akof150_3_1_1">#REF!</definedName>
    <definedName name="akof150_3_2">#REF!</definedName>
    <definedName name="akof150_4">#REF!</definedName>
    <definedName name="akof150_4_1">#REF!</definedName>
    <definedName name="akof150_5">#REF!</definedName>
    <definedName name="akof150_6">#REF!</definedName>
    <definedName name="akof150_7">#REF!</definedName>
    <definedName name="akof150_7_1">#REF!</definedName>
    <definedName name="akof150_8">#REF!</definedName>
    <definedName name="akof150_9">#REF!</definedName>
    <definedName name="akof4">#REF!</definedName>
    <definedName name="akof4___0">"$#REF!.$W$156"</definedName>
    <definedName name="akof4_1">#REF!</definedName>
    <definedName name="akof4_1_1">#REF!</definedName>
    <definedName name="akof4_1_1_1">#REF!</definedName>
    <definedName name="akof4_2">#REF!</definedName>
    <definedName name="akof4_2_1">#REF!</definedName>
    <definedName name="akof4_3">#REF!</definedName>
    <definedName name="akof4_3_1">#REF!</definedName>
    <definedName name="akof4_3_1_1">#REF!</definedName>
    <definedName name="akof4_3_2">#REF!</definedName>
    <definedName name="akof4_4">#REF!</definedName>
    <definedName name="akof4_4_1">#REF!</definedName>
    <definedName name="akof4_5">#REF!</definedName>
    <definedName name="akof4_6">#REF!</definedName>
    <definedName name="akof4_7">#REF!</definedName>
    <definedName name="akof4_7_1">#REF!</definedName>
    <definedName name="akof4_8">#REF!</definedName>
    <definedName name="akof4_9">#REF!</definedName>
    <definedName name="akof6">#REF!</definedName>
    <definedName name="akof6___0">"$#REF!.$W$155"</definedName>
    <definedName name="akof6_1">#REF!</definedName>
    <definedName name="akof6_1_1">#REF!</definedName>
    <definedName name="akof6_1_1_1">#REF!</definedName>
    <definedName name="akof6_2">#REF!</definedName>
    <definedName name="akof6_2_1">#REF!</definedName>
    <definedName name="akof6_3">#REF!</definedName>
    <definedName name="akof6_3_1">#REF!</definedName>
    <definedName name="akof6_3_1_1">#REF!</definedName>
    <definedName name="akof6_3_2">#REF!</definedName>
    <definedName name="akof6_4">#REF!</definedName>
    <definedName name="akof6_4_1">#REF!</definedName>
    <definedName name="akof6_5">#REF!</definedName>
    <definedName name="akof6_6">#REF!</definedName>
    <definedName name="akof6_7">#REF!</definedName>
    <definedName name="akof6_7_1">#REF!</definedName>
    <definedName name="akof6_8">#REF!</definedName>
    <definedName name="akof6_9">#REF!</definedName>
    <definedName name="akof80">#REF!</definedName>
    <definedName name="akof80___0">"$#REF!.$W$157"</definedName>
    <definedName name="akof80_1">#REF!</definedName>
    <definedName name="akof80_1_1">#REF!</definedName>
    <definedName name="akof80_1_1_1">#REF!</definedName>
    <definedName name="akof80_2">#REF!</definedName>
    <definedName name="akof80_2_1">#REF!</definedName>
    <definedName name="akof80_3">#REF!</definedName>
    <definedName name="akof80_3_1">#REF!</definedName>
    <definedName name="akof80_3_1_1">#REF!</definedName>
    <definedName name="akof80_3_2">#REF!</definedName>
    <definedName name="akof80_4">#REF!</definedName>
    <definedName name="akof80_4_1">#REF!</definedName>
    <definedName name="akof80_5">#REF!</definedName>
    <definedName name="akof80_6">#REF!</definedName>
    <definedName name="akof80_7">#REF!</definedName>
    <definedName name="akof80_7_1">#REF!</definedName>
    <definedName name="akof80_8">#REF!</definedName>
    <definedName name="akof80_9">#REF!</definedName>
    <definedName name="akofl80">#REF!</definedName>
    <definedName name="akofl80___0">"$#REF!.$W$196"</definedName>
    <definedName name="akofl80_1_1">#REF!</definedName>
    <definedName name="akofl80_1_1_1">#REF!</definedName>
    <definedName name="akofl80_2_1">#REF!</definedName>
    <definedName name="akofl80_3_1">#REF!</definedName>
    <definedName name="akofl80_3_1_1">#REF!</definedName>
    <definedName name="akofl80_3_2">#REF!</definedName>
    <definedName name="akofl80_4">#REF!</definedName>
    <definedName name="akofl80_4_1">#REF!</definedName>
    <definedName name="akofl80_5">#REF!</definedName>
    <definedName name="akofl80_6">#REF!</definedName>
    <definedName name="akofl80_7">#REF!</definedName>
    <definedName name="akofl80_7_1">#REF!</definedName>
    <definedName name="akofl80_8">#REF!</definedName>
    <definedName name="akofl80_9">#REF!</definedName>
    <definedName name="akogv100">#REF!</definedName>
    <definedName name="akogv100___0">"$#REF!.$#REF!$#REF!"</definedName>
    <definedName name="akogv100_1">#REF!</definedName>
    <definedName name="akogv100_1_1">#REF!</definedName>
    <definedName name="akogv100_1_1_1">#REF!</definedName>
    <definedName name="akogv100_2">#REF!</definedName>
    <definedName name="akogv100_3">#REF!</definedName>
    <definedName name="akogv100_3_1">#REF!</definedName>
    <definedName name="akogv100_3_1_1">#REF!</definedName>
    <definedName name="akogv100_3_2">#REF!</definedName>
    <definedName name="akogv100_4">#REF!</definedName>
    <definedName name="akogv100_4_1">#REF!</definedName>
    <definedName name="akogv100_5">#REF!</definedName>
    <definedName name="akogv100_6">#REF!</definedName>
    <definedName name="akogv100_7">#REF!</definedName>
    <definedName name="akogv100_7_1">#REF!</definedName>
    <definedName name="akogv100_8">#REF!</definedName>
    <definedName name="akogv100_9">#REF!</definedName>
    <definedName name="akogv80">#REF!</definedName>
    <definedName name="akogv80___0">"$#REF!.$W$195"</definedName>
    <definedName name="akogv80_1_1">#REF!</definedName>
    <definedName name="akogv80_1_1_1">#REF!</definedName>
    <definedName name="akogv80_2_1">#REF!</definedName>
    <definedName name="akogv80_3_1">#REF!</definedName>
    <definedName name="akogv80_3_1_1">#REF!</definedName>
    <definedName name="akogv80_3_2">#REF!</definedName>
    <definedName name="akogv80_4">#REF!</definedName>
    <definedName name="akogv80_4_1">#REF!</definedName>
    <definedName name="akogv80_5">#REF!</definedName>
    <definedName name="akogv80_6">#REF!</definedName>
    <definedName name="akogv80_7">#REF!</definedName>
    <definedName name="akogv80_7_1">#REF!</definedName>
    <definedName name="akogv80_8">#REF!</definedName>
    <definedName name="akogv80_9">#REF!</definedName>
    <definedName name="AKP">#REF!</definedName>
    <definedName name="AKT">#REF!</definedName>
    <definedName name="AKU" localSheetId="9">[0]!__________fjd100:[0]!__________gvd65</definedName>
    <definedName name="AKU">[0]!__________fjd100:[0]!__________gvd65</definedName>
    <definedName name="aku100___0">"$#REF!.$W$200"</definedName>
    <definedName name="aku100_1_1">#REF!</definedName>
    <definedName name="aku100_1_1_1">#REF!</definedName>
    <definedName name="aku100_2_1">#REF!</definedName>
    <definedName name="aku100_3_1">#REF!</definedName>
    <definedName name="aku100_3_1_1">#REF!</definedName>
    <definedName name="aku100_3_2">#REF!</definedName>
    <definedName name="aku100_4">#REF!</definedName>
    <definedName name="aku100_4_1">#REF!</definedName>
    <definedName name="aku100_5">#REF!</definedName>
    <definedName name="aku100_6">#REF!</definedName>
    <definedName name="aku100_7">#REF!</definedName>
    <definedName name="aku100_7_1">#REF!</definedName>
    <definedName name="aku100_8">#REF!</definedName>
    <definedName name="aku100_9">#REF!</definedName>
    <definedName name="aku150___0">"$#REF!.$W$199"</definedName>
    <definedName name="aku150_1_1">#REF!</definedName>
    <definedName name="aku150_1_1_1">#REF!</definedName>
    <definedName name="aku150_2_1">#REF!</definedName>
    <definedName name="aku150_3_1">#REF!</definedName>
    <definedName name="aku150_3_1_1">#REF!</definedName>
    <definedName name="aku150_3_2">#REF!</definedName>
    <definedName name="aku150_4">#REF!</definedName>
    <definedName name="aku150_4_1">#REF!</definedName>
    <definedName name="aku150_5">#REF!</definedName>
    <definedName name="aku150_6">#REF!</definedName>
    <definedName name="aku150_7">#REF!</definedName>
    <definedName name="aku150_7_1">#REF!</definedName>
    <definedName name="aku150_8">#REF!</definedName>
    <definedName name="aku150_9">#REF!</definedName>
    <definedName name="aku30.60">#REF!</definedName>
    <definedName name="aku60.120">#REF!</definedName>
    <definedName name="akuarm60.120">#REF!</definedName>
    <definedName name="AL">#REF!</definedName>
    <definedName name="al..foil.singl">#REF!</definedName>
    <definedName name="al.clad">#REF!</definedName>
    <definedName name="al.foil.dbel">#REF!</definedName>
    <definedName name="ala">#REF!</definedName>
    <definedName name="alaina">#REF!</definedName>
    <definedName name="alamat">#REF!</definedName>
    <definedName name="alamat_dir">#REF!</definedName>
    <definedName name="ALAT">#REF!</definedName>
    <definedName name="Alat.bantu">#REF!</definedName>
    <definedName name="alat.ukur">#REF!</definedName>
    <definedName name="alat_2" localSheetId="9">[0]!______EEE14</definedName>
    <definedName name="alat_2">[0]!______EEE14</definedName>
    <definedName name="alat_3" localSheetId="9">[0]!______EEE17</definedName>
    <definedName name="alat_3">[0]!______EEE17</definedName>
    <definedName name="alat_4" localSheetId="9">[0]!______EEE19</definedName>
    <definedName name="alat_4">[0]!______EEE19</definedName>
    <definedName name="Alat_Asphalt_Distributor" localSheetId="9">#REF!</definedName>
    <definedName name="Alat_Asphalt_Distributor">#REF!</definedName>
    <definedName name="Alat_bantu" localSheetId="9">#REF!</definedName>
    <definedName name="Alat_bantu">#REF!</definedName>
    <definedName name="Alat_bantu_Eriction_kuda2_besi">#REF!</definedName>
    <definedName name="Alat_bantu_kuda2_baja_IWF">#REF!</definedName>
    <definedName name="Alat_bantu_lantai">#REF!</definedName>
    <definedName name="Alat_Bantu_Mesin_Bor_listrik">#REF!</definedName>
    <definedName name="Alat_Bantu_Mesin_las_listrik">#REF!</definedName>
    <definedName name="ALAT_GTO" localSheetId="9">{"'Sheet1'!$A$1"}</definedName>
    <definedName name="ALAT_GTO">{"'Sheet1'!$A$1"}</definedName>
    <definedName name="Alat_Loader">#REF!</definedName>
    <definedName name="Alat_Pancang">#REF!</definedName>
    <definedName name="ALAT1">#REF!</definedName>
    <definedName name="alat2">#REF!</definedName>
    <definedName name="ALAT3">#REF!</definedName>
    <definedName name="ALAT4">#REF!</definedName>
    <definedName name="Alat421">#REF!</definedName>
    <definedName name="Alat521">#REF!</definedName>
    <definedName name="Alat522">#REF!</definedName>
    <definedName name="Alat633">#REF!</definedName>
    <definedName name="Alat634">#REF!</definedName>
    <definedName name="Alat79">#REF!</definedName>
    <definedName name="Alat841">#REF!</definedName>
    <definedName name="alatban">#REF!</definedName>
    <definedName name="alatbantu">#REF!</definedName>
    <definedName name="AlatBaru">#REF!</definedName>
    <definedName name="Alatbnt">#REF!</definedName>
    <definedName name="AlatCCOIntern">#REF!</definedName>
    <definedName name="alatcena">#REF!</definedName>
    <definedName name="AlatChange">#REF!</definedName>
    <definedName name="alatp">#REF!</definedName>
    <definedName name="alatperjam">#REF!</definedName>
    <definedName name="AlatPokok">#REF!</definedName>
    <definedName name="ALATUTAMA">#REF!</definedName>
    <definedName name="alban">#REF!</definedName>
    <definedName name="alfo">#REF!</definedName>
    <definedName name="ALIHKEUN">#REF!</definedName>
    <definedName name="alkali">#REF!</definedName>
    <definedName name="alkalin">#REF!</definedName>
    <definedName name="ALL">#REF!</definedName>
    <definedName name="all.1">#REF!</definedName>
    <definedName name="all.2">#REF!</definedName>
    <definedName name="ALL_1">#REF!</definedName>
    <definedName name="ALL_1_1">#REF!</definedName>
    <definedName name="ALL_1_1_1">#REF!</definedName>
    <definedName name="ALL_3">#REF!</definedName>
    <definedName name="ALL_4">#REF!</definedName>
    <definedName name="ALL_7">#REF!</definedName>
    <definedName name="all_s">#REF!</definedName>
    <definedName name="alm">#REF!</definedName>
    <definedName name="Alm.handle">#REF!</definedName>
    <definedName name="Alm.list_U__T__L">#REF!</definedName>
    <definedName name="Alm.profil_daun_jendela">#REF!</definedName>
    <definedName name="Alm.profil_daun_pintu">#REF!</definedName>
    <definedName name="Alm.profil_Kusen_pt___jdl_4">#REF!</definedName>
    <definedName name="Alm.profil_Louver_t_1_2mm">#REF!</definedName>
    <definedName name="almari">#REF!</definedName>
    <definedName name="almcomp">#REF!</definedName>
    <definedName name="AlmtKaCabang">#REF!</definedName>
    <definedName name="AlmtKapro">#REF!</definedName>
    <definedName name="AlmtOwner">#REF!</definedName>
    <definedName name="AlmtSOE">#REF!</definedName>
    <definedName name="alooo">#N/A</definedName>
    <definedName name="alooo_2" localSheetId="9">[0]!______gip1</definedName>
    <definedName name="alooo_2">[0]!______gip1</definedName>
    <definedName name="alooo_3" localSheetId="9">[0]!______gip3</definedName>
    <definedName name="alooo_3">[0]!______gip3</definedName>
    <definedName name="alooo_4" localSheetId="9">[0]!______gk2</definedName>
    <definedName name="alooo_4">[0]!______gk2</definedName>
    <definedName name="AlphaNakayasu" localSheetId="9">#REF!</definedName>
    <definedName name="AlphaNakayasu">#REF!</definedName>
    <definedName name="alrang" localSheetId="9">#REF!</definedName>
    <definedName name="alrang">#REF!</definedName>
    <definedName name="alt">#REF!</definedName>
    <definedName name="alt1_2" localSheetId="9">[0]!______gvd1</definedName>
    <definedName name="alt1_2">[0]!______gvd1</definedName>
    <definedName name="alt1_3" localSheetId="9">[0]!______gvd100</definedName>
    <definedName name="alt1_3">[0]!______gvd100</definedName>
    <definedName name="alt1_4" localSheetId="9">[0]!______gvd2</definedName>
    <definedName name="alt1_4">[0]!______gvd2</definedName>
    <definedName name="alu" localSheetId="9">#REF!</definedName>
    <definedName name="alu">#REF!</definedName>
    <definedName name="alub" localSheetId="9">#REF!</definedName>
    <definedName name="alub">#REF!</definedName>
    <definedName name="aluc">#REF!</definedName>
    <definedName name="ALUM">#REF!</definedName>
    <definedName name="alum153">#REF!</definedName>
    <definedName name="AlumFoil">#REF!</definedName>
    <definedName name="aluminium">#REF!</definedName>
    <definedName name="ALUMINIUM_FOIL">#REF!</definedName>
    <definedName name="Aluminium_poil">#REF!</definedName>
    <definedName name="aluminiumfoil">#REF!</definedName>
    <definedName name="aluminiumpintu">#REF!</definedName>
    <definedName name="alumunium_foil">#REF!</definedName>
    <definedName name="ALUT">#REF!</definedName>
    <definedName name="ALVO">#REF!</definedName>
    <definedName name="AM">#REF!</definedName>
    <definedName name="AM_1">#REF!</definedName>
    <definedName name="am_30">#REF!</definedName>
    <definedName name="am_grout">#REF!</definedName>
    <definedName name="ambara" hidden="1">#REF!</definedName>
    <definedName name="AMCO100">#REF!</definedName>
    <definedName name="AMGrader">#REF!</definedName>
    <definedName name="amgrout54">#REF!</definedName>
    <definedName name="AMP">#REF!</definedName>
    <definedName name="amp_30">#REF!</definedName>
    <definedName name="AMP_CBL2">#N/A</definedName>
    <definedName name="AMP_CBL3">#N/A</definedName>
    <definedName name="amp_hari">#REF!</definedName>
    <definedName name="amp_jam">#REF!</definedName>
    <definedName name="AMPAR23">#REF!</definedName>
    <definedName name="AMPAR57">#REF!</definedName>
    <definedName name="ampel">#REF!</definedName>
    <definedName name="ampelas">#REF!</definedName>
    <definedName name="amplas">#REF!</definedName>
    <definedName name="amplas001">#REF!</definedName>
    <definedName name="amplasb">#REF!</definedName>
    <definedName name="amplasc">#REF!</definedName>
    <definedName name="amplaswesi">#REF!</definedName>
    <definedName name="amplaswesib">#REF!</definedName>
    <definedName name="amplaswesic">#REF!</definedName>
    <definedName name="amplimatv">#REF!</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30">#REF!</definedName>
    <definedName name="an.ars">#REF!</definedName>
    <definedName name="an.beton">#REF!</definedName>
    <definedName name="an.extra">#REF!</definedName>
    <definedName name="an.kali">#REF!</definedName>
    <definedName name="an.panel">#REF!</definedName>
    <definedName name="an.pondasi">#REF!</definedName>
    <definedName name="an.prtsi">#REF!</definedName>
    <definedName name="an.tan">#REF!</definedName>
    <definedName name="an.tiang">#REF!</definedName>
    <definedName name="an_acbase">#REF!</definedName>
    <definedName name="an_acbc">#REF!</definedName>
    <definedName name="an_acwc">#REF!</definedName>
    <definedName name="an_agregaeB">#REF!</definedName>
    <definedName name="an_agregateA">#REF!</definedName>
    <definedName name="an_besi">#REF!</definedName>
    <definedName name="an_beton125">#REF!</definedName>
    <definedName name="an_beton175">#REF!</definedName>
    <definedName name="an_beton250">#REF!</definedName>
    <definedName name="an_beton300">#REF!</definedName>
    <definedName name="an_beton350">#REF!</definedName>
    <definedName name="AN_BOW">#REF!</definedName>
    <definedName name="AN_CK">#REF!</definedName>
    <definedName name="an_extra">#REF!</definedName>
    <definedName name="an_fiber">#REF!</definedName>
    <definedName name="an_gal0..2">#REF!</definedName>
    <definedName name="an_gal2..4">#REF!</definedName>
    <definedName name="an_galbatu">#REF!</definedName>
    <definedName name="an_galdrain">#REF!</definedName>
    <definedName name="an_galian">#REF!</definedName>
    <definedName name="an_geotextile">#REF!</definedName>
    <definedName name="an_guardril">#REF!</definedName>
    <definedName name="AN_K">#REF!</definedName>
    <definedName name="an_kansteen">#REF!</definedName>
    <definedName name="an_kansteenL2">#REF!</definedName>
    <definedName name="an_marka">#REF!</definedName>
    <definedName name="an_mob">#REF!</definedName>
    <definedName name="an_pancang">#REF!</definedName>
    <definedName name="an_pasbatu">#REF!</definedName>
    <definedName name="an_penyiapanbadan">#REF!</definedName>
    <definedName name="an_plank12">#REF!</definedName>
    <definedName name="an_plank17">#REF!</definedName>
    <definedName name="an_primecoat">#REF!</definedName>
    <definedName name="an_rcp100">#REF!</definedName>
    <definedName name="an_rcp40">#REF!</definedName>
    <definedName name="an_rcp60">#REF!</definedName>
    <definedName name="an_rcp80">#REF!</definedName>
    <definedName name="an_tackcoat">#REF!</definedName>
    <definedName name="an_timbpilihan">#REF!</definedName>
    <definedName name="an_timbunan">#REF!</definedName>
    <definedName name="an_tpa2">#REF!</definedName>
    <definedName name="an_uditchds2">#REF!</definedName>
    <definedName name="ANA">#REF!</definedName>
    <definedName name="ana.1">#REF!</definedName>
    <definedName name="ana.rev">#REF!</definedName>
    <definedName name="ana.revisi">#REF!</definedName>
    <definedName name="ana.tpa">#REF!</definedName>
    <definedName name="ana_2.00">#REF!</definedName>
    <definedName name="ana_2.17">#REF!</definedName>
    <definedName name="ana_2.20">#REF!</definedName>
    <definedName name="ana_2.21">#REF!</definedName>
    <definedName name="ana_2.26a">#REF!</definedName>
    <definedName name="ana_2_00">#REF!</definedName>
    <definedName name="ana_2_01">#REF!</definedName>
    <definedName name="ana_2_02">#REF!</definedName>
    <definedName name="ana_2_14">#REF!</definedName>
    <definedName name="ana_2_15">#REF!</definedName>
    <definedName name="ana_2_16">#REF!</definedName>
    <definedName name="ana_2_17">#REF!</definedName>
    <definedName name="ana_2_18">#REF!</definedName>
    <definedName name="ana_2_19">#REF!</definedName>
    <definedName name="ana_2_20">#REF!</definedName>
    <definedName name="ana_2_21">#REF!</definedName>
    <definedName name="ana_2_22">#REF!</definedName>
    <definedName name="ana_2_26a">#REF!</definedName>
    <definedName name="ana_2_26b">#REF!</definedName>
    <definedName name="ana_2_26d">#REF!</definedName>
    <definedName name="ana_2_35">#REF!</definedName>
    <definedName name="ana_23_14a">#REF!</definedName>
    <definedName name="ana_23_18a">#REF!</definedName>
    <definedName name="ana_23_18b">#REF!</definedName>
    <definedName name="ana_23_21d">#REF!</definedName>
    <definedName name="ana_23_21e">#REF!</definedName>
    <definedName name="ana_23_21f">#REF!</definedName>
    <definedName name="ana_23_21g">#REF!</definedName>
    <definedName name="ana_23_21h">#REF!</definedName>
    <definedName name="ana_23_27">#REF!</definedName>
    <definedName name="ana_23_32">#REF!</definedName>
    <definedName name="ana_23_33">#REF!</definedName>
    <definedName name="ana_23_34">#REF!</definedName>
    <definedName name="ana_23_35">#REF!</definedName>
    <definedName name="ana_23_36">#REF!</definedName>
    <definedName name="ana_23_38">#REF!</definedName>
    <definedName name="ana_23_38a">#REF!</definedName>
    <definedName name="ana_23_38b">#REF!</definedName>
    <definedName name="ana_23_38c">#REF!</definedName>
    <definedName name="ana_23_38d">#REF!</definedName>
    <definedName name="ana_23_39">#REF!</definedName>
    <definedName name="ana_23_39a">#REF!</definedName>
    <definedName name="ana_23_4">#REF!</definedName>
    <definedName name="ana_23_40">#REF!</definedName>
    <definedName name="ana_23_43">#REF!</definedName>
    <definedName name="ana_23_4a">#REF!</definedName>
    <definedName name="ana_23_4b">#REF!</definedName>
    <definedName name="ana_23_4c">#REF!</definedName>
    <definedName name="ana_23_4d">#REF!</definedName>
    <definedName name="ana_23_4f">#REF!</definedName>
    <definedName name="ana_23_5a">#REF!</definedName>
    <definedName name="ana_23_5b">#REF!</definedName>
    <definedName name="ana_23_5c">#REF!</definedName>
    <definedName name="ana_23_5d">#REF!</definedName>
    <definedName name="ana_23_5e">#REF!</definedName>
    <definedName name="ana_23_5f">#REF!</definedName>
    <definedName name="ana_23_8a">#REF!</definedName>
    <definedName name="ana_23_8b">#REF!</definedName>
    <definedName name="ana_23_8c">#REF!</definedName>
    <definedName name="ana_23_8d">#REF!</definedName>
    <definedName name="ana_4_43">#REF!</definedName>
    <definedName name="ana_agregat_kelas_B">#REF!</definedName>
    <definedName name="ana_agregat_kelas_C">#REF!</definedName>
    <definedName name="ana_batu">#REF!</definedName>
    <definedName name="ana_batu_belah">#REF!</definedName>
    <definedName name="ana_gravel">#REF!</definedName>
    <definedName name="ana_pasir">#REF!</definedName>
    <definedName name="ana_pasir_urug">#REF!</definedName>
    <definedName name="ana_per">#REF!</definedName>
    <definedName name="ana_sirtu">#REF!</definedName>
    <definedName name="Ana421a">#REF!</definedName>
    <definedName name="Ana521a">#REF!</definedName>
    <definedName name="Ana522a">#REF!</definedName>
    <definedName name="Ana633a">#REF!</definedName>
    <definedName name="Ana634a">#REF!</definedName>
    <definedName name="Ana841a">#REF!</definedName>
    <definedName name="AnAC">#REF!</definedName>
    <definedName name="AnAcBase">#REF!</definedName>
    <definedName name="AnAcBaseLev">#REF!</definedName>
    <definedName name="AnACBCLevell">#REF!</definedName>
    <definedName name="ANADC">#REF!</definedName>
    <definedName name="ANADC_4">#REF!</definedName>
    <definedName name="anaggreklsB412">#REF!</definedName>
    <definedName name="anaggreklsb511">#REF!</definedName>
    <definedName name="AnAgregatA">#REF!</definedName>
    <definedName name="AnAgregatB">#REF!</definedName>
    <definedName name="anaHSPL">#REF!</definedName>
    <definedName name="ANAKMC">#REF!</definedName>
    <definedName name="ANAKMC_4">#REF!</definedName>
    <definedName name="anal">#REF!</definedName>
    <definedName name="anal_acian">#REF!</definedName>
    <definedName name="anal_balokb1">#REF!</definedName>
    <definedName name="anal_balokb11">#REF!</definedName>
    <definedName name="anal_balokb13">#REF!</definedName>
    <definedName name="anal_balokb18">#REF!</definedName>
    <definedName name="anal_balokb6">#REF!</definedName>
    <definedName name="anal_balokb8">#REF!</definedName>
    <definedName name="anal_balokr1">#REF!</definedName>
    <definedName name="anal_bata12">#REF!</definedName>
    <definedName name="anal_bata15">#REF!</definedName>
    <definedName name="anal_besi">#REF!</definedName>
    <definedName name="anal_betonkedapair">#REF!</definedName>
    <definedName name="ANAL_BHN">#REF!</definedName>
    <definedName name="anal_bondex">#REF!</definedName>
    <definedName name="anal_bouwplank">#REF!</definedName>
    <definedName name="anal_bubungan">#REF!</definedName>
    <definedName name="anal_genteng">#REF!</definedName>
    <definedName name="ANAL_KERAMIK4040MCGN">#REF!</definedName>
    <definedName name="anal_keramik4040mcn">#REF!</definedName>
    <definedName name="anal_keramik4040mcp">#REF!</definedName>
    <definedName name="ANAL_KERAMIK6060MCP">#REF!</definedName>
    <definedName name="anal_klimaks">#REF!</definedName>
    <definedName name="anal_kolomc8">#REF!</definedName>
    <definedName name="anal_kolomc9">#REF!</definedName>
    <definedName name="anal_kolompraktis">#REF!</definedName>
    <definedName name="anal_lisplankkayu">#REF!</definedName>
    <definedName name="anal_m5">#REF!</definedName>
    <definedName name="anal_m7">#REF!</definedName>
    <definedName name="anal_niroabsolut">#REF!</definedName>
    <definedName name="anal_plat">#REF!</definedName>
    <definedName name="anal_plester12">#REF!</definedName>
    <definedName name="anal_plester15">#REF!</definedName>
    <definedName name="anal_plintcovetua">#REF!</definedName>
    <definedName name="anal_polikarbonat">#REF!</definedName>
    <definedName name="anal_sierawhite">#REF!</definedName>
    <definedName name="anal_spandex">#REF!</definedName>
    <definedName name="anal_tangga">#REF!</definedName>
    <definedName name="anal1">#REF!</definedName>
    <definedName name="ANAL10">#REF!</definedName>
    <definedName name="anal10.1.1">#REF!</definedName>
    <definedName name="anal10.1.2">#REF!</definedName>
    <definedName name="anal10.1.3">#REF!</definedName>
    <definedName name="anal10.1.4">#REF!</definedName>
    <definedName name="anal10.1.5">#REF!</definedName>
    <definedName name="Anal2">#REF!</definedName>
    <definedName name="anal3.1.2">#REF!</definedName>
    <definedName name="anal3.1.4">#REF!</definedName>
    <definedName name="anal3.1.5">#REF!</definedName>
    <definedName name="anal3.1.8b">#REF!</definedName>
    <definedName name="ANAL4.2.1">#REF!</definedName>
    <definedName name="anal4.2.2a">#REF!</definedName>
    <definedName name="anal5.7.1">#REF!</definedName>
    <definedName name="anal6.2.2">#REF!</definedName>
    <definedName name="anal6.3.3">#REF!</definedName>
    <definedName name="anal6.3.4">#REF!</definedName>
    <definedName name="anal6.3.7">#REF!</definedName>
    <definedName name="anal6.3.8">#REF!</definedName>
    <definedName name="anal6.3.9">#REF!</definedName>
    <definedName name="anal6.8.3">#REF!</definedName>
    <definedName name="anal7.1.3">#REF!</definedName>
    <definedName name="anal7.1.8">#REF!</definedName>
    <definedName name="anal7.3.3">#REF!</definedName>
    <definedName name="anal7.3.4">#REF!</definedName>
    <definedName name="anal7.5.4">#REF!</definedName>
    <definedName name="anal7.6.1">#REF!</definedName>
    <definedName name="anal7.6.9">#REF!</definedName>
    <definedName name="anal8.1.1">#REF!</definedName>
    <definedName name="anal8.1.5">#REF!</definedName>
    <definedName name="anal8.1.9b">#REF!</definedName>
    <definedName name="anal8.4.10">#REF!</definedName>
    <definedName name="anal8.4.3a">#REF!</definedName>
    <definedName name="ANALAN">#REF!</definedName>
    <definedName name="ANALAN_4">#REF!</definedName>
    <definedName name="ANALAT">#REF!</definedName>
    <definedName name="ANALBAHAN">#REF!</definedName>
    <definedName name="ANALHSA">#REF!</definedName>
    <definedName name="Anali">#REF!</definedName>
    <definedName name="ANALIS" hidden="1">#REF!</definedName>
    <definedName name="Analisa">#REF!</definedName>
    <definedName name="analisa.tpa">#REF!</definedName>
    <definedName name="Analisa_A_19">#REF!</definedName>
    <definedName name="Analisa_A_20">#REF!</definedName>
    <definedName name="Analisa_A2">#REF!</definedName>
    <definedName name="Analisa_A3">#REF!</definedName>
    <definedName name="Analisa_A4">#REF!</definedName>
    <definedName name="Analisa_B_9">#REF!</definedName>
    <definedName name="Analisa_B1">#REF!</definedName>
    <definedName name="Analisa_B10">#REF!</definedName>
    <definedName name="Analisa_B11">#REF!</definedName>
    <definedName name="Analisa_B2">#REF!</definedName>
    <definedName name="Analisa_B3">#REF!</definedName>
    <definedName name="Analisa_B4">#REF!</definedName>
    <definedName name="Analisa_B5">#REF!</definedName>
    <definedName name="Analisa_B6">#REF!</definedName>
    <definedName name="Analisa_B8">#REF!</definedName>
    <definedName name="Analisa_B9">#REF!</definedName>
    <definedName name="Analisa_beton">#REF!</definedName>
    <definedName name="Analisa_C1">#REF!</definedName>
    <definedName name="Analisa_C10">#REF!</definedName>
    <definedName name="Analisa_C11">#REF!</definedName>
    <definedName name="Analisa_C12">#REF!</definedName>
    <definedName name="Analisa_C13">#REF!</definedName>
    <definedName name="Analisa_C14">#REF!</definedName>
    <definedName name="Analisa_C2">#REF!</definedName>
    <definedName name="Analisa_C3">#REF!</definedName>
    <definedName name="Analisa_C4">#REF!</definedName>
    <definedName name="Analisa_C5">#REF!</definedName>
    <definedName name="Analisa_C6">#REF!</definedName>
    <definedName name="Analisa_C8">#REF!</definedName>
    <definedName name="Analisa_C9">#REF!</definedName>
    <definedName name="Analisa_Ca5">#REF!</definedName>
    <definedName name="Analisa_Ca7">#REF!</definedName>
    <definedName name="Analisa_D1">#REF!</definedName>
    <definedName name="Analisa_D2">#REF!</definedName>
    <definedName name="Analisa_E10">#REF!</definedName>
    <definedName name="Analisa_E11">#REF!</definedName>
    <definedName name="Analisa_E3">#REF!</definedName>
    <definedName name="Analisa_E4">#REF!</definedName>
    <definedName name="Analisa_E5">#REF!</definedName>
    <definedName name="Analisa_E6">#REF!</definedName>
    <definedName name="Analisa_E7">#REF!</definedName>
    <definedName name="Analisa_E8">#REF!</definedName>
    <definedName name="Analisa_E9">#REF!</definedName>
    <definedName name="Analisa_EI_635">#REF!</definedName>
    <definedName name="Analisa_EI_636">#REF!</definedName>
    <definedName name="Analisa_F1">#REF!</definedName>
    <definedName name="Analisa_F10">#REF!</definedName>
    <definedName name="Analisa_F11">#REF!</definedName>
    <definedName name="Analisa_F12">#REF!</definedName>
    <definedName name="Analisa_F13">#REF!</definedName>
    <definedName name="Analisa_F14">#REF!</definedName>
    <definedName name="Analisa_F15">#REF!</definedName>
    <definedName name="Analisa_F16">#REF!</definedName>
    <definedName name="Analisa_F17">#REF!</definedName>
    <definedName name="Analisa_F2">#REF!</definedName>
    <definedName name="Analisa_F21">#REF!</definedName>
    <definedName name="Analisa_F3">#REF!</definedName>
    <definedName name="Analisa_F4">#REF!</definedName>
    <definedName name="Analisa_F5">#REF!</definedName>
    <definedName name="Analisa_F6">#REF!</definedName>
    <definedName name="Analisa_F7">#REF!</definedName>
    <definedName name="Analisa_F8">#REF!</definedName>
    <definedName name="Analisa_F9">#REF!</definedName>
    <definedName name="Analisa_G1">#REF!</definedName>
    <definedName name="Analisa_G10">#REF!</definedName>
    <definedName name="Analisa_G11">#REF!</definedName>
    <definedName name="Analisa_G12">#REF!</definedName>
    <definedName name="Analisa_G13">#REF!</definedName>
    <definedName name="Analisa_G14">#REF!</definedName>
    <definedName name="Analisa_G15">#REF!</definedName>
    <definedName name="Analisa_G16">#REF!</definedName>
    <definedName name="Analisa_G17">#REF!</definedName>
    <definedName name="Analisa_G18">#REF!</definedName>
    <definedName name="Analisa_G2">#REF!</definedName>
    <definedName name="Analisa_G3">#REF!</definedName>
    <definedName name="Analisa_G4">#REF!</definedName>
    <definedName name="Analisa_G5">#REF!</definedName>
    <definedName name="Analisa_G6">#REF!</definedName>
    <definedName name="Analisa_G7">#REF!</definedName>
    <definedName name="Analisa_G8">#REF!</definedName>
    <definedName name="Analisa_G9">#REF!</definedName>
    <definedName name="Analisa_Hanung">#REF!</definedName>
    <definedName name="analisa_oe">#REF!</definedName>
    <definedName name="ANALISA_PEKERJAAN">#REF!</definedName>
    <definedName name="analisa_tpa">#REF!</definedName>
    <definedName name="Analisa1">#REF!</definedName>
    <definedName name="Analisa101A">#REF!</definedName>
    <definedName name="Analisa101B">#REF!</definedName>
    <definedName name="Analisa101C">#REF!</definedName>
    <definedName name="Analisa101D">#REF!</definedName>
    <definedName name="Analisa101E">#REF!</definedName>
    <definedName name="Analisa2">#REF!</definedName>
    <definedName name="Analisa3">#REF!</definedName>
    <definedName name="Analisa4">#REF!</definedName>
    <definedName name="AnalisaCC">#REF!</definedName>
    <definedName name="AnalisaCCOIntern">#REF!</definedName>
    <definedName name="AnalisaHarsat">#REF!</definedName>
    <definedName name="AnalisaHarsatCCOIntern">#REF!</definedName>
    <definedName name="AnalisaHarsatRealisasiSaatIni">#REF!</definedName>
    <definedName name="AnalisaHarsatRealisasiSdSaatIni">#REF!</definedName>
    <definedName name="AnalisaHarsatRealisasiSdSaatLalu">#REF!</definedName>
    <definedName name="AnalisaIC">#REF!</definedName>
    <definedName name="AnalisaJ">#REF!</definedName>
    <definedName name="AnalisaRAB">#REF!</definedName>
    <definedName name="AnalisaRealisasiSaatIni">#REF!</definedName>
    <definedName name="AnalisaRealisasiSdSaatIni">#REF!</definedName>
    <definedName name="AnalisaRealisasiSdSaatLalu">#REF!</definedName>
    <definedName name="analisas">#REF!</definedName>
    <definedName name="analisathp3">#REF!</definedName>
    <definedName name="analisawaygeren">#REF!</definedName>
    <definedName name="analisk311">#REF!</definedName>
    <definedName name="analk132">#REF!</definedName>
    <definedName name="analk224">#REF!</definedName>
    <definedName name="analk512">#REF!</definedName>
    <definedName name="analk618">#REF!</definedName>
    <definedName name="analk810">#REF!</definedName>
    <definedName name="analll">#N/A</definedName>
    <definedName name="ANALOGO">#REF!</definedName>
    <definedName name="ANALOGO_4">#REF!</definedName>
    <definedName name="ANAN">#REF!</definedName>
    <definedName name="ANASEL">#REF!</definedName>
    <definedName name="ANASEL_4">#REF!</definedName>
    <definedName name="AnATB">#REF!</definedName>
    <definedName name="ANAYOL">#REF!</definedName>
    <definedName name="ANAYOL_4">#REF!</definedName>
    <definedName name="AnBesiPolos">#REF!</definedName>
    <definedName name="AnBesiUlir">#REF!</definedName>
    <definedName name="AnBetonK175">#REF!</definedName>
    <definedName name="AnBetonK275">#REF!</definedName>
    <definedName name="anbpengadaanpancang">#REF!</definedName>
    <definedName name="Anchor_space">#REF!</definedName>
    <definedName name="Anchor_space_2">#REF!</definedName>
    <definedName name="AnColdmilling">#REF!</definedName>
    <definedName name="ancs">#REF!</definedName>
    <definedName name="ANCTR">#REF!</definedName>
    <definedName name="ANCTR_4">#REF!</definedName>
    <definedName name="and" localSheetId="9" hidden="1">{#N/A,#N/A,FALSE,"REK";#N/A,#N/A,FALSE,"Bq-ARS"}</definedName>
    <definedName name="and" hidden="1">{#N/A,#N/A,FALSE,"REK";#N/A,#N/A,FALSE,"Bq-ARS"}</definedName>
    <definedName name="andesitabu3060">#REF!</definedName>
    <definedName name="ANDI1" hidden="1">#REF!</definedName>
    <definedName name="ANDY" hidden="1">#REF!</definedName>
    <definedName name="ANDY2" hidden="1">#REF!</definedName>
    <definedName name="AnFasPenunjang">#REF!</definedName>
    <definedName name="AnGalBatuan">#REF!</definedName>
    <definedName name="AnGalBiasa">#REF!</definedName>
    <definedName name="AnGalSaluran">#REF!</definedName>
    <definedName name="AnGalTanah">#REF!</definedName>
    <definedName name="angan">#REF!</definedName>
    <definedName name="anggota1">#REF!</definedName>
    <definedName name="anggota2">#REF!</definedName>
    <definedName name="anggota3">#REF!</definedName>
    <definedName name="anggota4">#REF!</definedName>
    <definedName name="anggota5">#REF!</definedName>
    <definedName name="anggun" hidden="1">#REF!</definedName>
    <definedName name="angin">#REF!</definedName>
    <definedName name="ANGK">#REF!</definedName>
    <definedName name="angka">#REF!</definedName>
    <definedName name="Angka_Uang">#REF!</definedName>
    <definedName name="ANGKA2">#REF!</definedName>
    <definedName name="ANGKAHO">#REF!</definedName>
    <definedName name="angker">#REF!</definedName>
    <definedName name="Angker_baut">#REF!</definedName>
    <definedName name="angker_dia.12">#REF!</definedName>
    <definedName name="Angker_kusen">#REF!</definedName>
    <definedName name="angker16p40">#REF!</definedName>
    <definedName name="angker22p50">#REF!</definedName>
    <definedName name="angkerkusen_dok">#REF!</definedName>
    <definedName name="angkor">#REF!</definedName>
    <definedName name="angkor_10">#REF!</definedName>
    <definedName name="angkor_2">#REF!</definedName>
    <definedName name="angkor_3">#REF!</definedName>
    <definedName name="angkor_4">#REF!</definedName>
    <definedName name="angkor_5">#REF!</definedName>
    <definedName name="angkor_6">#REF!</definedName>
    <definedName name="angkor_8">#REF!</definedName>
    <definedName name="angkorg">#REF!</definedName>
    <definedName name="angkur">"'file://SERVER3/har-data/STRUCTURE PRICE OF BQ KOMPAS GRAMEDIA.xls'#$analisa.$#REF!$#REF!"</definedName>
    <definedName name="angkut120">#REF!</definedName>
    <definedName name="Angkutan">#REF!</definedName>
    <definedName name="Angkutan_Besi_beton">#REF!</definedName>
    <definedName name="Angkutan_Girder">#REF!</definedName>
    <definedName name="Angkutan_TP_dia_400">#REF!</definedName>
    <definedName name="Angkutan_TP_dia_500">#REF!</definedName>
    <definedName name="angsa">#REF!</definedName>
    <definedName name="ANHARGA">#REF!</definedName>
    <definedName name="AnHRSWC">#REF!</definedName>
    <definedName name="anHsPl">#REF!</definedName>
    <definedName name="ANJINGGGG">#REF!</definedName>
    <definedName name="anjk">#REF!</definedName>
    <definedName name="anjk1">#REF!</definedName>
    <definedName name="anjk3">#REF!</definedName>
    <definedName name="ank">#REF!</definedName>
    <definedName name="anker16">#REF!</definedName>
    <definedName name="AnKerb">#REF!</definedName>
    <definedName name="ANL_1">#N/A</definedName>
    <definedName name="ANL_2">#N/A</definedName>
    <definedName name="anl0">#REF!</definedName>
    <definedName name="anlapen">#REF!</definedName>
    <definedName name="anlaston4">#REF!</definedName>
    <definedName name="anlatasbusir">#REF!</definedName>
    <definedName name="anlataston">#REF!</definedName>
    <definedName name="anlav">#REF!</definedName>
    <definedName name="AnLimestone">#REF!</definedName>
    <definedName name="anlpsresap">#REF!</definedName>
    <definedName name="AnlSirtu">#REF!</definedName>
    <definedName name="Anlurugpasir">#REF!</definedName>
    <definedName name="AnMarka">#REF!</definedName>
    <definedName name="AnMob">#REF!</definedName>
    <definedName name="AnMobilisasi">#REF!</definedName>
    <definedName name="anp3a">#REF!</definedName>
    <definedName name="anp4a">#REF!</definedName>
    <definedName name="anp5a">#REF!</definedName>
    <definedName name="AnPAB1">#REF!</definedName>
    <definedName name="AnPAB2">#REF!</definedName>
    <definedName name="ANPASBATU74">#REF!</definedName>
    <definedName name="AnPasBatuMekanik">#REF!</definedName>
    <definedName name="AnPasBtMortar">#REF!</definedName>
    <definedName name="AnPatokarah">#REF!</definedName>
    <definedName name="AnpatokKilo">#REF!</definedName>
    <definedName name="anpb">#REF!</definedName>
    <definedName name="AnPembersihan">#REF!</definedName>
    <definedName name="anpembesian">#REF!</definedName>
    <definedName name="AnPengikat">#REF!</definedName>
    <definedName name="AnPenyiapan">#REF!</definedName>
    <definedName name="AnPerekat">#REF!</definedName>
    <definedName name="AnPersiapan">#REF!</definedName>
    <definedName name="anplnew">#REF!</definedName>
    <definedName name="AnPrimeCoat">#REF!</definedName>
    <definedName name="anps">#REF!</definedName>
    <definedName name="Anrelpengaman">#REF!</definedName>
    <definedName name="ANS_Alrm" localSheetId="9" hidden="1">{#N/A,#N/A,FALSE,"Chi tiÆt"}</definedName>
    <definedName name="ANS_Alrm" hidden="1">{#N/A,#N/A,FALSE,"Chi tiÆt"}</definedName>
    <definedName name="anscount">2</definedName>
    <definedName name="ant.ryp">#REF!</definedName>
    <definedName name="AnTasirtu">#REF!</definedName>
    <definedName name="ANTEKAGA">#REF!</definedName>
    <definedName name="ANTEKBURDA">#REF!</definedName>
    <definedName name="ANTEKGAL">#REF!</definedName>
    <definedName name="ANTEKHRS">#REF!</definedName>
    <definedName name="ANTEKPRIME">#REF!</definedName>
    <definedName name="ANTEKTIM">#REF!</definedName>
    <definedName name="anti">#REF!</definedName>
    <definedName name="ANTIRAYAP">#REF!</definedName>
    <definedName name="antislip3030">#REF!</definedName>
    <definedName name="anton">#N/A</definedName>
    <definedName name="AnUrugBekas">#REF!</definedName>
    <definedName name="AnUrugPil">#REF!</definedName>
    <definedName name="AnUrugPilihan">#REF!</definedName>
    <definedName name="anvbesi1">#REF!</definedName>
    <definedName name="anvbesi2">#REF!</definedName>
    <definedName name="AO">#REF!</definedName>
    <definedName name="AP">#REF!</definedName>
    <definedName name="apa">#REF!</definedName>
    <definedName name="APA0316A">#REF!</definedName>
    <definedName name="apa0316b">#REF!</definedName>
    <definedName name="apanya">#REF!</definedName>
    <definedName name="APasirPasang">#REF!</definedName>
    <definedName name="APerancah">#REF!</definedName>
    <definedName name="apers">#REF!</definedName>
    <definedName name="apexcsko">#REF!</definedName>
    <definedName name="apit_surang">#REF!</definedName>
    <definedName name="APK">#REF!</definedName>
    <definedName name="aplk">#REF!</definedName>
    <definedName name="apo">#REF!</definedName>
    <definedName name="apompa34">#REF!</definedName>
    <definedName name="App">#N/A</definedName>
    <definedName name="App_2" localSheetId="9">[0]!______ME04</definedName>
    <definedName name="App_2">[0]!______ME04</definedName>
    <definedName name="App_3" localSheetId="9">[0]!______ME06</definedName>
    <definedName name="App_3">[0]!______ME06</definedName>
    <definedName name="App_4" localSheetId="9">[0]!______ME09</definedName>
    <definedName name="App_4">[0]!______ME09</definedName>
    <definedName name="APP3_2" localSheetId="9">RAB!______me1</definedName>
    <definedName name="APP3_2">[0]!______me1</definedName>
    <definedName name="APP3_3" localSheetId="9">[0]!______ME11</definedName>
    <definedName name="APP3_3">[0]!______ME11</definedName>
    <definedName name="APP3_4" localSheetId="9">[0]!______ME13</definedName>
    <definedName name="APP3_4">[0]!______ME13</definedName>
    <definedName name="APPENDIX_1" localSheetId="9">#REF!</definedName>
    <definedName name="APPENDIX_1">#REF!</definedName>
    <definedName name="APPENDIX_2" localSheetId="9">#REF!</definedName>
    <definedName name="APPENDIX_2">#REF!</definedName>
    <definedName name="APPENDIX_2C">#REF!</definedName>
    <definedName name="APPENDIX_6">#REF!</definedName>
    <definedName name="APRIL">#REF!</definedName>
    <definedName name="Apron">#REF!</definedName>
    <definedName name="aproval">#N/A</definedName>
    <definedName name="aproval_2" localSheetId="9">[0]!______ME20</definedName>
    <definedName name="aproval_2">[0]!______ME20</definedName>
    <definedName name="aproval_3" localSheetId="9">[0]!______ME22</definedName>
    <definedName name="aproval_3">[0]!______ME22</definedName>
    <definedName name="aproval_4" localSheetId="9">[0]!______ME25</definedName>
    <definedName name="aproval_4">[0]!______ME25</definedName>
    <definedName name="apsirurug" localSheetId="9">#REF!</definedName>
    <definedName name="apsirurug">#REF!</definedName>
    <definedName name="APT" localSheetId="9">#REF!</definedName>
    <definedName name="APT">#REF!</definedName>
    <definedName name="AQ">#REF!</definedName>
    <definedName name="aqaq">#N/A</definedName>
    <definedName name="AQEWEWE">#REF!</definedName>
    <definedName name="AQEWEWE_3">#REF!</definedName>
    <definedName name="AQEWEWE_4">#REF!</definedName>
    <definedName name="aqua">#REF!</definedName>
    <definedName name="aquarium">#REF!</definedName>
    <definedName name="AR">#REF!</definedName>
    <definedName name="ARCHITECT">#REF!</definedName>
    <definedName name="Architrave">#REF!</definedName>
    <definedName name="arde">#REF!</definedName>
    <definedName name="arde_10">#REF!</definedName>
    <definedName name="arde_2">#REF!</definedName>
    <definedName name="arde_3">#REF!</definedName>
    <definedName name="arde_4">#REF!</definedName>
    <definedName name="arde_5">#REF!</definedName>
    <definedName name="arde_6">#REF!</definedName>
    <definedName name="arde_8">#REF!</definedName>
    <definedName name="ARDE_PANEL">#REF!</definedName>
    <definedName name="ArdePancang">#REF!</definedName>
    <definedName name="area">#REF!</definedName>
    <definedName name="AREA_4">#REF!</definedName>
    <definedName name="Area_INst">#REF!</definedName>
    <definedName name="Area_Piping">#REF!</definedName>
    <definedName name="Area_tanah">#REF!</definedName>
    <definedName name="Area1">#REF!</definedName>
    <definedName name="Area1_Comm">#REF!</definedName>
    <definedName name="Area1_Cons">#REF!</definedName>
    <definedName name="Area1_Eng">#REF!</definedName>
    <definedName name="Area1_Prjserv">#REF!</definedName>
    <definedName name="Area1_Pro">#REF!</definedName>
    <definedName name="Area2">#REF!</definedName>
    <definedName name="Area2_Cons">#REF!</definedName>
    <definedName name="Area2_eng">#REF!</definedName>
    <definedName name="Area2_Proc">#REF!</definedName>
    <definedName name="Area3">#REF!</definedName>
    <definedName name="Area3_Cons">#REF!</definedName>
    <definedName name="Area3_Eng">#REF!</definedName>
    <definedName name="Area3_Proc">#REF!</definedName>
    <definedName name="areal">#REF!</definedName>
    <definedName name="aret" localSheetId="9">{"Book1","4.09 FLORA DAN FAUNA.xls","4.22 PERLENGKAPAN SEKOLAH.xls"}</definedName>
    <definedName name="aret" localSheetId="8">{"Book1","4.09 FLORA DAN FAUNA.xls","4.22 PERLENGKAPAN SEKOLAH.xls"}</definedName>
    <definedName name="aret">{"Book1","4.09 FLORA DAN FAUNA.xls","4.22 PERLENGKAPAN SEKOLAH.xls"}</definedName>
    <definedName name="arew" localSheetId="9">{"Book1","4.09 FLORA DAN FAUNA.xls","4.22 PERLENGKAPAN SEKOLAH.xls"}</definedName>
    <definedName name="arew" localSheetId="8">{"Book1","4.09 FLORA DAN FAUNA.xls","4.22 PERLENGKAPAN SEKOLAH.xls"}</definedName>
    <definedName name="arew">{"Book1","4.09 FLORA DAN FAUNA.xls","4.22 PERLENGKAPAN SEKOLAH.xls"}</definedName>
    <definedName name="Armature">#REF!</definedName>
    <definedName name="Armature_4">#REF!</definedName>
    <definedName name="ARMCO60">#REF!</definedName>
    <definedName name="arp10a">#REF!</definedName>
    <definedName name="arrarar">#REF!</definedName>
    <definedName name="arrq" localSheetId="9">{"Book1","4.09 FLORA DAN FAUNA.xls","4.22 PERLENGKAPAN SEKOLAH.xls"}</definedName>
    <definedName name="arrq" localSheetId="8">{"Book1","4.09 FLORA DAN FAUNA.xls","4.22 PERLENGKAPAN SEKOLAH.xls"}</definedName>
    <definedName name="arrq">{"Book1","4.09 FLORA DAN FAUNA.xls","4.22 PERLENGKAPAN SEKOLAH.xls"}</definedName>
    <definedName name="ars" hidden="1">#REF!</definedName>
    <definedName name="ars_1">#REF!</definedName>
    <definedName name="ars_1_1">#REF!</definedName>
    <definedName name="ars_1_1_1">#REF!</definedName>
    <definedName name="ars_3">#REF!</definedName>
    <definedName name="ars_4">#REF!</definedName>
    <definedName name="ars_7">#REF!</definedName>
    <definedName name="arsitek">#REF!</definedName>
    <definedName name="arsitek_1">#REF!</definedName>
    <definedName name="arsitek_1_1">#REF!</definedName>
    <definedName name="arsitek_3">#REF!</definedName>
    <definedName name="arsitek_7">#REF!</definedName>
    <definedName name="arsitektur">#REF!</definedName>
    <definedName name="arsitektur_1">#REF!</definedName>
    <definedName name="arsitektur_4">#REF!</definedName>
    <definedName name="artdinding1">#REF!</definedName>
    <definedName name="ARTDINDING2">#REF!</definedName>
    <definedName name="artdinding3">#REF!</definedName>
    <definedName name="artkusenpintu1">#REF!</definedName>
    <definedName name="ARTKUSENPINTU2">#REF!</definedName>
    <definedName name="artkusenpintu3">#REF!</definedName>
    <definedName name="artlantai1">#REF!</definedName>
    <definedName name="ARTLANTAI2">#REF!</definedName>
    <definedName name="ARTLANTAI3">#REF!</definedName>
    <definedName name="artpengecatan1">#REF!</definedName>
    <definedName name="artpengecatan2">#REF!</definedName>
    <definedName name="artpengecatan3">#REF!</definedName>
    <definedName name="artperlengkapan1">#REF!</definedName>
    <definedName name="artperlengkapan2">#REF!</definedName>
    <definedName name="artperlengkapan3">#REF!</definedName>
    <definedName name="artplafond1">#REF!</definedName>
    <definedName name="artplafond2">#REF!</definedName>
    <definedName name="artplafond3">#REF!</definedName>
    <definedName name="arts1020">#REF!</definedName>
    <definedName name="artsanitair1">#REF!</definedName>
    <definedName name="artsanitair2">#REF!</definedName>
    <definedName name="artsanitair3">#REF!</definedName>
    <definedName name="as">#REF!</definedName>
    <definedName name="as.1000">#REF!</definedName>
    <definedName name="as.200">#REF!</definedName>
    <definedName name="as.sp">#REF!</definedName>
    <definedName name="AS_0">#REF!</definedName>
    <definedName name="AS_1">#REF!</definedName>
    <definedName name="as_4">#REF!</definedName>
    <definedName name="AS_OPERATOR">#REF!</definedName>
    <definedName name="asa">#REF!</definedName>
    <definedName name="asaa">#REF!</definedName>
    <definedName name="asahi5c">#REF!</definedName>
    <definedName name="ASAL">#REF!</definedName>
    <definedName name="ASAS">#N/A</definedName>
    <definedName name="ASAS_2">"STOP:STOPE"</definedName>
    <definedName name="ASAS_3">#REF!</definedName>
    <definedName name="ASAS_37">"STOP_37:STOPE_37"</definedName>
    <definedName name="ASAS_4">#REF!</definedName>
    <definedName name="ASAS_48">"STOP:STOPE"</definedName>
    <definedName name="ASAS_6">#REF!</definedName>
    <definedName name="ASAS_7">#REF!</definedName>
    <definedName name="ASAS_9">NA()</definedName>
    <definedName name="ASASA">#REF!</definedName>
    <definedName name="asasf" hidden="1">#REF!</definedName>
    <definedName name="asasff">#REF!</definedName>
    <definedName name="asass" hidden="1">#REF!</definedName>
    <definedName name="asb1.1">#REF!</definedName>
    <definedName name="Asbbutir">#REF!</definedName>
    <definedName name="asbes">#REF!</definedName>
    <definedName name="Asbes.glb">#REF!</definedName>
    <definedName name="asbes_1">#REF!</definedName>
    <definedName name="Asbes_gelombang">#REF!</definedName>
    <definedName name="asbesemen">#REF!</definedName>
    <definedName name="asbesgb">#REF!</definedName>
    <definedName name="asbesgbb">#REF!</definedName>
    <definedName name="asbesgelombang">#REF!</definedName>
    <definedName name="asbesgk">#REF!</definedName>
    <definedName name="asbesgkb">#REF!</definedName>
    <definedName name="asbesgkc">#REF!</definedName>
    <definedName name="asbgel">#REF!</definedName>
    <definedName name="Asbs4">#REF!</definedName>
    <definedName name="ASD" localSheetId="9">RAB!HAJIME:[0]!OWARI</definedName>
    <definedName name="ASD">HAJIME:OWARI</definedName>
    <definedName name="asda" localSheetId="9">#REF!</definedName>
    <definedName name="asda">#REF!</definedName>
    <definedName name="Asdat">#REF!</definedName>
    <definedName name="Asdat_1">#REF!</definedName>
    <definedName name="ASDD" localSheetId="9">RAB!HAJIME:[0]!OWARI</definedName>
    <definedName name="ASDD">HAJIME:OWARI</definedName>
    <definedName name="asder" localSheetId="9">#REF!</definedName>
    <definedName name="asder">#REF!</definedName>
    <definedName name="asdf" localSheetId="9">{"'Sheet1'!$A$1"}</definedName>
    <definedName name="asdf">{"'Sheet1'!$A$1"}</definedName>
    <definedName name="ASDF_2">#N/A</definedName>
    <definedName name="ASDF_3">#N/A</definedName>
    <definedName name="ASDF_4" localSheetId="9">[0]!__________pc4:[0]!__dia6</definedName>
    <definedName name="ASDF_4">[0]!__________pc4:[0]!__dia6</definedName>
    <definedName name="asdfasf" localSheetId="9" hidden="1">{#N/A,#N/A,TRUE,"Front";#N/A,#N/A,TRUE,"Simple Letter";#N/A,#N/A,TRUE,"Inside";#N/A,#N/A,TRUE,"Contents";#N/A,#N/A,TRUE,"Basis";#N/A,#N/A,TRUE,"Inclusions";#N/A,#N/A,TRUE,"Exclusions";#N/A,#N/A,TRUE,"Areas";#N/A,#N/A,TRUE,"Summary";#N/A,#N/A,TRUE,"Detail"}</definedName>
    <definedName name="asdfasf" hidden="1">{#N/A,#N/A,TRUE,"Front";#N/A,#N/A,TRUE,"Simple Letter";#N/A,#N/A,TRUE,"Inside";#N/A,#N/A,TRUE,"Contents";#N/A,#N/A,TRUE,"Basis";#N/A,#N/A,TRUE,"Inclusions";#N/A,#N/A,TRUE,"Exclusions";#N/A,#N/A,TRUE,"Areas";#N/A,#N/A,TRUE,"Summary";#N/A,#N/A,TRUE,"Detail"}</definedName>
    <definedName name="asdg" localSheetId="9" hidden="1">{#N/A,#N/A,TRUE,"Front";#N/A,#N/A,TRUE,"Simple Letter";#N/A,#N/A,TRUE,"Inside";#N/A,#N/A,TRUE,"Contents";#N/A,#N/A,TRUE,"Basis";#N/A,#N/A,TRUE,"Inclusions";#N/A,#N/A,TRUE,"Exclusions";#N/A,#N/A,TRUE,"Areas";#N/A,#N/A,TRUE,"Summary";#N/A,#N/A,TRUE,"Detail"}</definedName>
    <definedName name="asdg" hidden="1">{#N/A,#N/A,TRUE,"Front";#N/A,#N/A,TRUE,"Simple Letter";#N/A,#N/A,TRUE,"Inside";#N/A,#N/A,TRUE,"Contents";#N/A,#N/A,TRUE,"Basis";#N/A,#N/A,TRUE,"Inclusions";#N/A,#N/A,TRUE,"Exclusions";#N/A,#N/A,TRUE,"Areas";#N/A,#N/A,TRUE,"Summary";#N/A,#N/A,TRUE,"Detail"}</definedName>
    <definedName name="asdwv" localSheetId="9">{"'Sheet1'!$A$1"}</definedName>
    <definedName name="asdwv">{"'Sheet1'!$A$1"}</definedName>
    <definedName name="ASE" localSheetId="9">{"'Sheet1'!$A$1"}</definedName>
    <definedName name="ASE">{"'Sheet1'!$A$1"}</definedName>
    <definedName name="ASemen">#REF!</definedName>
    <definedName name="aseng">#REF!</definedName>
    <definedName name="asep">#REF!</definedName>
    <definedName name="asep_1">#REF!</definedName>
    <definedName name="asep_1_1">#REF!</definedName>
    <definedName name="asep_1_1_1">#REF!</definedName>
    <definedName name="asep_3">#REF!</definedName>
    <definedName name="asep_7">#REF!</definedName>
    <definedName name="AsESO">#REF!</definedName>
    <definedName name="asesoris">#REF!</definedName>
    <definedName name="Asetylin">#REF!</definedName>
    <definedName name="asfa" hidden="1">#REF!</definedName>
    <definedName name="asfaara" hidden="1">#REF!</definedName>
    <definedName name="asfasff">#REF!</definedName>
    <definedName name="asff" hidden="1">#REF!</definedName>
    <definedName name="asfsdgds" hidden="1">#REF!</definedName>
    <definedName name="asgel5">#REF!</definedName>
    <definedName name="asgel5_10">#REF!</definedName>
    <definedName name="asgel5_2">#REF!</definedName>
    <definedName name="asgel5_3">#REF!</definedName>
    <definedName name="asgel5_4">#REF!</definedName>
    <definedName name="asgel5_5">#REF!</definedName>
    <definedName name="asgel5_6">#REF!</definedName>
    <definedName name="asgel5_8">#REF!</definedName>
    <definedName name="asgel5mm">#REF!</definedName>
    <definedName name="asgel5mm_1">#REF!</definedName>
    <definedName name="asgel6">#REF!</definedName>
    <definedName name="asgel6_10">#REF!</definedName>
    <definedName name="asgel6_2">#REF!</definedName>
    <definedName name="asgel6_3">#REF!</definedName>
    <definedName name="asgel6_4">#REF!</definedName>
    <definedName name="asgel6_5">#REF!</definedName>
    <definedName name="asgel6_6">#REF!</definedName>
    <definedName name="asgel6_8">#REF!</definedName>
    <definedName name="asgel6mm">#REF!</definedName>
    <definedName name="asgel6mm_1">#REF!</definedName>
    <definedName name="Asoal">#REF!</definedName>
    <definedName name="asp">#REF!</definedName>
    <definedName name="Asp._Sprayer">#REF!</definedName>
    <definedName name="aspal">#REF!</definedName>
    <definedName name="ASPAL_MINOR">#REF!</definedName>
    <definedName name="aspal_panas">#REF!</definedName>
    <definedName name="aspal001">#REF!</definedName>
    <definedName name="Aspalan">#REF!</definedName>
    <definedName name="AspalCurah">#REF!</definedName>
    <definedName name="AspalEmulsi">#REF!</definedName>
    <definedName name="aspalf">#REF!</definedName>
    <definedName name="aspalspry">#REF!</definedName>
    <definedName name="ASPHAL_CUTTER">#REF!</definedName>
    <definedName name="asphalt">#REF!</definedName>
    <definedName name="Asphalt.Finishe">#REF!</definedName>
    <definedName name="Asphalt.Mixing.">#REF!</definedName>
    <definedName name="Asphalt.Sprayer">#REF!</definedName>
    <definedName name="ASPHALT_FINISHE">#REF!</definedName>
    <definedName name="Asphalt_Finisher">#REF!</definedName>
    <definedName name="Asphalt_Mixing_Plant">#REF!</definedName>
    <definedName name="Asphalt_Mixing_Plant___AMP">#REF!</definedName>
    <definedName name="Asphalt_Sprayer">#REF!</definedName>
    <definedName name="AsphaltSprayer">#REF!</definedName>
    <definedName name="aspl.ac">#REF!</definedName>
    <definedName name="aspl.emulsi">#REF!</definedName>
    <definedName name="aspl.kattle">#REF!</definedName>
    <definedName name="aspl.mixing">#REF!</definedName>
    <definedName name="aspl.sprayer">#REF!</definedName>
    <definedName name="aspray">#REF!</definedName>
    <definedName name="asprayer">#REF!</definedName>
    <definedName name="asrama">#REF!</definedName>
    <definedName name="Assetelin">#REF!</definedName>
    <definedName name="ASSETILYN">#REF!</definedName>
    <definedName name="assffs" hidden="1">#REF!</definedName>
    <definedName name="assisten">#REF!</definedName>
    <definedName name="ASSO">#REF!</definedName>
    <definedName name="ASSOCIATE">#REF!</definedName>
    <definedName name="assoperator">#REF!</definedName>
    <definedName name="astamper">#REF!</definedName>
    <definedName name="astawa">#REF!</definedName>
    <definedName name="ASTEK">#REF!</definedName>
    <definedName name="astrayAR15">#REF!</definedName>
    <definedName name="asu" hidden="1">#N/A</definedName>
    <definedName name="ASUMSI">#REF!</definedName>
    <definedName name="asuransi">#REF!</definedName>
    <definedName name="Asuransi_Besi_beton">#REF!</definedName>
    <definedName name="Asuransi_Girder___stapeling">#REF!</definedName>
    <definedName name="Asuransi_TP_dia_400___Stapeling">#REF!</definedName>
    <definedName name="Asuransi_TP_dia_500___stapeling">#REF!</definedName>
    <definedName name="ASVS">#N/A</definedName>
    <definedName name="ASW">#REF!</definedName>
    <definedName name="aswer" hidden="1">#REF!</definedName>
    <definedName name="aswung4mm">#REF!</definedName>
    <definedName name="aswung4mm_1">#REF!</definedName>
    <definedName name="aswung5mm">#REF!</definedName>
    <definedName name="aswung5mm_1">#REF!</definedName>
    <definedName name="at" localSheetId="9" hidden="1">{#N/A,#N/A,TRUE,"Front";#N/A,#N/A,TRUE,"Simple Letter";#N/A,#N/A,TRUE,"Inside";#N/A,#N/A,TRUE,"Contents";#N/A,#N/A,TRUE,"Basis";#N/A,#N/A,TRUE,"Inclusions";#N/A,#N/A,TRUE,"Exclusions";#N/A,#N/A,TRUE,"Areas";#N/A,#N/A,TRUE,"Summary";#N/A,#N/A,TRUE,"Detail"}</definedName>
    <definedName name="at" hidden="1">{#N/A,#N/A,TRUE,"Front";#N/A,#N/A,TRUE,"Simple Letter";#N/A,#N/A,TRUE,"Inside";#N/A,#N/A,TRUE,"Contents";#N/A,#N/A,TRUE,"Basis";#N/A,#N/A,TRUE,"Inclusions";#N/A,#N/A,TRUE,"Exclusions";#N/A,#N/A,TRUE,"Areas";#N/A,#N/A,TRUE,"Summary";#N/A,#N/A,TRUE,"Detail"}</definedName>
    <definedName name="ataalugel">#REF!</definedName>
    <definedName name="ATandem">#REF!</definedName>
    <definedName name="ATAP">#REF!</definedName>
    <definedName name="Atap_Asbes">#REF!</definedName>
    <definedName name="Atap_asbes_gelombang_0_3_mm">#REF!</definedName>
    <definedName name="Atap_Biasa">#REF!</definedName>
    <definedName name="ATAP_FIBER_GELOMBANG_180x90CM">#REF!</definedName>
    <definedName name="ATAP_GENTENG_BIASA">#N/A</definedName>
    <definedName name="ATAP_GENTENG_KODOK">#REF!</definedName>
    <definedName name="ATAP_GENTENG_METAL_BERPASIR">#N/A</definedName>
    <definedName name="atap_gerard">#REF!</definedName>
    <definedName name="Atap_Gnteng_Kramik">#REF!</definedName>
    <definedName name="Atap_Gtng">#REF!</definedName>
    <definedName name="Atap_Jtiwangi">#REF!</definedName>
    <definedName name="atap_kodok">#REF!</definedName>
    <definedName name="ATAP_PLENTONG">#REF!</definedName>
    <definedName name="atap_seng">#REF!</definedName>
    <definedName name="atap10b130">#REF!</definedName>
    <definedName name="atap10b80">#REF!</definedName>
    <definedName name="AtapAlang">#REF!</definedName>
    <definedName name="atapasbes">#REF!</definedName>
    <definedName name="Atapbiasa">#REF!</definedName>
    <definedName name="Atapgenteng">#REF!</definedName>
    <definedName name="atapgentengkodok">#REF!</definedName>
    <definedName name="AtapIjuk">#REF!</definedName>
    <definedName name="Atapjtiwangi">#REF!</definedName>
    <definedName name="atapmetal">#REF!</definedName>
    <definedName name="ataponduline">#REF!</definedName>
    <definedName name="AtapPlentongBiasa">#REF!</definedName>
    <definedName name="AtapSeng">#REF!</definedName>
    <definedName name="AtapSirap">#REF!</definedName>
    <definedName name="ATAS">#REF!</definedName>
    <definedName name="ATB">#REF!</definedName>
    <definedName name="atb.2">#REF!</definedName>
    <definedName name="ATBL">#REF!</definedName>
    <definedName name="atbl.1">#REF!</definedName>
    <definedName name="atbl.2">#REF!</definedName>
    <definedName name="atbl.3">#REF!</definedName>
    <definedName name="atbpat">#REF!</definedName>
    <definedName name="ATC">#REF!</definedName>
    <definedName name="ati" localSheetId="9" hidden="1">{#N/A,#N/A,FALSE,"REK-S-TPL";#N/A,#N/A,FALSE,"REK-TPML";#N/A,#N/A,FALSE,"RAB-TEMPEL"}</definedName>
    <definedName name="ati" hidden="1">{#N/A,#N/A,FALSE,"REK-S-TPL";#N/A,#N/A,FALSE,"REK-TPML";#N/A,#N/A,FALSE,"RAB-TEMPEL"}</definedName>
    <definedName name="ATireroller">#REF!</definedName>
    <definedName name="ATK" localSheetId="9">{"Book1","4.09 FLORA DAN FAUNA.xls","4.22 PERLENGKAPAN SEKOLAH.xls"}</definedName>
    <definedName name="ATK" localSheetId="8">{"Book1","4.09 FLORA DAN FAUNA.xls","4.22 PERLENGKAPAN SEKOLAH.xls"}</definedName>
    <definedName name="ATK">{"Book1","4.09 FLORA DAN FAUNA.xls","4.22 PERLENGKAPAN SEKOLAH.xls"}</definedName>
    <definedName name="ato" localSheetId="9" hidden="1">{#N/A,#N/A,FALSE,"REK-S-TPL";#N/A,#N/A,FALSE,"REK-TPML";#N/A,#N/A,FALSE,"RAB-TEMPEL"}</definedName>
    <definedName name="ato" hidden="1">{#N/A,#N/A,FALSE,"REK-S-TPL";#N/A,#N/A,FALSE,"REK-TPML";#N/A,#N/A,FALSE,"RAB-TEMPEL"}</definedName>
    <definedName name="atos">#REF!</definedName>
    <definedName name="ATP">#REF!</definedName>
    <definedName name="ATPASBATU" localSheetId="9">{"'Sheet1'!$A$1"}</definedName>
    <definedName name="ATPASBATU">{"'Sheet1'!$A$1"}</definedName>
    <definedName name="atpasbatu2" localSheetId="9">{"'Sheet1'!$A$1"}</definedName>
    <definedName name="atpasbatu2">{"'Sheet1'!$A$1"}</definedName>
    <definedName name="atpkiplok">#REF!</definedName>
    <definedName name="atpspan">#REF!</definedName>
    <definedName name="ATSAMF">#REF!</definedName>
    <definedName name="Attachment_C_3">#REF!</definedName>
    <definedName name="au">#REF!</definedName>
    <definedName name="AUD">#REF!</definedName>
    <definedName name="aup">#REF!</definedName>
    <definedName name="Aus">#REF!</definedName>
    <definedName name="aus_1">#REF!</definedName>
    <definedName name="Aus_4">#REF!</definedName>
    <definedName name="aus_d">#REF!</definedName>
    <definedName name="auta">#REF!</definedName>
    <definedName name="auto">#REF!</definedName>
    <definedName name="AV">#REF!</definedName>
    <definedName name="AV.13">#REF!</definedName>
    <definedName name="AV.50">#REF!</definedName>
    <definedName name="AV.75">#REF!</definedName>
    <definedName name="ava">#REF!</definedName>
    <definedName name="ava_4">#REF!</definedName>
    <definedName name="avaur">#REF!</definedName>
    <definedName name="avaur_1">#REF!</definedName>
    <definedName name="AVI">#REF!</definedName>
    <definedName name="AVibroRoller">#REF!</definedName>
    <definedName name="AVII">#REF!</definedName>
    <definedName name="AVIII">#REF!</definedName>
    <definedName name="Avoor_Stenlis_Steel">#REF!</definedName>
    <definedName name="avour">#REF!</definedName>
    <definedName name="avour.stn">#REF!</definedName>
    <definedName name="AVTODATEFOREX">#REF!</definedName>
    <definedName name="AVY">#REF!</definedName>
    <definedName name="aw">#REF!</definedName>
    <definedName name="awal">#REF!</definedName>
    <definedName name="AWAL_TANGGA">#REF!</definedName>
    <definedName name="awert" localSheetId="9" hidden="1">{#N/A,#N/A,FALSE,"REK";#N/A,#N/A,FALSE,"rab"}</definedName>
    <definedName name="awert" hidden="1">{#N/A,#N/A,FALSE,"REK";#N/A,#N/A,FALSE,"rab"}</definedName>
    <definedName name="AWERYGT" localSheetId="9" hidden="1">{#N/A,#N/A,FALSE,"REK";#N/A,#N/A,FALSE,"rab"}</definedName>
    <definedName name="AWERYGT" hidden="1">{#N/A,#N/A,FALSE,"REK";#N/A,#N/A,FALSE,"rab"}</definedName>
    <definedName name="awet" localSheetId="9" hidden="1">{#N/A,#N/A,FALSE,"REK-S-TPL";#N/A,#N/A,FALSE,"REK-TPML";#N/A,#N/A,FALSE,"RAB-TEMPEL"}</definedName>
    <definedName name="awet" hidden="1">{#N/A,#N/A,FALSE,"REK-S-TPL";#N/A,#N/A,FALSE,"REK-TPML";#N/A,#N/A,FALSE,"RAB-TEMPEL"}</definedName>
    <definedName name="awf2p5">#REF!</definedName>
    <definedName name="awf2p5_4">#REF!</definedName>
    <definedName name="AWheelLoader">#REF!</definedName>
    <definedName name="AWLR">#REF!</definedName>
    <definedName name="awmaspion0.5">#REF!</definedName>
    <definedName name="awmaspion0.75">#REF!</definedName>
    <definedName name="awmaspion1">#REF!</definedName>
    <definedName name="awmaspion1.25">#REF!</definedName>
    <definedName name="awmaspion1.5">#REF!</definedName>
    <definedName name="awmaspion10">#REF!</definedName>
    <definedName name="awmaspion12">#REF!</definedName>
    <definedName name="awmaspion14">#REF!</definedName>
    <definedName name="awmaspion16">#REF!</definedName>
    <definedName name="awmaspion2">#REF!</definedName>
    <definedName name="awmaspion2.5">#REF!</definedName>
    <definedName name="awmaspion3">#REF!</definedName>
    <definedName name="awmaspion4">#REF!</definedName>
    <definedName name="awmaspion5">#REF!</definedName>
    <definedName name="awmaspion6">#REF!</definedName>
    <definedName name="awmaspion8">#REF!</definedName>
    <definedName name="awp1p25">#REF!</definedName>
    <definedName name="awp1p25_4">#REF!</definedName>
    <definedName name="awp1p5">#REF!</definedName>
    <definedName name="awp1p5_4">#REF!</definedName>
    <definedName name="awp2p5">#REF!</definedName>
    <definedName name="awp2p5_4">#REF!</definedName>
    <definedName name="awpp5">#REF!</definedName>
    <definedName name="awpp5_4">#REF!</definedName>
    <definedName name="awpp75">#REF!</definedName>
    <definedName name="awpp75_4">#REF!</definedName>
    <definedName name="awrrrr">#REF!</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S">#N/A</definedName>
    <definedName name="AWTanker">#REF!</definedName>
    <definedName name="awwavin0.5">#REF!</definedName>
    <definedName name="awwavin0.7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3">#REF!</definedName>
    <definedName name="awwavin4">#REF!</definedName>
    <definedName name="awwavin5">#REF!</definedName>
    <definedName name="awwavin6">#REF!</definedName>
    <definedName name="awwavin8">#REF!</definedName>
    <definedName name="AX">#REF!</definedName>
    <definedName name="ayak">#REF!</definedName>
    <definedName name="ayub">#N/A</definedName>
    <definedName name="ayub_1" localSheetId="9">[0]!__________PC1:[0]!__ddn400</definedName>
    <definedName name="ayub_1">[0]!__________PC1:[0]!__ddn400</definedName>
    <definedName name="ayub_1_1" localSheetId="9">[0]!__________pc12:[0]!__ddn600</definedName>
    <definedName name="ayub_1_1">[0]!__________pc12:[0]!__ddn600</definedName>
    <definedName name="ayub_1_1_1" localSheetId="9">[0]!_1118HAJIME_1_1_1:[0]!_1349OWARI_1_1_1</definedName>
    <definedName name="ayub_1_1_1">_1118HAJIME_1_1_1:_1349OWARI_1_1_1</definedName>
    <definedName name="ayub_1_1_1_1" localSheetId="9">[0]!__________pc2:RAB!__der4</definedName>
    <definedName name="ayub_1_1_1_1">[0]!__________pc2:[0]!__der4</definedName>
    <definedName name="ayub_1_1_1_1_1" localSheetId="9">_699HAJIME_1_1_1_1:_889OWARI_1_1_1_1</definedName>
    <definedName name="ayub_1_1_1_1_1" localSheetId="8">_699HAJIME_1_1_1_1:_889OWARI_1_1_1_1</definedName>
    <definedName name="ayub_1_1_1_1_1">_699HAJIME_1_1_1_1:_889OWARI_1_1_1_1</definedName>
    <definedName name="ayub_3" localSheetId="9">[0]!__________pc3:RAB!__der4</definedName>
    <definedName name="ayub_3">[0]!__________pc3:[0]!__der4</definedName>
    <definedName name="ayub_3_1" localSheetId="9">[0]!__________pc3:RAB!__der4</definedName>
    <definedName name="ayub_3_1">[0]!__________pc3:[0]!__der4</definedName>
    <definedName name="ayub_7" localSheetId="9">[0]!__________pc5:[0]!__dia6</definedName>
    <definedName name="ayub_7">[0]!__________pc5:[0]!__dia6</definedName>
    <definedName name="ayub_7_1" localSheetId="9">[0]!__________pc5:[0]!__dia6</definedName>
    <definedName name="ayub_7_1">[0]!__________pc5:[0]!__dia6</definedName>
    <definedName name="B" localSheetId="9">#REF!</definedName>
    <definedName name="B">#REF!</definedName>
    <definedName name="B.">#REF!</definedName>
    <definedName name="b..">#REF!</definedName>
    <definedName name="b._Handy_Transceiver">#REF!</definedName>
    <definedName name="B.01">#REF!</definedName>
    <definedName name="B.02">#REF!</definedName>
    <definedName name="B.03">#REF!</definedName>
    <definedName name="B.04">#REF!</definedName>
    <definedName name="B.05">#REF!</definedName>
    <definedName name="B.06">#REF!</definedName>
    <definedName name="B.07">#REF!</definedName>
    <definedName name="B.08">#REF!</definedName>
    <definedName name="B.09">#REF!</definedName>
    <definedName name="b.1">#REF!</definedName>
    <definedName name="b.1.a">#REF!</definedName>
    <definedName name="B.10">#REF!</definedName>
    <definedName name="B.109." localSheetId="9">#REF!,#REF!</definedName>
    <definedName name="B.109.">#REF!,#REF!</definedName>
    <definedName name="B.11">#REF!</definedName>
    <definedName name="B.12">#REF!</definedName>
    <definedName name="B.13">#REF!</definedName>
    <definedName name="B.14">#REF!</definedName>
    <definedName name="B.15">#REF!</definedName>
    <definedName name="B.18">#REF!</definedName>
    <definedName name="B.19">#REF!</definedName>
    <definedName name="B.20">#REF!</definedName>
    <definedName name="B.21">#REF!</definedName>
    <definedName name="B.22">#REF!</definedName>
    <definedName name="B.23">#REF!</definedName>
    <definedName name="B.24">#REF!</definedName>
    <definedName name="B.25">#REF!</definedName>
    <definedName name="B.26">#REF!</definedName>
    <definedName name="B.27">#REF!</definedName>
    <definedName name="B.28">#REF!</definedName>
    <definedName name="B.29">#REF!</definedName>
    <definedName name="B.30">#REF!</definedName>
    <definedName name="B.31">#REF!</definedName>
    <definedName name="B.32">#REF!</definedName>
    <definedName name="B.33">#REF!</definedName>
    <definedName name="B.34">#REF!</definedName>
    <definedName name="B.35">#REF!</definedName>
    <definedName name="B.36">#REF!</definedName>
    <definedName name="B.38">#REF!</definedName>
    <definedName name="B.39">#REF!</definedName>
    <definedName name="B.40">#REF!</definedName>
    <definedName name="B.5">#REF!</definedName>
    <definedName name="B.6">#REF!</definedName>
    <definedName name="B.Aparatur_2">#REF!</definedName>
    <definedName name="B.Bekisting">#REF!</definedName>
    <definedName name="b.g.ker">#REF!</definedName>
    <definedName name="b.gpb">#REF!</definedName>
    <definedName name="B.jalan">#REF!</definedName>
    <definedName name="B.K.250">#REF!</definedName>
    <definedName name="B.K.275">#REF!</definedName>
    <definedName name="B.K.300">#REF!</definedName>
    <definedName name="B.K.350">#REF!</definedName>
    <definedName name="B.K.400">#REF!</definedName>
    <definedName name="b.klas1">#REF!</definedName>
    <definedName name="b.klas2">#REF!</definedName>
    <definedName name="b.klas3">#REF!</definedName>
    <definedName name="b.l">#REF!</definedName>
    <definedName name="b.plat">#REF!</definedName>
    <definedName name="B.Publik">#REF!</definedName>
    <definedName name="B.Publik_1">#REF!</definedName>
    <definedName name="B.Publik_2">#REF!</definedName>
    <definedName name="B.RL1.101">#REF!</definedName>
    <definedName name="B.RL1.101B">#REF!</definedName>
    <definedName name="B.RL1.101E">#REF!</definedName>
    <definedName name="B.RL1.102">#REF!</definedName>
    <definedName name="B.RL1.102B">#REF!</definedName>
    <definedName name="B.RL1.102E">#REF!</definedName>
    <definedName name="B.RL1.103">#REF!</definedName>
    <definedName name="B.RL1.103B">#REF!</definedName>
    <definedName name="B.RL1.103E">#REF!</definedName>
    <definedName name="B.RL1.104">#REF!</definedName>
    <definedName name="B.RL1.104B">#REF!</definedName>
    <definedName name="B.RL1.104E">#REF!</definedName>
    <definedName name="B.RL1.105">#REF!</definedName>
    <definedName name="B.RL1.105B">#REF!</definedName>
    <definedName name="B.RL1.105E">#REF!</definedName>
    <definedName name="B.RL1.106">#REF!</definedName>
    <definedName name="B.RL1.106B">#REF!</definedName>
    <definedName name="B.RL1.106E">#REF!</definedName>
    <definedName name="B.TG.101">#REF!</definedName>
    <definedName name="B.TG.101B">#REF!</definedName>
    <definedName name="B.TG.101E">#REF!</definedName>
    <definedName name="B.TG.102">#REF!</definedName>
    <definedName name="B.TG.102B">#REF!</definedName>
    <definedName name="B.TG.102E">#REF!</definedName>
    <definedName name="B_01">#REF!</definedName>
    <definedName name="B_02">#REF!</definedName>
    <definedName name="B_03">#REF!</definedName>
    <definedName name="B_04">#REF!</definedName>
    <definedName name="B_05">#REF!</definedName>
    <definedName name="B_06">#REF!</definedName>
    <definedName name="B_07">#REF!</definedName>
    <definedName name="B_08">#REF!</definedName>
    <definedName name="B_09">#REF!</definedName>
    <definedName name="B_1">#REF!</definedName>
    <definedName name="B_1_1">#REF!</definedName>
    <definedName name="B_1_1_1">#REF!</definedName>
    <definedName name="B_1_1_1_1">#REF!</definedName>
    <definedName name="B_1_1_1_1_1">#REF!</definedName>
    <definedName name="B_1_1_1_1_1_1">#REF!</definedName>
    <definedName name="B_1_1_1_2">#REF!</definedName>
    <definedName name="B_1_2">#REF!</definedName>
    <definedName name="B_1_3">#REF!</definedName>
    <definedName name="B_1_3_1">#REF!</definedName>
    <definedName name="B_1_4">#REF!</definedName>
    <definedName name="B_1_4_1">#REF!</definedName>
    <definedName name="B_1_5">#REF!</definedName>
    <definedName name="B_1_6">#REF!</definedName>
    <definedName name="B_1_7">#REF!</definedName>
    <definedName name="B_1_7_1">#REF!</definedName>
    <definedName name="B_1_8">#REF!</definedName>
    <definedName name="B_1_9">#REF!</definedName>
    <definedName name="B_10">#REF!</definedName>
    <definedName name="B_11">#REF!</definedName>
    <definedName name="B_12">#REF!</definedName>
    <definedName name="B_123K125">#REF!</definedName>
    <definedName name="B_13">#REF!</definedName>
    <definedName name="B_14">#REF!</definedName>
    <definedName name="B_14a">#REF!</definedName>
    <definedName name="B_15">#REF!</definedName>
    <definedName name="B_15a">#REF!</definedName>
    <definedName name="B_16">#REF!</definedName>
    <definedName name="B_17">#REF!</definedName>
    <definedName name="B_18">#REF!</definedName>
    <definedName name="B_19">#REF!</definedName>
    <definedName name="B_2">#REF!</definedName>
    <definedName name="b_240">#REF!</definedName>
    <definedName name="b_280">#REF!</definedName>
    <definedName name="B_3">#REF!</definedName>
    <definedName name="B_3_1">#REF!</definedName>
    <definedName name="b_320">#REF!</definedName>
    <definedName name="B_3a">#REF!</definedName>
    <definedName name="B_4">#REF!</definedName>
    <definedName name="B_4_1">#REF!</definedName>
    <definedName name="B_5">#REF!</definedName>
    <definedName name="B_6">#REF!</definedName>
    <definedName name="B_7">#REF!</definedName>
    <definedName name="B_7_1">#REF!</definedName>
    <definedName name="B_8">#REF!</definedName>
    <definedName name="B_9">#REF!</definedName>
    <definedName name="b_b">#REF!</definedName>
    <definedName name="B_BALOK">#REF!</definedName>
    <definedName name="B_BalokB1ds">#REF!</definedName>
    <definedName name="B_BalokB1lt2">#REF!</definedName>
    <definedName name="B_BAlokB1lt3">#REF!</definedName>
    <definedName name="B_BalokB24ds">#REF!</definedName>
    <definedName name="B_BalokB24lt2">#REF!</definedName>
    <definedName name="B_BalokB2lt3">#REF!</definedName>
    <definedName name="B_BalokB3ds">#REF!</definedName>
    <definedName name="B_BalokB3lt2">#REF!</definedName>
    <definedName name="B_BalokB3lt3">#REF!</definedName>
    <definedName name="B_BalokB5ds">#REF!</definedName>
    <definedName name="B_BalokB5lt2">#REF!</definedName>
    <definedName name="B_BalokB6ds">#REF!</definedName>
    <definedName name="B_Balokb6lt2">#REF!</definedName>
    <definedName name="B_BalokB6lt3">#REF!</definedName>
    <definedName name="B_BalokBorderTU23">#REF!</definedName>
    <definedName name="B_BalokBordesTD23">#REF!</definedName>
    <definedName name="B_BalokBordesTU">#REF!</definedName>
    <definedName name="B_BAlokD5">#REF!</definedName>
    <definedName name="B_BalokTD34">#REF!</definedName>
    <definedName name="B_BalokTU34">#REF!</definedName>
    <definedName name="B_BorderTD23">#REF!</definedName>
    <definedName name="B_BorderTD34">#REF!</definedName>
    <definedName name="B_BorderTU23">#REF!</definedName>
    <definedName name="B_BorderTU34">#REF!</definedName>
    <definedName name="B_BordesTDR">#REF!</definedName>
    <definedName name="B_BordesTU">#REF!</definedName>
    <definedName name="b_d">#REF!</definedName>
    <definedName name="b_dua">#REF!</definedName>
    <definedName name="B_Elect">#REF!</definedName>
    <definedName name="B_K225">#REF!</definedName>
    <definedName name="b_k250">#REF!</definedName>
    <definedName name="B_K275">#REF!</definedName>
    <definedName name="b_k300">#REF!</definedName>
    <definedName name="b_k350">#REF!</definedName>
    <definedName name="B_kali">#REF!</definedName>
    <definedName name="B_KOLOM">#REF!</definedName>
    <definedName name="B_KolomBalokPraktis">#REF!</definedName>
    <definedName name="B_Kolomlt2">#REF!</definedName>
    <definedName name="B_KolomLt3">#REF!</definedName>
    <definedName name="B_KolomLT4">#REF!</definedName>
    <definedName name="B_KolomLt5">#REF!</definedName>
    <definedName name="B_KolomStr">#REF!</definedName>
    <definedName name="b_l">#REF!</definedName>
    <definedName name="B_Lantai">#REF!</definedName>
    <definedName name="b_lgr">#REF!</definedName>
    <definedName name="B_LISPLANK">#REF!</definedName>
    <definedName name="B_Listplank">#REF!</definedName>
    <definedName name="b_ls">#REF!</definedName>
    <definedName name="B_m.pelumas">#REF!</definedName>
    <definedName name="B_m.premium">#REF!</definedName>
    <definedName name="B_m.solar">#REF!</definedName>
    <definedName name="B_MejaDapur">#REF!</definedName>
    <definedName name="b_p">#REF!</definedName>
    <definedName name="B_PC125">#REF!</definedName>
    <definedName name="B_PC225">#REF!</definedName>
    <definedName name="b_pcap">#REF!</definedName>
    <definedName name="B_PileCapPC1">#REF!</definedName>
    <definedName name="B_PileCapPC2">#REF!</definedName>
    <definedName name="b_pit">#REF!</definedName>
    <definedName name="B_PLAT">#REF!</definedName>
    <definedName name="B_PlatTanggaDrr">#REF!</definedName>
    <definedName name="B_PlatTD23">#REF!</definedName>
    <definedName name="B_PlatTD34">#REF!</definedName>
    <definedName name="B_PLatTU">#REF!</definedName>
    <definedName name="B_platTU23">#REF!</definedName>
    <definedName name="B_premium">#REF!</definedName>
    <definedName name="b_ringan">#REF!</definedName>
    <definedName name="B_SLOOF">#REF!</definedName>
    <definedName name="B_Sloof2">#REF!</definedName>
    <definedName name="b_slu">#REF!</definedName>
    <definedName name="B_solar">#REF!</definedName>
    <definedName name="B_Sopi2">#REF!</definedName>
    <definedName name="B_TANGGA">#REF!</definedName>
    <definedName name="b_tg">#REF!</definedName>
    <definedName name="B_WALL">#REF!</definedName>
    <definedName name="b0">#REF!</definedName>
    <definedName name="B0NFA">NA()</definedName>
    <definedName name="B1_">#REF!</definedName>
    <definedName name="B10_">#REF!</definedName>
    <definedName name="B11_">#REF!</definedName>
    <definedName name="B12_">#REF!</definedName>
    <definedName name="B13_">#REF!</definedName>
    <definedName name="b1535b145">#REF!</definedName>
    <definedName name="B2_">#REF!</definedName>
    <definedName name="b2030b180">#REF!</definedName>
    <definedName name="b2035bs190">#REF!</definedName>
    <definedName name="b2060b180">#REF!</definedName>
    <definedName name="B3_">#REF!</definedName>
    <definedName name="b3020b175">#REF!</definedName>
    <definedName name="b3020bs175">#REF!</definedName>
    <definedName name="b3040b160">#REF!</definedName>
    <definedName name="B4_">#REF!</definedName>
    <definedName name="B5_">#REF!</definedName>
    <definedName name="B5V1">#REF!</definedName>
    <definedName name="B6_">#REF!</definedName>
    <definedName name="B7_">#REF!</definedName>
    <definedName name="B8_">#REF!</definedName>
    <definedName name="B9_">#REF!</definedName>
    <definedName name="BA">#REF!</definedName>
    <definedName name="BA._PERIKSA">#REF!</definedName>
    <definedName name="bab.1">#REF!</definedName>
    <definedName name="bab.10">#REF!</definedName>
    <definedName name="bab.10pk">#REF!</definedName>
    <definedName name="bab.1pk">#REF!</definedName>
    <definedName name="bab.2">#REF!</definedName>
    <definedName name="bab.2pk">#REF!</definedName>
    <definedName name="bab.3">#REF!</definedName>
    <definedName name="bab.3pk">#REF!</definedName>
    <definedName name="bab.4">#REF!</definedName>
    <definedName name="bab.4pk">#REF!</definedName>
    <definedName name="bab.5">#REF!</definedName>
    <definedName name="bab.5pk">#REF!</definedName>
    <definedName name="bab.6">#REF!</definedName>
    <definedName name="bab.6pk">#REF!</definedName>
    <definedName name="bab.7">#REF!</definedName>
    <definedName name="bab.7pk">#REF!</definedName>
    <definedName name="bab.8">#REF!</definedName>
    <definedName name="bab.8pk">#REF!</definedName>
    <definedName name="bab.9">#REF!</definedName>
    <definedName name="bab.9pk">#REF!</definedName>
    <definedName name="BAB_I">#REF!</definedName>
    <definedName name="BAB_II">#REF!</definedName>
    <definedName name="BAB_III">#REF!</definedName>
    <definedName name="babank">#REF!</definedName>
    <definedName name="babekb">#REF!</definedName>
    <definedName name="babekp">#REF!</definedName>
    <definedName name="Baby_Roller">#REF!</definedName>
    <definedName name="babyroller">#REF!</definedName>
    <definedName name="bacah">#REF!</definedName>
    <definedName name="back">#REF!</definedName>
    <definedName name="back_fill">#REF!</definedName>
    <definedName name="BACK_HOE">#REF!</definedName>
    <definedName name="backfill">#REF!</definedName>
    <definedName name="backhoe">#REF!</definedName>
    <definedName name="BACKUP">#REF!</definedName>
    <definedName name="bad">#REF!</definedName>
    <definedName name="badan_jalan">#REF!</definedName>
    <definedName name="badanjalan">#REF!</definedName>
    <definedName name="BAF">#REF!</definedName>
    <definedName name="Bag._Pro.">#REF!</definedName>
    <definedName name="bagga">#REF!</definedName>
    <definedName name="baggb">#REF!</definedName>
    <definedName name="baggreklsB">#REF!</definedName>
    <definedName name="baggreklsC">#REF!</definedName>
    <definedName name="baggrekunci">#REF!</definedName>
    <definedName name="baggretutup">#REF!</definedName>
    <definedName name="BAGIAN_1">#N/A</definedName>
    <definedName name="BAGIAN_1___0">"$#REF!.$K$476"</definedName>
    <definedName name="BAGIAN_1_1">#REF!</definedName>
    <definedName name="BAGIAN_1_1_1">#REF!</definedName>
    <definedName name="BAGIAN_1_1_1_1">#REF!</definedName>
    <definedName name="BAGIAN_1_1_3">#REF!</definedName>
    <definedName name="BAGIAN_1_1_4">#REF!</definedName>
    <definedName name="BAGIAN_1_2">#REF!</definedName>
    <definedName name="BAGIAN_1_2_1">#REF!</definedName>
    <definedName name="BAGIAN_1_2_4">#REF!</definedName>
    <definedName name="BAGIAN_1_3">#REF!</definedName>
    <definedName name="BAGIAN_1_3_1">#REF!</definedName>
    <definedName name="BAGIAN_1_3_1_1">#REF!</definedName>
    <definedName name="BAGIAN_1_3_4">#REF!</definedName>
    <definedName name="BAGIAN_1_4">#REF!</definedName>
    <definedName name="BAGIAN_1_4_1">#REF!</definedName>
    <definedName name="BAGIAN_1_4_1_1">#REF!</definedName>
    <definedName name="BAGIAN_1_4_7">#REF!</definedName>
    <definedName name="BAGIAN_1_5">#REF!</definedName>
    <definedName name="BAGIAN_1_6">#REF!</definedName>
    <definedName name="BAGIAN_1_7">#REF!</definedName>
    <definedName name="BAGIAN_1_7_1">#REF!</definedName>
    <definedName name="BAGIAN_1_8">#REF!</definedName>
    <definedName name="BAGIAN_1_8_2">#REF!</definedName>
    <definedName name="BAGIAN_1_8_2_4">#REF!</definedName>
    <definedName name="BAGIAN_1_8_3">#REF!</definedName>
    <definedName name="BAGIAN_1_8_3_4">#REF!</definedName>
    <definedName name="BAGIAN_1_8_4">#REF!</definedName>
    <definedName name="BAGIAN_1_9">#REF!</definedName>
    <definedName name="BAGIAN_1_9_2">#REF!</definedName>
    <definedName name="BAGIAN_1_9_2_4">#REF!</definedName>
    <definedName name="BAGIAN_1_9_3">#REF!</definedName>
    <definedName name="BAGIAN_1_9_3_4">#REF!</definedName>
    <definedName name="BAGIAN_1_9_4">#REF!</definedName>
    <definedName name="BagPro">#REF!</definedName>
    <definedName name="bagpro1">#REF!</definedName>
    <definedName name="BagPro2">#REF!</definedName>
    <definedName name="BAgregatA">#REF!</definedName>
    <definedName name="BAgregatB">#REF!</definedName>
    <definedName name="bagregate">#REF!</definedName>
    <definedName name="bagregatea">#REF!</definedName>
    <definedName name="bagregateb">#REF!</definedName>
    <definedName name="bagregatehalus">#REF!</definedName>
    <definedName name="bagregates">#REF!</definedName>
    <definedName name="BagregatHalus">#REF!</definedName>
    <definedName name="BAgregatKasar">#REF!</definedName>
    <definedName name="BAHAN">#REF!</definedName>
    <definedName name="BAHAN?">#REF!</definedName>
    <definedName name="BAHAN_1">#REF!</definedName>
    <definedName name="BAHAN_2">#REF!</definedName>
    <definedName name="BAHAN_3">#REF!</definedName>
    <definedName name="BAHAN_4">#REF!</definedName>
    <definedName name="BAHAN_4_1">#REF!</definedName>
    <definedName name="BAHAN_5">#REF!</definedName>
    <definedName name="BAHAN_6">#REF!</definedName>
    <definedName name="BAHAN_7">#REF!</definedName>
    <definedName name="BAHAN_8">#REF!</definedName>
    <definedName name="BAHAN_9">#REF!</definedName>
    <definedName name="bahan_agregat_kelas_A">#REF!</definedName>
    <definedName name="Bahan_Bantu">#REF!</definedName>
    <definedName name="Bahan_bekisting">#REF!</definedName>
    <definedName name="Bahan_Pemeliharaan_rutin_bahu_jalan">#REF!</definedName>
    <definedName name="Bahan_pemeliharaan_rutin_jembatan">#REF!</definedName>
    <definedName name="Bahan_pemeliharaan_rutin_perkerasan">#REF!</definedName>
    <definedName name="Bahan_pemeliharaan_rutin_perlengkapan_jln">#REF!</definedName>
    <definedName name="Bahan_pemeliharaan_rutin_selokan">#REF!</definedName>
    <definedName name="BAHAN1">#REF!</definedName>
    <definedName name="BAHAN1_3">#REF!</definedName>
    <definedName name="BAHAN1_4">#REF!</definedName>
    <definedName name="BAHAN10">#REF!</definedName>
    <definedName name="BAHAN10_3">#REF!</definedName>
    <definedName name="BAHAN10_4">#REF!</definedName>
    <definedName name="BAHAN11">#REF!</definedName>
    <definedName name="BAHAN11_3">#REF!</definedName>
    <definedName name="BAHAN11_4">#REF!</definedName>
    <definedName name="BAHAN12">#REF!</definedName>
    <definedName name="BAHAN12_3">#REF!</definedName>
    <definedName name="BAHAN12_4">#REF!</definedName>
    <definedName name="BAHAN13">#REF!</definedName>
    <definedName name="BAHAN13_3">#REF!</definedName>
    <definedName name="BAHAN13_4">#REF!</definedName>
    <definedName name="BAHAN14">#REF!</definedName>
    <definedName name="BAHAN14_3">#REF!</definedName>
    <definedName name="BAHAN14_4">#REF!</definedName>
    <definedName name="BAHAN15">#REF!</definedName>
    <definedName name="BAHAN15_3">#REF!</definedName>
    <definedName name="BAHAN15_4">#REF!</definedName>
    <definedName name="BAHAN16">#REF!</definedName>
    <definedName name="BAHAN16_3">#REF!</definedName>
    <definedName name="BAHAN16_4">#REF!</definedName>
    <definedName name="BAHAN17">#REF!</definedName>
    <definedName name="BAHAN17_3">#REF!</definedName>
    <definedName name="BAHAN17_4">#REF!</definedName>
    <definedName name="BAHAN18">#REF!</definedName>
    <definedName name="BAHAN18_3">#REF!</definedName>
    <definedName name="BAHAN18_4">#REF!</definedName>
    <definedName name="BAHAN19">#REF!</definedName>
    <definedName name="BAHAN19_3">#REF!</definedName>
    <definedName name="BAHAN19_4">#REF!</definedName>
    <definedName name="BAHAN2">#REF!</definedName>
    <definedName name="BAHAN2_3">#REF!</definedName>
    <definedName name="BAHAN2_4">#REF!</definedName>
    <definedName name="BAHAN20">#REF!</definedName>
    <definedName name="BAHAN20_3">#REF!</definedName>
    <definedName name="BAHAN20_4">#REF!</definedName>
    <definedName name="BAHAN21">#REF!</definedName>
    <definedName name="BAHAN21_3">#REF!</definedName>
    <definedName name="BAHAN21_4">#REF!</definedName>
    <definedName name="BAHAN22">#REF!</definedName>
    <definedName name="BAHAN22_3">#REF!</definedName>
    <definedName name="BAHAN22_4">#REF!</definedName>
    <definedName name="BAHAN23">#REF!</definedName>
    <definedName name="BAHAN23_3">#REF!</definedName>
    <definedName name="BAHAN23_4">#REF!</definedName>
    <definedName name="BAHAN24">#REF!</definedName>
    <definedName name="BAHAN24_3">#REF!</definedName>
    <definedName name="BAHAN24_4">#REF!</definedName>
    <definedName name="BAHAN25">#REF!</definedName>
    <definedName name="BAHAN25_3">#REF!</definedName>
    <definedName name="BAHAN25_4">#REF!</definedName>
    <definedName name="BAHAN26">#REF!</definedName>
    <definedName name="BAHAN26_3">#REF!</definedName>
    <definedName name="BAHAN26_4">#REF!</definedName>
    <definedName name="BAHAN27">#REF!</definedName>
    <definedName name="BAHAN27_3">#REF!</definedName>
    <definedName name="BAHAN27_4">#REF!</definedName>
    <definedName name="BAHAN28">#REF!</definedName>
    <definedName name="BAHAN28_3">#REF!</definedName>
    <definedName name="BAHAN28_4">#REF!</definedName>
    <definedName name="BAHAN29">#REF!</definedName>
    <definedName name="BAHAN29_3">#REF!</definedName>
    <definedName name="BAHAN29_4">#REF!</definedName>
    <definedName name="BAHAN3">#REF!</definedName>
    <definedName name="BAHAN3_3">#REF!</definedName>
    <definedName name="BAHAN3_4">#REF!</definedName>
    <definedName name="BAHAN30">#REF!</definedName>
    <definedName name="BAHAN30_3">#REF!</definedName>
    <definedName name="BAHAN30_4">#REF!</definedName>
    <definedName name="BAHAN31">#REF!</definedName>
    <definedName name="BAHAN31_3">#REF!</definedName>
    <definedName name="BAHAN31_4">#REF!</definedName>
    <definedName name="BAHAN32">#REF!</definedName>
    <definedName name="BAHAN32_3">#REF!</definedName>
    <definedName name="BAHAN32_4">#REF!</definedName>
    <definedName name="BAHAN33">#REF!</definedName>
    <definedName name="BAHAN33_3">#REF!</definedName>
    <definedName name="BAHAN33_4">#REF!</definedName>
    <definedName name="BAHAN34">#REF!</definedName>
    <definedName name="BAHAN34_3">#REF!</definedName>
    <definedName name="BAHAN34_4">#REF!</definedName>
    <definedName name="BAHAN35">#REF!</definedName>
    <definedName name="BAHAN35_3">#REF!</definedName>
    <definedName name="BAHAN35_4">#REF!</definedName>
    <definedName name="BAHAN36">#REF!</definedName>
    <definedName name="BAHAN36_3">#REF!</definedName>
    <definedName name="BAHAN36_4">#REF!</definedName>
    <definedName name="BAHAN37">#REF!</definedName>
    <definedName name="BAHAN37_3">#REF!</definedName>
    <definedName name="BAHAN37_4">#REF!</definedName>
    <definedName name="BAHAN38">#REF!</definedName>
    <definedName name="BAHAN38_3">#REF!</definedName>
    <definedName name="BAHAN38_4">#REF!</definedName>
    <definedName name="BAHAN39">#REF!</definedName>
    <definedName name="BAHAN39_3">#REF!</definedName>
    <definedName name="BAHAN39_4">#REF!</definedName>
    <definedName name="BAHAN4">#REF!</definedName>
    <definedName name="BAHAN4_3">#REF!</definedName>
    <definedName name="BAHAN4_4">#REF!</definedName>
    <definedName name="BAHAN40">#REF!</definedName>
    <definedName name="BAHAN40_3">#REF!</definedName>
    <definedName name="BAHAN40_4">#REF!</definedName>
    <definedName name="BAHAN41">#REF!</definedName>
    <definedName name="BAHAN41_3">#REF!</definedName>
    <definedName name="BAHAN41_4">#REF!</definedName>
    <definedName name="BAHAN42">#REF!</definedName>
    <definedName name="BAHAN42_3">#REF!</definedName>
    <definedName name="BAHAN42_4">#REF!</definedName>
    <definedName name="Bahan421">#REF!</definedName>
    <definedName name="BAHAN43">#REF!</definedName>
    <definedName name="BAHAN43_3">#REF!</definedName>
    <definedName name="BAHAN43_4">#REF!</definedName>
    <definedName name="BAHAN44">#REF!</definedName>
    <definedName name="BAHAN44_3">#REF!</definedName>
    <definedName name="BAHAN44_4">#REF!</definedName>
    <definedName name="BAHAN45">#REF!</definedName>
    <definedName name="BAHAN45_3">#REF!</definedName>
    <definedName name="BAHAN45_4">#REF!</definedName>
    <definedName name="BAHAN46">#REF!</definedName>
    <definedName name="BAHAN46_3">#REF!</definedName>
    <definedName name="BAHAN46_4">#REF!</definedName>
    <definedName name="BAHAN47">#REF!</definedName>
    <definedName name="BAHAN47_3">#REF!</definedName>
    <definedName name="BAHAN47_4">#REF!</definedName>
    <definedName name="BAHAN48">#REF!</definedName>
    <definedName name="BAHAN48_3">#REF!</definedName>
    <definedName name="BAHAN48_4">#REF!</definedName>
    <definedName name="BAHAN49">#REF!</definedName>
    <definedName name="BAHAN49_3">#REF!</definedName>
    <definedName name="BAHAN49_4">#REF!</definedName>
    <definedName name="BAHAN5">#REF!</definedName>
    <definedName name="BAHAN5_3">#REF!</definedName>
    <definedName name="BAHAN5_4">#REF!</definedName>
    <definedName name="BAHAN50">#REF!</definedName>
    <definedName name="BAHAN50_3">#REF!</definedName>
    <definedName name="BAHAN50_4">#REF!</definedName>
    <definedName name="BAHAN51">#REF!</definedName>
    <definedName name="BAHAN51_3">#REF!</definedName>
    <definedName name="BAHAN51_4">#REF!</definedName>
    <definedName name="BAHAN52">#REF!</definedName>
    <definedName name="BAHAN52_3">#REF!</definedName>
    <definedName name="BAHAN52_4">#REF!</definedName>
    <definedName name="Bahan521">#REF!</definedName>
    <definedName name="Bahan522">#REF!</definedName>
    <definedName name="BAHAN53">#REF!</definedName>
    <definedName name="BAHAN53_3">#REF!</definedName>
    <definedName name="BAHAN53_4">#REF!</definedName>
    <definedName name="BAHAN54">#REF!</definedName>
    <definedName name="BAHAN54_3">#REF!</definedName>
    <definedName name="BAHAN54_4">#REF!</definedName>
    <definedName name="BAHAN55">#REF!</definedName>
    <definedName name="BAHAN55_3">#REF!</definedName>
    <definedName name="BAHAN55_4">#REF!</definedName>
    <definedName name="BAHAN56">#REF!</definedName>
    <definedName name="BAHAN56_3">#REF!</definedName>
    <definedName name="BAHAN56_4">#REF!</definedName>
    <definedName name="BAHAN57">#REF!</definedName>
    <definedName name="BAHAN57_3">#REF!</definedName>
    <definedName name="BAHAN57_4">#REF!</definedName>
    <definedName name="BAHAN58">#REF!</definedName>
    <definedName name="BAHAN58_3">#REF!</definedName>
    <definedName name="BAHAN58_4">#REF!</definedName>
    <definedName name="BAHAN59">#REF!</definedName>
    <definedName name="BAHAN59_3">#REF!</definedName>
    <definedName name="BAHAN59_4">#REF!</definedName>
    <definedName name="BAHAN6">#REF!</definedName>
    <definedName name="BAHAN6_3">#REF!</definedName>
    <definedName name="BAHAN6_4">#REF!</definedName>
    <definedName name="BAHAN60">#REF!</definedName>
    <definedName name="BAHAN60_3">#REF!</definedName>
    <definedName name="BAHAN60_4">#REF!</definedName>
    <definedName name="BAHAN61">#REF!</definedName>
    <definedName name="BAHAN61_3">#REF!</definedName>
    <definedName name="BAHAN61_4">#REF!</definedName>
    <definedName name="BAHAN62">#REF!</definedName>
    <definedName name="BAHAN62_3">#REF!</definedName>
    <definedName name="BAHAN62_4">#REF!</definedName>
    <definedName name="BAHAN63">#REF!</definedName>
    <definedName name="BAHAN63_3">#REF!</definedName>
    <definedName name="BAHAN63_4">#REF!</definedName>
    <definedName name="Bahan633">#REF!</definedName>
    <definedName name="Bahan634">#REF!</definedName>
    <definedName name="BAHAN64">#REF!</definedName>
    <definedName name="BAHAN64_3">#REF!</definedName>
    <definedName name="BAHAN64_4">#REF!</definedName>
    <definedName name="BAHAN65">#REF!</definedName>
    <definedName name="BAHAN65_3">#REF!</definedName>
    <definedName name="BAHAN65_4">#REF!</definedName>
    <definedName name="BAHAN66">#REF!</definedName>
    <definedName name="BAHAN66_3">#REF!</definedName>
    <definedName name="BAHAN66_4">#REF!</definedName>
    <definedName name="BAHAN67">#REF!</definedName>
    <definedName name="BAHAN67_3">#REF!</definedName>
    <definedName name="BAHAN67_4">#REF!</definedName>
    <definedName name="BAHAN68">#REF!</definedName>
    <definedName name="BAHAN68_3">#REF!</definedName>
    <definedName name="BAHAN68_4">#REF!</definedName>
    <definedName name="BAHAN69">#REF!</definedName>
    <definedName name="BAHAN69_3">#REF!</definedName>
    <definedName name="BAHAN69_4">#REF!</definedName>
    <definedName name="BAHAN7">#REF!</definedName>
    <definedName name="BAHAN7_3">#REF!</definedName>
    <definedName name="BAHAN7_4">#REF!</definedName>
    <definedName name="BAHAN70">#REF!</definedName>
    <definedName name="BAHAN70_3">#REF!</definedName>
    <definedName name="BAHAN70_4">#REF!</definedName>
    <definedName name="BAHAN71">#REF!</definedName>
    <definedName name="BAHAN71_3">#REF!</definedName>
    <definedName name="BAHAN71_4">#REF!</definedName>
    <definedName name="BAHAN72">#REF!</definedName>
    <definedName name="BAHAN72_3">#REF!</definedName>
    <definedName name="BAHAN72_4">#REF!</definedName>
    <definedName name="BAHAN74">#REF!</definedName>
    <definedName name="BAHAN74_3">#REF!</definedName>
    <definedName name="BAHAN74_4">#REF!</definedName>
    <definedName name="bahan79">#REF!</definedName>
    <definedName name="BAHAN8">#REF!</definedName>
    <definedName name="BAHAN8_3">#REF!</definedName>
    <definedName name="BAHAN8_4">#REF!</definedName>
    <definedName name="Bahan841">#REF!</definedName>
    <definedName name="BAHAN9">#REF!</definedName>
    <definedName name="BAHAN9_3">#REF!</definedName>
    <definedName name="BAHAN9_4">#REF!</definedName>
    <definedName name="BAHANATAP">#REF!</definedName>
    <definedName name="bahanb">#REF!</definedName>
    <definedName name="BahanBaru">#REF!</definedName>
    <definedName name="bahanbesi">#REF!</definedName>
    <definedName name="BahanCCOIntern">#REF!</definedName>
    <definedName name="BahanChange">#REF!</definedName>
    <definedName name="bahane">#REF!</definedName>
    <definedName name="BAHANFINISHING">#REF!</definedName>
    <definedName name="BahanK">#REF!</definedName>
    <definedName name="BAHANKAYUDANKACA">#REF!</definedName>
    <definedName name="BAHANLAIN2">#REF!</definedName>
    <definedName name="BAHANLISTRIK">#REF!</definedName>
    <definedName name="BAHANMINYAK">#REF!</definedName>
    <definedName name="BAHANORNAMEN">#REF!</definedName>
    <definedName name="BAHANPAKAI">#REF!</definedName>
    <definedName name="BAHANPAKU">#REF!</definedName>
    <definedName name="BAHANPASANGAN">#REF!</definedName>
    <definedName name="BAHANPENGGANTUNGDANPENGUNCI">#REF!</definedName>
    <definedName name="BAHANPLAFONDDANLANTAI">#REF!</definedName>
    <definedName name="BahanPokok">#REF!</definedName>
    <definedName name="BAHANSANITAIR">#REF!</definedName>
    <definedName name="BAHANURUGAN">#REF!</definedName>
    <definedName name="bahteraluxcor">#REF!</definedName>
    <definedName name="bahterasocor">#REF!</definedName>
    <definedName name="BAHU">#REF!</definedName>
    <definedName name="BAJA">#REF!</definedName>
    <definedName name="Baja_C.120.50.20.2_3">#REF!</definedName>
    <definedName name="Baja_Canal_U_50.38.5">#REF!</definedName>
    <definedName name="Baja_Profil">#REF!</definedName>
    <definedName name="Baja_Tulangan">#REF!</definedName>
    <definedName name="baja24">#REF!</definedName>
    <definedName name="bajakanal">#REF!</definedName>
    <definedName name="bajaringanc">#REF!</definedName>
    <definedName name="bajaringanuk">#REF!</definedName>
    <definedName name="bajasiku40404">#REF!</definedName>
    <definedName name="bajatul">#REF!</definedName>
    <definedName name="bajau.24">#REF!</definedName>
    <definedName name="bajawf">#REF!</definedName>
    <definedName name="bajiro">#REF!</definedName>
    <definedName name="bak">#REF!</definedName>
    <definedName name="BAK_AIR">#REF!</definedName>
    <definedName name="Bak_air_fiber_glass_1m">#REF!</definedName>
    <definedName name="BAK_KONTROL_45X45X50">#N/A</definedName>
    <definedName name="Bak_mandi">#REF!</definedName>
    <definedName name="Bak_mandi_fiber_glass_50x50x50_lapis_porselin">#REF!</definedName>
    <definedName name="Bak_Septictank">#REF!</definedName>
    <definedName name="BAK_ZINK">#N/A</definedName>
    <definedName name="BakAdukan">#REF!</definedName>
    <definedName name="bakair">#REF!</definedName>
    <definedName name="BAKAR">#REF!</definedName>
    <definedName name="bakcuci">#REF!</definedName>
    <definedName name="BakCuciPiring">#REF!</definedName>
    <definedName name="bakcucsta">#REF!</definedName>
    <definedName name="bakcucter">#REF!</definedName>
    <definedName name="bakfiber">#REF!</definedName>
    <definedName name="BakKOntrol">#REF!</definedName>
    <definedName name="BakKontrol3030t35">#REF!</definedName>
    <definedName name="bakKontrol404050">#REF!</definedName>
    <definedName name="bAKKONTROL4545">#REF!</definedName>
    <definedName name="bakmandi">#REF!</definedName>
    <definedName name="bakmandi_1">#REF!</definedName>
    <definedName name="BakMandiFiber">#REF!</definedName>
    <definedName name="BakMandiFibre">#REF!</definedName>
    <definedName name="bakt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ancing">#REF!</definedName>
    <definedName name="BALC1">#REF!</definedName>
    <definedName name="bale">#REF!</definedName>
    <definedName name="bali">#REF!</definedName>
    <definedName name="ball">#REF!</definedName>
    <definedName name="balm00">#REF!</definedName>
    <definedName name="balm60">#REF!</definedName>
    <definedName name="Balok">#REF!</definedName>
    <definedName name="balok.1">#REF!</definedName>
    <definedName name="balok.2">#REF!</definedName>
    <definedName name="balok.3">#REF!</definedName>
    <definedName name="balok.ges">#REF!</definedName>
    <definedName name="balok.kls2">#REF!</definedName>
    <definedName name="BALOK_100KG">#N/A</definedName>
    <definedName name="BALOK_110KG">#N/A</definedName>
    <definedName name="BALOK_120KG">#N/A</definedName>
    <definedName name="BALOK_130KG">#N/A</definedName>
    <definedName name="BALOK_140KG">#N/A</definedName>
    <definedName name="BALOK_150KG">#N/A</definedName>
    <definedName name="BALOK_160KG">#N/A</definedName>
    <definedName name="BALOK_170KG">#N/A</definedName>
    <definedName name="BALOK_180KG">#N/A</definedName>
    <definedName name="BALOK_190KG">#N/A</definedName>
    <definedName name="BALOK_200KG">#N/A</definedName>
    <definedName name="BALOK_210KG">#N/A</definedName>
    <definedName name="BALOK_220KG">#N/A</definedName>
    <definedName name="BALOK_230KG">#N/A</definedName>
    <definedName name="BALOK_240KG">#N/A</definedName>
    <definedName name="BALOK_250KG">#N/A</definedName>
    <definedName name="BALOK_260KG">#N/A</definedName>
    <definedName name="BALOK_270KG">#N/A</definedName>
    <definedName name="BALOK_280KG">#N/A</definedName>
    <definedName name="BALOK_290KG">#N/A</definedName>
    <definedName name="BALOK_300KG">#N/A</definedName>
    <definedName name="BALOK_310KG">#N/A</definedName>
    <definedName name="BALOK_320KG">#N/A</definedName>
    <definedName name="BALOK_330KG">#N/A</definedName>
    <definedName name="BALOK_340KG">#N/A</definedName>
    <definedName name="BALOK_350KG">#N/A</definedName>
    <definedName name="balok_beton">#REF!</definedName>
    <definedName name="Balok_II">#REF!</definedName>
    <definedName name="balok_kayu_borneo">#REF!</definedName>
    <definedName name="BALOK_TRESTLE_BETON_BERTULANG">#REF!</definedName>
    <definedName name="balok140">#REF!</definedName>
    <definedName name="BALOK1525">#REF!</definedName>
    <definedName name="balok1540">#REF!</definedName>
    <definedName name="balok20">#REF!</definedName>
    <definedName name="balok2030">#REF!</definedName>
    <definedName name="balok2040">#REF!</definedName>
    <definedName name="balok2540">#REF!</definedName>
    <definedName name="balok2550">#REF!</definedName>
    <definedName name="balok2560">#REF!</definedName>
    <definedName name="BALOK3020">#REF!</definedName>
    <definedName name="balok3040">#REF!</definedName>
    <definedName name="balok3050">#REF!</definedName>
    <definedName name="balok3060">#REF!</definedName>
    <definedName name="balok60">#REF!</definedName>
    <definedName name="balok70">#REF!</definedName>
    <definedName name="balokb1">#REF!</definedName>
    <definedName name="balokb2">#REF!</definedName>
    <definedName name="balokb3">#REF!</definedName>
    <definedName name="balokbegesting">#REF!</definedName>
    <definedName name="balokd5">#REF!</definedName>
    <definedName name="BalokFe100">#REF!</definedName>
    <definedName name="BalokFe110">#REF!</definedName>
    <definedName name="BalokFe120">#REF!</definedName>
    <definedName name="BalokFe125">#REF!</definedName>
    <definedName name="BalokFe130">#REF!</definedName>
    <definedName name="BalokFe135">#N/A</definedName>
    <definedName name="BalokFe140">#REF!</definedName>
    <definedName name="BalokFe150">#REF!</definedName>
    <definedName name="BalokFe160">#REF!</definedName>
    <definedName name="BalokFe170">#REF!</definedName>
    <definedName name="BalokFe175">#REF!</definedName>
    <definedName name="BalokFe180">#REF!</definedName>
    <definedName name="BalokFe190">#REF!</definedName>
    <definedName name="BalokFe200">#REF!</definedName>
    <definedName name="BalokFe210">#REF!</definedName>
    <definedName name="BalokFe220">#REF!</definedName>
    <definedName name="BalokFe230">#REF!</definedName>
    <definedName name="BalokFe240">#REF!</definedName>
    <definedName name="BalokFe250">#REF!</definedName>
    <definedName name="BalokFe260">#REF!</definedName>
    <definedName name="BalokFe270">#REF!</definedName>
    <definedName name="BalokFe280">#REF!</definedName>
    <definedName name="BalokFe300">#REF!</definedName>
    <definedName name="BalokFe80">#REF!</definedName>
    <definedName name="BalokFe90">#REF!</definedName>
    <definedName name="balokkamper">#REF!</definedName>
    <definedName name="balokklas1">#REF!</definedName>
    <definedName name="balokklas2">#REF!</definedName>
    <definedName name="balokklas3">#REF!</definedName>
    <definedName name="balokkruing">#REF!</definedName>
    <definedName name="baloklantaiI">#REF!</definedName>
    <definedName name="baloklantaiII">#REF!</definedName>
    <definedName name="BALOKPJGLNTG">#REF!</definedName>
    <definedName name="bambu">#REF!</definedName>
    <definedName name="BAMP">#REF!</definedName>
    <definedName name="BAMP1">#REF!</definedName>
    <definedName name="ban">#REF!</definedName>
    <definedName name="Ban_Pick_Up">#REF!</definedName>
    <definedName name="BAND_HARSAT">#REF!</definedName>
    <definedName name="band_HS">#REF!</definedName>
    <definedName name="band_target">#REF!</definedName>
    <definedName name="bangciti">#REF!</definedName>
    <definedName name="bangker">#REF!</definedName>
    <definedName name="bangkirai">#REF!</definedName>
    <definedName name="Bangku_Belajar">#REF!</definedName>
    <definedName name="Bangkubelajar">#REF!</definedName>
    <definedName name="BangunanA">#REF!</definedName>
    <definedName name="Bank">#REF!</definedName>
    <definedName name="bantal">#REF!</definedName>
    <definedName name="bantu">#REF!</definedName>
    <definedName name="BAOP">#REF!</definedName>
    <definedName name="bap">#REF!</definedName>
    <definedName name="bar">#REF!</definedName>
    <definedName name="bar_bender">#REF!</definedName>
    <definedName name="bar_cutter">#REF!</definedName>
    <definedName name="Bar_D10">#REF!</definedName>
    <definedName name="Bar_D13">#REF!</definedName>
    <definedName name="Bar_D16">#REF!</definedName>
    <definedName name="Bar_D19">#REF!</definedName>
    <definedName name="Bar_D22">#REF!</definedName>
    <definedName name="Bar_D25">#REF!</definedName>
    <definedName name="Bar_D29">#REF!</definedName>
    <definedName name="Bar_D32">#REF!</definedName>
    <definedName name="barak">#REF!</definedName>
    <definedName name="barb">#REF!</definedName>
    <definedName name="barben">#REF!</definedName>
    <definedName name="barbeque1">#REF!</definedName>
    <definedName name="barbeque2">#REF!</definedName>
    <definedName name="barc">#REF!</definedName>
    <definedName name="barcut">#REF!</definedName>
    <definedName name="Barikade_Blok">#REF!</definedName>
    <definedName name="baru" hidden="1">#REF!</definedName>
    <definedName name="bas">#REF!</definedName>
    <definedName name="basaom">#REF!</definedName>
    <definedName name="basaom_1">#REF!</definedName>
    <definedName name="basaom_1_1">#REF!</definedName>
    <definedName name="basaom_1_1_1">#REF!</definedName>
    <definedName name="basaom_2">#REF!</definedName>
    <definedName name="basaom_3">#REF!</definedName>
    <definedName name="basaom_3_1">#REF!</definedName>
    <definedName name="basaom_4">#REF!</definedName>
    <definedName name="basaom_4_1">#REF!</definedName>
    <definedName name="basaom_5">#REF!</definedName>
    <definedName name="basaom_6">#REF!</definedName>
    <definedName name="basaom_7">#REF!</definedName>
    <definedName name="basaom_7_1">#REF!</definedName>
    <definedName name="basaom_8">#REF!</definedName>
    <definedName name="basaom_9">#REF!</definedName>
    <definedName name="basdim">#REF!</definedName>
    <definedName name="basdim_1">#REF!</definedName>
    <definedName name="basdim_1_1">#REF!</definedName>
    <definedName name="basdim_1_1_1">#REF!</definedName>
    <definedName name="basdim_2">#REF!</definedName>
    <definedName name="basdim_3">#REF!</definedName>
    <definedName name="basdim_3_1">#REF!</definedName>
    <definedName name="basdim_4">#REF!</definedName>
    <definedName name="basdim_4_1">#REF!</definedName>
    <definedName name="basdim_5">#REF!</definedName>
    <definedName name="basdim_6">#REF!</definedName>
    <definedName name="basdim_7">#REF!</definedName>
    <definedName name="basdim_7_1">#REF!</definedName>
    <definedName name="basdim_8">#REF!</definedName>
    <definedName name="basdim_9">#REF!</definedName>
    <definedName name="basdoc">#REF!</definedName>
    <definedName name="basdoc_1">#REF!</definedName>
    <definedName name="basdoc_1_1">#REF!</definedName>
    <definedName name="basdoc_1_1_1">#REF!</definedName>
    <definedName name="basdoc_2">#REF!</definedName>
    <definedName name="basdoc_3">#REF!</definedName>
    <definedName name="basdoc_3_1">#REF!</definedName>
    <definedName name="basdoc_4">#REF!</definedName>
    <definedName name="basdoc_4_1">#REF!</definedName>
    <definedName name="basdoc_5">#REF!</definedName>
    <definedName name="basdoc_6">#REF!</definedName>
    <definedName name="basdoc_7">#REF!</definedName>
    <definedName name="basdoc_7_1">#REF!</definedName>
    <definedName name="basdoc_8">#REF!</definedName>
    <definedName name="basdoc_9">#REF!</definedName>
    <definedName name="base">#REF!</definedName>
    <definedName name="base_10">#REF!</definedName>
    <definedName name="base_2">#REF!</definedName>
    <definedName name="base_3">#REF!</definedName>
    <definedName name="base_4">#REF!</definedName>
    <definedName name="base_5">#REF!</definedName>
    <definedName name="base_6">#REF!</definedName>
    <definedName name="base_8">#REF!</definedName>
    <definedName name="Base_course_A">#REF!</definedName>
    <definedName name="Base_course_B">#REF!</definedName>
    <definedName name="base_plate">#REF!</definedName>
    <definedName name="BaseA">#REF!</definedName>
    <definedName name="BaseB">#REF!</definedName>
    <definedName name="BaseC">#REF!</definedName>
    <definedName name="basement">#REF!</definedName>
    <definedName name="basfs">#REF!</definedName>
    <definedName name="basfs_1">#REF!</definedName>
    <definedName name="basfs_1_1">#REF!</definedName>
    <definedName name="basfs_1_1_1">#REF!</definedName>
    <definedName name="basfs_2">#REF!</definedName>
    <definedName name="basfs_3">#REF!</definedName>
    <definedName name="basfs_3_1">#REF!</definedName>
    <definedName name="basfs_4">#REF!</definedName>
    <definedName name="basfs_4_1">#REF!</definedName>
    <definedName name="basfs_5">#REF!</definedName>
    <definedName name="basfs_6">#REF!</definedName>
    <definedName name="basfs_7">#REF!</definedName>
    <definedName name="basfs_7_1">#REF!</definedName>
    <definedName name="basfs_8">#REF!</definedName>
    <definedName name="basfs_9">#REF!</definedName>
    <definedName name="basi">#REF!</definedName>
    <definedName name="basi_1">#REF!</definedName>
    <definedName name="basi_1_1">#REF!</definedName>
    <definedName name="basi_1_1_1">#REF!</definedName>
    <definedName name="basi_2">#REF!</definedName>
    <definedName name="basi_3">#REF!</definedName>
    <definedName name="basi_3_1">#REF!</definedName>
    <definedName name="basi_4">#REF!</definedName>
    <definedName name="basi_4_1">#REF!</definedName>
    <definedName name="basi_5">#REF!</definedName>
    <definedName name="basi_6">#REF!</definedName>
    <definedName name="basi_7">#REF!</definedName>
    <definedName name="basi_7_1">#REF!</definedName>
    <definedName name="basi_8">#REF!</definedName>
    <definedName name="basi_9">#REF!</definedName>
    <definedName name="basic">#REF!</definedName>
    <definedName name="BASICHD">#REF!</definedName>
    <definedName name="basitc">#REF!</definedName>
    <definedName name="basitc_1">#REF!</definedName>
    <definedName name="basitc_1_1">#REF!</definedName>
    <definedName name="basitc_1_1_1">#REF!</definedName>
    <definedName name="basitc_2">#REF!</definedName>
    <definedName name="basitc_3">#REF!</definedName>
    <definedName name="basitc_3_1">#REF!</definedName>
    <definedName name="basitc_4">#REF!</definedName>
    <definedName name="basitc_4_1">#REF!</definedName>
    <definedName name="basitc_5">#REF!</definedName>
    <definedName name="basitc_6">#REF!</definedName>
    <definedName name="basitc_7">#REF!</definedName>
    <definedName name="basitc_7_1">#REF!</definedName>
    <definedName name="basitc_8">#REF!</definedName>
    <definedName name="basitc_9">#REF!</definedName>
    <definedName name="BAspal">#REF!</definedName>
    <definedName name="baspalemulsi">#REF!</definedName>
    <definedName name="baspalt">#REF!</definedName>
    <definedName name="baspbakrie4">#REF!</definedName>
    <definedName name="basrtu">#REF!</definedName>
    <definedName name="basrtu_1">#REF!</definedName>
    <definedName name="basrtu_1_1">#REF!</definedName>
    <definedName name="basrtu_1_1_1">#REF!</definedName>
    <definedName name="basrtu_2">#REF!</definedName>
    <definedName name="basrtu_3">#REF!</definedName>
    <definedName name="basrtu_3_1">#REF!</definedName>
    <definedName name="basrtu_4">#REF!</definedName>
    <definedName name="basrtu_4_1">#REF!</definedName>
    <definedName name="basrtu_5">#REF!</definedName>
    <definedName name="basrtu_6">#REF!</definedName>
    <definedName name="basrtu_7">#REF!</definedName>
    <definedName name="basrtu_7_1">#REF!</definedName>
    <definedName name="basrtu_8">#REF!</definedName>
    <definedName name="basrtu_9">#REF!</definedName>
    <definedName name="bastw">#REF!</definedName>
    <definedName name="bastw_1">#REF!</definedName>
    <definedName name="bastw_1_1">#REF!</definedName>
    <definedName name="bastw_1_1_1">#REF!</definedName>
    <definedName name="bastw_2">#REF!</definedName>
    <definedName name="bastw_3">#REF!</definedName>
    <definedName name="bastw_3_1">#REF!</definedName>
    <definedName name="bastw_4">#REF!</definedName>
    <definedName name="bastw_4_1">#REF!</definedName>
    <definedName name="bastw_5">#REF!</definedName>
    <definedName name="bastw_6">#REF!</definedName>
    <definedName name="bastw_7">#REF!</definedName>
    <definedName name="bastw_7_1">#REF!</definedName>
    <definedName name="bastw_8">#REF!</definedName>
    <definedName name="bastw_9">#REF!</definedName>
    <definedName name="BATA">#REF!</definedName>
    <definedName name="bata.1">#REF!</definedName>
    <definedName name="bata_1">#REF!</definedName>
    <definedName name="BATA_CITICON">#REF!</definedName>
    <definedName name="Bata_Merah">#REF!</definedName>
    <definedName name="bata1">#REF!</definedName>
    <definedName name="bata12">#REF!</definedName>
    <definedName name="bata1212">#REF!</definedName>
    <definedName name="bata1214">#REF!</definedName>
    <definedName name="Bata13">#REF!</definedName>
    <definedName name="BATA14">#REF!</definedName>
    <definedName name="BATA15">#REF!</definedName>
    <definedName name="Bata151bata">#REF!</definedName>
    <definedName name="bata16">#REF!</definedName>
    <definedName name="Bata161bata">#REF!</definedName>
    <definedName name="bata2">#REF!</definedName>
    <definedName name="bata3">#REF!</definedName>
    <definedName name="bata4">#REF!</definedName>
    <definedName name="batab">#REF!</definedName>
    <definedName name="batac">#REF!</definedName>
    <definedName name="bataco">#REF!</definedName>
    <definedName name="Batacobesi">#REF!</definedName>
    <definedName name="Batacononbesi">#REF!</definedName>
    <definedName name="bataexpose">#REF!</definedName>
    <definedName name="batago">#REF!</definedName>
    <definedName name="batagosok">#REF!</definedName>
    <definedName name="BataKerawang">#REF!</definedName>
    <definedName name="batako">#REF!</definedName>
    <definedName name="batako_10">#REF!</definedName>
    <definedName name="batako_2">#REF!</definedName>
    <definedName name="batako_3">#REF!</definedName>
    <definedName name="batako_4">#REF!</definedName>
    <definedName name="batako_5">#REF!</definedName>
    <definedName name="batako_6">#REF!</definedName>
    <definedName name="batako_8">#REF!</definedName>
    <definedName name="batako2">#REF!</definedName>
    <definedName name="batamerah">#REF!</definedName>
    <definedName name="batan">#REF!</definedName>
    <definedName name="BatAp">#REF!</definedName>
    <definedName name="batapres">#REF!</definedName>
    <definedName name="batapu">#REF!</definedName>
    <definedName name="BATATRAS">#REF!</definedName>
    <definedName name="batbat">#REF!</definedName>
    <definedName name="batbel">#REF!</definedName>
    <definedName name="batbel12.20">#REF!</definedName>
    <definedName name="batbel15.20">#REF!</definedName>
    <definedName name="batber">#REF!</definedName>
    <definedName name="batcot">#REF!</definedName>
    <definedName name="batgra">#REF!</definedName>
    <definedName name="bathtub">#REF!</definedName>
    <definedName name="batker">#REF!</definedName>
    <definedName name="batmer">#REF!</definedName>
    <definedName name="batp10">#REF!</definedName>
    <definedName name="batpeldin">#REF!</definedName>
    <definedName name="batpelkli">#REF!</definedName>
    <definedName name="batu">#REF!</definedName>
    <definedName name="Batu.Kali">#REF!</definedName>
    <definedName name="batu.p">#REF!</definedName>
    <definedName name="batu.pal">#REF!</definedName>
    <definedName name="batu.x">#REF!</definedName>
    <definedName name="BATU_5_7_UNTUK_BASE_JALAN_HAMPARAN">#REF!</definedName>
    <definedName name="batu_adukan">#REF!</definedName>
    <definedName name="batu_apung">#REF!</definedName>
    <definedName name="batu_bata">#REF!</definedName>
    <definedName name="Batu_bata_besar">#REF!</definedName>
    <definedName name="Batu_bata_kecil">#REF!</definedName>
    <definedName name="Batu_belah">#REF!</definedName>
    <definedName name="batu_candi">#REF!</definedName>
    <definedName name="Batu_Cor_0__5__1">#REF!</definedName>
    <definedName name="Batu_Cor_1_2">#REF!</definedName>
    <definedName name="Batu_Cor_2_3">#REF!</definedName>
    <definedName name="Batu_Cor_3_5">#REF!</definedName>
    <definedName name="Batu_Cor_5_7">#REF!</definedName>
    <definedName name="Batu_Gunung">#REF!</definedName>
    <definedName name="Batu_kacang">#REF!</definedName>
    <definedName name="Batu_kali">#REF!</definedName>
    <definedName name="batu_kali_15_20">#REF!</definedName>
    <definedName name="batu_kapur">#REF!</definedName>
    <definedName name="batu_kecil">#REF!</definedName>
    <definedName name="BATU_KOSONG">#REF!</definedName>
    <definedName name="BATU_MORTAR">#REF!</definedName>
    <definedName name="Batu_Pecah">#REF!</definedName>
    <definedName name="Batu_pecah_0_5___1">#REF!</definedName>
    <definedName name="batu_pecah_05_1">#REF!</definedName>
    <definedName name="Batu_pecah_1_2">#REF!</definedName>
    <definedName name="Batu_pecah_2_3">#REF!</definedName>
    <definedName name="Batu_pecah_3_5">#REF!</definedName>
    <definedName name="Batu_pecah_5_7">#REF!</definedName>
    <definedName name="batu_pecah_mesin_2_3">#REF!</definedName>
    <definedName name="batu_tempel">#REF!</definedName>
    <definedName name="BATU1">#REF!</definedName>
    <definedName name="BATU2">#REF!</definedName>
    <definedName name="batu23">#REF!</definedName>
    <definedName name="batual">#REF!</definedName>
    <definedName name="BATUALAM">#REF!</definedName>
    <definedName name="batubat">#REF!</definedName>
    <definedName name="batubata">#REF!</definedName>
    <definedName name="batubel">#REF!</definedName>
    <definedName name="batubelah">#REF!</definedName>
    <definedName name="Batuc">#REF!</definedName>
    <definedName name="batucandi">#REF!</definedName>
    <definedName name="batucor">#REF!</definedName>
    <definedName name="batujogya3030">#REF!</definedName>
    <definedName name="Batuk">#REF!</definedName>
    <definedName name="batukali">#REF!</definedName>
    <definedName name="BatuKali14">#REF!</definedName>
    <definedName name="batukali15">#REF!</definedName>
    <definedName name="BatuKali16">#REF!</definedName>
    <definedName name="batukancing">#REF!</definedName>
    <definedName name="batukarang">#REF!</definedName>
    <definedName name="batukosong">#REF!</definedName>
    <definedName name="BATUL">#REF!</definedName>
    <definedName name="batumortar">#REF!</definedName>
    <definedName name="BatunMortar">#REF!</definedName>
    <definedName name="batupecah12">#REF!</definedName>
    <definedName name="batupecah23">#REF!</definedName>
    <definedName name="batusaring">#REF!</definedName>
    <definedName name="bau">#REF!</definedName>
    <definedName name="BAU_ADM">#REF!</definedName>
    <definedName name="BAU_ALAT">#REF!</definedName>
    <definedName name="BAU_SIAP">#REF!</definedName>
    <definedName name="baut">#REF!</definedName>
    <definedName name="baut.p">#REF!</definedName>
    <definedName name="baut_kap">#REF!</definedName>
    <definedName name="baut15">#REF!</definedName>
    <definedName name="baut16">#REF!</definedName>
    <definedName name="baut19mm">#REF!</definedName>
    <definedName name="baut22mm">#REF!</definedName>
    <definedName name="baut25">#REF!</definedName>
    <definedName name="bautasb">#REF!</definedName>
    <definedName name="bautbgl">#REF!</definedName>
    <definedName name="bautbgl_10">#REF!</definedName>
    <definedName name="bautbgl_2">#REF!</definedName>
    <definedName name="bautbgl_3">#REF!</definedName>
    <definedName name="bautbgl_4">#REF!</definedName>
    <definedName name="bautbgl_5">#REF!</definedName>
    <definedName name="bautbgl_6">#REF!</definedName>
    <definedName name="bautbgl_8">#REF!</definedName>
    <definedName name="BAX">#REF!</definedName>
    <definedName name="BAX_1">#REF!</definedName>
    <definedName name="BAX_1_1">#REF!</definedName>
    <definedName name="BAX_2">#REF!</definedName>
    <definedName name="BAX_3">#REF!</definedName>
    <definedName name="BAX_4">#REF!</definedName>
    <definedName name="BAX_4_1">#REF!</definedName>
    <definedName name="BAX_5">#REF!</definedName>
    <definedName name="BAX_6">#REF!</definedName>
    <definedName name="BAX_7">#REF!</definedName>
    <definedName name="BAX_8">#REF!</definedName>
    <definedName name="BAX_9">#REF!</definedName>
    <definedName name="bb">#REF!</definedName>
    <definedName name="bb.05">#REF!</definedName>
    <definedName name="bb.1">#REF!</definedName>
    <definedName name="bb.10">#REF!</definedName>
    <definedName name="bb.2">#REF!</definedName>
    <definedName name="bb.3">#REF!</definedName>
    <definedName name="bb.5">#REF!</definedName>
    <definedName name="bb.p">#REF!</definedName>
    <definedName name="bb.u">#REF!</definedName>
    <definedName name="BB_01">#REF!</definedName>
    <definedName name="BB_02">#REF!</definedName>
    <definedName name="BB_03">#REF!</definedName>
    <definedName name="BB_04">#REF!</definedName>
    <definedName name="BB_05">#REF!</definedName>
    <definedName name="BB_06">#REF!</definedName>
    <definedName name="bb0000">#REF!</definedName>
    <definedName name="BBahan">MAX(#REF!)</definedName>
    <definedName name="bbaja">#REF!</definedName>
    <definedName name="bbalok">#REF!</definedName>
    <definedName name="bbalok_6">#REF!</definedName>
    <definedName name="bbalpres">#REF!</definedName>
    <definedName name="bbank">#REF!</definedName>
    <definedName name="BBASE">#REF!</definedName>
    <definedName name="bbata">#REF!</definedName>
    <definedName name="bbata1">#REF!</definedName>
    <definedName name="bbata1_3">#REF!</definedName>
    <definedName name="bbata1_4">#REF!</definedName>
    <definedName name="bbatu">#REF!</definedName>
    <definedName name="bbb" localSheetId="9">INDEX(#REF!,[0]!_____MDE54-2)</definedName>
    <definedName name="bbb">INDEX(#REF!,[0]!_____MDE54-2)</definedName>
    <definedName name="bbbb" localSheetId="9" hidden="1">{#N/A,#N/A,FALSE,"REK";#N/A,#N/A,FALSE,"rab"}</definedName>
    <definedName name="bbbb" hidden="1">{#N/A,#N/A,FALSE,"REK";#N/A,#N/A,FALSE,"rab"}</definedName>
    <definedName name="bbbbbbbbbbbbbbbbbbbbbbbbbbbbbbb">#REF!</definedName>
    <definedName name="bbekisting">#REF!</definedName>
    <definedName name="BBendrat">#REF!</definedName>
    <definedName name="bbesi">#REF!</definedName>
    <definedName name="BBesiPolos">#REF!</definedName>
    <definedName name="BBesiUlir">#REF!</definedName>
    <definedName name="bbeton225">#REF!</definedName>
    <definedName name="bbetonk400">#REF!</definedName>
    <definedName name="bbg">#REF!</definedName>
    <definedName name="bbkr">#REF!</definedName>
    <definedName name="BBlassbit">#REF!</definedName>
    <definedName name="bbm">#REF!</definedName>
    <definedName name="bbm_amp">#REF!</definedName>
    <definedName name="BBM_SOLAR">#REF!</definedName>
    <definedName name="bbminyak">#REF!</definedName>
    <definedName name="bbn">#REF!</definedName>
    <definedName name="bbp">#REF!</definedName>
    <definedName name="bbpondasi">#REF!</definedName>
    <definedName name="bbr">#REF!</definedName>
    <definedName name="bbronjong">#REF!</definedName>
    <definedName name="bbs000">#REF!</definedName>
    <definedName name="bbt">#REF!</definedName>
    <definedName name="bbtnk175">#REF!</definedName>
    <definedName name="bbtnk275">#REF!</definedName>
    <definedName name="bbtpecah23">#REF!</definedName>
    <definedName name="bbtpecah34">#REF!</definedName>
    <definedName name="BBX">#REF!</definedName>
    <definedName name="BBX_1">#REF!</definedName>
    <definedName name="BBX_1_1">#REF!</definedName>
    <definedName name="BBX_2">#REF!</definedName>
    <definedName name="BBX_3">#REF!</definedName>
    <definedName name="BBX_4">#REF!</definedName>
    <definedName name="BBX_4_1">#REF!</definedName>
    <definedName name="BBX_5">#REF!</definedName>
    <definedName name="BBX_6">#REF!</definedName>
    <definedName name="BBX_7">#REF!</definedName>
    <definedName name="BBX_8">#REF!</definedName>
    <definedName name="BBX_9">#REF!</definedName>
    <definedName name="bc">#REF!</definedName>
    <definedName name="bc_1">#REF!</definedName>
    <definedName name="BC_PR">#REF!</definedName>
    <definedName name="BC50_">#REF!</definedName>
    <definedName name="bca">#REF!</definedName>
    <definedName name="bca00">#REF!</definedName>
    <definedName name="bcasing">#REF!</definedName>
    <definedName name="BcatMarka">#REF!</definedName>
    <definedName name="bcfgs" localSheetId="9">{"'Sheet1'!$A$1"}</definedName>
    <definedName name="bcfgs">{"'Sheet1'!$A$1"}</definedName>
    <definedName name="bcor">#REF!</definedName>
    <definedName name="BCP">#REF!</definedName>
    <definedName name="bcv100___0">"$#REF!.$N$473"</definedName>
    <definedName name="bcv100_1">#REF!</definedName>
    <definedName name="bcv100_1_1">#REF!</definedName>
    <definedName name="bcv100_1_1_1">#REF!</definedName>
    <definedName name="bcv100_2">#REF!</definedName>
    <definedName name="bcv100_2_1">#REF!</definedName>
    <definedName name="bcv100_3">#REF!</definedName>
    <definedName name="bcv100_3_1">#REF!</definedName>
    <definedName name="bcv100_3_1_1">#REF!</definedName>
    <definedName name="bcv100_4">#REF!</definedName>
    <definedName name="bcv100_4_1">#REF!</definedName>
    <definedName name="bcv100_5">#REF!</definedName>
    <definedName name="bcv100_6">#REF!</definedName>
    <definedName name="bcv100_7">#REF!</definedName>
    <definedName name="bcv100_7_1">#REF!</definedName>
    <definedName name="bcv100_8">#REF!</definedName>
    <definedName name="bcv100_9">#REF!</definedName>
    <definedName name="bcv125___0">"$#REF!.$N$331"</definedName>
    <definedName name="bcv125_1">#REF!</definedName>
    <definedName name="bcv125_1_1">#REF!</definedName>
    <definedName name="bcv125_1_1_1">#REF!</definedName>
    <definedName name="bcv125_2">#REF!</definedName>
    <definedName name="bcv125_3">#REF!</definedName>
    <definedName name="bcv125_3_1">#REF!</definedName>
    <definedName name="bcv125_4">#REF!</definedName>
    <definedName name="bcv125_4_1">#REF!</definedName>
    <definedName name="bcv125_5">#REF!</definedName>
    <definedName name="bcv125_6">#REF!</definedName>
    <definedName name="bcv125_7">#REF!</definedName>
    <definedName name="bcv125_7_1">#REF!</definedName>
    <definedName name="bcv125_8">#REF!</definedName>
    <definedName name="bcv125_9">#REF!</definedName>
    <definedName name="bcv150___0">"$#REF!.$N$470"</definedName>
    <definedName name="bcv150_1">#REF!</definedName>
    <definedName name="bcv150_1_1">#REF!</definedName>
    <definedName name="bcv150_1_1_1">#REF!</definedName>
    <definedName name="bcv150_2">#REF!</definedName>
    <definedName name="bcv150_2_1">#REF!</definedName>
    <definedName name="bcv150_3">#REF!</definedName>
    <definedName name="bcv150_3_1">#REF!</definedName>
    <definedName name="bcv150_3_1_1">#REF!</definedName>
    <definedName name="bcv150_4">#REF!</definedName>
    <definedName name="bcv150_4_1">#REF!</definedName>
    <definedName name="bcv150_5">#REF!</definedName>
    <definedName name="bcv150_6">#REF!</definedName>
    <definedName name="bcv150_7">#REF!</definedName>
    <definedName name="bcv150_7_1">#REF!</definedName>
    <definedName name="bcv150_8">#REF!</definedName>
    <definedName name="bcv150_9">#REF!</definedName>
    <definedName name="BCX">#REF!</definedName>
    <definedName name="BCX_1">#REF!</definedName>
    <definedName name="BCX_1_1">#REF!</definedName>
    <definedName name="BCX_2">#REF!</definedName>
    <definedName name="BCX_3">#REF!</definedName>
    <definedName name="BCX_4">#REF!</definedName>
    <definedName name="BCX_4_1">#REF!</definedName>
    <definedName name="BCX_5">#REF!</definedName>
    <definedName name="BCX_6">#REF!</definedName>
    <definedName name="BCX_7">#REF!</definedName>
    <definedName name="BCX_8">#REF!</definedName>
    <definedName name="BCX_9">#REF!</definedName>
    <definedName name="BD">#REF!</definedName>
    <definedName name="bdh" localSheetId="9">{"'Sheet1'!$A$1"}</definedName>
    <definedName name="bdh">{"'Sheet1'!$A$1"}</definedName>
    <definedName name="bdht15nc">#REF!</definedName>
    <definedName name="bdht15vl">#REF!</definedName>
    <definedName name="bdht25nc">#REF!</definedName>
    <definedName name="bdht25vl">#REF!</definedName>
    <definedName name="bdht325nc">#REF!</definedName>
    <definedName name="bdht325vl">#REF!</definedName>
    <definedName name="bdia6">#REF!</definedName>
    <definedName name="bdia6___0">"$#REF!.$W$240"</definedName>
    <definedName name="bdia6_1">#REF!</definedName>
    <definedName name="bdia6_1_1">#REF!</definedName>
    <definedName name="bdia6_1_1_1">#REF!</definedName>
    <definedName name="bdia6_2">#REF!</definedName>
    <definedName name="bdia6_2_1">#REF!</definedName>
    <definedName name="bdia6_3">#REF!</definedName>
    <definedName name="bdia6_3_1">#REF!</definedName>
    <definedName name="bdia6_3_1_1">#REF!</definedName>
    <definedName name="bdia6_3_2">#REF!</definedName>
    <definedName name="bdia6_4">#REF!</definedName>
    <definedName name="bdia6_4_1">#REF!</definedName>
    <definedName name="bdia6_5">#REF!</definedName>
    <definedName name="bdia6_6">#REF!</definedName>
    <definedName name="bdia6_7">#REF!</definedName>
    <definedName name="bdia6_7_1">#REF!</definedName>
    <definedName name="bdia6_8">#REF!</definedName>
    <definedName name="bdia6_9">#REF!</definedName>
    <definedName name="bdinding">#REF!</definedName>
    <definedName name="bdinding_6">#REF!</definedName>
    <definedName name="BDLS">#REF!</definedName>
    <definedName name="bdncsk">#REF!</definedName>
    <definedName name="bdncskv">#REF!</definedName>
    <definedName name="Bdnjalan">#REF!</definedName>
    <definedName name="bdnkia">#REF!</definedName>
    <definedName name="bdp">#REF!</definedName>
    <definedName name="BDT">#REF!</definedName>
    <definedName name="BDZ">#REF!</definedName>
    <definedName name="be">#REF!</definedName>
    <definedName name="BEARING_PAD">#REF!</definedName>
    <definedName name="bebre">#REF!</definedName>
    <definedName name="bedeg">#REF!</definedName>
    <definedName name="BEDENG">#REF!</definedName>
    <definedName name="bedilan">#REF!</definedName>
    <definedName name="bedjo">#REF!</definedName>
    <definedName name="Beg_Bal">#REF!</definedName>
    <definedName name="begel">#REF!</definedName>
    <definedName name="begelb">#REF!</definedName>
    <definedName name="begelc">#REF!</definedName>
    <definedName name="beges">#REF!</definedName>
    <definedName name="Begesting">#REF!</definedName>
    <definedName name="BegestingDinding">#REF!</definedName>
    <definedName name="begis1c">#REF!</definedName>
    <definedName name="begis2c">#REF!</definedName>
    <definedName name="begisc">#REF!</definedName>
    <definedName name="begisf8">#REF!</definedName>
    <definedName name="begisf8b.">#REF!</definedName>
    <definedName name="begisf9">#REF!</definedName>
    <definedName name="begisg48">#REF!</definedName>
    <definedName name="begisg48b">#REF!</definedName>
    <definedName name="begistg48b">#REF!</definedName>
    <definedName name="begisting">#REF!</definedName>
    <definedName name="BEGISTING_BALOK">#REF!</definedName>
    <definedName name="BEGISTING_KOLOM">#REF!</definedName>
    <definedName name="BEGISTING_LANTAI">#REF!</definedName>
    <definedName name="BEGISTING_PONDASI">#REF!</definedName>
    <definedName name="BEGISTING_SLOEF">#REF!</definedName>
    <definedName name="begistingab">#REF!</definedName>
    <definedName name="BEGISTINGBALOK">#REF!</definedName>
    <definedName name="begistingbalokpraktis">#REF!</definedName>
    <definedName name="begistingc">#REF!</definedName>
    <definedName name="BEGISTINGKOLOM">#REF!</definedName>
    <definedName name="begistingkolompraktis">#REF!</definedName>
    <definedName name="BEGISTINGLANTAI">#REF!</definedName>
    <definedName name="begistinglokal">#REF!</definedName>
    <definedName name="begistingplatlantai">#REF!</definedName>
    <definedName name="BegistingPondasi">#REF!</definedName>
    <definedName name="BEGISTINGSLOOF">#REF!</definedName>
    <definedName name="BEGISTINGTANGGA">#REF!</definedName>
    <definedName name="bego">#REF!</definedName>
    <definedName name="beinraad">#REF!</definedName>
    <definedName name="bek">#REF!</definedName>
    <definedName name="bek.ap">#REF!</definedName>
    <definedName name="BEK.PAPAN">#REF!</definedName>
    <definedName name="bek.praktis">#REF!</definedName>
    <definedName name="bek.struktur">#REF!</definedName>
    <definedName name="bek_b">#REF!</definedName>
    <definedName name="bek_b_4">#REF!</definedName>
    <definedName name="bek_btc">#REF!</definedName>
    <definedName name="bek_d">#REF!</definedName>
    <definedName name="bek_d_4">#REF!</definedName>
    <definedName name="bek_k">#REF!</definedName>
    <definedName name="bek_k_4">#REF!</definedName>
    <definedName name="bek_l">#REF!</definedName>
    <definedName name="bek_l_4">#REF!</definedName>
    <definedName name="bek_pc">#REF!</definedName>
    <definedName name="bek_pc_4">#REF!</definedName>
    <definedName name="bek_sal">#REF!</definedName>
    <definedName name="BEKAS">#REF!</definedName>
    <definedName name="BEKAS_4">#REF!</definedName>
    <definedName name="BEKBALOK">#REF!</definedName>
    <definedName name="BEKBATA">#REF!</definedName>
    <definedName name="bekddg">#REF!</definedName>
    <definedName name="bekesm">#REF!</definedName>
    <definedName name="BekestingBalok">#REF!</definedName>
    <definedName name="BekestingDinding">#REF!</definedName>
    <definedName name="BekestingKolom">#REF!</definedName>
    <definedName name="BekestingLantai">#REF!</definedName>
    <definedName name="BekestingPondasi">#REF!</definedName>
    <definedName name="BekestingSloof">#REF!</definedName>
    <definedName name="BekestingTangga">#REF!</definedName>
    <definedName name="bekist">#REF!</definedName>
    <definedName name="bekist_balok">#REF!</definedName>
    <definedName name="bekist_Kolom">#REF!</definedName>
    <definedName name="bekist_Lantai">#REF!</definedName>
    <definedName name="bekist_Pondasi">#REF!</definedName>
    <definedName name="bekist_Sloof">#REF!</definedName>
    <definedName name="bekist_tangga">#REF!</definedName>
    <definedName name="bekist12">#REF!</definedName>
    <definedName name="bekist9">#REF!</definedName>
    <definedName name="bekistb">#REF!</definedName>
    <definedName name="Bekisting">#REF!</definedName>
    <definedName name="BEKISTING___10_M2">#REF!+#REF!</definedName>
    <definedName name="Bekisting_balok">#REF!</definedName>
    <definedName name="Bekisting_kayu">#REF!</definedName>
    <definedName name="Bekisting_kolom">#REF!</definedName>
    <definedName name="Bekisting_Lantai">#REF!</definedName>
    <definedName name="Bekisting_platmeja">#REF!</definedName>
    <definedName name="Bekisting_pondasi">#REF!</definedName>
    <definedName name="Bekisting_Sloof">#REF!</definedName>
    <definedName name="Bekisting_tangga">#REF!</definedName>
    <definedName name="bekisting2">#REF!</definedName>
    <definedName name="bekisting3">#REF!</definedName>
    <definedName name="bekistp">#REF!</definedName>
    <definedName name="bekkolom">#REF!</definedName>
    <definedName name="BEKOLOM">#REF!</definedName>
    <definedName name="bekpan">#REF!</definedName>
    <definedName name="bekpc">#REF!</definedName>
    <definedName name="bekpl">#REF!</definedName>
    <definedName name="beksloff">#REF!</definedName>
    <definedName name="bektb">#REF!</definedName>
    <definedName name="bel">#REF!</definedName>
    <definedName name="bel_1">#REF!</definedName>
    <definedName name="bel_1_1">#REF!</definedName>
    <definedName name="bel_1_1_1">#REF!</definedName>
    <definedName name="bel_3">#REF!</definedName>
    <definedName name="bel_4">#REF!</definedName>
    <definedName name="bel_7">#REF!</definedName>
    <definedName name="BELAH">#REF!</definedName>
    <definedName name="belasan">#REF!</definedName>
    <definedName name="BELOWTITLE">#REF!</definedName>
    <definedName name="BELOWTITLE_1">#REF!</definedName>
    <definedName name="BELOWTITLE_1_1">#REF!</definedName>
    <definedName name="BELOWTITLE_1_1_1">#REF!</definedName>
    <definedName name="BELOWTITLE_3">#REF!</definedName>
    <definedName name="BELOWTITLE_4">#REF!</definedName>
    <definedName name="BELOWTITLE_7">#REF!</definedName>
    <definedName name="Ben">#REF!</definedName>
    <definedName name="BENANG">#REF!</definedName>
    <definedName name="Benang_nilon_putih">#REF!</definedName>
    <definedName name="benangan">#REF!</definedName>
    <definedName name="BENANGAN_SUDUT">#REF!</definedName>
    <definedName name="benco" localSheetId="9" hidden="1">{#N/A,#N/A,FALSE,"REK-S-TPL";#N/A,#N/A,FALSE,"REK-TPML";#N/A,#N/A,FALSE,"RAB-TEMPEL"}</definedName>
    <definedName name="benco" hidden="1">{#N/A,#N/A,FALSE,"REK-S-TPL";#N/A,#N/A,FALSE,"REK-TPML";#N/A,#N/A,FALSE,"RAB-TEMPEL"}</definedName>
    <definedName name="bend">#REF!</definedName>
    <definedName name="BEND.50.22.5">#REF!</definedName>
    <definedName name="BEND.50.45">#REF!</definedName>
    <definedName name="BEND.50.90">#REF!</definedName>
    <definedName name="BEND.75.22.5">#REF!</definedName>
    <definedName name="BEND.75.45">#REF!</definedName>
    <definedName name="BEND.75.90">#REF!</definedName>
    <definedName name="Bend_Dia">#REF!</definedName>
    <definedName name="Bend_Ø">#REF!</definedName>
    <definedName name="BEND11.25S100">#REF!</definedName>
    <definedName name="BEND11.25S200">#REF!</definedName>
    <definedName name="BEND11.25S50">#REF!</definedName>
    <definedName name="BEND11.25S75">#REF!</definedName>
    <definedName name="BEND22.5AF200">#REF!</definedName>
    <definedName name="BEND22.5S100">#REF!</definedName>
    <definedName name="BEND22.5S200">#REF!</definedName>
    <definedName name="BEND22.5S50">#REF!</definedName>
    <definedName name="BEND22.5S75">#REF!</definedName>
    <definedName name="BEND45AF200">#REF!</definedName>
    <definedName name="BEND45S200">#REF!</definedName>
    <definedName name="bend50.22.5">#REF!</definedName>
    <definedName name="bend50.45">#REF!</definedName>
    <definedName name="bend50.90">#REF!</definedName>
    <definedName name="bend75.22.5">#REF!</definedName>
    <definedName name="bend75.45">#REF!</definedName>
    <definedName name="bend75.90">#REF!</definedName>
    <definedName name="BEND90AF100">#REF!</definedName>
    <definedName name="BEND90AF200">#REF!</definedName>
    <definedName name="BEND90AF250">#REF!</definedName>
    <definedName name="BEND90AF75">#REF!</definedName>
    <definedName name="BEND90S100">#REF!</definedName>
    <definedName name="BEND90S200">#REF!</definedName>
    <definedName name="BEND90S50">#REF!</definedName>
    <definedName name="BEND90S75">#REF!</definedName>
    <definedName name="Bender">#REF!</definedName>
    <definedName name="bendrat">#REF!</definedName>
    <definedName name="bendrat_1">#REF!</definedName>
    <definedName name="bendratb">#REF!</definedName>
    <definedName name="bendratc">#REF!</definedName>
    <definedName name="bendung">#REF!</definedName>
    <definedName name="bengkiba">#REF!</definedName>
    <definedName name="bengkipan">#REF!</definedName>
    <definedName name="bengkirai">#REF!</definedName>
    <definedName name="bengp">#REF!</definedName>
    <definedName name="Benkleman">#REF!</definedName>
    <definedName name="BenklemanBeam">#REF!</definedName>
    <definedName name="benrat">#REF!</definedName>
    <definedName name="bensin">#REF!</definedName>
    <definedName name="BENTALA">#REF!</definedName>
    <definedName name="bentalaatas">#REF!</definedName>
    <definedName name="bentalasamping">#REF!</definedName>
    <definedName name="bento" localSheetId="9" hidden="1">{#N/A,#N/A,FALSE,"REK";#N/A,#N/A,FALSE,"rab"}</definedName>
    <definedName name="bento" hidden="1">{#N/A,#N/A,FALSE,"REK";#N/A,#N/A,FALSE,"rab"}</definedName>
    <definedName name="ber">#REF!</definedName>
    <definedName name="bersih">#REF!</definedName>
    <definedName name="bersihlantai">#REF!</definedName>
    <definedName name="bertulang">#REF!</definedName>
    <definedName name="BES">#REF!</definedName>
    <definedName name="besi">#REF!</definedName>
    <definedName name="Besi.8">#REF!</definedName>
    <definedName name="besi.beton">#REF!</definedName>
    <definedName name="besi.beton.ulir">#REF!</definedName>
    <definedName name="besi.polos">#REF!</definedName>
    <definedName name="besi.siku5">#REF!</definedName>
    <definedName name="besi.ulir">#REF!</definedName>
    <definedName name="Besi_2">#REF!</definedName>
    <definedName name="Besi_3">#REF!</definedName>
    <definedName name="besi_6">#REF!</definedName>
    <definedName name="besi_beton">#REF!</definedName>
    <definedName name="besi_beugel">#REF!</definedName>
    <definedName name="besi_l_70">#REF!</definedName>
    <definedName name="Besi_pelat">#REF!</definedName>
    <definedName name="Besi_plat_untuk_pintu_besi">#REF!</definedName>
    <definedName name="Besi_Polos">#REF!</definedName>
    <definedName name="Besi_PolosU24">#REF!</definedName>
    <definedName name="Besi_profil">#REF!</definedName>
    <definedName name="Besi_profile___besi_Canal">#REF!</definedName>
    <definedName name="Besi_profile_WF">#REF!</definedName>
    <definedName name="Besi_Siku">#REF!</definedName>
    <definedName name="Besi_Siku_100_x_100_10_mm">#REF!</definedName>
    <definedName name="Besi_siku_50x50x5__P_6M">#REF!</definedName>
    <definedName name="Besi_Ulir">#REF!</definedName>
    <definedName name="Besi_UlirU32">#REF!</definedName>
    <definedName name="Besi_UlirU39">#REF!</definedName>
    <definedName name="besi_upl">#REF!</definedName>
    <definedName name="besi10">#REF!</definedName>
    <definedName name="besi100">#REF!</definedName>
    <definedName name="besi10ks">#REF!</definedName>
    <definedName name="besi12">#REF!</definedName>
    <definedName name="besi125">#REF!</definedName>
    <definedName name="besi12ks">#REF!</definedName>
    <definedName name="besi13">#REF!</definedName>
    <definedName name="besi135">#REF!</definedName>
    <definedName name="besi13ks">#REF!</definedName>
    <definedName name="besi142">#REF!</definedName>
    <definedName name="besi145">#REF!</definedName>
    <definedName name="besi150">#REF!</definedName>
    <definedName name="besi16">#REF!</definedName>
    <definedName name="besi165">#REF!</definedName>
    <definedName name="besi16ks">#REF!</definedName>
    <definedName name="besi18">#REF!</definedName>
    <definedName name="besi19">#REF!</definedName>
    <definedName name="besi192">#REF!</definedName>
    <definedName name="besi19ks">#REF!</definedName>
    <definedName name="besi200">#REF!</definedName>
    <definedName name="besi207">#REF!</definedName>
    <definedName name="besi210">#REF!</definedName>
    <definedName name="besi224">#REF!</definedName>
    <definedName name="besi230">#REF!</definedName>
    <definedName name="besi24">#REF!</definedName>
    <definedName name="besi240">#REF!</definedName>
    <definedName name="besi242">#REF!</definedName>
    <definedName name="besi266">#REF!</definedName>
    <definedName name="besi275">#REF!</definedName>
    <definedName name="besi305">#REF!</definedName>
    <definedName name="besi32">#REF!</definedName>
    <definedName name="besi39">#REF!</definedName>
    <definedName name="besi4">#REF!</definedName>
    <definedName name="besi415">#REF!</definedName>
    <definedName name="besi518">#REF!</definedName>
    <definedName name="besi6">#REF!</definedName>
    <definedName name="besi6ks">#REF!</definedName>
    <definedName name="besi8">#REF!</definedName>
    <definedName name="besi8ks">#REF!</definedName>
    <definedName name="besibaja">#REF!</definedName>
    <definedName name="besibeton">#REF!</definedName>
    <definedName name="besibetonpolos">#REF!</definedName>
    <definedName name="besibtn">#REF!</definedName>
    <definedName name="besibton">#REF!</definedName>
    <definedName name="besid13">#REF!</definedName>
    <definedName name="besid16">#REF!</definedName>
    <definedName name="besid19">#REF!</definedName>
    <definedName name="besid22">#REF!</definedName>
    <definedName name="besif10">#REF!</definedName>
    <definedName name="besif8">#REF!</definedName>
    <definedName name="besig2">#REF!</definedName>
    <definedName name="besim5">#REF!</definedName>
    <definedName name="besim5_4">#REF!</definedName>
    <definedName name="besim6">#REF!</definedName>
    <definedName name="besim6_4">#REF!</definedName>
    <definedName name="besim7">#REF!</definedName>
    <definedName name="besim7_4">#REF!</definedName>
    <definedName name="besim9">#REF!</definedName>
    <definedName name="besim9_4">#REF!</definedName>
    <definedName name="besipegangan">#REF!</definedName>
    <definedName name="BESIPENGUNCI">#REF!</definedName>
    <definedName name="besiplat10">#REF!</definedName>
    <definedName name="besiplat3">#REF!</definedName>
    <definedName name="besiplat6">#REF!</definedName>
    <definedName name="besipolos">#REF!</definedName>
    <definedName name="besis">#REF!</definedName>
    <definedName name="besitul">#REF!</definedName>
    <definedName name="besiU24">#REF!</definedName>
    <definedName name="BesiU39">#REF!</definedName>
    <definedName name="besiulir">#REF!</definedName>
    <definedName name="besiwf">#REF!</definedName>
    <definedName name="bestrip">#REF!</definedName>
    <definedName name="bet">#REF!</definedName>
    <definedName name="bet110tb">#REF!</definedName>
    <definedName name="bet125tb">#REF!</definedName>
    <definedName name="betagum">#REF!</definedName>
    <definedName name="beton" hidden="1">#REF!</definedName>
    <definedName name="beton.k.225">#REF!</definedName>
    <definedName name="beton.k.bo">#REF!</definedName>
    <definedName name="beton.k250">#REF!</definedName>
    <definedName name="beton_175">#REF!</definedName>
    <definedName name="beton_225">#REF!</definedName>
    <definedName name="beton_300">#REF!</definedName>
    <definedName name="Beton_B0___K_125">#REF!</definedName>
    <definedName name="BETON_bo">#REF!</definedName>
    <definedName name="Beton_K">#REF!</definedName>
    <definedName name="Beton_K_175">#REF!</definedName>
    <definedName name="BETON_K_175___tanpa_tulangan">#REF!</definedName>
    <definedName name="Beton_K_225">#REF!</definedName>
    <definedName name="BETON_K_225___tanpa_tulangan">#REF!</definedName>
    <definedName name="Beton_K_300">#REF!</definedName>
    <definedName name="Beton_K_350">#REF!</definedName>
    <definedName name="Beton_K100">#REF!</definedName>
    <definedName name="Beton_K125">#REF!</definedName>
    <definedName name="Beton_K150">#REF!</definedName>
    <definedName name="BETON_K175">#REF!</definedName>
    <definedName name="Beton_K200">#REF!</definedName>
    <definedName name="BETON_K225">#REF!</definedName>
    <definedName name="Beton_K250">#REF!</definedName>
    <definedName name="BETON_K275">#REF!</definedName>
    <definedName name="Beton_K300">#REF!</definedName>
    <definedName name="Beton_K350">#REF!</definedName>
    <definedName name="Beton_PC125">#REF!</definedName>
    <definedName name="Beton_PC225">#REF!</definedName>
    <definedName name="beton_pra">#REF!</definedName>
    <definedName name="BETON_RABAT">#REF!</definedName>
    <definedName name="BETON_RABAT_LANTAI_KERJA">#REF!</definedName>
    <definedName name="BETON_READYMIX">#REF!</definedName>
    <definedName name="BETON_RMIX250">#REF!</definedName>
    <definedName name="Beton_roster">#REF!</definedName>
    <definedName name="BETON100">#REF!</definedName>
    <definedName name="beton110">#REF!</definedName>
    <definedName name="Beton123">#REF!</definedName>
    <definedName name="Beton124">#REF!</definedName>
    <definedName name="beton125">#REF!</definedName>
    <definedName name="Beton135">#REF!</definedName>
    <definedName name="beton140">#REF!</definedName>
    <definedName name="BETON1401">#REF!</definedName>
    <definedName name="beton150">#REF!</definedName>
    <definedName name="beton165">#REF!</definedName>
    <definedName name="beton170">#REF!</definedName>
    <definedName name="beton175">#REF!</definedName>
    <definedName name="beton180">#REF!</definedName>
    <definedName name="Beton2">#REF!</definedName>
    <definedName name="beton200">#REF!</definedName>
    <definedName name="Beton225">#REF!</definedName>
    <definedName name="beton250">#REF!</definedName>
    <definedName name="beton2501">#REF!</definedName>
    <definedName name="beton250nf">#REF!</definedName>
    <definedName name="beton275">#REF!</definedName>
    <definedName name="beton3">#REF!</definedName>
    <definedName name="Beton300">#REF!</definedName>
    <definedName name="beton350">#REF!</definedName>
    <definedName name="beton40">#REF!</definedName>
    <definedName name="Beton400">#REF!</definedName>
    <definedName name="beton55">#REF!</definedName>
    <definedName name="beton60">#REF!</definedName>
    <definedName name="BETON80">#REF!</definedName>
    <definedName name="beton85">#REF!</definedName>
    <definedName name="beton90">#REF!</definedName>
    <definedName name="BetonB.0">#REF!</definedName>
    <definedName name="BETONBALOK">#REF!</definedName>
    <definedName name="BetonBO">#REF!</definedName>
    <definedName name="betonbtla1">#REF!</definedName>
    <definedName name="betonbtla2">#REF!</definedName>
    <definedName name="betonbtla3">#REF!</definedName>
    <definedName name="betonbtla4">#REF!</definedName>
    <definedName name="betonbtla5">#REF!</definedName>
    <definedName name="betonbtlb1">#REF!</definedName>
    <definedName name="betonbtlb2">#REF!</definedName>
    <definedName name="betonbtlb3">#REF!</definedName>
    <definedName name="betonbtlb4">#REF!</definedName>
    <definedName name="betoncor">#REF!</definedName>
    <definedName name="betoncora">#REF!</definedName>
    <definedName name="betoncorb">#REF!</definedName>
    <definedName name="betoncoriii">#REF!</definedName>
    <definedName name="BetonCorPepalihan">#REF!</definedName>
    <definedName name="betoncycloope">#REF!</definedName>
    <definedName name="betoncyloop">#REF!</definedName>
    <definedName name="BetonFe80">#REF!</definedName>
    <definedName name="betonk100">#REF!</definedName>
    <definedName name="Betonk125">#REF!</definedName>
    <definedName name="BetonK175">#REF!</definedName>
    <definedName name="BetonK225">#REF!</definedName>
    <definedName name="betonk250">#REF!</definedName>
    <definedName name="betonk250_4">#REF!</definedName>
    <definedName name="BetonK275">#REF!</definedName>
    <definedName name="BetonK275danBegesting">#REF!</definedName>
    <definedName name="Betonk300">#REF!</definedName>
    <definedName name="betonk350">#REF!</definedName>
    <definedName name="betonkanstin">#REF!</definedName>
    <definedName name="betonkb0">#REF!</definedName>
    <definedName name="BETONKOLOM">#REF!</definedName>
    <definedName name="betonlistplank">#REF!</definedName>
    <definedName name="betonmassa">#REF!</definedName>
    <definedName name="betonmix">#REF!</definedName>
    <definedName name="betonplatatap">#REF!</definedName>
    <definedName name="betonplatlantai">#REF!</definedName>
    <definedName name="betonpondasi">#REF!</definedName>
    <definedName name="betonrabat">#REF!</definedName>
    <definedName name="betonreadymix">#REF!</definedName>
    <definedName name="BETONRINGBALOK">#REF!</definedName>
    <definedName name="BetonSiklup">#REF!</definedName>
    <definedName name="BETONTANGGA">#REF!</definedName>
    <definedName name="betontopi">#REF!</definedName>
    <definedName name="Betontumbuk">#REF!</definedName>
    <definedName name="betonu24">#REF!</definedName>
    <definedName name="beugel">#REF!</definedName>
    <definedName name="Beugel_kalung">#REF!</definedName>
    <definedName name="Beugel_plat">#REF!</definedName>
    <definedName name="beul">#REF!</definedName>
    <definedName name="BEXC">#REF!</definedName>
    <definedName name="BEXC1">#REF!</definedName>
    <definedName name="BF">#REF!</definedName>
    <definedName name="BFGDH" localSheetId="9">{"'Sheet1'!$A$1"}</definedName>
    <definedName name="BFGDH">{"'Sheet1'!$A$1"}</definedName>
    <definedName name="bfiber">#REF!</definedName>
    <definedName name="BFiller">#REF!</definedName>
    <definedName name="bfrdciedredolfxrdf" hidden="1">#REF!</definedName>
    <definedName name="BG">#REF!</definedName>
    <definedName name="bgemb1">#REF!</definedName>
    <definedName name="bgeotex">#REF!</definedName>
    <definedName name="bgesbalok">#REF!</definedName>
    <definedName name="bgeskolom">#REF!</definedName>
    <definedName name="bgeslantai">#REF!</definedName>
    <definedName name="BGF" localSheetId="9">{"'Sheet1'!$A$1"}</definedName>
    <definedName name="BGF">{"'Sheet1'!$A$1"}</definedName>
    <definedName name="bgkr">#REF!</definedName>
    <definedName name="bgkrbekisting">#REF!</definedName>
    <definedName name="bglassbid">#REF!</definedName>
    <definedName name="bglc04">#REF!</definedName>
    <definedName name="bglc20">#REF!</definedName>
    <definedName name="bglc40">#REF!</definedName>
    <definedName name="bglc62">#REF!</definedName>
    <definedName name="bglc63">#REF!</definedName>
    <definedName name="bgpm31">#REF!</definedName>
    <definedName name="bgravel">#REF!</definedName>
    <definedName name="BGS">#REF!</definedName>
    <definedName name="BH">#REF!</definedName>
    <definedName name="BHFKD" localSheetId="9">{"'Sheet1'!$A$1"}</definedName>
    <definedName name="BHFKD">{"'Sheet1'!$A$1"}</definedName>
    <definedName name="bhg">#REF!</definedName>
    <definedName name="bhn">#REF!</definedName>
    <definedName name="bhn_4">#REF!</definedName>
    <definedName name="Bhn_grouting">#REF!</definedName>
    <definedName name="BHN13B1">#REF!</definedName>
    <definedName name="BHN13B1_4">#REF!</definedName>
    <definedName name="BHNKCM">#REF!</definedName>
    <definedName name="BHNKCM_4">#REF!</definedName>
    <definedName name="BHNPAP">#REF!</definedName>
    <definedName name="BHNPAP_4">#REF!</definedName>
    <definedName name="BHNPDAM">#REF!</definedName>
    <definedName name="BHNRY">#REF!</definedName>
    <definedName name="BHNRY_4">#REF!</definedName>
    <definedName name="BHNTAL">#REF!</definedName>
    <definedName name="BHNTAL_4">#REF!</definedName>
    <definedName name="BHNTB">#REF!</definedName>
    <definedName name="BHNTB_4">#REF!</definedName>
    <definedName name="BHNTN">#REF!</definedName>
    <definedName name="BHNTN_4">#REF!</definedName>
    <definedName name="BI">#REF!</definedName>
    <definedName name="bialang">#REF!</definedName>
    <definedName name="bialum">#REF!</definedName>
    <definedName name="biaya">#N/A</definedName>
    <definedName name="BIAYA.012">#REF!</definedName>
    <definedName name="BIAYA.019">#REF!</definedName>
    <definedName name="BIAYA.033">#REF!</definedName>
    <definedName name="BIAYA.034">#REF!</definedName>
    <definedName name="BIAYA.035">#REF!</definedName>
    <definedName name="BIAYA.044">#REF!</definedName>
    <definedName name="BIAYA.055">#REF!</definedName>
    <definedName name="BIAYA.059">#REF!</definedName>
    <definedName name="BIAYA.061">#REF!</definedName>
    <definedName name="BIAYA.073">#REF!</definedName>
    <definedName name="BIAYA.074">#REF!</definedName>
    <definedName name="BIAYA.075">#REF!</definedName>
    <definedName name="BIAYA.077">#REF!</definedName>
    <definedName name="BIAYA.079">#REF!</definedName>
    <definedName name="BIAYA.084">#REF!</definedName>
    <definedName name="BIAYA.090">#REF!</definedName>
    <definedName name="BIAYA.095">#REF!</definedName>
    <definedName name="BIAYA.118">#REF!</definedName>
    <definedName name="biaya_2" localSheetId="9">[0]!____ana63</definedName>
    <definedName name="biaya_2">[0]!____ana63</definedName>
    <definedName name="biaya_3" localSheetId="9">[0]!____ana65</definedName>
    <definedName name="biaya_3">[0]!____ana65</definedName>
    <definedName name="biaya_4" localSheetId="9">[0]!____ana68</definedName>
    <definedName name="biaya_4">[0]!____ana68</definedName>
    <definedName name="BIAYA_BANK" localSheetId="9">#REF!</definedName>
    <definedName name="BIAYA_BANK">#REF!</definedName>
    <definedName name="BIAYA_LANGSUNG_KONSTRUKSI" localSheetId="9">#REF!</definedName>
    <definedName name="BIAYA_LANGSUNG_KONSTRUKSI">#REF!</definedName>
    <definedName name="Biaya_mobilisasi">#REF!</definedName>
    <definedName name="Biaya_Pembuatan_Open_Storage">#REF!</definedName>
    <definedName name="Biaya_penerangan_listrik">#REF!</definedName>
    <definedName name="BIAYA_UMUM">#REF!</definedName>
    <definedName name="BiayaBeban">#REF!</definedName>
    <definedName name="biayatotal">#REF!</definedName>
    <definedName name="bibit">#REF!</definedName>
    <definedName name="BIDA">#REF!</definedName>
    <definedName name="BIDB">#REF!</definedName>
    <definedName name="BIDC">#REF!</definedName>
    <definedName name="Bidder">#N/A</definedName>
    <definedName name="BII">#REF!</definedName>
    <definedName name="BIII">#REF!</definedName>
    <definedName name="BIKONPUSK">#REF!</definedName>
    <definedName name="bilangan">#REF!</definedName>
    <definedName name="Bill">#REF!</definedName>
    <definedName name="bill01">#REF!</definedName>
    <definedName name="bill02">#REF!</definedName>
    <definedName name="bill03">#REF!</definedName>
    <definedName name="bill04">#REF!</definedName>
    <definedName name="bill05">#REF!</definedName>
    <definedName name="bill3">#REF!</definedName>
    <definedName name="bill4">#REF!</definedName>
    <definedName name="bill5">#REF!</definedName>
    <definedName name="bill6">#REF!</definedName>
    <definedName name="bill7">#REF!</definedName>
    <definedName name="bill9">#REF!</definedName>
    <definedName name="billquabaka">#REF!</definedName>
    <definedName name="BIN">#REF!</definedName>
    <definedName name="bina3">#REF!</definedName>
    <definedName name="binda1">#REF!</definedName>
    <definedName name="BINDER">#REF!</definedName>
    <definedName name="bindrad">#REF!</definedName>
    <definedName name="BINDRAT">#REF!</definedName>
    <definedName name="binjai">#REF!</definedName>
    <definedName name="binjai.xls" hidden="1">#REF!</definedName>
    <definedName name="bio">#REF!</definedName>
    <definedName name="BIOM">#REF!</definedName>
    <definedName name="Bis_beton_dia_100_cm_p_50_cm">#REF!</definedName>
    <definedName name="Bis_beton_dia_60_cm_P_100_cm">#REF!</definedName>
    <definedName name="Bis_beton_dia_80_cm_p_50_cm">#REF!</definedName>
    <definedName name="BIV">#REF!</definedName>
    <definedName name="BJ">#REF!</definedName>
    <definedName name="BJ.KONS">#REF!</definedName>
    <definedName name="BJ_1">#REF!</definedName>
    <definedName name="BJ_1_1">#REF!</definedName>
    <definedName name="BJ_1_1_1">#REF!</definedName>
    <definedName name="BJ_16">#REF!</definedName>
    <definedName name="BJ_2">#REF!</definedName>
    <definedName name="BJ_2_1">#REF!</definedName>
    <definedName name="BJ_2_4">#REF!</definedName>
    <definedName name="BJ_3">#REF!</definedName>
    <definedName name="BJ_3_1">#REF!</definedName>
    <definedName name="BJ_3_4">#REF!</definedName>
    <definedName name="BJ_4">#REF!</definedName>
    <definedName name="BJ_4_1">#REF!</definedName>
    <definedName name="BJ_5">#REF!</definedName>
    <definedName name="BJ_6">#REF!</definedName>
    <definedName name="BJ_7">#REF!</definedName>
    <definedName name="BJ_7_1">#REF!</definedName>
    <definedName name="BJ_8">#REF!</definedName>
    <definedName name="BJ_9">#REF!</definedName>
    <definedName name="BJ100SRN">#REF!</definedName>
    <definedName name="BJ120SRN">#REF!</definedName>
    <definedName name="BJ40SRN">#REF!</definedName>
    <definedName name="BJ50SRN">#REF!</definedName>
    <definedName name="BJ60SRN">#REF!</definedName>
    <definedName name="BJ80SRN">#REF!</definedName>
    <definedName name="BJAggHalus">#REF!</definedName>
    <definedName name="BJAggKasar">#REF!</definedName>
    <definedName name="BJAir">#REF!</definedName>
    <definedName name="bjinp">#REF!</definedName>
    <definedName name="BJLS">#REF!</definedName>
    <definedName name="BJLS_ISL">#REF!</definedName>
    <definedName name="BJLS_ISL_4">#REF!</definedName>
    <definedName name="BJLS_ISL_DLM">#REF!</definedName>
    <definedName name="BJLS_ISL_DLM_4">#REF!</definedName>
    <definedName name="BJLS_NON_ISL">#REF!</definedName>
    <definedName name="BJLS_NON_ISL_4">#REF!</definedName>
    <definedName name="BJLS_PLENUM">#REF!</definedName>
    <definedName name="BJLS_PLENUM_4">#REF!</definedName>
    <definedName name="BJLS100">#REF!</definedName>
    <definedName name="bjls22_3x6">#REF!</definedName>
    <definedName name="bjls24_3x6">#REF!</definedName>
    <definedName name="bjls30">#REF!</definedName>
    <definedName name="BJSemenPC">#REF!</definedName>
    <definedName name="bjtul">#REF!</definedName>
    <definedName name="BK">#REF!</definedName>
    <definedName name="bk.alam">#REF!</definedName>
    <definedName name="bk.belah">#REF!</definedName>
    <definedName name="BK40X40X40">#REF!</definedName>
    <definedName name="BK40X40X40_4">#REF!</definedName>
    <definedName name="bkali">#REF!</definedName>
    <definedName name="bkawatlas">#REF!</definedName>
    <definedName name="bkayubalok">#REF!</definedName>
    <definedName name="bkayuprc">#REF!</definedName>
    <definedName name="BKBALOK">#REF!</definedName>
    <definedName name="bkbat">#REF!</definedName>
    <definedName name="bkerosen">#REF!</definedName>
    <definedName name="BKerosin">#REF!</definedName>
    <definedName name="bklm">"'file://SERVER3/har-data/STRUCTURE PRICE OF BQ KOMPAS GRAMEDIA.xls'#$analisa.$#REF!$#REF!"</definedName>
    <definedName name="bkmbw">#REF!</definedName>
    <definedName name="bkolom">#REF!</definedName>
    <definedName name="bkolom_6">#REF!</definedName>
    <definedName name="bkontrol">#REF!</definedName>
    <definedName name="bkos">#REF!</definedName>
    <definedName name="bkp">#REF!</definedName>
    <definedName name="bkpm" localSheetId="9" hidden="1">{#N/A,#N/A,FALSE,"REK";#N/A,#N/A,FALSE,"rab"}</definedName>
    <definedName name="bkpm" hidden="1">{#N/A,#N/A,FALSE,"REK";#N/A,#N/A,FALSE,"rab"}</definedName>
    <definedName name="bkpm1" localSheetId="9" hidden="1">{#N/A,#N/A,FALSE,"REK-S-TPL";#N/A,#N/A,FALSE,"REK-TPML";#N/A,#N/A,FALSE,"RAB-TEMPEL"}</definedName>
    <definedName name="bkpm1" hidden="1">{#N/A,#N/A,FALSE,"REK-S-TPL";#N/A,#N/A,FALSE,"REK-TPML";#N/A,#N/A,FALSE,"RAB-TEMPEL"}</definedName>
    <definedName name="bkrbatukali">#REF!</definedName>
    <definedName name="bks">#REF!</definedName>
    <definedName name="BkstMulti12">#REF!</definedName>
    <definedName name="BkstMulti9">#REF!</definedName>
    <definedName name="BkstPpn">#REF!</definedName>
    <definedName name="Bkud2">#REF!</definedName>
    <definedName name="bkym12">#REF!</definedName>
    <definedName name="BL">#REF!</definedName>
    <definedName name="BL.10">#REF!</definedName>
    <definedName name="BL.13">#REF!</definedName>
    <definedName name="BL.2">#REF!</definedName>
    <definedName name="BL.3">#REF!</definedName>
    <definedName name="BL_1">#REF!</definedName>
    <definedName name="BL_10">#REF!</definedName>
    <definedName name="BL_11">#REF!</definedName>
    <definedName name="BL_13">#REF!</definedName>
    <definedName name="BL_17">#REF!</definedName>
    <definedName name="BL_17A">#REF!</definedName>
    <definedName name="BL_17B">#REF!</definedName>
    <definedName name="BL_2">#REF!</definedName>
    <definedName name="BL_3">#REF!</definedName>
    <definedName name="BL_4">#REF!</definedName>
    <definedName name="BL_5">#REF!</definedName>
    <definedName name="BL_6">#REF!</definedName>
    <definedName name="BL_7">#REF!</definedName>
    <definedName name="BL_9">#REF!</definedName>
    <definedName name="blackout2">#REF!</definedName>
    <definedName name="BLANDER_POTONG">#N/A</definedName>
    <definedName name="blangsung">#REF!</definedName>
    <definedName name="BLDN">#REF!</definedName>
    <definedName name="blender">#REF!</definedName>
    <definedName name="blimestone">#REF!</definedName>
    <definedName name="blind_upl">#REF!</definedName>
    <definedName name="blindv">#REF!</definedName>
    <definedName name="BLK" localSheetId="9" hidden="1">{#N/A,#N/A,TRUE,"Front";#N/A,#N/A,TRUE,"Simple Letter";#N/A,#N/A,TRUE,"Inside";#N/A,#N/A,TRUE,"Contents";#N/A,#N/A,TRUE,"Basis";#N/A,#N/A,TRUE,"Inclusions";#N/A,#N/A,TRUE,"Exclusions";#N/A,#N/A,TRUE,"Areas";#N/A,#N/A,TRUE,"Summary";#N/A,#N/A,TRUE,"Detail"}</definedName>
    <definedName name="BLK" hidden="1">{#N/A,#N/A,TRUE,"Front";#N/A,#N/A,TRUE,"Simple Letter";#N/A,#N/A,TRUE,"Inside";#N/A,#N/A,TRUE,"Contents";#N/A,#N/A,TRUE,"Basis";#N/A,#N/A,TRUE,"Inclusions";#N/A,#N/A,TRUE,"Exclusions";#N/A,#N/A,TRUE,"Areas";#N/A,#N/A,TRUE,"Summary";#N/A,#N/A,TRUE,"Detail"}</definedName>
    <definedName name="BLK.2.101">#REF!</definedName>
    <definedName name="BLK.2.101B">#REF!</definedName>
    <definedName name="BLK.2.101E">#REF!</definedName>
    <definedName name="BLK.2.102">#REF!</definedName>
    <definedName name="BLK.2.102B">#REF!</definedName>
    <definedName name="BLK.2.102E">#REF!</definedName>
    <definedName name="BLK.2.103">#REF!</definedName>
    <definedName name="BLK.2.103B">#REF!</definedName>
    <definedName name="BLK.2.103E">#REF!</definedName>
    <definedName name="BLK.2.104">#REF!</definedName>
    <definedName name="BLK.2.104B">#REF!</definedName>
    <definedName name="BLK.2.104E">#REF!</definedName>
    <definedName name="BLK.2.105">#REF!</definedName>
    <definedName name="BLK.2.105B">#REF!</definedName>
    <definedName name="BLK.2.105E">#REF!</definedName>
    <definedName name="BLK.2.106">#REF!</definedName>
    <definedName name="BLK.2.106B">#REF!</definedName>
    <definedName name="BLK.2.106E">#REF!</definedName>
    <definedName name="BLK.2.107">#REF!</definedName>
    <definedName name="BLK.2.107B">#REF!</definedName>
    <definedName name="BLK.2.107E">#REF!</definedName>
    <definedName name="BLK.2.108">#REF!</definedName>
    <definedName name="BLK.2.108B">#REF!</definedName>
    <definedName name="BLK.2.108E">#REF!</definedName>
    <definedName name="BLK.2.109">#REF!</definedName>
    <definedName name="BLK.2.109B">#REF!</definedName>
    <definedName name="BLK.2.109E">#REF!</definedName>
    <definedName name="BLK.2.110">#REF!</definedName>
    <definedName name="BLK.2.110B">#REF!</definedName>
    <definedName name="BLK.2.110E">#REF!</definedName>
    <definedName name="BLK.2.111">#REF!</definedName>
    <definedName name="BLK.2.111B">#REF!</definedName>
    <definedName name="BLK.2.111E">#REF!</definedName>
    <definedName name="BLK.2.112">#REF!</definedName>
    <definedName name="BLK.2.112B">#REF!</definedName>
    <definedName name="BLK.2.112E">#REF!</definedName>
    <definedName name="BLK.2.113">#REF!</definedName>
    <definedName name="BLK.2.113B">#REF!</definedName>
    <definedName name="BLK.2.113E">#REF!</definedName>
    <definedName name="BLK.2.114">#REF!</definedName>
    <definedName name="BLK.2.114B">#REF!</definedName>
    <definedName name="BLK.2.114E">#REF!</definedName>
    <definedName name="BLK.2.115">#REF!</definedName>
    <definedName name="BLK.2.115B">#REF!</definedName>
    <definedName name="BLK.2.115E">#REF!</definedName>
    <definedName name="BLK.3.101">#REF!</definedName>
    <definedName name="BLK.3.101B">#REF!</definedName>
    <definedName name="BLK.3.101E">#REF!</definedName>
    <definedName name="BLK.3.102">#REF!</definedName>
    <definedName name="BLK.3.102B">#REF!</definedName>
    <definedName name="BLK.3.102E">#REF!</definedName>
    <definedName name="BLK.3.103">#REF!</definedName>
    <definedName name="BLK.3.103B">#REF!</definedName>
    <definedName name="BLK.3.103E">#REF!</definedName>
    <definedName name="BLK.3.104">#REF!</definedName>
    <definedName name="BLK.3.104B">#REF!</definedName>
    <definedName name="BLK.3.104E">#REF!</definedName>
    <definedName name="BLK.3.105">#REF!</definedName>
    <definedName name="BLK.3.105B">#REF!</definedName>
    <definedName name="BLK.3.105E">#REF!</definedName>
    <definedName name="BLK.3.106">#REF!</definedName>
    <definedName name="BLK.3.106B">#REF!</definedName>
    <definedName name="BLK.3.106E">#REF!</definedName>
    <definedName name="BLK.3.107">#REF!</definedName>
    <definedName name="BLK.3.107B">#REF!</definedName>
    <definedName name="BLK.3.107E">#REF!</definedName>
    <definedName name="BLK.3.108">#REF!</definedName>
    <definedName name="BLK.3.108B">#REF!</definedName>
    <definedName name="BLK.3.108E">#REF!</definedName>
    <definedName name="BLK.3.109">#REF!</definedName>
    <definedName name="BLK.3.109B">#REF!</definedName>
    <definedName name="BLK.3.109E">#REF!</definedName>
    <definedName name="BLK.3.110">#REF!</definedName>
    <definedName name="BLK.3.110B">#REF!</definedName>
    <definedName name="BLK.3.110E">#REF!</definedName>
    <definedName name="BLK.3.111">#REF!</definedName>
    <definedName name="BLK.3.111B">#REF!</definedName>
    <definedName name="BLK.3.111E">#REF!</definedName>
    <definedName name="BLK.3.112">#REF!</definedName>
    <definedName name="BLK.3.112B">#REF!</definedName>
    <definedName name="BLK.3.112E">#REF!</definedName>
    <definedName name="BLK.3.113">#REF!</definedName>
    <definedName name="BLK.3.113B">#REF!</definedName>
    <definedName name="BLK.3.113E">#REF!</definedName>
    <definedName name="BLK.3.114">#REF!</definedName>
    <definedName name="BLK.3.114B">#REF!</definedName>
    <definedName name="BLK.3.114E">#REF!</definedName>
    <definedName name="BLK.4.101">#REF!</definedName>
    <definedName name="BLK.4.101B">#REF!</definedName>
    <definedName name="BLK.4.101E">#REF!</definedName>
    <definedName name="BLK.4.102">#REF!</definedName>
    <definedName name="BLK.4.102B">#REF!</definedName>
    <definedName name="BLK.4.102E">#REF!</definedName>
    <definedName name="BLK.4.103">#REF!</definedName>
    <definedName name="BLK.4.103B">#REF!</definedName>
    <definedName name="BLK.4.103E">#REF!</definedName>
    <definedName name="BLK.4.104">#REF!</definedName>
    <definedName name="BLK.4.104B">#REF!</definedName>
    <definedName name="BLK.4.104E">#REF!</definedName>
    <definedName name="BLK.4.105">#REF!</definedName>
    <definedName name="BLK.4.105B">#REF!</definedName>
    <definedName name="BLK.4.105E">#REF!</definedName>
    <definedName name="BLK.4.106">#REF!</definedName>
    <definedName name="BLK.4.106B">#REF!</definedName>
    <definedName name="BLK.4.106E">#REF!</definedName>
    <definedName name="BLK.4.107">#REF!</definedName>
    <definedName name="BLK.4.107B">#REF!</definedName>
    <definedName name="BLK.4.107E">#REF!</definedName>
    <definedName name="BLK.4.108">#REF!</definedName>
    <definedName name="BLK.4.108B">#REF!</definedName>
    <definedName name="BLK.4.108E">#REF!</definedName>
    <definedName name="BLK.4.109">#REF!</definedName>
    <definedName name="BLK.4.109B">#REF!</definedName>
    <definedName name="BLK.4.109E">#REF!</definedName>
    <definedName name="BLK.4.110">#REF!</definedName>
    <definedName name="BLK.4.110B">#REF!</definedName>
    <definedName name="BLK.4.110E">#REF!</definedName>
    <definedName name="BLK.4.111">#REF!</definedName>
    <definedName name="BLK.4.111B">#REF!</definedName>
    <definedName name="BLK.4.111E">#REF!</definedName>
    <definedName name="BLK.4.112">#REF!</definedName>
    <definedName name="BLK.4.112B">#REF!</definedName>
    <definedName name="BLK.4.112E">#REF!</definedName>
    <definedName name="BLK.4.113">#REF!</definedName>
    <definedName name="BLK.4.113B">#REF!</definedName>
    <definedName name="BLK.4.113E">#REF!</definedName>
    <definedName name="BLK.4.114">#REF!</definedName>
    <definedName name="BLK.4.114B">#REF!</definedName>
    <definedName name="BLK.4.114E">#REF!</definedName>
    <definedName name="blk.kls3">#REF!</definedName>
    <definedName name="BLK_KUDA_FORD">#REF!</definedName>
    <definedName name="BlkBr">#REF!</definedName>
    <definedName name="BlkKb">#REF!</definedName>
    <definedName name="BlkKm">#REF!</definedName>
    <definedName name="BlkKs">#REF!</definedName>
    <definedName name="BLKT">#REF!</definedName>
    <definedName name="bln">#REF!</definedName>
    <definedName name="block">#REF!</definedName>
    <definedName name="blok_beton">#REF!</definedName>
    <definedName name="BLOW">#REF!</definedName>
    <definedName name="BLT">#REF!</definedName>
    <definedName name="BLTT">#REF!</definedName>
    <definedName name="blw">#REF!</definedName>
    <definedName name="BM">#REF!</definedName>
    <definedName name="bm.f">#REF!</definedName>
    <definedName name="bmattimb">#REF!</definedName>
    <definedName name="bmc">#REF!</definedName>
    <definedName name="bmcb">#REF!</definedName>
    <definedName name="bmcb_1">#REF!</definedName>
    <definedName name="bmcb_1_1">#REF!</definedName>
    <definedName name="bmcb_1_1_1">#REF!</definedName>
    <definedName name="bmcb_2">#REF!</definedName>
    <definedName name="bmcb_3_1">#REF!</definedName>
    <definedName name="bmcb_3_1_1">#REF!</definedName>
    <definedName name="bmcb_4">#REF!</definedName>
    <definedName name="bmcb_4_1">#REF!</definedName>
    <definedName name="bmcb_5">#REF!</definedName>
    <definedName name="bmcb_6">#REF!</definedName>
    <definedName name="bmcb_7">#REF!</definedName>
    <definedName name="bmcb_7_1">#REF!</definedName>
    <definedName name="bmcb_8">#REF!</definedName>
    <definedName name="bmcb_9">#REF!</definedName>
    <definedName name="bmesin">#REF!</definedName>
    <definedName name="BMG">#REF!</definedName>
    <definedName name="bms">"'file://SERVER3/har-data/STRUCTURE PRICE OF BQ KOMPAS GRAMEDIA.xls'#$analisa.$#REF!$#REF!"</definedName>
    <definedName name="bmw">#REF!</definedName>
    <definedName name="bnbh">#REF!</definedName>
    <definedName name="bndrt">#REF!</definedName>
    <definedName name="BngkrKudaTdkDipki">#REF!</definedName>
    <definedName name="BngkrPlafonTdkDipaki">#REF!</definedName>
    <definedName name="bnglayursl">#REF!</definedName>
    <definedName name="bngpak">#REF!</definedName>
    <definedName name="BnkrRngkAtapTdkDipaki">#REF!</definedName>
    <definedName name="BNY">#REF!</definedName>
    <definedName name="BNY_4">#REF!</definedName>
    <definedName name="BO">#REF!</definedName>
    <definedName name="bobok">#REF!</definedName>
    <definedName name="bobos">#REF!</definedName>
    <definedName name="Bobot">#REF!</definedName>
    <definedName name="BOCOR">#REF!:#REF!</definedName>
    <definedName name="BOCOR_2">#N/A</definedName>
    <definedName name="BOCOR_3">#N/A</definedName>
    <definedName name="BOCOR_4" localSheetId="9">[0]!__________gvd100:[0]!__________gvd50</definedName>
    <definedName name="BOCOR_4">[0]!__________gvd100:[0]!__________gvd50</definedName>
    <definedName name="boil" localSheetId="9">#REF!</definedName>
    <definedName name="boil">#REF!</definedName>
    <definedName name="bojongsari2">#REF!</definedName>
    <definedName name="bok1300600">#REF!</definedName>
    <definedName name="bok14001000">#REF!</definedName>
    <definedName name="bok1400600">#REF!</definedName>
    <definedName name="bok1600800">#REF!</definedName>
    <definedName name="bola">#REF!</definedName>
    <definedName name="bolard">#REF!</definedName>
    <definedName name="bollard">#REF!</definedName>
    <definedName name="BOMBE">#REF!</definedName>
    <definedName name="bondagen">#REF!</definedName>
    <definedName name="Bondx">#REF!</definedName>
    <definedName name="bongkar">#REF!</definedName>
    <definedName name="bongkar_beton">#REF!</definedName>
    <definedName name="BONGKAR_BETON_BERTULANG">#N/A</definedName>
    <definedName name="Bongkar_dan_pasang_Daun_Jendela">#REF!</definedName>
    <definedName name="bongkar_dinding">#REF!</definedName>
    <definedName name="bongkar_dinding_bata">#REF!</definedName>
    <definedName name="Bongkar_Genteng">#REF!</definedName>
    <definedName name="BONGKAR_KAP">#REF!</definedName>
    <definedName name="Bongkar_Kloset">#REF!</definedName>
    <definedName name="Bongkar_Kuda">#REF!</definedName>
    <definedName name="Bongkar_Kusen">#REF!</definedName>
    <definedName name="bongkar_pas.">#REF!</definedName>
    <definedName name="Bongkar_Plafond">#REF!</definedName>
    <definedName name="Bongkar_RangkaAtap">#REF!</definedName>
    <definedName name="Bongkar_Tembok">#REF!</definedName>
    <definedName name="BONGKAR_TEMBOK_SETENGAH_BATA">#N/A</definedName>
    <definedName name="Bongkar_Total">#REF!</definedName>
    <definedName name="bongkar_usuk">#REF!</definedName>
    <definedName name="bongkar1">#REF!</definedName>
    <definedName name="bongkaran">#REF!</definedName>
    <definedName name="bongkaran_dermaga">#REF!</definedName>
    <definedName name="BongkarBeton">#REF!</definedName>
    <definedName name="BongkarBetonA">#REF!</definedName>
    <definedName name="BongkarDinding">#REF!</definedName>
    <definedName name="BongkarGenteng">#REF!</definedName>
    <definedName name="BongkarKloset">#REF!</definedName>
    <definedName name="BongkarKuda">#REF!</definedName>
    <definedName name="BongkarKuda2">#REF!</definedName>
    <definedName name="BongkarKusen">#REF!</definedName>
    <definedName name="BongkarLantai">#REF!</definedName>
    <definedName name="BongkarPavingExistA">#REF!</definedName>
    <definedName name="BongkarPlafond">#REF!</definedName>
    <definedName name="BongkarRangkaAtap">#REF!</definedName>
    <definedName name="BongkarSeng">#REF!</definedName>
    <definedName name="BongkarTembok">#REF!</definedName>
    <definedName name="BongkarTotal">#REF!</definedName>
    <definedName name="BongpasDaunJ">#REF!</definedName>
    <definedName name="BonkrTembok">#REF!</definedName>
    <definedName name="book">#N/A</definedName>
    <definedName name="book_2" localSheetId="9">[0]!____gip4</definedName>
    <definedName name="book_2">[0]!____gip4</definedName>
    <definedName name="book_3" localSheetId="9">[0]!____gk2</definedName>
    <definedName name="book_3">[0]!____gk2</definedName>
    <definedName name="book_4" localSheetId="9">[0]!____grc1</definedName>
    <definedName name="book_4">[0]!____grc1</definedName>
    <definedName name="book2">#N/A</definedName>
    <definedName name="book2_2" localSheetId="9">[0]!____gvd1</definedName>
    <definedName name="book2_2">[0]!____gvd1</definedName>
    <definedName name="book2_3" localSheetId="9">[0]!____gvd100</definedName>
    <definedName name="book2_3">[0]!____gvd100</definedName>
    <definedName name="book2_4" localSheetId="9">[0]!____gvd150</definedName>
    <definedName name="book2_4">[0]!____gvd150</definedName>
    <definedName name="book3">#N/A</definedName>
    <definedName name="book3_2" localSheetId="9">[0]!____gvd3</definedName>
    <definedName name="book3_2">[0]!____gvd3</definedName>
    <definedName name="book3_3" localSheetId="9">[0]!____gvd5</definedName>
    <definedName name="book3_3">[0]!____gvd5</definedName>
    <definedName name="book3_4" localSheetId="9">[0]!____gvd6</definedName>
    <definedName name="book3_4">[0]!____gvd6</definedName>
    <definedName name="BOOK4">#N/A</definedName>
    <definedName name="boosteram" localSheetId="9">#REF!</definedName>
    <definedName name="boosteram">#REF!</definedName>
    <definedName name="bop_kusen" localSheetId="9">#REF!</definedName>
    <definedName name="bop_kusen">#REF!</definedName>
    <definedName name="bop_pintu">#REF!</definedName>
    <definedName name="boq">#REF!,#REF!</definedName>
    <definedName name="boq.prtsi">#REF!</definedName>
    <definedName name="boq_p3">#REF!</definedName>
    <definedName name="BOQFamily">#REF!</definedName>
    <definedName name="bor">#REF!</definedName>
    <definedName name="Bor_Master">#REF!</definedName>
    <definedName name="bore">#REF!</definedName>
    <definedName name="borepile">#REF!</definedName>
    <definedName name="borneo">#REF!</definedName>
    <definedName name="borneobalok">#REF!</definedName>
    <definedName name="borneopapan">#REF!</definedName>
    <definedName name="borpile">#REF!</definedName>
    <definedName name="BORROW">#REF!</definedName>
    <definedName name="borsup">#REF!</definedName>
    <definedName name="bos">#REF!</definedName>
    <definedName name="boss">#REF!</definedName>
    <definedName name="bouplank">#REF!</definedName>
    <definedName name="Bouvenlight_kayu">#REF!</definedName>
    <definedName name="bouw">#REF!</definedName>
    <definedName name="bouwplank">#REF!</definedName>
    <definedName name="BOW">#REF!</definedName>
    <definedName name="bow.2">#REF!</definedName>
    <definedName name="BOW.3">#REF!</definedName>
    <definedName name="bow.4">#REF!</definedName>
    <definedName name="BOW_2">#REF!</definedName>
    <definedName name="bowplank">#REF!</definedName>
    <definedName name="BOX">#REF!</definedName>
    <definedName name="BOX.40.50">#REF!</definedName>
    <definedName name="BOX.80.120">#REF!</definedName>
    <definedName name="BOX_1">#REF!</definedName>
    <definedName name="BOX_1_1">#REF!</definedName>
    <definedName name="BOX_1_1_1">#REF!</definedName>
    <definedName name="BOX_3">#REF!</definedName>
    <definedName name="BOX_4">#REF!</definedName>
    <definedName name="BOX_7">#REF!</definedName>
    <definedName name="BOX_PANEL_4MCB">#REF!</definedName>
    <definedName name="Box_zekering__1_group">#REF!</definedName>
    <definedName name="Box_zekering__2_group">#REF!</definedName>
    <definedName name="Box_zekering__3_group">#REF!</definedName>
    <definedName name="BOX2_1">#REF!</definedName>
    <definedName name="BOX2_1_1">#REF!</definedName>
    <definedName name="BOX2_1_1_1">#REF!</definedName>
    <definedName name="BOX2_3">#REF!</definedName>
    <definedName name="BOX2_4">#REF!</definedName>
    <definedName name="BOX2_7">#REF!</definedName>
    <definedName name="boxpln">#REF!</definedName>
    <definedName name="boxspk">#REF!</definedName>
    <definedName name="boxspk_4">#REF!</definedName>
    <definedName name="bp">#REF!</definedName>
    <definedName name="Bp.01">#REF!</definedName>
    <definedName name="BP.5">#REF!</definedName>
    <definedName name="bpa">#REF!</definedName>
    <definedName name="Bpaku">#REF!</definedName>
    <definedName name="bpancang60">#REF!</definedName>
    <definedName name="bpasir">#REF!</definedName>
    <definedName name="bpasirurug">#REF!</definedName>
    <definedName name="bpbs11">#REF!</definedName>
    <definedName name="bpbs12">#REF!</definedName>
    <definedName name="bpbs24">#REF!</definedName>
    <definedName name="bpbs25">#REF!</definedName>
    <definedName name="bpbs26">#REF!</definedName>
    <definedName name="bpbs27">#REF!</definedName>
    <definedName name="bpbs28">#REF!</definedName>
    <definedName name="bpbs29">#REF!</definedName>
    <definedName name="bpbs30">#REF!</definedName>
    <definedName name="bpbs31">#REF!</definedName>
    <definedName name="bpbs32">#REF!</definedName>
    <definedName name="bpbs33">#REF!</definedName>
    <definedName name="bpbs34">#REF!</definedName>
    <definedName name="BPBS35">#REF!</definedName>
    <definedName name="BPBS36">#REF!</definedName>
    <definedName name="BPBS40">#REF!</definedName>
    <definedName name="bpbs43">#REF!</definedName>
    <definedName name="bpc">#REF!</definedName>
    <definedName name="bpcc">#REF!</definedName>
    <definedName name="BPecah">#REF!</definedName>
    <definedName name="bpelatrmb">#REF!</definedName>
    <definedName name="bpelumas">#REF!</definedName>
    <definedName name="bpemancangan">#REF!</definedName>
    <definedName name="bpembesian">#REF!</definedName>
    <definedName name="bpemotongan711">#REF!</definedName>
    <definedName name="bpemotongan914">#REF!</definedName>
    <definedName name="bpengangkatan">#REF!</definedName>
    <definedName name="bpengecatan">#REF!</definedName>
    <definedName name="bpengelasan">#REF!</definedName>
    <definedName name="bpenyambungan">#REF!</definedName>
    <definedName name="bpile">#REF!</definedName>
    <definedName name="bpile_6">#REF!</definedName>
    <definedName name="bpipa3">#REF!</definedName>
    <definedName name="bpipagalv">#REF!</definedName>
    <definedName name="bpipagip15">#REF!</definedName>
    <definedName name="bpipaporus">#REF!</definedName>
    <definedName name="bpl2x9">#REF!</definedName>
    <definedName name="bpl2x9_1">#REF!</definedName>
    <definedName name="bpl2x9_1_1">#REF!</definedName>
    <definedName name="bpl2x9_1_1_1">#REF!</definedName>
    <definedName name="bpl2x9_3">#REF!</definedName>
    <definedName name="bpl2x9_4">#REF!</definedName>
    <definedName name="bpl2x9_7">#REF!</definedName>
    <definedName name="bpl2x9nb">#REF!</definedName>
    <definedName name="bpl2x9nb_1">#REF!</definedName>
    <definedName name="bpl2x9nb_1_1">#REF!</definedName>
    <definedName name="bpl2x9nb_1_1_1">#REF!</definedName>
    <definedName name="bpl2x9nb_3">#REF!</definedName>
    <definedName name="bpl2x9nb_4">#REF!</definedName>
    <definedName name="bpl2x9nb_7">#REF!</definedName>
    <definedName name="bpl32_1">#REF!</definedName>
    <definedName name="bpl32_1_1">#REF!</definedName>
    <definedName name="bpl32_1_1_1">#REF!</definedName>
    <definedName name="bpl32_3">#REF!</definedName>
    <definedName name="bpl32_4">#REF!</definedName>
    <definedName name="bpl32_7">#REF!</definedName>
    <definedName name="bpl32nb">#REF!</definedName>
    <definedName name="bpl32nb_1">#REF!</definedName>
    <definedName name="bpl32nb_1_1">#REF!</definedName>
    <definedName name="bpl32nb_1_1_1">#REF!</definedName>
    <definedName name="bpl32nb_3">#REF!</definedName>
    <definedName name="bpl32nb_4">#REF!</definedName>
    <definedName name="bpl32nb_7">#REF!</definedName>
    <definedName name="bpl9_1">#REF!</definedName>
    <definedName name="bpl9_1_1">#REF!</definedName>
    <definedName name="bpl9_1_1_1">#REF!</definedName>
    <definedName name="bpl9_3">#REF!</definedName>
    <definedName name="bpl9_4">#REF!</definedName>
    <definedName name="bpl9_7">#REF!</definedName>
    <definedName name="bpl9nb">#REF!</definedName>
    <definedName name="bpl9nb_1">#REF!</definedName>
    <definedName name="bpl9nb_1_1">#REF!</definedName>
    <definedName name="bpl9nb_1_1_1">#REF!</definedName>
    <definedName name="bpl9nb_3">#REF!</definedName>
    <definedName name="bpl9nb_4">#REF!</definedName>
    <definedName name="bpl9nb_7">#REF!</definedName>
    <definedName name="BPlaf2">#REF!</definedName>
    <definedName name="bplat">#REF!</definedName>
    <definedName name="bplat_6">#REF!</definedName>
    <definedName name="bplatrambu">#REF!</definedName>
    <definedName name="bpm">#REF!</definedName>
    <definedName name="bpond">#REF!</definedName>
    <definedName name="bprinta1">#REF!</definedName>
    <definedName name="bprinta3">#REF!</definedName>
    <definedName name="bprofil">#REF!</definedName>
    <definedName name="bpsh01">#REF!</definedName>
    <definedName name="bpsh02">#REF!</definedName>
    <definedName name="bpt">#REF!</definedName>
    <definedName name="bptl40">#REF!</definedName>
    <definedName name="bptl41">#REF!</definedName>
    <definedName name="bptl42">#REF!</definedName>
    <definedName name="bptl43">#REF!</definedName>
    <definedName name="bptl44">#REF!</definedName>
    <definedName name="bptl45">#REF!</definedName>
    <definedName name="bptl46">#REF!</definedName>
    <definedName name="BQ">#REF!</definedName>
    <definedName name="BQ_1">#REF!</definedName>
    <definedName name="BQ_AMPERA">#REF!</definedName>
    <definedName name="bq_extern">#REF!</definedName>
    <definedName name="bq_intern">#REF!</definedName>
    <definedName name="BQ_TAMPILAN">#REF!</definedName>
    <definedName name="bqbanding">#REF!</definedName>
    <definedName name="bqcor">#REF!</definedName>
    <definedName name="bqdat">#REF!</definedName>
    <definedName name="BR">#REF!</definedName>
    <definedName name="BR_3">#REF!</definedName>
    <definedName name="BRAKER">#REF!</definedName>
    <definedName name="brankas">#REF!</definedName>
    <definedName name="braven">#REF!</definedName>
    <definedName name="brc">#REF!</definedName>
    <definedName name="brc_m5">#REF!</definedName>
    <definedName name="brc_m6">#REF!</definedName>
    <definedName name="brcm10">"'file://SERVER3/har-data/STRUCTURE PRICE OF BQ KOMPAS GRAMEDIA.xls'#$analisa.$#REF!$#REF!"</definedName>
    <definedName name="brcm6">#REF!</definedName>
    <definedName name="brcm8">#REF!</definedName>
    <definedName name="BreakDownI">#REF!</definedName>
    <definedName name="BreakDownII">#REF!</definedName>
    <definedName name="BreakDownIII">#REF!</definedName>
    <definedName name="Breaker">#REF!</definedName>
    <definedName name="brelpengaman">#REF!</definedName>
    <definedName name="brhtakterampil">#REF!</definedName>
    <definedName name="brhterampil">#REF!</definedName>
    <definedName name="bridge" hidden="1">#REF!</definedName>
    <definedName name="Brigdoun" localSheetId="9">{"Book1","RAB PASAR 30 AUG SCRAB.xls"}</definedName>
    <definedName name="Brigdoun">{"Book1","RAB PASAR 30 AUG SCRAB.xls"}</definedName>
    <definedName name="brno0220">#REF!</definedName>
    <definedName name="brno2_20">#REF!</definedName>
    <definedName name="brno4_6">#REF!</definedName>
    <definedName name="brno5_10">#REF!</definedName>
    <definedName name="brno5_7">#REF!</definedName>
    <definedName name="brno57">#REF!</definedName>
    <definedName name="bro">#REF!</definedName>
    <definedName name="Broncaptering">#REF!</definedName>
    <definedName name="bronjong">#REF!</definedName>
    <definedName name="bronjwire">#REF!</definedName>
    <definedName name="brs">#REF!</definedName>
    <definedName name="brt_stfnr">#REF!</definedName>
    <definedName name="BS">#REF!</definedName>
    <definedName name="bs.baja22">#REF!</definedName>
    <definedName name="bs.beton.polos">#REF!</definedName>
    <definedName name="bs.beton.ulir">#REF!</definedName>
    <definedName name="bs.p">#REF!</definedName>
    <definedName name="bs.pt">#REF!</definedName>
    <definedName name="bs.s">#REF!</definedName>
    <definedName name="bs.str">#REF!</definedName>
    <definedName name="BS_1">#REF!</definedName>
    <definedName name="BS_1_1">#REF!</definedName>
    <definedName name="BS_1_1_1">#REF!</definedName>
    <definedName name="BS_16">#REF!</definedName>
    <definedName name="BS_2">#REF!</definedName>
    <definedName name="BS_2_1">#REF!</definedName>
    <definedName name="BS_2_4">#REF!</definedName>
    <definedName name="BS_3">#REF!</definedName>
    <definedName name="BS_3_1">#REF!</definedName>
    <definedName name="BS_3_4">#REF!</definedName>
    <definedName name="BS_4">#REF!</definedName>
    <definedName name="BS_4_1">#REF!</definedName>
    <definedName name="BS_5">#REF!</definedName>
    <definedName name="BS_6">#REF!</definedName>
    <definedName name="BS_7">#REF!</definedName>
    <definedName name="BS_7_1">#REF!</definedName>
    <definedName name="BS_8">#REF!</definedName>
    <definedName name="BS_9">#REF!</definedName>
    <definedName name="BS_isolasi">#REF!</definedName>
    <definedName name="BS_isolasi_4">#REF!</definedName>
    <definedName name="bs100med">#REF!</definedName>
    <definedName name="bs15med">#REF!</definedName>
    <definedName name="bs20med">#REF!</definedName>
    <definedName name="bs20spindo10">#REF!</definedName>
    <definedName name="bs20spindo12">#REF!</definedName>
    <definedName name="bs20spindo2">#REF!</definedName>
    <definedName name="bs20spindo2.5">#REF!</definedName>
    <definedName name="bs20spindo3">#REF!</definedName>
    <definedName name="bs20spindo4">#REF!</definedName>
    <definedName name="bs20spindo5">#REF!</definedName>
    <definedName name="bs20spindo6">#REF!</definedName>
    <definedName name="bs20spindo8">#REF!</definedName>
    <definedName name="bs25med">#REF!</definedName>
    <definedName name="bs32med">#REF!</definedName>
    <definedName name="bs3w">#REF!</definedName>
    <definedName name="bs3w_1">#REF!</definedName>
    <definedName name="bs3w_1_1">#REF!</definedName>
    <definedName name="bs3w_1_1_1">#REF!</definedName>
    <definedName name="bs3w_3">#REF!</definedName>
    <definedName name="bs3w_4">#REF!</definedName>
    <definedName name="bs3w_7">#REF!</definedName>
    <definedName name="bs40bakrie1">#REF!</definedName>
    <definedName name="bs40bakrie1.25">#REF!</definedName>
    <definedName name="bs40bakrie1.5">#REF!</definedName>
    <definedName name="bs40bakrie2">#REF!</definedName>
    <definedName name="bs40bakrie2.5">#REF!</definedName>
    <definedName name="bs40bakrie3">#REF!</definedName>
    <definedName name="bs40bakrie4">#REF!</definedName>
    <definedName name="bs40bakrie5">#REF!</definedName>
    <definedName name="bs40bakrie6">#REF!</definedName>
    <definedName name="bs40med">#REF!</definedName>
    <definedName name="bs40medppi0.5">#REF!</definedName>
    <definedName name="bs40medppi0.75">#REF!</definedName>
    <definedName name="bs40medppi1">#REF!</definedName>
    <definedName name="bs40medppi1.25">#REF!</definedName>
    <definedName name="bs40medppi1.5">#REF!</definedName>
    <definedName name="bs40medppi2">#REF!</definedName>
    <definedName name="bs40medppi2.5">#REF!</definedName>
    <definedName name="bs40medppi3">#REF!</definedName>
    <definedName name="bs40medppi4">#REF!</definedName>
    <definedName name="bs40medppi5">#REF!</definedName>
    <definedName name="bs40medppi6">#REF!</definedName>
    <definedName name="bs40medppi8">#REF!</definedName>
    <definedName name="bs40ppi0.5">#REF!</definedName>
    <definedName name="bs40ppi0.75">#REF!</definedName>
    <definedName name="bs40ppi1">#REF!</definedName>
    <definedName name="bs40ppi1.25">#REF!</definedName>
    <definedName name="bs40ppi1.5">#REF!</definedName>
    <definedName name="bs40ppi2">#REF!</definedName>
    <definedName name="bs40ppi2.5">#REF!</definedName>
    <definedName name="bs40ppi3">#REF!</definedName>
    <definedName name="bs40ppi4">#REF!</definedName>
    <definedName name="bs40ppi5">#REF!</definedName>
    <definedName name="bs40ppi6">#REF!</definedName>
    <definedName name="bs40ppi8">#REF!</definedName>
    <definedName name="bs40ppib0.5">#REF!</definedName>
    <definedName name="bs40ppib0.75">#REF!</definedName>
    <definedName name="bs40ppib1">#REF!</definedName>
    <definedName name="bs40ppib1.25">#REF!</definedName>
    <definedName name="bs40ppib1.5">#REF!</definedName>
    <definedName name="bs40ppib2">#REF!</definedName>
    <definedName name="bs40ppib2.5">#REF!</definedName>
    <definedName name="bs40ppib3">#REF!</definedName>
    <definedName name="bs40ppib4">#REF!</definedName>
    <definedName name="bs40ppib5">#REF!</definedName>
    <definedName name="bs40ppib6">#REF!</definedName>
    <definedName name="bs40ppib8">#REF!</definedName>
    <definedName name="bs40ppiw0.5">#REF!</definedName>
    <definedName name="bs40ppiw0.75">#REF!</definedName>
    <definedName name="bs40ppiw1">#REF!</definedName>
    <definedName name="bs40ppiw1.25">#REF!</definedName>
    <definedName name="bs40ppiw1.5">#REF!</definedName>
    <definedName name="bs40ppiw2">#REF!</definedName>
    <definedName name="bs40ppiw2.5">#REF!</definedName>
    <definedName name="bs40ppiw3">#REF!</definedName>
    <definedName name="bs40ppiw4">#REF!</definedName>
    <definedName name="bs40ppiw5">#REF!</definedName>
    <definedName name="bs40ppiw6">#REF!</definedName>
    <definedName name="bs40ppiw8">#REF!</definedName>
    <definedName name="bs40spindo0.5">#REF!</definedName>
    <definedName name="bs40spindo0.75">#REF!</definedName>
    <definedName name="bs40spindo1">#REF!</definedName>
    <definedName name="bs40spindo1.25">#REF!</definedName>
    <definedName name="bs40spindo1.5">#REF!</definedName>
    <definedName name="bs40spindo2">#REF!</definedName>
    <definedName name="bs40spindo2.5">#REF!</definedName>
    <definedName name="bs40spindo3">#REF!</definedName>
    <definedName name="bs40spindo4">#REF!</definedName>
    <definedName name="bs40spindo5">#REF!</definedName>
    <definedName name="bs40spindo6">#REF!</definedName>
    <definedName name="bs40spindo8">#REF!</definedName>
    <definedName name="bs50med">#REF!</definedName>
    <definedName name="bs65med">#REF!</definedName>
    <definedName name="bs75med">#REF!</definedName>
    <definedName name="bsbeton">#REF!</definedName>
    <definedName name="bsbtn">#REF!</definedName>
    <definedName name="bsbtn_1">#REF!</definedName>
    <definedName name="bsbtn10">#REF!</definedName>
    <definedName name="bsbtn12">#REF!</definedName>
    <definedName name="bsbtn13">#REF!</definedName>
    <definedName name="bsbtn16">#REF!</definedName>
    <definedName name="bsbtn19">#REF!</definedName>
    <definedName name="bsbtn22">#REF!</definedName>
    <definedName name="bsc">#REF!</definedName>
    <definedName name="bsc_10">#REF!</definedName>
    <definedName name="bsc_2">#REF!</definedName>
    <definedName name="bsc_3">#REF!</definedName>
    <definedName name="bsc_4">#REF!</definedName>
    <definedName name="bsc_5">#REF!</definedName>
    <definedName name="bsc_6">#REF!</definedName>
    <definedName name="bsc_8">#REF!</definedName>
    <definedName name="bsc100_10">#REF!</definedName>
    <definedName name="bsc100_2">#REF!</definedName>
    <definedName name="bsc100_3">#REF!</definedName>
    <definedName name="bsc100_4">#REF!</definedName>
    <definedName name="bsc100_5">#REF!</definedName>
    <definedName name="bsc100_6">#REF!</definedName>
    <definedName name="bsc100_8">#REF!</definedName>
    <definedName name="bsd1600_1">#REF!</definedName>
    <definedName name="bsd1600_1_1">#REF!</definedName>
    <definedName name="bsd1600_1_1_1">#REF!</definedName>
    <definedName name="bsd1600_3">#REF!</definedName>
    <definedName name="bsd1600_4">#REF!</definedName>
    <definedName name="bsd1600_7">#REF!</definedName>
    <definedName name="bsd2500_1">#REF!</definedName>
    <definedName name="bsd2500_1_1">#REF!</definedName>
    <definedName name="bsd2500_1_1_1">#REF!</definedName>
    <definedName name="bsd2500_3">#REF!</definedName>
    <definedName name="bsd2500_4">#REF!</definedName>
    <definedName name="bsd2500_7">#REF!</definedName>
    <definedName name="bsd4000_1">#REF!</definedName>
    <definedName name="bsd4000_1_1">#REF!</definedName>
    <definedName name="bsd4000_1_1_1">#REF!</definedName>
    <definedName name="bsd4000_3">#REF!</definedName>
    <definedName name="bsd4000_4">#REF!</definedName>
    <definedName name="bsd4000_7">#REF!</definedName>
    <definedName name="bselectedmaterial">#REF!</definedName>
    <definedName name="bsemen">#REF!</definedName>
    <definedName name="bsfmed10">#REF!</definedName>
    <definedName name="bsfmed10_4">#REF!</definedName>
    <definedName name="bsfmed2p5">#REF!</definedName>
    <definedName name="bsfmed2p5_4">#REF!</definedName>
    <definedName name="bsfmed3">#REF!</definedName>
    <definedName name="bsfmed3_4">#REF!</definedName>
    <definedName name="bsfmed4">#REF!</definedName>
    <definedName name="bsfmed4_4">#REF!</definedName>
    <definedName name="bsfmed5">#REF!</definedName>
    <definedName name="bsfmed5_4">#REF!</definedName>
    <definedName name="bsfmed6">#REF!</definedName>
    <definedName name="bsfmed6_4">#REF!</definedName>
    <definedName name="bsfmed8">#REF!</definedName>
    <definedName name="bsfmed8_4">#REF!</definedName>
    <definedName name="bsiku">#REF!</definedName>
    <definedName name="bsiplsmwl">#REF!</definedName>
    <definedName name="bsistdmwl">#REF!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#REF!</definedName>
    <definedName name="bsp">#REF!</definedName>
    <definedName name="bspbakrie1">#REF!</definedName>
    <definedName name="bspbakrie1.25">#REF!</definedName>
    <definedName name="bspbakrie1.5">#REF!</definedName>
    <definedName name="bspbakrie2">#REF!</definedName>
    <definedName name="bspbakrie2.5">#REF!</definedName>
    <definedName name="bspbakrie3">#REF!</definedName>
    <definedName name="bspbakrie6">#REF!</definedName>
    <definedName name="bspbskrie4">#REF!</definedName>
    <definedName name="bsplat">#REF!</definedName>
    <definedName name="bsplat_10">#REF!</definedName>
    <definedName name="bsplat_2">#REF!</definedName>
    <definedName name="bsplat_3">#REF!</definedName>
    <definedName name="bsplat_4">#REF!</definedName>
    <definedName name="bsplat_5">#REF!</definedName>
    <definedName name="bsplat_6">#REF!</definedName>
    <definedName name="bsplat_8">#REF!</definedName>
    <definedName name="bsplit">#REF!</definedName>
    <definedName name="bspmed1">#REF!</definedName>
    <definedName name="bspmed1_4">#REF!</definedName>
    <definedName name="bspmed10">#REF!</definedName>
    <definedName name="bspmed10_4">#REF!</definedName>
    <definedName name="bspmed1p1p5">#REF!</definedName>
    <definedName name="bspmed1p1p5_4">#REF!</definedName>
    <definedName name="bspmed1p25">#REF!</definedName>
    <definedName name="bspmed1p25_4">#REF!</definedName>
    <definedName name="bspmed1p5">#REF!</definedName>
    <definedName name="bspmed1p5_4">#REF!</definedName>
    <definedName name="bspmed2">#REF!</definedName>
    <definedName name="bspmed2_4">#REF!</definedName>
    <definedName name="bspmed2p5">#REF!</definedName>
    <definedName name="bspmed2p5_4">#REF!</definedName>
    <definedName name="bspmed3">#REF!</definedName>
    <definedName name="bspmed3_4">#REF!</definedName>
    <definedName name="bspmed4">#REF!</definedName>
    <definedName name="bspmed4_4">#REF!</definedName>
    <definedName name="bspmed5">#REF!</definedName>
    <definedName name="bspmed5_4">#REF!</definedName>
    <definedName name="bspmed6">#REF!</definedName>
    <definedName name="bspmed6_4">#REF!</definedName>
    <definedName name="bspmed8">#REF!</definedName>
    <definedName name="bspmed8_4">#REF!</definedName>
    <definedName name="bspmedp25">#REF!</definedName>
    <definedName name="bspmedp25_4">#REF!</definedName>
    <definedName name="bspmedp5">#REF!</definedName>
    <definedName name="bspmedp5_4">#REF!</definedName>
    <definedName name="bspmedp75">#REF!</definedName>
    <definedName name="bspmedp75_4">#REF!</definedName>
    <definedName name="bspp75">#REF!</definedName>
    <definedName name="bspp75_4">#REF!</definedName>
    <definedName name="bssiku">#REF!</definedName>
    <definedName name="bssiku_10">#REF!</definedName>
    <definedName name="bssiku_2">#REF!</definedName>
    <definedName name="bssiku_3">#REF!</definedName>
    <definedName name="bssiku_4">#REF!</definedName>
    <definedName name="bssiku_5">#REF!</definedName>
    <definedName name="bssiku_6">#REF!</definedName>
    <definedName name="bssiku_8">#REF!</definedName>
    <definedName name="BsSikuDN">#REF!</definedName>
    <definedName name="bstrbrsh">#REF!</definedName>
    <definedName name="bstrbrsh_4">#REF!</definedName>
    <definedName name="bstrfls">#REF!</definedName>
    <definedName name="bstrfls_4">#REF!</definedName>
    <definedName name="bsTS308GLNN">#REF!</definedName>
    <definedName name="bsu">#REF!</definedName>
    <definedName name="bswf">#REF!</definedName>
    <definedName name="bswf_10">#REF!</definedName>
    <definedName name="bswf_2">#REF!</definedName>
    <definedName name="bswf_3">#REF!</definedName>
    <definedName name="bswf_4">#REF!</definedName>
    <definedName name="bswf_5">#REF!</definedName>
    <definedName name="bswf_6">#REF!</definedName>
    <definedName name="bswf_8">#REF!</definedName>
    <definedName name="bswf150">#REF!</definedName>
    <definedName name="bswf150_10">#REF!</definedName>
    <definedName name="bswf150_2">#REF!</definedName>
    <definedName name="bswf150_3">#REF!</definedName>
    <definedName name="bswf150_4">#REF!</definedName>
    <definedName name="bswf150_5">#REF!</definedName>
    <definedName name="bswf150_6">#REF!</definedName>
    <definedName name="bswf150_8">#REF!</definedName>
    <definedName name="BT">#REF!</definedName>
    <definedName name="bt.belah">#REF!</definedName>
    <definedName name="bt.kl">#REF!</definedName>
    <definedName name="bt.lemp">#REF!</definedName>
    <definedName name="bt_kali">#REF!</definedName>
    <definedName name="Bt_Mrh">#REF!</definedName>
    <definedName name="Bt_Mrh_Pepalihan">#REF!</definedName>
    <definedName name="BT_PECAH">#REF!</definedName>
    <definedName name="Bt_PlatLantaiDS">#REF!</definedName>
    <definedName name="Bt_Tangga">#REF!</definedName>
    <definedName name="BT1_">#REF!</definedName>
    <definedName name="btangga">#REF!</definedName>
    <definedName name="BTasirtu">#REF!</definedName>
    <definedName name="btb">#REF!</definedName>
    <definedName name="btbata">#REF!</definedName>
    <definedName name="btbdg">#REF!</definedName>
    <definedName name="btbdgcut">#REF!</definedName>
    <definedName name="btbdgpsg">#REF!</definedName>
    <definedName name="btbdgtrans">#REF!</definedName>
    <definedName name="btbel">#REF!</definedName>
    <definedName name="btbelah">#REF!</definedName>
    <definedName name="btblh">#REF!</definedName>
    <definedName name="btblh_1">#REF!</definedName>
    <definedName name="BtBronjong">#REF!</definedName>
    <definedName name="btbt">#REF!</definedName>
    <definedName name="btc">#REF!</definedName>
    <definedName name="btcor">#REF!</definedName>
    <definedName name="BTDR">#REF!</definedName>
    <definedName name="BTDR1">#REF!</definedName>
    <definedName name="btFBY1500HPE">#REF!</definedName>
    <definedName name="btgebal">#REF!</definedName>
    <definedName name="btgebal_10">#REF!</definedName>
    <definedName name="btgebal_2">#REF!</definedName>
    <definedName name="btgebal_3">#REF!</definedName>
    <definedName name="btgebal_4">#REF!</definedName>
    <definedName name="btgebal_5">#REF!</definedName>
    <definedName name="btgebal_6">#REF!</definedName>
    <definedName name="btgebal_8">#REF!</definedName>
    <definedName name="Bthiner">#REF!</definedName>
    <definedName name="bthinner">#REF!</definedName>
    <definedName name="BtHitamKrasem">#REF!</definedName>
    <definedName name="btiangpancang60">#REF!</definedName>
    <definedName name="btk">#REF!</definedName>
    <definedName name="btkali">#REF!</definedName>
    <definedName name="BtKali11">#REF!</definedName>
    <definedName name="BtKali12">#REF!</definedName>
    <definedName name="BtKali13">#REF!</definedName>
    <definedName name="BtKali15">#REF!</definedName>
    <definedName name="btkl">#REF!</definedName>
    <definedName name="btkl1">#REF!</definedName>
    <definedName name="btko">#REF!</definedName>
    <definedName name="BtKOsong">#REF!</definedName>
    <definedName name="btl" hidden="1">#REF!</definedName>
    <definedName name="BTM">#REF!</definedName>
    <definedName name="btmerah">#REF!</definedName>
    <definedName name="BtMerah12">#REF!</definedName>
    <definedName name="BtMerah13">#REF!</definedName>
    <definedName name="BtMerah15">#REF!</definedName>
    <definedName name="BtMerah15Pepalihan">#REF!</definedName>
    <definedName name="btn">#REF!</definedName>
    <definedName name="btn_6">#REF!</definedName>
    <definedName name="btn_8">#REF!</definedName>
    <definedName name="Btn_Cor123">#REF!</definedName>
    <definedName name="Btn_Corppalihn">#REF!</definedName>
    <definedName name="Btn_Cycloof">#REF!</definedName>
    <definedName name="btn_lisplank">#REF!</definedName>
    <definedName name="btn_platatap">#REF!</definedName>
    <definedName name="Btn_Rabat">#REF!</definedName>
    <definedName name="btn_ringbalk1520">#REF!</definedName>
    <definedName name="btn_ringbalk2030">#REF!</definedName>
    <definedName name="btnblk">"'file://SERVER3/har-data/STRUCTURE PRICE OF BQ KOMPAS GRAMEDIA.xls'#$analisa.$#REF!$#REF!"</definedName>
    <definedName name="BtnCor123">#REF!</definedName>
    <definedName name="btncore">"'file://SERVER3/har-data/STRUCTURE PRICE OF BQ KOMPAS GRAMEDIA.xls'#$analisa.$#REF!$#REF!"</definedName>
    <definedName name="BtnCorpepalihan">#REF!</definedName>
    <definedName name="Btncycloof">#REF!</definedName>
    <definedName name="btnddg">"'file://SERVER3/har-data/STRUCTURE PRICE OF BQ KOMPAS GRAMEDIA.xls'#$analisa.$#REF!$#REF!"</definedName>
    <definedName name="btnfs45">#REF!</definedName>
    <definedName name="BTNK125">#REF!</definedName>
    <definedName name="BTNK175">#REF!</definedName>
    <definedName name="btnk225">#REF!</definedName>
    <definedName name="btnk250">#REF!</definedName>
    <definedName name="btnk300">#REF!</definedName>
    <definedName name="btnk350">#REF!</definedName>
    <definedName name="btnkolom">"'file://SERVER3/har-data/STRUCTURE PRICE OF BQ KOMPAS GRAMEDIA.xls'#$analisa.$#REF!$#REF!"</definedName>
    <definedName name="btnpc">"$#REF!.$I$127"</definedName>
    <definedName name="btnpit">"'file://SERVER3/har-data/STRUCTURE PRICE OF BQ KOMPAS GRAMEDIA.xls'#$analisa.$#REF!$#REF!"</definedName>
    <definedName name="btnrabat">#REF!</definedName>
    <definedName name="btnremik">#REF!</definedName>
    <definedName name="btnsloof">"'file://SERVER3/har-data/STRUCTURE PRICE OF BQ KOMPAS GRAMEDIA.xls'#$analisa.$#REF!$#REF!"</definedName>
    <definedName name="btntangga">"'file://SERVER3/har-data/STRUCTURE PRICE OF BQ KOMPAS GRAMEDIA.xls'#$analisa.$#REF!$#REF!"</definedName>
    <definedName name="Bton_K300">#REF!</definedName>
    <definedName name="bton250">#REF!</definedName>
    <definedName name="bton300">#REF!</definedName>
    <definedName name="bton350">#REF!</definedName>
    <definedName name="btp">#REF!</definedName>
    <definedName name="btpb">#REF!</definedName>
    <definedName name="BtPch">#REF!</definedName>
    <definedName name="btpec2">#REF!</definedName>
    <definedName name="btpecah">#REF!</definedName>
    <definedName name="BTR">#REF!</definedName>
    <definedName name="bttempel">#REF!</definedName>
    <definedName name="Bttph">#REF!</definedName>
    <definedName name="btul24">#REF!</definedName>
    <definedName name="btul39">#REF!</definedName>
    <definedName name="btv">#REF!</definedName>
    <definedName name="Btx">#REF!</definedName>
    <definedName name="bu">#REF!</definedName>
    <definedName name="BU_24">#REF!</definedName>
    <definedName name="BU_39">#REF!</definedName>
    <definedName name="bu_4">#REF!</definedName>
    <definedName name="bua">#REF!</definedName>
    <definedName name="bua_trenggalek">#REF!</definedName>
    <definedName name="buahan.1">#REF!</definedName>
    <definedName name="buahan.10">#REF!</definedName>
    <definedName name="buahan.2">#REF!</definedName>
    <definedName name="buahan.3">#REF!</definedName>
    <definedName name="buahan.4">#REF!</definedName>
    <definedName name="buahan.5">#REF!</definedName>
    <definedName name="buahan.6">#REF!</definedName>
    <definedName name="buahan.7">#REF!</definedName>
    <definedName name="buahan.8">#REF!</definedName>
    <definedName name="buahan.9">#REF!</definedName>
    <definedName name="buang">#N/A</definedName>
    <definedName name="buang_tanah">#REF!</definedName>
    <definedName name="Buangan_air_bak_mandi_dari_kuningan">#REF!</definedName>
    <definedName name="buangtanah">"$#REF!.$I$26"</definedName>
    <definedName name="BuangTanah150m">#REF!</definedName>
    <definedName name="buangtnh">#REF!</definedName>
    <definedName name="BUANGTNHGAL">#REF!</definedName>
    <definedName name="Bub.Asbes">#REF!</definedName>
    <definedName name="Bub.pejaten">#REF!</definedName>
    <definedName name="bubuganpress">#REF!</definedName>
    <definedName name="bubung">#REF!</definedName>
    <definedName name="bubung_1">#REF!</definedName>
    <definedName name="bubung_kodok">#REF!</definedName>
    <definedName name="Bubungan">#REF!</definedName>
    <definedName name="bubungan.beton">#REF!</definedName>
    <definedName name="bubungan.lokal">#REF!</definedName>
    <definedName name="Bubungan_Asbes">#REF!</definedName>
    <definedName name="Bubungan_Biasa">#REF!</definedName>
    <definedName name="BUBUNGAN_GENTENG_BIASA">#N/A</definedName>
    <definedName name="BUBUNGAN_GENTENG_KODOK_KARANG_PILANG">#REF!</definedName>
    <definedName name="BUBUNGAN_GENTENG_METAL_BERPASIR">#N/A</definedName>
    <definedName name="Bubungan_kodok_karangpilng">#REF!</definedName>
    <definedName name="Bubungan_lokal">#REF!</definedName>
    <definedName name="BUBUNGAN_PLENTONG">#REF!</definedName>
    <definedName name="Bubungan_press_pejaten">#REF!</definedName>
    <definedName name="Bubungan_seng_gelombang">#REF!</definedName>
    <definedName name="bubunganasbes">#REF!</definedName>
    <definedName name="bubunganasbesb">#REF!</definedName>
    <definedName name="bubunganasbesc">#REF!</definedName>
    <definedName name="Bubunganbiasa">#REF!</definedName>
    <definedName name="bubungangelombang">#REF!</definedName>
    <definedName name="bubungankanmuri">#REF!</definedName>
    <definedName name="bubungankodok">#REF!</definedName>
    <definedName name="BubunganPlentBiasa">#REF!</definedName>
    <definedName name="bubunganseng">#REF!</definedName>
    <definedName name="BubunganStelGlb">#REF!</definedName>
    <definedName name="bubungbtn">#REF!</definedName>
    <definedName name="bubungbtn_10">#REF!</definedName>
    <definedName name="bubungbtn_2">#REF!</definedName>
    <definedName name="bubungbtn_3">#REF!</definedName>
    <definedName name="bubungbtn_4">#REF!</definedName>
    <definedName name="bubungbtn_5">#REF!</definedName>
    <definedName name="bubungbtn_6">#REF!</definedName>
    <definedName name="bubungbtn_8">#REF!</definedName>
    <definedName name="bud3500_1">#REF!</definedName>
    <definedName name="bud3500_1_1">#REF!</definedName>
    <definedName name="bud3500_1_1_1">#REF!</definedName>
    <definedName name="bud3500_3">#REF!</definedName>
    <definedName name="bud3500_4">#REF!</definedName>
    <definedName name="bud3500_7">#REF!</definedName>
    <definedName name="budi">#REF!</definedName>
    <definedName name="budibakti">#REF!</definedName>
    <definedName name="budiWikamto">#REF!</definedName>
    <definedName name="buis">#REF!</definedName>
    <definedName name="buis.10">#REF!</definedName>
    <definedName name="buis.20">#REF!</definedName>
    <definedName name="buis.40">#REF!</definedName>
    <definedName name="buis.60">#REF!</definedName>
    <definedName name="buis.80">#REF!</definedName>
    <definedName name="buis.tl">#REF!</definedName>
    <definedName name="Buis_beton__ø_1_m">#REF!</definedName>
    <definedName name="Buis_beton__ø_20">#REF!</definedName>
    <definedName name="Buis_beton__ø_30">#REF!</definedName>
    <definedName name="Buis_beton_1_2_ø_20">#REF!</definedName>
    <definedName name="Buis_beton_1_2_ø_30">#REF!</definedName>
    <definedName name="Buis_Btn0.5dia20">#REF!</definedName>
    <definedName name="Buis05_30cm">#REF!</definedName>
    <definedName name="buis30">#REF!</definedName>
    <definedName name="buis50">#REF!</definedName>
    <definedName name="buis60">#REF!</definedName>
    <definedName name="buisbeton">#REF!</definedName>
    <definedName name="buiso100">#REF!</definedName>
    <definedName name="buiso100_10">#REF!</definedName>
    <definedName name="buiso100_2">#REF!</definedName>
    <definedName name="buiso100_3">#REF!</definedName>
    <definedName name="buiso100_4">#REF!</definedName>
    <definedName name="buiso100_5">#REF!</definedName>
    <definedName name="buiso100_6">#REF!</definedName>
    <definedName name="buiso100_8">#REF!</definedName>
    <definedName name="buiso20">#REF!</definedName>
    <definedName name="buiso20_10">#REF!</definedName>
    <definedName name="buiso20_2">#REF!</definedName>
    <definedName name="buiso20_3">#REF!</definedName>
    <definedName name="buiso20_4">#REF!</definedName>
    <definedName name="buiso20_5">#REF!</definedName>
    <definedName name="buiso20_6">#REF!</definedName>
    <definedName name="buiso20_8">#REF!</definedName>
    <definedName name="buiso40">#REF!</definedName>
    <definedName name="buiso40_10">#REF!</definedName>
    <definedName name="buiso40_2">#REF!</definedName>
    <definedName name="buiso40_3">#REF!</definedName>
    <definedName name="buiso40_4">#REF!</definedName>
    <definedName name="buiso40_5">#REF!</definedName>
    <definedName name="buiso40_6">#REF!</definedName>
    <definedName name="buiso40_8">#REF!</definedName>
    <definedName name="buiso50">#REF!</definedName>
    <definedName name="buiso80">#REF!</definedName>
    <definedName name="buiso80_10">#REF!</definedName>
    <definedName name="buiso80_2">#REF!</definedName>
    <definedName name="buiso80_3">#REF!</definedName>
    <definedName name="buiso80_4">#REF!</definedName>
    <definedName name="buiso80_5">#REF!</definedName>
    <definedName name="buiso80_6">#REF!</definedName>
    <definedName name="buiso80_8">#REF!</definedName>
    <definedName name="buisu20">#REF!</definedName>
    <definedName name="buisu20_10">#REF!</definedName>
    <definedName name="buisu20_2">#REF!</definedName>
    <definedName name="buisu20_3">#REF!</definedName>
    <definedName name="buisu20_4">#REF!</definedName>
    <definedName name="buisu20_5">#REF!</definedName>
    <definedName name="buisu20_6">#REF!</definedName>
    <definedName name="buisu20_8">#REF!</definedName>
    <definedName name="buisu30">#REF!</definedName>
    <definedName name="buisu30_10">#REF!</definedName>
    <definedName name="buisu30_2">#REF!</definedName>
    <definedName name="buisu30_3">#REF!</definedName>
    <definedName name="buisu30_4">#REF!</definedName>
    <definedName name="buisu30_5">#REF!</definedName>
    <definedName name="buisu30_6">#REF!</definedName>
    <definedName name="buisu30_8">#REF!</definedName>
    <definedName name="buisu60">#REF!</definedName>
    <definedName name="buisu60_10">#REF!</definedName>
    <definedName name="buisu60_2">#REF!</definedName>
    <definedName name="buisu60_3">#REF!</definedName>
    <definedName name="buisu60_4">#REF!</definedName>
    <definedName name="buisu60_5">#REF!</definedName>
    <definedName name="buisu60_6">#REF!</definedName>
    <definedName name="buisu60_8">#REF!</definedName>
    <definedName name="BUKIT">#REF!</definedName>
    <definedName name="bul">#REF!</definedName>
    <definedName name="bul.15ton">#REF!</definedName>
    <definedName name="bul.32ton">#REF!</definedName>
    <definedName name="bul.6tom">#REF!</definedName>
    <definedName name="bul.6ton">#REF!</definedName>
    <definedName name="Bul_september">#REF!</definedName>
    <definedName name="BULAdm">#REF!</definedName>
    <definedName name="bulan">#REF!</definedName>
    <definedName name="BULAN_I">#REF!</definedName>
    <definedName name="bulanlalu">#REF!</definedName>
    <definedName name="BULChange">#REF!</definedName>
    <definedName name="Buldezer">#REF!</definedName>
    <definedName name="BULDOZER">#REF!</definedName>
    <definedName name="BULFasProyek">#REF!</definedName>
    <definedName name="BULKendaraan">#REF!</definedName>
    <definedName name="BULL">#REF!</definedName>
    <definedName name="BULLD85E">#REF!</definedName>
    <definedName name="BULLDOZER">#REF!</definedName>
    <definedName name="BULPelaksanaan">#REF!</definedName>
    <definedName name="bunga">#REF!</definedName>
    <definedName name="buniwangi">#REF!</definedName>
    <definedName name="bur">#REF!</definedName>
    <definedName name="buruh">#REF!</definedName>
    <definedName name="Bus">#REF!</definedName>
    <definedName name="bus_50">#REF!</definedName>
    <definedName name="busduct">#REF!</definedName>
    <definedName name="Bust">#N/A</definedName>
    <definedName name="BUT6.5">#REF!</definedName>
    <definedName name="BUTAS">#REF!</definedName>
    <definedName name="butno">#REF!</definedName>
    <definedName name="BUTTERFLYVALVE4">#REF!</definedName>
    <definedName name="Button_1">"MAT_PRICE_Sheet1_List"</definedName>
    <definedName name="bv">#REF!</definedName>
    <definedName name="bvd" localSheetId="9" hidden="1">{#N/A,#N/A,TRUE,"Front";#N/A,#N/A,TRUE,"Simple Letter";#N/A,#N/A,TRUE,"Inside";#N/A,#N/A,TRUE,"Contents";#N/A,#N/A,TRUE,"Basis";#N/A,#N/A,TRUE,"Inclusions";#N/A,#N/A,TRUE,"Exclusions";#N/A,#N/A,TRUE,"Areas";#N/A,#N/A,TRUE,"Summary";#N/A,#N/A,TRUE,"Detail"}</definedName>
    <definedName name="bvd" hidden="1">{#N/A,#N/A,TRUE,"Front";#N/A,#N/A,TRUE,"Simple Letter";#N/A,#N/A,TRUE,"Inside";#N/A,#N/A,TRUE,"Contents";#N/A,#N/A,TRUE,"Basis";#N/A,#N/A,TRUE,"Inclusions";#N/A,#N/A,TRUE,"Exclusions";#N/A,#N/A,TRUE,"Areas";#N/A,#N/A,TRUE,"Summary";#N/A,#N/A,TRUE,"Detail"}</definedName>
    <definedName name="bvd0.5">#N/A</definedName>
    <definedName name="bvd1.25">#N/A</definedName>
    <definedName name="bvd1.5">#N/A</definedName>
    <definedName name="bvd1_1">#REF!</definedName>
    <definedName name="bvd1_1_1">#REF!</definedName>
    <definedName name="bvd1_1_1_1">#REF!</definedName>
    <definedName name="bvd1_3">#REF!</definedName>
    <definedName name="bvd1_4">#REF!</definedName>
    <definedName name="bvd1_7">#REF!</definedName>
    <definedName name="bvd2.5">#REF!</definedName>
    <definedName name="bvd2.5_1">#REF!</definedName>
    <definedName name="bvd2.5_1_1">#REF!</definedName>
    <definedName name="bvd2.5_1_1_1">#REF!</definedName>
    <definedName name="bvd2.5_3">#REF!</definedName>
    <definedName name="bvd2.5_4">#REF!</definedName>
    <definedName name="bvd2.5_7">#REF!</definedName>
    <definedName name="bvd2_1">#REF!</definedName>
    <definedName name="bvd2_1_1">#REF!</definedName>
    <definedName name="bvd2_1_1_1">#REF!</definedName>
    <definedName name="bvd2_3">#REF!</definedName>
    <definedName name="bvd2_4">#REF!</definedName>
    <definedName name="bvd2_7">#REF!</definedName>
    <definedName name="bvd3_1">#REF!</definedName>
    <definedName name="bvd3_1_1">#REF!</definedName>
    <definedName name="bvd3_1_1_1">#REF!</definedName>
    <definedName name="bvd3_3">#REF!</definedName>
    <definedName name="bvd3_4">#REF!</definedName>
    <definedName name="bvd3_7">#REF!</definedName>
    <definedName name="bvd34_1">#REF!</definedName>
    <definedName name="bvd34_1_1">#REF!</definedName>
    <definedName name="bvd34_1_1_1">#REF!</definedName>
    <definedName name="bvd34_3">#REF!</definedName>
    <definedName name="bvd34_4">#REF!</definedName>
    <definedName name="bvd34_7">#REF!</definedName>
    <definedName name="bvd4_1">#REF!</definedName>
    <definedName name="bvd4_1_1">#REF!</definedName>
    <definedName name="bvd4_1_1_1">#REF!</definedName>
    <definedName name="bvd4_3">#REF!</definedName>
    <definedName name="bvd4_4">#REF!</definedName>
    <definedName name="bvd4_7">#REF!</definedName>
    <definedName name="bvd5_1">#REF!</definedName>
    <definedName name="bvd5_1_1">#REF!</definedName>
    <definedName name="bvd5_1_1_1">#REF!</definedName>
    <definedName name="bvd5_3">#REF!</definedName>
    <definedName name="bvd5_4">#REF!</definedName>
    <definedName name="bvd5_7">#REF!</definedName>
    <definedName name="bvd8_1">#REF!</definedName>
    <definedName name="bvd8_1_1">#REF!</definedName>
    <definedName name="bvd8_1_1_1">#REF!</definedName>
    <definedName name="bvd8_3">#REF!</definedName>
    <definedName name="bvd8_4">#REF!</definedName>
    <definedName name="bvd8_7">#REF!</definedName>
    <definedName name="BVDB">#N/A</definedName>
    <definedName name="BVDB_2">"STOP:STOPE"</definedName>
    <definedName name="BVDB_37">"STOP_37:STOPE_37"</definedName>
    <definedName name="BVDB_4">NA()</definedName>
    <definedName name="BVDB_48">"STOP:STOPE"</definedName>
    <definedName name="BVDB_9">NA()</definedName>
    <definedName name="BVI">#REF!</definedName>
    <definedName name="BVII">#REF!</definedName>
    <definedName name="BVIII">#REF!</definedName>
    <definedName name="bvnbv">#REF!</definedName>
    <definedName name="BVR">#REF!</definedName>
    <definedName name="bwg">#REF!</definedName>
    <definedName name="bwhcsko">#REF!</definedName>
    <definedName name="bwic_a">#REF!</definedName>
    <definedName name="bwic_a_2">#REF!</definedName>
    <definedName name="bwic_a_3">#REF!</definedName>
    <definedName name="bwic_b">#REF!</definedName>
    <definedName name="bwic_b_2">#REF!</definedName>
    <definedName name="bwic_b_3">#REF!</definedName>
    <definedName name="bwic_c">#REF!</definedName>
    <definedName name="bwic_c_2">#REF!</definedName>
    <definedName name="bwic_c_3">#REF!</definedName>
    <definedName name="BWL">#REF!</definedName>
    <definedName name="BWTT">#REF!</definedName>
    <definedName name="BWTT1">#REF!</definedName>
    <definedName name="by_Civil">#REF!</definedName>
    <definedName name="by_honor_dir">#REF!</definedName>
    <definedName name="by_kontrak_add">#REF!</definedName>
    <definedName name="by_PHO_FHO">#REF!</definedName>
    <definedName name="by_termyn">#REF!</definedName>
    <definedName name="by_tinggal">#REF!</definedName>
    <definedName name="byy7132a">#REF!</definedName>
    <definedName name="byy7132b">#REF!</definedName>
    <definedName name="byy7132c">#REF!</definedName>
    <definedName name="byy7133a">#REF!</definedName>
    <definedName name="byy7133b">#REF!</definedName>
    <definedName name="byy7133c">#REF!</definedName>
    <definedName name="byy715b">#REF!</definedName>
    <definedName name="byyac">#REF!</definedName>
    <definedName name="byyacbc">#REF!</definedName>
    <definedName name="byyaga">#REF!</definedName>
    <definedName name="byyagb">#REF!</definedName>
    <definedName name="byybesi24">#REF!</definedName>
    <definedName name="byybeton250">#REF!</definedName>
    <definedName name="byygalian">#REF!</definedName>
    <definedName name="byygalibatu">#REF!</definedName>
    <definedName name="byypasbt">#REF!</definedName>
    <definedName name="byypcoat">#REF!</definedName>
    <definedName name="byypersbdn">#REF!</definedName>
    <definedName name="byytcoat">#REF!</definedName>
    <definedName name="byytimb">#REF!</definedName>
    <definedName name="C.">#REF!</definedName>
    <definedName name="C..">#REF!</definedName>
    <definedName name="C...">#REF!</definedName>
    <definedName name="C....">#REF!</definedName>
    <definedName name="C.01">#REF!</definedName>
    <definedName name="C.010">#REF!</definedName>
    <definedName name="C.02">#REF!</definedName>
    <definedName name="C.04">#REF!</definedName>
    <definedName name="C.06">#REF!</definedName>
    <definedName name="c.08">#REF!</definedName>
    <definedName name="C.10">#REF!</definedName>
    <definedName name="C.13">#REF!</definedName>
    <definedName name="C.15">#REF!</definedName>
    <definedName name="C.16.">[2]C.16!$B$1:$L$87,[2]C.16!$N$88:$V$129</definedName>
    <definedName name="C.19.">[2]C.19!$B$1:$L$55,[2]C.19!$N$56:$V$93</definedName>
    <definedName name="C.21.">[2]C.21!$B$1:$L$44,[2]C.21!$N$45:$V$81</definedName>
    <definedName name="C.23.">[2]C.23!$B$1:$L$98,[2]C.23!$N$99:$V$141</definedName>
    <definedName name="C.25.">[2]C.25!$B$1:$L$34,[2]C.25!$N$35:$V$69</definedName>
    <definedName name="c.25t">#REF!</definedName>
    <definedName name="C.4">#REF!</definedName>
    <definedName name="C.6.10">#REF!</definedName>
    <definedName name="C.6.30">#REF!</definedName>
    <definedName name="C.6.34">#REF!</definedName>
    <definedName name="C.6.36">#REF!</definedName>
    <definedName name="C.6.39a">#REF!</definedName>
    <definedName name="C.6.40">#REF!</definedName>
    <definedName name="C.6.41">#REF!</definedName>
    <definedName name="C.6.42">#REF!</definedName>
    <definedName name="C.6.43">#REF!</definedName>
    <definedName name="C.6.8">#REF!</definedName>
    <definedName name="C.7.">[2]C.7!$B$1:$L$33,[2]C.7!$N$34:$V$68</definedName>
    <definedName name="c.80t">#REF!</definedName>
    <definedName name="C.9.">[2]C.9!$B$1:$L$42,[2]C.9!$N$43:$V$79</definedName>
    <definedName name="C.I">#REF!</definedName>
    <definedName name="C_">#REF!</definedName>
    <definedName name="C_01">#REF!</definedName>
    <definedName name="C_02">#REF!</definedName>
    <definedName name="C_03">#REF!</definedName>
    <definedName name="C_04">#REF!</definedName>
    <definedName name="C_05">#REF!</definedName>
    <definedName name="C_06">#REF!</definedName>
    <definedName name="C_07">#REF!</definedName>
    <definedName name="C_08">#REF!</definedName>
    <definedName name="C_09">#REF!</definedName>
    <definedName name="C_1">#REF!</definedName>
    <definedName name="C_1_1">#REF!</definedName>
    <definedName name="C_1_1_1">#REF!</definedName>
    <definedName name="C_1_1_1_1">#REF!</definedName>
    <definedName name="C_1_2">#REF!</definedName>
    <definedName name="C_1_3">#REF!</definedName>
    <definedName name="C_1_3_1">#REF!</definedName>
    <definedName name="C_1_4">#REF!</definedName>
    <definedName name="C_1_4_1">#REF!</definedName>
    <definedName name="C_1_5">#REF!</definedName>
    <definedName name="C_1_6">#REF!</definedName>
    <definedName name="C_1_7">#REF!</definedName>
    <definedName name="C_1_7_1">#REF!</definedName>
    <definedName name="C_1_8">#REF!</definedName>
    <definedName name="C_1_9">#REF!</definedName>
    <definedName name="C_10">#REF!</definedName>
    <definedName name="C_11">#REF!</definedName>
    <definedName name="C_12">#REF!</definedName>
    <definedName name="C_13">#REF!</definedName>
    <definedName name="C_14">#REF!</definedName>
    <definedName name="C_15">#REF!</definedName>
    <definedName name="C_16">#REF!</definedName>
    <definedName name="C_17">#REF!</definedName>
    <definedName name="C_18">#REF!</definedName>
    <definedName name="C_19">#REF!</definedName>
    <definedName name="C_2">#REF!</definedName>
    <definedName name="C_2_1">#REF!</definedName>
    <definedName name="C_2_1_1">#REF!</definedName>
    <definedName name="C_2_1_1_1">#REF!</definedName>
    <definedName name="C_2_2">#REF!</definedName>
    <definedName name="C_2_3">#REF!</definedName>
    <definedName name="C_2_3_1">#REF!</definedName>
    <definedName name="C_2_4">#REF!</definedName>
    <definedName name="C_2_4_1">#REF!</definedName>
    <definedName name="C_2_5">#REF!</definedName>
    <definedName name="C_2_6">#REF!</definedName>
    <definedName name="C_2_7">#REF!</definedName>
    <definedName name="C_2_7_1">#REF!</definedName>
    <definedName name="C_2_8">#REF!</definedName>
    <definedName name="C_2_9">#REF!</definedName>
    <definedName name="C_20">#REF!</definedName>
    <definedName name="C_21">#REF!</definedName>
    <definedName name="C_22">#REF!</definedName>
    <definedName name="C_3">#REF!</definedName>
    <definedName name="C_4">#REF!</definedName>
    <definedName name="C_9">#REF!</definedName>
    <definedName name="C_A">#REF!</definedName>
    <definedName name="C_AGREGATE">#REF!</definedName>
    <definedName name="C_Channel_P_4m">#REF!</definedName>
    <definedName name="C_Prelims">#REF!</definedName>
    <definedName name="C_STEEL">#REF!</definedName>
    <definedName name="ca">#REF!</definedName>
    <definedName name="cab">#REF!</definedName>
    <definedName name="cabang">#REF!</definedName>
    <definedName name="cabc">#REF!</definedName>
    <definedName name="cabcm">#REF!</definedName>
    <definedName name="cabcv">#REF!</definedName>
    <definedName name="cabcw">#REF!</definedName>
    <definedName name="cabes">#REF!</definedName>
    <definedName name="Cabinet">#REF!</definedName>
    <definedName name="cabinrak">#REF!</definedName>
    <definedName name="CABLE">#REF!</definedName>
    <definedName name="Cabutsheet">#REF!</definedName>
    <definedName name="CAI">#REF!</definedName>
    <definedName name="caian">#REF!</definedName>
    <definedName name="cak">#REF!</definedName>
    <definedName name="CAL">#REF!</definedName>
    <definedName name="CAL_1">#REF!</definedName>
    <definedName name="CAL_1_1">#REF!</definedName>
    <definedName name="CAL_1_1_1">#REF!</definedName>
    <definedName name="CAL_3">#REF!</definedName>
    <definedName name="CAL_4">#REF!</definedName>
    <definedName name="CAL_7">#REF!</definedName>
    <definedName name="CAL1_1">#REF!</definedName>
    <definedName name="CAL1_4">#REF!</definedName>
    <definedName name="CAL10_1">#REF!</definedName>
    <definedName name="CAL10_1_1">#REF!</definedName>
    <definedName name="CAL10_1_1_1">#REF!</definedName>
    <definedName name="CAL10_3">#REF!</definedName>
    <definedName name="CAL10_4">#REF!</definedName>
    <definedName name="CAL10_7">#REF!</definedName>
    <definedName name="CAL11_1">#REF!</definedName>
    <definedName name="CAL11_1_1">#REF!</definedName>
    <definedName name="CAL11_1_1_1">#REF!</definedName>
    <definedName name="CAL11_3">#REF!</definedName>
    <definedName name="CAL11_4">#REF!</definedName>
    <definedName name="CAL11_7">#REF!</definedName>
    <definedName name="CAL12_1">#REF!</definedName>
    <definedName name="CAL12_1_1">#REF!</definedName>
    <definedName name="CAL12_1_1_1">#REF!</definedName>
    <definedName name="CAL12_3">#REF!</definedName>
    <definedName name="CAL12_4">#REF!</definedName>
    <definedName name="CAL12_7">#REF!</definedName>
    <definedName name="CAL13_1">#REF!</definedName>
    <definedName name="CAL13_1_1">#REF!</definedName>
    <definedName name="CAL13_1_1_1">#REF!</definedName>
    <definedName name="CAL13_3">#REF!</definedName>
    <definedName name="CAL13_4">#REF!</definedName>
    <definedName name="CAL13_7">#REF!</definedName>
    <definedName name="CAL14_1">#REF!</definedName>
    <definedName name="CAL14_1_1">#REF!</definedName>
    <definedName name="CAL14_1_1_1">#REF!</definedName>
    <definedName name="CAL14_3">#REF!</definedName>
    <definedName name="CAL14_4">#REF!</definedName>
    <definedName name="CAL14_7">#REF!</definedName>
    <definedName name="CAL15_1">#REF!</definedName>
    <definedName name="CAL15_1_1">#REF!</definedName>
    <definedName name="CAL15_1_1_1">#REF!</definedName>
    <definedName name="CAL15_3">#REF!</definedName>
    <definedName name="CAL15_4">#REF!</definedName>
    <definedName name="CAL15_7">#REF!</definedName>
    <definedName name="CAL16_1">#REF!</definedName>
    <definedName name="CAL16_1_1">#REF!</definedName>
    <definedName name="CAL16_1_1_1">#REF!</definedName>
    <definedName name="CAL16_3">#REF!</definedName>
    <definedName name="CAL16_4">#REF!</definedName>
    <definedName name="CAL16_7">#REF!</definedName>
    <definedName name="CAL17_1">#REF!</definedName>
    <definedName name="CAL17_1_1">#REF!</definedName>
    <definedName name="CAL17_1_1_1">#REF!</definedName>
    <definedName name="CAL17_3">#REF!</definedName>
    <definedName name="CAL17_4">#REF!</definedName>
    <definedName name="CAL17_7">#REF!</definedName>
    <definedName name="CAL18_1">#REF!</definedName>
    <definedName name="CAL18_1_1">#REF!</definedName>
    <definedName name="CAL18_1_1_1">#REF!</definedName>
    <definedName name="CAL18_3">#REF!</definedName>
    <definedName name="CAL18_4">#REF!</definedName>
    <definedName name="CAL18_7">#REF!</definedName>
    <definedName name="CAL19_1">#REF!</definedName>
    <definedName name="CAL19_1_1">#REF!</definedName>
    <definedName name="CAL19_1_1_1">#REF!</definedName>
    <definedName name="CAL19_3">#REF!</definedName>
    <definedName name="CAL19_4">#REF!</definedName>
    <definedName name="CAL19_7">#REF!</definedName>
    <definedName name="CAL2_1">#REF!</definedName>
    <definedName name="CAL2_4">#REF!</definedName>
    <definedName name="CAL20_1">#REF!</definedName>
    <definedName name="CAL20_1_1">#REF!</definedName>
    <definedName name="CAL20_1_1_1">#REF!</definedName>
    <definedName name="CAL20_3">#REF!</definedName>
    <definedName name="CAL20_4">#REF!</definedName>
    <definedName name="CAL20_7">#REF!</definedName>
    <definedName name="CAL21_1">#REF!</definedName>
    <definedName name="CAL21_1_1">#REF!</definedName>
    <definedName name="CAL21_1_1_1">#REF!</definedName>
    <definedName name="CAL21_3">#REF!</definedName>
    <definedName name="CAL21_4">#REF!</definedName>
    <definedName name="CAL21_7">#REF!</definedName>
    <definedName name="CAL3_1">#REF!</definedName>
    <definedName name="CAL3_4">#REF!</definedName>
    <definedName name="CAL4_1">#REF!</definedName>
    <definedName name="CAL4_4">#REF!</definedName>
    <definedName name="CAL5_1">#REF!</definedName>
    <definedName name="CAL5_1_1">#REF!</definedName>
    <definedName name="CAL5_1_1_1">#REF!</definedName>
    <definedName name="CAL5_4">#REF!</definedName>
    <definedName name="CAL5_7">#REF!</definedName>
    <definedName name="CAL6_1">#REF!</definedName>
    <definedName name="CAL6_1_1">#REF!</definedName>
    <definedName name="CAL6_1_1_1">#REF!</definedName>
    <definedName name="CAL6_3">#REF!</definedName>
    <definedName name="CAL6_4">#REF!</definedName>
    <definedName name="CAL6_7">#REF!</definedName>
    <definedName name="CAL7_1">#REF!</definedName>
    <definedName name="CAL7_1_1">#REF!</definedName>
    <definedName name="CAL7_1_1_1">#REF!</definedName>
    <definedName name="CAL7_3">#REF!</definedName>
    <definedName name="CAL7_4">#REF!</definedName>
    <definedName name="CAL7_7">#REF!</definedName>
    <definedName name="CAL8_1">#REF!</definedName>
    <definedName name="CAL8_1_1">#REF!</definedName>
    <definedName name="CAL8_1_1_1">#REF!</definedName>
    <definedName name="CAL8_3">#REF!</definedName>
    <definedName name="CAL8_4">#REF!</definedName>
    <definedName name="CAL8_7">#REF!</definedName>
    <definedName name="CAL9_1">#REF!</definedName>
    <definedName name="CAL9_1_1">#REF!</definedName>
    <definedName name="CAL9_1_1_1">#REF!</definedName>
    <definedName name="CAL9_3">#REF!</definedName>
    <definedName name="CAL9_4">#REF!</definedName>
    <definedName name="CAL9_7">#REF!</definedName>
    <definedName name="calbond">#REF!</definedName>
    <definedName name="CALC">#REF!</definedName>
    <definedName name="CALDATA1">#REF!</definedName>
    <definedName name="CALDATA1_1">#REF!</definedName>
    <definedName name="CALDATA1_4">#REF!</definedName>
    <definedName name="CALSI">#REF!</definedName>
    <definedName name="calsium">#REF!</definedName>
    <definedName name="cam" localSheetId="9">{"Book1","4.09 FLORA DAN FAUNA.xls","4.22 PERLENGKAPAN SEKOLAH.xls"}</definedName>
    <definedName name="cam" localSheetId="8">{"Book1","4.09 FLORA DAN FAUNA.xls","4.22 PERLENGKAPAN SEKOLAH.xls"}</definedName>
    <definedName name="cam">{"Book1","4.09 FLORA DAN FAUNA.xls","4.22 PERLENGKAPAN SEKOLAH.xls"}</definedName>
    <definedName name="cam_aspal_minor">#REF!</definedName>
    <definedName name="camera">#REF!</definedName>
    <definedName name="Campuran_aspal_panas">#REF!</definedName>
    <definedName name="campuranpanaslatasir">#REF!</definedName>
    <definedName name="can">"$#REF!.$H$24"</definedName>
    <definedName name="canal_c">#REF!</definedName>
    <definedName name="canal150">#REF!</definedName>
    <definedName name="canal150_1">#REF!</definedName>
    <definedName name="CANDI">#REF!</definedName>
    <definedName name="candi_bentar">#REF!</definedName>
    <definedName name="candi3060">#REF!</definedName>
    <definedName name="candibentar">#REF!</definedName>
    <definedName name="cansteen">#REF!</definedName>
    <definedName name="Cansteen_12_15_x_28_x_40">#REF!</definedName>
    <definedName name="Cansteen_9_x_20_x_40">#REF!</definedName>
    <definedName name="cap.">#REF!</definedName>
    <definedName name="Cap_Sambungan">#REF!</definedName>
    <definedName name="CAPDAT">#REF!</definedName>
    <definedName name="Capital" localSheetId="9">___________PSC084</definedName>
    <definedName name="Capital" localSheetId="8">___________PSC084</definedName>
    <definedName name="Capital">___________PSC084</definedName>
    <definedName name="CARCALL" localSheetId="9">#REF!</definedName>
    <definedName name="CARCALL">#REF!</definedName>
    <definedName name="CARE" localSheetId="9">#REF!</definedName>
    <definedName name="CARE">#REF!</definedName>
    <definedName name="carpen" localSheetId="9">#REF!</definedName>
    <definedName name="carpen">#REF!</definedName>
    <definedName name="CARPENTER">#REF!</definedName>
    <definedName name="carstop">"$#REF!.$I$146"</definedName>
    <definedName name="carving">#REF!</definedName>
    <definedName name="carving_4">#REF!</definedName>
    <definedName name="cas80___0">"$#REF!.$W$165"</definedName>
    <definedName name="cas80_1_1">#REF!</definedName>
    <definedName name="cas80_1_1_1">#REF!</definedName>
    <definedName name="cas80_2_1">#REF!</definedName>
    <definedName name="cas80_3_1">#REF!</definedName>
    <definedName name="cas80_3_1_1">#REF!</definedName>
    <definedName name="cas80_3_2">#REF!</definedName>
    <definedName name="cas80_4">#REF!</definedName>
    <definedName name="cas80_4_1">#REF!</definedName>
    <definedName name="cas80_5">#REF!</definedName>
    <definedName name="cas80_6">#REF!</definedName>
    <definedName name="cas80_7">#REF!</definedName>
    <definedName name="cas80_7_1">#REF!</definedName>
    <definedName name="cas80_8">#REF!</definedName>
    <definedName name="cas80_9">#REF!</definedName>
    <definedName name="casf80">#REF!</definedName>
    <definedName name="casf80___0">"$#REF!.$W$167"</definedName>
    <definedName name="casf80_1_1">#REF!</definedName>
    <definedName name="casf80_1_1_1">#REF!</definedName>
    <definedName name="casf80_2_1">#REF!</definedName>
    <definedName name="casf80_3_1">#REF!</definedName>
    <definedName name="casf80_3_1_1">#REF!</definedName>
    <definedName name="casf80_3_2">#REF!</definedName>
    <definedName name="casf80_4">#REF!</definedName>
    <definedName name="casf80_4_1">#REF!</definedName>
    <definedName name="casf80_5">#REF!</definedName>
    <definedName name="casf80_6">#REF!</definedName>
    <definedName name="casf80_7">#REF!</definedName>
    <definedName name="casf80_7_1">#REF!</definedName>
    <definedName name="casf80_8">#REF!</definedName>
    <definedName name="casf80_9">#REF!</definedName>
    <definedName name="CASH_FLOW">#REF!</definedName>
    <definedName name="CASHFLOW">#REF!</definedName>
    <definedName name="Casset">#REF!</definedName>
    <definedName name="Cassing">#REF!</definedName>
    <definedName name="castinsite400">#REF!</definedName>
    <definedName name="castirontyler2">#REF!</definedName>
    <definedName name="castirontyler2.5">#REF!</definedName>
    <definedName name="castirontyler3">#REF!</definedName>
    <definedName name="castirontyler4">#REF!</definedName>
    <definedName name="castirontyler6">#REF!</definedName>
    <definedName name="castirontyler8">#REF!</definedName>
    <definedName name="castironxinxing1.5">#REF!</definedName>
    <definedName name="castironxinxing10">#REF!</definedName>
    <definedName name="castironxinxing12">#REF!</definedName>
    <definedName name="castironxinxing2">#REF!</definedName>
    <definedName name="castironxinxing2.5">#REF!</definedName>
    <definedName name="castironxinxing3">#REF!</definedName>
    <definedName name="castironxinxing4">#REF!</definedName>
    <definedName name="castironxinxing5">#REF!</definedName>
    <definedName name="castironxinxing6">#REF!</definedName>
    <definedName name="castironxinxing8">#REF!</definedName>
    <definedName name="cat">#REF!</definedName>
    <definedName name="cat.b">#REF!</definedName>
    <definedName name="Cat.k">#REF!</definedName>
    <definedName name="cat.kayu">#REF!</definedName>
    <definedName name="cat.kayu2">#REF!</definedName>
    <definedName name="cat.t">#REF!</definedName>
    <definedName name="CAT.TEMBAOK.L">#REF!</definedName>
    <definedName name="cat.tembok">#REF!</definedName>
    <definedName name="CAT.TEMBOK.D">#REF!</definedName>
    <definedName name="cat.tt">#REF!</definedName>
    <definedName name="Cat_1xjarum">#REF!</definedName>
    <definedName name="Cat_1xKyu">#REF!</definedName>
    <definedName name="Cat_1xvinil">#REF!</definedName>
    <definedName name="CAT_4">#REF!</definedName>
    <definedName name="Cat_Anti_Karat">#REF!</definedName>
    <definedName name="Cat_besi">#REF!</definedName>
    <definedName name="Cat_besi_merk_platon">#REF!</definedName>
    <definedName name="Cat_catan">#REF!</definedName>
    <definedName name="cat_dasar">#REF!</definedName>
    <definedName name="CAT_DAUN_JEND_LT2">#REF!</definedName>
    <definedName name="Cat_dinding_dlm">#REF!</definedName>
    <definedName name="Cat_dinding_luar">#REF!</definedName>
    <definedName name="cat_duco">#REF!</definedName>
    <definedName name="Cat_Dulux">#REF!</definedName>
    <definedName name="CAT_EPOXY_PROPAN">#N/A</definedName>
    <definedName name="CAT_EXT_LP_LT2">#REF!</definedName>
    <definedName name="CAT_EXTERIOR_PROPAN">#N/A</definedName>
    <definedName name="CAT_F_JARO_LT2">#REF!</definedName>
    <definedName name="cat_flora">#REF!</definedName>
    <definedName name="cat_genteng">#REF!</definedName>
    <definedName name="CAT_INTERIOR_PROPAN">#REF!</definedName>
    <definedName name="CAT_JARO_LT2">#REF!</definedName>
    <definedName name="Cat_Kansten">#REF!</definedName>
    <definedName name="cat_kayu">#REF!</definedName>
    <definedName name="CAT_KAYU_BARU">#N/A</definedName>
    <definedName name="CAT_KAYU_LAMA">#N/A</definedName>
    <definedName name="CAT_KUSEN_LT2">#REF!</definedName>
    <definedName name="Cat_Kyu">#REF!</definedName>
    <definedName name="CAT_LISTPLANK_KAYU">#REF!</definedName>
    <definedName name="Cat_manie_besi__kayu">#REF!</definedName>
    <definedName name="CAT_MARKA">#REF!</definedName>
    <definedName name="Cat_melamine">#REF!</definedName>
    <definedName name="CAT_MENI">#REF!</definedName>
    <definedName name="Cat_metal">#REF!</definedName>
    <definedName name="Cat_Minyak_Melamine">#REF!</definedName>
    <definedName name="Cat_Mowilex">#REF!</definedName>
    <definedName name="CAT_PINTU_PANIL_LT2">#REF!</definedName>
    <definedName name="CAT_PINTU_PLYWOOD_LT2">#REF!</definedName>
    <definedName name="CAT_PLAFOND">#N/A</definedName>
    <definedName name="CAT_PLAFOND_LT1">#REF!</definedName>
    <definedName name="CAT_PLAFOND_LT2">#REF!</definedName>
    <definedName name="CAT_PLAFOND_LT3">#REF!</definedName>
    <definedName name="cat_tembok">#REF!</definedName>
    <definedName name="CAT_TEMBOK_BARU">#N/A</definedName>
    <definedName name="CAT_TEMBOK_LAMA">#N/A</definedName>
    <definedName name="CAT_TEMBOK_LT1">#REF!</definedName>
    <definedName name="CAT_TEMBOK_LT2">#REF!</definedName>
    <definedName name="CAT_TEMBOK_LT3">#REF!</definedName>
    <definedName name="Cat_tembok_merk_platon">#REF!</definedName>
    <definedName name="Cat_tembok_Vinilex">#REF!</definedName>
    <definedName name="Cat_Tembokjarum">#REF!</definedName>
    <definedName name="Cat_TembokVinil">#REF!</definedName>
    <definedName name="Cat_Thermoplastic">#REF!</definedName>
    <definedName name="cat_trailing">#REF!</definedName>
    <definedName name="Cat_Ulangjarum">#REF!</definedName>
    <definedName name="Cat_UlangKyu">#REF!</definedName>
    <definedName name="Cat_Ulangtembkvinil">#REF!</definedName>
    <definedName name="Cat_Vinilex">#REF!</definedName>
    <definedName name="Cat1xjarum">#REF!</definedName>
    <definedName name="Cat1xKyu">#REF!</definedName>
    <definedName name="Cat1xvinil">#REF!</definedName>
    <definedName name="CATAL">#REF!</definedName>
    <definedName name="CATAL_4">#REF!</definedName>
    <definedName name="catb">#REF!</definedName>
    <definedName name="CatBaja">#REF!</definedName>
    <definedName name="catbes">#REF!</definedName>
    <definedName name="catbesi">#REF!</definedName>
    <definedName name="catbesi_10">#REF!</definedName>
    <definedName name="catbesi_2">#REF!</definedName>
    <definedName name="catbesi_3">#REF!</definedName>
    <definedName name="catbesi_4">#REF!</definedName>
    <definedName name="catbesi_5">#REF!</definedName>
    <definedName name="catbesi_6">#REF!</definedName>
    <definedName name="catbesi_8">#REF!</definedName>
    <definedName name="catbesib">#REF!</definedName>
    <definedName name="catbesic">#REF!</definedName>
    <definedName name="catbidangkayu">#REF!</definedName>
    <definedName name="catbiru">#REF!</definedName>
    <definedName name="CatBs">#REF!</definedName>
    <definedName name="catd">#REF!</definedName>
    <definedName name="CATDALAM">#REF!</definedName>
    <definedName name="catdasar">#REF!</definedName>
    <definedName name="catdd">#REF!</definedName>
    <definedName name="catdinding">#REF!</definedName>
    <definedName name="catdlm">#REF!</definedName>
    <definedName name="catds">#REF!</definedName>
    <definedName name="catdsr">#REF!</definedName>
    <definedName name="catdul_alkili">#REF!</definedName>
    <definedName name="catdul_alkili_L">#REF!</definedName>
    <definedName name="catdul_P">#REF!</definedName>
    <definedName name="catdul_W">#REF!</definedName>
    <definedName name="catdulux">#REF!</definedName>
    <definedName name="CATEGORY">#REF!</definedName>
    <definedName name="Category_Optional_Field">#REF!</definedName>
    <definedName name="Category_Optional_Fields">#REF!</definedName>
    <definedName name="catemco">#REF!</definedName>
    <definedName name="catexter">#REF!</definedName>
    <definedName name="Catexterior">#REF!</definedName>
    <definedName name="catgen">#REF!</definedName>
    <definedName name="catgenteng">#REF!</definedName>
    <definedName name="catgenteng_10">#REF!</definedName>
    <definedName name="catgenteng_2">#REF!</definedName>
    <definedName name="catgenteng_3">#REF!</definedName>
    <definedName name="catgenteng_4">#REF!</definedName>
    <definedName name="catgenteng_5">#REF!</definedName>
    <definedName name="catgenteng_6">#REF!</definedName>
    <definedName name="catgenteng_8">#REF!</definedName>
    <definedName name="catgenteng3">#REF!</definedName>
    <definedName name="CatIc">#REF!</definedName>
    <definedName name="catici">#REF!</definedName>
    <definedName name="caticidalam">#REF!</definedName>
    <definedName name="caticiluar">#REF!</definedName>
    <definedName name="catinter">#REF!</definedName>
    <definedName name="CatInterior">#REF!</definedName>
    <definedName name="catk">#REF!</definedName>
    <definedName name="catkansteen">#REF!</definedName>
    <definedName name="CatKansten">#REF!</definedName>
    <definedName name="catkay">#REF!</definedName>
    <definedName name="CatKayu">#REF!</definedName>
    <definedName name="catkayub">#REF!</definedName>
    <definedName name="CatKayuBaru">#REF!</definedName>
    <definedName name="catkayuc">#REF!</definedName>
    <definedName name="CatKayuLama">#REF!</definedName>
    <definedName name="CatKAyuUlang">#REF!</definedName>
    <definedName name="catkosen">#REF!</definedName>
    <definedName name="CatKs">#REF!</definedName>
    <definedName name="catky">#REF!</definedName>
    <definedName name="CatKyu">#REF!</definedName>
    <definedName name="CATLUAR">#REF!</definedName>
    <definedName name="catm">#REF!</definedName>
    <definedName name="catmen">#REF!</definedName>
    <definedName name="catmeni">#REF!</definedName>
    <definedName name="catminyak">#REF!</definedName>
    <definedName name="catmn">#REF!</definedName>
    <definedName name="catpen">#REF!</definedName>
    <definedName name="catplaf">#REF!</definedName>
    <definedName name="CatPlafond">#REF!</definedName>
    <definedName name="CATS.Project">"I0031V"</definedName>
    <definedName name="CatSl">#REF!</definedName>
    <definedName name="catt">#REF!</definedName>
    <definedName name="cattbk">#REF!</definedName>
    <definedName name="cattbk001">#REF!</definedName>
    <definedName name="cattembok">#REF!</definedName>
    <definedName name="cattembokb">#REF!</definedName>
    <definedName name="CatTembokBaru">#REF!</definedName>
    <definedName name="CatTembokBaruJarum">#REF!</definedName>
    <definedName name="CatTembokBaruVinileks">#REF!</definedName>
    <definedName name="cattembokc">#REF!</definedName>
    <definedName name="cattembokemco">#REF!</definedName>
    <definedName name="Cattembokjarum">#REF!</definedName>
    <definedName name="cattembokjotun">#REF!</definedName>
    <definedName name="CatTembokUlang">#REF!</definedName>
    <definedName name="CatTembokUlangJarum">#REF!</definedName>
    <definedName name="CatTembokUlangV">#REF!</definedName>
    <definedName name="CatTembokUlangVinileks">#REF!</definedName>
    <definedName name="CattembokVinil">#REF!</definedName>
    <definedName name="cattembokvinilex">#REF!</definedName>
    <definedName name="CatTmbok">#REF!</definedName>
    <definedName name="Catulangjarum">#REF!</definedName>
    <definedName name="CatUlangKyu">#REF!</definedName>
    <definedName name="Catulangtembkvinil">#REF!</definedName>
    <definedName name="catv">#REF!</definedName>
    <definedName name="catvinilex">#REF!</definedName>
    <definedName name="CatVn">#REF!</definedName>
    <definedName name="CATWALK__BETON_PLAT_INJAK__TANPA_BEKISTING">#REF!</definedName>
    <definedName name="cb">#REF!</definedName>
    <definedName name="cbe">#REF!</definedName>
    <definedName name="cbesi">#REF!</definedName>
    <definedName name="CBL">#REF!</definedName>
    <definedName name="cc">#REF!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_6">#REF!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4">#REF!</definedName>
    <definedName name="cc_6">#REF!</definedName>
    <definedName name="cc_8">#REF!</definedName>
    <definedName name="cc_8_6">#REF!</definedName>
    <definedName name="cc_9">#REF!</definedName>
    <definedName name="cc_9_6">#REF!</definedName>
    <definedName name="ccabc">#REF!</definedName>
    <definedName name="ccahc">#REF!</definedName>
    <definedName name="ccb_20_acr">#REF!</definedName>
    <definedName name="ccc">#REF!</definedName>
    <definedName name="CCCC" hidden="1">#REF!</definedName>
    <definedName name="CCCCCC" hidden="1">#REF!</definedName>
    <definedName name="CCCCCCC" localSheetId="9">{"'Sheet1'!$A$1"}</definedName>
    <definedName name="CCCCCCC">{"'Sheet1'!$A$1"}</definedName>
    <definedName name="cccccccccc" localSheetId="9">{"'Sheet1'!$A$1"}</definedName>
    <definedName name="cccccccccc">{"'Sheet1'!$A$1"}</definedName>
    <definedName name="CCF">#REF!</definedName>
    <definedName name="CCF_4">#REF!</definedName>
    <definedName name="CCF2_4">#REF!</definedName>
    <definedName name="CCLASK250">#REF!</definedName>
    <definedName name="ccon">#REF!</definedName>
    <definedName name="CCS">#REF!</definedName>
    <definedName name="cctv">#REF!</definedName>
    <definedName name="ccwccewcew">#REF!</definedName>
    <definedName name="CD">#REF!</definedName>
    <definedName name="Cdalam">#REF!</definedName>
    <definedName name="CDD">#REF!</definedName>
    <definedName name="CDDD">#REF!</definedName>
    <definedName name="cddd1p">#REF!</definedName>
    <definedName name="cddd3p">#REF!</definedName>
    <definedName name="CDFSSA" localSheetId="9">{"'Sheet1'!$A$1"}</definedName>
    <definedName name="CDFSSA">{"'Sheet1'!$A$1"}</definedName>
    <definedName name="CDL">#REF!</definedName>
    <definedName name="CDL_1">#REF!</definedName>
    <definedName name="CDL_4">#REF!</definedName>
    <definedName name="ce">#REF!</definedName>
    <definedName name="ce_6">#REF!</definedName>
    <definedName name="ceb">#REF!</definedName>
    <definedName name="ced">#REF!</definedName>
    <definedName name="cee">#REF!</definedName>
    <definedName name="cef_8">#REF!</definedName>
    <definedName name="ceilspk">#REF!</definedName>
    <definedName name="ceilspk_4">#REF!</definedName>
    <definedName name="cek">#REF!</definedName>
    <definedName name="cek_me">#REF!</definedName>
    <definedName name="cek_prel">#REF!</definedName>
    <definedName name="CEK_TOTAL">#REF!</definedName>
    <definedName name="cekkasar">#REF!</definedName>
    <definedName name="CekVertikal">IF(MAX(#REF!)&lt;&gt;0,1,0)</definedName>
    <definedName name="CELCON">#REF!</definedName>
    <definedName name="celcon125">#REF!</definedName>
    <definedName name="celcon15">#REF!</definedName>
    <definedName name="celedu">#REF!</definedName>
    <definedName name="Cemagi">#REF!</definedName>
    <definedName name="cemara">#REF!</definedName>
    <definedName name="cemara_1">#REF!</definedName>
    <definedName name="CEMENT">#REF!</definedName>
    <definedName name="cenposalm">#REF!</definedName>
    <definedName name="cenposalm_10">#REF!</definedName>
    <definedName name="cenposalm_2">#REF!</definedName>
    <definedName name="cenposalm_3">#REF!</definedName>
    <definedName name="cenposalm_4">#REF!</definedName>
    <definedName name="cenposalm_5">#REF!</definedName>
    <definedName name="cenposalm_6">#REF!</definedName>
    <definedName name="cenposalm_8">#REF!</definedName>
    <definedName name="cenposstel">#REF!</definedName>
    <definedName name="cenposstel_10">#REF!</definedName>
    <definedName name="cenposstel_2">#REF!</definedName>
    <definedName name="cenposstel_3">#REF!</definedName>
    <definedName name="cenposstel_4">#REF!</definedName>
    <definedName name="cenposstel_5">#REF!</definedName>
    <definedName name="cenposstel_6">#REF!</definedName>
    <definedName name="cenposstel_8">#REF!</definedName>
    <definedName name="Cepoxy">#REF!</definedName>
    <definedName name="cermin">#REF!</definedName>
    <definedName name="Cermin5mm">#REF!</definedName>
    <definedName name="Cermin6mm">#REF!</definedName>
    <definedName name="cerucuk">#REF!</definedName>
    <definedName name="Cerucuk__Gelam_0_8__10_cm">#REF!</definedName>
    <definedName name="CETAK">#N/A</definedName>
    <definedName name="cetakab">#REF!</definedName>
    <definedName name="cetakan">#REF!</definedName>
    <definedName name="cetakaniii">#REF!</definedName>
    <definedName name="cets">#REF!</definedName>
    <definedName name="CF_BUSC">#REF!</definedName>
    <definedName name="CFALL">#REF!</definedName>
    <definedName name="cfmingguan">#N/A</definedName>
    <definedName name="CFP">#REF!</definedName>
    <definedName name="CFP_4">#REF!</definedName>
    <definedName name="cg">#REF!</definedName>
    <definedName name="cgionc">#REF!</definedName>
    <definedName name="cgiovl">#REF!</definedName>
    <definedName name="cgkljago">#REF!</definedName>
    <definedName name="CH">#REF!</definedName>
    <definedName name="chain">#REF!</definedName>
    <definedName name="Chain_Saw">#REF!</definedName>
    <definedName name="Chain_Show">#REF!</definedName>
    <definedName name="chainsaw">#REF!</definedName>
    <definedName name="Channel_Clamp">#REF!</definedName>
    <definedName name="channelmodul">#REF!</definedName>
    <definedName name="Check">#N/A</definedName>
    <definedName name="CHECK_UNIT">#REF!</definedName>
    <definedName name="CHECK_UNIT___0">#REF!</definedName>
    <definedName name="checker">#REF!</definedName>
    <definedName name="CHECKLIST">#REF!</definedName>
    <definedName name="CHECKLIST_1">#REF!</definedName>
    <definedName name="CHECKLIST_1_1">#REF!</definedName>
    <definedName name="CHECKLIST_1_1_1">#REF!</definedName>
    <definedName name="CHECKLIST_3">#REF!</definedName>
    <definedName name="CHECKLIST_4">#REF!</definedName>
    <definedName name="CHECKLIST_7">#REF!</definedName>
    <definedName name="Chek_Boq">#REF!</definedName>
    <definedName name="CHF">#REF!</definedName>
    <definedName name="CHF_4">#REF!</definedName>
    <definedName name="chhtnc">#REF!</definedName>
    <definedName name="chhtvl">#REF!</definedName>
    <definedName name="ChiGumbel">#REF!</definedName>
    <definedName name="chip_spread_hari">#REF!</definedName>
    <definedName name="chip_spred_jam">#REF!</definedName>
    <definedName name="CHL">#REF!</definedName>
    <definedName name="chnc">#REF!</definedName>
    <definedName name="chung" localSheetId="9">{"'Sheet1'!$L$16"}</definedName>
    <definedName name="chung">{"'Sheet1'!$L$16"}</definedName>
    <definedName name="chungchi" localSheetId="9">{"'Sheet1'!$L$16"}</definedName>
    <definedName name="chungchi">{"'Sheet1'!$L$16"}</definedName>
    <definedName name="chvl">#REF!</definedName>
    <definedName name="ci">#REF!</definedName>
    <definedName name="cilangkap">#REF!</definedName>
    <definedName name="cip1.25">#REF!</definedName>
    <definedName name="cip1.25_1">#REF!</definedName>
    <definedName name="cip1.25_1_1">#REF!</definedName>
    <definedName name="cip1.25_1_1_1">#REF!</definedName>
    <definedName name="cip1.25_3">#REF!</definedName>
    <definedName name="cip1.25_4">#REF!</definedName>
    <definedName name="cip1.25_7">#REF!</definedName>
    <definedName name="cip1.5">#REF!</definedName>
    <definedName name="cip1.5_1">#REF!</definedName>
    <definedName name="cip1.5_1_1">#REF!</definedName>
    <definedName name="cip1.5_1_1_1">#REF!</definedName>
    <definedName name="cip1.5_3">#REF!</definedName>
    <definedName name="cip1.5_4">#REF!</definedName>
    <definedName name="cip1.5_7">#REF!</definedName>
    <definedName name="cip10_1">#REF!</definedName>
    <definedName name="cip10_1_1">#REF!</definedName>
    <definedName name="cip10_1_1_1">#REF!</definedName>
    <definedName name="cip10_3">#REF!</definedName>
    <definedName name="cip10_4">#REF!</definedName>
    <definedName name="cip10_7">#REF!</definedName>
    <definedName name="cip2_1">#REF!</definedName>
    <definedName name="cip2_1_1">#REF!</definedName>
    <definedName name="cip2_1_1_1">#REF!</definedName>
    <definedName name="cip2_3">#REF!</definedName>
    <definedName name="cip2_4">#REF!</definedName>
    <definedName name="cip2_7">#REF!</definedName>
    <definedName name="cip3_1">#REF!</definedName>
    <definedName name="cip3_1_1">#REF!</definedName>
    <definedName name="cip3_1_1_1">#REF!</definedName>
    <definedName name="cip3_3">#REF!</definedName>
    <definedName name="cip3_4">#REF!</definedName>
    <definedName name="cip3_7">#REF!</definedName>
    <definedName name="cip4_1">#REF!</definedName>
    <definedName name="cip4_1_1">#REF!</definedName>
    <definedName name="cip4_1_1_1">#REF!</definedName>
    <definedName name="cip4_4">#REF!</definedName>
    <definedName name="cip4_7">#REF!</definedName>
    <definedName name="cip6_1">#REF!</definedName>
    <definedName name="cip6_1_1">#REF!</definedName>
    <definedName name="cip6_1_1_1">#REF!</definedName>
    <definedName name="cip6_3">#REF!</definedName>
    <definedName name="cip6_4">#REF!</definedName>
    <definedName name="cip6_7">#REF!</definedName>
    <definedName name="cip8_1">#REF!</definedName>
    <definedName name="cip8_1_1">#REF!</definedName>
    <definedName name="cip8_1_1_1">#REF!</definedName>
    <definedName name="cip8_3">#REF!</definedName>
    <definedName name="cip8_4">#REF!</definedName>
    <definedName name="cip8_7">#REF!</definedName>
    <definedName name="cipf10">#REF!</definedName>
    <definedName name="cipf10_1">#REF!</definedName>
    <definedName name="cipf10_1_1">#REF!</definedName>
    <definedName name="cipf10_1_1_1">#REF!</definedName>
    <definedName name="cipf10_3">#REF!</definedName>
    <definedName name="cipf10_4">#REF!</definedName>
    <definedName name="cipf10_7">#REF!</definedName>
    <definedName name="cipf3">#REF!</definedName>
    <definedName name="cipf3_1">#REF!</definedName>
    <definedName name="cipf3_1_1">#REF!</definedName>
    <definedName name="cipf3_1_1_1">#REF!</definedName>
    <definedName name="cipf3_3">#REF!</definedName>
    <definedName name="cipf3_4">#REF!</definedName>
    <definedName name="cipf3_7">#REF!</definedName>
    <definedName name="cipf4">#REF!</definedName>
    <definedName name="cipf4_1">#REF!</definedName>
    <definedName name="cipf4_1_1">#REF!</definedName>
    <definedName name="cipf4_1_1_1">#REF!</definedName>
    <definedName name="cipf4_3">#REF!</definedName>
    <definedName name="cipf4_4">#REF!</definedName>
    <definedName name="cipf4_7">#REF!</definedName>
    <definedName name="cipf6">#REF!</definedName>
    <definedName name="cipf6_1">#REF!</definedName>
    <definedName name="cipf6_1_1">#REF!</definedName>
    <definedName name="cipf6_1_1_1">#REF!</definedName>
    <definedName name="cipf6_3">#REF!</definedName>
    <definedName name="cipf6_4">#REF!</definedName>
    <definedName name="cipf6_7">#REF!</definedName>
    <definedName name="cipf8">#REF!</definedName>
    <definedName name="cipf8_1">#REF!</definedName>
    <definedName name="cipf8_1_1">#REF!</definedName>
    <definedName name="cipf8_1_1_1">#REF!</definedName>
    <definedName name="cipf8_3">#REF!</definedName>
    <definedName name="cipf8_4">#REF!</definedName>
    <definedName name="cipf8_7">#REF!</definedName>
    <definedName name="CIPUTRA">#N/A</definedName>
    <definedName name="cisa">#REF!</definedName>
    <definedName name="citidd">#REF!</definedName>
    <definedName name="City">#REF!</definedName>
    <definedName name="CK">#REF!</definedName>
    <definedName name="ck_6">#REF!</definedName>
    <definedName name="ckb">#REF!</definedName>
    <definedName name="ckerb">#REF!</definedName>
    <definedName name="ckl">#REF!</definedName>
    <definedName name="cknc">#REF!</definedName>
    <definedName name="ckvl">#REF!</definedName>
    <definedName name="cky">#REF!</definedName>
    <definedName name="ckye">#REF!</definedName>
    <definedName name="cl">#REF!</definedName>
    <definedName name="Clam">#REF!</definedName>
    <definedName name="clb">#REF!</definedName>
    <definedName name="cld">#REF!</definedName>
    <definedName name="cle">#REF!</definedName>
    <definedName name="Clean_Out_st.steel">#REF!</definedName>
    <definedName name="CLEANING">#REF!</definedName>
    <definedName name="CLEANING_4">#REF!</definedName>
    <definedName name="clear">#REF!</definedName>
    <definedName name="clear6">#REF!</definedName>
    <definedName name="clear6_4">#REF!</definedName>
    <definedName name="clearglass">#REF!</definedName>
    <definedName name="clearglass_4">#REF!</definedName>
    <definedName name="cleargloss">#REF!</definedName>
    <definedName name="Clearing">#REF!</definedName>
    <definedName name="CLEM20">#REF!</definedName>
    <definedName name="clg">#REF!</definedName>
    <definedName name="clgb">#REF!</definedName>
    <definedName name="clgd">#REF!</definedName>
    <definedName name="clge">#REF!</definedName>
    <definedName name="ClientState">#REF!</definedName>
    <definedName name="ClientState_1">#REF!</definedName>
    <definedName name="ClientState_12">#REF!</definedName>
    <definedName name="ClientState_19">#REF!</definedName>
    <definedName name="ClientZip">#REF!</definedName>
    <definedName name="ClientZip_1">#REF!</definedName>
    <definedName name="ClientZip_12">#REF!</definedName>
    <definedName name="ClientZip_19">#REF!</definedName>
    <definedName name="Clip_per_3_5">#REF!</definedName>
    <definedName name="clnout2">#REF!</definedName>
    <definedName name="clnout2_4">#REF!</definedName>
    <definedName name="clnout4">#REF!</definedName>
    <definedName name="clnout4_4">#REF!</definedName>
    <definedName name="clo">#REF!</definedName>
    <definedName name="clojok">#REF!</definedName>
    <definedName name="closdu">#REF!</definedName>
    <definedName name="Closed_duduk_TOTO_lengkap">#REF!</definedName>
    <definedName name="Closed_jongkok">#REF!</definedName>
    <definedName name="CLOSET">#REF!</definedName>
    <definedName name="Closet_duduk_toto">#REF!</definedName>
    <definedName name="closet_jongkok">#REF!</definedName>
    <definedName name="Closet_jongkok_porselin_toto">#REF!</definedName>
    <definedName name="closet_toto">#REF!</definedName>
    <definedName name="closetduduk">#REF!</definedName>
    <definedName name="closetjongkok">#REF!</definedName>
    <definedName name="clousedcw714">#REF!</definedName>
    <definedName name="CLP">#REF!</definedName>
    <definedName name="CLP_4">#REF!</definedName>
    <definedName name="CLP2_4">#REF!</definedName>
    <definedName name="clscw420j">#REF!</definedName>
    <definedName name="clsCW660J">#REF!</definedName>
    <definedName name="clsjktoho">#REF!</definedName>
    <definedName name="clsjngkCE7">#REF!</definedName>
    <definedName name="clstjngkCE7">#REF!</definedName>
    <definedName name="Cluar">#REF!</definedName>
    <definedName name="CLUBHOUSE">#REF!</definedName>
    <definedName name="clvc1">#REF!</definedName>
    <definedName name="CLVC3">0.1</definedName>
    <definedName name="CLVCTB">#REF!</definedName>
    <definedName name="CM">#REF!</definedName>
    <definedName name="cm_11000">#REF!</definedName>
    <definedName name="cm_3000">#REF!</definedName>
    <definedName name="cm_4500">#REF!</definedName>
    <definedName name="cm_6500">#REF!</definedName>
    <definedName name="cm_9000">#REF!</definedName>
    <definedName name="Cmarka">#REF!</definedName>
    <definedName name="cmas18">#REF!</definedName>
    <definedName name="cmas20">#REF!</definedName>
    <definedName name="cmas25">#REF!</definedName>
    <definedName name="cmas58">#REF!</definedName>
    <definedName name="cmb">#REF!</definedName>
    <definedName name="cmelamik">#REF!</definedName>
    <definedName name="CMFA">#REF!</definedName>
    <definedName name="Cminyak">#REF!</definedName>
    <definedName name="cmky">#REF!</definedName>
    <definedName name="CMLA">#REF!</definedName>
    <definedName name="cmm">#REF!</definedName>
    <definedName name="cmp">#REF!</definedName>
    <definedName name="cmpdgyp">#REF!</definedName>
    <definedName name="CN">#REF!</definedName>
    <definedName name="CN3p">#REF!</definedName>
    <definedName name="CNP_10">#REF!</definedName>
    <definedName name="CNP_15">#REF!</definedName>
    <definedName name="CNT">#REF!</definedName>
    <definedName name="CO">#REF!</definedName>
    <definedName name="coarse_agg">#REF!</definedName>
    <definedName name="COARSE_AGGREGAT">#REF!</definedName>
    <definedName name="COAT">#REF!</definedName>
    <definedName name="COATING">#REF!</definedName>
    <definedName name="COAX">#REF!</definedName>
    <definedName name="COAX_4">#REF!</definedName>
    <definedName name="coba" hidden="1">#REF!</definedName>
    <definedName name="cod4_1">#REF!</definedName>
    <definedName name="cod4_1_1">#REF!</definedName>
    <definedName name="cod4_1_1_1">#REF!</definedName>
    <definedName name="cod4_3">#REF!</definedName>
    <definedName name="cod4_4">#REF!</definedName>
    <definedName name="cod4_7">#REF!</definedName>
    <definedName name="Code" hidden="1">#REF!</definedName>
    <definedName name="COdia2">#REF!</definedName>
    <definedName name="COdia2.5">#REF!</definedName>
    <definedName name="COdia3">#REF!</definedName>
    <definedName name="COdia4">#REF!</definedName>
    <definedName name="Coef">#REF!</definedName>
    <definedName name="COF">#N/A</definedName>
    <definedName name="Cöï_ly_vaän_chuyeãn">#REF!</definedName>
    <definedName name="CÖÏ_LY_VAÄN_CHUYEÅN">#REF!</definedName>
    <definedName name="COL_HARGA">NA()</definedName>
    <definedName name="COL_VOLUME">#REF!</definedName>
    <definedName name="cold_mechine">#REF!</definedName>
    <definedName name="cold_milling">#REF!</definedName>
    <definedName name="ColdMilling">#REF!</definedName>
    <definedName name="colosedjongkok">#REF!</definedName>
    <definedName name="com">#REF!</definedName>
    <definedName name="COM_EMB">#REF!</definedName>
    <definedName name="COM_SG">#REF!</definedName>
    <definedName name="combiner">#REF!</definedName>
    <definedName name="comismatv">#REF!</definedName>
    <definedName name="COMM._TRAVELING">#REF!</definedName>
    <definedName name="COMM._TRAVELING_4">#REF!</definedName>
    <definedName name="Common">#REF!</definedName>
    <definedName name="commonemb">#REF!</definedName>
    <definedName name="commonembankment">#REF!</definedName>
    <definedName name="COMP">#REF!</definedName>
    <definedName name="compac">#REF!</definedName>
    <definedName name="COMPACT">#REF!</definedName>
    <definedName name="compactor">#REF!</definedName>
    <definedName name="COMPANY">#REF!</definedName>
    <definedName name="compatcing">#REF!</definedName>
    <definedName name="compound">#REF!</definedName>
    <definedName name="Compound_GRC_A___B">#REF!</definedName>
    <definedName name="COMPRES">#REF!</definedName>
    <definedName name="COMPRESOR">#REF!</definedName>
    <definedName name="COMPRESSOR">#REF!</definedName>
    <definedName name="Compressor_4000_6500_L_M">#REF!</definedName>
    <definedName name="compressor_jam">#REF!</definedName>
    <definedName name="COMSUMABLE">#REF!</definedName>
    <definedName name="COMSUMABLE_4">#REF!</definedName>
    <definedName name="CON">#REF!</definedName>
    <definedName name="con_fab">#REF!</definedName>
    <definedName name="con_ins">#REF!</definedName>
    <definedName name="con_mixer_jam">#REF!</definedName>
    <definedName name="con_pump">#REF!</definedName>
    <definedName name="CON_VIBRATOR">#REF!</definedName>
    <definedName name="Conblock">#REF!</definedName>
    <definedName name="Conblok">#REF!</definedName>
    <definedName name="conbo">#REF!</definedName>
    <definedName name="CONC.175">#REF!</definedName>
    <definedName name="CONC.275">#REF!</definedName>
    <definedName name="conc.aditiv">#REF!</definedName>
    <definedName name="conc.mixer250">#REF!</definedName>
    <definedName name="conc.mixer500">#REF!</definedName>
    <definedName name="conc.vib.45mm">#REF!</definedName>
    <definedName name="CONC_1">#REF!</definedName>
    <definedName name="conc_250">#REF!</definedName>
    <definedName name="conc_cutter">#REF!</definedName>
    <definedName name="CONC_MIXER">#REF!</definedName>
    <definedName name="conc_vib">#REF!</definedName>
    <definedName name="CONC_VIB.">#REF!</definedName>
    <definedName name="Concerete_Mixer_0.3_0.6_M">#REF!</definedName>
    <definedName name="CONCMIXER">#REF!</definedName>
    <definedName name="concrate">#REF!</definedName>
    <definedName name="Concrete.Batchi">#REF!</definedName>
    <definedName name="Concrete.Mixer">#REF!</definedName>
    <definedName name="Concrete.Mixer.">#REF!</definedName>
    <definedName name="Concrete.Screed">#REF!</definedName>
    <definedName name="Concrete.Truck.">#REF!</definedName>
    <definedName name="Concrete.Vibrat">#REF!</definedName>
    <definedName name="Concrete_Cutter">#REF!</definedName>
    <definedName name="concrete_mixer">#REF!</definedName>
    <definedName name="concrete_nail">#REF!</definedName>
    <definedName name="Concrete_Paver">#REF!</definedName>
    <definedName name="concrete_vibrator">#REF!</definedName>
    <definedName name="concrete_vibratorr">#REF!</definedName>
    <definedName name="concrete_vibro_jam">#REF!</definedName>
    <definedName name="CONCRETEMIXER">#REF!</definedName>
    <definedName name="Concretepump">#REF!</definedName>
    <definedName name="concretevibrator">#REF!</definedName>
    <definedName name="CONCRETEVIBRO">#REF!</definedName>
    <definedName name="CONCRETK225">#REF!</definedName>
    <definedName name="CONCVIBRATOR">#REF!</definedName>
    <definedName name="condi">#REF!</definedName>
    <definedName name="CONDITION">#REF!</definedName>
    <definedName name="CONDITION_4">#REF!</definedName>
    <definedName name="cong">#REF!</definedName>
    <definedName name="cong1x15">#REF!</definedName>
    <definedName name="conmix">#REF!</definedName>
    <definedName name="Conn">#REF!</definedName>
    <definedName name="Conn_Type">#REF!</definedName>
    <definedName name="conp">#REF!</definedName>
    <definedName name="conpaver">#REF!</definedName>
    <definedName name="conpump">#REF!</definedName>
    <definedName name="CONS_PROG">#REF!</definedName>
    <definedName name="CONSSERV_PROG">#REF!</definedName>
    <definedName name="CONSTRUCTION">#REF!</definedName>
    <definedName name="Construction_Calc">#REF!</definedName>
    <definedName name="consultant">#REF!</definedName>
    <definedName name="Consumable_mate">#REF!</definedName>
    <definedName name="Consumable_tool">#REF!</definedName>
    <definedName name="Continue">#N/A</definedName>
    <definedName name="contol">#REF!</definedName>
    <definedName name="Contract_Categories">#REF!</definedName>
    <definedName name="Contract_Optional_Field">#REF!</definedName>
    <definedName name="Contract_Resource_Categories">#REF!</definedName>
    <definedName name="Contract_Resources">#REF!</definedName>
    <definedName name="Contracts">#REF!</definedName>
    <definedName name="conv">#REF!</definedName>
    <definedName name="convib">#REF!</definedName>
    <definedName name="COOP">#REF!</definedName>
    <definedName name="COOP_4">#REF!</definedName>
    <definedName name="COP">#REF!</definedName>
    <definedName name="copy">#REF!</definedName>
    <definedName name="Copyright">"© 1995 Worley Limited"</definedName>
    <definedName name="cor">#REF!</definedName>
    <definedName name="cor_A">#REF!</definedName>
    <definedName name="cor_b">#REF!</definedName>
    <definedName name="cor_c">#REF!</definedName>
    <definedName name="cor_d">#REF!</definedName>
    <definedName name="cor_k">#REF!</definedName>
    <definedName name="cor_upl">#REF!</definedName>
    <definedName name="cor41ab">#REF!</definedName>
    <definedName name="cor41bb">#REF!</definedName>
    <definedName name="CORAG15">#REF!</definedName>
    <definedName name="corbeton">#REF!</definedName>
    <definedName name="corbetonac">#REF!</definedName>
    <definedName name="corbetonbc">#REF!</definedName>
    <definedName name="corg41a">#REF!</definedName>
    <definedName name="corg41ab">#REF!</definedName>
    <definedName name="corg41b">#REF!</definedName>
    <definedName name="CORK275">#REF!</definedName>
    <definedName name="cornice">#REF!</definedName>
    <definedName name="Cornice_7_12">#REF!</definedName>
    <definedName name="Cornice_fibre_list_plafond">#REF!</definedName>
    <definedName name="Cornice_kayu_list_plafond">#REF!</definedName>
    <definedName name="CORSLOOFBETON">#REF!</definedName>
    <definedName name="cost">#N/A</definedName>
    <definedName name="Cost_Categories">#REF!</definedName>
    <definedName name="COST_FACTOR">#REF!</definedName>
    <definedName name="CostControl">#REF!</definedName>
    <definedName name="CostControlNow">#REF!</definedName>
    <definedName name="costironduker10">#REF!</definedName>
    <definedName name="costironduker12">#REF!</definedName>
    <definedName name="costironduker2">#REF!</definedName>
    <definedName name="costironduker3">#REF!</definedName>
    <definedName name="costironduker4">#REF!</definedName>
    <definedName name="costironduker5">#REF!</definedName>
    <definedName name="costironduker6">#REF!</definedName>
    <definedName name="costironduker8">#REF!</definedName>
    <definedName name="COSTPLANFOREX">#REF!</definedName>
    <definedName name="Cot_thep">#REF!</definedName>
    <definedName name="Country">#REF!</definedName>
    <definedName name="COV">#REF!</definedName>
    <definedName name="COVER">#REF!</definedName>
    <definedName name="Cover1">#REF!</definedName>
    <definedName name="cover2" hidden="1">#REF!</definedName>
    <definedName name="cp">#REF!</definedName>
    <definedName name="cp200fur">#REF!</definedName>
    <definedName name="cp200su">#REF!</definedName>
    <definedName name="cp250fur">#REF!</definedName>
    <definedName name="cp250su">#REF!</definedName>
    <definedName name="CPFOREX">#REF!</definedName>
    <definedName name="CPFOREX2">#REF!</definedName>
    <definedName name="CPFOREX3">#REF!</definedName>
    <definedName name="CPFOREX4">#REF!</definedName>
    <definedName name="cpump">#REF!</definedName>
    <definedName name="CPVC100">#REF!</definedName>
    <definedName name="CPVC1KM">#REF!</definedName>
    <definedName name="CPVCDN">#REF!</definedName>
    <definedName name="CR">#REF!</definedName>
    <definedName name="Cr.01">#REF!</definedName>
    <definedName name="Cr.02">#REF!</definedName>
    <definedName name="Cr.03">#REF!</definedName>
    <definedName name="Cr.04">#REF!</definedName>
    <definedName name="Cr.05">#REF!</definedName>
    <definedName name="CR_ALL">#REF!</definedName>
    <definedName name="CR_ALL_1">#REF!</definedName>
    <definedName name="CR_ALL_4">#REF!</definedName>
    <definedName name="cr100k">#REF!</definedName>
    <definedName name="cr10k">#REF!</definedName>
    <definedName name="cr300k">#REF!</definedName>
    <definedName name="cr5k">#REF!</definedName>
    <definedName name="cr600k">#REF!</definedName>
    <definedName name="cr60k">#REF!</definedName>
    <definedName name="Crack_Inducer">#REF!</definedName>
    <definedName name="CRANE">#REF!</definedName>
    <definedName name="crane20">#REF!</definedName>
    <definedName name="Crane35">#REF!</definedName>
    <definedName name="cranetrack">#REF!</definedName>
    <definedName name="crawler">#REF!</definedName>
    <definedName name="CRD">#REF!</definedName>
    <definedName name="creama">#REF!</definedName>
    <definedName name="cren">#REF!</definedName>
    <definedName name="crew">#REF!</definedName>
    <definedName name="CRF">#REF!</definedName>
    <definedName name="crf_1">#REF!</definedName>
    <definedName name="crf_10">#REF!</definedName>
    <definedName name="crf_11">#REF!</definedName>
    <definedName name="crf_12">#REF!</definedName>
    <definedName name="crf_2">#REF!</definedName>
    <definedName name="crf_3">#REF!</definedName>
    <definedName name="crf_4">#REF!</definedName>
    <definedName name="crf_5">#REF!</definedName>
    <definedName name="crf_6">#REF!</definedName>
    <definedName name="crf_7">#REF!</definedName>
    <definedName name="crf_8">#REF!</definedName>
    <definedName name="crf_9">#REF!</definedName>
    <definedName name="crf100k">#REF!</definedName>
    <definedName name="crf10k">#REF!</definedName>
    <definedName name="crf300k">#REF!</definedName>
    <definedName name="crf5k">#REF!</definedName>
    <definedName name="crf600k">#REF!</definedName>
    <definedName name="crf60k">#REF!</definedName>
    <definedName name="cros">#REF!</definedName>
    <definedName name="Cross_Bit">#REF!</definedName>
    <definedName name="Cross_Tee_P_0_6_m">#REF!</definedName>
    <definedName name="Cross_Tee_P_1_2_m">#REF!</definedName>
    <definedName name="CROSSDOS">#REF!</definedName>
    <definedName name="CRS">#REF!</definedName>
    <definedName name="crs100k">#REF!</definedName>
    <definedName name="crs10k">#REF!</definedName>
    <definedName name="crs300k">#REF!</definedName>
    <definedName name="crs5k">#REF!</definedName>
    <definedName name="crs600k">#REF!</definedName>
    <definedName name="crs60k">#REF!</definedName>
    <definedName name="CRSH">#REF!</definedName>
    <definedName name="CRT">#N/A</definedName>
    <definedName name="CRUSER">#REF!</definedName>
    <definedName name="CRUSHED_STONE">#REF!</definedName>
    <definedName name="CRUSHER">#REF!</definedName>
    <definedName name="CRUSHER_ANALISA">#REF!</definedName>
    <definedName name="crusher_hari">#REF!</definedName>
    <definedName name="crusher_jam">#REF!</definedName>
    <definedName name="CRUSHER_JUDUL">#REF!</definedName>
    <definedName name="CS">#REF!</definedName>
    <definedName name="CS.BASE">#REF!</definedName>
    <definedName name="CS24_">#REF!</definedName>
    <definedName name="CS30_">#REF!</definedName>
    <definedName name="CS38_">#REF!</definedName>
    <definedName name="cs3w">#REF!</definedName>
    <definedName name="cs3w_1">#REF!</definedName>
    <definedName name="cs3w_1_1">#REF!</definedName>
    <definedName name="cs3w_1_1_1">#REF!</definedName>
    <definedName name="cs3w_3">#REF!</definedName>
    <definedName name="cs3w_4">#REF!</definedName>
    <definedName name="cs3w_7">#REF!</definedName>
    <definedName name="csanlex">#REF!</definedName>
    <definedName name="csaw">#REF!</definedName>
    <definedName name="csd3p">#REF!</definedName>
    <definedName name="csddg1p">#REF!</definedName>
    <definedName name="csddt1p">#REF!</definedName>
    <definedName name="csDesignMode">1</definedName>
    <definedName name="cshaw">#REF!</definedName>
    <definedName name="csht3p">#REF!</definedName>
    <definedName name="CSP">#REF!</definedName>
    <definedName name="CSSSSSS">#REF!</definedName>
    <definedName name="cstw">#REF!</definedName>
    <definedName name="cstw_1">#REF!</definedName>
    <definedName name="cstw_1_1">#REF!</definedName>
    <definedName name="cstw_1_1_1">#REF!</definedName>
    <definedName name="cstw_3">#REF!</definedName>
    <definedName name="cstw_4">#REF!</definedName>
    <definedName name="cstw_7">#REF!</definedName>
    <definedName name="CSUM.BASE">#REF!</definedName>
    <definedName name="ct">#REF!</definedName>
    <definedName name="ct1_2" localSheetId="9">{"'Sheet1'!$L$16"}</definedName>
    <definedName name="ct1_2">{"'Sheet1'!$L$16"}</definedName>
    <definedName name="ctb">#REF!</definedName>
    <definedName name="CTCT1" localSheetId="9">{"'Sheet1'!$L$16"}</definedName>
    <definedName name="CTCT1">{"'Sheet1'!$L$16"}</definedName>
    <definedName name="ctd">#REF!</definedName>
    <definedName name="ctembok">#REF!</definedName>
    <definedName name="CTH">#REF!</definedName>
    <definedName name="cthinner">#REF!</definedName>
    <definedName name="cti3x15">#REF!</definedName>
    <definedName name="CTL" hidden="1">#REF!</definedName>
    <definedName name="ctm">#REF!</definedName>
    <definedName name="ctmx">#REF!</definedName>
    <definedName name="ctnh">#REF!</definedName>
    <definedName name="ctp">#REF!</definedName>
    <definedName name="cu">#REF!</definedName>
    <definedName name="cuaca">#REF!</definedName>
    <definedName name="Cub">#REF!</definedName>
    <definedName name="CUL">#REF!</definedName>
    <definedName name="CUL_1">#REF!</definedName>
    <definedName name="CUL_4">#REF!</definedName>
    <definedName name="culy1">#REF!</definedName>
    <definedName name="culy2">#REF!</definedName>
    <definedName name="culy3">#REF!</definedName>
    <definedName name="culy4">#REF!</definedName>
    <definedName name="culy5">#REF!</definedName>
    <definedName name="cum" localSheetId="9">{"'Sheet1'!$A$1"}</definedName>
    <definedName name="cum">{"'Sheet1'!$A$1"}</definedName>
    <definedName name="cuma" localSheetId="9">{"'Sheet1'!$A$1"}</definedName>
    <definedName name="cuma">{"'Sheet1'!$A$1"}</definedName>
    <definedName name="cuoc">#REF!</definedName>
    <definedName name="cupper">#REF!</definedName>
    <definedName name="cur">#REF!</definedName>
    <definedName name="cur_c">#REF!</definedName>
    <definedName name="CurahHujanUlang">#REF!</definedName>
    <definedName name="CURB">#REF!</definedName>
    <definedName name="CURFOREX">#REF!</definedName>
    <definedName name="Curing_coumpound">#REF!</definedName>
    <definedName name="Currency">#REF!</definedName>
    <definedName name="Currency01">#REF!</definedName>
    <definedName name="Currency02">#REF!</definedName>
    <definedName name="Currency03">#REF!</definedName>
    <definedName name="Currency04">#REF!</definedName>
    <definedName name="CURRFOREX">#REF!</definedName>
    <definedName name="curt">#REF!</definedName>
    <definedName name="Curtain">#REF!</definedName>
    <definedName name="Curve" hidden="1">#REF!</definedName>
    <definedName name="curve1" localSheetId="9">{"'Sheet1'!$A$1"}</definedName>
    <definedName name="curve1">{"'Sheet1'!$A$1"}</definedName>
    <definedName name="cut">"'file://SERVER3/har-data/STRUCTURE PRICE OF BQ KOMPAS GRAMEDIA.xls'#$analisa.$#REF!$#REF!"</definedName>
    <definedName name="cuter">#REF!</definedName>
    <definedName name="Cutter">#REF!</definedName>
    <definedName name="Cutting_Pipe">#REF!</definedName>
    <definedName name="Cutting_Wheel">#REF!</definedName>
    <definedName name="CV">#REF!</definedName>
    <definedName name="CV_PT">#REF!</definedName>
    <definedName name="cv10afa0.5">#REF!</definedName>
    <definedName name="cv10afa0.75">#REF!</definedName>
    <definedName name="cv10afa1">#REF!</definedName>
    <definedName name="cv10afa1.25">#REF!</definedName>
    <definedName name="cv10afa1.5">#REF!</definedName>
    <definedName name="cv10afa2">#REF!</definedName>
    <definedName name="cv10showa0.5">#REF!</definedName>
    <definedName name="cv10showa0.75">#REF!</definedName>
    <definedName name="cv10showa1">#REF!</definedName>
    <definedName name="cv10showa1.25">#REF!</definedName>
    <definedName name="cv10showa1.5">#REF!</definedName>
    <definedName name="cv10showa2">#REF!</definedName>
    <definedName name="cv10showa2.5">#REF!</definedName>
    <definedName name="cv10showa3">#REF!</definedName>
    <definedName name="cv10showa4">#REF!</definedName>
    <definedName name="cv10showa5">#REF!</definedName>
    <definedName name="cv10showa6">#REF!</definedName>
    <definedName name="cv16afa10">#REF!</definedName>
    <definedName name="cv16afa2.5">#REF!</definedName>
    <definedName name="cv16afa3">#REF!</definedName>
    <definedName name="cv16afa4">#REF!</definedName>
    <definedName name="cv16afa5">#REF!</definedName>
    <definedName name="cv16afa6">#REF!</definedName>
    <definedName name="cv16afa8">#REF!</definedName>
    <definedName name="cv16showa2">#REF!</definedName>
    <definedName name="cv16showa2.5">#REF!</definedName>
    <definedName name="cv16showa3">#REF!</definedName>
    <definedName name="cv16showa4">#REF!</definedName>
    <definedName name="cv16showa5">#REF!</definedName>
    <definedName name="cv16showa6">#REF!</definedName>
    <definedName name="cv16toyo10">#REF!</definedName>
    <definedName name="cv16toyo12">#REF!</definedName>
    <definedName name="cv20showa2">#REF!</definedName>
    <definedName name="cv20showa2.5">#REF!</definedName>
    <definedName name="cv20showa3">#REF!</definedName>
    <definedName name="cv20showa4">#REF!</definedName>
    <definedName name="cv20showa5">#REF!</definedName>
    <definedName name="cv20showa6">#REF!</definedName>
    <definedName name="cvbersih0.5">#REF!</definedName>
    <definedName name="cvbersih0.75">#REF!</definedName>
    <definedName name="cvbersih1">#REF!</definedName>
    <definedName name="cvbersih1.25">#REF!</definedName>
    <definedName name="cvbersih1.5">#REF!</definedName>
    <definedName name="cvbersih2">#REF!</definedName>
    <definedName name="cvbersih2.5">#REF!</definedName>
    <definedName name="cvbersih3">#REF!</definedName>
    <definedName name="cvbersih4">#REF!</definedName>
    <definedName name="cvbersihkitz0.5">#REF!</definedName>
    <definedName name="cvbersihkitz0.75">#REF!</definedName>
    <definedName name="cvbersihkitz1">#REF!</definedName>
    <definedName name="cvbersihkitz1.25">#REF!</definedName>
    <definedName name="cvbersihkitz1.5">#REF!</definedName>
    <definedName name="cvbersihkitz2">#REF!</definedName>
    <definedName name="cvbersihkitz2.5">#REF!</definedName>
    <definedName name="cvbersihkitz3">#REF!</definedName>
    <definedName name="cvbersihkitz4">#REF!</definedName>
    <definedName name="cvbersihty0.5">#REF!</definedName>
    <definedName name="cvbersihty0.75">#REF!</definedName>
    <definedName name="cvbersihty1">#REF!</definedName>
    <definedName name="cvbersihty1.25">#REF!</definedName>
    <definedName name="cvbersihty1.5">#REF!</definedName>
    <definedName name="cvbersihty2">#REF!</definedName>
    <definedName name="cvbersihty2.5">#REF!</definedName>
    <definedName name="cvbersihty3">#REF!</definedName>
    <definedName name="cvbersihty4">#REF!</definedName>
    <definedName name="cvd100___0">"$#REF!.$N$293"</definedName>
    <definedName name="cvd100_1">#REF!</definedName>
    <definedName name="cvd100_1_1">#REF!</definedName>
    <definedName name="cvd100_1_1_1">#REF!</definedName>
    <definedName name="cvd100_2">#REF!</definedName>
    <definedName name="cvd100_2_1">#REF!</definedName>
    <definedName name="cvd100_3">#REF!</definedName>
    <definedName name="cvd100_3_1">#REF!</definedName>
    <definedName name="cvd100_3_1_1">#REF!</definedName>
    <definedName name="cvd100_4">#REF!</definedName>
    <definedName name="cvd100_4_1">#REF!</definedName>
    <definedName name="cvd100_5">#REF!</definedName>
    <definedName name="cvd100_6">#REF!</definedName>
    <definedName name="cvd100_7">#REF!</definedName>
    <definedName name="cvd100_7_1">#REF!</definedName>
    <definedName name="cvd100_8">#REF!</definedName>
    <definedName name="cvd100_9">#REF!</definedName>
    <definedName name="cvd15___0">"$#REF!.$N$273"</definedName>
    <definedName name="cvd15_1">#REF!</definedName>
    <definedName name="cvd15_1_1">#REF!</definedName>
    <definedName name="cvd15_1_1_1">#REF!</definedName>
    <definedName name="cvd15_2">#REF!</definedName>
    <definedName name="cvd15_2_1">#REF!</definedName>
    <definedName name="cvd15_3">#REF!</definedName>
    <definedName name="cvd15_3_1">#REF!</definedName>
    <definedName name="cvd15_3_1_1">#REF!</definedName>
    <definedName name="cvd15_4">#REF!</definedName>
    <definedName name="cvd15_4_1">#REF!</definedName>
    <definedName name="cvd15_5">#REF!</definedName>
    <definedName name="cvd15_6">#REF!</definedName>
    <definedName name="cvd15_7">#REF!</definedName>
    <definedName name="cvd15_7_1">#REF!</definedName>
    <definedName name="cvd15_8">#REF!</definedName>
    <definedName name="cvd15_9">#REF!</definedName>
    <definedName name="cvd150___0">"$#REF!.$N$271"</definedName>
    <definedName name="cvd150_1">#REF!</definedName>
    <definedName name="cvd150_1_1">#REF!</definedName>
    <definedName name="cvd150_1_1_1">#REF!</definedName>
    <definedName name="cvd150_2">#REF!</definedName>
    <definedName name="cvd150_3">#REF!</definedName>
    <definedName name="cvd150_3_1">#REF!</definedName>
    <definedName name="cvd150_4">#REF!</definedName>
    <definedName name="cvd150_4_1">#REF!</definedName>
    <definedName name="cvd150_5">#REF!</definedName>
    <definedName name="cvd150_6">#REF!</definedName>
    <definedName name="cvd150_7">#REF!</definedName>
    <definedName name="cvd150_7_1">#REF!</definedName>
    <definedName name="cvd150_8">#REF!</definedName>
    <definedName name="cvd150_9">#REF!</definedName>
    <definedName name="cvd50___0">"$#REF!.$N$294"</definedName>
    <definedName name="cvd50_1">#REF!</definedName>
    <definedName name="cvd50_1_1">#REF!</definedName>
    <definedName name="cvd50_1_1_1">#REF!</definedName>
    <definedName name="cvd50_2">#REF!</definedName>
    <definedName name="cvd50_2_1">#REF!</definedName>
    <definedName name="cvd50_3">#REF!</definedName>
    <definedName name="cvd50_3_1">#REF!</definedName>
    <definedName name="cvd50_3_1_1">#REF!</definedName>
    <definedName name="cvd50_4">#REF!</definedName>
    <definedName name="cvd50_4_1">#REF!</definedName>
    <definedName name="cvd50_5">#REF!</definedName>
    <definedName name="cvd50_6">#REF!</definedName>
    <definedName name="cvd50_7">#REF!</definedName>
    <definedName name="cvd50_7_1">#REF!</definedName>
    <definedName name="cvd50_8">#REF!</definedName>
    <definedName name="cvd50_9">#REF!</definedName>
    <definedName name="cvd65___0">"$#REF!.$N$272"</definedName>
    <definedName name="cvd65_1">#REF!</definedName>
    <definedName name="cvd65_1_1">#REF!</definedName>
    <definedName name="cvd65_1_1_1">#REF!</definedName>
    <definedName name="cvd65_2">#REF!</definedName>
    <definedName name="cvd65_3">#REF!</definedName>
    <definedName name="cvd65_3_1">#REF!</definedName>
    <definedName name="cvd65_4">#REF!</definedName>
    <definedName name="cvd65_4_1">#REF!</definedName>
    <definedName name="cvd65_5">#REF!</definedName>
    <definedName name="cvd65_6">#REF!</definedName>
    <definedName name="cvd65_7">#REF!</definedName>
    <definedName name="cvd65_7_1">#REF!</definedName>
    <definedName name="cvd65_8">#REF!</definedName>
    <definedName name="cvd65_9">#REF!</definedName>
    <definedName name="cvhydrant1.5">#REF!</definedName>
    <definedName name="cvhydrant10">#REF!</definedName>
    <definedName name="cvhydrant12">#REF!</definedName>
    <definedName name="cvhydrant2">#REF!</definedName>
    <definedName name="cvhydrant2.5">#REF!</definedName>
    <definedName name="cvhydrant3">#REF!</definedName>
    <definedName name="cvhydrant4">#REF!</definedName>
    <definedName name="cvhydrant5">#REF!</definedName>
    <definedName name="cvhydrant6">#REF!</definedName>
    <definedName name="cvhydrant8">#REF!</definedName>
    <definedName name="cvhydrantkitz1.5">#REF!</definedName>
    <definedName name="cvhydrantkitz2">#REF!</definedName>
    <definedName name="cvhydrantkitz2.5">#REF!</definedName>
    <definedName name="cvhydrantkitz3">#REF!</definedName>
    <definedName name="cvhydrantkitz4">#REF!</definedName>
    <definedName name="cvhydranty0.5">#REF!</definedName>
    <definedName name="cvhydranty0.75">#REF!</definedName>
    <definedName name="cvhydranty1">#REF!</definedName>
    <definedName name="cvhydranty1.25">#REF!</definedName>
    <definedName name="cvhydranty1.5">#REF!</definedName>
    <definedName name="cvhydranty10">#REF!</definedName>
    <definedName name="cvhydranty12">#REF!</definedName>
    <definedName name="cvhydranty2">#REF!</definedName>
    <definedName name="cvhydranty2.5">#REF!</definedName>
    <definedName name="cvhydranty3">#REF!</definedName>
    <definedName name="cvhydranty4">#REF!</definedName>
    <definedName name="cvhydranty5">#REF!</definedName>
    <definedName name="cvhydranty6">#REF!</definedName>
    <definedName name="cvhydranty8">#REF!</definedName>
    <definedName name="cw">#REF!</definedName>
    <definedName name="CW_1">#REF!</definedName>
    <definedName name="CW_2">#REF!</definedName>
    <definedName name="CW_3">#REF!</definedName>
    <definedName name="CW_4">#REF!</definedName>
    <definedName name="CW_6">#REF!</definedName>
    <definedName name="cw420j">#REF!</definedName>
    <definedName name="CX">#REF!</definedName>
    <definedName name="cxhtnc">#REF!</definedName>
    <definedName name="cxhtvl">#REF!</definedName>
    <definedName name="cxnc">#REF!</definedName>
    <definedName name="cxvl">#REF!</definedName>
    <definedName name="cxxnc">#REF!</definedName>
    <definedName name="cxxvl">#REF!</definedName>
    <definedName name="cxzc" localSheetId="9">{"Book1","4.09 FLORA DAN FAUNA.xls","4.22 PERLENGKAPAN SEKOLAH.xls"}</definedName>
    <definedName name="cxzc" localSheetId="8">{"Book1","4.09 FLORA DAN FAUNA.xls","4.22 PERLENGKAPAN SEKOLAH.xls"}</definedName>
    <definedName name="cxzc">{"Book1","4.09 FLORA DAN FAUNA.xls","4.22 PERLENGKAPAN SEKOLAH.xls"}</definedName>
    <definedName name="cy">#REF!</definedName>
    <definedName name="cy_w_gate">#REF!</definedName>
    <definedName name="cycloof">#REF!</definedName>
    <definedName name="Cycloop">#REF!</definedName>
    <definedName name="cyclop">#REF!</definedName>
    <definedName name="cylgrif">#REF!</definedName>
    <definedName name="cylinder">#REF!</definedName>
    <definedName name="cz">#REF!</definedName>
    <definedName name="D">#REF!</definedName>
    <definedName name="D.1">#REF!</definedName>
    <definedName name="D.1.4." localSheetId="9">#REF!,#REF!</definedName>
    <definedName name="D.1.4.">#REF!,#REF!</definedName>
    <definedName name="D.1.5.">#REF!,#REF!</definedName>
    <definedName name="D.1.6.">#REF!,#REF!</definedName>
    <definedName name="D.1.7.">#REF!,#REF!</definedName>
    <definedName name="D.10">#REF!</definedName>
    <definedName name="D.10.">#REF!,#REF!</definedName>
    <definedName name="D.105.">#REF!,#REF!</definedName>
    <definedName name="D.10a">#REF!</definedName>
    <definedName name="D.11">#REF!</definedName>
    <definedName name="D.11.">#REF!,#REF!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3">#REF!</definedName>
    <definedName name="D.4">#REF!</definedName>
    <definedName name="D.5">#REF!</definedName>
    <definedName name="D.6">#REF!</definedName>
    <definedName name="D.6.10">#REF!</definedName>
    <definedName name="D.6.12">#REF!</definedName>
    <definedName name="D.6.3">#REF!</definedName>
    <definedName name="D.6.35">#REF!</definedName>
    <definedName name="D.6.5">#REF!</definedName>
    <definedName name="D.7">#REF!</definedName>
    <definedName name="D.79.">[3]D.79!$B$1:$L$48,[3]D.79!$N$49:$U$83</definedName>
    <definedName name="D.7a">#REF!</definedName>
    <definedName name="D.8">#REF!</definedName>
    <definedName name="D.8.">#REF!,#REF!</definedName>
    <definedName name="D.80.">[3]D.80!$B$1:$L$51,[3]D.80!$N$52:$U$86</definedName>
    <definedName name="D.81.">[3]D.81!$B$1:$L$46,[3]D.81!$N$47:$U$81</definedName>
    <definedName name="D.82.">[3]D.82!$B$1:$L$49,[3]D.82!$N$50:$U$84</definedName>
    <definedName name="D.83.">[3]D.83!$B$1:$L$54,[3]D.83!$N$55:$U$89</definedName>
    <definedName name="D.84.">[3]D.84!$B$1:$L$56,[3]D.84!$N$57:$U$91</definedName>
    <definedName name="D.85.">[3]D.85!$B$1:$L$51,[3]D.85!$N$52:$U$86</definedName>
    <definedName name="D.86.">[3]D.86!$B$1:$L$51,[3]D.86!$N$52:$U$86</definedName>
    <definedName name="D.87.">[3]D.87!$B$1:$L$48,[3]D.87!$N$49:$U$83</definedName>
    <definedName name="D.88.">[3]D.88!$B$1:$L$36,[3]D.88!$N$37:$U$69</definedName>
    <definedName name="D.89.">[3]D.89!$B$1:$L$49,[3]D.89!$N$50:$U$83</definedName>
    <definedName name="D.9">#REF!</definedName>
    <definedName name="D.9.">#REF!,#REF!</definedName>
    <definedName name="D.91.">[3]D.91!$B$1:$L$42,[3]D.91!$N$43:$U$76</definedName>
    <definedName name="D.92.">[3]D.92!$B$1:$L$175,[3]D.92!$N$176:$U$218</definedName>
    <definedName name="D.93.">[3]D.93!$B$1:$L$50,[3]D.93!$N$51:$U$84</definedName>
    <definedName name="D.94.">[3]D.94!$B$1:$L$55,[3]D.94!$N$56:$U$90</definedName>
    <definedName name="D.95.">[3]D.95!$B$1:$L$57,[3]D.95!$N$58:$U$92</definedName>
    <definedName name="D.96.">[3]D.96!$B$1:$L$51,[3]D.96!$N$52:$U$86</definedName>
    <definedName name="D_01">#REF!</definedName>
    <definedName name="D_02">#REF!</definedName>
    <definedName name="D_03">#REF!</definedName>
    <definedName name="D_04">#REF!</definedName>
    <definedName name="D_1">#REF!</definedName>
    <definedName name="D_1_1">#REF!</definedName>
    <definedName name="D_1_1_1">#REF!</definedName>
    <definedName name="D_1_1_1_1">#REF!</definedName>
    <definedName name="D_1_1_1_1_1">#REF!</definedName>
    <definedName name="D_1_1_1_1_1_1">#REF!</definedName>
    <definedName name="D_1_1_1_2">#REF!</definedName>
    <definedName name="D_1_2">#REF!</definedName>
    <definedName name="D_1_3">#REF!</definedName>
    <definedName name="D_1_3_1">#REF!</definedName>
    <definedName name="D_1_4">#REF!</definedName>
    <definedName name="D_1_4_1">#REF!</definedName>
    <definedName name="D_1_5">#REF!</definedName>
    <definedName name="D_1_6">#REF!</definedName>
    <definedName name="D_1_7">#REF!</definedName>
    <definedName name="D_1_7_1">#REF!</definedName>
    <definedName name="D_1_8">#REF!</definedName>
    <definedName name="D_1_9">#REF!</definedName>
    <definedName name="D_12">#REF!</definedName>
    <definedName name="D_120">"$#REF!.$H$40"</definedName>
    <definedName name="D_13">#REF!</definedName>
    <definedName name="D_14">#REF!</definedName>
    <definedName name="D_14_15">#REF!</definedName>
    <definedName name="D_14_15_1">#REF!</definedName>
    <definedName name="D_14_15_16">#REF!</definedName>
    <definedName name="D_14_15_7">#REF!</definedName>
    <definedName name="D_14_16">#REF!</definedName>
    <definedName name="D_14_8">#REF!</definedName>
    <definedName name="D_14_9">#REF!</definedName>
    <definedName name="D_15">#REF!</definedName>
    <definedName name="D_15_1">#REF!</definedName>
    <definedName name="D_15_16">#REF!</definedName>
    <definedName name="D_15_7">#REF!</definedName>
    <definedName name="D_15_A">#REF!</definedName>
    <definedName name="D_16">#REF!</definedName>
    <definedName name="D_17">#REF!</definedName>
    <definedName name="D_18">#REF!</definedName>
    <definedName name="D_2">#REF!</definedName>
    <definedName name="D_21">#REF!</definedName>
    <definedName name="D_22">#REF!</definedName>
    <definedName name="D_25">#REF!</definedName>
    <definedName name="D_29">#REF!</definedName>
    <definedName name="D_3">#REF!</definedName>
    <definedName name="D_3_1">#REF!</definedName>
    <definedName name="D_3_1_1">#REF!</definedName>
    <definedName name="D_3_2">#REF!</definedName>
    <definedName name="d_3a">#REF!</definedName>
    <definedName name="D_4">#REF!</definedName>
    <definedName name="D_4_1">#REF!</definedName>
    <definedName name="D_4a">#REF!</definedName>
    <definedName name="D_5">#REF!</definedName>
    <definedName name="D_5_15">#REF!</definedName>
    <definedName name="D_5_15_1">#REF!</definedName>
    <definedName name="D_5_15_16">#REF!</definedName>
    <definedName name="D_5_15_7">#REF!</definedName>
    <definedName name="D_5_16">#REF!</definedName>
    <definedName name="D_5_8">#REF!</definedName>
    <definedName name="D_5_9">#REF!</definedName>
    <definedName name="D_6">#REF!</definedName>
    <definedName name="D_6_15">#REF!</definedName>
    <definedName name="D_6_15_1">#REF!</definedName>
    <definedName name="D_6_15_16">#REF!</definedName>
    <definedName name="D_6_15_7">#REF!</definedName>
    <definedName name="D_6_16">#REF!</definedName>
    <definedName name="D_6_8">#REF!</definedName>
    <definedName name="D_6_9">#REF!</definedName>
    <definedName name="D_7">#REF!</definedName>
    <definedName name="D_7_1">#REF!</definedName>
    <definedName name="D_7_15">#REF!</definedName>
    <definedName name="D_7_15_1">#REF!</definedName>
    <definedName name="D_7_15_16">#REF!</definedName>
    <definedName name="D_7_15_7">#REF!</definedName>
    <definedName name="D_7_16">#REF!</definedName>
    <definedName name="D_7_8">#REF!</definedName>
    <definedName name="D_7_9">#REF!</definedName>
    <definedName name="D_7a">#REF!</definedName>
    <definedName name="D_8">#REF!</definedName>
    <definedName name="D_80">"$#REF!.$H$39"</definedName>
    <definedName name="D_9">#REF!</definedName>
    <definedName name="D_9a">#REF!</definedName>
    <definedName name="D_ABC">#REF!</definedName>
    <definedName name="D_ALL">#REF!</definedName>
    <definedName name="d_bataco">#REF!</definedName>
    <definedName name="D_Cons">#REF!</definedName>
    <definedName name="d_gw">#REF!</definedName>
    <definedName name="D_LL">#REF!</definedName>
    <definedName name="d_services">#REF!</definedName>
    <definedName name="D1x49">#REF!</definedName>
    <definedName name="D1x49x49">#REF!</definedName>
    <definedName name="d2.5prlaw">#REF!</definedName>
    <definedName name="D20.">#REF!,#REF!</definedName>
    <definedName name="d24nc">#REF!</definedName>
    <definedName name="d24vl">#REF!</definedName>
    <definedName name="d2wvnaw">#REF!</definedName>
    <definedName name="d3.4rck">#REF!</definedName>
    <definedName name="d3.4wvn">#REF!</definedName>
    <definedName name="d32e43eqeweweweegeewdwq">#REF!</definedName>
    <definedName name="d3wvn">#REF!</definedName>
    <definedName name="D4354173">#REF!</definedName>
    <definedName name="d4wvn">#REF!</definedName>
    <definedName name="d4wvnaw">#REF!</definedName>
    <definedName name="d5wvn">#REF!</definedName>
    <definedName name="D6_5">#REF!</definedName>
    <definedName name="d60bored">#REF!</definedName>
    <definedName name="d6wvn">#REF!</definedName>
    <definedName name="D7_5">#REF!</definedName>
    <definedName name="D8_5">#REF!</definedName>
    <definedName name="D9_5">#REF!</definedName>
    <definedName name="DA">#REF!</definedName>
    <definedName name="daa">#REF!</definedName>
    <definedName name="daa_1">#REF!</definedName>
    <definedName name="daa_1_1">#REF!</definedName>
    <definedName name="daa_1_1_1">#REF!</definedName>
    <definedName name="daa_2">#REF!</definedName>
    <definedName name="daa_3">#REF!</definedName>
    <definedName name="daa_3_1">#REF!</definedName>
    <definedName name="daa_4">#REF!</definedName>
    <definedName name="daa_4_1">#REF!</definedName>
    <definedName name="daa_5">#REF!</definedName>
    <definedName name="daa_6">#REF!</definedName>
    <definedName name="daa_7">#REF!</definedName>
    <definedName name="daa_7_1">#REF!</definedName>
    <definedName name="daa_8">#REF!</definedName>
    <definedName name="daa_9">#REF!</definedName>
    <definedName name="daadd">#REF!</definedName>
    <definedName name="daadd_4">#REF!</definedName>
    <definedName name="Dac">#REF!</definedName>
    <definedName name="dad">#REF!</definedName>
    <definedName name="DADA">#REF!</definedName>
    <definedName name="dadddaD" localSheetId="9" hidden="1">{#N/A,#N/A,TRUE,"Front";#N/A,#N/A,TRUE,"Simple Letter";#N/A,#N/A,TRUE,"Inside";#N/A,#N/A,TRUE,"Contents";#N/A,#N/A,TRUE,"Basis";#N/A,#N/A,TRUE,"Inclusions";#N/A,#N/A,TRUE,"Exclusions";#N/A,#N/A,TRUE,"Areas";#N/A,#N/A,TRUE,"Summary";#N/A,#N/A,TRUE,"Detail"}</definedName>
    <definedName name="dadddaD" hidden="1">{#N/A,#N/A,TRUE,"Front";#N/A,#N/A,TRUE,"Simple Letter";#N/A,#N/A,TRUE,"Inside";#N/A,#N/A,TRUE,"Contents";#N/A,#N/A,TRUE,"Basis";#N/A,#N/A,TRUE,"Inclusions";#N/A,#N/A,TRUE,"Exclusions";#N/A,#N/A,TRUE,"Areas";#N/A,#N/A,TRUE,"Summary";#N/A,#N/A,TRUE,"Detail"}</definedName>
    <definedName name="DAERAH">#REF!</definedName>
    <definedName name="DAF" hidden="1">#REF!</definedName>
    <definedName name="Daf.4">#REF!</definedName>
    <definedName name="Daf.4_1">#REF!</definedName>
    <definedName name="Daf.4_1_1">#REF!</definedName>
    <definedName name="Daf.4_1_1_1">#REF!</definedName>
    <definedName name="Daf.4_2">#REF!</definedName>
    <definedName name="Daf.4_3">#REF!</definedName>
    <definedName name="Daf.4_3_1">#REF!</definedName>
    <definedName name="Daf.4_4">#REF!</definedName>
    <definedName name="Daf.4_4_1">#REF!</definedName>
    <definedName name="Daf.4_5">#REF!</definedName>
    <definedName name="Daf.4_6">#REF!</definedName>
    <definedName name="Daf.4_7">#REF!</definedName>
    <definedName name="Daf.4_7_1">#REF!</definedName>
    <definedName name="Daf.4_8">#REF!</definedName>
    <definedName name="Daf.4_9">#REF!</definedName>
    <definedName name="DAF_10">#REF!</definedName>
    <definedName name="DAF_10_1">#REF!</definedName>
    <definedName name="DAF_10_1_1">#REF!</definedName>
    <definedName name="DAF_10_1_1_1">#REF!</definedName>
    <definedName name="DAF_10_3">#REF!</definedName>
    <definedName name="DAF_10_3_1">#REF!</definedName>
    <definedName name="DAF_10_4">#REF!</definedName>
    <definedName name="DAF_10_4_1">#REF!</definedName>
    <definedName name="DAF_10_5">#REF!</definedName>
    <definedName name="DAF_10_6">#REF!</definedName>
    <definedName name="DAF_10_7">#REF!</definedName>
    <definedName name="DAF_10_7_1">#REF!</definedName>
    <definedName name="DAF_10_8">#REF!</definedName>
    <definedName name="DAF_10_9">#REF!</definedName>
    <definedName name="DAF_12">#REF!</definedName>
    <definedName name="DAF_4">#REF!</definedName>
    <definedName name="DAF_4_1">#REF!</definedName>
    <definedName name="DAF_4_1_1">#REF!</definedName>
    <definedName name="DAF_4_1_1_1">#REF!</definedName>
    <definedName name="DAF_4_3">#REF!</definedName>
    <definedName name="DAF_4_3_1">#REF!</definedName>
    <definedName name="DAF_4_4">#REF!</definedName>
    <definedName name="DAF_4_4_1">#REF!</definedName>
    <definedName name="DAF_4_5">#REF!</definedName>
    <definedName name="DAF_4_6">#REF!</definedName>
    <definedName name="DAF_4_7">#REF!</definedName>
    <definedName name="DAF_4_7_1">#REF!</definedName>
    <definedName name="DAF_4_8">#REF!</definedName>
    <definedName name="DAF_4_9">#REF!</definedName>
    <definedName name="DAF_6">#REF!</definedName>
    <definedName name="Daf_mat">#REF!</definedName>
    <definedName name="Daf_mat_4">#REF!</definedName>
    <definedName name="Daf_mt">#REF!</definedName>
    <definedName name="Daf_mt_4">#REF!</definedName>
    <definedName name="daf1_1">#REF!</definedName>
    <definedName name="daf1_1_1">#REF!</definedName>
    <definedName name="daf1_1_1_1">#REF!</definedName>
    <definedName name="daf1_2">#REF!</definedName>
    <definedName name="daf1_3">#REF!</definedName>
    <definedName name="daf1_3_1">#REF!</definedName>
    <definedName name="daf1_4">#REF!</definedName>
    <definedName name="daf1_4_1">#REF!</definedName>
    <definedName name="daf1_5">#REF!</definedName>
    <definedName name="daf1_6">#REF!</definedName>
    <definedName name="daf1_7">#REF!</definedName>
    <definedName name="daf1_7_1">#REF!</definedName>
    <definedName name="daf1_8">#REF!</definedName>
    <definedName name="daf1_9">#REF!</definedName>
    <definedName name="DAF10_1">#REF!</definedName>
    <definedName name="DAF10_1_1">#REF!</definedName>
    <definedName name="DAF10_1_1_1">#REF!</definedName>
    <definedName name="DAF10_3">#REF!</definedName>
    <definedName name="DAF10_3_1">#REF!</definedName>
    <definedName name="DAF10_4">#REF!</definedName>
    <definedName name="DAF10_4_1">#REF!</definedName>
    <definedName name="DAF10_5">#REF!</definedName>
    <definedName name="DAF10_6">#REF!</definedName>
    <definedName name="DAF10_7">#REF!</definedName>
    <definedName name="DAF10_7_1">#REF!</definedName>
    <definedName name="DAF10_8">#REF!</definedName>
    <definedName name="DAF10_9">#REF!</definedName>
    <definedName name="daf2_1">#REF!</definedName>
    <definedName name="daf2_1_1">#REF!</definedName>
    <definedName name="daf2_1_1_1">#REF!</definedName>
    <definedName name="daf2_2">#REF!</definedName>
    <definedName name="daf2_3">#REF!</definedName>
    <definedName name="daf2_3_1">#REF!</definedName>
    <definedName name="daf2_4">#REF!</definedName>
    <definedName name="daf2_4_1">#REF!</definedName>
    <definedName name="daf2_5">#REF!</definedName>
    <definedName name="daf2_6">#REF!</definedName>
    <definedName name="daf2_7">#REF!</definedName>
    <definedName name="daf2_7_1">#REF!</definedName>
    <definedName name="daf2_8">#REF!</definedName>
    <definedName name="daf2_9">#REF!</definedName>
    <definedName name="DAF3_1">#REF!</definedName>
    <definedName name="DAF3_1_1">#REF!</definedName>
    <definedName name="DAF3_1_4">#REF!</definedName>
    <definedName name="DAF3_10">#REF!</definedName>
    <definedName name="DAF3_10_1">#REF!</definedName>
    <definedName name="DAF3_10_4">#REF!</definedName>
    <definedName name="DAF3_11">#REF!</definedName>
    <definedName name="DAF3_11_1">#REF!</definedName>
    <definedName name="DAF3_11_4">#REF!</definedName>
    <definedName name="DAF3_12">#REF!</definedName>
    <definedName name="DAF3_12_1">#REF!</definedName>
    <definedName name="DAF3_12_4">#REF!</definedName>
    <definedName name="DAF3_13">#REF!</definedName>
    <definedName name="DAF3_13_1">#REF!</definedName>
    <definedName name="DAF3_13_4">#REF!</definedName>
    <definedName name="DAF3_14">#REF!</definedName>
    <definedName name="DAF3_14_1">#REF!</definedName>
    <definedName name="DAF3_14_4">#REF!</definedName>
    <definedName name="DAF3_15">#REF!</definedName>
    <definedName name="DAF3_15_1">#REF!</definedName>
    <definedName name="DAF3_15_4">#REF!</definedName>
    <definedName name="DAF3_16">#REF!</definedName>
    <definedName name="DAF3_16_1">#REF!</definedName>
    <definedName name="DAF3_16_4">#REF!</definedName>
    <definedName name="DAF3_17">#REF!</definedName>
    <definedName name="DAF3_17_1">#REF!</definedName>
    <definedName name="DAF3_17_4">#REF!</definedName>
    <definedName name="DAF3_18">#REF!</definedName>
    <definedName name="DAF3_18_1">#REF!</definedName>
    <definedName name="DAF3_18_4">#REF!</definedName>
    <definedName name="DAF3_19">#REF!</definedName>
    <definedName name="DAF3_19_1">#REF!</definedName>
    <definedName name="DAF3_19_4">#REF!</definedName>
    <definedName name="DAF3_2">#REF!</definedName>
    <definedName name="DAF3_2_1">#REF!</definedName>
    <definedName name="DAF3_2_4">#REF!</definedName>
    <definedName name="DAF3_20">#REF!</definedName>
    <definedName name="DAF3_20_1">#REF!</definedName>
    <definedName name="DAF3_20_4">#REF!</definedName>
    <definedName name="DAF3_21">#REF!</definedName>
    <definedName name="DAF3_21_1">#REF!</definedName>
    <definedName name="DAF3_21_4">#REF!</definedName>
    <definedName name="DAF3_3">#REF!</definedName>
    <definedName name="DAF3_3_1">#REF!</definedName>
    <definedName name="DAF3_3_4">#REF!</definedName>
    <definedName name="DAF3_4">#REF!</definedName>
    <definedName name="DAF3_4_1">#REF!</definedName>
    <definedName name="DAF3_4_4">#REF!</definedName>
    <definedName name="DAF3_5">#REF!</definedName>
    <definedName name="DAF3_5_1">#REF!</definedName>
    <definedName name="DAF3_5_4">#REF!</definedName>
    <definedName name="DAF3_6">#REF!</definedName>
    <definedName name="DAF3_6_1">#REF!</definedName>
    <definedName name="DAF3_6_4">#REF!</definedName>
    <definedName name="DAF3_7">#REF!</definedName>
    <definedName name="DAF3_7_1">#REF!</definedName>
    <definedName name="DAF3_7_4">#REF!</definedName>
    <definedName name="DAF3_8">#REF!</definedName>
    <definedName name="DAF3_8_1">#REF!</definedName>
    <definedName name="DAF3_8_4">#REF!</definedName>
    <definedName name="DAF3_9">#REF!</definedName>
    <definedName name="DAF3_9_1">#REF!</definedName>
    <definedName name="DAF3_9_4">#REF!</definedName>
    <definedName name="daf31_1">#REF!</definedName>
    <definedName name="daf31_1_1">#REF!</definedName>
    <definedName name="daf31_1_1_1">#REF!</definedName>
    <definedName name="daf31_2">#REF!</definedName>
    <definedName name="daf31_3">#REF!</definedName>
    <definedName name="daf31_3_1">#REF!</definedName>
    <definedName name="daf31_4">#REF!</definedName>
    <definedName name="daf31_4_1">#REF!</definedName>
    <definedName name="daf31_5">#REF!</definedName>
    <definedName name="daf31_6">#REF!</definedName>
    <definedName name="daf31_7">#REF!</definedName>
    <definedName name="daf31_7_1">#REF!</definedName>
    <definedName name="daf31_8">#REF!</definedName>
    <definedName name="daf31_9">#REF!</definedName>
    <definedName name="daf32_1">#REF!</definedName>
    <definedName name="daf32_1_1">#REF!</definedName>
    <definedName name="daf32_1_1_1">#REF!</definedName>
    <definedName name="daf32_2">#REF!</definedName>
    <definedName name="daf32_2_1">#REF!</definedName>
    <definedName name="daf32_2_4">#REF!</definedName>
    <definedName name="daf32_3">#REF!</definedName>
    <definedName name="daf32_3_1">#REF!</definedName>
    <definedName name="daf32_3_4">#REF!</definedName>
    <definedName name="daf32_4">#REF!</definedName>
    <definedName name="daf32_4_1">#REF!</definedName>
    <definedName name="daf32_5">#REF!</definedName>
    <definedName name="daf32_6">#REF!</definedName>
    <definedName name="daf32_7">#REF!</definedName>
    <definedName name="daf32_7_1">#REF!</definedName>
    <definedName name="daf32_8">#REF!</definedName>
    <definedName name="daf32_9">#REF!</definedName>
    <definedName name="daf33_1">#REF!</definedName>
    <definedName name="daf33_1_1">#REF!</definedName>
    <definedName name="daf33_1_1_1">#REF!</definedName>
    <definedName name="daf33_2">#REF!</definedName>
    <definedName name="daf33_2_1">#REF!</definedName>
    <definedName name="daf33_2_4">#REF!</definedName>
    <definedName name="daf33_3">#REF!</definedName>
    <definedName name="daf33_3_1">#REF!</definedName>
    <definedName name="daf33_3_4">#REF!</definedName>
    <definedName name="daf33_4">#REF!</definedName>
    <definedName name="daf33_4_1">#REF!</definedName>
    <definedName name="daf33_5">#REF!</definedName>
    <definedName name="daf33_6">#REF!</definedName>
    <definedName name="daf33_7">#REF!</definedName>
    <definedName name="daf33_7_1">#REF!</definedName>
    <definedName name="daf33_8">#REF!</definedName>
    <definedName name="daf33_9">#REF!</definedName>
    <definedName name="DafAlat">#REF!</definedName>
    <definedName name="dafalt">#REF!</definedName>
    <definedName name="DafMaterial">#REF!</definedName>
    <definedName name="Daftar">#N/A</definedName>
    <definedName name="daftar.harga">#REF!</definedName>
    <definedName name="DAFTAR_ANALISA">#REF!</definedName>
    <definedName name="daftar_harga">#REF!</definedName>
    <definedName name="DAFTAR_HARGA_SATUAN_SUMBER_DAYA">#REF!</definedName>
    <definedName name="DAFTAR_UBA">#REF!</definedName>
    <definedName name="DaftarAlat">#REF!</definedName>
    <definedName name="DAFTARPERSONIL">#REF!</definedName>
    <definedName name="DAFTARSEWA">#REF!</definedName>
    <definedName name="DafTenaga">#REF!</definedName>
    <definedName name="dak">#REF!</definedName>
    <definedName name="dak_1">#REF!</definedName>
    <definedName name="dak_1_1">#REF!</definedName>
    <definedName name="dak_1_1_1">#REF!</definedName>
    <definedName name="dak_2">#REF!</definedName>
    <definedName name="dak_3">#REF!</definedName>
    <definedName name="dak_3_1">#REF!</definedName>
    <definedName name="dak_4">#REF!</definedName>
    <definedName name="dak_4_1">#REF!</definedName>
    <definedName name="dak_5">#REF!</definedName>
    <definedName name="dak_6">#REF!</definedName>
    <definedName name="dak_7">#REF!</definedName>
    <definedName name="dak_7_1">#REF!</definedName>
    <definedName name="dak_8">#REF!</definedName>
    <definedName name="dak_9">#REF!</definedName>
    <definedName name="DAKONV">#REF!</definedName>
    <definedName name="DAKONV_4">#REF!</definedName>
    <definedName name="dalu">#REF!</definedName>
    <definedName name="dana">#REF!</definedName>
    <definedName name="dancs">#REF!</definedName>
    <definedName name="dapat">#REF!</definedName>
    <definedName name="DAS">#REF!</definedName>
    <definedName name="DasAlat">#REF!</definedName>
    <definedName name="DasAlat1">#REF!</definedName>
    <definedName name="dasar">#REF!</definedName>
    <definedName name="dasaralat">#REF!</definedName>
    <definedName name="dasarlab">#REF!</definedName>
    <definedName name="dasarmat">#REF!</definedName>
    <definedName name="dasarprice">#REF!</definedName>
    <definedName name="DasBahan">#REF!</definedName>
    <definedName name="DasBahan1">#REF!</definedName>
    <definedName name="dasdas" localSheetId="9" hidden="1">{#N/A,#N/A,TRUE,"Front";#N/A,#N/A,TRUE,"Simple Letter";#N/A,#N/A,TRUE,"Inside";#N/A,#N/A,TRUE,"Contents";#N/A,#N/A,TRUE,"Basis";#N/A,#N/A,TRUE,"Inclusions";#N/A,#N/A,TRUE,"Exclusions";#N/A,#N/A,TRUE,"Areas";#N/A,#N/A,TRUE,"Summary";#N/A,#N/A,TRUE,"Detail"}</definedName>
    <definedName name="dasdas" hidden="1">{#N/A,#N/A,TRUE,"Front";#N/A,#N/A,TRUE,"Simple Letter";#N/A,#N/A,TRUE,"Inside";#N/A,#N/A,TRUE,"Contents";#N/A,#N/A,TRUE,"Basis";#N/A,#N/A,TRUE,"Inclusions";#N/A,#N/A,TRUE,"Exclusions";#N/A,#N/A,TRUE,"Areas";#N/A,#N/A,TRUE,"Summary";#N/A,#N/A,TRUE,"Detail"}</definedName>
    <definedName name="DasUpah">#REF!</definedName>
    <definedName name="DasUpah1">#REF!</definedName>
    <definedName name="DAT_BQ">#REF!</definedName>
    <definedName name="DATA">#REF!</definedName>
    <definedName name="DATA_1">#REF!</definedName>
    <definedName name="DATA_1_1">#REF!</definedName>
    <definedName name="DATA_1_1_1">#REF!</definedName>
    <definedName name="DATA_2">#N/A</definedName>
    <definedName name="DATA_3">#N/A</definedName>
    <definedName name="DATA_4">#REF!</definedName>
    <definedName name="DATA_7">#REF!</definedName>
    <definedName name="data_alat">#REF!</definedName>
    <definedName name="data1" hidden="1">#REF!</definedName>
    <definedName name="data2" hidden="1">#REF!</definedName>
    <definedName name="data3" hidden="1">#REF!</definedName>
    <definedName name="dataalat">#REF!</definedName>
    <definedName name="_xlnm.Database">#REF!</definedName>
    <definedName name="DataBUL">#REF!</definedName>
    <definedName name="DataBULCCOIntern">#REF!</definedName>
    <definedName name="DataHarga">#REF!</definedName>
    <definedName name="DataK5">#REF!</definedName>
    <definedName name="DataKeuangan">#REF!</definedName>
    <definedName name="DataMarketing">#REF!</definedName>
    <definedName name="datamat">#REF!</definedName>
    <definedName name="datapek">#REF!</definedName>
    <definedName name="DataPemakaianBahan">#REF!</definedName>
    <definedName name="DataPengadaanBahan">#REF!</definedName>
    <definedName name="DataPivot">#REF!</definedName>
    <definedName name="DataProgress">#REF!</definedName>
    <definedName name="DataProgressEkstern">#REF!</definedName>
    <definedName name="DataProgressIntern">#REF!</definedName>
    <definedName name="DataProyek">#REF!</definedName>
    <definedName name="DataProyek2">#REF!</definedName>
    <definedName name="DataProyek3">#REF!</definedName>
    <definedName name="DataRAB">#REF!</definedName>
    <definedName name="DataRABKontrak">#REF!</definedName>
    <definedName name="DataRAP">#REF!</definedName>
    <definedName name="DataSisa">#REF!</definedName>
    <definedName name="DataTeknik">#REF!</definedName>
    <definedName name="DATAUPAH">#REF!</definedName>
    <definedName name="Date">#REF!</definedName>
    <definedName name="Date_1">#REF!</definedName>
    <definedName name="Date_12">#REF!</definedName>
    <definedName name="Date_19">#REF!</definedName>
    <definedName name="dati_1">#REF!</definedName>
    <definedName name="dati_2">#REF!</definedName>
    <definedName name="DATI1">#REF!</definedName>
    <definedName name="DATI2">#REF!</definedName>
    <definedName name="datiii">#REF!</definedName>
    <definedName name="DAUN_JENDELA_ALUMINIUM_KACA_BENING">#N/A</definedName>
    <definedName name="DAUN_JENDELA_KAYU_KACA">#N/A</definedName>
    <definedName name="Daun_jendela_metal">#REF!</definedName>
    <definedName name="Daun_pintjenkckamper">#REF!</definedName>
    <definedName name="DAUN_PINTU_ALUMINIUM_KACA_BENING">#N/A</definedName>
    <definedName name="DAUN_PINTU_ALUMINIUM_KACA_ES">#N/A</definedName>
    <definedName name="DAUN_PINTU_ALUMINIUM_SPANDREL">#N/A</definedName>
    <definedName name="Daun_pintu_metal_double_plat">#REF!</definedName>
    <definedName name="DAUN_PINTU_PANIL">#REF!</definedName>
    <definedName name="DAUN_PINTU_PANIL_KAMPER">#REF!</definedName>
    <definedName name="DAUN_PINTU_PLYWOOD_LAPIS_ALUMINIUM">#N/A</definedName>
    <definedName name="DAUN_PINTU_PLYWOOD_RANGKAP">#N/A</definedName>
    <definedName name="Daun_pintujendkcjati">#REF!</definedName>
    <definedName name="DAunpintjenkckamper">#REF!</definedName>
    <definedName name="DaunPintu">#REF!</definedName>
    <definedName name="DaunPintu80210">#REF!</definedName>
    <definedName name="DAunpintujendkacajati">#REF!</definedName>
    <definedName name="daunpintuplaywoodlapis">#REF!</definedName>
    <definedName name="dawnlight20watt">#REF!</definedName>
    <definedName name="dawnlight40watt">#REF!</definedName>
    <definedName name="DAX">#REF!</definedName>
    <definedName name="DAX_1">#REF!</definedName>
    <definedName name="DAX_1_1">#REF!</definedName>
    <definedName name="DAX_2">#REF!</definedName>
    <definedName name="DAX_3">#REF!</definedName>
    <definedName name="DAX_4">#REF!</definedName>
    <definedName name="DAX_4_1">#REF!</definedName>
    <definedName name="DAX_5">#REF!</definedName>
    <definedName name="DAX_6">#REF!</definedName>
    <definedName name="DAX_7">#REF!</definedName>
    <definedName name="DAX_8">#REF!</definedName>
    <definedName name="DAX_9">#REF!</definedName>
    <definedName name="DAYWORKS">#REF!</definedName>
    <definedName name="DB">#REF!</definedName>
    <definedName name="Dbc">#REF!</definedName>
    <definedName name="dbd">#REF!</definedName>
    <definedName name="dbdssfn">#N/A</definedName>
    <definedName name="dbdssfn_2">"STOP:STOPE"</definedName>
    <definedName name="dbdssfn_37">"STOP_37:STOPE_37"</definedName>
    <definedName name="dbdssfn_4">NA()</definedName>
    <definedName name="dbdssfn_48">"STOP:STOPE"</definedName>
    <definedName name="dbdssfn_9">NA()</definedName>
    <definedName name="DBX">#REF!</definedName>
    <definedName name="DBX_1">#REF!</definedName>
    <definedName name="DBX_1_1">#REF!</definedName>
    <definedName name="DBX_2">#REF!</definedName>
    <definedName name="DBX_3">#REF!</definedName>
    <definedName name="DBX_4">#REF!</definedName>
    <definedName name="DBX_4_1">#REF!</definedName>
    <definedName name="DBX_5">#REF!</definedName>
    <definedName name="DBX_6">#REF!</definedName>
    <definedName name="DBX_7">#REF!</definedName>
    <definedName name="DBX_8">#REF!</definedName>
    <definedName name="DBX_9">#REF!</definedName>
    <definedName name="DC">#REF!</definedName>
    <definedName name="dc_1">#REF!</definedName>
    <definedName name="dc_1_1">#REF!</definedName>
    <definedName name="dc_1_1_1">#REF!</definedName>
    <definedName name="dc_3">#REF!</definedName>
    <definedName name="dc_4">#REF!</definedName>
    <definedName name="dc_7">#REF!</definedName>
    <definedName name="DCP">#REF!</definedName>
    <definedName name="DCUL">#REF!</definedName>
    <definedName name="DCX">#REF!</definedName>
    <definedName name="DCX_1">#REF!</definedName>
    <definedName name="DCX_1_1">#REF!</definedName>
    <definedName name="DCX_2">#REF!</definedName>
    <definedName name="DCX_3">#REF!</definedName>
    <definedName name="DCX_4">#REF!</definedName>
    <definedName name="DCX_4_1">#REF!</definedName>
    <definedName name="DCX_5">#REF!</definedName>
    <definedName name="DCX_6">#REF!</definedName>
    <definedName name="DCX_7">#REF!</definedName>
    <definedName name="DCX_8">#REF!</definedName>
    <definedName name="DCX_9">#REF!</definedName>
    <definedName name="dd">#REF!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1pnc">#REF!</definedName>
    <definedName name="dd1pvl">#REF!</definedName>
    <definedName name="dd1x2">#REF!</definedName>
    <definedName name="dd3pctnc">#REF!</definedName>
    <definedName name="dd3pctvl">#REF!</definedName>
    <definedName name="dd3plmvl">#REF!</definedName>
    <definedName name="dd3pnc">#REF!</definedName>
    <definedName name="dd3pvl">#REF!</definedName>
    <definedName name="DDD">#REF!</definedName>
    <definedName name="DDD_1">#REF!</definedName>
    <definedName name="DDD_4">#REF!</definedName>
    <definedName name="ddddd">#REF!</definedName>
    <definedName name="DDDDDD">#REF!</definedName>
    <definedName name="DDDDDDDDDD">#REF!,#REF!</definedName>
    <definedName name="ddfa" hidden="1">#REF!</definedName>
    <definedName name="ddfdd">#REF!</definedName>
    <definedName name="ddfddfdfdfdfdfd">#REF!</definedName>
    <definedName name="ddg">#REF!</definedName>
    <definedName name="ddghebel">#REF!</definedName>
    <definedName name="ddgkeramik">#REF!</definedName>
    <definedName name="ddhtnc">#REF!</definedName>
    <definedName name="ddhtvl">#REF!</definedName>
    <definedName name="dds">#REF!</definedName>
    <definedName name="ddt2nc">#REF!</definedName>
    <definedName name="ddt2vl">#REF!</definedName>
    <definedName name="ddtd3pnc">#REF!</definedName>
    <definedName name="ddtt1pnc">#REF!</definedName>
    <definedName name="ddtt1pvl">#REF!</definedName>
    <definedName name="ddtt3pnc">#REF!</definedName>
    <definedName name="ddtt3pvl">#REF!</definedName>
    <definedName name="DDX">#REF!</definedName>
    <definedName name="DDX_1">#REF!</definedName>
    <definedName name="DDX_1_1">#REF!</definedName>
    <definedName name="DDX_2">#REF!</definedName>
    <definedName name="DDX_3">#REF!</definedName>
    <definedName name="DDX_4">#REF!</definedName>
    <definedName name="DDX_4_1">#REF!</definedName>
    <definedName name="DDX_5">#REF!</definedName>
    <definedName name="DDX_6">#REF!</definedName>
    <definedName name="DDX_7">#REF!</definedName>
    <definedName name="DDX_8">#REF!</definedName>
    <definedName name="DDX_9">#REF!</definedName>
    <definedName name="DE">#REF!</definedName>
    <definedName name="De.uro">#REF!</definedName>
    <definedName name="dea" localSheetId="9">{"'Sheet1'!$A$1"}</definedName>
    <definedName name="dea">{"'Sheet1'!$A$1"}</definedName>
    <definedName name="deb">#REF!</definedName>
    <definedName name="Debu_batu">#REF!</definedName>
    <definedName name="debuilding">#REF!</definedName>
    <definedName name="Deckslab316">#REF!</definedName>
    <definedName name="Deckslab400">#REF!</definedName>
    <definedName name="deconcrete">#REF!</definedName>
    <definedName name="dede">#REF!</definedName>
    <definedName name="dedececwerfreferfr">#REF!</definedName>
    <definedName name="dedy">#REF!</definedName>
    <definedName name="dee3dx">#REF!</definedName>
    <definedName name="DEEE" hidden="1">#REF!</definedName>
    <definedName name="DEEFD">#REF!</definedName>
    <definedName name="def">#REF!</definedName>
    <definedName name="DEFFGB">#N/A</definedName>
    <definedName name="DEFFGB_2">"FST:FSB"</definedName>
    <definedName name="DEFFGB_37">"FST_37:FSB_37"</definedName>
    <definedName name="DEFFGB_48">"FST:FSB"</definedName>
    <definedName name="DEFRFR">#N/A</definedName>
    <definedName name="deg" localSheetId="9">{"'Sheet1'!$A$1"}</definedName>
    <definedName name="deg">{"'Sheet1'!$A$1"}</definedName>
    <definedName name="Dekor">#REF!</definedName>
    <definedName name="delapan">#REF!</definedName>
    <definedName name="delapan.1.1">#REF!</definedName>
    <definedName name="delapan.1.5">#REF!</definedName>
    <definedName name="delapan.1.9">#REF!</definedName>
    <definedName name="delapan.2.1">#REF!</definedName>
    <definedName name="delapan.3.1">#REF!</definedName>
    <definedName name="delapan.4.1">#REF!</definedName>
    <definedName name="delapan.4.10">#REF!</definedName>
    <definedName name="delapan.4.3">#REF!</definedName>
    <definedName name="delapan.4.5">#REF!</definedName>
    <definedName name="delapan.4.6">#REF!</definedName>
    <definedName name="delapan_1">#REF!</definedName>
    <definedName name="delapan_1_4">#REF!</definedName>
    <definedName name="delapan_18">#REF!</definedName>
    <definedName name="delapan_18_4">#REF!</definedName>
    <definedName name="delapan_2">#REF!</definedName>
    <definedName name="delapan_2_4">#REF!</definedName>
    <definedName name="delapan_3">#REF!</definedName>
    <definedName name="delapan_3_4">#REF!</definedName>
    <definedName name="delapan_4">#REF!</definedName>
    <definedName name="delapan_4_4">#REF!</definedName>
    <definedName name="delapan_5">#REF!</definedName>
    <definedName name="delapan_5_4">#REF!</definedName>
    <definedName name="delapan_6">#REF!</definedName>
    <definedName name="delapan_6_4">#REF!</definedName>
    <definedName name="delapan_7">#REF!</definedName>
    <definedName name="delapan_7_4">#REF!</definedName>
    <definedName name="delapan_8">#REF!</definedName>
    <definedName name="delapan_8_4">#REF!</definedName>
    <definedName name="delatasi">#REF!</definedName>
    <definedName name="dem">#REF!</definedName>
    <definedName name="demansory">#REF!</definedName>
    <definedName name="Demolish" hidden="1">#REF!</definedName>
    <definedName name="demolitionstonmas">#REF!</definedName>
    <definedName name="dempul">#REF!</definedName>
    <definedName name="dempul_1">#REF!</definedName>
    <definedName name="Dempul_kayu">#REF!</definedName>
    <definedName name="dempul001">#REF!</definedName>
    <definedName name="DEN">#REF!</definedName>
    <definedName name="deng">#REF!</definedName>
    <definedName name="deniac">#REF!</definedName>
    <definedName name="depan">#N/A</definedName>
    <definedName name="departemen">#REF!</definedName>
    <definedName name="DER" localSheetId="9">{"'Sheet1'!$A$1"}</definedName>
    <definedName name="DER">{"'Sheet1'!$A$1"}</definedName>
    <definedName name="der_1" localSheetId="9">RAB!_______________mas12:([0]!________________rdo1)</definedName>
    <definedName name="der_1">[0]!_______________mas12:([0]!________________rdo1)</definedName>
    <definedName name="der_1_1" localSheetId="9">RAB!_______________mas12:([0]!________________rdo1)</definedName>
    <definedName name="der_1_1">[0]!_______________mas12:([0]!________________rdo1)</definedName>
    <definedName name="der_1_1_1" localSheetId="9">RAB!_______________mas12:[0]!________________rdo8</definedName>
    <definedName name="der_1_1_1">[0]!_______________mas12:[0]!________________rdo8</definedName>
    <definedName name="der_1_1_1_1" localSheetId="9">RAB!_______________mas12:[0]!________________rdo8</definedName>
    <definedName name="der_1_1_1_1">[0]!_______________mas12:[0]!________________rdo8</definedName>
    <definedName name="der_3" localSheetId="9">RAB!_______________mas12:([0]!________________rdo1)</definedName>
    <definedName name="der_3">[0]!_______________mas12:([0]!________________rdo1)</definedName>
    <definedName name="der_3_1" localSheetId="9">RAB!_______________mas12:([0]!________________rdo1)</definedName>
    <definedName name="der_3_1">[0]!_______________mas12:([0]!________________rdo1)</definedName>
    <definedName name="der_7" localSheetId="9">RAB!_______________mas12:([0]!________________rdo1)</definedName>
    <definedName name="der_7">[0]!_______________mas12:([0]!________________rdo1)</definedName>
    <definedName name="der_7_1" localSheetId="9">RAB!_______________mas12:([0]!________________rdo1)</definedName>
    <definedName name="der_7_1">[0]!_______________mas12:([0]!________________rdo1)</definedName>
    <definedName name="DeretSamping" localSheetId="9">#REF!+1</definedName>
    <definedName name="DeretSamping">#REF!+1</definedName>
    <definedName name="deryt" localSheetId="9">{"'Sheet1'!$A$1"}</definedName>
    <definedName name="deryt">{"'Sheet1'!$A$1"}</definedName>
    <definedName name="DES">#REF!</definedName>
    <definedName name="DES_RP">#REF!</definedName>
    <definedName name="DES_USD">#REF!</definedName>
    <definedName name="desa" localSheetId="9">INDEX(#REF!,[0]!_____MDE54-2)</definedName>
    <definedName name="desa">INDEX(#REF!,[0]!_____MDE54-2)</definedName>
    <definedName name="DESC">#REF!</definedName>
    <definedName name="desimal">#REF!</definedName>
    <definedName name="DESRP">#REF!</definedName>
    <definedName name="DESRP_1">#REF!</definedName>
    <definedName name="DESRP_7">#REF!</definedName>
    <definedName name="dess">#REF!</definedName>
    <definedName name="DESU">#REF!</definedName>
    <definedName name="DESU_1">#REF!</definedName>
    <definedName name="DESU_7">#REF!</definedName>
    <definedName name="DESUP">#REF!</definedName>
    <definedName name="DESUP_1">#REF!</definedName>
    <definedName name="DESUP_7">#REF!</definedName>
    <definedName name="detib2100">#REF!</definedName>
    <definedName name="detib2100___0">"$#REF!.$#REF!$#REF!"</definedName>
    <definedName name="detib2100_1">#REF!</definedName>
    <definedName name="detib2100_1_1">#REF!</definedName>
    <definedName name="detib2100_1_1_1">#REF!</definedName>
    <definedName name="detib2100_16">#REF!</definedName>
    <definedName name="detib2100_2">#REF!</definedName>
    <definedName name="detib2100_2_1">#REF!</definedName>
    <definedName name="detib2100_3">#REF!</definedName>
    <definedName name="detib2100_3_1">#REF!</definedName>
    <definedName name="detib2100_4">#REF!</definedName>
    <definedName name="detib2100_4_1">#REF!</definedName>
    <definedName name="detib2100_5">#REF!</definedName>
    <definedName name="detib2100_6">#REF!</definedName>
    <definedName name="detib2100_7">#REF!</definedName>
    <definedName name="detib2100_7_1">#REF!</definedName>
    <definedName name="detib2100_8">#REF!</definedName>
    <definedName name="detib2100_9">#REF!</definedName>
    <definedName name="detib2120">#REF!</definedName>
    <definedName name="detib2120___0">"$#REF!.$#REF!$#REF!"</definedName>
    <definedName name="detib2120_1">#REF!</definedName>
    <definedName name="detib2120_1_1">#REF!</definedName>
    <definedName name="detib2120_1_1_1">#REF!</definedName>
    <definedName name="detib2120_16">#REF!</definedName>
    <definedName name="detib2120_2">#REF!</definedName>
    <definedName name="detib2120_2_1">#REF!</definedName>
    <definedName name="detib2120_3">#REF!</definedName>
    <definedName name="detib2120_3_1">#REF!</definedName>
    <definedName name="detib2120_4">#REF!</definedName>
    <definedName name="detib2120_4_1">#REF!</definedName>
    <definedName name="detib2120_5">#REF!</definedName>
    <definedName name="detib2120_6">#REF!</definedName>
    <definedName name="detib2120_7">#REF!</definedName>
    <definedName name="detib2120_7_1">#REF!</definedName>
    <definedName name="detib2120_8">#REF!</definedName>
    <definedName name="detib2120_9">#REF!</definedName>
    <definedName name="detib250">#REF!</definedName>
    <definedName name="detib250___0">"$#REF!.$#REF!$#REF!"</definedName>
    <definedName name="detib250_1">#REF!</definedName>
    <definedName name="detib250_1_1">#REF!</definedName>
    <definedName name="detib250_1_1_1">#REF!</definedName>
    <definedName name="detib250_16">#REF!</definedName>
    <definedName name="detib250_2">#REF!</definedName>
    <definedName name="detib250_2_1">#REF!</definedName>
    <definedName name="detib250_3">#REF!</definedName>
    <definedName name="detib250_3_1">#REF!</definedName>
    <definedName name="detib250_4">#REF!</definedName>
    <definedName name="detib250_4_1">#REF!</definedName>
    <definedName name="detib250_5">#REF!</definedName>
    <definedName name="detib250_6">#REF!</definedName>
    <definedName name="detib250_7">#REF!</definedName>
    <definedName name="detib250_7_1">#REF!</definedName>
    <definedName name="detib250_8">#REF!</definedName>
    <definedName name="detib250_9">#REF!</definedName>
    <definedName name="detib260">#REF!</definedName>
    <definedName name="detib260___0">"$#REF!.$#REF!$#REF!"</definedName>
    <definedName name="detib260_1">#REF!</definedName>
    <definedName name="detib260_1_1">#REF!</definedName>
    <definedName name="detib260_1_1_1">#REF!</definedName>
    <definedName name="detib260_16">#REF!</definedName>
    <definedName name="detib260_2">#REF!</definedName>
    <definedName name="detib260_2_1">#REF!</definedName>
    <definedName name="detib260_3">#REF!</definedName>
    <definedName name="detib260_3_1">#REF!</definedName>
    <definedName name="detib260_4">#REF!</definedName>
    <definedName name="detib260_4_1">#REF!</definedName>
    <definedName name="detib260_5">#REF!</definedName>
    <definedName name="detib260_6">#REF!</definedName>
    <definedName name="detib260_7">#REF!</definedName>
    <definedName name="detib260_7_1">#REF!</definedName>
    <definedName name="detib260_8">#REF!</definedName>
    <definedName name="detib260_9">#REF!</definedName>
    <definedName name="detib280">#REF!</definedName>
    <definedName name="detib280___0">"$#REF!.$#REF!$#REF!"</definedName>
    <definedName name="detib280_1">#REF!</definedName>
    <definedName name="detib280_1_1">#REF!</definedName>
    <definedName name="detib280_1_1_1">#REF!</definedName>
    <definedName name="detib280_16">#REF!</definedName>
    <definedName name="detib280_2">#REF!</definedName>
    <definedName name="detib280_2_1">#REF!</definedName>
    <definedName name="detib280_3">#REF!</definedName>
    <definedName name="detib280_3_1">#REF!</definedName>
    <definedName name="detib280_4">#REF!</definedName>
    <definedName name="detib280_4_1">#REF!</definedName>
    <definedName name="detib280_5">#REF!</definedName>
    <definedName name="detib280_6">#REF!</definedName>
    <definedName name="detib280_7">#REF!</definedName>
    <definedName name="detib280_7_1">#REF!</definedName>
    <definedName name="detib280_8">#REF!</definedName>
    <definedName name="detib280_9">#REF!</definedName>
    <definedName name="deved">#REF!</definedName>
    <definedName name="DeviasiAkibatX">#REF!</definedName>
    <definedName name="DeviasiAkibatY">#REF!</definedName>
    <definedName name="DeviasiAkibatZI">#REF!</definedName>
    <definedName name="DeviasiAkibatZII">#REF!</definedName>
    <definedName name="DeviasiAlat">#REF!</definedName>
    <definedName name="DeviasiBahan">#REF!</definedName>
    <definedName name="DeviasiBUL">#REF!</definedName>
    <definedName name="DeviasiSub">#REF!</definedName>
    <definedName name="DeviasiUpah">#REF!</definedName>
    <definedName name="dewa">#REF!</definedName>
    <definedName name="df">#REF!</definedName>
    <definedName name="df_4">#REF!</definedName>
    <definedName name="DFALAT">#REF!</definedName>
    <definedName name="DFBCBZ">#N/A</definedName>
    <definedName name="DFD">#REF!</definedName>
    <definedName name="DFD_4">#REF!</definedName>
    <definedName name="DFDF">#REF!</definedName>
    <definedName name="DFDF_1">#REF!</definedName>
    <definedName name="DFDF_1_1">#REF!</definedName>
    <definedName name="DFDF_1_1_1">#REF!</definedName>
    <definedName name="DFDF_2">#REF!</definedName>
    <definedName name="DFDF_2_1">#REF!</definedName>
    <definedName name="DFDF_3">#REF!</definedName>
    <definedName name="DFDF_3_1">#REF!</definedName>
    <definedName name="DFDF_3_2">#REF!</definedName>
    <definedName name="DFDF_4">#REF!</definedName>
    <definedName name="DFDF_7">#REF!</definedName>
    <definedName name="dfdtfa">#REF!</definedName>
    <definedName name="dff" localSheetId="9">{"'Sheet1'!$A$1"}</definedName>
    <definedName name="dff">{"'Sheet1'!$A$1"}</definedName>
    <definedName name="dffd">#REF!</definedName>
    <definedName name="dfff" localSheetId="9">{"'Sheet1'!$A$1"}</definedName>
    <definedName name="dfff">{"'Sheet1'!$A$1"}</definedName>
    <definedName name="DFFGGG">#REF!</definedName>
    <definedName name="DFFGGGG" hidden="1">#REF!</definedName>
    <definedName name="dffhh" localSheetId="9">{"'Sheet1'!$A$1"}</definedName>
    <definedName name="dffhh">{"'Sheet1'!$A$1"}</definedName>
    <definedName name="dfg">#REF!</definedName>
    <definedName name="dfg_4">#REF!</definedName>
    <definedName name="dfghh" localSheetId="9">{"'Sheet1'!$A$1"}</definedName>
    <definedName name="dfghh">{"'Sheet1'!$A$1"}</definedName>
    <definedName name="dfgrg" localSheetId="9">{"'Sheet1'!$A$1"}</definedName>
    <definedName name="dfgrg">{"'Sheet1'!$A$1"}</definedName>
    <definedName name="dfhh" localSheetId="9">{"'Sheet1'!$A$1"}</definedName>
    <definedName name="dfhh">{"'Sheet1'!$A$1"}</definedName>
    <definedName name="DFILE">#REF!</definedName>
    <definedName name="dfmcoa">#REF!</definedName>
    <definedName name="dfsds">#REF!</definedName>
    <definedName name="dft" localSheetId="9" hidden="1">{#N/A,#N/A,TRUE,"Front";#N/A,#N/A,TRUE,"Simple Letter";#N/A,#N/A,TRUE,"Inside";#N/A,#N/A,TRUE,"Contents";#N/A,#N/A,TRUE,"Basis";#N/A,#N/A,TRUE,"Inclusions";#N/A,#N/A,TRUE,"Exclusions";#N/A,#N/A,TRUE,"Areas";#N/A,#N/A,TRUE,"Summary";#N/A,#N/A,TRUE,"Detail"}</definedName>
    <definedName name="dft" hidden="1">{#N/A,#N/A,TRUE,"Front";#N/A,#N/A,TRUE,"Simple Letter";#N/A,#N/A,TRUE,"Inside";#N/A,#N/A,TRUE,"Contents";#N/A,#N/A,TRUE,"Basis";#N/A,#N/A,TRUE,"Inclusions";#N/A,#N/A,TRUE,"Exclusions";#N/A,#N/A,TRUE,"Areas";#N/A,#N/A,TRUE,"Summary";#N/A,#N/A,TRUE,"Detail"}</definedName>
    <definedName name="DFTALT">#REF!</definedName>
    <definedName name="dfyhj" localSheetId="9">{"'Sheet1'!$A$1"}</definedName>
    <definedName name="dfyhj">{"'Sheet1'!$A$1"}</definedName>
    <definedName name="dg">#REF!</definedName>
    <definedName name="dg_4">#REF!</definedName>
    <definedName name="DGAHFA">#REF!</definedName>
    <definedName name="dge4g" localSheetId="9">{"'Sheet1'!$A$1"}</definedName>
    <definedName name="dge4g">{"'Sheet1'!$A$1"}</definedName>
    <definedName name="dgk">#REF!</definedName>
    <definedName name="dgk_1">#REF!</definedName>
    <definedName name="dgk_1_1">#REF!</definedName>
    <definedName name="dgk_1_1_1">#REF!</definedName>
    <definedName name="dgk_2">#REF!</definedName>
    <definedName name="dgk_3">#REF!</definedName>
    <definedName name="dgk_3_1">#REF!</definedName>
    <definedName name="dgk_4">#REF!</definedName>
    <definedName name="dgk_4_1">#REF!</definedName>
    <definedName name="dgk_5">#REF!</definedName>
    <definedName name="dgk_6">#REF!</definedName>
    <definedName name="dgk_7">#REF!</definedName>
    <definedName name="dgk_7_1">#REF!</definedName>
    <definedName name="dgk_8">#REF!</definedName>
    <definedName name="dgk_9">#REF!</definedName>
    <definedName name="DGM">#REF!</definedName>
    <definedName name="dgn" localSheetId="9">{"'AC-q1'!$B$523"}</definedName>
    <definedName name="dgn">{"'AC-q1'!$B$523"}</definedName>
    <definedName name="dgn_dip">#REF!</definedName>
    <definedName name="dgnc">#REF!</definedName>
    <definedName name="dgshjsfjh">#REF!</definedName>
    <definedName name="DGTH">#REF!</definedName>
    <definedName name="DGTH1">#REF!</definedName>
    <definedName name="dgth2">#REF!</definedName>
    <definedName name="DGTR">#REF!</definedName>
    <definedName name="dgvl">#REF!</definedName>
    <definedName name="DGVL1">#REF!</definedName>
    <definedName name="DGVT">#REF!</definedName>
    <definedName name="dgy">#REF!</definedName>
    <definedName name="dh">#REF!</definedName>
    <definedName name="dhdh" localSheetId="9">{"'Sheet1'!$A$1"}</definedName>
    <definedName name="dhdh">{"'Sheet1'!$A$1"}</definedName>
    <definedName name="dhj" localSheetId="9">{"'Sheet1'!$A$1"}</definedName>
    <definedName name="dhj">{"'Sheet1'!$A$1"}</definedName>
    <definedName name="dhjrt" localSheetId="9">{"'Sheet1'!$A$1"}</definedName>
    <definedName name="dhjrt">{"'Sheet1'!$A$1"}</definedName>
    <definedName name="dhol">#REF!</definedName>
    <definedName name="dhreje">#N/A</definedName>
    <definedName name="dhreje_2">"FST:FSB"</definedName>
    <definedName name="dhreje_37">"FST_37:FSB_37"</definedName>
    <definedName name="dhreje_48">"FST:FSB"</definedName>
    <definedName name="DI_1">#REF!</definedName>
    <definedName name="DI_10">#REF!</definedName>
    <definedName name="DI_11">#REF!</definedName>
    <definedName name="DI_12">#REF!</definedName>
    <definedName name="DI_13">#REF!</definedName>
    <definedName name="DI_2">#REF!</definedName>
    <definedName name="DI_3">#REF!</definedName>
    <definedName name="DI_4">#REF!</definedName>
    <definedName name="DI_5">#REF!</definedName>
    <definedName name="DI_6">#REF!</definedName>
    <definedName name="DI_7">#REF!</definedName>
    <definedName name="DI_8">#REF!</definedName>
    <definedName name="DI_9">#REF!</definedName>
    <definedName name="dia.10">#REF!</definedName>
    <definedName name="dia.12">#REF!</definedName>
    <definedName name="dia.13">#REF!</definedName>
    <definedName name="dia.16">#REF!</definedName>
    <definedName name="dia.8">#REF!</definedName>
    <definedName name="DIA_34">#REF!</definedName>
    <definedName name="dia2.5">#REF!</definedName>
    <definedName name="dia6___0">"$#REF!.$W$240"</definedName>
    <definedName name="dia6_1">#REF!</definedName>
    <definedName name="dia6_1_1">#REF!</definedName>
    <definedName name="dia6_1_1_1">#REF!</definedName>
    <definedName name="dia6_2">#REF!</definedName>
    <definedName name="dia6_2_1">#REF!</definedName>
    <definedName name="dia6_3">#REF!</definedName>
    <definedName name="dia6_3_1">#REF!</definedName>
    <definedName name="dia6_3_1_1">#REF!</definedName>
    <definedName name="dia6_3_2">#REF!</definedName>
    <definedName name="dia6_4">#REF!</definedName>
    <definedName name="dia6_4_1">#REF!</definedName>
    <definedName name="dia6_5">#REF!</definedName>
    <definedName name="dia6_6">#REF!</definedName>
    <definedName name="dia6_7">#REF!</definedName>
    <definedName name="dia6_7_1">#REF!</definedName>
    <definedName name="dia6_8">#REF!</definedName>
    <definedName name="dia6_9">#REF!</definedName>
    <definedName name="diametersengkang">#REF!</definedName>
    <definedName name="Diamond_Bit">#REF!</definedName>
    <definedName name="Diapragma316">#REF!</definedName>
    <definedName name="Diapragma400">#REF!</definedName>
    <definedName name="diapragma405">#REF!</definedName>
    <definedName name="dibet30">#REF!</definedName>
    <definedName name="Dibuat">#REF!</definedName>
    <definedName name="Dibulatkan">#REF!</definedName>
    <definedName name="diesel_hammer">#REF!</definedName>
    <definedName name="diesham">#REF!</definedName>
    <definedName name="diffuser">#REF!</definedName>
    <definedName name="diffuser_4">#REF!</definedName>
    <definedName name="DIGIT">#REF!</definedName>
    <definedName name="DIHIT">#REF!</definedName>
    <definedName name="DIHIT_PARTISI">#REF!</definedName>
    <definedName name="DII_1">#REF!</definedName>
    <definedName name="DII_10">#REF!</definedName>
    <definedName name="DII_11">#REF!</definedName>
    <definedName name="DII_12">#REF!</definedName>
    <definedName name="DII_13">#REF!</definedName>
    <definedName name="DII_2">#REF!</definedName>
    <definedName name="DII_3">#REF!</definedName>
    <definedName name="DII_4">#REF!</definedName>
    <definedName name="DII_5">#REF!</definedName>
    <definedName name="DII_6">#REF!</definedName>
    <definedName name="DII_7">#REF!</definedName>
    <definedName name="DII_8">#REF!</definedName>
    <definedName name="DII_9">#REF!</definedName>
    <definedName name="DIII_1">#REF!</definedName>
    <definedName name="DIII_10">#REF!</definedName>
    <definedName name="DIII_11">#REF!</definedName>
    <definedName name="DIII_12">#REF!</definedName>
    <definedName name="DIII_13">#REF!</definedName>
    <definedName name="DIII_2">#REF!</definedName>
    <definedName name="DIII_3">#REF!</definedName>
    <definedName name="DIII_4">#REF!</definedName>
    <definedName name="DIII_5">#REF!</definedName>
    <definedName name="DIII_6">#REF!</definedName>
    <definedName name="DIII_7">#REF!</definedName>
    <definedName name="DIII_8">#REF!</definedName>
    <definedName name="DIII_9">#REF!</definedName>
    <definedName name="din">#REF!</definedName>
    <definedName name="dind30b220">#REF!</definedName>
    <definedName name="dindgrc">#REF!</definedName>
    <definedName name="DINDING">#REF!</definedName>
    <definedName name="dinding_bata_1_4">#REF!</definedName>
    <definedName name="dinding_bata_1_5">#REF!</definedName>
    <definedName name="dinding_bata_1_6">#REF!</definedName>
    <definedName name="dinding_bata_1_8">#REF!</definedName>
    <definedName name="dinding_batako_besi">#REF!</definedName>
    <definedName name="dinding_batako_tanpabesi">#REF!</definedName>
    <definedName name="dinding_batamerah_1_2">#REF!</definedName>
    <definedName name="dinding_batamerah_1_3">#REF!</definedName>
    <definedName name="dinding_bedeg">#REF!</definedName>
    <definedName name="dinding_bendung">#REF!</definedName>
    <definedName name="DINDING_KERAMIK_LT1">#REF!</definedName>
    <definedName name="dinding_kerawang_roster_12_11_24">#REF!</definedName>
    <definedName name="Dinding_Partisi">#REF!</definedName>
    <definedName name="dinding_zincalume">#REF!</definedName>
    <definedName name="DINDING1">#REF!</definedName>
    <definedName name="DINDING2">#REF!</definedName>
    <definedName name="dindingbak">#REF!</definedName>
    <definedName name="DindingBedeg">#REF!</definedName>
    <definedName name="DindingFe100">#REF!</definedName>
    <definedName name="DindingFe120">#REF!</definedName>
    <definedName name="DindingFe125">#REF!</definedName>
    <definedName name="DindingFe150">#REF!</definedName>
    <definedName name="DindingFe160">#REF!</definedName>
    <definedName name="DindingFe175">#REF!</definedName>
    <definedName name="DindingFe80">#REF!</definedName>
    <definedName name="dindinggrc">#REF!</definedName>
    <definedName name="Dindingpartisi">#REF!</definedName>
    <definedName name="dindingpre">#REF!</definedName>
    <definedName name="DindingRoster">#REF!</definedName>
    <definedName name="dindkamarmandi">#REF!</definedName>
    <definedName name="dinker20">#REF!</definedName>
    <definedName name="DIP">#REF!</definedName>
    <definedName name="DIR">#REF!</definedName>
    <definedName name="direct">#REF!</definedName>
    <definedName name="Director">#REF!</definedName>
    <definedName name="direksi">#REF!</definedName>
    <definedName name="direksikeet">#REF!</definedName>
    <definedName name="direktur">#REF!</definedName>
    <definedName name="DIRK">#REF!</definedName>
    <definedName name="dirkit">#REF!</definedName>
    <definedName name="dis">#REF!</definedName>
    <definedName name="Disam">#REF!</definedName>
    <definedName name="DISC">#REF!</definedName>
    <definedName name="disc_4">#REF!</definedName>
    <definedName name="DISC1">#REF!</definedName>
    <definedName name="discbaja_6">#REF!</definedName>
    <definedName name="disceuro">#REF!</definedName>
    <definedName name="Dischubb">#REF!</definedName>
    <definedName name="Discitra">#REF!</definedName>
    <definedName name="discker">#REF!</definedName>
    <definedName name="disckusen">#REF!</definedName>
    <definedName name="discmbb">#REF!</definedName>
    <definedName name="Discount" hidden="1">#REF!</definedName>
    <definedName name="discpel">#REF!</definedName>
    <definedName name="discpel_6">#REF!</definedName>
    <definedName name="discpin">#REF!</definedName>
    <definedName name="discpin_6">#REF!</definedName>
    <definedName name="DISCRM">#REF!</definedName>
    <definedName name="DISCRM_6">#REF!</definedName>
    <definedName name="discsan">#REF!</definedName>
    <definedName name="discseis">#REF!</definedName>
    <definedName name="discseis_6">#REF!</definedName>
    <definedName name="DisCurtain">#REF!</definedName>
    <definedName name="disDiff">#REF!</definedName>
    <definedName name="disdir">#REF!</definedName>
    <definedName name="Disdraco">#REF!</definedName>
    <definedName name="disenza">#REF!</definedName>
    <definedName name="Disfan">#REF!</definedName>
    <definedName name="Disgran">#REF!</definedName>
    <definedName name="Dishoneywell">#REF!</definedName>
    <definedName name="diskon">#REF!</definedName>
    <definedName name="Dismon">#REF!</definedName>
    <definedName name="Disocean">#REF!</definedName>
    <definedName name="Dispatterson">#REF!</definedName>
    <definedName name="display">#REF!</definedName>
    <definedName name="display_area_2" hidden="1">#REF!</definedName>
    <definedName name="disPM">#REF!</definedName>
    <definedName name="DISPOSAL">#REF!</definedName>
    <definedName name="disrom">#REF!</definedName>
    <definedName name="disromes">#REF!</definedName>
    <definedName name="Disromgres">#REF!</definedName>
    <definedName name="Distoyo">#REF!</definedName>
    <definedName name="DIV3A" hidden="1">#REF!</definedName>
    <definedName name="divi">#REF!</definedName>
    <definedName name="DIVISI">#REF!</definedName>
    <definedName name="djuki">#REF!</definedName>
    <definedName name="dk">#REF!</definedName>
    <definedName name="dka">#REF!</definedName>
    <definedName name="dka_1">#REF!</definedName>
    <definedName name="dka_1_1">#REF!</definedName>
    <definedName name="dka_1_1_1">#REF!</definedName>
    <definedName name="dka_2">#REF!</definedName>
    <definedName name="dka_3">#REF!</definedName>
    <definedName name="dka_3_1">#REF!</definedName>
    <definedName name="dka_4">#REF!</definedName>
    <definedName name="dka_4_1">#REF!</definedName>
    <definedName name="dka_5">#REF!</definedName>
    <definedName name="dka_6">#REF!</definedName>
    <definedName name="dka_7">#REF!</definedName>
    <definedName name="dka_7_1">#REF!</definedName>
    <definedName name="dka_8">#REF!</definedName>
    <definedName name="dka_9">#REF!</definedName>
    <definedName name="dker20">#REF!</definedName>
    <definedName name="dkk">#REF!</definedName>
    <definedName name="dkk_1">#REF!</definedName>
    <definedName name="dkk_1_1">#REF!</definedName>
    <definedName name="dkk_1_1_1">#REF!</definedName>
    <definedName name="dkk_2">#REF!</definedName>
    <definedName name="dkk_3">#REF!</definedName>
    <definedName name="dkk_3_1">#REF!</definedName>
    <definedName name="dkk_4">#REF!</definedName>
    <definedName name="dkk_4_1">#REF!</definedName>
    <definedName name="dkk_5">#REF!</definedName>
    <definedName name="dkk_6">#REF!</definedName>
    <definedName name="dkk_7">#REF!</definedName>
    <definedName name="dkk_7_1">#REF!</definedName>
    <definedName name="dkk_8">#REF!</definedName>
    <definedName name="dkk_9">#REF!</definedName>
    <definedName name="DKKONV">#REF!</definedName>
    <definedName name="DKKONV_4">#REF!</definedName>
    <definedName name="DL15HT">#REF!</definedName>
    <definedName name="DL16HT">#REF!</definedName>
    <definedName name="DL19HT">#REF!</definedName>
    <definedName name="dl20dl">#REF!</definedName>
    <definedName name="dl20dl_1">#REF!</definedName>
    <definedName name="dl20dl_1_1">#REF!</definedName>
    <definedName name="dl20dl_1_1_1">#REF!</definedName>
    <definedName name="dl20dl_3">#REF!</definedName>
    <definedName name="dl20dl_4">#REF!</definedName>
    <definedName name="dl20dl_7">#REF!</definedName>
    <definedName name="DL20HT">#REF!</definedName>
    <definedName name="dlCI328">#REF!</definedName>
    <definedName name="dld60_4">#REF!</definedName>
    <definedName name="dldl1100">#N/A</definedName>
    <definedName name="dldl160">#N/A</definedName>
    <definedName name="dldl180">#N/A</definedName>
    <definedName name="dldlg100">#N/A</definedName>
    <definedName name="DLEPL2X13">#REF!</definedName>
    <definedName name="DLEPL2X13_4">#REF!</definedName>
    <definedName name="dlh20_1">#REF!</definedName>
    <definedName name="dlh20_1_1">#REF!</definedName>
    <definedName name="dlh20_1_1_1">#REF!</definedName>
    <definedName name="dlh20_3">#REF!</definedName>
    <definedName name="dlh20_4">#REF!</definedName>
    <definedName name="dlh20_7">#REF!</definedName>
    <definedName name="dlh20c">#REF!</definedName>
    <definedName name="dlh20c_1">#REF!</definedName>
    <definedName name="dlh20c_1_1">#REF!</definedName>
    <definedName name="dlh20c_1_1_1">#REF!</definedName>
    <definedName name="dlh20c_3">#REF!</definedName>
    <definedName name="dlh20c_4">#REF!</definedName>
    <definedName name="dlh20c_7">#REF!</definedName>
    <definedName name="dlh20nb">#REF!</definedName>
    <definedName name="dlh20nb_1">#REF!</definedName>
    <definedName name="dlh20nb_1_1">#REF!</definedName>
    <definedName name="dlh20nb_1_1_1">#REF!</definedName>
    <definedName name="dlh20nb_3">#REF!</definedName>
    <definedName name="dlh20nb_4">#REF!</definedName>
    <definedName name="dlh20nb_7">#REF!</definedName>
    <definedName name="dlh50_1">#REF!</definedName>
    <definedName name="dlh50_1_1">#REF!</definedName>
    <definedName name="dlh50_1_1_1">#REF!</definedName>
    <definedName name="dlh50_3">#REF!</definedName>
    <definedName name="dlh50_4">#REF!</definedName>
    <definedName name="dlh50_7">#REF!</definedName>
    <definedName name="dlh50nb">#REF!</definedName>
    <definedName name="dlh50nb_1">#REF!</definedName>
    <definedName name="dlh50nb_1_1">#REF!</definedName>
    <definedName name="dlh50nb_1_1_1">#REF!</definedName>
    <definedName name="dlh50nb_3">#REF!</definedName>
    <definedName name="dlh50nb_4">#REF!</definedName>
    <definedName name="dlh50nb_7">#REF!</definedName>
    <definedName name="DLL">#REF!</definedName>
    <definedName name="dllg100">#N/A</definedName>
    <definedName name="dllg120">#N/A</definedName>
    <definedName name="dllg50">#N/A</definedName>
    <definedName name="dllg60">#N/A</definedName>
    <definedName name="dllg80">#N/A</definedName>
    <definedName name="DLMAX">#REF!</definedName>
    <definedName name="DLMAXOS">#REF!</definedName>
    <definedName name="dlmici">#REF!</definedName>
    <definedName name="dlmpstmwl">#REF!</definedName>
    <definedName name="dlmstdmwl">#REF!</definedName>
    <definedName name="dlmvipmwl">#REF!</definedName>
    <definedName name="dlpar150">#REF!</definedName>
    <definedName name="dlpar150_1">#REF!</definedName>
    <definedName name="dlpar150_1_1">#REF!</definedName>
    <definedName name="dlpar150_1_1_1">#REF!</definedName>
    <definedName name="dlpar150_3">#REF!</definedName>
    <definedName name="dlpar150_4">#REF!</definedName>
    <definedName name="dlpar150_7">#REF!</definedName>
    <definedName name="dlpar38120">#REF!</definedName>
    <definedName name="dlpar38120_1">#REF!</definedName>
    <definedName name="dlpar38120_1_1">#REF!</definedName>
    <definedName name="dlpar38120_1_1_1">#REF!</definedName>
    <definedName name="dlpar38120_2">#REF!</definedName>
    <definedName name="dlpar38120_3_1">#REF!</definedName>
    <definedName name="dlpar38120_3_1_1">#REF!</definedName>
    <definedName name="dlpar38120_4">#REF!</definedName>
    <definedName name="dlpar38120_4_1">#REF!</definedName>
    <definedName name="dlpar38120_5">#REF!</definedName>
    <definedName name="dlpar38120_6">#REF!</definedName>
    <definedName name="dlpar38120_7">#REF!</definedName>
    <definedName name="dlpar38120_7_1">#REF!</definedName>
    <definedName name="dlpar38120_8">#REF!</definedName>
    <definedName name="dlpar38120_9">#REF!</definedName>
    <definedName name="dlpar56150">#REF!</definedName>
    <definedName name="dlpar56150_1">#REF!</definedName>
    <definedName name="dlpar56150_1_1">#REF!</definedName>
    <definedName name="dlpar56150_1_1_1">#REF!</definedName>
    <definedName name="dlpar56150_3">#REF!</definedName>
    <definedName name="dlpar56150_4">#REF!</definedName>
    <definedName name="dlpar56150_7">#REF!</definedName>
    <definedName name="dlpar75">#REF!</definedName>
    <definedName name="dlpar75_1">#REF!</definedName>
    <definedName name="dlpar75_1_1">#REF!</definedName>
    <definedName name="dlpar75_1_1_1">#REF!</definedName>
    <definedName name="dlpar75_3">#REF!</definedName>
    <definedName name="dlpar75_4">#REF!</definedName>
    <definedName name="dlpar75_7">#REF!</definedName>
    <definedName name="dlpl18">#REF!</definedName>
    <definedName name="dlpl18_1">#REF!</definedName>
    <definedName name="dlpl18_1_1">#REF!</definedName>
    <definedName name="dlpl18_1_1_1">#REF!</definedName>
    <definedName name="dlpl18_3">#REF!</definedName>
    <definedName name="dlpl18_4">#REF!</definedName>
    <definedName name="dlpl18_7">#REF!</definedName>
    <definedName name="dlpl18nb">#REF!</definedName>
    <definedName name="dlpl18nb_1">#REF!</definedName>
    <definedName name="dlpl18nb_1_1">#REF!</definedName>
    <definedName name="dlpl18nb_1_1_1">#REF!</definedName>
    <definedName name="dlpl18nb_3">#REF!</definedName>
    <definedName name="dlpl18nb_4">#REF!</definedName>
    <definedName name="dlpl18nb_7">#REF!</definedName>
    <definedName name="dlpl1x13">#REF!</definedName>
    <definedName name="dlpl1x13_1">#REF!</definedName>
    <definedName name="dlpl1x13_1_1">#REF!</definedName>
    <definedName name="dlpl1x13_1_1_1">#REF!</definedName>
    <definedName name="dlpl1x13_3">#REF!</definedName>
    <definedName name="dlpl1x13_4">#REF!</definedName>
    <definedName name="dlpl1x13_7">#REF!</definedName>
    <definedName name="dlpl1x13nb">#REF!</definedName>
    <definedName name="dlpl1x13nb_1">#REF!</definedName>
    <definedName name="dlpl1x13nb_1_1">#REF!</definedName>
    <definedName name="dlpl1x13nb_1_1_1">#REF!</definedName>
    <definedName name="dlpl1x13nb_3">#REF!</definedName>
    <definedName name="dlpl1x13nb_4">#REF!</definedName>
    <definedName name="dlpl1x13nb_7">#REF!</definedName>
    <definedName name="DLPL2X13">#REF!</definedName>
    <definedName name="DLPL2X13_4">#REF!</definedName>
    <definedName name="dlpl2x18">#REF!</definedName>
    <definedName name="dlpl2x18_1">#REF!</definedName>
    <definedName name="dlpl2x18_1_1">#REF!</definedName>
    <definedName name="dlpl2x18_1_1_1">#REF!</definedName>
    <definedName name="dlpl2x18_3">#REF!</definedName>
    <definedName name="dlpl2x18_4">#REF!</definedName>
    <definedName name="dlpl2x18_7">#REF!</definedName>
    <definedName name="dlpl2x18nb">#REF!</definedName>
    <definedName name="dlpl2x18nb_1">#REF!</definedName>
    <definedName name="dlpl2x18nb_1_1">#REF!</definedName>
    <definedName name="dlpl2x18nb_1_1_1">#REF!</definedName>
    <definedName name="dlpl2x18nb_3">#REF!</definedName>
    <definedName name="dlpl2x18nb_4">#REF!</definedName>
    <definedName name="dlpl2x18nb_7">#REF!</definedName>
    <definedName name="dlpl9">#REF!</definedName>
    <definedName name="dlpl9_1">#REF!</definedName>
    <definedName name="dlpl9_1_1">#REF!</definedName>
    <definedName name="dlpl9_1_1_1">#REF!</definedName>
    <definedName name="dlpl9_3">#REF!</definedName>
    <definedName name="dlpl9_4">#REF!</definedName>
    <definedName name="dlpl9_7">#REF!</definedName>
    <definedName name="dlpl9nb">#REF!</definedName>
    <definedName name="dlpl9nb_1">#REF!</definedName>
    <definedName name="dlpl9nb_1_1">#REF!</definedName>
    <definedName name="dlpl9nb_1_1_1">#REF!</definedName>
    <definedName name="dlpl9nb_3">#REF!</definedName>
    <definedName name="dlpl9nb_4">#REF!</definedName>
    <definedName name="dlpl9nb_7">#REF!</definedName>
    <definedName name="dlplc13w">#REF!</definedName>
    <definedName name="dlplc13w_1">#REF!</definedName>
    <definedName name="dlplc13w_1_1">#REF!</definedName>
    <definedName name="dlplc13w_1_1_1">#REF!</definedName>
    <definedName name="dlplc13w_2">#REF!</definedName>
    <definedName name="dlplc13w_3_1">#REF!</definedName>
    <definedName name="dlplc13w_3_1_1">#REF!</definedName>
    <definedName name="dlplc13w_4">#REF!</definedName>
    <definedName name="dlplc13w_4_1">#REF!</definedName>
    <definedName name="dlplc13w_5">#REF!</definedName>
    <definedName name="dlplc13w_6">#REF!</definedName>
    <definedName name="dlplc13w_7">#REF!</definedName>
    <definedName name="dlplc13w_7_1">#REF!</definedName>
    <definedName name="dlplc13w_8">#REF!</definedName>
    <definedName name="dlplc13w_9">#REF!</definedName>
    <definedName name="dlplc13wbimc">#REF!</definedName>
    <definedName name="dlplc13wbimc_1">#REF!</definedName>
    <definedName name="dlplc13wbimc_1_1">#REF!</definedName>
    <definedName name="dlplc13wbimc_1_1_1">#REF!</definedName>
    <definedName name="dlplc13wbimc_2">#REF!</definedName>
    <definedName name="dlplc13wbimc_3_1">#REF!</definedName>
    <definedName name="dlplc13wbimc_3_1_1">#REF!</definedName>
    <definedName name="dlplc13wbimc_4">#REF!</definedName>
    <definedName name="dlplc13wbimc_4_1">#REF!</definedName>
    <definedName name="dlplc13wbimc_5">#REF!</definedName>
    <definedName name="dlplc13wbimc_6">#REF!</definedName>
    <definedName name="dlplc13wbimc_7">#REF!</definedName>
    <definedName name="dlplc13wbimc_7_1">#REF!</definedName>
    <definedName name="dlplc13wbimc_8">#REF!</definedName>
    <definedName name="dlplc13wbimc_9">#REF!</definedName>
    <definedName name="dlplc2x13">#REF!</definedName>
    <definedName name="dlplc2x13_1">#REF!</definedName>
    <definedName name="dlplc2x13_1_1">#REF!</definedName>
    <definedName name="dlplc2x13_1_1_1">#REF!</definedName>
    <definedName name="dlplc2x13_3">#REF!</definedName>
    <definedName name="dlplc2x13_4">#REF!</definedName>
    <definedName name="dlplc2x13_7">#REF!</definedName>
    <definedName name="dlplc2x13nb">#REF!</definedName>
    <definedName name="dlplc2x13nb_1">#REF!</definedName>
    <definedName name="dlplc2x13nb_1_1">#REF!</definedName>
    <definedName name="dlplc2x13nb_1_1_1">#REF!</definedName>
    <definedName name="dlplc2x13nb_3">#REF!</definedName>
    <definedName name="dlplc2x13nb_4">#REF!</definedName>
    <definedName name="dlplc2x13nb_7">#REF!</definedName>
    <definedName name="dlwwh20">#REF!</definedName>
    <definedName name="dlwwh20_1">#REF!</definedName>
    <definedName name="dlwwh20_1_1">#REF!</definedName>
    <definedName name="dlwwh20_1_1_1">#REF!</definedName>
    <definedName name="dlwwh20_3">#REF!</definedName>
    <definedName name="dlwwh20_4">#REF!</definedName>
    <definedName name="dlwwh20_7">#REF!</definedName>
    <definedName name="dlwwh20nb">#REF!</definedName>
    <definedName name="dlwwh20nb_1">#REF!</definedName>
    <definedName name="dlwwh20nb_1_1">#REF!</definedName>
    <definedName name="dlwwh20nb_1_1_1">#REF!</definedName>
    <definedName name="dlwwh20nb_3">#REF!</definedName>
    <definedName name="dlwwh20nb_4">#REF!</definedName>
    <definedName name="dlwwh20nb_7">#REF!</definedName>
    <definedName name="DM">#REF!</definedName>
    <definedName name="DM_4">#REF!</definedName>
    <definedName name="dmaspion1.25">#REF!</definedName>
    <definedName name="dmaspion1.5">#REF!</definedName>
    <definedName name="dmaspion10">#REF!</definedName>
    <definedName name="dmaspion12">#REF!</definedName>
    <definedName name="dmaspion14">#REF!</definedName>
    <definedName name="dmaspion16">#REF!</definedName>
    <definedName name="dmaspion2">#REF!</definedName>
    <definedName name="dmaspion2.5">#REF!</definedName>
    <definedName name="dmaspion20">#REF!</definedName>
    <definedName name="dmaspion3">#REF!</definedName>
    <definedName name="dmaspion4">#REF!</definedName>
    <definedName name="dmaspion5">#REF!</definedName>
    <definedName name="dmaspion6">#REF!</definedName>
    <definedName name="dmaspion8">#REF!</definedName>
    <definedName name="DmpKc">#REF!</definedName>
    <definedName name="Dmppr">#REF!</definedName>
    <definedName name="Dn.Jnl.10001">#REF!</definedName>
    <definedName name="dn_jr_bs">#REF!</definedName>
    <definedName name="dng" localSheetId="9">{"'Sheet1'!$A$1"}</definedName>
    <definedName name="dng">{"'Sheet1'!$A$1"}</definedName>
    <definedName name="DNM">#REF!</definedName>
    <definedName name="dnndnzn" hidden="1">#REF!</definedName>
    <definedName name="dnpntalm">#REF!</definedName>
    <definedName name="dnpntalm_10">#REF!</definedName>
    <definedName name="dnpntalm_2">#REF!</definedName>
    <definedName name="dnpntalm_3">#REF!</definedName>
    <definedName name="dnpntalm_4">#REF!</definedName>
    <definedName name="dnpntalm_5">#REF!</definedName>
    <definedName name="dnpntalm_6">#REF!</definedName>
    <definedName name="dnpntalm_8">#REF!</definedName>
    <definedName name="doc" localSheetId="9">{"Book1","4.09 FLORA DAN FAUNA.xls","4.22 PERLENGKAPAN SEKOLAH.xls"}</definedName>
    <definedName name="doc" localSheetId="8">{"Book1","4.09 FLORA DAN FAUNA.xls","4.22 PERLENGKAPAN SEKOLAH.xls"}</definedName>
    <definedName name="doc">{"Book1","4.09 FLORA DAN FAUNA.xls","4.22 PERLENGKAPAN SEKOLAH.xls"}</definedName>
    <definedName name="docr" localSheetId="9">{"Book1","4.09 FLORA DAN FAUNA.xls","4.22 PERLENGKAPAN SEKOLAH.xls"}</definedName>
    <definedName name="docr" localSheetId="8">{"Book1","4.09 FLORA DAN FAUNA.xls","4.22 PERLENGKAPAN SEKOLAH.xls"}</definedName>
    <definedName name="docr">{"Book1","4.09 FLORA DAN FAUNA.xls","4.22 PERLENGKAPAN SEKOLAH.xls"}</definedName>
    <definedName name="docter" localSheetId="9">{"Book1","4.09 FLORA DAN FAUNA.xls","4.22 PERLENGKAPAN SEKOLAH.xls"}</definedName>
    <definedName name="docter" localSheetId="8">{"Book1","4.09 FLORA DAN FAUNA.xls","4.22 PERLENGKAPAN SEKOLAH.xls"}</definedName>
    <definedName name="docter">{"Book1","4.09 FLORA DAN FAUNA.xls","4.22 PERLENGKAPAN SEKOLAH.xls"}</definedName>
    <definedName name="Document_array" localSheetId="9">{"Book1","RAB PASAR 30 AUG SCRAB.xls"}</definedName>
    <definedName name="Document_array" localSheetId="8">{"Book1","RAB PASAR 30 AUG SCRAB.xls"}</definedName>
    <definedName name="Document_array">{"Book1","RAB PASAR 30 AUG SCRAB.xls"}</definedName>
    <definedName name="Document_array_1" localSheetId="9">{"Book1","RAB PASAR 30 AUG SCRAB.xls"}</definedName>
    <definedName name="Document_array_1">{"Book1","RAB PASAR 30 AUG SCRAB.xls"}</definedName>
    <definedName name="Document_array_2" localSheetId="9">{"Book1","RAB PASAR 30 AUG SCRAB.xls"}</definedName>
    <definedName name="Document_array_2">{"Book1","RAB PASAR 30 AUG SCRAB.xls"}</definedName>
    <definedName name="Document_array_3" localSheetId="9">{"HPP juanda.xls","Sheet1"}</definedName>
    <definedName name="Document_array_3">{"HPP juanda.xls","Sheet1"}</definedName>
    <definedName name="Document_array_4" localSheetId="9">{"Book1","RAB PASAR 30 AUG SCRAB.xls"}</definedName>
    <definedName name="Document_array_4">{"Book1","RAB PASAR 30 AUG SCRAB.xls"}</definedName>
    <definedName name="Document_array_5" localSheetId="9">{"HPP juanda.xls","Sheet1"}</definedName>
    <definedName name="Document_array_5">{"HPP juanda.xls","Sheet1"}</definedName>
    <definedName name="Document_array_6" localSheetId="9">{"Book1","RAB PASAR 30 AUG SCRAB.xls"}</definedName>
    <definedName name="Document_array_6">{"Book1","RAB PASAR 30 AUG SCRAB.xls"}</definedName>
    <definedName name="Document_array_8" localSheetId="9">{"Book1","RAB PASAR 30 AUG SCRAB.xls"}</definedName>
    <definedName name="Document_array_8">{"Book1","RAB PASAR 30 AUG SCRAB.xls"}</definedName>
    <definedName name="Document_array_9" localSheetId="9">{"Book1","RAB PASAR 30 AUG SCRAB.xls"}</definedName>
    <definedName name="Document_array_9">{"Book1","RAB PASAR 30 AUG SCRAB.xls"}</definedName>
    <definedName name="Documents_array">#N/A</definedName>
    <definedName name="dodi">#REF!</definedName>
    <definedName name="DODOL">#REF!</definedName>
    <definedName name="DODOL_1">#REF!</definedName>
    <definedName name="DODOL_1_1">#REF!</definedName>
    <definedName name="DODOL_1_1_1">#REF!</definedName>
    <definedName name="DODOL_2">#REF!</definedName>
    <definedName name="DODOL_3">#REF!</definedName>
    <definedName name="DODOL_3_1">#REF!</definedName>
    <definedName name="DODOL_4">#REF!</definedName>
    <definedName name="DODOL_4_1">#REF!</definedName>
    <definedName name="DODOL_5">#REF!</definedName>
    <definedName name="DODOL_6">#REF!</definedName>
    <definedName name="DODOL_7">#REF!</definedName>
    <definedName name="DODOL_7_1">#REF!</definedName>
    <definedName name="DODOL_8">#REF!</definedName>
    <definedName name="DODOL_9">#REF!</definedName>
    <definedName name="Dohara">#REF!</definedName>
    <definedName name="DOI">#REF!</definedName>
    <definedName name="dol">#REF!</definedName>
    <definedName name="dol_6">#REF!</definedName>
    <definedName name="Dolar">#REF!</definedName>
    <definedName name="DOLAR_4">#REF!</definedName>
    <definedName name="dolken">#REF!</definedName>
    <definedName name="Dolken__4___6__cm">#REF!</definedName>
    <definedName name="dolken_1">#REF!</definedName>
    <definedName name="Dolken_7_cm">#REF!</definedName>
    <definedName name="dolkenk">#REF!</definedName>
    <definedName name="dolkin4">#REF!</definedName>
    <definedName name="Dollar">#REF!</definedName>
    <definedName name="Dollar_aus">#REF!</definedName>
    <definedName name="Dollar_Australia">#REF!</definedName>
    <definedName name="DOLLAR_TAM">#REF!</definedName>
    <definedName name="Dollars">#REF!</definedName>
    <definedName name="DOLSing">#REF!</definedName>
    <definedName name="DOMBA">#REF!</definedName>
    <definedName name="DOMBA_1">#REF!</definedName>
    <definedName name="DOMBA_1_1">#REF!</definedName>
    <definedName name="DOMBA_1_1_1">#REF!</definedName>
    <definedName name="DOMBA_2">#REF!</definedName>
    <definedName name="DOMBA_3">#REF!</definedName>
    <definedName name="DOMBA_3_1">#REF!</definedName>
    <definedName name="DOMBA_4">#REF!</definedName>
    <definedName name="DOMBA_4_1">#REF!</definedName>
    <definedName name="DOMBA_5">#REF!</definedName>
    <definedName name="DOMBA_6">#REF!</definedName>
    <definedName name="DOMBA_7">#REF!</definedName>
    <definedName name="DOMBA_7_1">#REF!</definedName>
    <definedName name="DOMBA_8">#REF!</definedName>
    <definedName name="DOMBA_9">#REF!</definedName>
    <definedName name="dongia">#REF!</definedName>
    <definedName name="dongia1">#REF!</definedName>
    <definedName name="doo">#REF!</definedName>
    <definedName name="door">#REF!</definedName>
    <definedName name="Door_Closer">#REF!</definedName>
    <definedName name="Door_closer_DORMA">#REF!</definedName>
    <definedName name="Door_Stoper">#REF!</definedName>
    <definedName name="DOORCLOSER">#REF!</definedName>
    <definedName name="doorm">#REF!</definedName>
    <definedName name="DOP.50">#REF!</definedName>
    <definedName name="dore">#REF!</definedName>
    <definedName name="DORU">#REF!</definedName>
    <definedName name="double">#REF!</definedName>
    <definedName name="doublehook">#REF!</definedName>
    <definedName name="downlight">#REF!</definedName>
    <definedName name="dozer">#REF!</definedName>
    <definedName name="Dozzer">#REF!</definedName>
    <definedName name="Dp.Vo">#REF!</definedName>
    <definedName name="DP_jatialum">#REF!</definedName>
    <definedName name="DP_krepyak">#REF!</definedName>
    <definedName name="DP_Trip">#REF!</definedName>
    <definedName name="DP_tripalum">#REF!</definedName>
    <definedName name="DP_tripdouble">#REF!</definedName>
    <definedName name="dpa">#REF!</definedName>
    <definedName name="dpa_1">#REF!</definedName>
    <definedName name="dpa_1_1">#REF!</definedName>
    <definedName name="dpa_1_1_1">#REF!</definedName>
    <definedName name="dpa_2">#REF!</definedName>
    <definedName name="dpa_3">#REF!</definedName>
    <definedName name="dpa_3_1">#REF!</definedName>
    <definedName name="dpa_4">#REF!</definedName>
    <definedName name="dpa_4_1">#REF!</definedName>
    <definedName name="dpa_5">#REF!</definedName>
    <definedName name="dpa_6">#REF!</definedName>
    <definedName name="dpa_7">#REF!</definedName>
    <definedName name="dpa_7_1">#REF!</definedName>
    <definedName name="dpa_8">#REF!</definedName>
    <definedName name="dpa_9">#REF!</definedName>
    <definedName name="Dpc">#REF!</definedName>
    <definedName name="Dpd">#REF!</definedName>
    <definedName name="dpf_op">#REF!</definedName>
    <definedName name="DPjatialum">#REF!</definedName>
    <definedName name="dpk">#REF!</definedName>
    <definedName name="dpk_1">#REF!</definedName>
    <definedName name="dpk_1_1">#REF!</definedName>
    <definedName name="dpk_1_1_1">#REF!</definedName>
    <definedName name="dpk_2">#REF!</definedName>
    <definedName name="dpk_3">#REF!</definedName>
    <definedName name="dpk_3_1">#REF!</definedName>
    <definedName name="dpk_4">#REF!</definedName>
    <definedName name="dpk_4_1">#REF!</definedName>
    <definedName name="dpk_5">#REF!</definedName>
    <definedName name="dpk_6">#REF!</definedName>
    <definedName name="dpk_7">#REF!</definedName>
    <definedName name="dpk_7_1">#REF!</definedName>
    <definedName name="dpk_8">#REF!</definedName>
    <definedName name="dpk_9">#REF!</definedName>
    <definedName name="DPkrepyak">#REF!</definedName>
    <definedName name="dply">#REF!</definedName>
    <definedName name="DPTrip">#REF!</definedName>
    <definedName name="DPtripalum">#REF!</definedName>
    <definedName name="DPtripdouble">#REF!</definedName>
    <definedName name="DPU">#REF!</definedName>
    <definedName name="dq">#REF!</definedName>
    <definedName name="DR">#REF!</definedName>
    <definedName name="draf">#REF!</definedName>
    <definedName name="dragnet">#REF!</definedName>
    <definedName name="Drain">#REF!</definedName>
    <definedName name="DRAINASE">#REF!</definedName>
    <definedName name="DrainBuis50cm">#REF!</definedName>
    <definedName name="dre" localSheetId="9">{"Book1","4.09 FLORA DAN FAUNA.xls","4.22 PERLENGKAPAN SEKOLAH.xls"}</definedName>
    <definedName name="dre" localSheetId="8">{"Book1","4.09 FLORA DAN FAUNA.xls","4.22 PERLENGKAPAN SEKOLAH.xls"}</definedName>
    <definedName name="dre">{"Book1","4.09 FLORA DAN FAUNA.xls","4.22 PERLENGKAPAN SEKOLAH.xls"}</definedName>
    <definedName name="dren25">#REF!</definedName>
    <definedName name="dren32">#REF!</definedName>
    <definedName name="dren40">#REF!</definedName>
    <definedName name="DRESF" localSheetId="9">{"'Sheet1'!$A$1"}</definedName>
    <definedName name="DRESF">{"'Sheet1'!$A$1"}</definedName>
    <definedName name="drh" localSheetId="9" hidden="1">{#N/A,#N/A,FALSE,"REK-S-TPL";#N/A,#N/A,FALSE,"REK-TPML";#N/A,#N/A,FALSE,"RAB-TEMPEL"}</definedName>
    <definedName name="drh" hidden="1">{#N/A,#N/A,FALSE,"REK-S-TPL";#N/A,#N/A,FALSE,"REK-TPML";#N/A,#N/A,FALSE,"RAB-TEMPEL"}</definedName>
    <definedName name="drilb2100">#REF!</definedName>
    <definedName name="drilb2100_1">#REF!</definedName>
    <definedName name="drilb2100_1_1">#REF!</definedName>
    <definedName name="drilb2100_2">#REF!</definedName>
    <definedName name="drilb2100_3">#REF!</definedName>
    <definedName name="drilb2100_4">#REF!</definedName>
    <definedName name="drilb2100_4_1">#REF!</definedName>
    <definedName name="drilb2100_5">#REF!</definedName>
    <definedName name="drilb2100_6">#REF!</definedName>
    <definedName name="drilb2100_7">#REF!</definedName>
    <definedName name="drilb2100_7_1">#REF!</definedName>
    <definedName name="drilb2100_8">#REF!</definedName>
    <definedName name="drilb2100_9">#REF!</definedName>
    <definedName name="drilb2120">#REF!</definedName>
    <definedName name="drilb2120_1">#REF!</definedName>
    <definedName name="drilb2120_1_1">#REF!</definedName>
    <definedName name="drilb2120_2">#REF!</definedName>
    <definedName name="drilb2120_3">#REF!</definedName>
    <definedName name="drilb2120_4">#REF!</definedName>
    <definedName name="drilb2120_4_1">#REF!</definedName>
    <definedName name="drilb2120_5">#REF!</definedName>
    <definedName name="drilb2120_6">#REF!</definedName>
    <definedName name="drilb2120_7">#REF!</definedName>
    <definedName name="drilb2120_7_1">#REF!</definedName>
    <definedName name="drilb2120_8">#REF!</definedName>
    <definedName name="drilb2120_9">#REF!</definedName>
    <definedName name="drilb250">#REF!</definedName>
    <definedName name="drilb250_1">#REF!</definedName>
    <definedName name="drilb250_1_1">#REF!</definedName>
    <definedName name="drilb250_2">#REF!</definedName>
    <definedName name="drilb250_3">#REF!</definedName>
    <definedName name="drilb250_4">#REF!</definedName>
    <definedName name="drilb250_4_1">#REF!</definedName>
    <definedName name="drilb250_5">#REF!</definedName>
    <definedName name="drilb250_6">#REF!</definedName>
    <definedName name="drilb250_7">#REF!</definedName>
    <definedName name="drilb250_7_1">#REF!</definedName>
    <definedName name="drilb250_8">#REF!</definedName>
    <definedName name="drilb250_9">#REF!</definedName>
    <definedName name="drilb260">#REF!</definedName>
    <definedName name="drilb260_1">#REF!</definedName>
    <definedName name="drilb260_1_1">#REF!</definedName>
    <definedName name="drilb260_2">#REF!</definedName>
    <definedName name="drilb260_3">#REF!</definedName>
    <definedName name="drilb260_4">#REF!</definedName>
    <definedName name="drilb260_4_1">#REF!</definedName>
    <definedName name="drilb260_5">#REF!</definedName>
    <definedName name="drilb260_6">#REF!</definedName>
    <definedName name="drilb260_7">#REF!</definedName>
    <definedName name="drilb260_7_1">#REF!</definedName>
    <definedName name="drilb260_8">#REF!</definedName>
    <definedName name="drilb260_9">#REF!</definedName>
    <definedName name="drilb280">#REF!</definedName>
    <definedName name="drilb280_1">#REF!</definedName>
    <definedName name="drilb280_1_1">#REF!</definedName>
    <definedName name="drilb280_2">#REF!</definedName>
    <definedName name="drilb280_3">#REF!</definedName>
    <definedName name="drilb280_4">#REF!</definedName>
    <definedName name="drilb280_4_1">#REF!</definedName>
    <definedName name="drilb280_5">#REF!</definedName>
    <definedName name="drilb280_6">#REF!</definedName>
    <definedName name="drilb280_7">#REF!</definedName>
    <definedName name="drilb280_7_1">#REF!</definedName>
    <definedName name="drilb280_8">#REF!</definedName>
    <definedName name="drilb280_9">#REF!</definedName>
    <definedName name="drildl3a100">#REF!</definedName>
    <definedName name="drildl3a100_1">#REF!</definedName>
    <definedName name="drildl3a100_1_1">#REF!</definedName>
    <definedName name="drildl3a100_1_1_1">#REF!</definedName>
    <definedName name="drildl3a100_2">#REF!</definedName>
    <definedName name="drildl3a100_3">#REF!</definedName>
    <definedName name="drildl3a100_3_1">#REF!</definedName>
    <definedName name="drildl3a100_4">#REF!</definedName>
    <definedName name="drildl3a100_4_1">#REF!</definedName>
    <definedName name="drildl3a100_5">#REF!</definedName>
    <definedName name="drildl3a100_6">#REF!</definedName>
    <definedName name="drildl3a100_7">#REF!</definedName>
    <definedName name="drildl3a100_7_1">#REF!</definedName>
    <definedName name="drildl3a100_8">#REF!</definedName>
    <definedName name="drildl3a100_9">#REF!</definedName>
    <definedName name="drildl3a120">#REF!</definedName>
    <definedName name="drildl3a120_1">#REF!</definedName>
    <definedName name="drildl3a120_1_1">#REF!</definedName>
    <definedName name="drildl3a120_1_1_1">#REF!</definedName>
    <definedName name="drildl3a120_2">#REF!</definedName>
    <definedName name="drildl3a120_3">#REF!</definedName>
    <definedName name="drildl3a120_3_1">#REF!</definedName>
    <definedName name="drildl3a120_4">#REF!</definedName>
    <definedName name="drildl3a120_4_1">#REF!</definedName>
    <definedName name="drildl3a120_5">#REF!</definedName>
    <definedName name="drildl3a120_6">#REF!</definedName>
    <definedName name="drildl3a120_7">#REF!</definedName>
    <definedName name="drildl3a120_7_1">#REF!</definedName>
    <definedName name="drildl3a120_8">#REF!</definedName>
    <definedName name="drildl3a120_9">#REF!</definedName>
    <definedName name="drildl3a50">#REF!</definedName>
    <definedName name="drildl3a50_1">#REF!</definedName>
    <definedName name="drildl3a50_1_1">#REF!</definedName>
    <definedName name="drildl3a50_1_1_1">#REF!</definedName>
    <definedName name="drildl3a50_2">#REF!</definedName>
    <definedName name="drildl3a50_3">#REF!</definedName>
    <definedName name="drildl3a50_3_1">#REF!</definedName>
    <definedName name="drildl3a50_4">#REF!</definedName>
    <definedName name="drildl3a50_4_1">#REF!</definedName>
    <definedName name="drildl3a50_5">#REF!</definedName>
    <definedName name="drildl3a50_6">#REF!</definedName>
    <definedName name="drildl3a50_7">#REF!</definedName>
    <definedName name="drildl3a50_7_1">#REF!</definedName>
    <definedName name="drildl3a50_8">#REF!</definedName>
    <definedName name="drildl3a50_9">#REF!</definedName>
    <definedName name="drildl3a60">#REF!</definedName>
    <definedName name="drildl3a60_1">#REF!</definedName>
    <definedName name="drildl3a60_1_1">#REF!</definedName>
    <definedName name="drildl3a60_1_1_1">#REF!</definedName>
    <definedName name="drildl3a60_2">#REF!</definedName>
    <definedName name="drildl3a60_3">#REF!</definedName>
    <definedName name="drildl3a60_3_1">#REF!</definedName>
    <definedName name="drildl3a60_4">#REF!</definedName>
    <definedName name="drildl3a60_4_1">#REF!</definedName>
    <definedName name="drildl3a60_5">#REF!</definedName>
    <definedName name="drildl3a60_6">#REF!</definedName>
    <definedName name="drildl3a60_7">#REF!</definedName>
    <definedName name="drildl3a60_7_1">#REF!</definedName>
    <definedName name="drildl3a60_8">#REF!</definedName>
    <definedName name="drildl3a60_9">#REF!</definedName>
    <definedName name="drildl3a80">#REF!</definedName>
    <definedName name="drildl3a80_1">#REF!</definedName>
    <definedName name="drildl3a80_1_1">#REF!</definedName>
    <definedName name="drildl3a80_1_1_1">#REF!</definedName>
    <definedName name="drildl3a80_2">#REF!</definedName>
    <definedName name="drildl3a80_3">#REF!</definedName>
    <definedName name="drildl3a80_3_1">#REF!</definedName>
    <definedName name="drildl3a80_4">#REF!</definedName>
    <definedName name="drildl3a80_4_1">#REF!</definedName>
    <definedName name="drildl3a80_5">#REF!</definedName>
    <definedName name="drildl3a80_6">#REF!</definedName>
    <definedName name="drildl3a80_7">#REF!</definedName>
    <definedName name="drildl3a80_7_1">#REF!</definedName>
    <definedName name="drildl3a80_8">#REF!</definedName>
    <definedName name="drildl3a80_9">#REF!</definedName>
    <definedName name="drill1100">#REF!</definedName>
    <definedName name="drill1100_1">#REF!</definedName>
    <definedName name="drill1100_1_1">#REF!</definedName>
    <definedName name="drill1100_1_1_1">#REF!</definedName>
    <definedName name="drill1100_2">#REF!</definedName>
    <definedName name="drill1100_3">#REF!</definedName>
    <definedName name="drill1100_3_1">#REF!</definedName>
    <definedName name="drill1100_4">#REF!</definedName>
    <definedName name="drill1100_4_1">#REF!</definedName>
    <definedName name="drill1100_5">#REF!</definedName>
    <definedName name="drill1100_6">#REF!</definedName>
    <definedName name="drill1100_7">#REF!</definedName>
    <definedName name="drill1100_7_1">#REF!</definedName>
    <definedName name="drill1100_8">#REF!</definedName>
    <definedName name="drill1100_9">#REF!</definedName>
    <definedName name="drill1120">#REF!</definedName>
    <definedName name="drill1120_1">#REF!</definedName>
    <definedName name="drill1120_1_1">#REF!</definedName>
    <definedName name="drill1120_1_1_1">#REF!</definedName>
    <definedName name="drill1120_2">#REF!</definedName>
    <definedName name="drill1120_3">#REF!</definedName>
    <definedName name="drill1120_3_1">#REF!</definedName>
    <definedName name="drill1120_4">#REF!</definedName>
    <definedName name="drill1120_4_1">#REF!</definedName>
    <definedName name="drill1120_5">#REF!</definedName>
    <definedName name="drill1120_6">#REF!</definedName>
    <definedName name="drill1120_7">#REF!</definedName>
    <definedName name="drill1120_7_1">#REF!</definedName>
    <definedName name="drill1120_8">#REF!</definedName>
    <definedName name="drill1120_9">#REF!</definedName>
    <definedName name="drill150">#REF!</definedName>
    <definedName name="drill150_1">#REF!</definedName>
    <definedName name="drill150_1_1">#REF!</definedName>
    <definedName name="drill150_1_1_1">#REF!</definedName>
    <definedName name="drill150_2">#REF!</definedName>
    <definedName name="drill150_3">#REF!</definedName>
    <definedName name="drill150_3_1">#REF!</definedName>
    <definedName name="drill150_4">#REF!</definedName>
    <definedName name="drill150_4_1">#REF!</definedName>
    <definedName name="drill150_5">#REF!</definedName>
    <definedName name="drill150_6">#REF!</definedName>
    <definedName name="drill150_7">#REF!</definedName>
    <definedName name="drill150_7_1">#REF!</definedName>
    <definedName name="drill150_8">#REF!</definedName>
    <definedName name="drill150_9">#REF!</definedName>
    <definedName name="drill160">#REF!</definedName>
    <definedName name="drill160_1">#REF!</definedName>
    <definedName name="drill160_1_1">#REF!</definedName>
    <definedName name="drill160_1_1_1">#REF!</definedName>
    <definedName name="drill160_2">#REF!</definedName>
    <definedName name="drill160_3">#REF!</definedName>
    <definedName name="drill160_3_1">#REF!</definedName>
    <definedName name="drill160_4">#REF!</definedName>
    <definedName name="drill160_4_1">#REF!</definedName>
    <definedName name="drill160_5">#REF!</definedName>
    <definedName name="drill160_6">#REF!</definedName>
    <definedName name="drill160_7">#REF!</definedName>
    <definedName name="drill160_7_1">#REF!</definedName>
    <definedName name="drill160_8">#REF!</definedName>
    <definedName name="drill160_9">#REF!</definedName>
    <definedName name="drill180">#REF!</definedName>
    <definedName name="drill180_1">#REF!</definedName>
    <definedName name="drill180_1_1">#REF!</definedName>
    <definedName name="drill180_1_1_1">#REF!</definedName>
    <definedName name="drill180_2">#REF!</definedName>
    <definedName name="drill180_3">#REF!</definedName>
    <definedName name="drill180_3_1">#REF!</definedName>
    <definedName name="drill180_4">#REF!</definedName>
    <definedName name="drill180_4_1">#REF!</definedName>
    <definedName name="drill180_5">#REF!</definedName>
    <definedName name="drill180_6">#REF!</definedName>
    <definedName name="drill180_7">#REF!</definedName>
    <definedName name="drill180_7_1">#REF!</definedName>
    <definedName name="drill180_8">#REF!</definedName>
    <definedName name="drill180_9">#REF!</definedName>
    <definedName name="drill3100">#REF!</definedName>
    <definedName name="drill3100_1">#REF!</definedName>
    <definedName name="drill3100_1_1">#REF!</definedName>
    <definedName name="drill3100_1_1_1">#REF!</definedName>
    <definedName name="drill3100_2">#REF!</definedName>
    <definedName name="drill3100_3">#REF!</definedName>
    <definedName name="drill3100_3_1">#REF!</definedName>
    <definedName name="drill3100_4">#REF!</definedName>
    <definedName name="drill3100_4_1">#REF!</definedName>
    <definedName name="drill3100_5">#REF!</definedName>
    <definedName name="drill3100_6">#REF!</definedName>
    <definedName name="drill3100_7">#REF!</definedName>
    <definedName name="drill3100_7_1">#REF!</definedName>
    <definedName name="drill3100_8">#REF!</definedName>
    <definedName name="drill3100_9">#REF!</definedName>
    <definedName name="drill3120">#REF!</definedName>
    <definedName name="drill3120_1">#REF!</definedName>
    <definedName name="drill3120_1_1">#REF!</definedName>
    <definedName name="drill3120_1_1_1">#REF!</definedName>
    <definedName name="drill3120_2">#REF!</definedName>
    <definedName name="drill3120_3">#REF!</definedName>
    <definedName name="drill3120_3_1">#REF!</definedName>
    <definedName name="drill3120_4">#REF!</definedName>
    <definedName name="drill3120_4_1">#REF!</definedName>
    <definedName name="drill3120_5">#REF!</definedName>
    <definedName name="drill3120_6">#REF!</definedName>
    <definedName name="drill3120_7">#REF!</definedName>
    <definedName name="drill3120_7_1">#REF!</definedName>
    <definedName name="drill3120_8">#REF!</definedName>
    <definedName name="drill3120_9">#REF!</definedName>
    <definedName name="drill350">#REF!</definedName>
    <definedName name="drill350_1">#REF!</definedName>
    <definedName name="drill350_1_1">#REF!</definedName>
    <definedName name="drill350_1_1_1">#REF!</definedName>
    <definedName name="drill350_2">#REF!</definedName>
    <definedName name="drill350_3">#REF!</definedName>
    <definedName name="drill350_3_1">#REF!</definedName>
    <definedName name="drill350_4">#REF!</definedName>
    <definedName name="drill350_4_1">#REF!</definedName>
    <definedName name="drill350_5">#REF!</definedName>
    <definedName name="drill350_6">#REF!</definedName>
    <definedName name="drill350_7">#REF!</definedName>
    <definedName name="drill350_7_1">#REF!</definedName>
    <definedName name="drill350_8">#REF!</definedName>
    <definedName name="drill350_9">#REF!</definedName>
    <definedName name="drill360">#REF!</definedName>
    <definedName name="drill360_1">#REF!</definedName>
    <definedName name="drill360_1_1">#REF!</definedName>
    <definedName name="drill360_1_1_1">#REF!</definedName>
    <definedName name="drill360_2">#REF!</definedName>
    <definedName name="drill360_3">#REF!</definedName>
    <definedName name="drill360_3_1">#REF!</definedName>
    <definedName name="drill360_4">#REF!</definedName>
    <definedName name="drill360_4_1">#REF!</definedName>
    <definedName name="drill360_5">#REF!</definedName>
    <definedName name="drill360_6">#REF!</definedName>
    <definedName name="drill360_7">#REF!</definedName>
    <definedName name="drill360_7_1">#REF!</definedName>
    <definedName name="drill360_8">#REF!</definedName>
    <definedName name="drill360_9">#REF!</definedName>
    <definedName name="drill380">#REF!</definedName>
    <definedName name="drill380_1">#REF!</definedName>
    <definedName name="drill380_1_1">#REF!</definedName>
    <definedName name="drill380_1_1_1">#REF!</definedName>
    <definedName name="drill380_2">#REF!</definedName>
    <definedName name="drill380_3">#REF!</definedName>
    <definedName name="drill380_3_1">#REF!</definedName>
    <definedName name="drill380_4">#REF!</definedName>
    <definedName name="drill380_4_1">#REF!</definedName>
    <definedName name="drill380_5">#REF!</definedName>
    <definedName name="drill380_6">#REF!</definedName>
    <definedName name="drill380_7">#REF!</definedName>
    <definedName name="drill380_7_1">#REF!</definedName>
    <definedName name="drill380_8">#REF!</definedName>
    <definedName name="drill380_9">#REF!</definedName>
    <definedName name="drill5100">#REF!</definedName>
    <definedName name="drill5100_1">#REF!</definedName>
    <definedName name="drill5100_1_1">#REF!</definedName>
    <definedName name="drill5100_1_1_1">#REF!</definedName>
    <definedName name="drill5100_2">#REF!</definedName>
    <definedName name="drill5100_3">#REF!</definedName>
    <definedName name="drill5100_3_1">#REF!</definedName>
    <definedName name="drill5100_4">#REF!</definedName>
    <definedName name="drill5100_4_1">#REF!</definedName>
    <definedName name="drill5100_5">#REF!</definedName>
    <definedName name="drill5100_6">#REF!</definedName>
    <definedName name="drill5100_7">#REF!</definedName>
    <definedName name="drill5100_7_1">#REF!</definedName>
    <definedName name="drill5100_8">#REF!</definedName>
    <definedName name="drill5100_9">#REF!</definedName>
    <definedName name="drill5120">#REF!</definedName>
    <definedName name="drill5120_1">#REF!</definedName>
    <definedName name="drill5120_1_1">#REF!</definedName>
    <definedName name="drill5120_1_1_1">#REF!</definedName>
    <definedName name="drill5120_2">#REF!</definedName>
    <definedName name="drill5120_3">#REF!</definedName>
    <definedName name="drill5120_3_1">#REF!</definedName>
    <definedName name="drill5120_4">#REF!</definedName>
    <definedName name="drill5120_4_1">#REF!</definedName>
    <definedName name="drill5120_5">#REF!</definedName>
    <definedName name="drill5120_6">#REF!</definedName>
    <definedName name="drill5120_7">#REF!</definedName>
    <definedName name="drill5120_7_1">#REF!</definedName>
    <definedName name="drill5120_8">#REF!</definedName>
    <definedName name="drill5120_9">#REF!</definedName>
    <definedName name="drill550">#REF!</definedName>
    <definedName name="drill550_1">#REF!</definedName>
    <definedName name="drill550_1_1">#REF!</definedName>
    <definedName name="drill550_1_1_1">#REF!</definedName>
    <definedName name="drill550_2">#REF!</definedName>
    <definedName name="drill550_3">#REF!</definedName>
    <definedName name="drill550_3_1">#REF!</definedName>
    <definedName name="drill550_4">#REF!</definedName>
    <definedName name="drill550_4_1">#REF!</definedName>
    <definedName name="drill550_5">#REF!</definedName>
    <definedName name="drill550_6">#REF!</definedName>
    <definedName name="drill550_7">#REF!</definedName>
    <definedName name="drill550_7_1">#REF!</definedName>
    <definedName name="drill550_8">#REF!</definedName>
    <definedName name="drill550_9">#REF!</definedName>
    <definedName name="drill560">#REF!</definedName>
    <definedName name="drill560_1">#REF!</definedName>
    <definedName name="drill560_1_1">#REF!</definedName>
    <definedName name="drill560_1_1_1">#REF!</definedName>
    <definedName name="drill560_2">#REF!</definedName>
    <definedName name="drill560_3">#REF!</definedName>
    <definedName name="drill560_3_1">#REF!</definedName>
    <definedName name="drill560_4">#REF!</definedName>
    <definedName name="drill560_4_1">#REF!</definedName>
    <definedName name="drill560_5">#REF!</definedName>
    <definedName name="drill560_6">#REF!</definedName>
    <definedName name="drill560_7">#REF!</definedName>
    <definedName name="drill560_7_1">#REF!</definedName>
    <definedName name="drill560_8">#REF!</definedName>
    <definedName name="drill560_9">#REF!</definedName>
    <definedName name="drill580">#REF!</definedName>
    <definedName name="drill580_1">#REF!</definedName>
    <definedName name="drill580_1_1">#REF!</definedName>
    <definedName name="drill580_1_1_1">#REF!</definedName>
    <definedName name="drill580_2">#REF!</definedName>
    <definedName name="drill580_3">#REF!</definedName>
    <definedName name="drill580_3_1">#REF!</definedName>
    <definedName name="drill580_4">#REF!</definedName>
    <definedName name="drill580_4_1">#REF!</definedName>
    <definedName name="drill580_5">#REF!</definedName>
    <definedName name="drill580_6">#REF!</definedName>
    <definedName name="drill580_7">#REF!</definedName>
    <definedName name="drill580_7_1">#REF!</definedName>
    <definedName name="drill580_8">#REF!</definedName>
    <definedName name="drill580_9">#REF!</definedName>
    <definedName name="drill5a100">#REF!</definedName>
    <definedName name="drill5a100_1">#REF!</definedName>
    <definedName name="drill5a100_1_1">#REF!</definedName>
    <definedName name="drill5a100_1_1_1">#REF!</definedName>
    <definedName name="drill5a100_2">#REF!</definedName>
    <definedName name="drill5a100_3">#REF!</definedName>
    <definedName name="drill5a100_3_1">#REF!</definedName>
    <definedName name="drill5a100_4">#REF!</definedName>
    <definedName name="drill5a100_4_1">#REF!</definedName>
    <definedName name="drill5a100_5">#REF!</definedName>
    <definedName name="drill5a100_6">#REF!</definedName>
    <definedName name="drill5a100_7">#REF!</definedName>
    <definedName name="drill5a100_7_1">#REF!</definedName>
    <definedName name="drill5a100_8">#REF!</definedName>
    <definedName name="drill5a100_9">#REF!</definedName>
    <definedName name="drill5a120">#REF!</definedName>
    <definedName name="drill5a120_1">#REF!</definedName>
    <definedName name="drill5a120_1_1">#REF!</definedName>
    <definedName name="drill5a120_1_1_1">#REF!</definedName>
    <definedName name="drill5a120_2">#REF!</definedName>
    <definedName name="drill5a120_3">#REF!</definedName>
    <definedName name="drill5a120_3_1">#REF!</definedName>
    <definedName name="drill5a120_4">#REF!</definedName>
    <definedName name="drill5a120_4_1">#REF!</definedName>
    <definedName name="drill5a120_5">#REF!</definedName>
    <definedName name="drill5a120_6">#REF!</definedName>
    <definedName name="drill5a120_7">#REF!</definedName>
    <definedName name="drill5a120_7_1">#REF!</definedName>
    <definedName name="drill5a120_8">#REF!</definedName>
    <definedName name="drill5a120_9">#REF!</definedName>
    <definedName name="drill5a50">#REF!</definedName>
    <definedName name="drill5a50_1">#REF!</definedName>
    <definedName name="drill5a50_1_1">#REF!</definedName>
    <definedName name="drill5a50_1_1_1">#REF!</definedName>
    <definedName name="drill5a50_2">#REF!</definedName>
    <definedName name="drill5a50_3">#REF!</definedName>
    <definedName name="drill5a50_3_1">#REF!</definedName>
    <definedName name="drill5a50_4">#REF!</definedName>
    <definedName name="drill5a50_4_1">#REF!</definedName>
    <definedName name="drill5a50_5">#REF!</definedName>
    <definedName name="drill5a50_6">#REF!</definedName>
    <definedName name="drill5a50_7">#REF!</definedName>
    <definedName name="drill5a50_7_1">#REF!</definedName>
    <definedName name="drill5a50_8">#REF!</definedName>
    <definedName name="drill5a50_9">#REF!</definedName>
    <definedName name="drill5a60">#REF!</definedName>
    <definedName name="drill5a60_1">#REF!</definedName>
    <definedName name="drill5a60_1_1">#REF!</definedName>
    <definedName name="drill5a60_1_1_1">#REF!</definedName>
    <definedName name="drill5a60_2">#REF!</definedName>
    <definedName name="drill5a60_3">#REF!</definedName>
    <definedName name="drill5a60_3_1">#REF!</definedName>
    <definedName name="drill5a60_4">#REF!</definedName>
    <definedName name="drill5a60_4_1">#REF!</definedName>
    <definedName name="drill5a60_5">#REF!</definedName>
    <definedName name="drill5a60_6">#REF!</definedName>
    <definedName name="drill5a60_7">#REF!</definedName>
    <definedName name="drill5a60_7_1">#REF!</definedName>
    <definedName name="drill5a60_8">#REF!</definedName>
    <definedName name="drill5a60_9">#REF!</definedName>
    <definedName name="drill5a80">#REF!</definedName>
    <definedName name="drill5a80_1">#REF!</definedName>
    <definedName name="drill5a80_1_1">#REF!</definedName>
    <definedName name="drill5a80_1_1_1">#REF!</definedName>
    <definedName name="drill5a80_2">#REF!</definedName>
    <definedName name="drill5a80_3">#REF!</definedName>
    <definedName name="drill5a80_3_1">#REF!</definedName>
    <definedName name="drill5a80_4">#REF!</definedName>
    <definedName name="drill5a80_4_1">#REF!</definedName>
    <definedName name="drill5a80_5">#REF!</definedName>
    <definedName name="drill5a80_6">#REF!</definedName>
    <definedName name="drill5a80_7">#REF!</definedName>
    <definedName name="drill5a80_7_1">#REF!</definedName>
    <definedName name="drill5a80_8">#REF!</definedName>
    <definedName name="drill5a80_9">#REF!</definedName>
    <definedName name="drill6a100">#REF!</definedName>
    <definedName name="drill6a100_1">#REF!</definedName>
    <definedName name="drill6a100_1_1">#REF!</definedName>
    <definedName name="drill6a100_1_1_1">#REF!</definedName>
    <definedName name="drill6a100_2">#REF!</definedName>
    <definedName name="drill6a100_3">#REF!</definedName>
    <definedName name="drill6a100_3_1">#REF!</definedName>
    <definedName name="drill6a100_4">#REF!</definedName>
    <definedName name="drill6a100_4_1">#REF!</definedName>
    <definedName name="drill6a100_5">#REF!</definedName>
    <definedName name="drill6a100_6">#REF!</definedName>
    <definedName name="drill6a100_7">#REF!</definedName>
    <definedName name="drill6a100_7_1">#REF!</definedName>
    <definedName name="drill6a100_8">#REF!</definedName>
    <definedName name="drill6a100_9">#REF!</definedName>
    <definedName name="drill6a120">#REF!</definedName>
    <definedName name="drill6a120_1">#REF!</definedName>
    <definedName name="drill6a120_1_1">#REF!</definedName>
    <definedName name="drill6a120_1_1_1">#REF!</definedName>
    <definedName name="drill6a120_2">#REF!</definedName>
    <definedName name="drill6a120_3">#REF!</definedName>
    <definedName name="drill6a120_3_1">#REF!</definedName>
    <definedName name="drill6a120_4">#REF!</definedName>
    <definedName name="drill6a120_4_1">#REF!</definedName>
    <definedName name="drill6a120_5">#REF!</definedName>
    <definedName name="drill6a120_6">#REF!</definedName>
    <definedName name="drill6a120_7">#REF!</definedName>
    <definedName name="drill6a120_7_1">#REF!</definedName>
    <definedName name="drill6a120_8">#REF!</definedName>
    <definedName name="drill6a120_9">#REF!</definedName>
    <definedName name="drill6a50">#REF!</definedName>
    <definedName name="drill6a50_1">#REF!</definedName>
    <definedName name="drill6a50_1_1">#REF!</definedName>
    <definedName name="drill6a50_1_1_1">#REF!</definedName>
    <definedName name="drill6a50_2">#REF!</definedName>
    <definedName name="drill6a50_3">#REF!</definedName>
    <definedName name="drill6a50_3_1">#REF!</definedName>
    <definedName name="drill6a50_4">#REF!</definedName>
    <definedName name="drill6a50_4_1">#REF!</definedName>
    <definedName name="drill6a50_5">#REF!</definedName>
    <definedName name="drill6a50_6">#REF!</definedName>
    <definedName name="drill6a50_7">#REF!</definedName>
    <definedName name="drill6a50_7_1">#REF!</definedName>
    <definedName name="drill6a50_8">#REF!</definedName>
    <definedName name="drill6a50_9">#REF!</definedName>
    <definedName name="drill6a60">#REF!</definedName>
    <definedName name="drill6a60_1">#REF!</definedName>
    <definedName name="drill6a60_1_1">#REF!</definedName>
    <definedName name="drill6a60_1_1_1">#REF!</definedName>
    <definedName name="drill6a60_2">#REF!</definedName>
    <definedName name="drill6a60_3">#REF!</definedName>
    <definedName name="drill6a60_3_1">#REF!</definedName>
    <definedName name="drill6a60_4">#REF!</definedName>
    <definedName name="drill6a60_4_1">#REF!</definedName>
    <definedName name="drill6a60_5">#REF!</definedName>
    <definedName name="drill6a60_6">#REF!</definedName>
    <definedName name="drill6a60_7">#REF!</definedName>
    <definedName name="drill6a60_7_1">#REF!</definedName>
    <definedName name="drill6a60_8">#REF!</definedName>
    <definedName name="drill6a60_9">#REF!</definedName>
    <definedName name="drill6a80">#REF!</definedName>
    <definedName name="drill6a80_1">#REF!</definedName>
    <definedName name="drill6a80_1_1">#REF!</definedName>
    <definedName name="drill6a80_1_1_1">#REF!</definedName>
    <definedName name="drill6a80_2">#REF!</definedName>
    <definedName name="drill6a80_3">#REF!</definedName>
    <definedName name="drill6a80_3_1">#REF!</definedName>
    <definedName name="drill6a80_4">#REF!</definedName>
    <definedName name="drill6a80_4_1">#REF!</definedName>
    <definedName name="drill6a80_5">#REF!</definedName>
    <definedName name="drill6a80_6">#REF!</definedName>
    <definedName name="drill6a80_7">#REF!</definedName>
    <definedName name="drill6a80_7_1">#REF!</definedName>
    <definedName name="drill6a80_8">#REF!</definedName>
    <definedName name="drill6a80_9">#REF!</definedName>
    <definedName name="Drilling">#REF!</definedName>
    <definedName name="drillug100">#REF!</definedName>
    <definedName name="drillug100_1">#REF!</definedName>
    <definedName name="drillug100_1_1">#REF!</definedName>
    <definedName name="drillug100_1_1_1">#REF!</definedName>
    <definedName name="drillug100_2">#REF!</definedName>
    <definedName name="drillug100_3">#REF!</definedName>
    <definedName name="drillug100_3_1">#REF!</definedName>
    <definedName name="drillug100_4">#REF!</definedName>
    <definedName name="drillug100_4_1">#REF!</definedName>
    <definedName name="drillug100_5">#REF!</definedName>
    <definedName name="drillug100_6">#REF!</definedName>
    <definedName name="drillug100_7">#REF!</definedName>
    <definedName name="drillug100_7_1">#REF!</definedName>
    <definedName name="drillug100_8">#REF!</definedName>
    <definedName name="drillug100_9">#REF!</definedName>
    <definedName name="drillug120">#REF!</definedName>
    <definedName name="drillug120_1">#REF!</definedName>
    <definedName name="drillug120_1_1">#REF!</definedName>
    <definedName name="drillug120_1_1_1">#REF!</definedName>
    <definedName name="drillug120_2">#REF!</definedName>
    <definedName name="drillug120_3">#REF!</definedName>
    <definedName name="drillug120_3_1">#REF!</definedName>
    <definedName name="drillug120_4">#REF!</definedName>
    <definedName name="drillug120_4_1">#REF!</definedName>
    <definedName name="drillug120_5">#REF!</definedName>
    <definedName name="drillug120_6">#REF!</definedName>
    <definedName name="drillug120_7">#REF!</definedName>
    <definedName name="drillug120_7_1">#REF!</definedName>
    <definedName name="drillug120_8">#REF!</definedName>
    <definedName name="drillug120_9">#REF!</definedName>
    <definedName name="drillug50">#REF!</definedName>
    <definedName name="drillug50_1">#REF!</definedName>
    <definedName name="drillug50_1_1">#REF!</definedName>
    <definedName name="drillug50_1_1_1">#REF!</definedName>
    <definedName name="drillug50_2">#REF!</definedName>
    <definedName name="drillug50_3">#REF!</definedName>
    <definedName name="drillug50_3_1">#REF!</definedName>
    <definedName name="drillug50_4">#REF!</definedName>
    <definedName name="drillug50_4_1">#REF!</definedName>
    <definedName name="drillug50_5">#REF!</definedName>
    <definedName name="drillug50_6">#REF!</definedName>
    <definedName name="drillug50_7">#REF!</definedName>
    <definedName name="drillug50_7_1">#REF!</definedName>
    <definedName name="drillug50_8">#REF!</definedName>
    <definedName name="drillug50_9">#REF!</definedName>
    <definedName name="drillug60">#REF!</definedName>
    <definedName name="drillug60_1">#REF!</definedName>
    <definedName name="drillug60_1_1">#REF!</definedName>
    <definedName name="drillug60_1_1_1">#REF!</definedName>
    <definedName name="drillug60_2">#REF!</definedName>
    <definedName name="drillug60_3">#REF!</definedName>
    <definedName name="drillug60_3_1">#REF!</definedName>
    <definedName name="drillug60_4">#REF!</definedName>
    <definedName name="drillug60_4_1">#REF!</definedName>
    <definedName name="drillug60_5">#REF!</definedName>
    <definedName name="drillug60_6">#REF!</definedName>
    <definedName name="drillug60_7">#REF!</definedName>
    <definedName name="drillug60_7_1">#REF!</definedName>
    <definedName name="drillug60_8">#REF!</definedName>
    <definedName name="drillug60_9">#REF!</definedName>
    <definedName name="drillug80">#REF!</definedName>
    <definedName name="drillug80_1">#REF!</definedName>
    <definedName name="drillug80_1_1">#REF!</definedName>
    <definedName name="drillug80_1_1_1">#REF!</definedName>
    <definedName name="drillug80_2">#REF!</definedName>
    <definedName name="drillug80_3">#REF!</definedName>
    <definedName name="drillug80_3_1">#REF!</definedName>
    <definedName name="drillug80_4">#REF!</definedName>
    <definedName name="drillug80_4_1">#REF!</definedName>
    <definedName name="drillug80_5">#REF!</definedName>
    <definedName name="drillug80_6">#REF!</definedName>
    <definedName name="drillug80_7">#REF!</definedName>
    <definedName name="drillug80_7_1">#REF!</definedName>
    <definedName name="drillug80_8">#REF!</definedName>
    <definedName name="drillug80_9">#REF!</definedName>
    <definedName name="Driver">#REF!</definedName>
    <definedName name="drop">#REF!</definedName>
    <definedName name="Drop_Ceiling_L___15_cm">#REF!</definedName>
    <definedName name="Drop_Ceiling_L___30_cm">#REF!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v">#REF!</definedName>
    <definedName name="DRY">#REF!</definedName>
    <definedName name="ds" localSheetId="9">{"Book1","4.09 FLORA DAN FAUNA.xls","4.22 PERLENGKAPAN SEKOLAH.xls"}</definedName>
    <definedName name="ds" localSheetId="8">{"Book1","4.09 FLORA DAN FAUNA.xls","4.22 PERLENGKAPAN SEKOLAH.xls"}</definedName>
    <definedName name="ds">{"Book1","4.09 FLORA DAN FAUNA.xls","4.22 PERLENGKAPAN SEKOLAH.xls"}</definedName>
    <definedName name="ds1pnc">#REF!</definedName>
    <definedName name="ds1pvl">#REF!</definedName>
    <definedName name="ds3pnc">#REF!</definedName>
    <definedName name="ds3pvl">#REF!</definedName>
    <definedName name="dsaf">#REF!</definedName>
    <definedName name="dsaf_4">#REF!</definedName>
    <definedName name="Dsc">#REF!</definedName>
    <definedName name="DSCD">#REF!</definedName>
    <definedName name="dsct3pnc">#REF!</definedName>
    <definedName name="dsct3pvl">#REF!</definedName>
    <definedName name="dsd">#REF!</definedName>
    <definedName name="dsf" localSheetId="9">{"'Sheet1'!$A$1"}</definedName>
    <definedName name="dsf">{"'Sheet1'!$A$1"}</definedName>
    <definedName name="dsfg">#REF!</definedName>
    <definedName name="dsfsadfewf">#REF!</definedName>
    <definedName name="dsfsda">#REF!</definedName>
    <definedName name="dsfsdfsdf">#N/A</definedName>
    <definedName name="DSGA" localSheetId="9" hidden="1">{#N/A,#N/A,TRUE,"Front";#N/A,#N/A,TRUE,"Simple Letter";#N/A,#N/A,TRUE,"Inside";#N/A,#N/A,TRUE,"Contents";#N/A,#N/A,TRUE,"Basis";#N/A,#N/A,TRUE,"Inclusions";#N/A,#N/A,TRUE,"Exclusions";#N/A,#N/A,TRUE,"Areas";#N/A,#N/A,TRUE,"Summary";#N/A,#N/A,TRUE,"Detail"}</definedName>
    <definedName name="DSGA" hidden="1">{#N/A,#N/A,TRUE,"Front";#N/A,#N/A,TRUE,"Simple Letter";#N/A,#N/A,TRUE,"Inside";#N/A,#N/A,TRUE,"Contents";#N/A,#N/A,TRUE,"Basis";#N/A,#N/A,TRUE,"Inclusions";#N/A,#N/A,TRUE,"Exclusions";#N/A,#N/A,TRUE,"Areas";#N/A,#N/A,TRUE,"Summary";#N/A,#N/A,TRUE,"Detail"}</definedName>
    <definedName name="dsilb2100">#REF!</definedName>
    <definedName name="dsilb2100_1">#REF!</definedName>
    <definedName name="dsilb2100_1_1">#REF!</definedName>
    <definedName name="dsilb2100_2">#REF!</definedName>
    <definedName name="dsilb2100_3">#REF!</definedName>
    <definedName name="dsilb2100_4">#REF!</definedName>
    <definedName name="dsilb2100_4_1">#REF!</definedName>
    <definedName name="dsilb2100_5">#REF!</definedName>
    <definedName name="dsilb2100_6">#REF!</definedName>
    <definedName name="dsilb2100_7">#REF!</definedName>
    <definedName name="dsilb2100_7_1">#REF!</definedName>
    <definedName name="dsilb2100_8">#REF!</definedName>
    <definedName name="dsilb2100_9">#REF!</definedName>
    <definedName name="dsilb2120">#REF!</definedName>
    <definedName name="dsilb2120_1">#REF!</definedName>
    <definedName name="dsilb2120_1_1">#REF!</definedName>
    <definedName name="dsilb2120_2">#REF!</definedName>
    <definedName name="dsilb2120_3">#REF!</definedName>
    <definedName name="dsilb2120_4">#REF!</definedName>
    <definedName name="dsilb2120_4_1">#REF!</definedName>
    <definedName name="dsilb2120_5">#REF!</definedName>
    <definedName name="dsilb2120_6">#REF!</definedName>
    <definedName name="dsilb2120_7">#REF!</definedName>
    <definedName name="dsilb2120_7_1">#REF!</definedName>
    <definedName name="dsilb2120_8">#REF!</definedName>
    <definedName name="dsilb2120_9">#REF!</definedName>
    <definedName name="dsilb250">#REF!</definedName>
    <definedName name="dsilb250_1">#REF!</definedName>
    <definedName name="dsilb250_1_1">#REF!</definedName>
    <definedName name="dsilb250_2">#REF!</definedName>
    <definedName name="dsilb250_3">#REF!</definedName>
    <definedName name="dsilb250_4">#REF!</definedName>
    <definedName name="dsilb250_4_1">#REF!</definedName>
    <definedName name="dsilb250_5">#REF!</definedName>
    <definedName name="dsilb250_6">#REF!</definedName>
    <definedName name="dsilb250_7">#REF!</definedName>
    <definedName name="dsilb250_7_1">#REF!</definedName>
    <definedName name="dsilb250_8">#REF!</definedName>
    <definedName name="dsilb250_9">#REF!</definedName>
    <definedName name="dsilb260">#REF!</definedName>
    <definedName name="dsilb260_1">#REF!</definedName>
    <definedName name="dsilb260_1_1">#REF!</definedName>
    <definedName name="dsilb260_2">#REF!</definedName>
    <definedName name="dsilb260_3">#REF!</definedName>
    <definedName name="dsilb260_4">#REF!</definedName>
    <definedName name="dsilb260_4_1">#REF!</definedName>
    <definedName name="dsilb260_5">#REF!</definedName>
    <definedName name="dsilb260_6">#REF!</definedName>
    <definedName name="dsilb260_7">#REF!</definedName>
    <definedName name="dsilb260_7_1">#REF!</definedName>
    <definedName name="dsilb260_8">#REF!</definedName>
    <definedName name="dsilb260_9">#REF!</definedName>
    <definedName name="dsilb280">#REF!</definedName>
    <definedName name="dsilb280_1">#REF!</definedName>
    <definedName name="dsilb280_1_1">#REF!</definedName>
    <definedName name="dsilb280_2">#REF!</definedName>
    <definedName name="dsilb280_3">#REF!</definedName>
    <definedName name="dsilb280_4">#REF!</definedName>
    <definedName name="dsilb280_4_1">#REF!</definedName>
    <definedName name="dsilb280_5">#REF!</definedName>
    <definedName name="dsilb280_6">#REF!</definedName>
    <definedName name="dsilb280_7">#REF!</definedName>
    <definedName name="dsilb280_7_1">#REF!</definedName>
    <definedName name="dsilb280_8">#REF!</definedName>
    <definedName name="dsilb280_9">#REF!</definedName>
    <definedName name="dsildb2100">#REF!</definedName>
    <definedName name="dsildb2100_1">#REF!</definedName>
    <definedName name="dsildb2100_1_1">#REF!</definedName>
    <definedName name="dsildb2100_2">#REF!</definedName>
    <definedName name="dsildb2100_3">#REF!</definedName>
    <definedName name="dsildb2100_4">#REF!</definedName>
    <definedName name="dsildb2100_4_1">#REF!</definedName>
    <definedName name="dsildb2100_5">#REF!</definedName>
    <definedName name="dsildb2100_6">#REF!</definedName>
    <definedName name="dsildb2100_7">#REF!</definedName>
    <definedName name="dsildb2100_7_1">#REF!</definedName>
    <definedName name="dsildb2100_8">#REF!</definedName>
    <definedName name="dsildb2100_9">#REF!</definedName>
    <definedName name="dsildb2120">#REF!</definedName>
    <definedName name="dsildb2120_1">#REF!</definedName>
    <definedName name="dsildb2120_1_1">#REF!</definedName>
    <definedName name="dsildb2120_2">#REF!</definedName>
    <definedName name="dsildb2120_3">#REF!</definedName>
    <definedName name="dsildb2120_4">#REF!</definedName>
    <definedName name="dsildb2120_4_1">#REF!</definedName>
    <definedName name="dsildb2120_5">#REF!</definedName>
    <definedName name="dsildb2120_6">#REF!</definedName>
    <definedName name="dsildb2120_7">#REF!</definedName>
    <definedName name="dsildb2120_7_1">#REF!</definedName>
    <definedName name="dsildb2120_8">#REF!</definedName>
    <definedName name="dsildb2120_9">#REF!</definedName>
    <definedName name="dsildb250">#REF!</definedName>
    <definedName name="dsildb250_1">#REF!</definedName>
    <definedName name="dsildb250_1_1">#REF!</definedName>
    <definedName name="dsildb250_2">#REF!</definedName>
    <definedName name="dsildb250_3">#REF!</definedName>
    <definedName name="dsildb250_4">#REF!</definedName>
    <definedName name="dsildb250_4_1">#REF!</definedName>
    <definedName name="dsildb250_5">#REF!</definedName>
    <definedName name="dsildb250_6">#REF!</definedName>
    <definedName name="dsildb250_7">#REF!</definedName>
    <definedName name="dsildb250_7_1">#REF!</definedName>
    <definedName name="dsildb250_8">#REF!</definedName>
    <definedName name="dsildb250_9">#REF!</definedName>
    <definedName name="dsildb260">#REF!</definedName>
    <definedName name="dsildb260_1">#REF!</definedName>
    <definedName name="dsildb260_1_1">#REF!</definedName>
    <definedName name="dsildb260_2">#REF!</definedName>
    <definedName name="dsildb260_3">#REF!</definedName>
    <definedName name="dsildb260_4">#REF!</definedName>
    <definedName name="dsildb260_4_1">#REF!</definedName>
    <definedName name="dsildb260_5">#REF!</definedName>
    <definedName name="dsildb260_6">#REF!</definedName>
    <definedName name="dsildb260_7">#REF!</definedName>
    <definedName name="dsildb260_7_1">#REF!</definedName>
    <definedName name="dsildb260_8">#REF!</definedName>
    <definedName name="dsildb260_9">#REF!</definedName>
    <definedName name="dsildb280">#REF!</definedName>
    <definedName name="dsildb280_1">#REF!</definedName>
    <definedName name="dsildb280_1_1">#REF!</definedName>
    <definedName name="dsildb280_2">#REF!</definedName>
    <definedName name="dsildb280_3">#REF!</definedName>
    <definedName name="dsildb280_4">#REF!</definedName>
    <definedName name="dsildb280_4_1">#REF!</definedName>
    <definedName name="dsildb280_5">#REF!</definedName>
    <definedName name="dsildb280_6">#REF!</definedName>
    <definedName name="dsildb280_7">#REF!</definedName>
    <definedName name="dsildb280_7_1">#REF!</definedName>
    <definedName name="dsildb280_8">#REF!</definedName>
    <definedName name="dsildb280_9">#REF!</definedName>
    <definedName name="dsildl1100">#REF!</definedName>
    <definedName name="dsildl1100_1">#REF!</definedName>
    <definedName name="dsildl1100_1_1">#REF!</definedName>
    <definedName name="dsildl1100_1_1_1">#REF!</definedName>
    <definedName name="dsildl1100_2">#REF!</definedName>
    <definedName name="dsildl1100_3">#REF!</definedName>
    <definedName name="dsildl1100_4">#REF!</definedName>
    <definedName name="dsildl1100_4_1">#REF!</definedName>
    <definedName name="dsildl1100_5">#REF!</definedName>
    <definedName name="dsildl1100_6">#REF!</definedName>
    <definedName name="dsildl1100_7">#REF!</definedName>
    <definedName name="dsildl1100_7_1">#REF!</definedName>
    <definedName name="dsildl1100_8">#REF!</definedName>
    <definedName name="dsildl1100_9">#REF!</definedName>
    <definedName name="dsildl1120">#REF!</definedName>
    <definedName name="dsildl1120_1">#REF!</definedName>
    <definedName name="dsildl1120_1_1">#REF!</definedName>
    <definedName name="dsildl1120_1_1_1">#REF!</definedName>
    <definedName name="dsildl1120_2">#REF!</definedName>
    <definedName name="dsildl1120_3">#REF!</definedName>
    <definedName name="dsildl1120_4">#REF!</definedName>
    <definedName name="dsildl1120_4_1">#REF!</definedName>
    <definedName name="dsildl1120_5">#REF!</definedName>
    <definedName name="dsildl1120_6">#REF!</definedName>
    <definedName name="dsildl1120_7">#REF!</definedName>
    <definedName name="dsildl1120_7_1">#REF!</definedName>
    <definedName name="dsildl1120_8">#REF!</definedName>
    <definedName name="dsildl1120_9">#REF!</definedName>
    <definedName name="dsildl150">#REF!</definedName>
    <definedName name="dsildl150_1">#REF!</definedName>
    <definedName name="dsildl150_1_1">#REF!</definedName>
    <definedName name="dsildl150_1_1_1">#REF!</definedName>
    <definedName name="dsildl150_2">#REF!</definedName>
    <definedName name="dsildl150_3">#REF!</definedName>
    <definedName name="dsildl150_4">#REF!</definedName>
    <definedName name="dsildl150_4_1">#REF!</definedName>
    <definedName name="dsildl150_5">#REF!</definedName>
    <definedName name="dsildl150_6">#REF!</definedName>
    <definedName name="dsildl150_7">#REF!</definedName>
    <definedName name="dsildl150_7_1">#REF!</definedName>
    <definedName name="dsildl150_8">#REF!</definedName>
    <definedName name="dsildl150_9">#REF!</definedName>
    <definedName name="dsildl160">#REF!</definedName>
    <definedName name="dsildl160_1">#REF!</definedName>
    <definedName name="dsildl160_1_1">#REF!</definedName>
    <definedName name="dsildl160_1_1_1">#REF!</definedName>
    <definedName name="dsildl160_2">#REF!</definedName>
    <definedName name="dsildl160_3">#REF!</definedName>
    <definedName name="dsildl160_4">#REF!</definedName>
    <definedName name="dsildl160_4_1">#REF!</definedName>
    <definedName name="dsildl160_5">#REF!</definedName>
    <definedName name="dsildl160_6">#REF!</definedName>
    <definedName name="dsildl160_7">#REF!</definedName>
    <definedName name="dsildl160_7_1">#REF!</definedName>
    <definedName name="dsildl160_8">#REF!</definedName>
    <definedName name="dsildl160_9">#REF!</definedName>
    <definedName name="dsildl180">#REF!</definedName>
    <definedName name="dsildl180_1">#REF!</definedName>
    <definedName name="dsildl180_1_1">#REF!</definedName>
    <definedName name="dsildl180_1_1_1">#REF!</definedName>
    <definedName name="dsildl180_2">#REF!</definedName>
    <definedName name="dsildl180_3">#REF!</definedName>
    <definedName name="dsildl180_4">#REF!</definedName>
    <definedName name="dsildl180_4_1">#REF!</definedName>
    <definedName name="dsildl180_5">#REF!</definedName>
    <definedName name="dsildl180_6">#REF!</definedName>
    <definedName name="dsildl180_7">#REF!</definedName>
    <definedName name="dsildl180_7_1">#REF!</definedName>
    <definedName name="dsildl180_8">#REF!</definedName>
    <definedName name="dsildl180_9">#REF!</definedName>
    <definedName name="dsildl3100">#REF!</definedName>
    <definedName name="dsildl3100_1">#REF!</definedName>
    <definedName name="dsildl3100_1_1">#REF!</definedName>
    <definedName name="dsildl3100_1_1_1">#REF!</definedName>
    <definedName name="dsildl3100_2">#REF!</definedName>
    <definedName name="dsildl3100_3">#REF!</definedName>
    <definedName name="dsildl3100_3_1">#REF!</definedName>
    <definedName name="dsildl3100_4">#REF!</definedName>
    <definedName name="dsildl3100_4_1">#REF!</definedName>
    <definedName name="dsildl3100_5">#REF!</definedName>
    <definedName name="dsildl3100_6">#REF!</definedName>
    <definedName name="dsildl3100_7">#REF!</definedName>
    <definedName name="dsildl3100_7_1">#REF!</definedName>
    <definedName name="dsildl3100_8">#REF!</definedName>
    <definedName name="dsildl3100_9">#REF!</definedName>
    <definedName name="dsildl3120">#REF!</definedName>
    <definedName name="dsildl3120_1">#REF!</definedName>
    <definedName name="dsildl3120_1_1">#REF!</definedName>
    <definedName name="dsildl3120_1_1_1">#REF!</definedName>
    <definedName name="dsildl3120_2">#REF!</definedName>
    <definedName name="dsildl3120_3">#REF!</definedName>
    <definedName name="dsildl3120_3_1">#REF!</definedName>
    <definedName name="dsildl3120_4">#REF!</definedName>
    <definedName name="dsildl3120_4_1">#REF!</definedName>
    <definedName name="dsildl3120_5">#REF!</definedName>
    <definedName name="dsildl3120_6">#REF!</definedName>
    <definedName name="dsildl3120_7">#REF!</definedName>
    <definedName name="dsildl3120_7_1">#REF!</definedName>
    <definedName name="dsildl3120_8">#REF!</definedName>
    <definedName name="dsildl3120_9">#REF!</definedName>
    <definedName name="dsildl350">#REF!</definedName>
    <definedName name="dsildl350_1">#REF!</definedName>
    <definedName name="dsildl350_1_1">#REF!</definedName>
    <definedName name="dsildl350_1_1_1">#REF!</definedName>
    <definedName name="dsildl350_2">#REF!</definedName>
    <definedName name="dsildl350_3">#REF!</definedName>
    <definedName name="dsildl350_3_1">#REF!</definedName>
    <definedName name="dsildl350_4">#REF!</definedName>
    <definedName name="dsildl350_4_1">#REF!</definedName>
    <definedName name="dsildl350_5">#REF!</definedName>
    <definedName name="dsildl350_6">#REF!</definedName>
    <definedName name="dsildl350_7">#REF!</definedName>
    <definedName name="dsildl350_7_1">#REF!</definedName>
    <definedName name="dsildl350_8">#REF!</definedName>
    <definedName name="dsildl350_9">#REF!</definedName>
    <definedName name="dsildl360">#REF!</definedName>
    <definedName name="dsildl360_1">#REF!</definedName>
    <definedName name="dsildl360_1_1">#REF!</definedName>
    <definedName name="dsildl360_1_1_1">#REF!</definedName>
    <definedName name="dsildl360_2">#REF!</definedName>
    <definedName name="dsildl360_3">#REF!</definedName>
    <definedName name="dsildl360_3_1">#REF!</definedName>
    <definedName name="dsildl360_4">#REF!</definedName>
    <definedName name="dsildl360_4_1">#REF!</definedName>
    <definedName name="dsildl360_5">#REF!</definedName>
    <definedName name="dsildl360_6">#REF!</definedName>
    <definedName name="dsildl360_7">#REF!</definedName>
    <definedName name="dsildl360_7_1">#REF!</definedName>
    <definedName name="dsildl360_8">#REF!</definedName>
    <definedName name="dsildl360_9">#REF!</definedName>
    <definedName name="dsildl380">#REF!</definedName>
    <definedName name="dsildl380_1">#REF!</definedName>
    <definedName name="dsildl380_1_1">#REF!</definedName>
    <definedName name="dsildl380_1_1_1">#REF!</definedName>
    <definedName name="dsildl380_2">#REF!</definedName>
    <definedName name="dsildl380_3">#REF!</definedName>
    <definedName name="dsildl380_3_1">#REF!</definedName>
    <definedName name="dsildl380_4">#REF!</definedName>
    <definedName name="dsildl380_4_1">#REF!</definedName>
    <definedName name="dsildl380_5">#REF!</definedName>
    <definedName name="dsildl380_6">#REF!</definedName>
    <definedName name="dsildl380_7">#REF!</definedName>
    <definedName name="dsildl380_7_1">#REF!</definedName>
    <definedName name="dsildl380_8">#REF!</definedName>
    <definedName name="dsildl380_9">#REF!</definedName>
    <definedName name="dsildl3a100">#REF!</definedName>
    <definedName name="dsildl3a100_1">#REF!</definedName>
    <definedName name="dsildl3a100_1_1">#REF!</definedName>
    <definedName name="dsildl3a100_1_1_1">#REF!</definedName>
    <definedName name="dsildl3a100_2">#REF!</definedName>
    <definedName name="dsildl3a100_3">#REF!</definedName>
    <definedName name="dsildl3a100_3_1">#REF!</definedName>
    <definedName name="dsildl3a100_4">#REF!</definedName>
    <definedName name="dsildl3a100_4_1">#REF!</definedName>
    <definedName name="dsildl3a100_5">#REF!</definedName>
    <definedName name="dsildl3a100_6">#REF!</definedName>
    <definedName name="dsildl3a100_7">#REF!</definedName>
    <definedName name="dsildl3a100_7_1">#REF!</definedName>
    <definedName name="dsildl3a100_8">#REF!</definedName>
    <definedName name="dsildl3a100_9">#REF!</definedName>
    <definedName name="dsildl3a120">#REF!</definedName>
    <definedName name="dsildl3a120_1">#REF!</definedName>
    <definedName name="dsildl3a120_1_1">#REF!</definedName>
    <definedName name="dsildl3a120_1_1_1">#REF!</definedName>
    <definedName name="dsildl3a120_2">#REF!</definedName>
    <definedName name="dsildl3a120_3">#REF!</definedName>
    <definedName name="dsildl3a120_3_1">#REF!</definedName>
    <definedName name="dsildl3a120_4">#REF!</definedName>
    <definedName name="dsildl3a120_4_1">#REF!</definedName>
    <definedName name="dsildl3a120_5">#REF!</definedName>
    <definedName name="dsildl3a120_6">#REF!</definedName>
    <definedName name="dsildl3a120_7">#REF!</definedName>
    <definedName name="dsildl3a120_7_1">#REF!</definedName>
    <definedName name="dsildl3a120_8">#REF!</definedName>
    <definedName name="dsildl3a120_9">#REF!</definedName>
    <definedName name="dsildl3a50">#REF!</definedName>
    <definedName name="dsildl3a50_1">#REF!</definedName>
    <definedName name="dsildl3a50_1_1">#REF!</definedName>
    <definedName name="dsildl3a50_1_1_1">#REF!</definedName>
    <definedName name="dsildl3a50_2">#REF!</definedName>
    <definedName name="dsildl3a50_3">#REF!</definedName>
    <definedName name="dsildl3a50_3_1">#REF!</definedName>
    <definedName name="dsildl3a50_4">#REF!</definedName>
    <definedName name="dsildl3a50_4_1">#REF!</definedName>
    <definedName name="dsildl3a50_5">#REF!</definedName>
    <definedName name="dsildl3a50_6">#REF!</definedName>
    <definedName name="dsildl3a50_7">#REF!</definedName>
    <definedName name="dsildl3a50_7_1">#REF!</definedName>
    <definedName name="dsildl3a50_8">#REF!</definedName>
    <definedName name="dsildl3a50_9">#REF!</definedName>
    <definedName name="dsildl3a60">#REF!</definedName>
    <definedName name="dsildl3a60_1">#REF!</definedName>
    <definedName name="dsildl3a60_1_1">#REF!</definedName>
    <definedName name="dsildl3a60_1_1_1">#REF!</definedName>
    <definedName name="dsildl3a60_2">#REF!</definedName>
    <definedName name="dsildl3a60_3">#REF!</definedName>
    <definedName name="dsildl3a60_3_1">#REF!</definedName>
    <definedName name="dsildl3a60_4">#REF!</definedName>
    <definedName name="dsildl3a60_4_1">#REF!</definedName>
    <definedName name="dsildl3a60_5">#REF!</definedName>
    <definedName name="dsildl3a60_6">#REF!</definedName>
    <definedName name="dsildl3a60_7">#REF!</definedName>
    <definedName name="dsildl3a60_7_1">#REF!</definedName>
    <definedName name="dsildl3a60_8">#REF!</definedName>
    <definedName name="dsildl3a60_9">#REF!</definedName>
    <definedName name="dsildl3a80">#REF!</definedName>
    <definedName name="dsildl3a80_1">#REF!</definedName>
    <definedName name="dsildl3a80_1_1">#REF!</definedName>
    <definedName name="dsildl3a80_1_1_1">#REF!</definedName>
    <definedName name="dsildl3a80_2">#REF!</definedName>
    <definedName name="dsildl3a80_3">#REF!</definedName>
    <definedName name="dsildl3a80_3_1">#REF!</definedName>
    <definedName name="dsildl3a80_4">#REF!</definedName>
    <definedName name="dsildl3a80_4_1">#REF!</definedName>
    <definedName name="dsildl3a80_5">#REF!</definedName>
    <definedName name="dsildl3a80_6">#REF!</definedName>
    <definedName name="dsildl3a80_7">#REF!</definedName>
    <definedName name="dsildl3a80_7_1">#REF!</definedName>
    <definedName name="dsildl3a80_8">#REF!</definedName>
    <definedName name="dsildl3a80_9">#REF!</definedName>
    <definedName name="dsildl5100">#REF!</definedName>
    <definedName name="dsildl5100_1">#REF!</definedName>
    <definedName name="dsildl5100_1_1">#REF!</definedName>
    <definedName name="dsildl5100_1_1_1">#REF!</definedName>
    <definedName name="dsildl5100_2">#REF!</definedName>
    <definedName name="dsildl5100_3">#REF!</definedName>
    <definedName name="dsildl5100_3_1">#REF!</definedName>
    <definedName name="dsildl5100_4">#REF!</definedName>
    <definedName name="dsildl5100_4_1">#REF!</definedName>
    <definedName name="dsildl5100_5">#REF!</definedName>
    <definedName name="dsildl5100_6">#REF!</definedName>
    <definedName name="dsildl5100_7">#REF!</definedName>
    <definedName name="dsildl5100_7_1">#REF!</definedName>
    <definedName name="dsildl5100_8">#REF!</definedName>
    <definedName name="dsildl5100_9">#REF!</definedName>
    <definedName name="dsildl5120">#REF!</definedName>
    <definedName name="dsildl5120_1">#REF!</definedName>
    <definedName name="dsildl5120_1_1">#REF!</definedName>
    <definedName name="dsildl5120_1_1_1">#REF!</definedName>
    <definedName name="dsildl5120_2">#REF!</definedName>
    <definedName name="dsildl5120_3">#REF!</definedName>
    <definedName name="dsildl5120_3_1">#REF!</definedName>
    <definedName name="dsildl5120_4">#REF!</definedName>
    <definedName name="dsildl5120_4_1">#REF!</definedName>
    <definedName name="dsildl5120_5">#REF!</definedName>
    <definedName name="dsildl5120_6">#REF!</definedName>
    <definedName name="dsildl5120_7">#REF!</definedName>
    <definedName name="dsildl5120_7_1">#REF!</definedName>
    <definedName name="dsildl5120_8">#REF!</definedName>
    <definedName name="dsildl5120_9">#REF!</definedName>
    <definedName name="dsildl550">#REF!</definedName>
    <definedName name="dsildl550_1">#REF!</definedName>
    <definedName name="dsildl550_1_1">#REF!</definedName>
    <definedName name="dsildl550_1_1_1">#REF!</definedName>
    <definedName name="dsildl550_2">#REF!</definedName>
    <definedName name="dsildl550_3">#REF!</definedName>
    <definedName name="dsildl550_3_1">#REF!</definedName>
    <definedName name="dsildl550_4">#REF!</definedName>
    <definedName name="dsildl550_4_1">#REF!</definedName>
    <definedName name="dsildl550_5">#REF!</definedName>
    <definedName name="dsildl550_6">#REF!</definedName>
    <definedName name="dsildl550_7">#REF!</definedName>
    <definedName name="dsildl550_7_1">#REF!</definedName>
    <definedName name="dsildl550_8">#REF!</definedName>
    <definedName name="dsildl550_9">#REF!</definedName>
    <definedName name="dsildl560">#REF!</definedName>
    <definedName name="dsildl560_1">#REF!</definedName>
    <definedName name="dsildl560_1_1">#REF!</definedName>
    <definedName name="dsildl560_1_1_1">#REF!</definedName>
    <definedName name="dsildl560_2">#REF!</definedName>
    <definedName name="dsildl560_3">#REF!</definedName>
    <definedName name="dsildl560_3_1">#REF!</definedName>
    <definedName name="dsildl560_4">#REF!</definedName>
    <definedName name="dsildl560_4_1">#REF!</definedName>
    <definedName name="dsildl560_5">#REF!</definedName>
    <definedName name="dsildl560_6">#REF!</definedName>
    <definedName name="dsildl560_7">#REF!</definedName>
    <definedName name="dsildl560_7_1">#REF!</definedName>
    <definedName name="dsildl560_8">#REF!</definedName>
    <definedName name="dsildl560_9">#REF!</definedName>
    <definedName name="dsildl580">#REF!</definedName>
    <definedName name="dsildl580_1">#REF!</definedName>
    <definedName name="dsildl580_1_1">#REF!</definedName>
    <definedName name="dsildl580_1_1_1">#REF!</definedName>
    <definedName name="dsildl580_2">#REF!</definedName>
    <definedName name="dsildl580_3">#REF!</definedName>
    <definedName name="dsildl580_3_1">#REF!</definedName>
    <definedName name="dsildl580_4">#REF!</definedName>
    <definedName name="dsildl580_4_1">#REF!</definedName>
    <definedName name="dsildl580_5">#REF!</definedName>
    <definedName name="dsildl580_6">#REF!</definedName>
    <definedName name="dsildl580_7">#REF!</definedName>
    <definedName name="dsildl580_7_1">#REF!</definedName>
    <definedName name="dsildl580_8">#REF!</definedName>
    <definedName name="dsildl580_9">#REF!</definedName>
    <definedName name="dsildl5a100">#REF!</definedName>
    <definedName name="dsildl5a100_1">#REF!</definedName>
    <definedName name="dsildl5a100_1_1">#REF!</definedName>
    <definedName name="dsildl5a100_2">#REF!</definedName>
    <definedName name="dsildl5a100_3">#REF!</definedName>
    <definedName name="dsildl5a100_3_1">#REF!</definedName>
    <definedName name="dsildl5a100_4">#REF!</definedName>
    <definedName name="dsildl5a100_4_1">#REF!</definedName>
    <definedName name="dsildl5a100_5">#REF!</definedName>
    <definedName name="dsildl5a100_6">#REF!</definedName>
    <definedName name="dsildl5a100_7">#REF!</definedName>
    <definedName name="dsildl5a100_7_1">#REF!</definedName>
    <definedName name="dsildl5a100_8">#REF!</definedName>
    <definedName name="dsildl5a100_9">#REF!</definedName>
    <definedName name="dsildl5a120">#REF!</definedName>
    <definedName name="dsildl5a120_1">#REF!</definedName>
    <definedName name="dsildl5a120_1_1">#REF!</definedName>
    <definedName name="dsildl5a120_2">#REF!</definedName>
    <definedName name="dsildl5a120_3">#REF!</definedName>
    <definedName name="dsildl5a120_3_1">#REF!</definedName>
    <definedName name="dsildl5a120_4">#REF!</definedName>
    <definedName name="dsildl5a120_4_1">#REF!</definedName>
    <definedName name="dsildl5a120_5">#REF!</definedName>
    <definedName name="dsildl5a120_6">#REF!</definedName>
    <definedName name="dsildl5a120_7">#REF!</definedName>
    <definedName name="dsildl5a120_7_1">#REF!</definedName>
    <definedName name="dsildl5a120_8">#REF!</definedName>
    <definedName name="dsildl5a120_9">#REF!</definedName>
    <definedName name="dsildl5a50">#REF!</definedName>
    <definedName name="dsildl5a50_1">#REF!</definedName>
    <definedName name="dsildl5a50_1_1">#REF!</definedName>
    <definedName name="dsildl5a50_2">#REF!</definedName>
    <definedName name="dsildl5a50_3">#REF!</definedName>
    <definedName name="dsildl5a50_3_1">#REF!</definedName>
    <definedName name="dsildl5a50_4">#REF!</definedName>
    <definedName name="dsildl5a50_4_1">#REF!</definedName>
    <definedName name="dsildl5a50_5">#REF!</definedName>
    <definedName name="dsildl5a50_6">#REF!</definedName>
    <definedName name="dsildl5a50_7">#REF!</definedName>
    <definedName name="dsildl5a50_7_1">#REF!</definedName>
    <definedName name="dsildl5a50_8">#REF!</definedName>
    <definedName name="dsildl5a50_9">#REF!</definedName>
    <definedName name="dsildl5a60">#REF!</definedName>
    <definedName name="dsildl5a60_1">#REF!</definedName>
    <definedName name="dsildl5a60_1_1">#REF!</definedName>
    <definedName name="dsildl5a60_2">#REF!</definedName>
    <definedName name="dsildl5a60_3">#REF!</definedName>
    <definedName name="dsildl5a60_3_1">#REF!</definedName>
    <definedName name="dsildl5a60_4">#REF!</definedName>
    <definedName name="dsildl5a60_4_1">#REF!</definedName>
    <definedName name="dsildl5a60_5">#REF!</definedName>
    <definedName name="dsildl5a60_6">#REF!</definedName>
    <definedName name="dsildl5a60_7">#REF!</definedName>
    <definedName name="dsildl5a60_7_1">#REF!</definedName>
    <definedName name="dsildl5a60_8">#REF!</definedName>
    <definedName name="dsildl5a60_9">#REF!</definedName>
    <definedName name="dsildl5a80">#REF!</definedName>
    <definedName name="dsildl5a80_1">#REF!</definedName>
    <definedName name="dsildl5a80_1_1">#REF!</definedName>
    <definedName name="dsildl5a80_2">#REF!</definedName>
    <definedName name="dsildl5a80_3">#REF!</definedName>
    <definedName name="dsildl5a80_3_1">#REF!</definedName>
    <definedName name="dsildl5a80_4">#REF!</definedName>
    <definedName name="dsildl5a80_4_1">#REF!</definedName>
    <definedName name="dsildl5a80_5">#REF!</definedName>
    <definedName name="dsildl5a80_6">#REF!</definedName>
    <definedName name="dsildl5a80_7">#REF!</definedName>
    <definedName name="dsildl5a80_7_1">#REF!</definedName>
    <definedName name="dsildl5a80_8">#REF!</definedName>
    <definedName name="dsildl5a80_9">#REF!</definedName>
    <definedName name="dsildl6a100">#REF!</definedName>
    <definedName name="dsildl6a100_1">#REF!</definedName>
    <definedName name="dsildl6a100_1_1">#REF!</definedName>
    <definedName name="dsildl6a100_1_1_1">#REF!</definedName>
    <definedName name="dsildl6a100_2">#REF!</definedName>
    <definedName name="dsildl6a100_3">#REF!</definedName>
    <definedName name="dsildl6a100_3_1">#REF!</definedName>
    <definedName name="dsildl6a100_4">#REF!</definedName>
    <definedName name="dsildl6a100_4_1">#REF!</definedName>
    <definedName name="dsildl6a100_5">#REF!</definedName>
    <definedName name="dsildl6a100_6">#REF!</definedName>
    <definedName name="dsildl6a100_7">#REF!</definedName>
    <definedName name="dsildl6a100_7_1">#REF!</definedName>
    <definedName name="dsildl6a100_8">#REF!</definedName>
    <definedName name="dsildl6a100_9">#REF!</definedName>
    <definedName name="dsildl6a120">#REF!</definedName>
    <definedName name="dsildl6a120_1">#REF!</definedName>
    <definedName name="dsildl6a120_1_1">#REF!</definedName>
    <definedName name="dsildl6a120_1_1_1">#REF!</definedName>
    <definedName name="dsildl6a120_2">#REF!</definedName>
    <definedName name="dsildl6a120_3">#REF!</definedName>
    <definedName name="dsildl6a120_3_1">#REF!</definedName>
    <definedName name="dsildl6a120_4">#REF!</definedName>
    <definedName name="dsildl6a120_4_1">#REF!</definedName>
    <definedName name="dsildl6a120_5">#REF!</definedName>
    <definedName name="dsildl6a120_6">#REF!</definedName>
    <definedName name="dsildl6a120_7">#REF!</definedName>
    <definedName name="dsildl6a120_7_1">#REF!</definedName>
    <definedName name="dsildl6a120_8">#REF!</definedName>
    <definedName name="dsildl6a120_9">#REF!</definedName>
    <definedName name="dsildl6a50">#REF!</definedName>
    <definedName name="dsildl6a50_1">#REF!</definedName>
    <definedName name="dsildl6a50_1_1">#REF!</definedName>
    <definedName name="dsildl6a50_1_1_1">#REF!</definedName>
    <definedName name="dsildl6a50_2">#REF!</definedName>
    <definedName name="dsildl6a50_3">#REF!</definedName>
    <definedName name="dsildl6a50_3_1">#REF!</definedName>
    <definedName name="dsildl6a50_4">#REF!</definedName>
    <definedName name="dsildl6a50_4_1">#REF!</definedName>
    <definedName name="dsildl6a50_5">#REF!</definedName>
    <definedName name="dsildl6a50_6">#REF!</definedName>
    <definedName name="dsildl6a50_7">#REF!</definedName>
    <definedName name="dsildl6a50_7_1">#REF!</definedName>
    <definedName name="dsildl6a50_8">#REF!</definedName>
    <definedName name="dsildl6a50_9">#REF!</definedName>
    <definedName name="dsildl6a60">#REF!</definedName>
    <definedName name="dsildl6a60_1">#REF!</definedName>
    <definedName name="dsildl6a60_1_1">#REF!</definedName>
    <definedName name="dsildl6a60_1_1_1">#REF!</definedName>
    <definedName name="dsildl6a60_2">#REF!</definedName>
    <definedName name="dsildl6a60_3">#REF!</definedName>
    <definedName name="dsildl6a60_3_1">#REF!</definedName>
    <definedName name="dsildl6a60_4">#REF!</definedName>
    <definedName name="dsildl6a60_4_1">#REF!</definedName>
    <definedName name="dsildl6a60_5">#REF!</definedName>
    <definedName name="dsildl6a60_6">#REF!</definedName>
    <definedName name="dsildl6a60_7">#REF!</definedName>
    <definedName name="dsildl6a60_7_1">#REF!</definedName>
    <definedName name="dsildl6a60_8">#REF!</definedName>
    <definedName name="dsildl6a60_9">#REF!</definedName>
    <definedName name="dsildl6a80">#REF!</definedName>
    <definedName name="dsildl6a80_1">#REF!</definedName>
    <definedName name="dsildl6a80_1_1">#REF!</definedName>
    <definedName name="dsildl6a80_1_1_1">#REF!</definedName>
    <definedName name="dsildl6a80_2">#REF!</definedName>
    <definedName name="dsildl6a80_3">#REF!</definedName>
    <definedName name="dsildl6a80_3_1">#REF!</definedName>
    <definedName name="dsildl6a80_4">#REF!</definedName>
    <definedName name="dsildl6a80_4_1">#REF!</definedName>
    <definedName name="dsildl6a80_5">#REF!</definedName>
    <definedName name="dsildl6a80_6">#REF!</definedName>
    <definedName name="dsildl6a80_7">#REF!</definedName>
    <definedName name="dsildl6a80_7_1">#REF!</definedName>
    <definedName name="dsildl6a80_8">#REF!</definedName>
    <definedName name="dsildl6a80_9">#REF!</definedName>
    <definedName name="dsildlug100">#REF!</definedName>
    <definedName name="dsildlug100_1">#REF!</definedName>
    <definedName name="dsildlug100_1_1">#REF!</definedName>
    <definedName name="dsildlug100_2">#REF!</definedName>
    <definedName name="dsildlug100_3">#REF!</definedName>
    <definedName name="dsildlug100_4">#REF!</definedName>
    <definedName name="dsildlug100_4_1">#REF!</definedName>
    <definedName name="dsildlug100_5">#REF!</definedName>
    <definedName name="dsildlug100_6">#REF!</definedName>
    <definedName name="dsildlug100_7">#REF!</definedName>
    <definedName name="dsildlug100_7_1">#REF!</definedName>
    <definedName name="dsildlug100_8">#REF!</definedName>
    <definedName name="dsildlug100_9">#REF!</definedName>
    <definedName name="dsildlug120">#REF!</definedName>
    <definedName name="dsildlug120_1">#REF!</definedName>
    <definedName name="dsildlug120_1_1">#REF!</definedName>
    <definedName name="dsildlug120_2">#REF!</definedName>
    <definedName name="dsildlug120_3">#REF!</definedName>
    <definedName name="dsildlug120_4">#REF!</definedName>
    <definedName name="dsildlug120_4_1">#REF!</definedName>
    <definedName name="dsildlug120_5">#REF!</definedName>
    <definedName name="dsildlug120_6">#REF!</definedName>
    <definedName name="dsildlug120_7">#REF!</definedName>
    <definedName name="dsildlug120_7_1">#REF!</definedName>
    <definedName name="dsildlug120_8">#REF!</definedName>
    <definedName name="dsildlug120_9">#REF!</definedName>
    <definedName name="dsildlug50">#REF!</definedName>
    <definedName name="dsildlug50_1">#REF!</definedName>
    <definedName name="dsildlug50_1_1">#REF!</definedName>
    <definedName name="dsildlug50_2">#REF!</definedName>
    <definedName name="dsildlug50_3">#REF!</definedName>
    <definedName name="dsildlug50_4">#REF!</definedName>
    <definedName name="dsildlug50_4_1">#REF!</definedName>
    <definedName name="dsildlug50_5">#REF!</definedName>
    <definedName name="dsildlug50_6">#REF!</definedName>
    <definedName name="dsildlug50_7">#REF!</definedName>
    <definedName name="dsildlug50_7_1">#REF!</definedName>
    <definedName name="dsildlug50_8">#REF!</definedName>
    <definedName name="dsildlug50_9">#REF!</definedName>
    <definedName name="dsildlug60">#REF!</definedName>
    <definedName name="dsildlug60_1">#REF!</definedName>
    <definedName name="dsildlug60_1_1">#REF!</definedName>
    <definedName name="dsildlug60_2">#REF!</definedName>
    <definedName name="dsildlug60_3">#REF!</definedName>
    <definedName name="dsildlug60_4">#REF!</definedName>
    <definedName name="dsildlug60_4_1">#REF!</definedName>
    <definedName name="dsildlug60_5">#REF!</definedName>
    <definedName name="dsildlug60_6">#REF!</definedName>
    <definedName name="dsildlug60_7">#REF!</definedName>
    <definedName name="dsildlug60_7_1">#REF!</definedName>
    <definedName name="dsildlug60_8">#REF!</definedName>
    <definedName name="dsildlug60_9">#REF!</definedName>
    <definedName name="dsildlug80">#REF!</definedName>
    <definedName name="dsildlug80_1">#REF!</definedName>
    <definedName name="dsildlug80_1_1">#REF!</definedName>
    <definedName name="dsildlug80_2">#REF!</definedName>
    <definedName name="dsildlug80_3">#REF!</definedName>
    <definedName name="dsildlug80_4">#REF!</definedName>
    <definedName name="dsildlug80_4_1">#REF!</definedName>
    <definedName name="dsildlug80_5">#REF!</definedName>
    <definedName name="dsildlug80_6">#REF!</definedName>
    <definedName name="dsildlug80_7">#REF!</definedName>
    <definedName name="dsildlug80_7_1">#REF!</definedName>
    <definedName name="dsildlug80_8">#REF!</definedName>
    <definedName name="dsildlug80_9">#REF!</definedName>
    <definedName name="dsill1100">#REF!</definedName>
    <definedName name="dsill1100_1">#REF!</definedName>
    <definedName name="dsill1100_1_1">#REF!</definedName>
    <definedName name="dsill1100_1_1_1">#REF!</definedName>
    <definedName name="dsill1100_2">#REF!</definedName>
    <definedName name="dsill1100_3">#REF!</definedName>
    <definedName name="dsill1100_3_1">#REF!</definedName>
    <definedName name="dsill1100_4">#REF!</definedName>
    <definedName name="dsill1100_4_1">#REF!</definedName>
    <definedName name="dsill1100_5">#REF!</definedName>
    <definedName name="dsill1100_6">#REF!</definedName>
    <definedName name="dsill1100_7">#REF!</definedName>
    <definedName name="dsill1100_7_1">#REF!</definedName>
    <definedName name="dsill1100_8">#REF!</definedName>
    <definedName name="dsill1100_9">#REF!</definedName>
    <definedName name="dsill1120">#REF!</definedName>
    <definedName name="dsill1120_1">#REF!</definedName>
    <definedName name="dsill1120_1_1">#REF!</definedName>
    <definedName name="dsill1120_1_1_1">#REF!</definedName>
    <definedName name="dsill1120_2">#REF!</definedName>
    <definedName name="dsill1120_3">#REF!</definedName>
    <definedName name="dsill1120_3_1">#REF!</definedName>
    <definedName name="dsill1120_4">#REF!</definedName>
    <definedName name="dsill1120_4_1">#REF!</definedName>
    <definedName name="dsill1120_5">#REF!</definedName>
    <definedName name="dsill1120_6">#REF!</definedName>
    <definedName name="dsill1120_7">#REF!</definedName>
    <definedName name="dsill1120_7_1">#REF!</definedName>
    <definedName name="dsill1120_8">#REF!</definedName>
    <definedName name="dsill1120_9">#REF!</definedName>
    <definedName name="dsill150">#REF!</definedName>
    <definedName name="dsill150_1">#REF!</definedName>
    <definedName name="dsill150_1_1">#REF!</definedName>
    <definedName name="dsill150_1_1_1">#REF!</definedName>
    <definedName name="dsill150_2">#REF!</definedName>
    <definedName name="dsill150_3">#REF!</definedName>
    <definedName name="dsill150_3_1">#REF!</definedName>
    <definedName name="dsill150_4">#REF!</definedName>
    <definedName name="dsill150_4_1">#REF!</definedName>
    <definedName name="dsill150_5">#REF!</definedName>
    <definedName name="dsill150_6">#REF!</definedName>
    <definedName name="dsill150_7">#REF!</definedName>
    <definedName name="dsill150_7_1">#REF!</definedName>
    <definedName name="dsill150_8">#REF!</definedName>
    <definedName name="dsill150_9">#REF!</definedName>
    <definedName name="dsill160">#REF!</definedName>
    <definedName name="dsill160_1">#REF!</definedName>
    <definedName name="dsill160_1_1">#REF!</definedName>
    <definedName name="dsill160_1_1_1">#REF!</definedName>
    <definedName name="dsill160_2">#REF!</definedName>
    <definedName name="dsill160_3">#REF!</definedName>
    <definedName name="dsill160_3_1">#REF!</definedName>
    <definedName name="dsill160_4">#REF!</definedName>
    <definedName name="dsill160_4_1">#REF!</definedName>
    <definedName name="dsill160_5">#REF!</definedName>
    <definedName name="dsill160_6">#REF!</definedName>
    <definedName name="dsill160_7">#REF!</definedName>
    <definedName name="dsill160_7_1">#REF!</definedName>
    <definedName name="dsill160_8">#REF!</definedName>
    <definedName name="dsill160_9">#REF!</definedName>
    <definedName name="dsill180">#REF!</definedName>
    <definedName name="dsill180_1">#REF!</definedName>
    <definedName name="dsill180_1_1">#REF!</definedName>
    <definedName name="dsill180_1_1_1">#REF!</definedName>
    <definedName name="dsill180_2">#REF!</definedName>
    <definedName name="dsill180_3">#REF!</definedName>
    <definedName name="dsill180_3_1">#REF!</definedName>
    <definedName name="dsill180_4">#REF!</definedName>
    <definedName name="dsill180_4_1">#REF!</definedName>
    <definedName name="dsill180_5">#REF!</definedName>
    <definedName name="dsill180_6">#REF!</definedName>
    <definedName name="dsill180_7">#REF!</definedName>
    <definedName name="dsill180_7_1">#REF!</definedName>
    <definedName name="dsill180_8">#REF!</definedName>
    <definedName name="dsill180_9">#REF!</definedName>
    <definedName name="dsill3100">#REF!</definedName>
    <definedName name="dsill3100_1">#REF!</definedName>
    <definedName name="dsill3100_1_1">#REF!</definedName>
    <definedName name="dsill3100_1_1_1">#REF!</definedName>
    <definedName name="dsill3100_2">#REF!</definedName>
    <definedName name="dsill3100_3">#REF!</definedName>
    <definedName name="dsill3100_3_1">#REF!</definedName>
    <definedName name="dsill3100_4">#REF!</definedName>
    <definedName name="dsill3100_4_1">#REF!</definedName>
    <definedName name="dsill3100_5">#REF!</definedName>
    <definedName name="dsill3100_6">#REF!</definedName>
    <definedName name="dsill3100_7">#REF!</definedName>
    <definedName name="dsill3100_7_1">#REF!</definedName>
    <definedName name="dsill3100_8">#REF!</definedName>
    <definedName name="dsill3100_9">#REF!</definedName>
    <definedName name="dsill3120">#REF!</definedName>
    <definedName name="dsill3120_1">#REF!</definedName>
    <definedName name="dsill3120_1_1">#REF!</definedName>
    <definedName name="dsill3120_1_1_1">#REF!</definedName>
    <definedName name="dsill3120_2">#REF!</definedName>
    <definedName name="dsill3120_3">#REF!</definedName>
    <definedName name="dsill3120_3_1">#REF!</definedName>
    <definedName name="dsill3120_4">#REF!</definedName>
    <definedName name="dsill3120_4_1">#REF!</definedName>
    <definedName name="dsill3120_5">#REF!</definedName>
    <definedName name="dsill3120_6">#REF!</definedName>
    <definedName name="dsill3120_7">#REF!</definedName>
    <definedName name="dsill3120_7_1">#REF!</definedName>
    <definedName name="dsill3120_8">#REF!</definedName>
    <definedName name="dsill3120_9">#REF!</definedName>
    <definedName name="dsill350">#REF!</definedName>
    <definedName name="dsill350_1">#REF!</definedName>
    <definedName name="dsill350_1_1">#REF!</definedName>
    <definedName name="dsill350_1_1_1">#REF!</definedName>
    <definedName name="dsill350_2">#REF!</definedName>
    <definedName name="dsill350_3">#REF!</definedName>
    <definedName name="dsill350_3_1">#REF!</definedName>
    <definedName name="dsill350_4">#REF!</definedName>
    <definedName name="dsill350_4_1">#REF!</definedName>
    <definedName name="dsill350_5">#REF!</definedName>
    <definedName name="dsill350_6">#REF!</definedName>
    <definedName name="dsill350_7">#REF!</definedName>
    <definedName name="dsill350_7_1">#REF!</definedName>
    <definedName name="dsill350_8">#REF!</definedName>
    <definedName name="dsill350_9">#REF!</definedName>
    <definedName name="dsill360">#REF!</definedName>
    <definedName name="dsill360_1">#REF!</definedName>
    <definedName name="dsill360_1_1">#REF!</definedName>
    <definedName name="dsill360_1_1_1">#REF!</definedName>
    <definedName name="dsill360_2">#REF!</definedName>
    <definedName name="dsill360_3">#REF!</definedName>
    <definedName name="dsill360_3_1">#REF!</definedName>
    <definedName name="dsill360_4">#REF!</definedName>
    <definedName name="dsill360_4_1">#REF!</definedName>
    <definedName name="dsill360_5">#REF!</definedName>
    <definedName name="dsill360_6">#REF!</definedName>
    <definedName name="dsill360_7">#REF!</definedName>
    <definedName name="dsill360_7_1">#REF!</definedName>
    <definedName name="dsill360_8">#REF!</definedName>
    <definedName name="dsill360_9">#REF!</definedName>
    <definedName name="dsill380">#REF!</definedName>
    <definedName name="dsill380_1">#REF!</definedName>
    <definedName name="dsill380_1_1">#REF!</definedName>
    <definedName name="dsill380_1_1_1">#REF!</definedName>
    <definedName name="dsill380_2">#REF!</definedName>
    <definedName name="dsill380_3">#REF!</definedName>
    <definedName name="dsill380_3_1">#REF!</definedName>
    <definedName name="dsill380_4">#REF!</definedName>
    <definedName name="dsill380_4_1">#REF!</definedName>
    <definedName name="dsill380_5">#REF!</definedName>
    <definedName name="dsill380_6">#REF!</definedName>
    <definedName name="dsill380_7">#REF!</definedName>
    <definedName name="dsill380_7_1">#REF!</definedName>
    <definedName name="dsill380_8">#REF!</definedName>
    <definedName name="dsill380_9">#REF!</definedName>
    <definedName name="dsill3a100">#REF!</definedName>
    <definedName name="dsill3a100_1">#REF!</definedName>
    <definedName name="dsill3a100_1_1">#REF!</definedName>
    <definedName name="dsill3a100_1_1_1">#REF!</definedName>
    <definedName name="dsill3a100_2">#REF!</definedName>
    <definedName name="dsill3a100_3">#REF!</definedName>
    <definedName name="dsill3a100_3_1">#REF!</definedName>
    <definedName name="dsill3a100_4">#REF!</definedName>
    <definedName name="dsill3a100_4_1">#REF!</definedName>
    <definedName name="dsill3a100_5">#REF!</definedName>
    <definedName name="dsill3a100_6">#REF!</definedName>
    <definedName name="dsill3a100_7">#REF!</definedName>
    <definedName name="dsill3a100_7_1">#REF!</definedName>
    <definedName name="dsill3a100_8">#REF!</definedName>
    <definedName name="dsill3a100_9">#REF!</definedName>
    <definedName name="dsill3a120">#REF!</definedName>
    <definedName name="dsill3a120_1">#REF!</definedName>
    <definedName name="dsill3a120_1_1">#REF!</definedName>
    <definedName name="dsill3a120_1_1_1">#REF!</definedName>
    <definedName name="dsill3a120_2">#REF!</definedName>
    <definedName name="dsill3a120_3">#REF!</definedName>
    <definedName name="dsill3a120_3_1">#REF!</definedName>
    <definedName name="dsill3a120_4">#REF!</definedName>
    <definedName name="dsill3a120_4_1">#REF!</definedName>
    <definedName name="dsill3a120_5">#REF!</definedName>
    <definedName name="dsill3a120_6">#REF!</definedName>
    <definedName name="dsill3a120_7">#REF!</definedName>
    <definedName name="dsill3a120_7_1">#REF!</definedName>
    <definedName name="dsill3a120_8">#REF!</definedName>
    <definedName name="dsill3a120_9">#REF!</definedName>
    <definedName name="dsill3a50">#REF!</definedName>
    <definedName name="dsill3a50_1">#REF!</definedName>
    <definedName name="dsill3a50_1_1">#REF!</definedName>
    <definedName name="dsill3a50_1_1_1">#REF!</definedName>
    <definedName name="dsill3a50_2">#REF!</definedName>
    <definedName name="dsill3a50_3">#REF!</definedName>
    <definedName name="dsill3a50_3_1">#REF!</definedName>
    <definedName name="dsill3a50_4">#REF!</definedName>
    <definedName name="dsill3a50_4_1">#REF!</definedName>
    <definedName name="dsill3a50_5">#REF!</definedName>
    <definedName name="dsill3a50_6">#REF!</definedName>
    <definedName name="dsill3a50_7">#REF!</definedName>
    <definedName name="dsill3a50_7_1">#REF!</definedName>
    <definedName name="dsill3a50_8">#REF!</definedName>
    <definedName name="dsill3a50_9">#REF!</definedName>
    <definedName name="dsill3a60">#REF!</definedName>
    <definedName name="dsill3a60_1">#REF!</definedName>
    <definedName name="dsill3a60_1_1">#REF!</definedName>
    <definedName name="dsill3a60_1_1_1">#REF!</definedName>
    <definedName name="dsill3a60_2">#REF!</definedName>
    <definedName name="dsill3a60_3">#REF!</definedName>
    <definedName name="dsill3a60_3_1">#REF!</definedName>
    <definedName name="dsill3a60_4">#REF!</definedName>
    <definedName name="dsill3a60_4_1">#REF!</definedName>
    <definedName name="dsill3a60_5">#REF!</definedName>
    <definedName name="dsill3a60_6">#REF!</definedName>
    <definedName name="dsill3a60_7">#REF!</definedName>
    <definedName name="dsill3a60_7_1">#REF!</definedName>
    <definedName name="dsill3a60_8">#REF!</definedName>
    <definedName name="dsill3a60_9">#REF!</definedName>
    <definedName name="dsill3a80">#REF!</definedName>
    <definedName name="dsill3a80_1">#REF!</definedName>
    <definedName name="dsill3a80_1_1">#REF!</definedName>
    <definedName name="dsill3a80_1_1_1">#REF!</definedName>
    <definedName name="dsill3a80_2">#REF!</definedName>
    <definedName name="dsill3a80_3">#REF!</definedName>
    <definedName name="dsill3a80_3_1">#REF!</definedName>
    <definedName name="dsill3a80_4">#REF!</definedName>
    <definedName name="dsill3a80_4_1">#REF!</definedName>
    <definedName name="dsill3a80_5">#REF!</definedName>
    <definedName name="dsill3a80_6">#REF!</definedName>
    <definedName name="dsill3a80_7">#REF!</definedName>
    <definedName name="dsill3a80_7_1">#REF!</definedName>
    <definedName name="dsill3a80_8">#REF!</definedName>
    <definedName name="dsill3a80_9">#REF!</definedName>
    <definedName name="dsill5100">#REF!</definedName>
    <definedName name="dsill5100_1">#REF!</definedName>
    <definedName name="dsill5100_1_1">#REF!</definedName>
    <definedName name="dsill5100_1_1_1">#REF!</definedName>
    <definedName name="dsill5100_2">#REF!</definedName>
    <definedName name="dsill5100_3">#REF!</definedName>
    <definedName name="dsill5100_3_1">#REF!</definedName>
    <definedName name="dsill5100_4">#REF!</definedName>
    <definedName name="dsill5100_4_1">#REF!</definedName>
    <definedName name="dsill5100_5">#REF!</definedName>
    <definedName name="dsill5100_6">#REF!</definedName>
    <definedName name="dsill5100_7">#REF!</definedName>
    <definedName name="dsill5100_7_1">#REF!</definedName>
    <definedName name="dsill5100_8">#REF!</definedName>
    <definedName name="dsill5100_9">#REF!</definedName>
    <definedName name="dsill5120">#REF!</definedName>
    <definedName name="dsill5120_1">#REF!</definedName>
    <definedName name="dsill5120_1_1">#REF!</definedName>
    <definedName name="dsill5120_1_1_1">#REF!</definedName>
    <definedName name="dsill5120_2">#REF!</definedName>
    <definedName name="dsill5120_3">#REF!</definedName>
    <definedName name="dsill5120_3_1">#REF!</definedName>
    <definedName name="dsill5120_4">#REF!</definedName>
    <definedName name="dsill5120_4_1">#REF!</definedName>
    <definedName name="dsill5120_5">#REF!</definedName>
    <definedName name="dsill5120_6">#REF!</definedName>
    <definedName name="dsill5120_7">#REF!</definedName>
    <definedName name="dsill5120_7_1">#REF!</definedName>
    <definedName name="dsill5120_8">#REF!</definedName>
    <definedName name="dsill5120_9">#REF!</definedName>
    <definedName name="dsill550">#REF!</definedName>
    <definedName name="dsill550_1">#REF!</definedName>
    <definedName name="dsill550_1_1">#REF!</definedName>
    <definedName name="dsill550_1_1_1">#REF!</definedName>
    <definedName name="dsill550_2">#REF!</definedName>
    <definedName name="dsill550_3">#REF!</definedName>
    <definedName name="dsill550_3_1">#REF!</definedName>
    <definedName name="dsill550_4">#REF!</definedName>
    <definedName name="dsill550_4_1">#REF!</definedName>
    <definedName name="dsill550_5">#REF!</definedName>
    <definedName name="dsill550_6">#REF!</definedName>
    <definedName name="dsill550_7">#REF!</definedName>
    <definedName name="dsill550_7_1">#REF!</definedName>
    <definedName name="dsill550_8">#REF!</definedName>
    <definedName name="dsill550_9">#REF!</definedName>
    <definedName name="dsill560">#REF!</definedName>
    <definedName name="dsill560_1">#REF!</definedName>
    <definedName name="dsill560_1_1">#REF!</definedName>
    <definedName name="dsill560_1_1_1">#REF!</definedName>
    <definedName name="dsill560_2">#REF!</definedName>
    <definedName name="dsill560_3">#REF!</definedName>
    <definedName name="dsill560_3_1">#REF!</definedName>
    <definedName name="dsill560_4">#REF!</definedName>
    <definedName name="dsill560_4_1">#REF!</definedName>
    <definedName name="dsill560_5">#REF!</definedName>
    <definedName name="dsill560_6">#REF!</definedName>
    <definedName name="dsill560_7">#REF!</definedName>
    <definedName name="dsill560_7_1">#REF!</definedName>
    <definedName name="dsill560_8">#REF!</definedName>
    <definedName name="dsill560_9">#REF!</definedName>
    <definedName name="dsill580">#REF!</definedName>
    <definedName name="dsill580_1">#REF!</definedName>
    <definedName name="dsill580_1_1">#REF!</definedName>
    <definedName name="dsill580_1_1_1">#REF!</definedName>
    <definedName name="dsill580_2">#REF!</definedName>
    <definedName name="dsill580_3">#REF!</definedName>
    <definedName name="dsill580_3_1">#REF!</definedName>
    <definedName name="dsill580_4">#REF!</definedName>
    <definedName name="dsill580_4_1">#REF!</definedName>
    <definedName name="dsill580_5">#REF!</definedName>
    <definedName name="dsill580_6">#REF!</definedName>
    <definedName name="dsill580_7">#REF!</definedName>
    <definedName name="dsill580_7_1">#REF!</definedName>
    <definedName name="dsill580_8">#REF!</definedName>
    <definedName name="dsill580_9">#REF!</definedName>
    <definedName name="dsill5a100">#REF!</definedName>
    <definedName name="dsill5a100_1">#REF!</definedName>
    <definedName name="dsill5a100_1_1">#REF!</definedName>
    <definedName name="dsill5a100_1_1_1">#REF!</definedName>
    <definedName name="dsill5a100_2">#REF!</definedName>
    <definedName name="dsill5a100_3">#REF!</definedName>
    <definedName name="dsill5a100_3_1">#REF!</definedName>
    <definedName name="dsill5a100_4">#REF!</definedName>
    <definedName name="dsill5a100_4_1">#REF!</definedName>
    <definedName name="dsill5a100_5">#REF!</definedName>
    <definedName name="dsill5a100_6">#REF!</definedName>
    <definedName name="dsill5a100_7">#REF!</definedName>
    <definedName name="dsill5a100_7_1">#REF!</definedName>
    <definedName name="dsill5a100_8">#REF!</definedName>
    <definedName name="dsill5a100_9">#REF!</definedName>
    <definedName name="dsill5a120">#REF!</definedName>
    <definedName name="dsill5a120_1">#REF!</definedName>
    <definedName name="dsill5a120_1_1">#REF!</definedName>
    <definedName name="dsill5a120_1_1_1">#REF!</definedName>
    <definedName name="dsill5a120_2">#REF!</definedName>
    <definedName name="dsill5a120_3">#REF!</definedName>
    <definedName name="dsill5a120_3_1">#REF!</definedName>
    <definedName name="dsill5a120_4">#REF!</definedName>
    <definedName name="dsill5a120_4_1">#REF!</definedName>
    <definedName name="dsill5a120_5">#REF!</definedName>
    <definedName name="dsill5a120_6">#REF!</definedName>
    <definedName name="dsill5a120_7">#REF!</definedName>
    <definedName name="dsill5a120_7_1">#REF!</definedName>
    <definedName name="dsill5a120_8">#REF!</definedName>
    <definedName name="dsill5a120_9">#REF!</definedName>
    <definedName name="dsill5a50">#REF!</definedName>
    <definedName name="dsill5a50_1">#REF!</definedName>
    <definedName name="dsill5a50_1_1">#REF!</definedName>
    <definedName name="dsill5a50_1_1_1">#REF!</definedName>
    <definedName name="dsill5a50_2">#REF!</definedName>
    <definedName name="dsill5a50_3">#REF!</definedName>
    <definedName name="dsill5a50_3_1">#REF!</definedName>
    <definedName name="dsill5a50_4">#REF!</definedName>
    <definedName name="dsill5a50_4_1">#REF!</definedName>
    <definedName name="dsill5a50_5">#REF!</definedName>
    <definedName name="dsill5a50_6">#REF!</definedName>
    <definedName name="dsill5a50_7">#REF!</definedName>
    <definedName name="dsill5a50_7_1">#REF!</definedName>
    <definedName name="dsill5a50_8">#REF!</definedName>
    <definedName name="dsill5a50_9">#REF!</definedName>
    <definedName name="dsill5a60">#REF!</definedName>
    <definedName name="dsill5a60_1">#REF!</definedName>
    <definedName name="dsill5a60_1_1">#REF!</definedName>
    <definedName name="dsill5a60_1_1_1">#REF!</definedName>
    <definedName name="dsill5a60_2">#REF!</definedName>
    <definedName name="dsill5a60_3">#REF!</definedName>
    <definedName name="dsill5a60_3_1">#REF!</definedName>
    <definedName name="dsill5a60_4">#REF!</definedName>
    <definedName name="dsill5a60_4_1">#REF!</definedName>
    <definedName name="dsill5a60_5">#REF!</definedName>
    <definedName name="dsill5a60_6">#REF!</definedName>
    <definedName name="dsill5a60_7">#REF!</definedName>
    <definedName name="dsill5a60_7_1">#REF!</definedName>
    <definedName name="dsill5a60_8">#REF!</definedName>
    <definedName name="dsill5a60_9">#REF!</definedName>
    <definedName name="dsill5a80">#REF!</definedName>
    <definedName name="dsill5a80_1">#REF!</definedName>
    <definedName name="dsill5a80_1_1">#REF!</definedName>
    <definedName name="dsill5a80_1_1_1">#REF!</definedName>
    <definedName name="dsill5a80_2">#REF!</definedName>
    <definedName name="dsill5a80_3">#REF!</definedName>
    <definedName name="dsill5a80_3_1">#REF!</definedName>
    <definedName name="dsill5a80_4">#REF!</definedName>
    <definedName name="dsill5a80_4_1">#REF!</definedName>
    <definedName name="dsill5a80_5">#REF!</definedName>
    <definedName name="dsill5a80_6">#REF!</definedName>
    <definedName name="dsill5a80_7">#REF!</definedName>
    <definedName name="dsill5a80_7_1">#REF!</definedName>
    <definedName name="dsill5a80_8">#REF!</definedName>
    <definedName name="dsill5a80_9">#REF!</definedName>
    <definedName name="dsill6a100">#REF!</definedName>
    <definedName name="dsill6a100_1">#REF!</definedName>
    <definedName name="dsill6a100_1_1">#REF!</definedName>
    <definedName name="dsill6a100_1_1_1">#REF!</definedName>
    <definedName name="dsill6a100_2">#REF!</definedName>
    <definedName name="dsill6a100_3">#REF!</definedName>
    <definedName name="dsill6a100_3_1">#REF!</definedName>
    <definedName name="dsill6a100_4">#REF!</definedName>
    <definedName name="dsill6a100_4_1">#REF!</definedName>
    <definedName name="dsill6a100_5">#REF!</definedName>
    <definedName name="dsill6a100_6">#REF!</definedName>
    <definedName name="dsill6a100_7">#REF!</definedName>
    <definedName name="dsill6a100_7_1">#REF!</definedName>
    <definedName name="dsill6a100_8">#REF!</definedName>
    <definedName name="dsill6a100_9">#REF!</definedName>
    <definedName name="dsill6a120">#REF!</definedName>
    <definedName name="dsill6a120_1">#REF!</definedName>
    <definedName name="dsill6a120_1_1">#REF!</definedName>
    <definedName name="dsill6a120_1_1_1">#REF!</definedName>
    <definedName name="dsill6a120_2">#REF!</definedName>
    <definedName name="dsill6a120_3">#REF!</definedName>
    <definedName name="dsill6a120_3_1">#REF!</definedName>
    <definedName name="dsill6a120_4">#REF!</definedName>
    <definedName name="dsill6a120_4_1">#REF!</definedName>
    <definedName name="dsill6a120_5">#REF!</definedName>
    <definedName name="dsill6a120_6">#REF!</definedName>
    <definedName name="dsill6a120_7">#REF!</definedName>
    <definedName name="dsill6a120_7_1">#REF!</definedName>
    <definedName name="dsill6a120_8">#REF!</definedName>
    <definedName name="dsill6a120_9">#REF!</definedName>
    <definedName name="dsill6a50">#REF!</definedName>
    <definedName name="dsill6a50_1">#REF!</definedName>
    <definedName name="dsill6a50_1_1">#REF!</definedName>
    <definedName name="dsill6a50_1_1_1">#REF!</definedName>
    <definedName name="dsill6a50_2">#REF!</definedName>
    <definedName name="dsill6a50_3">#REF!</definedName>
    <definedName name="dsill6a50_3_1">#REF!</definedName>
    <definedName name="dsill6a50_4">#REF!</definedName>
    <definedName name="dsill6a50_4_1">#REF!</definedName>
    <definedName name="dsill6a50_5">#REF!</definedName>
    <definedName name="dsill6a50_6">#REF!</definedName>
    <definedName name="dsill6a50_7">#REF!</definedName>
    <definedName name="dsill6a50_7_1">#REF!</definedName>
    <definedName name="dsill6a50_8">#REF!</definedName>
    <definedName name="dsill6a50_9">#REF!</definedName>
    <definedName name="dsill6a60">#REF!</definedName>
    <definedName name="dsill6a60_1">#REF!</definedName>
    <definedName name="dsill6a60_1_1">#REF!</definedName>
    <definedName name="dsill6a60_1_1_1">#REF!</definedName>
    <definedName name="dsill6a60_2">#REF!</definedName>
    <definedName name="dsill6a60_3">#REF!</definedName>
    <definedName name="dsill6a60_3_1">#REF!</definedName>
    <definedName name="dsill6a60_4">#REF!</definedName>
    <definedName name="dsill6a60_4_1">#REF!</definedName>
    <definedName name="dsill6a60_5">#REF!</definedName>
    <definedName name="dsill6a60_6">#REF!</definedName>
    <definedName name="dsill6a60_7">#REF!</definedName>
    <definedName name="dsill6a60_7_1">#REF!</definedName>
    <definedName name="dsill6a60_8">#REF!</definedName>
    <definedName name="dsill6a60_9">#REF!</definedName>
    <definedName name="dsill6a80">#REF!</definedName>
    <definedName name="dsill6a80_1">#REF!</definedName>
    <definedName name="dsill6a80_1_1">#REF!</definedName>
    <definedName name="dsill6a80_1_1_1">#REF!</definedName>
    <definedName name="dsill6a80_2">#REF!</definedName>
    <definedName name="dsill6a80_3">#REF!</definedName>
    <definedName name="dsill6a80_3_1">#REF!</definedName>
    <definedName name="dsill6a80_4">#REF!</definedName>
    <definedName name="dsill6a80_4_1">#REF!</definedName>
    <definedName name="dsill6a80_5">#REF!</definedName>
    <definedName name="dsill6a80_6">#REF!</definedName>
    <definedName name="dsill6a80_7">#REF!</definedName>
    <definedName name="dsill6a80_7_1">#REF!</definedName>
    <definedName name="dsill6a80_8">#REF!</definedName>
    <definedName name="dsill6a80_9">#REF!</definedName>
    <definedName name="dsillug100">#REF!</definedName>
    <definedName name="dsillug100_1">#REF!</definedName>
    <definedName name="dsillug100_1_1">#REF!</definedName>
    <definedName name="dsillug100_1_1_1">#REF!</definedName>
    <definedName name="dsillug100_2">#REF!</definedName>
    <definedName name="dsillug100_3">#REF!</definedName>
    <definedName name="dsillug100_3_1">#REF!</definedName>
    <definedName name="dsillug100_4">#REF!</definedName>
    <definedName name="dsillug100_4_1">#REF!</definedName>
    <definedName name="dsillug100_5">#REF!</definedName>
    <definedName name="dsillug100_6">#REF!</definedName>
    <definedName name="dsillug100_7">#REF!</definedName>
    <definedName name="dsillug100_7_1">#REF!</definedName>
    <definedName name="dsillug100_8">#REF!</definedName>
    <definedName name="dsillug100_9">#REF!</definedName>
    <definedName name="dsillug120">#REF!</definedName>
    <definedName name="dsillug120_1">#REF!</definedName>
    <definedName name="dsillug120_1_1">#REF!</definedName>
    <definedName name="dsillug120_1_1_1">#REF!</definedName>
    <definedName name="dsillug120_2">#REF!</definedName>
    <definedName name="dsillug120_3">#REF!</definedName>
    <definedName name="dsillug120_3_1">#REF!</definedName>
    <definedName name="dsillug120_4">#REF!</definedName>
    <definedName name="dsillug120_4_1">#REF!</definedName>
    <definedName name="dsillug120_5">#REF!</definedName>
    <definedName name="dsillug120_6">#REF!</definedName>
    <definedName name="dsillug120_7">#REF!</definedName>
    <definedName name="dsillug120_7_1">#REF!</definedName>
    <definedName name="dsillug120_8">#REF!</definedName>
    <definedName name="dsillug120_9">#REF!</definedName>
    <definedName name="dsillug50">#REF!</definedName>
    <definedName name="dsillug50_1">#REF!</definedName>
    <definedName name="dsillug50_1_1">#REF!</definedName>
    <definedName name="dsillug50_1_1_1">#REF!</definedName>
    <definedName name="dsillug50_2">#REF!</definedName>
    <definedName name="dsillug50_3">#REF!</definedName>
    <definedName name="dsillug50_3_1">#REF!</definedName>
    <definedName name="dsillug50_4">#REF!</definedName>
    <definedName name="dsillug50_4_1">#REF!</definedName>
    <definedName name="dsillug50_5">#REF!</definedName>
    <definedName name="dsillug50_6">#REF!</definedName>
    <definedName name="dsillug50_7">#REF!</definedName>
    <definedName name="dsillug50_7_1">#REF!</definedName>
    <definedName name="dsillug50_8">#REF!</definedName>
    <definedName name="dsillug50_9">#REF!</definedName>
    <definedName name="dsillug60">#REF!</definedName>
    <definedName name="dsillug60_1">#REF!</definedName>
    <definedName name="dsillug60_1_1">#REF!</definedName>
    <definedName name="dsillug60_1_1_1">#REF!</definedName>
    <definedName name="dsillug60_2">#REF!</definedName>
    <definedName name="dsillug60_3">#REF!</definedName>
    <definedName name="dsillug60_3_1">#REF!</definedName>
    <definedName name="dsillug60_4">#REF!</definedName>
    <definedName name="dsillug60_4_1">#REF!</definedName>
    <definedName name="dsillug60_5">#REF!</definedName>
    <definedName name="dsillug60_6">#REF!</definedName>
    <definedName name="dsillug60_7">#REF!</definedName>
    <definedName name="dsillug60_7_1">#REF!</definedName>
    <definedName name="dsillug60_8">#REF!</definedName>
    <definedName name="dsillug60_9">#REF!</definedName>
    <definedName name="dsillug80">#REF!</definedName>
    <definedName name="dsillug80_1">#REF!</definedName>
    <definedName name="dsillug80_1_1">#REF!</definedName>
    <definedName name="dsillug80_1_1_1">#REF!</definedName>
    <definedName name="dsillug80_2">#REF!</definedName>
    <definedName name="dsillug80_3">#REF!</definedName>
    <definedName name="dsillug80_3_1">#REF!</definedName>
    <definedName name="dsillug80_4">#REF!</definedName>
    <definedName name="dsillug80_4_1">#REF!</definedName>
    <definedName name="dsillug80_5">#REF!</definedName>
    <definedName name="dsillug80_6">#REF!</definedName>
    <definedName name="dsillug80_7">#REF!</definedName>
    <definedName name="dsillug80_7_1">#REF!</definedName>
    <definedName name="dsillug80_8">#REF!</definedName>
    <definedName name="dsillug80_9">#REF!</definedName>
    <definedName name="dsp_ot">#REF!</definedName>
    <definedName name="dsreaf" localSheetId="9">{"'Sheet1'!$A$1"}</definedName>
    <definedName name="dsreaf">{"'Sheet1'!$A$1"}</definedName>
    <definedName name="dsryhh" localSheetId="9">{"'Sheet1'!$A$1"}</definedName>
    <definedName name="dsryhh">{"'Sheet1'!$A$1"}</definedName>
    <definedName name="DSTD_Clear">#N/A</definedName>
    <definedName name="dstib2100">#REF!</definedName>
    <definedName name="dstib2100___0">"$#REF!.$#REF!$#REF!"</definedName>
    <definedName name="dstib2100_1">#REF!</definedName>
    <definedName name="dstib2100_1_1">#REF!</definedName>
    <definedName name="dstib2100_1_1_1">#REF!</definedName>
    <definedName name="dstib2100_16">#REF!</definedName>
    <definedName name="dstib2100_2">#REF!</definedName>
    <definedName name="dstib2100_2_1">#REF!</definedName>
    <definedName name="dstib2100_3">#REF!</definedName>
    <definedName name="dstib2100_3_1">#REF!</definedName>
    <definedName name="dstib2100_4">#REF!</definedName>
    <definedName name="dstib2100_4_1">#REF!</definedName>
    <definedName name="dstib2100_5">#REF!</definedName>
    <definedName name="dstib2100_6">#REF!</definedName>
    <definedName name="dstib2100_7">#REF!</definedName>
    <definedName name="dstib2100_7_1">#REF!</definedName>
    <definedName name="dstib2100_8">#REF!</definedName>
    <definedName name="dstib2100_9">#REF!</definedName>
    <definedName name="dstib2120">#REF!</definedName>
    <definedName name="dstib2120___0">"$#REF!.$#REF!$#REF!"</definedName>
    <definedName name="dstib2120_1">#REF!</definedName>
    <definedName name="dstib2120_1_1">#REF!</definedName>
    <definedName name="dstib2120_1_1_1">#REF!</definedName>
    <definedName name="dstib2120_16">#REF!</definedName>
    <definedName name="dstib2120_2">#REF!</definedName>
    <definedName name="dstib2120_2_1">#REF!</definedName>
    <definedName name="dstib2120_3">#REF!</definedName>
    <definedName name="dstib2120_3_1">#REF!</definedName>
    <definedName name="dstib2120_4">#REF!</definedName>
    <definedName name="dstib2120_4_1">#REF!</definedName>
    <definedName name="dstib2120_5">#REF!</definedName>
    <definedName name="dstib2120_6">#REF!</definedName>
    <definedName name="dstib2120_7">#REF!</definedName>
    <definedName name="dstib2120_7_1">#REF!</definedName>
    <definedName name="dstib2120_8">#REF!</definedName>
    <definedName name="dstib2120_9">#REF!</definedName>
    <definedName name="dstib250">#REF!</definedName>
    <definedName name="dstib250___0">"$#REF!.$#REF!$#REF!"</definedName>
    <definedName name="dstib250_1">#REF!</definedName>
    <definedName name="dstib250_1_1">#REF!</definedName>
    <definedName name="dstib250_1_1_1">#REF!</definedName>
    <definedName name="dstib250_16">#REF!</definedName>
    <definedName name="dstib250_2">#REF!</definedName>
    <definedName name="dstib250_2_1">#REF!</definedName>
    <definedName name="dstib250_3">#REF!</definedName>
    <definedName name="dstib250_3_1">#REF!</definedName>
    <definedName name="dstib250_4">#REF!</definedName>
    <definedName name="dstib250_4_1">#REF!</definedName>
    <definedName name="dstib250_5">#REF!</definedName>
    <definedName name="dstib250_6">#REF!</definedName>
    <definedName name="dstib250_7">#REF!</definedName>
    <definedName name="dstib250_7_1">#REF!</definedName>
    <definedName name="dstib250_8">#REF!</definedName>
    <definedName name="dstib250_9">#REF!</definedName>
    <definedName name="dstib260">#REF!</definedName>
    <definedName name="dstib260___0">"$#REF!.$#REF!$#REF!"</definedName>
    <definedName name="dstib260_1">#REF!</definedName>
    <definedName name="dstib260_1_1">#REF!</definedName>
    <definedName name="dstib260_1_1_1">#REF!</definedName>
    <definedName name="dstib260_16">#REF!</definedName>
    <definedName name="dstib260_2">#REF!</definedName>
    <definedName name="dstib260_2_1">#REF!</definedName>
    <definedName name="dstib260_3">#REF!</definedName>
    <definedName name="dstib260_3_1">#REF!</definedName>
    <definedName name="dstib260_4">#REF!</definedName>
    <definedName name="dstib260_4_1">#REF!</definedName>
    <definedName name="dstib260_5">#REF!</definedName>
    <definedName name="dstib260_6">#REF!</definedName>
    <definedName name="dstib260_7">#REF!</definedName>
    <definedName name="dstib260_7_1">#REF!</definedName>
    <definedName name="dstib260_8">#REF!</definedName>
    <definedName name="dstib260_9">#REF!</definedName>
    <definedName name="dstib280">#REF!</definedName>
    <definedName name="dstib280___0">"$#REF!.$#REF!$#REF!"</definedName>
    <definedName name="dstib280_1">#REF!</definedName>
    <definedName name="dstib280_1_1">#REF!</definedName>
    <definedName name="dstib280_1_1_1">#REF!</definedName>
    <definedName name="dstib280_16">#REF!</definedName>
    <definedName name="dstib280_2">#REF!</definedName>
    <definedName name="dstib280_2_1">#REF!</definedName>
    <definedName name="dstib280_3">#REF!</definedName>
    <definedName name="dstib280_3_1">#REF!</definedName>
    <definedName name="dstib280_4">#REF!</definedName>
    <definedName name="dstib280_4_1">#REF!</definedName>
    <definedName name="dstib280_5">#REF!</definedName>
    <definedName name="dstib280_6">#REF!</definedName>
    <definedName name="dstib280_7">#REF!</definedName>
    <definedName name="dstib280_7_1">#REF!</definedName>
    <definedName name="dstib280_8">#REF!</definedName>
    <definedName name="dstib280_9">#REF!</definedName>
    <definedName name="DT">#REF!</definedName>
    <definedName name="dt.10">#REF!</definedName>
    <definedName name="dt.35">#REF!</definedName>
    <definedName name="dt.5">#REF!</definedName>
    <definedName name="dt.5t">#REF!</definedName>
    <definedName name="dt_3">#REF!</definedName>
    <definedName name="dt_5">#REF!</definedName>
    <definedName name="DT_6">#REF!</definedName>
    <definedName name="DT_8">#REF!</definedName>
    <definedName name="DT_8T">#REF!</definedName>
    <definedName name="DT_jam">#REF!</definedName>
    <definedName name="DT_KONT">#REF!</definedName>
    <definedName name="dt10t">#REF!</definedName>
    <definedName name="DT34M">#REF!</definedName>
    <definedName name="DT3M3">#REF!</definedName>
    <definedName name="dt4m3">#REF!</definedName>
    <definedName name="dt4t">#REF!</definedName>
    <definedName name="dt4ton">#REF!</definedName>
    <definedName name="DT5_JAM">#REF!</definedName>
    <definedName name="dt6t">#REF!</definedName>
    <definedName name="dt8ton">#REF!</definedName>
    <definedName name="Dta">#REF!</definedName>
    <definedName name="DTBesar">#REF!</definedName>
    <definedName name="DTC10X2X0P6">#REF!</definedName>
    <definedName name="DTC10X2X0P6_4">#REF!</definedName>
    <definedName name="DTC120X2X0P6">#REF!</definedName>
    <definedName name="DTC120X2X0P6_4">#REF!</definedName>
    <definedName name="DTC150X2X0P6">#REF!</definedName>
    <definedName name="DTC150X2X0P6_4">#REF!</definedName>
    <definedName name="DTC200X2X0P6">#REF!</definedName>
    <definedName name="DTC200X2X0P6_4">#REF!</definedName>
    <definedName name="DTC20X2X0P6">#REF!</definedName>
    <definedName name="DTC20X2X0P6_4">#REF!</definedName>
    <definedName name="DTC60X2X0P6">#REF!</definedName>
    <definedName name="DTC60X2X0P6_4">#REF!</definedName>
    <definedName name="DTC80X2X0P6">#REF!</definedName>
    <definedName name="DTC80X2X0P6_4">#REF!</definedName>
    <definedName name="dteak">#REF!</definedName>
    <definedName name="DTengkel">#REF!</definedName>
    <definedName name="dthhh" localSheetId="9">{"'Sheet1'!$A$1"}</definedName>
    <definedName name="dthhh">{"'Sheet1'!$A$1"}</definedName>
    <definedName name="dthrtj" localSheetId="9">{"'Sheet1'!$A$1"}</definedName>
    <definedName name="dthrtj">{"'Sheet1'!$A$1"}</definedName>
    <definedName name="dti60_4">#REF!</definedName>
    <definedName name="dtisi">#REF!</definedName>
    <definedName name="DTKecil">#REF!</definedName>
    <definedName name="DTKONT">#REF!</definedName>
    <definedName name="dtkosong">#REF!</definedName>
    <definedName name="DTL" hidden="1">#REF!</definedName>
    <definedName name="DTtronton">#REF!</definedName>
    <definedName name="dua">#REF!</definedName>
    <definedName name="dua.1">#REF!</definedName>
    <definedName name="dua.2">#REF!</definedName>
    <definedName name="dua_1">#REF!</definedName>
    <definedName name="dua_1_4">#REF!</definedName>
    <definedName name="dua_18">#REF!</definedName>
    <definedName name="dua_18_4">#REF!</definedName>
    <definedName name="dua_2">#REF!</definedName>
    <definedName name="dua_2_4">#REF!</definedName>
    <definedName name="dua_3">#REF!</definedName>
    <definedName name="dua_3_4">#REF!</definedName>
    <definedName name="dua_4">#REF!</definedName>
    <definedName name="dua_4_4">#REF!</definedName>
    <definedName name="dua_5">#REF!</definedName>
    <definedName name="dua_5_4">#REF!</definedName>
    <definedName name="dua_6">#REF!</definedName>
    <definedName name="dua_6_4">#REF!</definedName>
    <definedName name="dua_7">#REF!</definedName>
    <definedName name="dua_7_4">#REF!</definedName>
    <definedName name="dua_8">#REF!</definedName>
    <definedName name="dua_8_4">#REF!</definedName>
    <definedName name="duabelas">#REF!</definedName>
    <definedName name="duabelas_1">#REF!</definedName>
    <definedName name="duabelas_1_4">#REF!</definedName>
    <definedName name="duabelas_18">#REF!</definedName>
    <definedName name="duabelas_18_4">#REF!</definedName>
    <definedName name="duabelas_2">#REF!</definedName>
    <definedName name="duabelas_2_4">#REF!</definedName>
    <definedName name="duabelas_3">#REF!</definedName>
    <definedName name="duabelas_3_4">#REF!</definedName>
    <definedName name="duabelas_4">#REF!</definedName>
    <definedName name="duabelas_4_4">#REF!</definedName>
    <definedName name="duabelas_5">#REF!</definedName>
    <definedName name="duabelas_5_4">#REF!</definedName>
    <definedName name="duabelas_6">#REF!</definedName>
    <definedName name="duabelas_6_4">#REF!</definedName>
    <definedName name="duabelas_7">#REF!</definedName>
    <definedName name="duabelas_7_4">#REF!</definedName>
    <definedName name="duabelas_8">#REF!</definedName>
    <definedName name="duabelas_8_4">#REF!</definedName>
    <definedName name="duco">#REF!</definedName>
    <definedName name="duct_apt">#REF!</definedName>
    <definedName name="duct_exh">#REF!</definedName>
    <definedName name="duct_exh_op_shft">#REF!</definedName>
    <definedName name="duct_exh_ot">#REF!</definedName>
    <definedName name="duct_exh_ot_shft">#REF!</definedName>
    <definedName name="duct_int">#REF!</definedName>
    <definedName name="duct_isolasi">#REF!</definedName>
    <definedName name="duct_isolasi_4">#REF!</definedName>
    <definedName name="duct_ot">#REF!</definedName>
    <definedName name="duct_ot_ta">#REF!</definedName>
    <definedName name="duct_r">#REF!</definedName>
    <definedName name="duct_s">#REF!</definedName>
    <definedName name="duct_sh_ot">#REF!</definedName>
    <definedName name="duct_sht">#REF!</definedName>
    <definedName name="duct_soundliner">#REF!</definedName>
    <definedName name="duct_soundliner_4">#REF!</definedName>
    <definedName name="duct_su_op">#REF!</definedName>
    <definedName name="duct_t_i">#REF!</definedName>
    <definedName name="duct_ta_app">#REF!</definedName>
    <definedName name="duct_ta_ot">#REF!</definedName>
    <definedName name="duct_tanpa">#REF!</definedName>
    <definedName name="duct_tanpa_4">#REF!</definedName>
    <definedName name="dudu">#REF!</definedName>
    <definedName name="duduk">#REF!</definedName>
    <definedName name="DUDUKAN_MB_HIDROLIK__DOLPHIN_BLOCK_BETON">#REF!</definedName>
    <definedName name="dukhan">#REF!</definedName>
    <definedName name="DUMP">#REF!</definedName>
    <definedName name="Dump.Truck">#REF!</definedName>
    <definedName name="Dump.Truck.K">#REF!</definedName>
    <definedName name="Dump_Truck">#REF!</definedName>
    <definedName name="Dump_Truck__Sewa">#REF!</definedName>
    <definedName name="dump_truck_1">#REF!</definedName>
    <definedName name="DUMP_TRUCK_3___4_M3">#REF!</definedName>
    <definedName name="Dump_Truck_4_m3_Sewa">#REF!</definedName>
    <definedName name="dump_truck1">#REF!</definedName>
    <definedName name="dumptruck">#REF!</definedName>
    <definedName name="DUMPTRUCK1">#REF!</definedName>
    <definedName name="DUMPTRUCK2">#REF!</definedName>
    <definedName name="dumptruck5ton">#REF!</definedName>
    <definedName name="dumptruk">#REF!</definedName>
    <definedName name="dun" localSheetId="9">{"Book1","4.09 FLORA DAN FAUNA.xls","4.22 PERLENGKAPAN SEKOLAH.xls"}</definedName>
    <definedName name="dun" localSheetId="8">{"Book1","4.09 FLORA DAN FAUNA.xls","4.22 PERLENGKAPAN SEKOLAH.xls"}</definedName>
    <definedName name="dun">{"Book1","4.09 FLORA DAN FAUNA.xls","4.22 PERLENGKAPAN SEKOLAH.xls"}</definedName>
    <definedName name="duong1">#REF!</definedName>
    <definedName name="duong2">#REF!</definedName>
    <definedName name="duong3">#REF!</definedName>
    <definedName name="duong4">#REF!</definedName>
    <definedName name="duong5">#REF!</definedName>
    <definedName name="DUP">#N/A</definedName>
    <definedName name="DURASI">#REF!</definedName>
    <definedName name="DV_1">#REF!</definedName>
    <definedName name="DV_10">#REF!</definedName>
    <definedName name="DV_11">#REF!</definedName>
    <definedName name="DV_12">#REF!</definedName>
    <definedName name="DV_13">#REF!</definedName>
    <definedName name="DV_2">#REF!</definedName>
    <definedName name="DV_3">#REF!</definedName>
    <definedName name="DV_4">#REF!</definedName>
    <definedName name="DV_5">#REF!</definedName>
    <definedName name="DV_6">#REF!</definedName>
    <definedName name="DV_7">#REF!</definedName>
    <definedName name="DV_8">#REF!</definedName>
    <definedName name="DV_9">#REF!</definedName>
    <definedName name="dvdgv" localSheetId="9">{"'Sheet1'!$A$1"}</definedName>
    <definedName name="dvdgv">{"'Sheet1'!$A$1"}</definedName>
    <definedName name="dvve" localSheetId="9">{"'Sheet1'!$A$1"}</definedName>
    <definedName name="dvve">{"'Sheet1'!$A$1"}</definedName>
    <definedName name="dw">#REF!</definedName>
    <definedName name="dw_1">#REF!</definedName>
    <definedName name="dw_7">#REF!</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WN_V">#REF!</definedName>
    <definedName name="DWPRICE" hidden="1">#REF!</definedName>
    <definedName name="dx">#REF!</definedName>
    <definedName name="dyna1220">#REF!</definedName>
    <definedName name="dzb">#REF!</definedName>
    <definedName name="E">#REF!</definedName>
    <definedName name="E.001">#REF!</definedName>
    <definedName name="e.01">#REF!</definedName>
    <definedName name="E.010">#REF!</definedName>
    <definedName name="e.02">#REF!</definedName>
    <definedName name="e.03">#REF!</definedName>
    <definedName name="E.031">#REF!</definedName>
    <definedName name="E.032">#REF!</definedName>
    <definedName name="E.04">#REF!</definedName>
    <definedName name="E.040">#REF!</definedName>
    <definedName name="E.05">#REF!</definedName>
    <definedName name="E.052">#REF!</definedName>
    <definedName name="E.053">#REF!</definedName>
    <definedName name="E.06">#REF!</definedName>
    <definedName name="E.07">#REF!</definedName>
    <definedName name="E.08">#REF!</definedName>
    <definedName name="E.080">#REF!</definedName>
    <definedName name="E.081">#REF!</definedName>
    <definedName name="E.082">#REF!</definedName>
    <definedName name="E.084">#REF!</definedName>
    <definedName name="E.087">#REF!</definedName>
    <definedName name="E.088">#REF!</definedName>
    <definedName name="E.089">#REF!</definedName>
    <definedName name="E.09">#REF!</definedName>
    <definedName name="e.10">#REF!</definedName>
    <definedName name="E.11">#REF!</definedName>
    <definedName name="e.12">#REF!</definedName>
    <definedName name="E.13">#REF!</definedName>
    <definedName name="E.130">#REF!</definedName>
    <definedName name="E.14">#REF!</definedName>
    <definedName name="E.15">#REF!</definedName>
    <definedName name="E.153">#REF!</definedName>
    <definedName name="E.154">#REF!</definedName>
    <definedName name="E.155">#REF!</definedName>
    <definedName name="E.157">#REF!</definedName>
    <definedName name="e.16">#REF!</definedName>
    <definedName name="e.17">#REF!</definedName>
    <definedName name="e.18">#REF!</definedName>
    <definedName name="E.182">#REF!</definedName>
    <definedName name="E.19">#REF!</definedName>
    <definedName name="E.20">#REF!</definedName>
    <definedName name="E.21">#REF!</definedName>
    <definedName name="E.211">#REF!</definedName>
    <definedName name="E.212">#REF!</definedName>
    <definedName name="E.22">#REF!</definedName>
    <definedName name="E.221">#REF!</definedName>
    <definedName name="E.23">#REF!</definedName>
    <definedName name="e.24">#REF!</definedName>
    <definedName name="E.25">#REF!</definedName>
    <definedName name="E.251">#REF!</definedName>
    <definedName name="E.252">#REF!</definedName>
    <definedName name="E.26">#REF!</definedName>
    <definedName name="E.27">#REF!</definedName>
    <definedName name="E.301">#REF!</definedName>
    <definedName name="E.341">#REF!</definedName>
    <definedName name="E.401">#REF!</definedName>
    <definedName name="E.6.10">#REF!</definedName>
    <definedName name="E.6.12">#REF!</definedName>
    <definedName name="E.6.13">#REF!</definedName>
    <definedName name="E.6.14">#REF!</definedName>
    <definedName name="E.6.14a">#REF!</definedName>
    <definedName name="E.6.14b">#REF!</definedName>
    <definedName name="E.6.14c">#REF!</definedName>
    <definedName name="E.6.14d">#REF!</definedName>
    <definedName name="E.6.14e">#REF!</definedName>
    <definedName name="E.6.15">#REF!</definedName>
    <definedName name="E.6.15a">#REF!</definedName>
    <definedName name="E.6.16">#REF!</definedName>
    <definedName name="E.6.16a">#REF!</definedName>
    <definedName name="E.6.16b">#REF!</definedName>
    <definedName name="E.6.16d">#REF!</definedName>
    <definedName name="E.6.16e">#REF!</definedName>
    <definedName name="E.6.17">#REF!</definedName>
    <definedName name="E.6.18">#REF!</definedName>
    <definedName name="E.6.19">#REF!</definedName>
    <definedName name="E.6.20">#REF!</definedName>
    <definedName name="E.6.21">#REF!</definedName>
    <definedName name="E.6.22">#REF!</definedName>
    <definedName name="E.6.23">#REF!</definedName>
    <definedName name="E.6.24">#REF!</definedName>
    <definedName name="E.6.24a">#REF!</definedName>
    <definedName name="E.6.25">#REF!</definedName>
    <definedName name="E.6.26">#REF!</definedName>
    <definedName name="E.6.27">#REF!</definedName>
    <definedName name="E.6.28">#REF!</definedName>
    <definedName name="E.6.31">#REF!</definedName>
    <definedName name="E.6.32">#REF!</definedName>
    <definedName name="E.6.33">#REF!</definedName>
    <definedName name="E.6.35">#REF!</definedName>
    <definedName name="E.6.9">#REF!</definedName>
    <definedName name="E.7.13">#REF!</definedName>
    <definedName name="E.7.13a">#REF!</definedName>
    <definedName name="E.7.13b">#REF!</definedName>
    <definedName name="E.7.13c">#REF!</definedName>
    <definedName name="E.7.14">#REF!</definedName>
    <definedName name="E.7.14a">#REF!</definedName>
    <definedName name="E.7.14b">#REF!</definedName>
    <definedName name="E.7.14c">#REF!</definedName>
    <definedName name="E.7.14d">#REF!</definedName>
    <definedName name="E.7.14e">#REF!</definedName>
    <definedName name="E.7.14f">#REF!</definedName>
    <definedName name="E.7.15">#REF!</definedName>
    <definedName name="E.7.15a">#REF!</definedName>
    <definedName name="E.7.16">#REF!</definedName>
    <definedName name="E.7.16a">#REF!</definedName>
    <definedName name="E.7.16b">#REF!</definedName>
    <definedName name="E.7.16c">#REF!</definedName>
    <definedName name="E.7.16d">#REF!</definedName>
    <definedName name="E.7.16e">#REF!</definedName>
    <definedName name="E.7.16g">#REF!</definedName>
    <definedName name="E.7.17">#REF!</definedName>
    <definedName name="E.7.18">#REF!</definedName>
    <definedName name="E.7.18a">#REF!</definedName>
    <definedName name="E.7.18b">#REF!</definedName>
    <definedName name="E.7.18c">#REF!</definedName>
    <definedName name="E.7.18d">#REF!</definedName>
    <definedName name="E.7.18e">#REF!</definedName>
    <definedName name="E.7.18f">#REF!</definedName>
    <definedName name="E.7.18g">#REF!</definedName>
    <definedName name="E.7.18h">#REF!</definedName>
    <definedName name="E.7.18i">#REF!</definedName>
    <definedName name="E.7.18j">#REF!</definedName>
    <definedName name="E.7.18k">#REF!</definedName>
    <definedName name="E.7.18l">#REF!</definedName>
    <definedName name="E.7.18m">#REF!</definedName>
    <definedName name="E.7.18n">#REF!</definedName>
    <definedName name="E.7.19">#REF!</definedName>
    <definedName name="E_01">#REF!</definedName>
    <definedName name="E_02">#REF!</definedName>
    <definedName name="E_03">#REF!</definedName>
    <definedName name="E_04">#REF!</definedName>
    <definedName name="E_05">#REF!</definedName>
    <definedName name="E_06">#REF!</definedName>
    <definedName name="E_07">#REF!</definedName>
    <definedName name="E_08">#REF!</definedName>
    <definedName name="E_09">#REF!</definedName>
    <definedName name="E_1">#REF!</definedName>
    <definedName name="E_1_1">#REF!</definedName>
    <definedName name="E_1_1_1">#REF!</definedName>
    <definedName name="E_1_1_1_1">#REF!</definedName>
    <definedName name="E_1_1_1_1_1">#REF!</definedName>
    <definedName name="E_1_1_1_1_1_1">#REF!</definedName>
    <definedName name="E_1_1_1_2">#REF!</definedName>
    <definedName name="E_1_2">#REF!</definedName>
    <definedName name="E_1_3">#REF!</definedName>
    <definedName name="E_1_3_1">#REF!</definedName>
    <definedName name="E_1_4">#REF!</definedName>
    <definedName name="E_1_4_1">#REF!</definedName>
    <definedName name="E_1_5">#REF!</definedName>
    <definedName name="E_1_6">#REF!</definedName>
    <definedName name="E_1_7">#REF!</definedName>
    <definedName name="E_1_7_1">#REF!</definedName>
    <definedName name="E_1_8">#REF!</definedName>
    <definedName name="E_1_9">#REF!</definedName>
    <definedName name="E_10">#REF!</definedName>
    <definedName name="E_11">#REF!</definedName>
    <definedName name="E_12">#REF!</definedName>
    <definedName name="E_13">#REF!</definedName>
    <definedName name="E_14">#REF!</definedName>
    <definedName name="E_141_3">#REF!</definedName>
    <definedName name="E_15">#REF!</definedName>
    <definedName name="E_16">#REF!</definedName>
    <definedName name="E_17">#REF!</definedName>
    <definedName name="E_18">#REF!</definedName>
    <definedName name="E_19">#REF!</definedName>
    <definedName name="E_2">#REF!</definedName>
    <definedName name="E_20">#REF!</definedName>
    <definedName name="E_21">#REF!</definedName>
    <definedName name="E_22">#REF!</definedName>
    <definedName name="E_23">#REF!</definedName>
    <definedName name="E_24">#REF!</definedName>
    <definedName name="E_25">#REF!</definedName>
    <definedName name="E_26">#REF!</definedName>
    <definedName name="E_27">#REF!</definedName>
    <definedName name="E_28">#REF!</definedName>
    <definedName name="E_29">#REF!</definedName>
    <definedName name="E_3">#REF!</definedName>
    <definedName name="E_3_1">#REF!</definedName>
    <definedName name="E_30">#REF!</definedName>
    <definedName name="E_31">#REF!</definedName>
    <definedName name="E_32">#REF!</definedName>
    <definedName name="E_33">#REF!</definedName>
    <definedName name="E_331_7">#REF!</definedName>
    <definedName name="E_331_9">#REF!</definedName>
    <definedName name="E_332_2">#REF!</definedName>
    <definedName name="E_332_2A">#REF!</definedName>
    <definedName name="E_332_8">#REF!</definedName>
    <definedName name="E_333_2">#REF!</definedName>
    <definedName name="E_333_4">#REF!</definedName>
    <definedName name="E_34">#REF!</definedName>
    <definedName name="E_34a">#REF!</definedName>
    <definedName name="E_35">#REF!</definedName>
    <definedName name="E_36">#REF!</definedName>
    <definedName name="E_37">#REF!</definedName>
    <definedName name="E_38">#REF!</definedName>
    <definedName name="E_39">#REF!</definedName>
    <definedName name="E_3ABCD">#REF!</definedName>
    <definedName name="E_4">#REF!</definedName>
    <definedName name="E_4_1">#REF!</definedName>
    <definedName name="E_40">#REF!</definedName>
    <definedName name="E_41">#REF!</definedName>
    <definedName name="E_42">#REF!</definedName>
    <definedName name="E_43">#REF!</definedName>
    <definedName name="E_44">#REF!</definedName>
    <definedName name="E_45">#REF!</definedName>
    <definedName name="E_46">#REF!</definedName>
    <definedName name="E_47">#REF!</definedName>
    <definedName name="E_48">#REF!</definedName>
    <definedName name="E_49">#REF!</definedName>
    <definedName name="E_4E_13">#REF!</definedName>
    <definedName name="E_5">#REF!</definedName>
    <definedName name="E_50">#REF!</definedName>
    <definedName name="E_51">#REF!</definedName>
    <definedName name="E_52">#REF!</definedName>
    <definedName name="E_6">#REF!</definedName>
    <definedName name="E_6a">#REF!</definedName>
    <definedName name="E_7">#REF!</definedName>
    <definedName name="E_7_1">#REF!</definedName>
    <definedName name="E_7a">#REF!</definedName>
    <definedName name="E_8">#REF!</definedName>
    <definedName name="E_9">#REF!</definedName>
    <definedName name="e_m">#REF!</definedName>
    <definedName name="E_SE">#REF!</definedName>
    <definedName name="e_services">#REF!</definedName>
    <definedName name="E_work">#REF!</definedName>
    <definedName name="E27100w">#REF!</definedName>
    <definedName name="e35u" localSheetId="9" hidden="1">{#N/A,#N/A,FALSE,"REK-S-TPL";#N/A,#N/A,FALSE,"REK-TPML";#N/A,#N/A,FALSE,"RAB-TEMPEL"}</definedName>
    <definedName name="e35u" hidden="1">{#N/A,#N/A,FALSE,"REK-S-TPL";#N/A,#N/A,FALSE,"REK-TPML";#N/A,#N/A,FALSE,"RAB-TEMPEL"}</definedName>
    <definedName name="E5700.">#REF!</definedName>
    <definedName name="EA">#REF!</definedName>
    <definedName name="EA_1">#REF!</definedName>
    <definedName name="EA_1_1">#REF!</definedName>
    <definedName name="EA_3">#REF!</definedName>
    <definedName name="EA_7">#REF!</definedName>
    <definedName name="EA1.1">#REF!</definedName>
    <definedName name="EA1.1_1">#REF!</definedName>
    <definedName name="EA1.1_4">#REF!</definedName>
    <definedName name="EA1.1_7">#REF!</definedName>
    <definedName name="EA1.2">#REF!</definedName>
    <definedName name="EA1.2_1">#REF!</definedName>
    <definedName name="EA1.2_1_1">#REF!</definedName>
    <definedName name="EA1.2_3">#REF!</definedName>
    <definedName name="EA1.2_4">#REF!</definedName>
    <definedName name="EA1.2_7">#REF!</definedName>
    <definedName name="EA1.3">#REF!</definedName>
    <definedName name="EA1.3_1">#REF!</definedName>
    <definedName name="EA1.3_1_1">#REF!</definedName>
    <definedName name="EA1.3_3">#REF!</definedName>
    <definedName name="EA1.3_4">#REF!</definedName>
    <definedName name="EA1.3_7">#REF!</definedName>
    <definedName name="EA2.1">#REF!</definedName>
    <definedName name="EA2.1_1">#REF!</definedName>
    <definedName name="EA2.1_4">#REF!</definedName>
    <definedName name="EA2.1_7">#REF!</definedName>
    <definedName name="EA2.2">#REF!</definedName>
    <definedName name="EA2.2_1">#REF!</definedName>
    <definedName name="EA2.2_1_1">#REF!</definedName>
    <definedName name="EA2.2_4">#REF!</definedName>
    <definedName name="EA2.2_7">#REF!</definedName>
    <definedName name="EA2.3">#REF!</definedName>
    <definedName name="EA2.3_1">#REF!</definedName>
    <definedName name="EA2.3_1_1">#REF!</definedName>
    <definedName name="EA2.3_3">#REF!</definedName>
    <definedName name="EA2.3_4">#REF!</definedName>
    <definedName name="EA2.3_7">#REF!</definedName>
    <definedName name="EA2.5">#REF!</definedName>
    <definedName name="EA2.5_1">#REF!</definedName>
    <definedName name="EA2.5_1_1">#REF!</definedName>
    <definedName name="EA2.5_3">#REF!</definedName>
    <definedName name="EA2.5_4">#REF!</definedName>
    <definedName name="EA2.5_7">#REF!</definedName>
    <definedName name="EA2.6">#REF!</definedName>
    <definedName name="EA2.6_1">#REF!</definedName>
    <definedName name="EA2.6_1_1">#REF!</definedName>
    <definedName name="EA2.6_3">#REF!</definedName>
    <definedName name="EA2.6_4">#REF!</definedName>
    <definedName name="EA2.6_7">#REF!</definedName>
    <definedName name="EA2.7">#REF!</definedName>
    <definedName name="EA2.7_1">#REF!</definedName>
    <definedName name="EA2.7_1_1">#REF!</definedName>
    <definedName name="EA2.7_3">#REF!</definedName>
    <definedName name="EA2.7_4">#REF!</definedName>
    <definedName name="EA2.7_7">#REF!</definedName>
    <definedName name="EA2.8">#REF!</definedName>
    <definedName name="EA2.8_1">#REF!</definedName>
    <definedName name="EA2.8_3">#REF!</definedName>
    <definedName name="EA2.8_4">#REF!</definedName>
    <definedName name="EA2.8_7">#REF!</definedName>
    <definedName name="EA21.1">#REF!</definedName>
    <definedName name="EA21.1_1">#REF!</definedName>
    <definedName name="EA21.1_1_1">#REF!</definedName>
    <definedName name="EA21.1_3">#REF!</definedName>
    <definedName name="EA21.1_4">#REF!</definedName>
    <definedName name="EA21.1_7">#REF!</definedName>
    <definedName name="EA21.2">#REF!</definedName>
    <definedName name="EA21.2_1">#REF!</definedName>
    <definedName name="EA21.2_1_1">#REF!</definedName>
    <definedName name="EA21.2_3">#REF!</definedName>
    <definedName name="EA21.2_4">#REF!</definedName>
    <definedName name="EA21.2_7">#REF!</definedName>
    <definedName name="EA21.3">#REF!</definedName>
    <definedName name="EA21.3_1">#REF!</definedName>
    <definedName name="EA21.3_1_1">#REF!</definedName>
    <definedName name="EA21.3_3">#REF!</definedName>
    <definedName name="EA21.3_4">#REF!</definedName>
    <definedName name="EA21.3_7">#REF!</definedName>
    <definedName name="EA21.4">#REF!</definedName>
    <definedName name="EA21.4_1">#REF!</definedName>
    <definedName name="EA21.4_1_1">#REF!</definedName>
    <definedName name="EA21.4_3">#REF!</definedName>
    <definedName name="EA21.4_4">#REF!</definedName>
    <definedName name="EA21.4_7">#REF!</definedName>
    <definedName name="EA21.5">#REF!</definedName>
    <definedName name="EA21.5_1">#REF!</definedName>
    <definedName name="EA21.5_1_1">#REF!</definedName>
    <definedName name="EA21.5_3">#REF!</definedName>
    <definedName name="EA21.5_4">#REF!</definedName>
    <definedName name="EA21.5_7">#REF!</definedName>
    <definedName name="EA3.1">#REF!</definedName>
    <definedName name="EA3.1_1">#REF!</definedName>
    <definedName name="EA3.1_1_1">#REF!</definedName>
    <definedName name="EA3.1_3">#REF!</definedName>
    <definedName name="EA3.1_4">#REF!</definedName>
    <definedName name="EA3.1_7">#REF!</definedName>
    <definedName name="EA3.2">#REF!</definedName>
    <definedName name="EA3.2_1">#REF!</definedName>
    <definedName name="EA3.2_1_1">#REF!</definedName>
    <definedName name="EA3.2_3">#REF!</definedName>
    <definedName name="EA3.2_4">#REF!</definedName>
    <definedName name="EA3.2_7">#REF!</definedName>
    <definedName name="EA3.3">#REF!</definedName>
    <definedName name="EA3.3_1">#REF!</definedName>
    <definedName name="EA3.3_1_1">#REF!</definedName>
    <definedName name="EA3.3_3">#REF!</definedName>
    <definedName name="EA3.3_4">#REF!</definedName>
    <definedName name="EA3.3_7">#REF!</definedName>
    <definedName name="EA3.4">#REF!</definedName>
    <definedName name="EA3.4_1">#REF!</definedName>
    <definedName name="EA3.4_1_1">#REF!</definedName>
    <definedName name="EA3.4_3">#REF!</definedName>
    <definedName name="EA3.4_4">#REF!</definedName>
    <definedName name="EA3.4_7">#REF!</definedName>
    <definedName name="eag">#REF!</definedName>
    <definedName name="eal">#REF!</definedName>
    <definedName name="Ear">#REF!</definedName>
    <definedName name="earthw" localSheetId="9">{"'Overflow Tank '!$A$1:$Q$58"}</definedName>
    <definedName name="earthw">{"'Overflow Tank '!$A$1:$Q$58"}</definedName>
    <definedName name="easi">#REF!</definedName>
    <definedName name="EB">#REF!</definedName>
    <definedName name="EB_1">#REF!</definedName>
    <definedName name="EB_1_1">#REF!</definedName>
    <definedName name="EB_3">#REF!</definedName>
    <definedName name="EB_7">#REF!</definedName>
    <definedName name="EB1.1">#REF!</definedName>
    <definedName name="EB1.1_1">#REF!</definedName>
    <definedName name="EB1.1_1_1">#REF!</definedName>
    <definedName name="EB1.1_3">#REF!</definedName>
    <definedName name="EB1.1_4">#REF!</definedName>
    <definedName name="EB1.1_7">#REF!</definedName>
    <definedName name="Ebara">#REF!</definedName>
    <definedName name="ebara1">#REF!</definedName>
    <definedName name="EC">#REF!</definedName>
    <definedName name="EC_2">NA()</definedName>
    <definedName name="EC1.1">#REF!</definedName>
    <definedName name="EC1.1_1">#REF!</definedName>
    <definedName name="EC1.1_1_1">#REF!</definedName>
    <definedName name="EC1.1_3">#REF!</definedName>
    <definedName name="EC1.1_4">#REF!</definedName>
    <definedName name="EC1.1_7">#REF!</definedName>
    <definedName name="ECP">#REF!</definedName>
    <definedName name="Ed" localSheetId="9">{"Book1","RAB PASAR 30 AUG SCRAB.xls"}</definedName>
    <definedName name="Ed">{"Book1","RAB PASAR 30 AUG SCRAB.xls"}</definedName>
    <definedName name="ed.23">#REF!</definedName>
    <definedName name="ED1.1">#REF!</definedName>
    <definedName name="ED1.1_1">#REF!</definedName>
    <definedName name="ED1.1_1_1">#REF!</definedName>
    <definedName name="ED1.1_3">#REF!</definedName>
    <definedName name="ED1.1_4">#REF!</definedName>
    <definedName name="ED1.1_7">#REF!</definedName>
    <definedName name="edd">#REF!</definedName>
    <definedName name="ede">#REF!</definedName>
    <definedName name="EDF" localSheetId="9">{"'Sheet1'!$A$1"}</definedName>
    <definedName name="EDF">{"'Sheet1'!$A$1"}</definedName>
    <definedName name="Edi" localSheetId="9">{"Book1","RAB PASAR 30 AUG SCRAB.xls"}</definedName>
    <definedName name="Edi">{"Book1","RAB PASAR 30 AUG SCRAB.xls"}</definedName>
    <definedName name="Edisi">#REF!</definedName>
    <definedName name="EDS" localSheetId="9">{"Book1","RAB PASAR 30 AUG SCRAB.xls"}</definedName>
    <definedName name="EDS">{"Book1","RAB PASAR 30 AUG SCRAB.xls"}</definedName>
    <definedName name="EDSW" localSheetId="9">{"'Sheet1'!$A$1"}</definedName>
    <definedName name="EDSW">{"'Sheet1'!$A$1"}</definedName>
    <definedName name="edun">#REF!</definedName>
    <definedName name="ee">#REF!</definedName>
    <definedName name="EE_01">#REF!</definedName>
    <definedName name="EE_02">#REF!</definedName>
    <definedName name="EE_03">#REF!</definedName>
    <definedName name="EE_03A">#REF!</definedName>
    <definedName name="EE_04">#REF!</definedName>
    <definedName name="EE_04A">#REF!</definedName>
    <definedName name="EE_04B">#REF!</definedName>
    <definedName name="EE_04D">#REF!</definedName>
    <definedName name="EE_05">#REF!</definedName>
    <definedName name="EE_06">#REF!</definedName>
    <definedName name="EE_06A">#REF!</definedName>
    <definedName name="EE_07">#REF!</definedName>
    <definedName name="EE_08">#REF!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9">#REF!</definedName>
    <definedName name="EE_24">#REF!</definedName>
    <definedName name="EE_25">#REF!</definedName>
    <definedName name="EE_26">#REF!</definedName>
    <definedName name="EE_27">#REF!</definedName>
    <definedName name="EE_28">#REF!</definedName>
    <definedName name="EE_29">#REF!</definedName>
    <definedName name="ee_3">#REF!</definedName>
    <definedName name="EE_30">#REF!</definedName>
    <definedName name="EE_31">#REF!</definedName>
    <definedName name="EE_32">#REF!</definedName>
    <definedName name="EE_33">#REF!</definedName>
    <definedName name="EE_34">#REF!</definedName>
    <definedName name="EE_35">#REF!</definedName>
    <definedName name="ee_4">#REF!</definedName>
    <definedName name="ee_6">#REF!</definedName>
    <definedName name="ee_7">#REF!</definedName>
    <definedName name="EEE">#REF!</definedName>
    <definedName name="EEE_1">#REF!</definedName>
    <definedName name="EEE_4">#REF!</definedName>
    <definedName name="EEE06REV">#REF!</definedName>
    <definedName name="EEE09REV1">#REF!</definedName>
    <definedName name="EEE17REV">#REF!</definedName>
    <definedName name="EEE17REV1">#REF!</definedName>
    <definedName name="eeee">#N/A</definedName>
    <definedName name="EEL" hidden="1">#REF!</definedName>
    <definedName name="EER" hidden="1">#REF!</definedName>
    <definedName name="eesc">#REF!</definedName>
    <definedName name="eesrsr" localSheetId="9">{"'Sheet1'!$A$1"}</definedName>
    <definedName name="eesrsr">{"'Sheet1'!$A$1"}</definedName>
    <definedName name="EEW" hidden="1">#REF!</definedName>
    <definedName name="EEX">#REF!</definedName>
    <definedName name="EEX_1">#REF!</definedName>
    <definedName name="EEX_1_1">#REF!</definedName>
    <definedName name="EEX_2">#REF!</definedName>
    <definedName name="EEX_3">#REF!</definedName>
    <definedName name="EEX_4">#REF!</definedName>
    <definedName name="EEX_4_1">#REF!</definedName>
    <definedName name="EEX_5">#REF!</definedName>
    <definedName name="EEX_6">#REF!</definedName>
    <definedName name="EEX_7">#REF!</definedName>
    <definedName name="EEX_8">#REF!</definedName>
    <definedName name="EEX_9">#REF!</definedName>
    <definedName name="ef" localSheetId="9">{"'Sheet1'!$A$1"}</definedName>
    <definedName name="ef">{"'Sheet1'!$A$1"}</definedName>
    <definedName name="efg" localSheetId="9">{"'Sheet1'!$A$1"}</definedName>
    <definedName name="efg">{"'Sheet1'!$A$1"}</definedName>
    <definedName name="efwe" localSheetId="9">{"Book1","4.09 FLORA DAN FAUNA.xls","4.22 PERLENGKAPAN SEKOLAH.xls"}</definedName>
    <definedName name="efwe">{"Book1","4.09 FLORA DAN FAUNA.xls","4.22 PERLENGKAPAN SEKOLAH.xls"}</definedName>
    <definedName name="EFWEWEF">#REF!</definedName>
    <definedName name="EFX">#REF!</definedName>
    <definedName name="EFX_1">#REF!</definedName>
    <definedName name="EFX_1_1">#REF!</definedName>
    <definedName name="EFX_2">#REF!</definedName>
    <definedName name="EFX_3">#REF!</definedName>
    <definedName name="EFX_4">#REF!</definedName>
    <definedName name="EFX_4_1">#REF!</definedName>
    <definedName name="EFX_5">#REF!</definedName>
    <definedName name="EFX_6">#REF!</definedName>
    <definedName name="EFX_7">#REF!</definedName>
    <definedName name="EFX_8">#REF!</definedName>
    <definedName name="EFX_9">#REF!</definedName>
    <definedName name="eg">#REF!</definedName>
    <definedName name="eg_4">#REF!</definedName>
    <definedName name="egfbs">#N/A</definedName>
    <definedName name="egfbs_2">"STOP2:STOP2E"</definedName>
    <definedName name="egfbs_37">"STOP2_37:STOP2E_37"</definedName>
    <definedName name="egfbs_4">NA()</definedName>
    <definedName name="egfbs_48">"STOP2:STOP2E"</definedName>
    <definedName name="egfbs_9">NA()</definedName>
    <definedName name="EGSPANOLET">#N/A</definedName>
    <definedName name="EGX">#REF!</definedName>
    <definedName name="EGX_1">#REF!</definedName>
    <definedName name="EGX_1_1">#REF!</definedName>
    <definedName name="EGX_2">#REF!</definedName>
    <definedName name="EGX_3">#REF!</definedName>
    <definedName name="EGX_4">#REF!</definedName>
    <definedName name="EGX_4_1">#REF!</definedName>
    <definedName name="EGX_5">#REF!</definedName>
    <definedName name="EGX_6">#REF!</definedName>
    <definedName name="EGX_7">#REF!</definedName>
    <definedName name="EGX_8">#REF!</definedName>
    <definedName name="EGX_9">#REF!</definedName>
    <definedName name="EGYW" localSheetId="9" hidden="1">{#N/A,#N/A,TRUE,"Front";#N/A,#N/A,TRUE,"Simple Letter";#N/A,#N/A,TRUE,"Inside";#N/A,#N/A,TRUE,"Contents";#N/A,#N/A,TRUE,"Basis";#N/A,#N/A,TRUE,"Inclusions";#N/A,#N/A,TRUE,"Exclusions";#N/A,#N/A,TRUE,"Areas";#N/A,#N/A,TRUE,"Summary";#N/A,#N/A,TRUE,"Detail"}</definedName>
    <definedName name="EGYW" hidden="1">{#N/A,#N/A,TRUE,"Front";#N/A,#N/A,TRUE,"Simple Letter";#N/A,#N/A,TRUE,"Inside";#N/A,#N/A,TRUE,"Contents";#N/A,#N/A,TRUE,"Basis";#N/A,#N/A,TRUE,"Inclusions";#N/A,#N/A,TRUE,"Exclusions";#N/A,#N/A,TRUE,"Areas";#N/A,#N/A,TRUE,"Summary";#N/A,#N/A,TRUE,"Detail"}</definedName>
    <definedName name="EHU">#REF!</definedName>
    <definedName name="EHX">#REF!</definedName>
    <definedName name="EHX_1">#REF!</definedName>
    <definedName name="EHX_1_1">#REF!</definedName>
    <definedName name="EHX_2">#REF!</definedName>
    <definedName name="EHX_3">#REF!</definedName>
    <definedName name="EHX_4">#REF!</definedName>
    <definedName name="EHX_4_1">#REF!</definedName>
    <definedName name="EHX_5">#REF!</definedName>
    <definedName name="EHX_6">#REF!</definedName>
    <definedName name="EHX_7">#REF!</definedName>
    <definedName name="EHX_8">#REF!</definedName>
    <definedName name="EHX_9">#REF!</definedName>
    <definedName name="EJA">#REF!</definedName>
    <definedName name="ejjj" localSheetId="9">{"'Sheet1'!$A$1"}</definedName>
    <definedName name="ejjj">{"'Sheet1'!$A$1"}</definedName>
    <definedName name="ejoint">#REF!</definedName>
    <definedName name="EJX">#REF!</definedName>
    <definedName name="EJX_1">#REF!</definedName>
    <definedName name="EJX_1_1">#REF!</definedName>
    <definedName name="EJX_2">#REF!</definedName>
    <definedName name="EJX_3">#REF!</definedName>
    <definedName name="EJX_4">#REF!</definedName>
    <definedName name="EJX_4_1">#REF!</definedName>
    <definedName name="EJX_5">#REF!</definedName>
    <definedName name="EJX_6">#REF!</definedName>
    <definedName name="EJX_7">#REF!</definedName>
    <definedName name="EJX_8">#REF!</definedName>
    <definedName name="EJX_9">#REF!</definedName>
    <definedName name="eko">#REF!</definedName>
    <definedName name="ekpanobesar">#REF!</definedName>
    <definedName name="ekpanobesarc">#REF!</definedName>
    <definedName name="Ekstern_Real_PeriodeIni">#REF!</definedName>
    <definedName name="Ekstern_Real_sd_PeriodeIni">#REF!</definedName>
    <definedName name="Ekstern_Real_sd_PeriodeLalu">#REF!</definedName>
    <definedName name="EKX">#REF!</definedName>
    <definedName name="EKX_1">#REF!</definedName>
    <definedName name="EKX_1_1">#REF!</definedName>
    <definedName name="EKX_2">#REF!</definedName>
    <definedName name="EKX_3">#REF!</definedName>
    <definedName name="EKX_4">#REF!</definedName>
    <definedName name="EKX_4_1">#REF!</definedName>
    <definedName name="EKX_5">#REF!</definedName>
    <definedName name="EKX_6">#REF!</definedName>
    <definedName name="EKX_7">#REF!</definedName>
    <definedName name="EKX_8">#REF!</definedName>
    <definedName name="EKX_9">#REF!</definedName>
    <definedName name="EL" localSheetId="9" hidden="1">{#N/A,#N/A,TRUE,"Front";#N/A,#N/A,TRUE,"Simple Letter";#N/A,#N/A,TRUE,"Inside";#N/A,#N/A,TRUE,"Contents";#N/A,#N/A,TRUE,"Basis";#N/A,#N/A,TRUE,"Inclusions";#N/A,#N/A,TRUE,"Exclusions";#N/A,#N/A,TRUE,"Areas";#N/A,#N/A,TRUE,"Summary";#N/A,#N/A,TRUE,"Detail"}</definedName>
    <definedName name="EL" hidden="1">{#N/A,#N/A,TRUE,"Front";#N/A,#N/A,TRUE,"Simple Letter";#N/A,#N/A,TRUE,"Inside";#N/A,#N/A,TRUE,"Contents";#N/A,#N/A,TRUE,"Basis";#N/A,#N/A,TRUE,"Inclusions";#N/A,#N/A,TRUE,"Exclusions";#N/A,#N/A,TRUE,"Areas";#N/A,#N/A,TRUE,"Summary";#N/A,#N/A,TRUE,"Detail"}</definedName>
    <definedName name="el.1012">#REF!</definedName>
    <definedName name="el.1013">#REF!</definedName>
    <definedName name="EL.21">#REF!</definedName>
    <definedName name="EL.22">#REF!</definedName>
    <definedName name="el.3061">#REF!</definedName>
    <definedName name="el.3062">#REF!</definedName>
    <definedName name="el.3063">#REF!</definedName>
    <definedName name="el.3083">#REF!</definedName>
    <definedName name="EL.311">#REF!</definedName>
    <definedName name="el.312">#REF!</definedName>
    <definedName name="EL.321">#REF!</definedName>
    <definedName name="EL.322">#REF!</definedName>
    <definedName name="EL.33">#REF!</definedName>
    <definedName name="el.411">#REF!</definedName>
    <definedName name="el.412">#REF!</definedName>
    <definedName name="EL.511">#REF!</definedName>
    <definedName name="el.512">#REF!</definedName>
    <definedName name="EL.522">#REF!</definedName>
    <definedName name="el.611">#REF!</definedName>
    <definedName name="el.612">#REF!</definedName>
    <definedName name="el.614">#REF!</definedName>
    <definedName name="EL.615">#REF!</definedName>
    <definedName name="el.622">#REF!</definedName>
    <definedName name="el.623">#REF!</definedName>
    <definedName name="el.634">#REF!</definedName>
    <definedName name="EL.635">#REF!</definedName>
    <definedName name="el.66">#REF!</definedName>
    <definedName name="EL.711">#REF!</definedName>
    <definedName name="el.7110">#REF!</definedName>
    <definedName name="EL.7111">#REF!</definedName>
    <definedName name="el.712">#REF!</definedName>
    <definedName name="el.713">#REF!</definedName>
    <definedName name="el.715">#REF!</definedName>
    <definedName name="el.716">#REF!</definedName>
    <definedName name="EL.718">#REF!</definedName>
    <definedName name="EL.719">#REF!</definedName>
    <definedName name="EL.72">#REF!</definedName>
    <definedName name="el.721">#REF!</definedName>
    <definedName name="EL.74">#REF!</definedName>
    <definedName name="el.8011">#REF!</definedName>
    <definedName name="el.8012d">#REF!</definedName>
    <definedName name="el.8013a">#REF!</definedName>
    <definedName name="el.8014">#REF!</definedName>
    <definedName name="EL.8014a">#REF!</definedName>
    <definedName name="EL.8015A">#REF!</definedName>
    <definedName name="el.8031">#REF!</definedName>
    <definedName name="el.8032">#REF!</definedName>
    <definedName name="EL.8044a">#REF!</definedName>
    <definedName name="el.8051">#REF!</definedName>
    <definedName name="el.8053">#REF!</definedName>
    <definedName name="el.811">#REF!</definedName>
    <definedName name="el.82">#REF!</definedName>
    <definedName name="el.841">#REF!</definedName>
    <definedName name="EL.843">#REF!</definedName>
    <definedName name="EL.851">#REF!</definedName>
    <definedName name="el.851s">#REF!</definedName>
    <definedName name="EL.852">#REF!</definedName>
    <definedName name="el.902">#REF!</definedName>
    <definedName name="el.909">#REF!</definedName>
    <definedName name="el_1">#REF!</definedName>
    <definedName name="el_1_1">#REF!</definedName>
    <definedName name="el_1_1_1">#REF!</definedName>
    <definedName name="el_3">#REF!</definedName>
    <definedName name="el_4">#REF!</definedName>
    <definedName name="EL_411">#REF!</definedName>
    <definedName name="el_7">#REF!</definedName>
    <definedName name="el45gsp">#REF!</definedName>
    <definedName name="el45pvc10">#REF!</definedName>
    <definedName name="el90gsp">#REF!</definedName>
    <definedName name="el90pvc10">#REF!</definedName>
    <definedName name="elas">#REF!</definedName>
    <definedName name="ELASTIC">#REF!</definedName>
    <definedName name="ELASTOM">#REF!</definedName>
    <definedName name="Elastomeer_20_x_23_x_2">#REF!</definedName>
    <definedName name="elastomer">#REF!</definedName>
    <definedName name="ElastomericA">#REF!</definedName>
    <definedName name="ElastomericB">#REF!</definedName>
    <definedName name="elbo">#REF!</definedName>
    <definedName name="elbow">#REF!</definedName>
    <definedName name="Elecrical3">#REF!</definedName>
    <definedName name="Electr.Test" localSheetId="9">{"'장비'!$A$3:$M$12"}</definedName>
    <definedName name="Electr.Test">{"'장비'!$A$3:$M$12"}</definedName>
    <definedName name="ELECTRICAL">#REF!</definedName>
    <definedName name="Electrical1">#REF!</definedName>
    <definedName name="Electrical2">#REF!</definedName>
    <definedName name="elek">#REF!</definedName>
    <definedName name="elek_1">#REF!</definedName>
    <definedName name="elek_1_1">#REF!</definedName>
    <definedName name="elek_2">#REF!</definedName>
    <definedName name="elek_3">#REF!</definedName>
    <definedName name="elek_4">#REF!</definedName>
    <definedName name="elek_4_1">#REF!</definedName>
    <definedName name="elek_5">#REF!</definedName>
    <definedName name="elek_6">#REF!</definedName>
    <definedName name="elek_7">#REF!</definedName>
    <definedName name="elek_7_1">#REF!</definedName>
    <definedName name="elek_8">#REF!</definedName>
    <definedName name="elek_9">#REF!</definedName>
    <definedName name="ELEKTRD">#REF!</definedName>
    <definedName name="ELEKTRD_4">#REF!</definedName>
    <definedName name="ELEKTRIKAL">#REF!</definedName>
    <definedName name="ELEKTRIKAL_1">#REF!</definedName>
    <definedName name="ELEKTRIKAL_1_1">#REF!</definedName>
    <definedName name="ELEKTRIKAL_3">#REF!</definedName>
    <definedName name="ELEKTRIKAL_4">#REF!</definedName>
    <definedName name="ELEKTRIKAL_7">#REF!</definedName>
    <definedName name="Elektronik">#REF!</definedName>
    <definedName name="Elektronik_1">#REF!</definedName>
    <definedName name="Elektronik_4">#REF!</definedName>
    <definedName name="ELGIP10">#REF!</definedName>
    <definedName name="ELGIP150">#REF!</definedName>
    <definedName name="elgip5">#REF!</definedName>
    <definedName name="ELGIP6.5">#REF!</definedName>
    <definedName name="ELGIP8">#REF!</definedName>
    <definedName name="ELH">#REF!</definedName>
    <definedName name="elise" localSheetId="9" hidden="1">{#N/A,#N/A,TRUE,"Front";#N/A,#N/A,TRUE,"Simple Letter";#N/A,#N/A,TRUE,"Inside";#N/A,#N/A,TRUE,"Contents";#N/A,#N/A,TRUE,"Basis";#N/A,#N/A,TRUE,"Inclusions";#N/A,#N/A,TRUE,"Exclusions";#N/A,#N/A,TRUE,"Areas";#N/A,#N/A,TRUE,"Summary";#N/A,#N/A,TRUE,"Detail"}</definedName>
    <definedName name="elise" hidden="1">{#N/A,#N/A,TRUE,"Front";#N/A,#N/A,TRUE,"Simple Letter";#N/A,#N/A,TRUE,"Inside";#N/A,#N/A,TRUE,"Contents";#N/A,#N/A,TRUE,"Basis";#N/A,#N/A,TRUE,"Inclusions";#N/A,#N/A,TRUE,"Exclusions";#N/A,#N/A,TRUE,"Areas";#N/A,#N/A,TRUE,"Summary";#N/A,#N/A,TRUE,"Detail"}</definedName>
    <definedName name="elise1" localSheetId="9" hidden="1">{#N/A,#N/A,TRUE,"Front";#N/A,#N/A,TRUE,"Simple Letter";#N/A,#N/A,TRUE,"Inside";#N/A,#N/A,TRUE,"Contents";#N/A,#N/A,TRUE,"Basis";#N/A,#N/A,TRUE,"Inclusions";#N/A,#N/A,TRUE,"Exclusions";#N/A,#N/A,TRUE,"Areas";#N/A,#N/A,TRUE,"Summary";#N/A,#N/A,TRUE,"Detail"}</definedName>
    <definedName name="elise1" hidden="1">{#N/A,#N/A,TRUE,"Front";#N/A,#N/A,TRUE,"Simple Letter";#N/A,#N/A,TRUE,"Inside";#N/A,#N/A,TRUE,"Contents";#N/A,#N/A,TRUE,"Basis";#N/A,#N/A,TRUE,"Inclusions";#N/A,#N/A,TRUE,"Exclusions";#N/A,#N/A,TRUE,"Areas";#N/A,#N/A,TRUE,"Summary";#N/A,#N/A,TRUE,"Detail"}</definedName>
    <definedName name="elise2" localSheetId="9" hidden="1">{#N/A,#N/A,TRUE,"Front";#N/A,#N/A,TRUE,"Simple Letter";#N/A,#N/A,TRUE,"Inside";#N/A,#N/A,TRUE,"Contents";#N/A,#N/A,TRUE,"Basis";#N/A,#N/A,TRUE,"Inclusions";#N/A,#N/A,TRUE,"Exclusions";#N/A,#N/A,TRUE,"Areas";#N/A,#N/A,TRUE,"Summary";#N/A,#N/A,TRUE,"Detail"}</definedName>
    <definedName name="elise2" hidden="1">{#N/A,#N/A,TRUE,"Front";#N/A,#N/A,TRUE,"Simple Letter";#N/A,#N/A,TRUE,"Inside";#N/A,#N/A,TRUE,"Contents";#N/A,#N/A,TRUE,"Basis";#N/A,#N/A,TRUE,"Inclusions";#N/A,#N/A,TRUE,"Exclusions";#N/A,#N/A,TRUE,"Areas";#N/A,#N/A,TRUE,"Summary";#N/A,#N/A,TRUE,"Detail"}</definedName>
    <definedName name="elise3" localSheetId="9" hidden="1">{#N/A,#N/A,TRUE,"Front";#N/A,#N/A,TRUE,"Simple Letter";#N/A,#N/A,TRUE,"Inside";#N/A,#N/A,TRUE,"Contents";#N/A,#N/A,TRUE,"Basis";#N/A,#N/A,TRUE,"Inclusions";#N/A,#N/A,TRUE,"Exclusions";#N/A,#N/A,TRUE,"Areas";#N/A,#N/A,TRUE,"Summary";#N/A,#N/A,TRUE,"Detail"}</definedName>
    <definedName name="elise3" hidden="1">{#N/A,#N/A,TRUE,"Front";#N/A,#N/A,TRUE,"Simple Letter";#N/A,#N/A,TRUE,"Inside";#N/A,#N/A,TRUE,"Contents";#N/A,#N/A,TRUE,"Basis";#N/A,#N/A,TRUE,"Inclusions";#N/A,#N/A,TRUE,"Exclusions";#N/A,#N/A,TRUE,"Areas";#N/A,#N/A,TRUE,"Summary";#N/A,#N/A,TRUE,"Detail"}</definedName>
    <definedName name="ELL" hidden="1">#REF!</definedName>
    <definedName name="elpiji">#REF!</definedName>
    <definedName name="elpvc100">#REF!</definedName>
    <definedName name="elpvc150">#REF!</definedName>
    <definedName name="elpvc65">#REF!</definedName>
    <definedName name="elpvc80">#REF!</definedName>
    <definedName name="elsiscom">#REF!</definedName>
    <definedName name="elven65">#REF!</definedName>
    <definedName name="elven80">#REF!</definedName>
    <definedName name="ELX">#REF!</definedName>
    <definedName name="ELX_1">#REF!</definedName>
    <definedName name="ELX_1_1">#REF!</definedName>
    <definedName name="ELX_2">#REF!</definedName>
    <definedName name="ELX_3">#REF!</definedName>
    <definedName name="ELX_4">#REF!</definedName>
    <definedName name="ELX_4_1">#REF!</definedName>
    <definedName name="ELX_5">#REF!</definedName>
    <definedName name="ELX_6">#REF!</definedName>
    <definedName name="ELX_7">#REF!</definedName>
    <definedName name="ELX_8">#REF!</definedName>
    <definedName name="ELX_9">#REF!</definedName>
    <definedName name="em">#REF!</definedName>
    <definedName name="Email">#REF!</definedName>
    <definedName name="embankment">#REF!</definedName>
    <definedName name="ember">#REF!</definedName>
    <definedName name="embrtggb">#REF!</definedName>
    <definedName name="emco">#REF!</definedName>
    <definedName name="emlsmwl">#REF!</definedName>
    <definedName name="empat">#REF!</definedName>
    <definedName name="empat_1">#REF!</definedName>
    <definedName name="empat_1_4">#REF!</definedName>
    <definedName name="empat_18">#REF!</definedName>
    <definedName name="empat_18_4">#REF!</definedName>
    <definedName name="empat_2">#REF!</definedName>
    <definedName name="empat_2_4">#REF!</definedName>
    <definedName name="empat_3">#REF!</definedName>
    <definedName name="empat_3_4">#REF!</definedName>
    <definedName name="empat_4">#REF!</definedName>
    <definedName name="empat_4_4">#REF!</definedName>
    <definedName name="empat_5">#REF!</definedName>
    <definedName name="empat_5_4">#REF!</definedName>
    <definedName name="empat_6">#REF!</definedName>
    <definedName name="empat_6_4">#REF!</definedName>
    <definedName name="empat_7">#REF!</definedName>
    <definedName name="empat_7_4">#REF!</definedName>
    <definedName name="empat_8">#REF!</definedName>
    <definedName name="empat_8_4">#REF!</definedName>
    <definedName name="empat2.2">#REF!</definedName>
    <definedName name="empatbelas">#REF!</definedName>
    <definedName name="empatbelas_1">#REF!</definedName>
    <definedName name="empatbelas_1_4">#REF!</definedName>
    <definedName name="empatbelas_4">#REF!</definedName>
    <definedName name="EMPLOY._WELFARE">#REF!</definedName>
    <definedName name="EMPLOY._WELFARE_4">#REF!</definedName>
    <definedName name="emulsion">#REF!</definedName>
    <definedName name="enam.3.3">#REF!</definedName>
    <definedName name="enam.3.4">#REF!</definedName>
    <definedName name="enamel">#REF!</definedName>
    <definedName name="ENC_14">#REF!</definedName>
    <definedName name="END">#REF!</definedName>
    <definedName name="End_Bal">#REF!</definedName>
    <definedName name="Endsection">#REF!</definedName>
    <definedName name="eng">#REF!</definedName>
    <definedName name="eng.nil">#REF!</definedName>
    <definedName name="ENG_CIV">#REF!</definedName>
    <definedName name="ENG_Elect">#REF!</definedName>
    <definedName name="ENG_INST">#REF!</definedName>
    <definedName name="ENG_MECH">#REF!</definedName>
    <definedName name="ENG_PIP">#REF!</definedName>
    <definedName name="ENG_PROC">#REF!</definedName>
    <definedName name="ENG_PROG">#REF!</definedName>
    <definedName name="engan">#REF!</definedName>
    <definedName name="engineer">#REF!</definedName>
    <definedName name="ENGINEERING">#REF!</definedName>
    <definedName name="engjdstan">#REF!</definedName>
    <definedName name="engkupu">#REF!</definedName>
    <definedName name="engptstan">#REF!</definedName>
    <definedName name="engsel">#REF!</definedName>
    <definedName name="engsel.H">#REF!</definedName>
    <definedName name="engsel.kupu">#REF!</definedName>
    <definedName name="Engsel_3">#REF!</definedName>
    <definedName name="Engsel_4">#REF!</definedName>
    <definedName name="ENGSEL_JENDELA">#REF!</definedName>
    <definedName name="Engsel_jendela__H__kecil">#REF!</definedName>
    <definedName name="Engsel_jendela_solid">#REF!</definedName>
    <definedName name="Engsel_kuningan">#REF!</definedName>
    <definedName name="Engsel_Lipat">#REF!</definedName>
    <definedName name="ENGSEL_PINTU">#REF!</definedName>
    <definedName name="Engsel_pintu__H__besar">#REF!</definedName>
    <definedName name="Engsel_pintu_solid">#REF!</definedName>
    <definedName name="engsel1.5pair">#REF!</definedName>
    <definedName name="engsel3pairs">#REF!</definedName>
    <definedName name="engselh">#REF!</definedName>
    <definedName name="engselh_1">#REF!</definedName>
    <definedName name="engselj">#REF!</definedName>
    <definedName name="engseljend">#REF!</definedName>
    <definedName name="EngselJendAngin">#REF!</definedName>
    <definedName name="engseljendb">#REF!</definedName>
    <definedName name="engseljendc">#REF!</definedName>
    <definedName name="EngselJendela">#REF!</definedName>
    <definedName name="engselk">#REF!</definedName>
    <definedName name="engselkoboi">#REF!</definedName>
    <definedName name="engselkun">#REF!</definedName>
    <definedName name="engselkun_1">#REF!</definedName>
    <definedName name="engselkupu">#REF!</definedName>
    <definedName name="engseln">#REF!</definedName>
    <definedName name="engselp">#REF!</definedName>
    <definedName name="EngselPintu">#REF!</definedName>
    <definedName name="EngselPintu3">#REF!</definedName>
    <definedName name="engselpintub">#REF!</definedName>
    <definedName name="engselpintuc">#REF!</definedName>
    <definedName name="engslb">#REF!</definedName>
    <definedName name="engslk">#REF!</definedName>
    <definedName name="engslrch">#REF!</definedName>
    <definedName name="enje">#REF!</definedName>
    <definedName name="Entr4">#REF!</definedName>
    <definedName name="ENTRANCE">#REF!</definedName>
    <definedName name="ENTRANCE_1">#REF!</definedName>
    <definedName name="ENTRANCE_1_1">#REF!</definedName>
    <definedName name="ENTRANCE_3">#REF!</definedName>
    <definedName name="ENTRANCE_7">#REF!</definedName>
    <definedName name="eol">#REF!</definedName>
    <definedName name="eol_1">#REF!</definedName>
    <definedName name="eol_1_1">#REF!</definedName>
    <definedName name="eol_1_1_1">#REF!</definedName>
    <definedName name="eol_2">#REF!</definedName>
    <definedName name="eol_3">#REF!</definedName>
    <definedName name="eol_3_1">#REF!</definedName>
    <definedName name="eol_4">#REF!</definedName>
    <definedName name="eol_4_1">#REF!</definedName>
    <definedName name="eol_5">#REF!</definedName>
    <definedName name="eol_6">#REF!</definedName>
    <definedName name="eol_7">#REF!</definedName>
    <definedName name="eol_7_1">#REF!</definedName>
    <definedName name="eol_8">#REF!</definedName>
    <definedName name="eol_9">#REF!</definedName>
    <definedName name="epi.hid">#REF!</definedName>
    <definedName name="epoxthin">#REF!</definedName>
    <definedName name="epoxy">#REF!</definedName>
    <definedName name="epoxyclear">#REF!</definedName>
    <definedName name="epoxyenamel">#REF!</definedName>
    <definedName name="EQ">#REF!</definedName>
    <definedName name="eqp.conc">#REF!</definedName>
    <definedName name="eqp.ew">#REF!</definedName>
    <definedName name="eqp.paint">#REF!</definedName>
    <definedName name="eqp.pile">#REF!</definedName>
    <definedName name="eqp.rebar">#REF!</definedName>
    <definedName name="eqp.steel">#REF!</definedName>
    <definedName name="Eqp1_4">#REF!</definedName>
    <definedName name="Eqp2_4">#REF!</definedName>
    <definedName name="eqrate">#REF!</definedName>
    <definedName name="EQUIP___MACHINE">#REF!</definedName>
    <definedName name="EQUIP___MACHINE_4">#REF!</definedName>
    <definedName name="EQUIP_RE_EXPORT">#REF!</definedName>
    <definedName name="EQUIP_RE_EXPORT_4">#REF!</definedName>
    <definedName name="EQUIPMENT">#REF!</definedName>
    <definedName name="equipment1">#REF!</definedName>
    <definedName name="Equiv">#REF!</definedName>
    <definedName name="Equiv_c01">#REF!</definedName>
    <definedName name="Equiv_c02">#REF!</definedName>
    <definedName name="Equiv_c03">#REF!</definedName>
    <definedName name="Equiv_c04">#REF!</definedName>
    <definedName name="eqw" localSheetId="9" hidden="1">{#N/A,#N/A,FALSE,"REK";#N/A,#N/A,FALSE,"rab"}</definedName>
    <definedName name="eqw" hidden="1">{#N/A,#N/A,FALSE,"REK";#N/A,#N/A,FALSE,"rab"}</definedName>
    <definedName name="eqwgtqwegt" localSheetId="9" hidden="1">{#N/A,#N/A,FALSE,"REK";#N/A,#N/A,FALSE,"Bq-ARS"}</definedName>
    <definedName name="eqwgtqwegt" hidden="1">{#N/A,#N/A,FALSE,"REK";#N/A,#N/A,FALSE,"Bq-ARS"}</definedName>
    <definedName name="er">#REF!</definedName>
    <definedName name="ERA">#REF!</definedName>
    <definedName name="ERE">#REF!</definedName>
    <definedName name="ERECT_1">#REF!</definedName>
    <definedName name="ERECT_2">#REF!</definedName>
    <definedName name="erection">#REF!</definedName>
    <definedName name="ERER">#REF!</definedName>
    <definedName name="ERF">#REF!</definedName>
    <definedName name="ERH">#REF!</definedName>
    <definedName name="erhe" localSheetId="9">{"'Sheet1'!$A$1"}</definedName>
    <definedName name="erhe">{"'Sheet1'!$A$1"}</definedName>
    <definedName name="err">#REF!</definedName>
    <definedName name="erte" localSheetId="9">{"Book1","4.09 FLORA DAN FAUNA.xls","4.22 PERLENGKAPAN SEKOLAH.xls"}</definedName>
    <definedName name="erte" localSheetId="8">{"Book1","4.09 FLORA DAN FAUNA.xls","4.22 PERLENGKAPAN SEKOLAH.xls"}</definedName>
    <definedName name="erte">{"Book1","4.09 FLORA DAN FAUNA.xls","4.22 PERLENGKAPAN SEKOLAH.xls"}</definedName>
    <definedName name="eru" localSheetId="9">{"'Sheet1'!$A$1"}</definedName>
    <definedName name="eru">{"'Sheet1'!$A$1"}</definedName>
    <definedName name="erwwq">#REF!</definedName>
    <definedName name="eryrt" localSheetId="9">{"'Sheet1'!$A$1"}</definedName>
    <definedName name="eryrt">{"'Sheet1'!$A$1"}</definedName>
    <definedName name="es">#REF!</definedName>
    <definedName name="ESC">#REF!</definedName>
    <definedName name="escgrif">#REF!</definedName>
    <definedName name="esco">#REF!</definedName>
    <definedName name="ESD" localSheetId="9">{"'Sheet1'!$A$1"}</definedName>
    <definedName name="ESD">{"'Sheet1'!$A$1"}</definedName>
    <definedName name="ESDER" localSheetId="9">{"'Sheet1'!$A$1"}</definedName>
    <definedName name="ESDER">{"'Sheet1'!$A$1"}</definedName>
    <definedName name="ESL.JDL.10001">#REF!</definedName>
    <definedName name="ESL.PT.10001">#REF!</definedName>
    <definedName name="esp">#REF!</definedName>
    <definedName name="ESP.10001">#REF!</definedName>
    <definedName name="Espagnolet">#REF!</definedName>
    <definedName name="ESPAGNOLETH">#N/A</definedName>
    <definedName name="ESRA" localSheetId="9">{"'Sheet1'!$A$1"}</definedName>
    <definedName name="ESRA">{"'Sheet1'!$A$1"}</definedName>
    <definedName name="essenza20">#REF!</definedName>
    <definedName name="EST">#N/A</definedName>
    <definedName name="ESTIMASI_KAPASITAS_PRODUKSI_PERALATAN">#REF!</definedName>
    <definedName name="eswtrhj" localSheetId="9" hidden="1">{#N/A,#N/A,FALSE,"REK-S-TPL";#N/A,#N/A,FALSE,"REK-TPML";#N/A,#N/A,FALSE,"RAB-TEMPEL"}</definedName>
    <definedName name="eswtrhj" hidden="1">{#N/A,#N/A,FALSE,"REK-S-TPL";#N/A,#N/A,FALSE,"REK-TPML";#N/A,#N/A,FALSE,"RAB-TEMPEL"}</definedName>
    <definedName name="eter">#REF!</definedName>
    <definedName name="eternit">#REF!</definedName>
    <definedName name="Eternit__100_x_100_cm_3_mm_ex._atrisco">#REF!</definedName>
    <definedName name="eternit_1">#REF!</definedName>
    <definedName name="eternit_10">#REF!</definedName>
    <definedName name="Eternit_100_X_100_CM">#REF!</definedName>
    <definedName name="eternit_2">#REF!</definedName>
    <definedName name="eternit_3">#REF!</definedName>
    <definedName name="eternit_4">#REF!</definedName>
    <definedName name="eternit_5">#REF!</definedName>
    <definedName name="eternit_6">#REF!</definedName>
    <definedName name="eternit_8">#REF!</definedName>
    <definedName name="Eternit_Harplek_1_x_1_cm">#REF!</definedName>
    <definedName name="eternitb">#REF!</definedName>
    <definedName name="eternitc">#REF!</definedName>
    <definedName name="ETH">#REF!</definedName>
    <definedName name="eu">#REF!</definedName>
    <definedName name="eù" localSheetId="9">{"Book1"}</definedName>
    <definedName name="eù">{"Book1"}</definedName>
    <definedName name="eur">#REF!</definedName>
    <definedName name="EURO">#REF!</definedName>
    <definedName name="ev">#REF!</definedName>
    <definedName name="EVA" localSheetId="9" hidden="1">{#N/A,#N/A,FALSE,"REK-S-TPL";#N/A,#N/A,FALSE,"REK-TPML";#N/A,#N/A,FALSE,"RAB-TEMPEL"}</definedName>
    <definedName name="EVA" hidden="1">{#N/A,#N/A,FALSE,"REK-S-TPL";#N/A,#N/A,FALSE,"REK-TPML";#N/A,#N/A,FALSE,"RAB-TEMPEL"}</definedName>
    <definedName name="evaarnas">#REF!</definedName>
    <definedName name="ew">#REF!</definedName>
    <definedName name="EWE" hidden="1">#REF!</definedName>
    <definedName name="ewg" localSheetId="9">{"'Sheet1'!$A$1"}</definedName>
    <definedName name="ewg">{"'Sheet1'!$A$1"}</definedName>
    <definedName name="ewqfqewfqwe" localSheetId="9">{0,0,0,0}</definedName>
    <definedName name="ewqfqewfqwe">{0,0,0,0}</definedName>
    <definedName name="ewr4_10">#REF!</definedName>
    <definedName name="ewr4_2">#REF!</definedName>
    <definedName name="ewr4_3">#REF!</definedName>
    <definedName name="ewr4_4">#REF!</definedName>
    <definedName name="ewr4_5">#REF!</definedName>
    <definedName name="ewr4_6">#REF!</definedName>
    <definedName name="ewr4_8">#REF!</definedName>
    <definedName name="EWRWE" localSheetId="9">{"'장비'!$A$3:$M$12"}</definedName>
    <definedName name="EWRWE">{"'장비'!$A$3:$M$12"}</definedName>
    <definedName name="ewrweq" localSheetId="9">{"'장비'!$A$3:$M$12"}</definedName>
    <definedName name="ewrweq">{"'장비'!$A$3:$M$12"}</definedName>
    <definedName name="ex">#REF!</definedName>
    <definedName name="exavator">#REF!</definedName>
    <definedName name="EXC">#REF!</definedName>
    <definedName name="exc.08">#REF!</definedName>
    <definedName name="exc.13">#REF!</definedName>
    <definedName name="EXC_PC200">#REF!</definedName>
    <definedName name="Exc2m">#REF!</definedName>
    <definedName name="exca">#REF!</definedName>
    <definedName name="exca2">#REF!</definedName>
    <definedName name="excamore">#REF!</definedName>
    <definedName name="EXCAV">#REF!</definedName>
    <definedName name="Excavation">#REF!</definedName>
    <definedName name="Excavator">#REF!</definedName>
    <definedName name="Excavator__Breaker__Jack">#REF!</definedName>
    <definedName name="EXCAVATOR_80___140_HP">#REF!</definedName>
    <definedName name="Excavator_AK">#REF!</definedName>
    <definedName name="excawater">#REF!</definedName>
    <definedName name="Excel_BuiltIn__FilterDatabase_1">#REF!</definedName>
    <definedName name="Excel_BuiltIn__FilterDatabase_1_4">#REF!</definedName>
    <definedName name="Excel_BuiltIn__FilterDatabase_12">"$#REF!.$C$5:$C$90"</definedName>
    <definedName name="Excel_BuiltIn__FilterDatabase_2">#REF!</definedName>
    <definedName name="Excel_BuiltIn__FilterDatabase_2_2">#REF!</definedName>
    <definedName name="Excel_BuiltIn__FilterDatabase_2_4">#REF!</definedName>
    <definedName name="Excel_BuiltIn__FilterDatabase_3">#REF!</definedName>
    <definedName name="Excel_BuiltIn__FilterDatabase_3_3">#REF!</definedName>
    <definedName name="Excel_BuiltIn__FilterDatabase_3_4">#REF!</definedName>
    <definedName name="Excel_BuiltIn__FilterDatabase_7">#REF!</definedName>
    <definedName name="Excel_BuiltIn_Database">#REF!</definedName>
    <definedName name="Excel_BuiltIn_Database_4">#REF!</definedName>
    <definedName name="Excel_BuiltIn_Print_Area">#REF!</definedName>
    <definedName name="Excel_BuiltIn_Print_Area_0">"$#REF!.$#REF!$#REF!:$#REF!$#REF!"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"$#REF!.$A$16:$AJ$1098"</definedName>
    <definedName name="Excel_BuiltIn_Print_Area_1_1_1_1_1_1_1">"$#REF!.$A$16:$AJ$1098"</definedName>
    <definedName name="Excel_BuiltIn_Print_Area_1_1_1_1_1_1_1_1">#REF!</definedName>
    <definedName name="Excel_BuiltIn_Print_Area_1_1_1_1_1_1_1_1_1">#REF!</definedName>
    <definedName name="Excel_BuiltIn_Print_Area_1_1_1_1_1_1_1_1_1_1">#REF!</definedName>
    <definedName name="Excel_BuiltIn_Print_Area_1_1_1_1_1_1_1_1_1_1_1">#REF!</definedName>
    <definedName name="Excel_BuiltIn_Print_Area_1_1_1_1_1_1_1_1_1_1_1_1">#REF!</definedName>
    <definedName name="Excel_BuiltIn_Print_Area_1_1_1_1_1_1_1_1_1_1_1_1_1">#REF!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#REF!</definedName>
    <definedName name="Excel_BuiltIn_Print_Area_1_1_1_1_1_1_1_1_1_1_1_1_1_1_1_1_1_1">#REF!</definedName>
    <definedName name="Excel_BuiltIn_Print_Area_1_1_1_1_2">#REF!</definedName>
    <definedName name="Excel_BuiltIn_Print_Area_1_1_1_1_4">#REF!</definedName>
    <definedName name="Excel_BuiltIn_Print_Area_1_1_1_1_5">#REF!</definedName>
    <definedName name="Excel_BuiltIn_Print_Area_1_1_1_2">#REF!</definedName>
    <definedName name="Excel_BuiltIn_Print_Area_1_1_1_4">#REF!</definedName>
    <definedName name="Excel_BuiltIn_Print_Area_1_1_1_5">#REF!</definedName>
    <definedName name="Excel_BuiltIn_Print_Area_1_1_19">#REF!</definedName>
    <definedName name="Excel_BuiltIn_Print_Area_1_1_2">#REF!</definedName>
    <definedName name="Excel_BuiltIn_Print_Area_1_1_3">#REF!</definedName>
    <definedName name="Excel_BuiltIn_Print_Area_1_1_4">#REF!</definedName>
    <definedName name="Excel_BuiltIn_Print_Area_1_1_5">#REF!</definedName>
    <definedName name="Excel_BuiltIn_Print_Area_1_1_52">#REF!</definedName>
    <definedName name="Excel_BuiltIn_Print_Area_1_1_8">#REF!</definedName>
    <definedName name="Excel_BuiltIn_Print_Area_1_1_9">#REF!</definedName>
    <definedName name="Excel_BuiltIn_Print_Area_1_2">#REF!</definedName>
    <definedName name="Excel_BuiltIn_Print_Area_1_4">#REF!</definedName>
    <definedName name="Excel_BuiltIn_Print_Area_1_5">#REF!</definedName>
    <definedName name="Excel_BuiltIn_Print_Area_1_9">#REF!</definedName>
    <definedName name="Excel_BuiltIn_Print_Area_10">#N/A</definedName>
    <definedName name="Excel_BuiltIn_Print_Area_10_1">#REF!</definedName>
    <definedName name="Excel_BuiltIn_Print_Area_10_1_1">#REF!</definedName>
    <definedName name="Excel_BuiltIn_Print_Area_11">#REF!</definedName>
    <definedName name="Excel_BuiltIn_Print_Area_11_1">#REF!</definedName>
    <definedName name="Excel_BuiltIn_Print_Area_11_1_1">"$#REF!.$A$16:$AJ$74"</definedName>
    <definedName name="Excel_BuiltIn_Print_Area_11_1_17">#REF!</definedName>
    <definedName name="Excel_BuiltIn_Print_Area_12">#REF!</definedName>
    <definedName name="Excel_BuiltIn_Print_Area_12_1">#REF!</definedName>
    <definedName name="Excel_BuiltIn_Print_Area_12_1_1">"$#REF!.$A$16:$AI$71"</definedName>
    <definedName name="Excel_BuiltIn_Print_Area_12_1_1_8">#REF!</definedName>
    <definedName name="Excel_BuiltIn_Print_Area_12_1_1_9">#REF!</definedName>
    <definedName name="Excel_BuiltIn_Print_Area_12_1_8">#REF!</definedName>
    <definedName name="Excel_BuiltIn_Print_Area_12_1_9">#REF!</definedName>
    <definedName name="Excel_BuiltIn_Print_Area_13">#REF!</definedName>
    <definedName name="Excel_BuiltIn_Print_Area_13_1">#REF!</definedName>
    <definedName name="Excel_BuiltIn_Print_Area_13_2">#REF!</definedName>
    <definedName name="Excel_BuiltIn_Print_Area_13_2_4">#REF!</definedName>
    <definedName name="Excel_BuiltIn_Print_Area_13_3">#REF!</definedName>
    <definedName name="Excel_BuiltIn_Print_Area_13_3_4">#REF!</definedName>
    <definedName name="Excel_BuiltIn_Print_Area_14">#REF!</definedName>
    <definedName name="Excel_BuiltIn_Print_Area_14_1">#REF!</definedName>
    <definedName name="Excel_BuiltIn_Print_Area_14_1_17">#REF!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8">#REF!</definedName>
    <definedName name="Excel_BuiltIn_Print_Area_15_1_1_9">#REF!</definedName>
    <definedName name="Excel_BuiltIn_Print_Area_15_1_16">#REF!</definedName>
    <definedName name="Excel_BuiltIn_Print_Area_15_1_7">#REF!</definedName>
    <definedName name="Excel_BuiltIn_Print_Area_15_1_8">#REF!</definedName>
    <definedName name="Excel_BuiltIn_Print_Area_15_1_9">#REF!</definedName>
    <definedName name="Excel_BuiltIn_Print_Area_16_1">#REF!</definedName>
    <definedName name="Excel_BuiltIn_Print_Area_17_1">#REF!</definedName>
    <definedName name="Excel_BuiltIn_Print_Area_19">#REF!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4">#REF!</definedName>
    <definedName name="Excel_BuiltIn_Print_Area_2_1_2">#REF!</definedName>
    <definedName name="Excel_BuiltIn_Print_Area_2_1_4">#REF!</definedName>
    <definedName name="Excel_BuiltIn_Print_Area_2_2">#REF!</definedName>
    <definedName name="Excel_BuiltIn_Print_Area_26">#REF!</definedName>
    <definedName name="Excel_BuiltIn_Print_Area_26_1">#REF!</definedName>
    <definedName name="Excel_BuiltIn_Print_Area_27">#REF!</definedName>
    <definedName name="Excel_BuiltIn_Print_Area_27_1">#REF!</definedName>
    <definedName name="Excel_BuiltIn_Print_Area_28">#REF!</definedName>
    <definedName name="Excel_BuiltIn_Print_Area_29">#REF!</definedName>
    <definedName name="Excel_BuiltIn_Print_Area_3">#REF!</definedName>
    <definedName name="Excel_BuiltIn_Print_Area_3_1">#N/A</definedName>
    <definedName name="Excel_BuiltIn_Print_Area_3_1_1">#REF!</definedName>
    <definedName name="Excel_BuiltIn_Print_Area_3_1_1_1">#REF!</definedName>
    <definedName name="Excel_BuiltIn_Print_Area_3_1_1_4">#REF!</definedName>
    <definedName name="Excel_BuiltIn_Print_Area_3_1_2">#REF!</definedName>
    <definedName name="Excel_BuiltIn_Print_Area_3_1_3">#REF!</definedName>
    <definedName name="Excel_BuiltIn_Print_Area_3_1_4">#REF!</definedName>
    <definedName name="Excel_BuiltIn_Print_Area_3_1_5">#REF!</definedName>
    <definedName name="Excel_BuiltIn_Print_Area_3_1_7">#REF!</definedName>
    <definedName name="Excel_BuiltIn_Print_Area_31">"$#REF!.$A$1:$M$409"</definedName>
    <definedName name="Excel_BuiltIn_Print_Area_31_1">"$#REF!.$A$1:$J$68"</definedName>
    <definedName name="Excel_BuiltIn_Print_Area_4">#REF!</definedName>
    <definedName name="Excel_BuiltIn_Print_Area_4_1">#REF!</definedName>
    <definedName name="Excel_BuiltIn_Print_Area_4_1_1">#REF!</definedName>
    <definedName name="Excel_BuiltIn_Print_Area_4_1_1_1">"$#REF!.$A$16:$AJ$523"</definedName>
    <definedName name="Excel_BuiltIn_Print_Area_4_1_17">#REF!</definedName>
    <definedName name="Excel_BuiltIn_Print_Area_5">#N/A</definedName>
    <definedName name="Excel_BuiltIn_Print_Area_5_1">#N/A</definedName>
    <definedName name="Excel_BuiltIn_Print_Area_5_1_1">#REF!</definedName>
    <definedName name="Excel_BuiltIn_Print_Area_5_1_1_1">"$#REF!.$A$16:$AJ$355"</definedName>
    <definedName name="Excel_BuiltIn_Print_Area_52">#REF!</definedName>
    <definedName name="Excel_BuiltIn_Print_Area_53_1">#REF!</definedName>
    <definedName name="Excel_BuiltIn_Print_Area_6">#N/A</definedName>
    <definedName name="Excel_BuiltIn_Print_Area_6_1">#REF!</definedName>
    <definedName name="Excel_BuiltIn_Print_Area_6_1_1">#REF!</definedName>
    <definedName name="Excel_BuiltIn_Print_Area_6_1_1_1">"$#REF!.$A$16:$AJ$75"</definedName>
    <definedName name="Excel_BuiltIn_Print_Area_6_6">#REF!</definedName>
    <definedName name="Excel_BuiltIn_Print_Area_63_1">#REF!</definedName>
    <definedName name="Excel_BuiltIn_Print_Area_64">#REF!</definedName>
    <definedName name="Excel_BuiltIn_Print_Area_7">#REF!</definedName>
    <definedName name="Excel_BuiltIn_Print_Area_7_1">#REF!</definedName>
    <definedName name="Excel_BuiltIn_Print_Area_7_6">#REF!</definedName>
    <definedName name="Excel_BuiltIn_Print_Area_8">#REF!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7">#REF!</definedName>
    <definedName name="Excel_BuiltIn_Print_Area_8_1_1_8">#REF!</definedName>
    <definedName name="Excel_BuiltIn_Print_Area_8_1_1_9">#REF!</definedName>
    <definedName name="Excel_BuiltIn_Print_Area_8_1_8">#REF!</definedName>
    <definedName name="Excel_BuiltIn_Print_Area_8_1_9">#REF!</definedName>
    <definedName name="Excel_BuiltIn_Print_Area_9">#N/A</definedName>
    <definedName name="Excel_BuiltIn_Print_Area_9_1">#REF!</definedName>
    <definedName name="Excel_BuiltIn_Print_Area_9_1_1">"$#REF!.$A$16:$AJ$1638"</definedName>
    <definedName name="Excel_BuiltIn_Print_Area_9_1_17">#REF!</definedName>
    <definedName name="Excel_BuiltIn_Print_Titles">#REF!</definedName>
    <definedName name="Excel_BuiltIn_Print_Titles_0">#N/A</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4">#REF!</definedName>
    <definedName name="Excel_BuiltIn_Print_Titles_1_4">#REF!</definedName>
    <definedName name="Excel_BuiltIn_Print_Titles_10">#N/A</definedName>
    <definedName name="Excel_BuiltIn_Print_Titles_10_1">#REF!</definedName>
    <definedName name="Excel_BuiltIn_Print_Titles_10_1_1">"$#REF!.$A$16:$IV$19"</definedName>
    <definedName name="Excel_BuiltIn_Print_Titles_11">"$#REF!.$A$1:$IU$7"</definedName>
    <definedName name="Excel_BuiltIn_Print_Titles_11_1">#REF!</definedName>
    <definedName name="Excel_BuiltIn_Print_Titles_11_1_1">#REF!</definedName>
    <definedName name="Excel_BuiltIn_Print_Titles_11_1_1_1">"$#REF!.$A$16:$IV$19"</definedName>
    <definedName name="Excel_BuiltIn_Print_Titles_12">(#REF!,#REF!)</definedName>
    <definedName name="Excel_BuiltIn_Print_Titles_12_1">#REF!</definedName>
    <definedName name="Excel_BuiltIn_Print_Titles_12_1_1">#REF!</definedName>
    <definedName name="Excel_BuiltIn_Print_Titles_13">#REF!</definedName>
    <definedName name="Excel_BuiltIn_Print_Titles_13_1">#REF!</definedName>
    <definedName name="Excel_BuiltIn_Print_Titles_14">(#REF!,#REF!)</definedName>
    <definedName name="Excel_BuiltIn_Print_Titles_14_1">#REF!</definedName>
    <definedName name="Excel_BuiltIn_Print_Titles_15">#REF!</definedName>
    <definedName name="Excel_BuiltIn_Print_Titles_16">#REF!</definedName>
    <definedName name="Excel_BuiltIn_Print_Titles_16_1">#REF!</definedName>
    <definedName name="Excel_BuiltIn_Print_Titles_17">#REF!</definedName>
    <definedName name="Excel_BuiltIn_Print_Titles_18">#REF!</definedName>
    <definedName name="Excel_BuiltIn_Print_Titles_2">#REF!</definedName>
    <definedName name="Excel_BuiltIn_Print_Titles_2_1">#REF!</definedName>
    <definedName name="Excel_BuiltIn_Print_Titles_2_1_1">#REF!</definedName>
    <definedName name="Excel_BuiltIn_Print_Titles_20">#REF!</definedName>
    <definedName name="Excel_BuiltIn_Print_Titles_3">#REF!</definedName>
    <definedName name="Excel_BuiltIn_Print_Titles_3_1">#N/A</definedName>
    <definedName name="Excel_BuiltIn_Print_Titles_3_1_1">#REF!</definedName>
    <definedName name="Excel_BuiltIn_Print_Titles_3_1_1_1">#REF!,#REF!</definedName>
    <definedName name="Excel_BuiltIn_Print_Titles_3_1_1_1_1">#REF!,#REF!</definedName>
    <definedName name="Excel_BuiltIn_Print_Titles_31">"$#REF!.$A$1:$IV$8"</definedName>
    <definedName name="Excel_BuiltIn_Print_Titles_31_1">"$#REF!.$A$1:$IV$8"</definedName>
    <definedName name="Excel_BuiltIn_Print_Titles_4">#REF!</definedName>
    <definedName name="Excel_BuiltIn_Print_Titles_4_1">#REF!</definedName>
    <definedName name="Excel_BuiltIn_Print_Titles_4_1_1">#REF!</definedName>
    <definedName name="Excel_BuiltIn_Print_Titles_4_1_1_1">"$#REF!.$A$16:$IV$19"</definedName>
    <definedName name="Excel_BuiltIn_Print_Titles_5">#N/A</definedName>
    <definedName name="Excel_BuiltIn_Print_Titles_5_1">#REF!</definedName>
    <definedName name="Excel_BuiltIn_Print_Titles_5_1_1">#REF!</definedName>
    <definedName name="Excel_BuiltIn_Print_Titles_5_1_1_1">"$#REF!.$A$16:$IV$19"</definedName>
    <definedName name="Excel_BuiltIn_Print_Titles_6">#N/A</definedName>
    <definedName name="Excel_BuiltIn_Print_Titles_6_1">#REF!</definedName>
    <definedName name="Excel_BuiltIn_Print_Titles_6_1_1">"$#REF!.$A$1:$IU$8"</definedName>
    <definedName name="Excel_BuiltIn_Print_Titles_6_1_1_1">#REF!</definedName>
    <definedName name="Excel_BuiltIn_Print_Titles_6_6">#REF!</definedName>
    <definedName name="Excel_BuiltIn_Print_Titles_63_1">#REF!</definedName>
    <definedName name="Excel_BuiltIn_Print_Titles_64">#REF!</definedName>
    <definedName name="Excel_BuiltIn_Print_Titles_7">"$#REF!.$A$1:$IU$9"</definedName>
    <definedName name="Excel_BuiltIn_Print_Titles_7_1">#REF!</definedName>
    <definedName name="Excel_BuiltIn_Print_Titles_7_6">#REF!</definedName>
    <definedName name="Excel_BuiltIn_Print_Titles_8">#REF!</definedName>
    <definedName name="Excel_BuiltIn_Print_Titles_8_1">#REF!</definedName>
    <definedName name="Excel_BuiltIn_Print_Titles_8_1_1">#REF!</definedName>
    <definedName name="Excel_BuiltIn_Print_Titles_9">#N/A</definedName>
    <definedName name="Excel_BuiltIn_Print_Titles_9_1">#REF!</definedName>
    <definedName name="Excel_BuiltIn_Print_Titles_9_1_1">"$#REF!.$A$16:$IV$19"</definedName>
    <definedName name="exdrine">#REF!</definedName>
    <definedName name="exduct">#REF!</definedName>
    <definedName name="exfans">#REF!</definedName>
    <definedName name="Exfordrin">#REF!</definedName>
    <definedName name="EXHASUT_CEILING_FAN">#N/A</definedName>
    <definedName name="EXHAUST_WALL_FAN">#N/A</definedName>
    <definedName name="exit">#REF!</definedName>
    <definedName name="exp">#REF!</definedName>
    <definedName name="Expagnolet_Grendel_tanam">#REF!</definedName>
    <definedName name="expanobesarb">#REF!</definedName>
    <definedName name="expanokecil">#REF!</definedName>
    <definedName name="expanokecilb">#REF!</definedName>
    <definedName name="expanokecilc">#REF!</definedName>
    <definedName name="Expansion">#REF!</definedName>
    <definedName name="Expantion">#REF!</definedName>
    <definedName name="expenses">#REF!</definedName>
    <definedName name="Export">#REF!</definedName>
    <definedName name="exposed">#REF!</definedName>
    <definedName name="EXT" hidden="1">#REF!</definedName>
    <definedName name="Ext_L">#REF!</definedName>
    <definedName name="Ext_r">#REF!</definedName>
    <definedName name="exterior">#REF!</definedName>
    <definedName name="EXTRA">#REF!</definedName>
    <definedName name="EXTRA_1">#REF!</definedName>
    <definedName name="EXTRA_1_1">#REF!</definedName>
    <definedName name="EXTRA_1_1_1">#REF!</definedName>
    <definedName name="EXTRA_2">#REF!</definedName>
    <definedName name="EXTRA_3">#REF!</definedName>
    <definedName name="EXTRA_3_1">#REF!</definedName>
    <definedName name="EXTRA_4">#REF!</definedName>
    <definedName name="EXTRA_4_1">#REF!</definedName>
    <definedName name="EXTRA_5">#REF!</definedName>
    <definedName name="EXTRA_6">#REF!</definedName>
    <definedName name="EXTRA_7">#REF!</definedName>
    <definedName name="EXTRA_7_1">#REF!</definedName>
    <definedName name="EXTRA_8">#REF!</definedName>
    <definedName name="EXTRA_9">#REF!</definedName>
    <definedName name="Extra_Pay">#REF!</definedName>
    <definedName name="f">#REF!</definedName>
    <definedName name="F.1">#REF!</definedName>
    <definedName name="f.16">#REF!</definedName>
    <definedName name="F.16.a">#REF!</definedName>
    <definedName name="F.1a">#REF!</definedName>
    <definedName name="f.1b">#REF!</definedName>
    <definedName name="F.1c">#REF!</definedName>
    <definedName name="F.1d">#REF!</definedName>
    <definedName name="F.21">#REF!</definedName>
    <definedName name="F.21.a">#REF!</definedName>
    <definedName name="F.21a">#REF!</definedName>
    <definedName name="F.22">#REF!</definedName>
    <definedName name="F.22.">#REF!</definedName>
    <definedName name="f.22.b">#REF!</definedName>
    <definedName name="F.22a">#REF!</definedName>
    <definedName name="F.22b">#REF!</definedName>
    <definedName name="f.23">#REF!</definedName>
    <definedName name="F.23a">#REF!</definedName>
    <definedName name="F.23b">#REF!</definedName>
    <definedName name="F.26">#REF!</definedName>
    <definedName name="f.27">#REF!</definedName>
    <definedName name="f.27.a">#REF!</definedName>
    <definedName name="f.3">#REF!</definedName>
    <definedName name="f.30">#REF!</definedName>
    <definedName name="f.30.a">#REF!</definedName>
    <definedName name="F.33">#REF!</definedName>
    <definedName name="F.33.b">#REF!</definedName>
    <definedName name="F.33a">#REF!</definedName>
    <definedName name="F.33b">#REF!</definedName>
    <definedName name="F.33c">#REF!</definedName>
    <definedName name="F.34">#REF!</definedName>
    <definedName name="F.35">#REF!</definedName>
    <definedName name="F.36">#REF!</definedName>
    <definedName name="F.36.a">#REF!</definedName>
    <definedName name="F.36.b">#REF!</definedName>
    <definedName name="F.36a">#REF!</definedName>
    <definedName name="F.36c">#REF!</definedName>
    <definedName name="F.36d">#REF!</definedName>
    <definedName name="F.36f">#REF!</definedName>
    <definedName name="F.36g">#REF!</definedName>
    <definedName name="F.36h">#REF!</definedName>
    <definedName name="F.38">#REF!</definedName>
    <definedName name="F.39">#REF!</definedName>
    <definedName name="F.55">#REF!</definedName>
    <definedName name="f.57">#REF!</definedName>
    <definedName name="f.59">#REF!</definedName>
    <definedName name="F.6.01">#REF!</definedName>
    <definedName name="F.6.02">#REF!</definedName>
    <definedName name="F.6.03">#REF!</definedName>
    <definedName name="F.6.04">#REF!</definedName>
    <definedName name="F.6.1">#REF!</definedName>
    <definedName name="F.6.10">#REF!</definedName>
    <definedName name="F.6.17">#REF!</definedName>
    <definedName name="F.6.2">#REF!</definedName>
    <definedName name="F.6.20a">#REF!</definedName>
    <definedName name="F.6.20b">#REF!</definedName>
    <definedName name="F.6.20C">#REF!</definedName>
    <definedName name="F.6.28">#REF!</definedName>
    <definedName name="F.6.29">#REF!</definedName>
    <definedName name="F.6.3">#REF!</definedName>
    <definedName name="F.6.32">#REF!</definedName>
    <definedName name="F.6.4">#REF!</definedName>
    <definedName name="F.6.47">#REF!</definedName>
    <definedName name="F.6.48">#REF!</definedName>
    <definedName name="F.6.5">#REF!</definedName>
    <definedName name="F.6.8">#REF!</definedName>
    <definedName name="F.6.8a">#REF!</definedName>
    <definedName name="F.6.9">#REF!</definedName>
    <definedName name="F.LAS100">#REF!</definedName>
    <definedName name="F.LAS200">#REF!</definedName>
    <definedName name="F.LAS250">#REF!</definedName>
    <definedName name="F.LAS75">#REF!</definedName>
    <definedName name="F.x">#REF!</definedName>
    <definedName name="F.x1">#REF!</definedName>
    <definedName name="F.x2">#REF!</definedName>
    <definedName name="F_01">#REF!</definedName>
    <definedName name="F_02">#REF!</definedName>
    <definedName name="F_03">#REF!</definedName>
    <definedName name="F_04">#REF!</definedName>
    <definedName name="F_05">#REF!</definedName>
    <definedName name="F_06">#REF!</definedName>
    <definedName name="F_07">#REF!</definedName>
    <definedName name="F_08">#REF!</definedName>
    <definedName name="F_09">#REF!</definedName>
    <definedName name="F_1">#REF!</definedName>
    <definedName name="F_1_1" localSheetId="9">[0]!__________fmd150:[0]!__________gyp8</definedName>
    <definedName name="F_1_1">[0]!__________fmd150:[0]!__________gyp8</definedName>
    <definedName name="F_1_1_1" localSheetId="9">RAB!_1712STOP_1_1_1:[0]!_1715STOPE_1_1_1</definedName>
    <definedName name="F_1_1_1">_1712STOP_1_1_1:_1715STOPE_1_1_1</definedName>
    <definedName name="F_1_1_1_1" localSheetId="9">[0]!__________frc2495:[0]!__________HAL1</definedName>
    <definedName name="F_1_1_1_1">[0]!__________frc2495:[0]!__________HAL1</definedName>
    <definedName name="F_10" localSheetId="9">#REF!</definedName>
    <definedName name="F_10">#REF!</definedName>
    <definedName name="F_11">#REF!</definedName>
    <definedName name="F_12">#REF!</definedName>
    <definedName name="F_13">#REF!</definedName>
    <definedName name="F_15">NA()</definedName>
    <definedName name="F_17">NA()</definedName>
    <definedName name="F_19">NA()</definedName>
    <definedName name="f_1a">#REF!</definedName>
    <definedName name="F_2">#REF!</definedName>
    <definedName name="F_3">#REF!</definedName>
    <definedName name="F_3_1" localSheetId="9">[0]!__________frc41010:[0]!__________HAL10</definedName>
    <definedName name="F_3_1">[0]!__________frc41010:[0]!__________HAL10</definedName>
    <definedName name="F_4" localSheetId="9">#REF!</definedName>
    <definedName name="F_4">#REF!</definedName>
    <definedName name="F_5">#REF!</definedName>
    <definedName name="F_6">#REF!</definedName>
    <definedName name="F_7">#REF!</definedName>
    <definedName name="F_7_1" localSheetId="9">[0]!__________gip1:[0]!__________HAL12</definedName>
    <definedName name="F_7_1">[0]!__________gip1:[0]!__________HAL12</definedName>
    <definedName name="F_8" localSheetId="9">#REF!</definedName>
    <definedName name="F_8">#REF!</definedName>
    <definedName name="F_9">#REF!</definedName>
    <definedName name="f_hrd">#REF!</definedName>
    <definedName name="F_OH">#REF!</definedName>
    <definedName name="F_Penawaran">#REF!</definedName>
    <definedName name="F_S">#REF!</definedName>
    <definedName name="F_S_1">#REF!</definedName>
    <definedName name="F_S_4">#REF!</definedName>
    <definedName name="F_SL" localSheetId="9">[0]!FST:([0]!FSB)</definedName>
    <definedName name="F_SL">FST:(FSB)</definedName>
    <definedName name="F_SL_1" localSheetId="9">RAB!_______________mas12:([0]!________________rdo1)</definedName>
    <definedName name="F_SL_1">[0]!_______________mas12:([0]!________________rdo1)</definedName>
    <definedName name="F_SL_1_1" localSheetId="9">RAB!_______________mas12:([0]!________________rdo1)</definedName>
    <definedName name="F_SL_1_1">[0]!_______________mas12:([0]!________________rdo1)</definedName>
    <definedName name="F_SL_1_1_1" localSheetId="9">RAB!_______________mas12:[0]!________________rdo8</definedName>
    <definedName name="F_SL_1_1_1">[0]!_______________mas12:[0]!________________rdo8</definedName>
    <definedName name="F_SL_1_1_1_1" localSheetId="9">RAB!_______________mas12:[0]!________________rdo8</definedName>
    <definedName name="F_SL_1_1_1_1">[0]!_______________mas12:[0]!________________rdo8</definedName>
    <definedName name="F_SL_2">#N/A</definedName>
    <definedName name="F_SL_3">#N/A</definedName>
    <definedName name="F_SL_3_1" localSheetId="9">RAB!_______________mas12:([0]!________________rdo1)</definedName>
    <definedName name="F_SL_3_1">[0]!_______________mas12:([0]!________________rdo1)</definedName>
    <definedName name="F_SL_37">"FST_37:FSB_37"</definedName>
    <definedName name="F_SL_4" localSheetId="9">RAB!_______________mas12:RAB!_______________arr3</definedName>
    <definedName name="F_SL_4">[0]!_______________mas12:[0]!_______________arr3</definedName>
    <definedName name="F_SL_48">"FST:FSB"</definedName>
    <definedName name="F_SL_7" localSheetId="9">RAB!_______________mas12:([0]!________________rdo1)</definedName>
    <definedName name="F_SL_7">[0]!_______________mas12:([0]!________________rdo1)</definedName>
    <definedName name="F_SL_7_1" localSheetId="9">RAB!_______________mas12:([0]!________________rdo1)</definedName>
    <definedName name="F_SL_7_1">[0]!_______________mas12:([0]!________________rdo1)</definedName>
    <definedName name="f92F56" localSheetId="9">#REF!</definedName>
    <definedName name="f92F56">#REF!</definedName>
    <definedName name="fa">#REF!</definedName>
    <definedName name="fa.ror">#REF!</definedName>
    <definedName name="faab">#REF!</definedName>
    <definedName name="faab_1">#REF!</definedName>
    <definedName name="faab_1_1">#REF!</definedName>
    <definedName name="faab_1_1_1">#REF!</definedName>
    <definedName name="faab_2">#REF!</definedName>
    <definedName name="faab_3">#REF!</definedName>
    <definedName name="faab_3_1">#REF!</definedName>
    <definedName name="faab_4">#REF!</definedName>
    <definedName name="faab_4_1">#REF!</definedName>
    <definedName name="faab_5">#REF!</definedName>
    <definedName name="faab_6">#REF!</definedName>
    <definedName name="faab_7">#REF!</definedName>
    <definedName name="faab_7_1">#REF!</definedName>
    <definedName name="faab_8">#REF!</definedName>
    <definedName name="faab_9">#REF!</definedName>
    <definedName name="fab.">#REF!</definedName>
    <definedName name="fac">#REF!</definedName>
    <definedName name="facm">#REF!</definedName>
    <definedName name="facm_1">#REF!</definedName>
    <definedName name="facm_1_1">#REF!</definedName>
    <definedName name="facm_1_1_1">#REF!</definedName>
    <definedName name="facm_2">#REF!</definedName>
    <definedName name="facm_3">#REF!</definedName>
    <definedName name="facm_3_1">#REF!</definedName>
    <definedName name="facm_4">#REF!</definedName>
    <definedName name="facm_4_1">#REF!</definedName>
    <definedName name="facm_5">#REF!</definedName>
    <definedName name="facm_6">#REF!</definedName>
    <definedName name="facm_7">#REF!</definedName>
    <definedName name="facm_7_1">#REF!</definedName>
    <definedName name="facm_8">#REF!</definedName>
    <definedName name="facm_9">#REF!</definedName>
    <definedName name="facocon">#REF!</definedName>
    <definedName name="facon">#REF!</definedName>
    <definedName name="facp">#REF!</definedName>
    <definedName name="facp_1">#REF!</definedName>
    <definedName name="facp_1_1">#REF!</definedName>
    <definedName name="facp_1_1_1">#REF!</definedName>
    <definedName name="facp_2">#REF!</definedName>
    <definedName name="facp_3">#REF!</definedName>
    <definedName name="facp_3_1">#REF!</definedName>
    <definedName name="facp_4">#REF!</definedName>
    <definedName name="facp_4_1">#REF!</definedName>
    <definedName name="facp_5">#REF!</definedName>
    <definedName name="facp_6">#REF!</definedName>
    <definedName name="facp_7">#REF!</definedName>
    <definedName name="facp_7_1">#REF!</definedName>
    <definedName name="facp_8">#REF!</definedName>
    <definedName name="facp_9">#REF!</definedName>
    <definedName name="faeol">#REF!</definedName>
    <definedName name="faeol_1">#REF!</definedName>
    <definedName name="faeol_1_1">#REF!</definedName>
    <definedName name="faeol_1_1_1">#REF!</definedName>
    <definedName name="faeol_2">#REF!</definedName>
    <definedName name="faeol_3">#REF!</definedName>
    <definedName name="faeol_3_1">#REF!</definedName>
    <definedName name="faeol_4">#REF!</definedName>
    <definedName name="faeol_4_1">#REF!</definedName>
    <definedName name="faeol_5">#REF!</definedName>
    <definedName name="faeol_6">#REF!</definedName>
    <definedName name="faeol_7">#REF!</definedName>
    <definedName name="faeol_7_1">#REF!</definedName>
    <definedName name="faeol_8">#REF!</definedName>
    <definedName name="faeol_9">#REF!</definedName>
    <definedName name="fag">#N/A</definedName>
    <definedName name="fag_2">"STOP:STOPE"</definedName>
    <definedName name="fag_37">"STOP_37:STOPE_37"</definedName>
    <definedName name="fag_4">NA()</definedName>
    <definedName name="fag_48">"STOP:STOPE"</definedName>
    <definedName name="fag_9">NA()</definedName>
    <definedName name="fahd">#REF!</definedName>
    <definedName name="fahd_1">#REF!</definedName>
    <definedName name="fahd_1_1">#REF!</definedName>
    <definedName name="fahd_1_1_1">#REF!</definedName>
    <definedName name="fahd_2">#REF!</definedName>
    <definedName name="fahd_3">#REF!</definedName>
    <definedName name="fahd_3_1">#REF!</definedName>
    <definedName name="fahd_4">#REF!</definedName>
    <definedName name="fahd_4_1">#REF!</definedName>
    <definedName name="fahd_5">#REF!</definedName>
    <definedName name="fahd_6">#REF!</definedName>
    <definedName name="fahd_7">#REF!</definedName>
    <definedName name="fahd_7_1">#REF!</definedName>
    <definedName name="fahd_8">#REF!</definedName>
    <definedName name="fahd_9">#REF!</definedName>
    <definedName name="fahdt">#REF!</definedName>
    <definedName name="fahdt_1">#REF!</definedName>
    <definedName name="fahdt_1_1">#REF!</definedName>
    <definedName name="fahdt_1_1_1">#REF!</definedName>
    <definedName name="fahdt_2">#REF!</definedName>
    <definedName name="fahdt_3">#REF!</definedName>
    <definedName name="fahdt_3_1">#REF!</definedName>
    <definedName name="fahdt_4">#REF!</definedName>
    <definedName name="fahdt_4_1">#REF!</definedName>
    <definedName name="fahdt_5">#REF!</definedName>
    <definedName name="fahdt_6">#REF!</definedName>
    <definedName name="fahdt_7">#REF!</definedName>
    <definedName name="fahdt_7_1">#REF!</definedName>
    <definedName name="fahdt_8">#REF!</definedName>
    <definedName name="fahdt_9">#REF!</definedName>
    <definedName name="fahs">#REF!</definedName>
    <definedName name="fahs_1">#REF!</definedName>
    <definedName name="fahs_1_1">#REF!</definedName>
    <definedName name="fahs_1_1_1">#REF!</definedName>
    <definedName name="fahs_2">#REF!</definedName>
    <definedName name="fahs_3">#REF!</definedName>
    <definedName name="fahs_3_1">#REF!</definedName>
    <definedName name="fahs_4">#REF!</definedName>
    <definedName name="fahs_4_1">#REF!</definedName>
    <definedName name="fahs_5">#REF!</definedName>
    <definedName name="fahs_6">#REF!</definedName>
    <definedName name="fahs_7">#REF!</definedName>
    <definedName name="fahs_7_1">#REF!</definedName>
    <definedName name="fahs_8">#REF!</definedName>
    <definedName name="fahs_9">#REF!</definedName>
    <definedName name="fail">#REF!</definedName>
    <definedName name="fail_1">#REF!</definedName>
    <definedName name="fail_1_1">#REF!</definedName>
    <definedName name="fail_1_1_1">#REF!</definedName>
    <definedName name="fail_2">#REF!</definedName>
    <definedName name="fail_3">#REF!</definedName>
    <definedName name="fail_3_1">#REF!</definedName>
    <definedName name="fail_4">#REF!</definedName>
    <definedName name="fail_4_1">#REF!</definedName>
    <definedName name="fail_5">#REF!</definedName>
    <definedName name="fail_6">#REF!</definedName>
    <definedName name="fail_7">#REF!</definedName>
    <definedName name="fail_7_1">#REF!</definedName>
    <definedName name="fail_8">#REF!</definedName>
    <definedName name="fail_9">#REF!</definedName>
    <definedName name="faitc">#REF!</definedName>
    <definedName name="faitc_1">#REF!</definedName>
    <definedName name="faitc_1_1">#REF!</definedName>
    <definedName name="faitc_1_1_1">#REF!</definedName>
    <definedName name="faitc_2">#REF!</definedName>
    <definedName name="faitc_3">#REF!</definedName>
    <definedName name="faitc_3_1">#REF!</definedName>
    <definedName name="faitc_4">#REF!</definedName>
    <definedName name="faitc_4_1">#REF!</definedName>
    <definedName name="faitc_5">#REF!</definedName>
    <definedName name="faitc_6">#REF!</definedName>
    <definedName name="faitc_7">#REF!</definedName>
    <definedName name="faitc_7_1">#REF!</definedName>
    <definedName name="faitc_8">#REF!</definedName>
    <definedName name="faitc_9">#REF!</definedName>
    <definedName name="Fak.bend">#REF!</definedName>
    <definedName name="Fak.bend_1">#REF!</definedName>
    <definedName name="Fak.bend_4">#REF!</definedName>
    <definedName name="Fak.hook">#REF!</definedName>
    <definedName name="Fak.hook_1">#REF!</definedName>
    <definedName name="Fak.hook_4">#REF!</definedName>
    <definedName name="Fak.Ovrlp">#REF!</definedName>
    <definedName name="Fak.Ovrlp_1">#REF!</definedName>
    <definedName name="Fak.Ovrlp_4">#REF!</definedName>
    <definedName name="Fak.Waste.atas">#REF!</definedName>
    <definedName name="Fak.Waste.atas_1">#REF!</definedName>
    <definedName name="Fak.Waste.atas_4">#REF!</definedName>
    <definedName name="Fak.Waste.bwh">#REF!</definedName>
    <definedName name="Fak.Waste.bwh_1">#REF!</definedName>
    <definedName name="Fak.Waste.bwh_4">#REF!</definedName>
    <definedName name="fak_naik">#REF!</definedName>
    <definedName name="fak_retail">#REF!</definedName>
    <definedName name="faki">#REF!</definedName>
    <definedName name="faki_1">#REF!</definedName>
    <definedName name="faki_1_1">#REF!</definedName>
    <definedName name="faki_1_1_1">#REF!</definedName>
    <definedName name="faki_2">#REF!</definedName>
    <definedName name="faki_3">#REF!</definedName>
    <definedName name="faki_3_1">#REF!</definedName>
    <definedName name="faki_4">#REF!</definedName>
    <definedName name="faki_4_1">#REF!</definedName>
    <definedName name="faki_5">#REF!</definedName>
    <definedName name="faki_6">#REF!</definedName>
    <definedName name="faki_7">#REF!</definedName>
    <definedName name="faki_7_1">#REF!</definedName>
    <definedName name="faki_8">#REF!</definedName>
    <definedName name="faki_9">#REF!</definedName>
    <definedName name="Fakta">#REF!</definedName>
    <definedName name="faktd">#REF!</definedName>
    <definedName name="faktd_1">#REF!</definedName>
    <definedName name="faktd_1_1">#REF!</definedName>
    <definedName name="faktd_2">#REF!</definedName>
    <definedName name="faktd_3">#REF!</definedName>
    <definedName name="faktd_3_1">#REF!</definedName>
    <definedName name="faktd_4">#REF!</definedName>
    <definedName name="faktd_4_1">#REF!</definedName>
    <definedName name="faktd_5">#REF!</definedName>
    <definedName name="faktd_6">#REF!</definedName>
    <definedName name="faktd_7">#REF!</definedName>
    <definedName name="faktd_7_1">#REF!</definedName>
    <definedName name="faktd_8">#REF!</definedName>
    <definedName name="faktd_9">#REF!</definedName>
    <definedName name="Faktor">#REF!</definedName>
    <definedName name="FAKTOR_BAHAN_SANITAIR_GROHE">#REF!</definedName>
    <definedName name="Faktor_lt">#REF!</definedName>
    <definedName name="Faktor_Pls">#REF!</definedName>
    <definedName name="fal">#REF!</definedName>
    <definedName name="falat">#REF!</definedName>
    <definedName name="fall" hidden="1">#REF!</definedName>
    <definedName name="fam">#REF!</definedName>
    <definedName name="fam_1">#REF!</definedName>
    <definedName name="fam_1_1">#REF!</definedName>
    <definedName name="fam_1_1_1">#REF!</definedName>
    <definedName name="fam_2">#REF!</definedName>
    <definedName name="fam_3">#REF!</definedName>
    <definedName name="fam_3_1">#REF!</definedName>
    <definedName name="fam_4">#REF!</definedName>
    <definedName name="fam_4_1">#REF!</definedName>
    <definedName name="fam_5">#REF!</definedName>
    <definedName name="fam_6">#REF!</definedName>
    <definedName name="fam_7">#REF!</definedName>
    <definedName name="fam_7_1">#REF!</definedName>
    <definedName name="fam_8">#REF!</definedName>
    <definedName name="fam_9">#REF!</definedName>
    <definedName name="famcp">#REF!</definedName>
    <definedName name="famcp_1">#REF!</definedName>
    <definedName name="famcp_1_1">#REF!</definedName>
    <definedName name="famcp_1_1_1">#REF!</definedName>
    <definedName name="famcp_2">#REF!</definedName>
    <definedName name="famcp_3">#REF!</definedName>
    <definedName name="famcp_3_1">#REF!</definedName>
    <definedName name="famcp_4">#REF!</definedName>
    <definedName name="famcp_4_1">#REF!</definedName>
    <definedName name="famcp_5">#REF!</definedName>
    <definedName name="famcp_6">#REF!</definedName>
    <definedName name="famcp_7">#REF!</definedName>
    <definedName name="famcp_7_1">#REF!</definedName>
    <definedName name="famcp_8">#REF!</definedName>
    <definedName name="famcp_9">#REF!</definedName>
    <definedName name="FAN">#REF!</definedName>
    <definedName name="FAN_4">#REF!</definedName>
    <definedName name="faoi">#REF!</definedName>
    <definedName name="faoi_1">#REF!</definedName>
    <definedName name="faoi_1_1">#REF!</definedName>
    <definedName name="faoi_1_1_1">#REF!</definedName>
    <definedName name="faoi_2">#REF!</definedName>
    <definedName name="faoi_3">#REF!</definedName>
    <definedName name="faoi_3_1">#REF!</definedName>
    <definedName name="faoi_4">#REF!</definedName>
    <definedName name="faoi_4_1">#REF!</definedName>
    <definedName name="faoi_5">#REF!</definedName>
    <definedName name="faoi_6">#REF!</definedName>
    <definedName name="faoi_7">#REF!</definedName>
    <definedName name="faoi_7_1">#REF!</definedName>
    <definedName name="faoi_8">#REF!</definedName>
    <definedName name="faoi_9">#REF!</definedName>
    <definedName name="far">#REF!</definedName>
    <definedName name="far_1">#REF!</definedName>
    <definedName name="far_1_1">#REF!</definedName>
    <definedName name="far_1_1_1">#REF!</definedName>
    <definedName name="far_2">#REF!</definedName>
    <definedName name="far_3">#REF!</definedName>
    <definedName name="far_3_1">#REF!</definedName>
    <definedName name="far_4">#REF!</definedName>
    <definedName name="far_4_1">#REF!</definedName>
    <definedName name="far_5">#REF!</definedName>
    <definedName name="far_6">#REF!</definedName>
    <definedName name="far_7">#REF!</definedName>
    <definedName name="far_7_1">#REF!</definedName>
    <definedName name="far_8">#REF!</definedName>
    <definedName name="far_9">#REF!</definedName>
    <definedName name="FARFUTFOREX">#REF!</definedName>
    <definedName name="FARQWAE4RV4">#REF!</definedName>
    <definedName name="fas">#N/A</definedName>
    <definedName name="fas_2">"STOP:STOPE"</definedName>
    <definedName name="fas_37">"STOP_37:STOPE_37"</definedName>
    <definedName name="fas_4">NA()</definedName>
    <definedName name="fas_48">"STOP:STOPE"</definedName>
    <definedName name="fas_9">NA()</definedName>
    <definedName name="fasd">#REF!</definedName>
    <definedName name="fasd_1">#REF!</definedName>
    <definedName name="fasd_1_1">#REF!</definedName>
    <definedName name="fasd_1_1_1">#REF!</definedName>
    <definedName name="fasd_2">#REF!</definedName>
    <definedName name="fasd_3">#REF!</definedName>
    <definedName name="fasd_3_1">#REF!</definedName>
    <definedName name="fasd_4">#REF!</definedName>
    <definedName name="fasd_4_1">#REF!</definedName>
    <definedName name="fasd_5">#REF!</definedName>
    <definedName name="fasd_6">#REF!</definedName>
    <definedName name="fasd_7">#REF!</definedName>
    <definedName name="fasd_7_1">#REF!</definedName>
    <definedName name="fasd_8">#REF!</definedName>
    <definedName name="fasd_9">#REF!</definedName>
    <definedName name="fasdt">#REF!</definedName>
    <definedName name="fasdt_1">#REF!</definedName>
    <definedName name="fasdt_1_1">#REF!</definedName>
    <definedName name="fasdt_1_1_1">#REF!</definedName>
    <definedName name="fasdt_2">#REF!</definedName>
    <definedName name="fasdt_3">#REF!</definedName>
    <definedName name="fasdt_3_1">#REF!</definedName>
    <definedName name="fasdt_4">#REF!</definedName>
    <definedName name="fasdt_4_1">#REF!</definedName>
    <definedName name="fasdt_5">#REF!</definedName>
    <definedName name="fasdt_6">#REF!</definedName>
    <definedName name="fasdt_7">#REF!</definedName>
    <definedName name="fasdt_7_1">#REF!</definedName>
    <definedName name="fasdt_8">#REF!</definedName>
    <definedName name="fasdt_9">#REF!</definedName>
    <definedName name="fat">#REF!</definedName>
    <definedName name="fat_1">#REF!</definedName>
    <definedName name="fat_1_1">#REF!</definedName>
    <definedName name="fat_1_1_1">#REF!</definedName>
    <definedName name="fat_2">#REF!</definedName>
    <definedName name="fat_3">#REF!</definedName>
    <definedName name="fat_3_1">#REF!</definedName>
    <definedName name="fat_4">#REF!</definedName>
    <definedName name="fat_4_1">#REF!</definedName>
    <definedName name="fat_5">#REF!</definedName>
    <definedName name="fat_6">#REF!</definedName>
    <definedName name="fat_7">#REF!</definedName>
    <definedName name="fat_7_1">#REF!</definedName>
    <definedName name="fat_8">#REF!</definedName>
    <definedName name="fat_9">#REF!</definedName>
    <definedName name="fatiya" localSheetId="9" hidden="1">{#N/A,#N/A,FALSE,"REK";#N/A,#N/A,FALSE,"rab"}</definedName>
    <definedName name="fatiya" hidden="1">{#N/A,#N/A,FALSE,"REK";#N/A,#N/A,FALSE,"rab"}</definedName>
    <definedName name="Faucet___kran_air">#REF!</definedName>
    <definedName name="Fax">#REF!</definedName>
    <definedName name="FAXNO">#REF!</definedName>
    <definedName name="FB">#REF!</definedName>
    <definedName name="fbahan">#REF!</definedName>
    <definedName name="FBT">#REF!</definedName>
    <definedName name="FBT_4T">#REF!</definedName>
    <definedName name="FC">#REF!</definedName>
    <definedName name="fc_35a">"'file:///L:/10 (M M C)/Sipil-Ars/BQ_WASKITA/analisa_str_mmc.xls'#$harsat.$#REF!$#REF!"</definedName>
    <definedName name="fc_35c">"'file:///L:/10 (M M C)/Sipil-Ars/BQ_WASKITA/analisa_str_mmc.xls'#$harsat.$#REF!$#REF!"</definedName>
    <definedName name="Fc350NFA">"$#REF!.$#REF!$#REF!"</definedName>
    <definedName name="Fc400NFA">"$#REF!.$#REF!$#REF!"</definedName>
    <definedName name="Fc500NFA">"$#REF!.$#REF!$#REF!"</definedName>
    <definedName name="FCode" hidden="1">#REF!</definedName>
    <definedName name="FCU">#REF!</definedName>
    <definedName name="FCU_4">#REF!</definedName>
    <definedName name="fd" hidden="1">#REF!</definedName>
    <definedName name="fdbjn">#N/A</definedName>
    <definedName name="fdbjn_2">"HAJIME:OWARI"</definedName>
    <definedName name="fdbjn_37">"HAJIME_37:OWARI_37"</definedName>
    <definedName name="fdbjn_48">"HAJIME:OWARI"</definedName>
    <definedName name="fdd3_1">#REF!</definedName>
    <definedName name="fdd3_1_1">#REF!</definedName>
    <definedName name="fdd3_1_1_1">#REF!</definedName>
    <definedName name="fdd3_3">#REF!</definedName>
    <definedName name="fdd3_4">#REF!</definedName>
    <definedName name="fdd3_7">#REF!</definedName>
    <definedName name="fdfd">#REF!</definedName>
    <definedName name="fdgs" localSheetId="9">{"'Sheet1'!$A$1"}</definedName>
    <definedName name="fdgs">{"'Sheet1'!$A$1"}</definedName>
    <definedName name="FDGSR" localSheetId="9">{"'Sheet1'!$A$1"}</definedName>
    <definedName name="FDGSR">{"'Sheet1'!$A$1"}</definedName>
    <definedName name="fdgst" localSheetId="9">{"'Sheet1'!$A$1"}</definedName>
    <definedName name="fdgst">{"'Sheet1'!$A$1"}</definedName>
    <definedName name="fdgz">#REF!</definedName>
    <definedName name="fdksjflf" hidden="1">#REF!</definedName>
    <definedName name="fdr">#REF!</definedName>
    <definedName name="FDrain">#REF!</definedName>
    <definedName name="FDRAY" localSheetId="9">{"'Sheet1'!$A$1"}</definedName>
    <definedName name="FDRAY">{"'Sheet1'!$A$1"}</definedName>
    <definedName name="fdrs" localSheetId="9">{"'Sheet1'!$A$1"}</definedName>
    <definedName name="fdrs">{"'Sheet1'!$A$1"}</definedName>
    <definedName name="FDRST" localSheetId="9">{"'Sheet1'!$A$1"}</definedName>
    <definedName name="FDRST">{"'Sheet1'!$A$1"}</definedName>
    <definedName name="FDRY" localSheetId="9">{"'Sheet1'!$A$1"}</definedName>
    <definedName name="FDRY">{"'Sheet1'!$A$1"}</definedName>
    <definedName name="FDS" localSheetId="9" hidden="1">{#N/A,#N/A,FALSE,"REK";#N/A,#N/A,FALSE,"rab"}</definedName>
    <definedName name="FDS" hidden="1">{#N/A,#N/A,FALSE,"REK";#N/A,#N/A,FALSE,"rab"}</definedName>
    <definedName name="fdtsrg" localSheetId="9">{"'Sheet1'!$A$1"}</definedName>
    <definedName name="fdtsrg">{"'Sheet1'!$A$1"}</definedName>
    <definedName name="fdTX1A">#REF!</definedName>
    <definedName name="fdTX1B">#REF!</definedName>
    <definedName name="fdu2_1">#REF!</definedName>
    <definedName name="fdu2_1_1">#REF!</definedName>
    <definedName name="fdu2_1_1_1">#REF!</definedName>
    <definedName name="fdu2_3">#REF!</definedName>
    <definedName name="fdu2_4">#REF!</definedName>
    <definedName name="fdu2_7">#REF!</definedName>
    <definedName name="fe">#REF!</definedName>
    <definedName name="fe_4">#REF!</definedName>
    <definedName name="Fe100Bbs">#REF!</definedName>
    <definedName name="Fe100Jpt">#REF!</definedName>
    <definedName name="Fe100prak">#REF!</definedName>
    <definedName name="Fe100struk">#REF!</definedName>
    <definedName name="Fe110prak">#REF!</definedName>
    <definedName name="Fe110struk">#REF!</definedName>
    <definedName name="Fe120Jpt">#REF!</definedName>
    <definedName name="Fe120prak">#REF!</definedName>
    <definedName name="Fe120struk">#REF!</definedName>
    <definedName name="Fe130prak">#REF!</definedName>
    <definedName name="Fe130struk">#REF!</definedName>
    <definedName name="Fe140prak">#REF!</definedName>
    <definedName name="Fe140struk">#REF!</definedName>
    <definedName name="Fe150Bbs">#REF!</definedName>
    <definedName name="Fe150Jpt">#REF!</definedName>
    <definedName name="Fe150prak">#REF!</definedName>
    <definedName name="Fe150struk">#REF!</definedName>
    <definedName name="Fe160prak">#REF!</definedName>
    <definedName name="Fe160struk">#REF!</definedName>
    <definedName name="Fe170prak">#REF!</definedName>
    <definedName name="Fe170struk">#REF!</definedName>
    <definedName name="Fe175Bbs">#REF!</definedName>
    <definedName name="Fe175Jpt">#REF!</definedName>
    <definedName name="Fe175prak">#REF!</definedName>
    <definedName name="Fe175struk">#REF!</definedName>
    <definedName name="Fe180prak">#REF!</definedName>
    <definedName name="Fe180struk">#REF!</definedName>
    <definedName name="Fe190prak">#REF!</definedName>
    <definedName name="Fe190struk">#REF!</definedName>
    <definedName name="Fe200Bbs">#REF!</definedName>
    <definedName name="Fe200Jpt">#REF!</definedName>
    <definedName name="Fe200prak">#REF!</definedName>
    <definedName name="Fe200struk">#REF!</definedName>
    <definedName name="Fe210prak">#REF!</definedName>
    <definedName name="Fe210struk">#REF!</definedName>
    <definedName name="Fe220prak">#REF!</definedName>
    <definedName name="Fe220struk">#REF!</definedName>
    <definedName name="Fe230prak">#REF!</definedName>
    <definedName name="Fe230struk">#REF!</definedName>
    <definedName name="Fe240prak">#REF!</definedName>
    <definedName name="Fe240struk">#REF!</definedName>
    <definedName name="Fe250Bbs">#REF!</definedName>
    <definedName name="Fe250prak">#REF!</definedName>
    <definedName name="Fe250struk">#REF!</definedName>
    <definedName name="Fe260prak">#REF!</definedName>
    <definedName name="Fe260struk">#REF!</definedName>
    <definedName name="Fe270prak">#REF!</definedName>
    <definedName name="Fe270struk">#REF!</definedName>
    <definedName name="Fe275Bbs">#REF!</definedName>
    <definedName name="Fe275prak">#REF!</definedName>
    <definedName name="Fe275struk">#REF!</definedName>
    <definedName name="Fe280prak">#REF!</definedName>
    <definedName name="Fe280struk">#REF!</definedName>
    <definedName name="Fe60prak">#REF!</definedName>
    <definedName name="Fe60struk">#REF!</definedName>
    <definedName name="Fe70prak">#REF!</definedName>
    <definedName name="Fe70struk">#REF!</definedName>
    <definedName name="Fe80Bbs">#REF!</definedName>
    <definedName name="Fe80prak">#REF!</definedName>
    <definedName name="Fe80struk">#REF!</definedName>
    <definedName name="Fe90prak">#REF!</definedName>
    <definedName name="Fe90struk">#REF!</definedName>
    <definedName name="fea">#REF!</definedName>
    <definedName name="feb">#REF!</definedName>
    <definedName name="feco25">#REF!</definedName>
    <definedName name="feco25___0">"$#REF!.$N$154"</definedName>
    <definedName name="feco25_1">#REF!</definedName>
    <definedName name="feco25_1_1">#REF!</definedName>
    <definedName name="feco25_1_1_1">#REF!</definedName>
    <definedName name="feco25_2">#REF!</definedName>
    <definedName name="feco25_3">#REF!</definedName>
    <definedName name="feco25_3_1">#REF!</definedName>
    <definedName name="feco25_4">#REF!</definedName>
    <definedName name="feco25_4_1">#REF!</definedName>
    <definedName name="feco25_5">#REF!</definedName>
    <definedName name="feco25_6">#REF!</definedName>
    <definedName name="feco25_7">#REF!</definedName>
    <definedName name="feco25_7_1">#REF!</definedName>
    <definedName name="feco25_8">#REF!</definedName>
    <definedName name="feco25_9">#REF!</definedName>
    <definedName name="fedc2">#REF!</definedName>
    <definedName name="fedc2___0">"$#REF!.$N$156"</definedName>
    <definedName name="fedc2_1">#REF!</definedName>
    <definedName name="fedc2_1_1">#REF!</definedName>
    <definedName name="fedc2_1_1_1">#REF!</definedName>
    <definedName name="fedc2_2">#REF!</definedName>
    <definedName name="fedc2_2_1">#REF!</definedName>
    <definedName name="fedc2_3">#REF!</definedName>
    <definedName name="fedc2_3_1">#REF!</definedName>
    <definedName name="fedc2_3_1_1">#REF!</definedName>
    <definedName name="fedc2_4">#REF!</definedName>
    <definedName name="fedc2_4_1">#REF!</definedName>
    <definedName name="fedc2_5">#REF!</definedName>
    <definedName name="fedc2_6">#REF!</definedName>
    <definedName name="fedc2_7">#REF!</definedName>
    <definedName name="fedc2_7_1">#REF!</definedName>
    <definedName name="fedc2_8">#REF!</definedName>
    <definedName name="fedc2_9">#REF!</definedName>
    <definedName name="fedc35">#REF!</definedName>
    <definedName name="fedc35___0">"$#REF!.$N$155"</definedName>
    <definedName name="fedc35_1">#REF!</definedName>
    <definedName name="fedc35_1_1">#REF!</definedName>
    <definedName name="fedc35_1_1_1">#REF!</definedName>
    <definedName name="fedc35_2">#REF!</definedName>
    <definedName name="fedc35_2_1">#REF!</definedName>
    <definedName name="fedc35_3">#REF!</definedName>
    <definedName name="fedc35_3_1">#REF!</definedName>
    <definedName name="fedc35_3_1_1">#REF!</definedName>
    <definedName name="fedc35_4">#REF!</definedName>
    <definedName name="fedc35_4_1">#REF!</definedName>
    <definedName name="fedc35_5">#REF!</definedName>
    <definedName name="fedc35_6">#REF!</definedName>
    <definedName name="fedc35_7">#REF!</definedName>
    <definedName name="fedc35_7_1">#REF!</definedName>
    <definedName name="fedc35_8">#REF!</definedName>
    <definedName name="fedc35_9">#REF!</definedName>
    <definedName name="FEE">#REF!</definedName>
    <definedName name="FEE_4">#REF!</definedName>
    <definedName name="fem">#REF!</definedName>
    <definedName name="fend">#REF!</definedName>
    <definedName name="fender">#REF!</definedName>
    <definedName name="FENDER_TIPE_CELL.400_PENYEDIAAN_DAN_PEMASANGAN">#REF!</definedName>
    <definedName name="FENDER_TIPE_CELL.630._PENYEDIAAN_DAN_PEMASANGAN">#REF!</definedName>
    <definedName name="fender1">#REF!</definedName>
    <definedName name="fender2">#REF!</definedName>
    <definedName name="FENDR">#REF!</definedName>
    <definedName name="fere">#REF!</definedName>
    <definedName name="ferro">#REF!</definedName>
    <definedName name="FERS" localSheetId="9">{"'Sheet1'!$A$1"}</definedName>
    <definedName name="FERS">{"'Sheet1'!$A$1"}</definedName>
    <definedName name="fev">#REF!</definedName>
    <definedName name="few">#REF!</definedName>
    <definedName name="FEX">#REF!</definedName>
    <definedName name="FEX_1">#REF!</definedName>
    <definedName name="FEX_1_1">#REF!</definedName>
    <definedName name="FEX_2">#REF!</definedName>
    <definedName name="FEX_3">#REF!</definedName>
    <definedName name="FEX_4">#REF!</definedName>
    <definedName name="FEX_4_1">#REF!</definedName>
    <definedName name="FEX_5">#REF!</definedName>
    <definedName name="FEX_6">#REF!</definedName>
    <definedName name="FEX_7">#REF!</definedName>
    <definedName name="FEX_8">#REF!</definedName>
    <definedName name="FEX_9">#REF!</definedName>
    <definedName name="ff">#REF!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E" hidden="1">#REF!</definedName>
    <definedName name="fff" localSheetId="9" hidden="1">{#N/A,#N/A,TRUE,"Front";#N/A,#N/A,TRUE,"Simple Letter";#N/A,#N/A,TRUE,"Inside";#N/A,#N/A,TRUE,"Contents";#N/A,#N/A,TRUE,"Basis";#N/A,#N/A,TRUE,"Inclusions";#N/A,#N/A,TRUE,"Exclusions";#N/A,#N/A,TRUE,"Areas";#N/A,#N/A,TRUE,"Summary";#N/A,#N/A,TRUE,"Detail"}</definedName>
    <definedName name="fff" hidden="1">{#N/A,#N/A,TRUE,"Front";#N/A,#N/A,TRUE,"Simple Letter";#N/A,#N/A,TRUE,"Inside";#N/A,#N/A,TRUE,"Contents";#N/A,#N/A,TRUE,"Basis";#N/A,#N/A,TRUE,"Inclusions";#N/A,#N/A,TRUE,"Exclusions";#N/A,#N/A,TRUE,"Areas";#N/A,#N/A,TRUE,"Summary";#N/A,#N/A,TRUE,"Detail"}</definedName>
    <definedName name="FFFF">#REF!</definedName>
    <definedName name="ffffer" localSheetId="9">{"Book1","4.09 FLORA DAN FAUNA.xls","4.22 PERLENGKAPAN SEKOLAH.xls"}</definedName>
    <definedName name="ffffer" localSheetId="8">{"Book1","4.09 FLORA DAN FAUNA.xls","4.22 PERLENGKAPAN SEKOLAH.xls"}</definedName>
    <definedName name="ffffer">{"Book1","4.09 FLORA DAN FAUNA.xls","4.22 PERLENGKAPAN SEKOLAH.xls"}</definedName>
    <definedName name="fffff">#REF!</definedName>
    <definedName name="fffff_1">#REF!</definedName>
    <definedName name="fffff_1_1">#REF!</definedName>
    <definedName name="fffff_1_1_1">#REF!</definedName>
    <definedName name="fffff_2">#REF!</definedName>
    <definedName name="fffff_3">#REF!</definedName>
    <definedName name="fffff_3_1">#REF!</definedName>
    <definedName name="fffff_3_1_1">#REF!</definedName>
    <definedName name="fffff_3_2">#REF!</definedName>
    <definedName name="fffff_4">#REF!</definedName>
    <definedName name="fffff_4_1">#REF!</definedName>
    <definedName name="fffff_5">#REF!</definedName>
    <definedName name="fffff_6">#REF!</definedName>
    <definedName name="fffff_7">#REF!</definedName>
    <definedName name="fffff_7_1">#REF!</definedName>
    <definedName name="fffff_8">#REF!</definedName>
    <definedName name="fffff_9">#REF!</definedName>
    <definedName name="FFFFFFFFFFFFF">#N/A</definedName>
    <definedName name="FFFFFRF">#REF!</definedName>
    <definedName name="ffg" hidden="1">#REF!</definedName>
    <definedName name="FFR" hidden="1">#REF!</definedName>
    <definedName name="ffssfsf">#REF!</definedName>
    <definedName name="FFT" hidden="1">#REF!</definedName>
    <definedName name="FFV">#N/A</definedName>
    <definedName name="FFV_2">"FST:FSB"</definedName>
    <definedName name="FFV_37">"FST_37:FSB_37"</definedName>
    <definedName name="FFV_48">"FST:FSB"</definedName>
    <definedName name="FFVVS">#N/A</definedName>
    <definedName name="FFVVS_2">"FST:FSB"</definedName>
    <definedName name="FFVVS_37">"FST_37:FSB_37"</definedName>
    <definedName name="FFVVS_48">"FST:FSB"</definedName>
    <definedName name="ffw">#REF!</definedName>
    <definedName name="FFX">#REF!</definedName>
    <definedName name="FFX_1">#REF!</definedName>
    <definedName name="FFX_1_1">#REF!</definedName>
    <definedName name="FFX_2">#REF!</definedName>
    <definedName name="FFX_3">#REF!</definedName>
    <definedName name="FFX_4">#REF!</definedName>
    <definedName name="FFX_4_1">#REF!</definedName>
    <definedName name="FFX_5">#REF!</definedName>
    <definedName name="FFX_6">#REF!</definedName>
    <definedName name="FFX_7">#REF!</definedName>
    <definedName name="FFX_8">#REF!</definedName>
    <definedName name="FFX_9">#REF!</definedName>
    <definedName name="FG" localSheetId="9" hidden="1">{#N/A,#N/A,FALSE,"Chi tiÆt"}</definedName>
    <definedName name="FG" hidden="1">{#N/A,#N/A,FALSE,"Chi tiÆt"}</definedName>
    <definedName name="fgd">#N/A</definedName>
    <definedName name="fgdgagfgfdgdfgdfg">#REF!</definedName>
    <definedName name="fgfg">#REF!</definedName>
    <definedName name="fggdfg">#N/A</definedName>
    <definedName name="FGGG">#REF!</definedName>
    <definedName name="FGH">#REF!</definedName>
    <definedName name="fghhh" localSheetId="9">{"'Sheet1'!$A$1"}</definedName>
    <definedName name="fghhh">{"'Sheet1'!$A$1"}</definedName>
    <definedName name="FGHSFH" hidden="1">#REF!</definedName>
    <definedName name="fgjf" localSheetId="9">{"'Sheet1'!$A$1"}</definedName>
    <definedName name="fgjf">{"'Sheet1'!$A$1"}</definedName>
    <definedName name="fgjfj" localSheetId="9">{"'Sheet1'!$A$1"}</definedName>
    <definedName name="fgjfj">{"'Sheet1'!$A$1"}</definedName>
    <definedName name="FGRD" localSheetId="9">{"'Sheet1'!$A$1"}</definedName>
    <definedName name="FGRD">{"'Sheet1'!$A$1"}</definedName>
    <definedName name="FGSR" localSheetId="9">{"'Sheet1'!$A$1"}</definedName>
    <definedName name="FGSR">{"'Sheet1'!$A$1"}</definedName>
    <definedName name="FGX">#REF!</definedName>
    <definedName name="FGX_1">#REF!</definedName>
    <definedName name="FGX_1_1">#REF!</definedName>
    <definedName name="FGX_2">#REF!</definedName>
    <definedName name="FGX_3">#REF!</definedName>
    <definedName name="FGX_4">#REF!</definedName>
    <definedName name="FGX_4_1">#REF!</definedName>
    <definedName name="FGX_5">#REF!</definedName>
    <definedName name="FGX_6">#REF!</definedName>
    <definedName name="FGX_7">#REF!</definedName>
    <definedName name="FGX_8">#REF!</definedName>
    <definedName name="FGX_9">#REF!</definedName>
    <definedName name="FH">#REF!</definedName>
    <definedName name="fh_3">"$#REF!.$#REF!$#REF!"</definedName>
    <definedName name="fh_4.5">"$#REF!.$H$19"</definedName>
    <definedName name="fh_5g">"$#REF!.$H$18"</definedName>
    <definedName name="FHDHGF">#REF!</definedName>
    <definedName name="fhdjfh" localSheetId="9">__________cle10</definedName>
    <definedName name="fhdjfh" localSheetId="8">__________cle10</definedName>
    <definedName name="fhdjfh">__________cle10</definedName>
    <definedName name="fhdjfh_11" localSheetId="9">__________CLP2</definedName>
    <definedName name="fhdjfh_11" localSheetId="8">__________CLP2</definedName>
    <definedName name="fhdjfh_11">__________CLP2</definedName>
    <definedName name="fhg" localSheetId="9" hidden="1">{#N/A,#N/A,FALSE,"REK";#N/A,#N/A,FALSE,"Bq-ARS"}</definedName>
    <definedName name="fhg" hidden="1">{#N/A,#N/A,FALSE,"REK";#N/A,#N/A,FALSE,"Bq-ARS"}</definedName>
    <definedName name="fhhh" localSheetId="9">{"'Sheet1'!$A$1"}</definedName>
    <definedName name="fhhh">{"'Sheet1'!$A$1"}</definedName>
    <definedName name="fhr">#REF!</definedName>
    <definedName name="FHX">#REF!</definedName>
    <definedName name="FHX_1">#REF!</definedName>
    <definedName name="FHX_1_1">#REF!</definedName>
    <definedName name="FHX_2">#REF!</definedName>
    <definedName name="FHX_3">#REF!</definedName>
    <definedName name="FHX_4">#REF!</definedName>
    <definedName name="FHX_4_1">#REF!</definedName>
    <definedName name="FHX_5">#REF!</definedName>
    <definedName name="FHX_6">#REF!</definedName>
    <definedName name="FHX_7">#REF!</definedName>
    <definedName name="FHX_8">#REF!</definedName>
    <definedName name="FHX_9">#REF!</definedName>
    <definedName name="FI">#REF!</definedName>
    <definedName name="fiber">#REF!</definedName>
    <definedName name="fiber_3">#REF!</definedName>
    <definedName name="fiber_4">#REF!</definedName>
    <definedName name="Fibermesh">#REF!</definedName>
    <definedName name="fibre">#REF!</definedName>
    <definedName name="FIELD_EXPENSES">#REF!</definedName>
    <definedName name="FIELD_EXPENSES_4">#REF!</definedName>
    <definedName name="fiiler">#REF!</definedName>
    <definedName name="FIL" hidden="1">#REF!</definedName>
    <definedName name="File">#REF!</definedName>
    <definedName name="filer">#REF!</definedName>
    <definedName name="fill" hidden="1">#REF!</definedName>
    <definedName name="fill2" hidden="1">#REF!</definedName>
    <definedName name="fill9" hidden="1">#REF!</definedName>
    <definedName name="filler">#REF!</definedName>
    <definedName name="fillerlatasir">#REF!</definedName>
    <definedName name="FILLL" hidden="1">#REF!</definedName>
    <definedName name="fillr">#REF!</definedName>
    <definedName name="film">#REF!</definedName>
    <definedName name="Filter">#REF!</definedName>
    <definedName name="filter_aquarium">#REF!</definedName>
    <definedName name="Filterplastic">#REF!</definedName>
    <definedName name="fin_dll">#REF!</definedName>
    <definedName name="FIN_LAIN">#REF!</definedName>
    <definedName name="fin_mel">#REF!</definedName>
    <definedName name="Final">#REF!</definedName>
    <definedName name="finalisasi">#N/A</definedName>
    <definedName name="FINE">#REF!</definedName>
    <definedName name="fine_agg">#REF!</definedName>
    <definedName name="FINE_AGGREGATE">#REF!</definedName>
    <definedName name="finish_btn">#REF!</definedName>
    <definedName name="finisharsitek">#REF!</definedName>
    <definedName name="finishbaja">#REF!</definedName>
    <definedName name="FINISHER">#REF!</definedName>
    <definedName name="finisher_hari">#REF!</definedName>
    <definedName name="finisher_jam">#REF!</definedName>
    <definedName name="finishsipil">#REF!</definedName>
    <definedName name="Fire">#REF!</definedName>
    <definedName name="Fire_4">#REF!</definedName>
    <definedName name="FIRE_ALARM">#REF!</definedName>
    <definedName name="firkan">#REF!</definedName>
    <definedName name="firkan_10">#REF!</definedName>
    <definedName name="firkan_2">#REF!</definedName>
    <definedName name="firkan_3">#REF!</definedName>
    <definedName name="firkan_4">#REF!</definedName>
    <definedName name="firkan_5">#REF!</definedName>
    <definedName name="firkan_6">#REF!</definedName>
    <definedName name="firkan_8">#REF!</definedName>
    <definedName name="FIRST_FLOOR">#REF!</definedName>
    <definedName name="FIRST_FLOOR_1">#REF!</definedName>
    <definedName name="FIRST_FLOOR_1_1">#REF!</definedName>
    <definedName name="FIRST_FLOOR_1_1_1">#REF!</definedName>
    <definedName name="FIRST_FLOOR_15">#REF!</definedName>
    <definedName name="FIRST_FLOOR_15_1">#REF!</definedName>
    <definedName name="FIRST_FLOOR_15_16">#REF!</definedName>
    <definedName name="FIRST_FLOOR_15_7">#REF!</definedName>
    <definedName name="FIRST_FLOOR_16">#REF!</definedName>
    <definedName name="FIRST_FLOOR_17">#REF!</definedName>
    <definedName name="FIRST_FLOOR_2">#REF!</definedName>
    <definedName name="FIRST_FLOOR_2_1">#REF!</definedName>
    <definedName name="FIRST_FLOOR_2_4">#REF!</definedName>
    <definedName name="FIRST_FLOOR_3">#REF!</definedName>
    <definedName name="FIRST_FLOOR_3_1">#REF!</definedName>
    <definedName name="FIRST_FLOOR_3_4">#REF!</definedName>
    <definedName name="FIRST_FLOOR_4">#REF!</definedName>
    <definedName name="FIRST_FLOOR_4_1">#REF!</definedName>
    <definedName name="FIRST_FLOOR_5">#REF!</definedName>
    <definedName name="FIRST_FLOOR_6">#REF!</definedName>
    <definedName name="FIRST_FLOOR_7">#REF!</definedName>
    <definedName name="FIRST_FLOOR_7_1">#REF!</definedName>
    <definedName name="FIRST_FLOOR_8">#REF!</definedName>
    <definedName name="FIRST_FLOOR_9">#REF!</definedName>
    <definedName name="fisik">#REF!</definedName>
    <definedName name="fiskal">#REF!</definedName>
    <definedName name="FIT">#REF!</definedName>
    <definedName name="FIT_1">#REF!</definedName>
    <definedName name="FIT_4">#REF!</definedName>
    <definedName name="FIT100_1">#REF!</definedName>
    <definedName name="FIT100_4">#REF!</definedName>
    <definedName name="fit100l">#REF!</definedName>
    <definedName name="fit100l_1">#REF!</definedName>
    <definedName name="fit100l_1_1">#REF!</definedName>
    <definedName name="fit100l_1_1_1">#REF!</definedName>
    <definedName name="fit100l_3">#REF!</definedName>
    <definedName name="fit100l_4">#REF!</definedName>
    <definedName name="fit100l_7">#REF!</definedName>
    <definedName name="fit125_1">#REF!</definedName>
    <definedName name="fit125_4">#REF!</definedName>
    <definedName name="FIT150_1">#REF!</definedName>
    <definedName name="FIT150_4">#REF!</definedName>
    <definedName name="FIT200_1">#REF!</definedName>
    <definedName name="FIT200_4">#REF!</definedName>
    <definedName name="FIT300_1">#REF!</definedName>
    <definedName name="FIT300_4">#REF!</definedName>
    <definedName name="FIT65_1">#REF!</definedName>
    <definedName name="FIT65_1_1">#REF!</definedName>
    <definedName name="FIT65_1_1_1">#REF!</definedName>
    <definedName name="FIT65_3">#REF!</definedName>
    <definedName name="FIT65_4">#REF!</definedName>
    <definedName name="FIT65_7">#REF!</definedName>
    <definedName name="fit80_1">#REF!</definedName>
    <definedName name="fit80_4">#REF!</definedName>
    <definedName name="FITFS">#REF!</definedName>
    <definedName name="FITFS_1">#REF!</definedName>
    <definedName name="FITFS_4">#REF!</definedName>
    <definedName name="Fithyd">#REF!</definedName>
    <definedName name="fiting">#REF!</definedName>
    <definedName name="Fitsp">#REF!</definedName>
    <definedName name="FITT">#REF!</definedName>
    <definedName name="FITT_1">#REF!</definedName>
    <definedName name="FITT_4">#REF!</definedName>
    <definedName name="fitting">#REF!</definedName>
    <definedName name="FJ">#REF!</definedName>
    <definedName name="fjd100___0">"$#REF!.$N$299"</definedName>
    <definedName name="fjd100_1">#REF!</definedName>
    <definedName name="fjd100_1_1">#REF!</definedName>
    <definedName name="fjd100_1_1_1">#REF!</definedName>
    <definedName name="fjd100_2">#REF!</definedName>
    <definedName name="fjd100_2_1">#REF!</definedName>
    <definedName name="fjd100_3">#REF!</definedName>
    <definedName name="fjd100_3_1">#REF!</definedName>
    <definedName name="fjd100_3_1_1">#REF!</definedName>
    <definedName name="fjd100_4">#REF!</definedName>
    <definedName name="fjd100_4_1">#REF!</definedName>
    <definedName name="fjd100_5">#REF!</definedName>
    <definedName name="fjd100_6">#REF!</definedName>
    <definedName name="fjd100_7">#REF!</definedName>
    <definedName name="fjd100_7_1">#REF!</definedName>
    <definedName name="fjd100_8">#REF!</definedName>
    <definedName name="fjd100_9">#REF!</definedName>
    <definedName name="fjd150___0">"$#REF!.$N$277"</definedName>
    <definedName name="fjd150_1">#REF!</definedName>
    <definedName name="fjd150_1_1">#REF!</definedName>
    <definedName name="fjd150_1_1_1">#REF!</definedName>
    <definedName name="fjd150_2">#REF!</definedName>
    <definedName name="fjd150_3">#REF!</definedName>
    <definedName name="fjd150_3_1">#REF!</definedName>
    <definedName name="fjd150_4">#REF!</definedName>
    <definedName name="fjd150_4_1">#REF!</definedName>
    <definedName name="fjd150_5">#REF!</definedName>
    <definedName name="fjd150_6">#REF!</definedName>
    <definedName name="fjd150_7">#REF!</definedName>
    <definedName name="fjd150_7_1">#REF!</definedName>
    <definedName name="fjd150_8">#REF!</definedName>
    <definedName name="fjd150_9">#REF!</definedName>
    <definedName name="fjd50___0">"$#REF!.$N$300"</definedName>
    <definedName name="fjd50_1">#REF!</definedName>
    <definedName name="fjd50_1_1">#REF!</definedName>
    <definedName name="fjd50_1_1_1">#REF!</definedName>
    <definedName name="fjd50_2">#REF!</definedName>
    <definedName name="fjd50_2_1">#REF!</definedName>
    <definedName name="fjd50_3">#REF!</definedName>
    <definedName name="fjd50_3_1">#REF!</definedName>
    <definedName name="fjd50_3_1_1">#REF!</definedName>
    <definedName name="fjd50_4">#REF!</definedName>
    <definedName name="fjd50_4_1">#REF!</definedName>
    <definedName name="fjd50_5">#REF!</definedName>
    <definedName name="fjd50_6">#REF!</definedName>
    <definedName name="fjd50_7">#REF!</definedName>
    <definedName name="fjd50_7_1">#REF!</definedName>
    <definedName name="fjd50_8">#REF!</definedName>
    <definedName name="fjd50_9">#REF!</definedName>
    <definedName name="fjd65___0">"$#REF!.$N$278"</definedName>
    <definedName name="fjd65_1">#REF!</definedName>
    <definedName name="fjd65_1_1">#REF!</definedName>
    <definedName name="fjd65_1_1_1">#REF!</definedName>
    <definedName name="fjd65_2">#REF!</definedName>
    <definedName name="fjd65_3">#REF!</definedName>
    <definedName name="fjd65_3_1">#REF!</definedName>
    <definedName name="fjd65_4">#REF!</definedName>
    <definedName name="fjd65_4_1">#REF!</definedName>
    <definedName name="fjd65_5">#REF!</definedName>
    <definedName name="fjd65_6">#REF!</definedName>
    <definedName name="fjd65_7">#REF!</definedName>
    <definedName name="fjd65_7_1">#REF!</definedName>
    <definedName name="fjd65_8">#REF!</definedName>
    <definedName name="fjd65_9">#REF!</definedName>
    <definedName name="fjkk" localSheetId="9">{"'Sheet1'!$A$1"}</definedName>
    <definedName name="fjkk">{"'Sheet1'!$A$1"}</definedName>
    <definedName name="fjr" localSheetId="9">{"'Sheet1'!$A$1"}</definedName>
    <definedName name="fjr">{"'Sheet1'!$A$1"}</definedName>
    <definedName name="fjt" localSheetId="9">{"'Sheet1'!$A$1"}</definedName>
    <definedName name="fjt">{"'Sheet1'!$A$1"}</definedName>
    <definedName name="FJX">#REF!</definedName>
    <definedName name="FJX_1">#REF!</definedName>
    <definedName name="FJX_1_1">#REF!</definedName>
    <definedName name="FJX_2">#REF!</definedName>
    <definedName name="FJX_3">#REF!</definedName>
    <definedName name="FJX_4">#REF!</definedName>
    <definedName name="FJX_4_1">#REF!</definedName>
    <definedName name="FJX_5">#REF!</definedName>
    <definedName name="FJX_6">#REF!</definedName>
    <definedName name="FJX_7">#REF!</definedName>
    <definedName name="FJX_8">#REF!</definedName>
    <definedName name="FJX_9">#REF!</definedName>
    <definedName name="Fk">#REF!</definedName>
    <definedName name="fka">#REF!</definedName>
    <definedName name="fkb">#REF!</definedName>
    <definedName name="fkieifi" hidden="1">#REF!</definedName>
    <definedName name="fkoiieifd">#REF!</definedName>
    <definedName name="fku">#REF!</definedName>
    <definedName name="fkx">#REF!</definedName>
    <definedName name="fkx_1">#REF!</definedName>
    <definedName name="fkx_1_1">#REF!</definedName>
    <definedName name="fkx_2">#REF!</definedName>
    <definedName name="fkx_3">#REF!</definedName>
    <definedName name="fkx_4">#REF!</definedName>
    <definedName name="fkx_4_1">#REF!</definedName>
    <definedName name="fkx_5">#REF!</definedName>
    <definedName name="fkx_6">#REF!</definedName>
    <definedName name="fkx_7">#REF!</definedName>
    <definedName name="fkx_8">#REF!</definedName>
    <definedName name="fkx_9">#REF!</definedName>
    <definedName name="FL">#REF!</definedName>
    <definedName name="flat">#REF!</definedName>
    <definedName name="Flat.Bed.Truck">#REF!</definedName>
    <definedName name="flat_bed">#REF!</definedName>
    <definedName name="Flat_Bed_Truck">#REF!</definedName>
    <definedName name="Flat_Bed_Truck_3___4_M">#REF!</definedName>
    <definedName name="FLAT_BED_TRUCK_3__4_M3">#REF!</definedName>
    <definedName name="FLATBEDTRUCK">#REF!</definedName>
    <definedName name="flatbtruck">#REF!</definedName>
    <definedName name="flattruc">#REF!</definedName>
    <definedName name="flattruck">#REF!</definedName>
    <definedName name="fld">#REF!</definedName>
    <definedName name="fldr">#REF!</definedName>
    <definedName name="flens">#REF!</definedName>
    <definedName name="flex_t_apt">#REF!</definedName>
    <definedName name="flex_t_apt_2">#REF!</definedName>
    <definedName name="flex6">#REF!</definedName>
    <definedName name="flex8">#REF!</definedName>
    <definedName name="flex9">#REF!</definedName>
    <definedName name="flexb">#REF!</definedName>
    <definedName name="flexduct10">#REF!</definedName>
    <definedName name="flexduct8">#REF!</definedName>
    <definedName name="flmh400">#REF!</definedName>
    <definedName name="flmh400_1">#REF!</definedName>
    <definedName name="flmh400_1_1">#REF!</definedName>
    <definedName name="flmh400_1_1_1">#REF!</definedName>
    <definedName name="flmh400_2">#REF!</definedName>
    <definedName name="flmh400_3_1">#REF!</definedName>
    <definedName name="flmh400_3_1_1">#REF!</definedName>
    <definedName name="flmh400_4">#REF!</definedName>
    <definedName name="flmh400_4_1">#REF!</definedName>
    <definedName name="flmh400_5">#REF!</definedName>
    <definedName name="flmh400_6">#REF!</definedName>
    <definedName name="flmh400_7">#REF!</definedName>
    <definedName name="flmh400_7_1">#REF!</definedName>
    <definedName name="flmh400_8">#REF!</definedName>
    <definedName name="flmh400_9">#REF!</definedName>
    <definedName name="Float">#REF!</definedName>
    <definedName name="floieodjf">#REF!</definedName>
    <definedName name="floioidife">#REF!</definedName>
    <definedName name="floor">#REF!</definedName>
    <definedName name="floor_deck">#REF!</definedName>
    <definedName name="FLOOR_DRAIN">#REF!</definedName>
    <definedName name="Floor_drain_plastik_biasa">#REF!</definedName>
    <definedName name="Floor_drain_st.steel">#REF!</definedName>
    <definedName name="Floor_hinge__DORMA">#REF!</definedName>
    <definedName name="FLOORDRAIN">#N/A</definedName>
    <definedName name="floorhard">#REF!</definedName>
    <definedName name="floorhardener">"'file://SERVER3/har-data/STRUCTURE PRICE OF BQ KOMPAS GRAMEDIA.xls'#$analisa.$#REF!$#REF!"</definedName>
    <definedName name="Floorhardener3kg">#REF!</definedName>
    <definedName name="floorkorsik">#REF!</definedName>
    <definedName name="flora">#REF!</definedName>
    <definedName name="florhard">#REF!</definedName>
    <definedName name="FLR">#REF!</definedName>
    <definedName name="flug">#REF!</definedName>
    <definedName name="flushbolt">#REF!</definedName>
    <definedName name="flx">#REF!</definedName>
    <definedName name="flx_1">#REF!</definedName>
    <definedName name="flx_1_1">#REF!</definedName>
    <definedName name="flx_2">#REF!</definedName>
    <definedName name="flx_3">#REF!</definedName>
    <definedName name="flx_4">#REF!</definedName>
    <definedName name="flx_4_1">#REF!</definedName>
    <definedName name="flx_5">#REF!</definedName>
    <definedName name="flx_6">#REF!</definedName>
    <definedName name="flx_7">#REF!</definedName>
    <definedName name="flx_8">#REF!</definedName>
    <definedName name="flx_9">#REF!</definedName>
    <definedName name="FM">#REF!</definedName>
    <definedName name="fmd150___0">"$#REF!.$N$281"</definedName>
    <definedName name="fmd150_1">#REF!</definedName>
    <definedName name="fmd150_1_1">#REF!</definedName>
    <definedName name="fmd150_1_1_1">#REF!</definedName>
    <definedName name="fmd150_2">#REF!</definedName>
    <definedName name="fmd150_2_1">#REF!</definedName>
    <definedName name="fmd150_3">#REF!</definedName>
    <definedName name="fmd150_3_1">#REF!</definedName>
    <definedName name="fmd150_3_1_1">#REF!</definedName>
    <definedName name="fmd150_4">#REF!</definedName>
    <definedName name="fmd150_4_1">#REF!</definedName>
    <definedName name="fmd150_5">#REF!</definedName>
    <definedName name="fmd150_6">#REF!</definedName>
    <definedName name="fmd150_7">#REF!</definedName>
    <definedName name="fmd150_7_1">#REF!</definedName>
    <definedName name="fmd150_8">#REF!</definedName>
    <definedName name="fmd150_9">#REF!</definedName>
    <definedName name="fn">#REF!</definedName>
    <definedName name="fo">#REF!</definedName>
    <definedName name="fo_mth">#REF!</definedName>
    <definedName name="fokus">#REF!</definedName>
    <definedName name="FOLDINGDOOR_BESI">#N/A</definedName>
    <definedName name="FOOT">#REF!</definedName>
    <definedName name="Footing2">NA()</definedName>
    <definedName name="Footing3">NA()</definedName>
    <definedName name="footplat">#REF!</definedName>
    <definedName name="FOR">#REF!</definedName>
    <definedName name="FOREMAN">#REF!</definedName>
    <definedName name="form">#REF!</definedName>
    <definedName name="form_k">#REF!</definedName>
    <definedName name="FORM101">#REF!</definedName>
    <definedName name="FORM1011">#REF!</definedName>
    <definedName name="FORM1012">#REF!</definedName>
    <definedName name="FORM1013">#REF!</definedName>
    <definedName name="FORM1014">#REF!</definedName>
    <definedName name="FORM1015">#REF!</definedName>
    <definedName name="FORM1021">#REF!</definedName>
    <definedName name="FORM1022">#REF!</definedName>
    <definedName name="FORM1031">#REF!</definedName>
    <definedName name="FORM1032">#REF!</definedName>
    <definedName name="FORM1041">#REF!</definedName>
    <definedName name="FORM1042">#REF!</definedName>
    <definedName name="FORM21">#REF!</definedName>
    <definedName name="FORM22E">#REF!</definedName>
    <definedName name="FORM22L">#REF!</definedName>
    <definedName name="FORM231">#REF!</definedName>
    <definedName name="FORM232">#REF!</definedName>
    <definedName name="FORM233">#REF!</definedName>
    <definedName name="Form234">#REF!</definedName>
    <definedName name="FORM234L">#REF!</definedName>
    <definedName name="Form235">#REF!</definedName>
    <definedName name="Form236">#REF!</definedName>
    <definedName name="FORM241">#REF!</definedName>
    <definedName name="FORM242">#REF!</definedName>
    <definedName name="FORM243">#REF!</definedName>
    <definedName name="FORM311">#REF!</definedName>
    <definedName name="FORM312">#REF!</definedName>
    <definedName name="FORM313">#REF!</definedName>
    <definedName name="FORM314">#REF!</definedName>
    <definedName name="FORM315">#REF!</definedName>
    <definedName name="FORM316">#REF!</definedName>
    <definedName name="FORM319">#REF!</definedName>
    <definedName name="FORM321">#REF!</definedName>
    <definedName name="FORM322">#REF!</definedName>
    <definedName name="FORM323">#REF!</definedName>
    <definedName name="FORM323L">#REF!</definedName>
    <definedName name="FORM324">#REF!</definedName>
    <definedName name="FORM33">#REF!</definedName>
    <definedName name="FORM331">#REF!</definedName>
    <definedName name="FORM346">#REF!</definedName>
    <definedName name="FORM421">#REF!</definedName>
    <definedName name="FORM422">#REF!</definedName>
    <definedName name="FORM423">#REF!</definedName>
    <definedName name="FORM424">#REF!</definedName>
    <definedName name="FORM425">#REF!</definedName>
    <definedName name="FORM426">#REF!</definedName>
    <definedName name="FORM427">#REF!</definedName>
    <definedName name="FORM511">#REF!</definedName>
    <definedName name="FORM512">#REF!</definedName>
    <definedName name="FORM521">#REF!</definedName>
    <definedName name="FORM522">#REF!</definedName>
    <definedName name="FORM541">#REF!</definedName>
    <definedName name="FORM542">#REF!</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GEOTEKSTIL">#REF!</definedName>
    <definedName name="formika.putih">#REF!</definedName>
    <definedName name="formika.warna">#REF!</definedName>
    <definedName name="Formk">#REF!</definedName>
    <definedName name="formlt">#REF!</definedName>
    <definedName name="FORMW">#REF!</definedName>
    <definedName name="FP">#REF!</definedName>
    <definedName name="fp.1">#REF!</definedName>
    <definedName name="fp.2">#REF!</definedName>
    <definedName name="Fp.200">#REF!</definedName>
    <definedName name="FP.250">#REF!</definedName>
    <definedName name="fp.3">#REF!</definedName>
    <definedName name="Fp.300">#REF!</definedName>
    <definedName name="FP.315">#REF!</definedName>
    <definedName name="Fp.4">#REF!</definedName>
    <definedName name="FP.400">#REF!</definedName>
    <definedName name="Fp.5">#REF!</definedName>
    <definedName name="Fp.6">#REF!</definedName>
    <definedName name="Fp.a">#REF!</definedName>
    <definedName name="Fp.b">#REF!</definedName>
    <definedName name="Fp.c">#REF!</definedName>
    <definedName name="fpvcd100">#REF!</definedName>
    <definedName name="fpvcd80">#REF!</definedName>
    <definedName name="FQ">#REF!</definedName>
    <definedName name="fqfwef">#REF!</definedName>
    <definedName name="FR">#REF!</definedName>
    <definedName name="fr_4">#REF!</definedName>
    <definedName name="frc">#REF!</definedName>
    <definedName name="FRC1X12">#REF!</definedName>
    <definedName name="FRC1X12_4">#REF!</definedName>
    <definedName name="FRC1X150">#REF!</definedName>
    <definedName name="FRC1X150_4">#REF!</definedName>
    <definedName name="frc234_4">#REF!</definedName>
    <definedName name="frc2495_1">#REF!</definedName>
    <definedName name="frc2495_1_1">#REF!</definedName>
    <definedName name="frc2495_1_1_1">#REF!</definedName>
    <definedName name="frc2495_3">#REF!</definedName>
    <definedName name="frc2495_4">#REF!</definedName>
    <definedName name="frc2495_7">#REF!</definedName>
    <definedName name="FRC2X4X1X12BC70">#REF!</definedName>
    <definedName name="FRC2X4X1X12BC70_4">#REF!</definedName>
    <definedName name="FRC3X2P5">#REF!</definedName>
    <definedName name="FRC3X2P5_4">#REF!</definedName>
    <definedName name="frc41010_1">#REF!</definedName>
    <definedName name="frc41010_1_1">#REF!</definedName>
    <definedName name="frc41010_1_1_1">#REF!</definedName>
    <definedName name="frc41010_3">#REF!</definedName>
    <definedName name="frc41010_4">#REF!</definedName>
    <definedName name="frc41010_7">#REF!</definedName>
    <definedName name="frc42115070">#REF!</definedName>
    <definedName name="frc42115070_1">#REF!</definedName>
    <definedName name="frc42115070_1_1">#REF!</definedName>
    <definedName name="frc42115070_1_1_1">#REF!</definedName>
    <definedName name="frc42115070_3">#REF!</definedName>
    <definedName name="frc42115070_4">#REF!</definedName>
    <definedName name="frc42115070_7">#REF!</definedName>
    <definedName name="frc495_1">#REF!</definedName>
    <definedName name="frc495_1_1">#REF!</definedName>
    <definedName name="frc495_1_1_1">#REF!</definedName>
    <definedName name="frc495_3">#REF!</definedName>
    <definedName name="frc495_4">#REF!</definedName>
    <definedName name="frc495_7">#REF!</definedName>
    <definedName name="frc4x10">#REF!</definedName>
    <definedName name="frc4x10_1">#REF!</definedName>
    <definedName name="frc4x10_1_1">#REF!</definedName>
    <definedName name="frc4x10_1_1_1">#REF!</definedName>
    <definedName name="frc4x10_2">#REF!</definedName>
    <definedName name="frc4x10_3_1">#REF!</definedName>
    <definedName name="frc4x10_3_1_1">#REF!</definedName>
    <definedName name="frc4x10_4">#REF!</definedName>
    <definedName name="frc4x10_4_1">#REF!</definedName>
    <definedName name="frc4x10_5">#REF!</definedName>
    <definedName name="frc4x10_6">#REF!</definedName>
    <definedName name="frc4x10_7">#REF!</definedName>
    <definedName name="frc4x10_7_1">#REF!</definedName>
    <definedName name="frc4x10_8">#REF!</definedName>
    <definedName name="frc4x10_9">#REF!</definedName>
    <definedName name="FRC4X1X150BC70">#REF!</definedName>
    <definedName name="FRC4X1X150BC70_4">#REF!</definedName>
    <definedName name="frc4x1x400">#REF!</definedName>
    <definedName name="frc4x1x400_1">#REF!</definedName>
    <definedName name="frc4x1x400_1_1">#REF!</definedName>
    <definedName name="frc4x1x400_1_1_1">#REF!</definedName>
    <definedName name="frc4x1x400_2">#REF!</definedName>
    <definedName name="frc4x1x400_3_1">#REF!</definedName>
    <definedName name="frc4x1x400_3_1_1">#REF!</definedName>
    <definedName name="frc4x1x400_4">#REF!</definedName>
    <definedName name="frc4x1x400_4_1">#REF!</definedName>
    <definedName name="frc4x1x400_5">#REF!</definedName>
    <definedName name="frc4x1x400_6">#REF!</definedName>
    <definedName name="frc4x1x400_7">#REF!</definedName>
    <definedName name="frc4x1x400_7_1">#REF!</definedName>
    <definedName name="frc4x1x400_8">#REF!</definedName>
    <definedName name="frc4x1x400_9">#REF!</definedName>
    <definedName name="frc4x25">#REF!</definedName>
    <definedName name="frc4x25_1">#REF!</definedName>
    <definedName name="frc4x25_1_1">#REF!</definedName>
    <definedName name="frc4x25_1_1_1">#REF!</definedName>
    <definedName name="frc4x25_2">#REF!</definedName>
    <definedName name="frc4x25_3_1">#REF!</definedName>
    <definedName name="frc4x25_3_1_1">#REF!</definedName>
    <definedName name="frc4x25_4">#REF!</definedName>
    <definedName name="frc4x25_4_1">#REF!</definedName>
    <definedName name="frc4x25_5">#REF!</definedName>
    <definedName name="frc4x25_6">#REF!</definedName>
    <definedName name="frc4x25_7">#REF!</definedName>
    <definedName name="frc4x25_7_1">#REF!</definedName>
    <definedName name="frc4x25_8">#REF!</definedName>
    <definedName name="frc4x25_9">#REF!</definedName>
    <definedName name="frc4x300">#REF!</definedName>
    <definedName name="frc4x300_1">#REF!</definedName>
    <definedName name="frc4x300_1_1">#REF!</definedName>
    <definedName name="frc4x300_1_1_1">#REF!</definedName>
    <definedName name="frc4x300_2">#REF!</definedName>
    <definedName name="frc4x300_3_1">#REF!</definedName>
    <definedName name="frc4x300_3_1_1">#REF!</definedName>
    <definedName name="frc4x300_4">#REF!</definedName>
    <definedName name="frc4x300_4_1">#REF!</definedName>
    <definedName name="frc4x300_5">#REF!</definedName>
    <definedName name="frc4x300_6">#REF!</definedName>
    <definedName name="frc4x300_7">#REF!</definedName>
    <definedName name="frc4x300_7_1">#REF!</definedName>
    <definedName name="frc4x300_8">#REF!</definedName>
    <definedName name="frc4x300_9">#REF!</definedName>
    <definedName name="frc4x35">#REF!</definedName>
    <definedName name="frc4x35_1">#REF!</definedName>
    <definedName name="frc4x35_1_1">#REF!</definedName>
    <definedName name="frc4x35_1_1_1">#REF!</definedName>
    <definedName name="frc4x35_2">#REF!</definedName>
    <definedName name="frc4x35_3_1">#REF!</definedName>
    <definedName name="frc4x35_3_1_1">#REF!</definedName>
    <definedName name="frc4x35_4">#REF!</definedName>
    <definedName name="frc4x35_4_1">#REF!</definedName>
    <definedName name="frc4x35_5">#REF!</definedName>
    <definedName name="frc4x35_6">#REF!</definedName>
    <definedName name="frc4x35_7">#REF!</definedName>
    <definedName name="frc4x35_7_1">#REF!</definedName>
    <definedName name="frc4x35_8">#REF!</definedName>
    <definedName name="frc4x35_9">#REF!</definedName>
    <definedName name="FRC4X50">#REF!</definedName>
    <definedName name="FRC4X50_4">#REF!</definedName>
    <definedName name="FRC4X50BC50">#REF!</definedName>
    <definedName name="FRC4X50BC50_4">#REF!</definedName>
    <definedName name="frc4x95">#REF!</definedName>
    <definedName name="frc4x95_1">#REF!</definedName>
    <definedName name="frc4x95_1_1">#REF!</definedName>
    <definedName name="frc4x95_1_1_1">#REF!</definedName>
    <definedName name="frc4x95_2">#REF!</definedName>
    <definedName name="frc4x95_3_1">#REF!</definedName>
    <definedName name="frc4x95_3_1_1">#REF!</definedName>
    <definedName name="frc4x95_4">#REF!</definedName>
    <definedName name="frc4x95_4_1">#REF!</definedName>
    <definedName name="frc4x95_5">#REF!</definedName>
    <definedName name="frc4x95_6">#REF!</definedName>
    <definedName name="frc4x95_7">#REF!</definedName>
    <definedName name="frc4x95_7_1">#REF!</definedName>
    <definedName name="frc4x95_8">#REF!</definedName>
    <definedName name="frc4x95_9">#REF!</definedName>
    <definedName name="frc5x4">#REF!</definedName>
    <definedName name="frc5x4_1">#REF!</definedName>
    <definedName name="frc5x4_1_1">#REF!</definedName>
    <definedName name="frc5x4_1_1_1">#REF!</definedName>
    <definedName name="frc5x4_2">#REF!</definedName>
    <definedName name="frc5x4_3_1">#REF!</definedName>
    <definedName name="frc5x4_3_1_1">#REF!</definedName>
    <definedName name="frc5x4_4">#REF!</definedName>
    <definedName name="frc5x4_4_1">#REF!</definedName>
    <definedName name="frc5x4_5">#REF!</definedName>
    <definedName name="frc5x4_6">#REF!</definedName>
    <definedName name="frc5x4_7">#REF!</definedName>
    <definedName name="frc5x4_7_1">#REF!</definedName>
    <definedName name="frc5x4_8">#REF!</definedName>
    <definedName name="frc5x4_9">#REF!</definedName>
    <definedName name="frc5x6">#REF!</definedName>
    <definedName name="frc5x6_1">#REF!</definedName>
    <definedName name="frc5x6_1_1">#REF!</definedName>
    <definedName name="frc5x6_1_1_1">#REF!</definedName>
    <definedName name="frc5x6_2">#REF!</definedName>
    <definedName name="frc5x6_3_1">#REF!</definedName>
    <definedName name="frc5x6_3_1_1">#REF!</definedName>
    <definedName name="frc5x6_4">#REF!</definedName>
    <definedName name="frc5x6_4_1">#REF!</definedName>
    <definedName name="frc5x6_5">#REF!</definedName>
    <definedName name="frc5x6_6">#REF!</definedName>
    <definedName name="frc5x6_7">#REF!</definedName>
    <definedName name="frc5x6_7_1">#REF!</definedName>
    <definedName name="frc5x6_8">#REF!</definedName>
    <definedName name="frc5x6_9">#REF!</definedName>
    <definedName name="frcfuji11.5">#REF!</definedName>
    <definedName name="frcfuji110">#REF!</definedName>
    <definedName name="frcfuji1120">#REF!</definedName>
    <definedName name="frcfuji1150">#REF!</definedName>
    <definedName name="frcfuji116">#REF!</definedName>
    <definedName name="frcfuji1185">#REF!</definedName>
    <definedName name="frcfuji12.5">#REF!</definedName>
    <definedName name="frcfuji121.5">#REF!</definedName>
    <definedName name="frcfuji122.5">#REF!</definedName>
    <definedName name="frcfuji1240">#REF!</definedName>
    <definedName name="frcfuji125">#REF!</definedName>
    <definedName name="frcfuji1300">#REF!</definedName>
    <definedName name="frcfuji135">#REF!</definedName>
    <definedName name="frcfuji14">#REF!</definedName>
    <definedName name="frcfuji1400">#REF!</definedName>
    <definedName name="frcfuji150">#REF!</definedName>
    <definedName name="frcfuji1500">#REF!</definedName>
    <definedName name="frcfuji16">#REF!</definedName>
    <definedName name="frcfuji1630">#REF!</definedName>
    <definedName name="frcfuji170">#REF!</definedName>
    <definedName name="frcfuji191.5">#REF!</definedName>
    <definedName name="frcfuji192.5">#REF!</definedName>
    <definedName name="frcfuji195">#REF!</definedName>
    <definedName name="frcfuji21.5">#REF!</definedName>
    <definedName name="frcfuji210">#REF!</definedName>
    <definedName name="frcfuji2120">#REF!</definedName>
    <definedName name="frcfuji2150">#REF!</definedName>
    <definedName name="frcfuji216">#REF!</definedName>
    <definedName name="frcfuji2185">#REF!</definedName>
    <definedName name="frcfuji22.5">#REF!</definedName>
    <definedName name="frcfuji2240">#REF!</definedName>
    <definedName name="frcfuji225">#REF!</definedName>
    <definedName name="frcfuji2300">#REF!</definedName>
    <definedName name="frcfuji235">#REF!</definedName>
    <definedName name="frcfuji24">#REF!</definedName>
    <definedName name="frcfuji250">#REF!</definedName>
    <definedName name="frcfuji26">#REF!</definedName>
    <definedName name="frcfuji270">#REF!</definedName>
    <definedName name="frcfuji295">#REF!</definedName>
    <definedName name="frcfuji31.5">#REF!</definedName>
    <definedName name="frcfuji310">#REF!</definedName>
    <definedName name="frcfuji3120">#REF!</definedName>
    <definedName name="frcfuji3150">#REF!</definedName>
    <definedName name="frcfuji316">#REF!</definedName>
    <definedName name="frcfuji3185">#REF!</definedName>
    <definedName name="frcfuji32.5">#REF!</definedName>
    <definedName name="frcfuji3240">#REF!</definedName>
    <definedName name="frcfuji325">#REF!</definedName>
    <definedName name="frcfuji3300">#REF!</definedName>
    <definedName name="frcfuji335">#REF!</definedName>
    <definedName name="frcfuji34">#REF!</definedName>
    <definedName name="frcfuji350">#REF!</definedName>
    <definedName name="frcfuji36">#REF!</definedName>
    <definedName name="frcfuji370">#REF!</definedName>
    <definedName name="frcfuji41.5">#REF!</definedName>
    <definedName name="frcfuji410">#REF!</definedName>
    <definedName name="frcfuji4120">#REF!</definedName>
    <definedName name="frcfuji4150">#REF!</definedName>
    <definedName name="frcfuji416">#REF!</definedName>
    <definedName name="frcfuji4185">#REF!</definedName>
    <definedName name="frcfuji42.5">#REF!</definedName>
    <definedName name="frcfuji4240">#REF!</definedName>
    <definedName name="frcfuji425">#REF!</definedName>
    <definedName name="frcfuji4300">#REF!</definedName>
    <definedName name="frcfuji435">#REF!</definedName>
    <definedName name="frcfuji44">#REF!</definedName>
    <definedName name="frcfuji450">#REF!</definedName>
    <definedName name="frcfuji46">#REF!</definedName>
    <definedName name="frcfuji470">#REF!</definedName>
    <definedName name="frcfuji495">#REF!</definedName>
    <definedName name="frcfuji51.5">#REF!</definedName>
    <definedName name="frcfuji52.5">#REF!</definedName>
    <definedName name="frcfuji54">#REF!</definedName>
    <definedName name="frcfuji56">#REF!</definedName>
    <definedName name="frcfuji61.5">#REF!</definedName>
    <definedName name="frcfuji62.5">#REF!</definedName>
    <definedName name="frcfuji64">#REF!</definedName>
    <definedName name="frcfuji66">#REF!</definedName>
    <definedName name="frcfuji71.5">#REF!</definedName>
    <definedName name="frcfuji72.5">#REF!</definedName>
    <definedName name="frcfuji74">#REF!</definedName>
    <definedName name="FRD" localSheetId="9">{"'Sheet1'!$A$1"}</definedName>
    <definedName name="FRD">{"'Sheet1'!$A$1"}</definedName>
    <definedName name="FRDES" localSheetId="9">{"'Sheet1'!$A$1"}</definedName>
    <definedName name="FRDES">{"'Sheet1'!$A$1"}</definedName>
    <definedName name="FRF">#REF!</definedName>
    <definedName name="FRG">#N/A</definedName>
    <definedName name="FRG_2">"STOP:STOPE"</definedName>
    <definedName name="FRG_37">"STOP_37:STOPE_37"</definedName>
    <definedName name="FRG_4">NA()</definedName>
    <definedName name="FRG_48">"STOP:STOPE"</definedName>
    <definedName name="FRG_9">NA()</definedName>
    <definedName name="FRONTAL_FRAME_PELINDUNG_MB_PEMB.___PEMASANGAN">#REF!</definedName>
    <definedName name="frost6">#REF!</definedName>
    <definedName name="frost6_4">#REF!</definedName>
    <definedName name="frostedglass">#REF!</definedName>
    <definedName name="frostedglass_4">#REF!</definedName>
    <definedName name="frp">#REF!</definedName>
    <definedName name="FRRDS">#REF!</definedName>
    <definedName name="frsk">#REF!</definedName>
    <definedName name="fs">#REF!</definedName>
    <definedName name="fs_1">#REF!</definedName>
    <definedName name="fs_1_1">#REF!</definedName>
    <definedName name="fs_1_1_1">#REF!</definedName>
    <definedName name="fs_2">#REF!</definedName>
    <definedName name="fs_3">#REF!</definedName>
    <definedName name="fs_3_1">#REF!</definedName>
    <definedName name="fs_4">#REF!</definedName>
    <definedName name="fs_4_1">#REF!</definedName>
    <definedName name="fs_45">#REF!</definedName>
    <definedName name="fs_5">#REF!</definedName>
    <definedName name="fs_6">#REF!</definedName>
    <definedName name="fs_7">#REF!</definedName>
    <definedName name="fs_7_1">#REF!</definedName>
    <definedName name="fs_8">#REF!</definedName>
    <definedName name="fs_9">#REF!</definedName>
    <definedName name="FSB">#REF!</definedName>
    <definedName name="FSB_1">#REF!</definedName>
    <definedName name="FSB_4">#REF!</definedName>
    <definedName name="FSDATA">#REF!</definedName>
    <definedName name="FSDATA_1">#REF!</definedName>
    <definedName name="FSDATA_1_1">#REF!</definedName>
    <definedName name="FSDATA_1_1_1">#REF!</definedName>
    <definedName name="FSDATA_3">#REF!</definedName>
    <definedName name="FSDATA_4">#REF!</definedName>
    <definedName name="FSDATA_7">#REF!</definedName>
    <definedName name="fsdfdsf">#REF!</definedName>
    <definedName name="FSGDG">#REF!</definedName>
    <definedName name="FSGDR" localSheetId="9">{"'Sheet1'!$A$1"}</definedName>
    <definedName name="FSGDR">{"'Sheet1'!$A$1"}</definedName>
    <definedName name="FSOCKET100">#REF!</definedName>
    <definedName name="FSOCKET200">#REF!</definedName>
    <definedName name="FSOCKET250">#REF!</definedName>
    <definedName name="FSOCKET50">#REF!</definedName>
    <definedName name="FSOCKET75">#REF!</definedName>
    <definedName name="FSPIGOT100">#REF!</definedName>
    <definedName name="FSPIGOT200">#REF!</definedName>
    <definedName name="FSPIGOT50">#REF!</definedName>
    <definedName name="FSPIGOT75">#REF!</definedName>
    <definedName name="FSRA" localSheetId="9">{"'Sheet1'!$A$1"}</definedName>
    <definedName name="FSRA">{"'Sheet1'!$A$1"}</definedName>
    <definedName name="FSRAD" localSheetId="9">{"'Sheet1'!$A$1"}</definedName>
    <definedName name="FSRAD">{"'Sheet1'!$A$1"}</definedName>
    <definedName name="FSRAG" localSheetId="9">{"'Sheet1'!$A$1"}</definedName>
    <definedName name="FSRAG">{"'Sheet1'!$A$1"}</definedName>
    <definedName name="FSRAT" localSheetId="9">{"'Sheet1'!$A$1"}</definedName>
    <definedName name="FSRAT">{"'Sheet1'!$A$1"}</definedName>
    <definedName name="FSRW" localSheetId="9">{"'Sheet1'!$A$1"}</definedName>
    <definedName name="FSRW">{"'Sheet1'!$A$1"}</definedName>
    <definedName name="FST">#REF!</definedName>
    <definedName name="FST_1">#REF!</definedName>
    <definedName name="FST_4">#REF!</definedName>
    <definedName name="fsvd100">#REF!</definedName>
    <definedName name="fsvd100___0">"$#REF!.$N$301"</definedName>
    <definedName name="fsvd100_1">#REF!</definedName>
    <definedName name="fsvd100_1_1">#REF!</definedName>
    <definedName name="fsvd100_1_1_1">#REF!</definedName>
    <definedName name="fsvd100_2">#REF!</definedName>
    <definedName name="fsvd100_2_1">#REF!</definedName>
    <definedName name="fsvd100_3">#REF!</definedName>
    <definedName name="fsvd100_3_1">#REF!</definedName>
    <definedName name="fsvd100_3_1_1">#REF!</definedName>
    <definedName name="fsvd100_4">#REF!</definedName>
    <definedName name="fsvd100_4_1">#REF!</definedName>
    <definedName name="fsvd100_5">#REF!</definedName>
    <definedName name="fsvd100_6">#REF!</definedName>
    <definedName name="fsvd100_7">#REF!</definedName>
    <definedName name="fsvd100_7_1">#REF!</definedName>
    <definedName name="fsvd100_8">#REF!</definedName>
    <definedName name="fsvd100_9">#REF!</definedName>
    <definedName name="fsvd150">#REF!</definedName>
    <definedName name="fsvd150___0">"$#REF!.$N$279"</definedName>
    <definedName name="fsvd150_1">#REF!</definedName>
    <definedName name="fsvd150_1_1">#REF!</definedName>
    <definedName name="fsvd150_1_1_1">#REF!</definedName>
    <definedName name="fsvd150_2">#REF!</definedName>
    <definedName name="fsvd150_2_1">#REF!</definedName>
    <definedName name="fsvd150_3">#REF!</definedName>
    <definedName name="fsvd150_3_1">#REF!</definedName>
    <definedName name="fsvd150_3_1_1">#REF!</definedName>
    <definedName name="fsvd150_4">#REF!</definedName>
    <definedName name="fsvd150_4_1">#REF!</definedName>
    <definedName name="fsvd150_5">#REF!</definedName>
    <definedName name="fsvd150_6">#REF!</definedName>
    <definedName name="fsvd150_7">#REF!</definedName>
    <definedName name="fsvd150_7_1">#REF!</definedName>
    <definedName name="fsvd150_8">#REF!</definedName>
    <definedName name="fsvd150_9">#REF!</definedName>
    <definedName name="fsvd65">#REF!</definedName>
    <definedName name="fsvd65___0">"$#REF!.$N$280"</definedName>
    <definedName name="fsvd65_1">#REF!</definedName>
    <definedName name="fsvd65_1_1">#REF!</definedName>
    <definedName name="fsvd65_1_1_1">#REF!</definedName>
    <definedName name="fsvd65_2">#REF!</definedName>
    <definedName name="fsvd65_2_1">#REF!</definedName>
    <definedName name="fsvd65_3">#REF!</definedName>
    <definedName name="fsvd65_3_1">#REF!</definedName>
    <definedName name="fsvd65_3_1_1">#REF!</definedName>
    <definedName name="fsvd65_4">#REF!</definedName>
    <definedName name="fsvd65_4_1">#REF!</definedName>
    <definedName name="fsvd65_5">#REF!</definedName>
    <definedName name="fsvd65_6">#REF!</definedName>
    <definedName name="fsvd65_7">#REF!</definedName>
    <definedName name="fsvd65_7_1">#REF!</definedName>
    <definedName name="fsvd65_8">#REF!</definedName>
    <definedName name="fsvd65_9">#REF!</definedName>
    <definedName name="fswhw" localSheetId="9">{"'Sheet1'!$A$1"}</definedName>
    <definedName name="fswhw">{"'Sheet1'!$A$1"}</definedName>
    <definedName name="FT">#REF!</definedName>
    <definedName name="FTG" hidden="1">#REF!</definedName>
    <definedName name="ftgj" localSheetId="9">{"'Sheet1'!$A$1"}</definedName>
    <definedName name="ftgj">{"'Sheet1'!$A$1"}</definedName>
    <definedName name="ftgregh">#REF!</definedName>
    <definedName name="ftiggntg">#REF!</definedName>
    <definedName name="ftiyio" localSheetId="9">{"'Sheet1'!$A$1"}</definedName>
    <definedName name="ftiyio">{"'Sheet1'!$A$1"}</definedName>
    <definedName name="FTL" hidden="1">#REF!</definedName>
    <definedName name="FTR" hidden="1">#REF!</definedName>
    <definedName name="FTRDG" localSheetId="9">{"'Sheet1'!$A$1"}</definedName>
    <definedName name="FTRDG">{"'Sheet1'!$A$1"}</definedName>
    <definedName name="ftv1.5">#REF!</definedName>
    <definedName name="ftv2.5">#REF!</definedName>
    <definedName name="FuckCCAlat">#REF!</definedName>
    <definedName name="FuckCCBahan">#REF!</definedName>
    <definedName name="FuckCCSub">#REF!</definedName>
    <definedName name="FuckCCUpah">#REF!</definedName>
    <definedName name="Full_Print">#REF!</definedName>
    <definedName name="fulvi">#REF!</definedName>
    <definedName name="Fulvi.mixer">#REF!</definedName>
    <definedName name="fulvi_mixer">#REF!</definedName>
    <definedName name="FULVIMIXER">#REF!</definedName>
    <definedName name="fupah">#REF!</definedName>
    <definedName name="Furnica___Melamin____1_2_x_2_4__m">#REF!</definedName>
    <definedName name="furniture" localSheetId="9">#REF!,#REF!</definedName>
    <definedName name="furniture">#REF!,#REF!</definedName>
    <definedName name="FURNITURE__FURNISHING">#REF!</definedName>
    <definedName name="FURNITURE__FURNISHING_1">#REF!</definedName>
    <definedName name="FURNITURE__FURNISHING_1_1">#REF!</definedName>
    <definedName name="FURNITURE__FURNISHING_1_1_1">#REF!</definedName>
    <definedName name="FURNITURE__FURNISHING_15">#REF!</definedName>
    <definedName name="FURNITURE__FURNISHING_15_1">#REF!</definedName>
    <definedName name="FURNITURE__FURNISHING_15_16">#REF!</definedName>
    <definedName name="FURNITURE__FURNISHING_15_7">#REF!</definedName>
    <definedName name="FURNITURE__FURNISHING_16">#REF!</definedName>
    <definedName name="FURNITURE__FURNISHING_17">#REF!</definedName>
    <definedName name="FURNITURE__FURNISHING_2">#REF!</definedName>
    <definedName name="FURNITURE__FURNISHING_2_1">#REF!</definedName>
    <definedName name="FURNITURE__FURNISHING_2_4">#REF!</definedName>
    <definedName name="FURNITURE__FURNISHING_3">#REF!</definedName>
    <definedName name="FURNITURE__FURNISHING_3_1">#REF!</definedName>
    <definedName name="FURNITURE__FURNISHING_3_1_1">#REF!</definedName>
    <definedName name="FURNITURE__FURNISHING_3_2">#REF!</definedName>
    <definedName name="FURNITURE__FURNISHING_3_4">#REF!</definedName>
    <definedName name="FURNITURE__FURNISHING_4">#REF!</definedName>
    <definedName name="FURNITURE__FURNISHING_4_1">#REF!</definedName>
    <definedName name="FURNITURE__FURNISHING_5">#REF!</definedName>
    <definedName name="FURNITURE__FURNISHING_6">#REF!</definedName>
    <definedName name="FURNITURE__FURNISHING_7">#REF!</definedName>
    <definedName name="FURNITURE__FURNISHING_7_1">#REF!</definedName>
    <definedName name="FURNITURE__FURNISHING_8">#REF!</definedName>
    <definedName name="FURNITURE__FURNISHING_9">#REF!</definedName>
    <definedName name="FUTFOREX">#REF!</definedName>
    <definedName name="fw">#REF!</definedName>
    <definedName name="FWK">#REF!</definedName>
    <definedName name="fxgdxfgd">#REF!</definedName>
    <definedName name="fxj1.25">#REF!</definedName>
    <definedName name="fxj1.5">#REF!</definedName>
    <definedName name="fxj2.5">#REF!</definedName>
    <definedName name="fxshwrTX436S">#REF!</definedName>
    <definedName name="FZSDG" hidden="1">#REF!</definedName>
    <definedName name="g">#REF!</definedName>
    <definedName name="g.1">#REF!</definedName>
    <definedName name="G.10">#REF!</definedName>
    <definedName name="G.107.10E">#REF!</definedName>
    <definedName name="G.11">#REF!</definedName>
    <definedName name="G.12">#REF!</definedName>
    <definedName name="G.13">#REF!</definedName>
    <definedName name="G.14">#REF!</definedName>
    <definedName name="G.15">#REF!</definedName>
    <definedName name="G.16">#REF!</definedName>
    <definedName name="G.16a">#REF!</definedName>
    <definedName name="G.17">#REF!</definedName>
    <definedName name="G.18">#REF!</definedName>
    <definedName name="G.19">#REF!</definedName>
    <definedName name="g.2">#REF!</definedName>
    <definedName name="G.20">#REF!</definedName>
    <definedName name="G.21">#REF!</definedName>
    <definedName name="G.24">#REF!</definedName>
    <definedName name="G.25">#REF!</definedName>
    <definedName name="G.26">#REF!</definedName>
    <definedName name="g.2a">#REF!</definedName>
    <definedName name="g.2b">#REF!</definedName>
    <definedName name="G.3">#REF!</definedName>
    <definedName name="G.32">#REF!</definedName>
    <definedName name="G.32.a">#REF!</definedName>
    <definedName name="G.32.c">#REF!</definedName>
    <definedName name="g.32.e">#REF!</definedName>
    <definedName name="g.32.g">#REF!</definedName>
    <definedName name="g.32.h">#REF!</definedName>
    <definedName name="g.32.i">#REF!</definedName>
    <definedName name="g.32.j">#REF!</definedName>
    <definedName name="G.32.l">#REF!</definedName>
    <definedName name="G.32.m">#REF!</definedName>
    <definedName name="g.32a">#REF!</definedName>
    <definedName name="G.32h">#REF!</definedName>
    <definedName name="G.32M">#REF!</definedName>
    <definedName name="G.32X">#REF!</definedName>
    <definedName name="G.33">#REF!</definedName>
    <definedName name="g.33.a">#REF!</definedName>
    <definedName name="g.33.e">#REF!</definedName>
    <definedName name="g.33.g">#REF!</definedName>
    <definedName name="g.33.h">#REF!</definedName>
    <definedName name="g.33.i">#REF!</definedName>
    <definedName name="g.33.k">#REF!</definedName>
    <definedName name="g.33.l">#REF!</definedName>
    <definedName name="g.33.m">#REF!</definedName>
    <definedName name="G.33b">#REF!</definedName>
    <definedName name="G.33g">#REF!</definedName>
    <definedName name="G.33g.1">#REF!</definedName>
    <definedName name="G.33g.2">#REF!</definedName>
    <definedName name="G.33g.3">#REF!</definedName>
    <definedName name="G.33i">#REF!</definedName>
    <definedName name="G.33k">#REF!</definedName>
    <definedName name="G.33m">#REF!</definedName>
    <definedName name="G.34">#REF!</definedName>
    <definedName name="G.35">#REF!</definedName>
    <definedName name="G.36">#REF!</definedName>
    <definedName name="G.37">#REF!</definedName>
    <definedName name="G.38">#REF!</definedName>
    <definedName name="G.39">#REF!</definedName>
    <definedName name="G.4">#REF!</definedName>
    <definedName name="G.40">#REF!</definedName>
    <definedName name="g.41">#REF!</definedName>
    <definedName name="g.41.a">#REF!</definedName>
    <definedName name="g.41a">#REF!</definedName>
    <definedName name="g.41b">#REF!</definedName>
    <definedName name="g.41c">#REF!</definedName>
    <definedName name="g.42">#REF!</definedName>
    <definedName name="g.42.a">#REF!</definedName>
    <definedName name="g.42.b">#REF!</definedName>
    <definedName name="G.43a">#REF!</definedName>
    <definedName name="G.43b">#REF!</definedName>
    <definedName name="g.44">#REF!</definedName>
    <definedName name="g.44II">#REF!</definedName>
    <definedName name="g.44III">#REF!</definedName>
    <definedName name="G.5">#REF!</definedName>
    <definedName name="G.5.a">#REF!</definedName>
    <definedName name="g.5.b">#REF!</definedName>
    <definedName name="G.5.c">#REF!</definedName>
    <definedName name="g.50.g">#REF!</definedName>
    <definedName name="g.50.h">#REF!</definedName>
    <definedName name="G.50.I">#REF!</definedName>
    <definedName name="g.50.j">#REF!</definedName>
    <definedName name="g.50.k">#REF!</definedName>
    <definedName name="g.50.o">#REF!</definedName>
    <definedName name="G.50.p">#REF!</definedName>
    <definedName name="g.50.q">#REF!</definedName>
    <definedName name="G.50b">#REF!</definedName>
    <definedName name="G.50h">#REF!</definedName>
    <definedName name="G.50k">#REF!</definedName>
    <definedName name="G.50k.1">#REF!</definedName>
    <definedName name="G.50k.2">#REF!</definedName>
    <definedName name="G.50k.3">#REF!</definedName>
    <definedName name="G.50p">#REF!</definedName>
    <definedName name="G.50q">#REF!</definedName>
    <definedName name="g.51.c">#REF!</definedName>
    <definedName name="g.51.d">#REF!</definedName>
    <definedName name="g.51.e">#REF!</definedName>
    <definedName name="G.51c">#REF!</definedName>
    <definedName name="G.51i">#REF!</definedName>
    <definedName name="g.56">#REF!</definedName>
    <definedName name="G.6.9a">#REF!</definedName>
    <definedName name="G.60A">#REF!</definedName>
    <definedName name="G.61">#REF!</definedName>
    <definedName name="g.67">#REF!</definedName>
    <definedName name="g.68">#REF!</definedName>
    <definedName name="g.69">#REF!</definedName>
    <definedName name="G.69.g">#REF!</definedName>
    <definedName name="G.69a">#REF!</definedName>
    <definedName name="G.69b">#REF!</definedName>
    <definedName name="G.69c">#REF!</definedName>
    <definedName name="G.72">#REF!</definedName>
    <definedName name="G.75a">#REF!</definedName>
    <definedName name="g.ker">#REF!</definedName>
    <definedName name="G_01">#REF!</definedName>
    <definedName name="G_02">#REF!</definedName>
    <definedName name="G_03">#REF!</definedName>
    <definedName name="G_04">#REF!</definedName>
    <definedName name="G_05">#REF!</definedName>
    <definedName name="G_06">#REF!</definedName>
    <definedName name="G_07">#REF!</definedName>
    <definedName name="G_1">#REF!</definedName>
    <definedName name="G_10">#REF!</definedName>
    <definedName name="G_11">#REF!</definedName>
    <definedName name="g_11_a">#REF!</definedName>
    <definedName name="G_12">#REF!</definedName>
    <definedName name="G_13">#REF!</definedName>
    <definedName name="G_2">#REF!</definedName>
    <definedName name="G_3">#REF!</definedName>
    <definedName name="G_4">#REF!</definedName>
    <definedName name="g_4a">#REF!</definedName>
    <definedName name="G_5">#REF!</definedName>
    <definedName name="G_6">#REF!</definedName>
    <definedName name="G_7">#REF!</definedName>
    <definedName name="G_8">#REF!</definedName>
    <definedName name="g_8_a">#REF!</definedName>
    <definedName name="G_9">#REF!</definedName>
    <definedName name="G_9_A">#REF!</definedName>
    <definedName name="g_9wp">#REF!</definedName>
    <definedName name="g_k">#REF!</definedName>
    <definedName name="G_Profit">#REF!</definedName>
    <definedName name="g0">#REF!</definedName>
    <definedName name="G224.">#REF!</definedName>
    <definedName name="G32.e">#REF!</definedName>
    <definedName name="G50K">#REF!</definedName>
    <definedName name="G50p">#REF!</definedName>
    <definedName name="G7prelim">#REF!</definedName>
    <definedName name="GA">#REF!</definedName>
    <definedName name="GA_408">"GA-408"</definedName>
    <definedName name="gabion">#REF!</definedName>
    <definedName name="Gabions">#REF!</definedName>
    <definedName name="gabions2">#REF!</definedName>
    <definedName name="GAJI">#REF!</definedName>
    <definedName name="Gaji_operator">#REF!</definedName>
    <definedName name="gaji_p25">#REF!</definedName>
    <definedName name="Gajipeg">#REF!</definedName>
    <definedName name="GAL">#REF!</definedName>
    <definedName name="Gal.Batu_Breksi">#REF!</definedName>
    <definedName name="gal.c.t">#REF!</definedName>
    <definedName name="Gal.Sal">#REF!</definedName>
    <definedName name="Gal.tanah_dng.alat">#REF!</definedName>
    <definedName name="Gal_Asp">#REF!</definedName>
    <definedName name="GAL_BATU">#REF!</definedName>
    <definedName name="GAL_BIASA">#REF!</definedName>
    <definedName name="gal_cold_mill">#REF!</definedName>
    <definedName name="gal_padas">#REF!</definedName>
    <definedName name="GAL_SALURAN">#REF!</definedName>
    <definedName name="Gal_selokan">#REF!</definedName>
    <definedName name="gal_tanah">#REF!</definedName>
    <definedName name="Gal_Tanah_Biasa">#REF!</definedName>
    <definedName name="Gal_Tanah_CAdas">#REF!</definedName>
    <definedName name="Gal_Tanh_Krs">#REF!</definedName>
    <definedName name="gal2mtr">#REF!</definedName>
    <definedName name="galbatu">#REF!</definedName>
    <definedName name="GALBI">#REF!</definedName>
    <definedName name="Galbiasa">#REF!</definedName>
    <definedName name="GALBIS_1">#REF!</definedName>
    <definedName name="GALBIS_2">#REF!</definedName>
    <definedName name="galdal5">#REF!</definedName>
    <definedName name="GalDrain">#REF!</definedName>
    <definedName name="galdrainase">#REF!</definedName>
    <definedName name="gali">#REF!</definedName>
    <definedName name="Gali.Padas">#REF!</definedName>
    <definedName name="Gali.Sal">#REF!</definedName>
    <definedName name="galia.padas">#REF!</definedName>
    <definedName name="galian">#REF!</definedName>
    <definedName name="galian.berbatu_alat.berat">#REF!</definedName>
    <definedName name="galian.tnhbiasa">#REF!</definedName>
    <definedName name="galian_aspal">#REF!</definedName>
    <definedName name="Galian_batu">#REF!</definedName>
    <definedName name="galian_berbutir">#REF!</definedName>
    <definedName name="Galian_Biasa">#REF!</definedName>
    <definedName name="Galian_dg_CM">#REF!</definedName>
    <definedName name="galian_drainase">#REF!</definedName>
    <definedName name="galian_selokan">#REF!</definedName>
    <definedName name="Galian_Str_2">#REF!</definedName>
    <definedName name="Galian_Str_2_4">#REF!</definedName>
    <definedName name="Galian_Str_4_6">#REF!</definedName>
    <definedName name="Galian_Tanah">#REF!</definedName>
    <definedName name="Galian_Tanah__Keras">#REF!</definedName>
    <definedName name="galian_tanah_1m">#REF!</definedName>
    <definedName name="galian_tanah_2m">#REF!</definedName>
    <definedName name="galian_tanah_3m">#REF!</definedName>
    <definedName name="Galian_Tanah_Biasa">#REF!</definedName>
    <definedName name="GALIAN_TANAH_BIASA_1M">#REF!</definedName>
    <definedName name="GALIAN_TANAH_BIASA_2M">#N/A</definedName>
    <definedName name="GALIAN_TANAH_KERAS_1M">#N/A</definedName>
    <definedName name="galian_tanahcadas">#REF!</definedName>
    <definedName name="galian_tanahkeras_1m">#REF!</definedName>
    <definedName name="galian_tanahlumpur">#REF!</definedName>
    <definedName name="Galian_tnp_CM">#REF!</definedName>
    <definedName name="galian2m">#REF!</definedName>
    <definedName name="GALIAN3">#REF!</definedName>
    <definedName name="galian4m">#REF!</definedName>
    <definedName name="galianalatberat">#REF!</definedName>
    <definedName name="GALIANB">#REF!</definedName>
    <definedName name="GALIANBATU">#REF!</definedName>
    <definedName name="galianberbatu">#REF!</definedName>
    <definedName name="galianbiasa">#REF!</definedName>
    <definedName name="galianbiasa1m">#REF!</definedName>
    <definedName name="galianbiasa2m">#REF!</definedName>
    <definedName name="galianbiasa3m">#REF!</definedName>
    <definedName name="GALIANCADAS1">#REF!</definedName>
    <definedName name="galiancadas1m">#REF!</definedName>
    <definedName name="galianii">#REF!</definedName>
    <definedName name="GALIANKERAS1">#REF!</definedName>
    <definedName name="galiankeras1m">#REF!</definedName>
    <definedName name="GALIANLUMPUR1">#REF!</definedName>
    <definedName name="GALIANS">#REF!</definedName>
    <definedName name="galiantanah">#REF!</definedName>
    <definedName name="galiantanah1">#REF!</definedName>
    <definedName name="galiantanahbiasa">#REF!</definedName>
    <definedName name="GalianTanahCadas">#REF!</definedName>
    <definedName name="GalianTanahKeras">#REF!</definedName>
    <definedName name="galiantanahkonstruksi">#REF!</definedName>
    <definedName name="GalianTanahPasirDlmAir">#REF!</definedName>
    <definedName name="GALIANTNH">#REF!</definedName>
    <definedName name="galibatu">#REF!</definedName>
    <definedName name="galibiasa">#REF!</definedName>
    <definedName name="galimek">#REF!</definedName>
    <definedName name="GALKON">#REF!</definedName>
    <definedName name="galman">"$#REF!.$I$14"</definedName>
    <definedName name="galmandor">#REF!</definedName>
    <definedName name="GALP">#REF!</definedName>
    <definedName name="GALSEL_1">#REF!</definedName>
    <definedName name="GALSEL_2">#REF!</definedName>
    <definedName name="GalStripping1m">#REF!</definedName>
    <definedName name="GalTanah1m">#REF!</definedName>
    <definedName name="GalTanah2m">#REF!</definedName>
    <definedName name="GalTanah3m">#REF!</definedName>
    <definedName name="galtanahkons">#REF!</definedName>
    <definedName name="GalTanahPasirBiasa">#REF!</definedName>
    <definedName name="GalTnhCadas1m">#REF!</definedName>
    <definedName name="GalTnhKeras1m">#REF!</definedName>
    <definedName name="GalTnhLumpur1m">#REF!</definedName>
    <definedName name="galv0">#REF!</definedName>
    <definedName name="galv05">#REF!</definedName>
    <definedName name="galv075">#REF!</definedName>
    <definedName name="galv1">#REF!</definedName>
    <definedName name="galv2">#REF!</definedName>
    <definedName name="galv25">#REF!</definedName>
    <definedName name="galv3">#REF!</definedName>
    <definedName name="galv4">#REF!</definedName>
    <definedName name="galva3">#REF!</definedName>
    <definedName name="galvanis">#REF!</definedName>
    <definedName name="galvanis3">#REF!</definedName>
    <definedName name="galvanis3_1">#REF!</definedName>
    <definedName name="gam">#REF!</definedName>
    <definedName name="Gama_I">#REF!</definedName>
    <definedName name="Gamnas3D_BQ">#REF!</definedName>
    <definedName name="Gamnas3D_Summary">#REF!</definedName>
    <definedName name="GANDA">#REF!</definedName>
    <definedName name="GANDA_4">#REF!</definedName>
    <definedName name="GANDAA">#REF!</definedName>
    <definedName name="GANDAA_4">#REF!</definedName>
    <definedName name="GANTI">#REF!</definedName>
    <definedName name="gantung">#REF!</definedName>
    <definedName name="GARASI">#REF!</definedName>
    <definedName name="garduarsitek">#REF!</definedName>
    <definedName name="gardusipil">#REF!</definedName>
    <definedName name="GarisBawah">IF(OR(AND(#REF!&lt;&gt;0,#REF!=0),AND(#REF!&lt;&gt;0,#REF!&lt;&gt;0,#REF!&lt;&gt;0)),1,0)</definedName>
    <definedName name="Gas_LPG">#REF!</definedName>
    <definedName name="Gas_oxytilyn">#REF!</definedName>
    <definedName name="gate">#REF!</definedName>
    <definedName name="GATE100">#REF!</definedName>
    <definedName name="gate2">#REF!</definedName>
    <definedName name="gate2_4">#REF!</definedName>
    <definedName name="GATE200">#REF!</definedName>
    <definedName name="GATE250">#REF!</definedName>
    <definedName name="gate3">#REF!</definedName>
    <definedName name="gate3_4">#REF!</definedName>
    <definedName name="gate4">#REF!</definedName>
    <definedName name="gate4_4">#REF!</definedName>
    <definedName name="GATE50">#REF!</definedName>
    <definedName name="gate6">#REF!</definedName>
    <definedName name="gate6_4">#REF!</definedName>
    <definedName name="GATE75">#REF!</definedName>
    <definedName name="gav">#REF!</definedName>
    <definedName name="gaw">#REF!</definedName>
    <definedName name="GB">#REF!</definedName>
    <definedName name="gblock">#REF!</definedName>
    <definedName name="GC">#REF!</definedName>
    <definedName name="GD">#REF!</definedName>
    <definedName name="gde">#REF!</definedName>
    <definedName name="GDET" localSheetId="9">{"'Sheet1'!$A$1"}</definedName>
    <definedName name="GDET">{"'Sheet1'!$A$1"}</definedName>
    <definedName name="GDF" localSheetId="9">{"'Sheet1'!$A$1"}</definedName>
    <definedName name="GDF">{"'Sheet1'!$A$1"}</definedName>
    <definedName name="gdfrj" localSheetId="9">{"'Sheet1'!$A$1"}</definedName>
    <definedName name="gdfrj">{"'Sheet1'!$A$1"}</definedName>
    <definedName name="GDFSR" localSheetId="9">{"'Sheet1'!$A$1"}</definedName>
    <definedName name="GDFSR">{"'Sheet1'!$A$1"}</definedName>
    <definedName name="gdhsg" localSheetId="9">{"'Sheet1'!$A$1"}</definedName>
    <definedName name="gdhsg">{"'Sheet1'!$A$1"}</definedName>
    <definedName name="gdnh" localSheetId="9" hidden="1">{#N/A,#N/A,FALSE,"REK";#N/A,#N/A,FALSE,"rab"}</definedName>
    <definedName name="gdnh" hidden="1">{#N/A,#N/A,FALSE,"REK";#N/A,#N/A,FALSE,"rab"}</definedName>
    <definedName name="GDR" localSheetId="9">{"'Sheet1'!$A$1"}</definedName>
    <definedName name="GDR">{"'Sheet1'!$A$1"}</definedName>
    <definedName name="gdrft" localSheetId="9">{"'Sheet1'!$A$1"}</definedName>
    <definedName name="gdrft">{"'Sheet1'!$A$1"}</definedName>
    <definedName name="gdsd">#N/A</definedName>
    <definedName name="gdt" localSheetId="9">{"'Sheet1'!$A$1"}</definedName>
    <definedName name="gdt">{"'Sheet1'!$A$1"}</definedName>
    <definedName name="GDTAS" localSheetId="9">{"'Sheet1'!$A$1"}</definedName>
    <definedName name="GDTAS">{"'Sheet1'!$A$1"}</definedName>
    <definedName name="GDTE" localSheetId="9">{"'Sheet1'!$A$1"}</definedName>
    <definedName name="GDTE">{"'Sheet1'!$A$1"}</definedName>
    <definedName name="GDTEY" localSheetId="9">{"'Sheet1'!$A$1"}</definedName>
    <definedName name="GDTEY">{"'Sheet1'!$A$1"}</definedName>
    <definedName name="gdtf" localSheetId="9">{"'Sheet1'!$A$1"}</definedName>
    <definedName name="gdtf">{"'Sheet1'!$A$1"}</definedName>
    <definedName name="GDTR" localSheetId="9">{"'Sheet1'!$A$1"}</definedName>
    <definedName name="GDTR">{"'Sheet1'!$A$1"}</definedName>
    <definedName name="GDTS" localSheetId="9">{"'Sheet1'!$A$1"}</definedName>
    <definedName name="GDTS">{"'Sheet1'!$A$1"}</definedName>
    <definedName name="GDTSF" localSheetId="9">{"'Sheet1'!$A$1"}</definedName>
    <definedName name="GDTSF">{"'Sheet1'!$A$1"}</definedName>
    <definedName name="gdtsg" localSheetId="9">{"'Sheet1'!$A$1"}</definedName>
    <definedName name="gdtsg">{"'Sheet1'!$A$1"}</definedName>
    <definedName name="GDTWH" localSheetId="9">{"'Sheet1'!$A$1"}</definedName>
    <definedName name="GDTWH">{"'Sheet1'!$A$1"}</definedName>
    <definedName name="GDTWY" localSheetId="9">{"'Sheet1'!$A$1"}</definedName>
    <definedName name="GDTWY">{"'Sheet1'!$A$1"}</definedName>
    <definedName name="gdysc" localSheetId="9">{"'Sheet1'!$A$1"}</definedName>
    <definedName name="gdysc">{"'Sheet1'!$A$1"}</definedName>
    <definedName name="gdyst" localSheetId="9">{"'Sheet1'!$A$1"}</definedName>
    <definedName name="gdyst">{"'Sheet1'!$A$1"}</definedName>
    <definedName name="GDYTS" localSheetId="9">{"'Sheet1'!$A$1"}</definedName>
    <definedName name="GDYTS">{"'Sheet1'!$A$1"}</definedName>
    <definedName name="GE">#REF!</definedName>
    <definedName name="gea">#REF!</definedName>
    <definedName name="gebalan">#REF!</definedName>
    <definedName name="gedeg">#REF!</definedName>
    <definedName name="GEDEG_TP_RNGK">#REF!</definedName>
    <definedName name="gelam_pasang_trucuk_gelam">#REF!</definedName>
    <definedName name="gelarpasirurug">#REF!</definedName>
    <definedName name="gembok">#REF!</definedName>
    <definedName name="gembok_1">#REF!</definedName>
    <definedName name="gemuk">#REF!</definedName>
    <definedName name="GEN">#REF!</definedName>
    <definedName name="GEN_4">#REF!</definedName>
    <definedName name="GEN_SET_HARI">#REF!</definedName>
    <definedName name="GEN_SET_JAM">#REF!</definedName>
    <definedName name="gendengbetonb">#REF!</definedName>
    <definedName name="gendengmagas">#REF!</definedName>
    <definedName name="gendengmagasc">#REF!</definedName>
    <definedName name="gendengplentong">#REF!</definedName>
    <definedName name="gendengplentongb">#REF!</definedName>
    <definedName name="gendengplentongc">#REF!</definedName>
    <definedName name="gendengvlam">#REF!</definedName>
    <definedName name="gendengvlamb">#REF!</definedName>
    <definedName name="gendengvlamsc">#REF!</definedName>
    <definedName name="gendokglaz">#REF!</definedName>
    <definedName name="GENDOKNATUR">#REF!</definedName>
    <definedName name="Generator.Set">#REF!</definedName>
    <definedName name="Generator_Set">#REF!</definedName>
    <definedName name="genkerglaz">#REF!</definedName>
    <definedName name="genkernatur">#REF!</definedName>
    <definedName name="gens15">#REF!</definedName>
    <definedName name="GENSET">#REF!</definedName>
    <definedName name="genset.75">#REF!</definedName>
    <definedName name="Genset_10_KV">#REF!</definedName>
    <definedName name="Genset_125_KVA">#REF!</definedName>
    <definedName name="Genset_15_KVA">#REF!</definedName>
    <definedName name="GENSET_4">#REF!</definedName>
    <definedName name="GensetAMP">#REF!</definedName>
    <definedName name="GensetPenerangan">#REF!</definedName>
    <definedName name="GENT_LAMA">#REF!</definedName>
    <definedName name="GENTENG">#REF!</definedName>
    <definedName name="genteng.lokal">#REF!</definedName>
    <definedName name="genteng.pres.beton">#REF!</definedName>
    <definedName name="genteng_1">#REF!</definedName>
    <definedName name="genteng_beton">#REF!</definedName>
    <definedName name="Genteng_bubungan_soka">#REF!</definedName>
    <definedName name="Genteng_Keramik">#REF!</definedName>
    <definedName name="Genteng_kodok_karangpilang">#REF!</definedName>
    <definedName name="GENTENG_LAMA">#REF!</definedName>
    <definedName name="Genteng_lokal">#REF!</definedName>
    <definedName name="Genteng_Plentong">#REF!</definedName>
    <definedName name="Genteng_press_pejaten">#REF!</definedName>
    <definedName name="Genteng_soka_kodok">#REF!</definedName>
    <definedName name="genteng001">#REF!</definedName>
    <definedName name="genteng002">#REF!</definedName>
    <definedName name="gentengb">#REF!</definedName>
    <definedName name="gentengbtn">#REF!</definedName>
    <definedName name="gentengbtn_1">#REF!</definedName>
    <definedName name="gentenggs">#REF!</definedName>
    <definedName name="gentenggs_10">#REF!</definedName>
    <definedName name="gentenggs_2">#REF!</definedName>
    <definedName name="gentenggs_3">#REF!</definedName>
    <definedName name="gentenggs_4">#REF!</definedName>
    <definedName name="gentenggs_5">#REF!</definedName>
    <definedName name="gentenggs_6">#REF!</definedName>
    <definedName name="gentenggs_8">#REF!</definedName>
    <definedName name="gentengkanmuri">#REF!</definedName>
    <definedName name="gentengkodok">#REF!</definedName>
    <definedName name="GentengMetal">#REF!</definedName>
    <definedName name="gentengpejaten">#REF!</definedName>
    <definedName name="gentengplentong">#REF!</definedName>
    <definedName name="gentengpresmini">#REF!</definedName>
    <definedName name="gentengpress">#REF!</definedName>
    <definedName name="gentengsirap">#REF!</definedName>
    <definedName name="gentingkarang">#REF!</definedName>
    <definedName name="gentingkarang_3">#REF!</definedName>
    <definedName name="gentingkarang_4">#REF!</definedName>
    <definedName name="gentingwuwungwisma">#REF!</definedName>
    <definedName name="gentingwuwungwisma_3">#REF!</definedName>
    <definedName name="gentingwuwungwisma_4">#REF!</definedName>
    <definedName name="gentonglaz">#REF!</definedName>
    <definedName name="gentongnatur">#REF!</definedName>
    <definedName name="gentonpol">#REF!</definedName>
    <definedName name="gentonwar">#REF!</definedName>
    <definedName name="GENZET">#REF!</definedName>
    <definedName name="GENZETPANEL">#REF!</definedName>
    <definedName name="geo_NW">#REF!</definedName>
    <definedName name="geomembrane">#REF!</definedName>
    <definedName name="Geotekstil">#REF!</definedName>
    <definedName name="geotex">#REF!</definedName>
    <definedName name="geotextil">#REF!</definedName>
    <definedName name="Geotextile">#REF!</definedName>
    <definedName name="ger" localSheetId="9">{"Book1","4.09 FLORA DAN FAUNA.xls","4.22 PERLENGKAPAN SEKOLAH.xls"}</definedName>
    <definedName name="ger" localSheetId="8">{"Book1","4.09 FLORA DAN FAUNA.xls","4.22 PERLENGKAPAN SEKOLAH.xls"}</definedName>
    <definedName name="ger">{"Book1","4.09 FLORA DAN FAUNA.xls","4.22 PERLENGKAPAN SEKOLAH.xls"}</definedName>
    <definedName name="gerendeljdl">#REF!</definedName>
    <definedName name="gerendelpintu">#REF!</definedName>
    <definedName name="gergaji">#REF!</definedName>
    <definedName name="Gergaji_dkk">#REF!</definedName>
    <definedName name="Gerindel">#REF!</definedName>
    <definedName name="gerobak">#REF!</definedName>
    <definedName name="gers">#REF!</definedName>
    <definedName name="gersel">#REF!</definedName>
    <definedName name="gethh" localSheetId="9">{"'Sheet1'!$A$1"}</definedName>
    <definedName name="gethh">{"'Sheet1'!$A$1"}</definedName>
    <definedName name="GETSR" localSheetId="9">{"'Sheet1'!$A$1"}</definedName>
    <definedName name="GETSR">{"'Sheet1'!$A$1"}</definedName>
    <definedName name="GETW" localSheetId="9">{"'Sheet1'!$A$1"}</definedName>
    <definedName name="GETW">{"'Sheet1'!$A$1"}</definedName>
    <definedName name="gevel">#REF!</definedName>
    <definedName name="gewn">#REF!</definedName>
    <definedName name="gf" hidden="1">#REF!</definedName>
    <definedName name="GF_10">#REF!</definedName>
    <definedName name="GF_2">#REF!</definedName>
    <definedName name="GF_3">#REF!</definedName>
    <definedName name="GF_4">#REF!</definedName>
    <definedName name="GF_5">#REF!</definedName>
    <definedName name="GF_6">#REF!</definedName>
    <definedName name="GF_8">#REF!</definedName>
    <definedName name="gfbhyr" localSheetId="9">{"'Sheet1'!$A$1"}</definedName>
    <definedName name="gfbhyr">{"'Sheet1'!$A$1"}</definedName>
    <definedName name="GFDS">#REF!</definedName>
    <definedName name="GFF" hidden="1">#REF!</definedName>
    <definedName name="gfg">#REF!</definedName>
    <definedName name="GFHDG" localSheetId="9">{"'Sheet1'!$A$1"}</definedName>
    <definedName name="GFHDG">{"'Sheet1'!$A$1"}</definedName>
    <definedName name="GFHDJ" localSheetId="9">{"'Sheet1'!$A$1"}</definedName>
    <definedName name="GFHDJ">{"'Sheet1'!$A$1"}</definedName>
    <definedName name="gfhfmd">#N/A</definedName>
    <definedName name="gfhfmd_2">"STOP:STOPE"</definedName>
    <definedName name="gfhfmd_37">"STOP_37:STOPE_37"</definedName>
    <definedName name="gfhfmd_4">NA()</definedName>
    <definedName name="gfhfmd_48">"STOP:STOPE"</definedName>
    <definedName name="gfhfmd_9">NA()</definedName>
    <definedName name="gfhh" localSheetId="9">{"'Sheet1'!$A$1"}</definedName>
    <definedName name="gfhh">{"'Sheet1'!$A$1"}</definedName>
    <definedName name="gfj" localSheetId="9">{"'Sheet1'!$A$1"}</definedName>
    <definedName name="gfj">{"'Sheet1'!$A$1"}</definedName>
    <definedName name="gfjr" localSheetId="9">{"'Sheet1'!$A$1"}</definedName>
    <definedName name="gfjr">{"'Sheet1'!$A$1"}</definedName>
    <definedName name="GFMHG">#REF!</definedName>
    <definedName name="GFRD" localSheetId="9">{"'Sheet1'!$A$1"}</definedName>
    <definedName name="GFRD">{"'Sheet1'!$A$1"}</definedName>
    <definedName name="GFSSH" localSheetId="9">{"'Sheet1'!$A$1"}</definedName>
    <definedName name="GFSSH">{"'Sheet1'!$A$1"}</definedName>
    <definedName name="GFTF" localSheetId="9">{"'Sheet1'!$A$1"}</definedName>
    <definedName name="GFTF">{"'Sheet1'!$A$1"}</definedName>
    <definedName name="gfthhh" localSheetId="9">{"'Sheet1'!$A$1"}</definedName>
    <definedName name="gfthhh">{"'Sheet1'!$A$1"}</definedName>
    <definedName name="gftr" localSheetId="9">{"'Sheet1'!$A$1"}</definedName>
    <definedName name="gftr">{"'Sheet1'!$A$1"}</definedName>
    <definedName name="GG">#REF!</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2">#REF!</definedName>
    <definedName name="GG_25">#REF!</definedName>
    <definedName name="GG_26">#REF!</definedName>
    <definedName name="GG_27">#REF!</definedName>
    <definedName name="GG_28">#REF!</definedName>
    <definedName name="GG_29">#REF!</definedName>
    <definedName name="GG_3">#REF!</definedName>
    <definedName name="GG_30">#REF!</definedName>
    <definedName name="GG_31">#REF!</definedName>
    <definedName name="GG_32">#REF!</definedName>
    <definedName name="GG_33">#REF!</definedName>
    <definedName name="GG_34">#REF!</definedName>
    <definedName name="GG_4">#REF!</definedName>
    <definedName name="GG_5">#REF!</definedName>
    <definedName name="GG_6">#REF!</definedName>
    <definedName name="GG_8">#REF!</definedName>
    <definedName name="ggg">#REF!</definedName>
    <definedName name="ggggg" hidden="1">#REF!</definedName>
    <definedName name="ggggggggggggggggggggggggggggggg">#REF!</definedName>
    <definedName name="GGGHHHGF" hidden="1">#REF!</definedName>
    <definedName name="GGHGGFFF" hidden="1">#REF!</definedName>
    <definedName name="GGSFR" localSheetId="9">{"'Sheet1'!$A$1"}</definedName>
    <definedName name="GGSFR">{"'Sheet1'!$A$1"}</definedName>
    <definedName name="GH">#REF!</definedName>
    <definedName name="GH_3">#REF!</definedName>
    <definedName name="GH_4">#REF!</definedName>
    <definedName name="ghftdfg">#REF!</definedName>
    <definedName name="ghhfkf" localSheetId="9">{"'Sheet1'!$A$1"}</definedName>
    <definedName name="ghhfkf">{"'Sheet1'!$A$1"}</definedName>
    <definedName name="GHHHH" hidden="1">#REF!</definedName>
    <definedName name="ghi">#REF!</definedName>
    <definedName name="ghjj" localSheetId="9">{"'Sheet1'!$A$1"}</definedName>
    <definedName name="ghjj">{"'Sheet1'!$A$1"}</definedName>
    <definedName name="ghkm" localSheetId="9">{"'Sheet1'!$A$1"}</definedName>
    <definedName name="ghkm">{"'Sheet1'!$A$1"}</definedName>
    <definedName name="GHR">#REF!</definedName>
    <definedName name="GI">#REF!</definedName>
    <definedName name="gi.1">#REF!</definedName>
    <definedName name="gi.2">#REF!</definedName>
    <definedName name="gi.3">#REF!</definedName>
    <definedName name="gi.3.4">#REF!</definedName>
    <definedName name="gi.4">#REF!</definedName>
    <definedName name="gi1.1.2">#REF!</definedName>
    <definedName name="gi1.2">#REF!</definedName>
    <definedName name="gi3.4">#REF!</definedName>
    <definedName name="GIBOULT100">#REF!</definedName>
    <definedName name="GIBOULT200">#REF!</definedName>
    <definedName name="GIBOULT50">#REF!</definedName>
    <definedName name="GIBOULT75">#REF!</definedName>
    <definedName name="GILL" hidden="1">#REF!</definedName>
    <definedName name="GIP">#REF!</definedName>
    <definedName name="GIP_100">"'file:///L:/10 (M M C)/Sipil-Ars/BQ_WASKITA/analisa_str_mmc.xls'#$harsat.$#REF!$#REF!"</definedName>
    <definedName name="gip_150">"'file:///L:/10 (M M C)/Sipil-Ars/BQ_WASKITA/analisa_str_mmc.xls'#$harsat.$#REF!$#REF!"</definedName>
    <definedName name="gip_200">"'file:///L:/10 (M M C)/Sipil-Ars/BQ_WASKITA/analisa_str_mmc.xls'#$harsat.$#REF!$#REF!"</definedName>
    <definedName name="GIP_4">#REF!</definedName>
    <definedName name="GIP_40">"'file:///L:/10 (M M C)/Sipil-Ars/BQ_WASKITA/analisa_str_mmc.xls'#$harsat.$#REF!$#REF!"</definedName>
    <definedName name="GIP_50">"'file:///L:/10 (M M C)/Sipil-Ars/BQ_WASKITA/analisa_str_mmc.xls'#$harsat.$#REF!$#REF!"</definedName>
    <definedName name="GIP_65">"'file:///L:/10 (M M C)/Sipil-Ars/BQ_WASKITA/analisa_str_mmc.xls'#$harsat.$#REF!$#REF!"</definedName>
    <definedName name="GIP_80">"'file:///L:/10 (M M C)/Sipil-Ars/BQ_WASKITA/analisa_str_mmc.xls'#$harsat.$#REF!$#REF!"</definedName>
    <definedName name="GIP_isolasi">#REF!</definedName>
    <definedName name="GIP_isolasi_4">#REF!</definedName>
    <definedName name="GIP_MED_ISL">#REF!</definedName>
    <definedName name="GIP_MED_ISL_4">#REF!</definedName>
    <definedName name="GIP_MED_JAKC">#REF!</definedName>
    <definedName name="GIP_MED_JAKC_4">#REF!</definedName>
    <definedName name="gip1.5">#REF!</definedName>
    <definedName name="gip100med">#REF!</definedName>
    <definedName name="gip15med">#REF!</definedName>
    <definedName name="gip2.5">#REF!</definedName>
    <definedName name="gip20med">#REF!</definedName>
    <definedName name="gip25med">#REF!</definedName>
    <definedName name="gip3.2">#REF!</definedName>
    <definedName name="gip32med">#REF!</definedName>
    <definedName name="gip40bakrie6">#REF!</definedName>
    <definedName name="gip40med">#REF!</definedName>
    <definedName name="gip50med">#REF!</definedName>
    <definedName name="GIP6.5">#REF!</definedName>
    <definedName name="gip65med">#REF!</definedName>
    <definedName name="gip75med">#REF!</definedName>
    <definedName name="gipbakrie0.5">#REF!</definedName>
    <definedName name="gipbakrie0.75">#REF!</definedName>
    <definedName name="gipbakrie1">#REF!</definedName>
    <definedName name="gipbakrie1.25">#REF!</definedName>
    <definedName name="gipbakrie1.5">#REF!</definedName>
    <definedName name="gipbakrie10">#REF!</definedName>
    <definedName name="gipbakrie12">#REF!</definedName>
    <definedName name="gipbakrie2">#REF!</definedName>
    <definedName name="gipbakrie2.5">#REF!</definedName>
    <definedName name="gipbakrie3">#REF!</definedName>
    <definedName name="gipbs20spindo10">#REF!</definedName>
    <definedName name="gipbs20spindo12">#REF!</definedName>
    <definedName name="gipbs20spindo2">#REF!</definedName>
    <definedName name="gipbs20spindo2.5">#REF!</definedName>
    <definedName name="gipbs20spindo3">#REF!</definedName>
    <definedName name="gipbs20spindo4">#REF!</definedName>
    <definedName name="gipbs20spindo5">#REF!</definedName>
    <definedName name="gipbs20spindo6">#REF!</definedName>
    <definedName name="gipbs20spindo8">#REF!</definedName>
    <definedName name="gipbs40spindo0.5">#REF!</definedName>
    <definedName name="gipbs40spindo0.75">#REF!</definedName>
    <definedName name="gipbs40spindo1">#REF!</definedName>
    <definedName name="gipbs40spindo1.25">#REF!</definedName>
    <definedName name="gipbs40spindo1.5">#REF!</definedName>
    <definedName name="gipbs40spindo2">#REF!</definedName>
    <definedName name="gipbs40spindo2.5">#REF!</definedName>
    <definedName name="gipbs40spindo3">#REF!</definedName>
    <definedName name="gipbs40spindo4">#REF!</definedName>
    <definedName name="gipbs40spindo5">#REF!</definedName>
    <definedName name="gipbs40spindo6">#REF!</definedName>
    <definedName name="gipbs40spindo8">#REF!</definedName>
    <definedName name="gipbsppi0.5">#REF!</definedName>
    <definedName name="gipbsppi0.75">#REF!</definedName>
    <definedName name="gipbsppi1">#REF!</definedName>
    <definedName name="gipbsppi1.25">#REF!</definedName>
    <definedName name="gipbsppi1.5">#REF!</definedName>
    <definedName name="gipbsppi2">#REF!</definedName>
    <definedName name="gipbsppi2.5">#REF!</definedName>
    <definedName name="gipbsppi3">#REF!</definedName>
    <definedName name="gipbsppi4">#REF!</definedName>
    <definedName name="gipbsppi5">#REF!</definedName>
    <definedName name="gipbsppi6">#REF!</definedName>
    <definedName name="gipbsppi8">#REF!</definedName>
    <definedName name="GIPIPE">#REF!</definedName>
    <definedName name="gipmedppi0.5">#REF!</definedName>
    <definedName name="gipmedppi0.75">#REF!</definedName>
    <definedName name="gipmedppi1">#REF!</definedName>
    <definedName name="gipmedppi1.25">#REF!</definedName>
    <definedName name="gipmedppi1.5">#REF!</definedName>
    <definedName name="gipmedppi2">#REF!</definedName>
    <definedName name="gipmedppi2.5">#REF!</definedName>
    <definedName name="gipmedppi3">#REF!</definedName>
    <definedName name="gipmedppi4">#REF!</definedName>
    <definedName name="gipmedppi5">#REF!</definedName>
    <definedName name="gipmedppi6">#REF!</definedName>
    <definedName name="gipmedppi8">#REF!</definedName>
    <definedName name="gipmedspindo0.5">#REF!</definedName>
    <definedName name="gipmedspindo0.75">#REF!</definedName>
    <definedName name="gipmedspindo1">#REF!</definedName>
    <definedName name="gipmedspindo1.25">#REF!</definedName>
    <definedName name="gipmedspindo1.5">#REF!</definedName>
    <definedName name="gipmedspindo2">#REF!</definedName>
    <definedName name="gipmedspindo2.5">#REF!</definedName>
    <definedName name="gipmedspindo3">#REF!</definedName>
    <definedName name="gipmedspindo4">#REF!</definedName>
    <definedName name="gipmedspindo5">#REF!</definedName>
    <definedName name="gipmedspindo6">#REF!</definedName>
    <definedName name="gipmedspindo8">#REF!</definedName>
    <definedName name="gippi1">#REF!</definedName>
    <definedName name="gippib0.5">#REF!</definedName>
    <definedName name="gippib0.75">#REF!</definedName>
    <definedName name="gippib07.5">#REF!</definedName>
    <definedName name="gippib1">#REF!</definedName>
    <definedName name="gippib1.25">#REF!</definedName>
    <definedName name="gippib1.5">#REF!</definedName>
    <definedName name="gippib2">#REF!</definedName>
    <definedName name="gippib2.5">#REF!</definedName>
    <definedName name="gippib3">#REF!</definedName>
    <definedName name="gippib4">#REF!</definedName>
    <definedName name="gippib5">#REF!</definedName>
    <definedName name="gippib6">#REF!</definedName>
    <definedName name="gippib8">#REF!</definedName>
    <definedName name="gippiw0.5">#REF!</definedName>
    <definedName name="gippiw0.75">#REF!</definedName>
    <definedName name="gippiw1">#REF!</definedName>
    <definedName name="gippiw1.25">#REF!</definedName>
    <definedName name="gippiw1.5">#REF!</definedName>
    <definedName name="gippiw2">#REF!</definedName>
    <definedName name="gippiw2.5">#REF!</definedName>
    <definedName name="gippiw3">#REF!</definedName>
    <definedName name="gippiw4">#REF!</definedName>
    <definedName name="gippiw5">#REF!</definedName>
    <definedName name="gippiw6">#REF!</definedName>
    <definedName name="gippiw8">#REF!</definedName>
    <definedName name="gipppi0.5">#REF!</definedName>
    <definedName name="gipppi0.75">#REF!</definedName>
    <definedName name="gipppi1">#REF!</definedName>
    <definedName name="gipppi1.25">#REF!</definedName>
    <definedName name="gipppi1.5">#REF!</definedName>
    <definedName name="gipppi2">#REF!</definedName>
    <definedName name="gipppi2.5">#REF!</definedName>
    <definedName name="gipppi3">#REF!</definedName>
    <definedName name="gipppi4">#REF!</definedName>
    <definedName name="gipppi5">#REF!</definedName>
    <definedName name="gipppi6">#REF!</definedName>
    <definedName name="gipppi8">#REF!</definedName>
    <definedName name="Girder316">#REF!</definedName>
    <definedName name="Girder400">#REF!</definedName>
    <definedName name="Girder405">#REF!</definedName>
    <definedName name="GIU">#REF!</definedName>
    <definedName name="GIU_1">#REF!</definedName>
    <definedName name="GIU_4">#REF!</definedName>
    <definedName name="gj" localSheetId="9">{"'Sheet1'!$A$1"}</definedName>
    <definedName name="gj">{"'Sheet1'!$A$1"}</definedName>
    <definedName name="gjggg" localSheetId="9">{"'Sheet1'!$A$1"}</definedName>
    <definedName name="gjggg">{"'Sheet1'!$A$1"}</definedName>
    <definedName name="gjgj" localSheetId="9">{"'Sheet1'!$A$1"}</definedName>
    <definedName name="gjgj">{"'Sheet1'!$A$1"}</definedName>
    <definedName name="gjgjkxrkk" hidden="1">#REF!</definedName>
    <definedName name="GK">#REF!</definedName>
    <definedName name="GL">#REF!</definedName>
    <definedName name="gl3p">#REF!</definedName>
    <definedName name="GLAS">#REF!</definedName>
    <definedName name="glass">#REF!</definedName>
    <definedName name="glass_4">#REF!</definedName>
    <definedName name="Glass_Bid">#REF!</definedName>
    <definedName name="glass_block">#REF!</definedName>
    <definedName name="Glass_block_18x18cm_MULIA">#REF!</definedName>
    <definedName name="glass_wool">#REF!</definedName>
    <definedName name="glassblock">#REF!</definedName>
    <definedName name="GlbS2">#REF!</definedName>
    <definedName name="glbv">#REF!</definedName>
    <definedName name="glsblk20">#REF!</definedName>
    <definedName name="glsblock">#REF!</definedName>
    <definedName name="GLWO">#REF!</definedName>
    <definedName name="gm">#REF!</definedName>
    <definedName name="gmbkb">#REF!</definedName>
    <definedName name="gmbkk">#REF!</definedName>
    <definedName name="GMK">#REF!</definedName>
    <definedName name="GML">#REF!</definedName>
    <definedName name="gmuk">#REF!</definedName>
    <definedName name="GN">#REF!</definedName>
    <definedName name="GNok0">#REF!</definedName>
    <definedName name="gns">#REF!</definedName>
    <definedName name="Gnt.pejaten">#REF!</definedName>
    <definedName name="gntgseng">#REF!</definedName>
    <definedName name="GO">#REF!</definedName>
    <definedName name="gogon" hidden="1">#REF!</definedName>
    <definedName name="GONDOLA">#REF!</definedName>
    <definedName name="GONDOLA_A">#REF!</definedName>
    <definedName name="GONDOLA_B">#REF!</definedName>
    <definedName name="GONDOLA_C">#REF!</definedName>
    <definedName name="gone">#REF!</definedName>
    <definedName name="GOO" localSheetId="9">RAB!_______________mas12:([0]!________________rdo1)</definedName>
    <definedName name="GOO">[0]!_______________mas12:(________________rdo1)</definedName>
    <definedName name="GOOD" localSheetId="9" hidden="1">{#N/A,#N/A,TRUE,"Front";#N/A,#N/A,TRUE,"Simple Letter";#N/A,#N/A,TRUE,"Inside";#N/A,#N/A,TRUE,"Contents";#N/A,#N/A,TRUE,"Basis";#N/A,#N/A,TRUE,"Inclusions";#N/A,#N/A,TRUE,"Exclusions";#N/A,#N/A,TRUE,"Areas";#N/A,#N/A,TRUE,"Summary";#N/A,#N/A,TRUE,"Detail"}</definedName>
    <definedName name="GOOD" hidden="1">{#N/A,#N/A,TRUE,"Front";#N/A,#N/A,TRUE,"Simple Letter";#N/A,#N/A,TRUE,"Inside";#N/A,#N/A,TRUE,"Contents";#N/A,#N/A,TRUE,"Basis";#N/A,#N/A,TRUE,"Inclusions";#N/A,#N/A,TRUE,"Exclusions";#N/A,#N/A,TRUE,"Areas";#N/A,#N/A,TRUE,"Summary";#N/A,#N/A,TRUE,"Detail"}</definedName>
    <definedName name="gor">#REF!</definedName>
    <definedName name="gorbos">#REF!</definedName>
    <definedName name="gorbos_10">#REF!</definedName>
    <definedName name="gorbos_2">#REF!</definedName>
    <definedName name="gorbos_3">#REF!</definedName>
    <definedName name="gorbos_4">#REF!</definedName>
    <definedName name="gorbos_5">#REF!</definedName>
    <definedName name="gorbos_6">#REF!</definedName>
    <definedName name="gorbos_8">#REF!</definedName>
    <definedName name="Gording">#REF!</definedName>
    <definedName name="GORONG120_1">#REF!</definedName>
    <definedName name="GORONG120_2">#REF!</definedName>
    <definedName name="gorong2">#REF!</definedName>
    <definedName name="gorong2_dia.80">#REF!</definedName>
    <definedName name="gorong2_pipa">#REF!</definedName>
    <definedName name="gorong60">#REF!</definedName>
    <definedName name="gorong75.20">#REF!</definedName>
    <definedName name="GORONG75_1">#REF!</definedName>
    <definedName name="GORONG75_2">#REF!</definedName>
    <definedName name="Gorong80cm">#REF!</definedName>
    <definedName name="got">#REF!</definedName>
    <definedName name="gotterbuka">#REF!</definedName>
    <definedName name="gottertutup">#REF!</definedName>
    <definedName name="govpd15">#REF!</definedName>
    <definedName name="govpd15___0">"$#REF!.$N$270"</definedName>
    <definedName name="govpd15_1">#REF!</definedName>
    <definedName name="govpd15_1_1">#REF!</definedName>
    <definedName name="govpd15_1_1_1">#REF!</definedName>
    <definedName name="govpd15_2">#REF!</definedName>
    <definedName name="govpd15_2_1">#REF!</definedName>
    <definedName name="govpd15_3">#REF!</definedName>
    <definedName name="govpd15_3_1">#REF!</definedName>
    <definedName name="govpd15_3_1_1">#REF!</definedName>
    <definedName name="govpd15_4">#REF!</definedName>
    <definedName name="govpd15_4_1">#REF!</definedName>
    <definedName name="govpd15_5">#REF!</definedName>
    <definedName name="govpd15_6">#REF!</definedName>
    <definedName name="govpd15_7">#REF!</definedName>
    <definedName name="govpd15_7_1">#REF!</definedName>
    <definedName name="govpd15_8">#REF!</definedName>
    <definedName name="govpd15_9">#REF!</definedName>
    <definedName name="gp">#REF!</definedName>
    <definedName name="gpb">#REF!</definedName>
    <definedName name="gpek">#REF!</definedName>
    <definedName name="gpp">#REF!</definedName>
    <definedName name="GQ">#REF!</definedName>
    <definedName name="Gr">#REF!</definedName>
    <definedName name="gr_kali">#REF!</definedName>
    <definedName name="gr_kali2">#REF!</definedName>
    <definedName name="GR_KALI3">#REF!</definedName>
    <definedName name="gra">"$#REF!.$H$28"</definedName>
    <definedName name="grabTX3A2">#REF!</definedName>
    <definedName name="gracewd">#REF!</definedName>
    <definedName name="grad">#REF!</definedName>
    <definedName name="grade">#REF!</definedName>
    <definedName name="GRADER">#REF!</definedName>
    <definedName name="Grader_Sewa">#REF!</definedName>
    <definedName name="gralam">#REF!</definedName>
    <definedName name="gralam.2">#REF!</definedName>
    <definedName name="gran">#REF!</definedName>
    <definedName name="grand">#REF!</definedName>
    <definedName name="GRAND_PALEMBANG_HOTEL___PALEMBANG">#REF!</definedName>
    <definedName name="GRAND_PALEMBANG_HOTEL___PALEMBANG_1">#REF!</definedName>
    <definedName name="GRAND_PALEMBANG_HOTEL___PALEMBANG_1_1">#REF!</definedName>
    <definedName name="GRAND_PALEMBANG_HOTEL___PALEMBANG_1_1_1">#REF!</definedName>
    <definedName name="GRAND_PALEMBANG_HOTEL___PALEMBANG_17">#REF!</definedName>
    <definedName name="GRAND_PALEMBANG_HOTEL___PALEMBANG_2">#REF!</definedName>
    <definedName name="GRAND_PALEMBANG_HOTEL___PALEMBANG_2_1">#REF!</definedName>
    <definedName name="GRAND_PALEMBANG_HOTEL___PALEMBANG_2_4">#REF!</definedName>
    <definedName name="GRAND_PALEMBANG_HOTEL___PALEMBANG_3">#REF!</definedName>
    <definedName name="GRAND_PALEMBANG_HOTEL___PALEMBANG_3_1">#REF!</definedName>
    <definedName name="GRAND_PALEMBANG_HOTEL___PALEMBANG_3_4">#REF!</definedName>
    <definedName name="GRAND_PALEMBANG_HOTEL___PALEMBANG_4">#REF!</definedName>
    <definedName name="GRAND_PALEMBANG_HOTEL___PALEMBANG_4_1">#REF!</definedName>
    <definedName name="GRAND_PALEMBANG_HOTEL___PALEMBANG_5">#REF!</definedName>
    <definedName name="GRAND_PALEMBANG_HOTEL___PALEMBANG_6">#REF!</definedName>
    <definedName name="GRAND_PALEMBANG_HOTEL___PALEMBANG_7">#REF!</definedName>
    <definedName name="GRAND_PALEMBANG_HOTEL___PALEMBANG_7_1">#REF!</definedName>
    <definedName name="GRAND_PALEMBANG_HOTEL___PALEMBANG_8">#REF!</definedName>
    <definedName name="GRAND_PALEMBANG_HOTEL___PALEMBANG_9">#REF!</definedName>
    <definedName name="granit">#REF!</definedName>
    <definedName name="granit3030">#REF!</definedName>
    <definedName name="granit3060">#REF!</definedName>
    <definedName name="granit4040">#REF!</definedName>
    <definedName name="granit6060">#REF!</definedName>
    <definedName name="granit6060antislip">#REF!</definedName>
    <definedName name="granit60lt">#REF!</definedName>
    <definedName name="granitborder1560">#REF!</definedName>
    <definedName name="granitborder3060">#REF!</definedName>
    <definedName name="Granito">#REF!</definedName>
    <definedName name="Granito_1030">#REF!</definedName>
    <definedName name="Granito_1040">#REF!</definedName>
    <definedName name="Granito_30">#REF!</definedName>
    <definedName name="Granito_40">#REF!</definedName>
    <definedName name="Granito1030">#REF!</definedName>
    <definedName name="Granito1040">#REF!</definedName>
    <definedName name="Granito30">#REF!</definedName>
    <definedName name="Granito40">#REF!</definedName>
    <definedName name="granito6060">#REF!</definedName>
    <definedName name="granittua">#REF!</definedName>
    <definedName name="grass">#REF!</definedName>
    <definedName name="grass_10">#REF!</definedName>
    <definedName name="grass_2">#REF!</definedName>
    <definedName name="grass_3">#REF!</definedName>
    <definedName name="grass_4">#REF!</definedName>
    <definedName name="grass_5">#REF!</definedName>
    <definedName name="grass_6">#REF!</definedName>
    <definedName name="grass_8">#REF!</definedName>
    <definedName name="grass2020">#REF!</definedName>
    <definedName name="grass2020_1">#REF!</definedName>
    <definedName name="GRAVEL">#REF!</definedName>
    <definedName name="grblok">#REF!</definedName>
    <definedName name="grc">#REF!</definedName>
    <definedName name="grc_1">#REF!</definedName>
    <definedName name="grc_1_1">#REF!</definedName>
    <definedName name="grc_1_1_1">#REF!</definedName>
    <definedName name="grc_16">#REF!</definedName>
    <definedName name="grc_2">#REF!</definedName>
    <definedName name="grc_3">#REF!</definedName>
    <definedName name="grc_3_1">#REF!</definedName>
    <definedName name="grc_4">#REF!</definedName>
    <definedName name="grc_4_1">#REF!</definedName>
    <definedName name="grc_5">#REF!</definedName>
    <definedName name="grc_6">#REF!</definedName>
    <definedName name="grc_7">#REF!</definedName>
    <definedName name="grc_7_1">#REF!</definedName>
    <definedName name="grc_8">#REF!</definedName>
    <definedName name="grc_9">#REF!</definedName>
    <definedName name="GRC_board__6_mm">#REF!</definedName>
    <definedName name="GRC_board__8_mm">#REF!</definedName>
    <definedName name="GRC_board_10_mm">#REF!</definedName>
    <definedName name="GRC_super_panel_15_mm">#REF!</definedName>
    <definedName name="grc1_1">#REF!</definedName>
    <definedName name="grc1_1_1">#REF!</definedName>
    <definedName name="grc1_1_1_1">#REF!</definedName>
    <definedName name="grc1_16">#REF!</definedName>
    <definedName name="grc1_2">#REF!</definedName>
    <definedName name="grc1_3">#REF!</definedName>
    <definedName name="grc1_3_1">#REF!</definedName>
    <definedName name="grc1_4">#REF!</definedName>
    <definedName name="grc1_4_1">#REF!</definedName>
    <definedName name="grc1_5">#REF!</definedName>
    <definedName name="grc1_6">#REF!</definedName>
    <definedName name="grc1_7">#REF!</definedName>
    <definedName name="grc1_7_1">#REF!</definedName>
    <definedName name="grc1_8">#REF!</definedName>
    <definedName name="grc1_9">#REF!</definedName>
    <definedName name="grcb">#REF!</definedName>
    <definedName name="grcp">#REF!</definedName>
    <definedName name="grdltnm24">#REF!</definedName>
    <definedName name="grdltnm6">#REF!</definedName>
    <definedName name="greas">#REF!</definedName>
    <definedName name="grease">#REF!</definedName>
    <definedName name="gren">#REF!</definedName>
    <definedName name="grendalfa">#REF!</definedName>
    <definedName name="grendalfa_1">#REF!</definedName>
    <definedName name="grendbiasa">#REF!</definedName>
    <definedName name="grendbiasa_1">#REF!</definedName>
    <definedName name="grendel">#REF!</definedName>
    <definedName name="Grendel.besar">#REF!</definedName>
    <definedName name="Grendel.kecil">#REF!</definedName>
    <definedName name="GRENDEL_JENDELA">#REF!</definedName>
    <definedName name="Grendel_kuningan">#REF!</definedName>
    <definedName name="GRENDEL_PINTU">#N/A</definedName>
    <definedName name="Grendel_steiles_steel">#REF!</definedName>
    <definedName name="Grendel_Tanam">#REF!</definedName>
    <definedName name="grendelb">#REF!</definedName>
    <definedName name="grendelc">#REF!</definedName>
    <definedName name="grendelj">#REF!</definedName>
    <definedName name="GrendelJendela">#REF!</definedName>
    <definedName name="grendelp">#REF!</definedName>
    <definedName name="GrendelPintu">#REF!</definedName>
    <definedName name="grendeltanam">#REF!</definedName>
    <definedName name="greserv">#REF!</definedName>
    <definedName name="grev20">#REF!</definedName>
    <definedName name="grg" localSheetId="9">{"'Sheet1'!$A$1"}</definedName>
    <definedName name="grg">{"'Sheet1'!$A$1"}</definedName>
    <definedName name="grgjbesi">#REF!</definedName>
    <definedName name="grgjsndv">#REF!</definedName>
    <definedName name="gril">#REF!</definedName>
    <definedName name="gril1">#REF!</definedName>
    <definedName name="gril2">#REF!</definedName>
    <definedName name="gril3">#REF!</definedName>
    <definedName name="grill_alm_profil_GV">#REF!</definedName>
    <definedName name="grille_exh">#REF!</definedName>
    <definedName name="grilles">#REF!</definedName>
    <definedName name="GRNATP">#REF!</definedName>
    <definedName name="GRNATP_4">#REF!</definedName>
    <definedName name="GRNPNL">#REF!</definedName>
    <definedName name="GRNPNL_4">#REF!</definedName>
    <definedName name="groove">"$#REF!.$H$25"</definedName>
    <definedName name="GROSS">#REF!</definedName>
    <definedName name="GROSS1X">#REF!</definedName>
    <definedName name="Ground">#REF!</definedName>
    <definedName name="GROUND_FLOOR">#REF!</definedName>
    <definedName name="GROUND_FLOOR_1">#REF!</definedName>
    <definedName name="GROUND_FLOOR_1_1">#REF!</definedName>
    <definedName name="GROUND_FLOOR_17">#REF!</definedName>
    <definedName name="GROUND_FLOOR_2">#REF!</definedName>
    <definedName name="GROUND_FLOOR_2_1">#REF!</definedName>
    <definedName name="GROUND_FLOOR_2_4">#REF!</definedName>
    <definedName name="GROUND_FLOOR_3">#REF!</definedName>
    <definedName name="GROUND_FLOOR_3_4">#REF!</definedName>
    <definedName name="GROUND_FLOOR_4">#REF!</definedName>
    <definedName name="GROUND_FLOOR_4_1">#REF!</definedName>
    <definedName name="GROUND_FLOOR_5">#REF!</definedName>
    <definedName name="GROUND_FLOOR_6">#REF!</definedName>
    <definedName name="GROUND_FLOOR_7">#REF!</definedName>
    <definedName name="GROUND_FLOOR_8">#REF!</definedName>
    <definedName name="GROUND_FLOOR_9">#REF!</definedName>
    <definedName name="groundmatv">#REF!</definedName>
    <definedName name="GROUNDTANK">#REF!</definedName>
    <definedName name="grountank">#REF!</definedName>
    <definedName name="grout">#REF!</definedName>
    <definedName name="grouting">#REF!</definedName>
    <definedName name="Grouting_naad_keramik_AM.40_AM.50">#REF!</definedName>
    <definedName name="grstrpfc">#REF!</definedName>
    <definedName name="grstrpfc_4">#REF!</definedName>
    <definedName name="GS">#REF!</definedName>
    <definedName name="GS_50KVA">#REF!</definedName>
    <definedName name="gs110g">#REF!</definedName>
    <definedName name="gs110g_1">#REF!</definedName>
    <definedName name="gs110g_1_1">#REF!</definedName>
    <definedName name="gs110g_1_1_1">#REF!</definedName>
    <definedName name="gs110g_2">#REF!</definedName>
    <definedName name="gs110g_3_1">#REF!</definedName>
    <definedName name="gs110g_3_1_1">#REF!</definedName>
    <definedName name="gs110g_4">#REF!</definedName>
    <definedName name="gs110g_4_1">#REF!</definedName>
    <definedName name="gs110g_5">#REF!</definedName>
    <definedName name="gs110g_6">#REF!</definedName>
    <definedName name="gs110g_7">#REF!</definedName>
    <definedName name="gs110g_7_1">#REF!</definedName>
    <definedName name="gs110g_8">#REF!</definedName>
    <definedName name="gs110g_9">#REF!</definedName>
    <definedName name="gs14g">#REF!</definedName>
    <definedName name="gs14g_1">#REF!</definedName>
    <definedName name="gs14g_1_1">#REF!</definedName>
    <definedName name="gs14g_1_1_1">#REF!</definedName>
    <definedName name="gs14g_2">#REF!</definedName>
    <definedName name="gs14g_3_1">#REF!</definedName>
    <definedName name="gs14g_3_1_1">#REF!</definedName>
    <definedName name="gs14g_4">#REF!</definedName>
    <definedName name="gs14g_4_1">#REF!</definedName>
    <definedName name="gs14g_5">#REF!</definedName>
    <definedName name="gs14g_6">#REF!</definedName>
    <definedName name="gs14g_7">#REF!</definedName>
    <definedName name="gs14g_7_1">#REF!</definedName>
    <definedName name="gs14g_8">#REF!</definedName>
    <definedName name="gs14g_9">#REF!</definedName>
    <definedName name="gs55g">#REF!</definedName>
    <definedName name="gs55g_1">#REF!</definedName>
    <definedName name="gs55g_1_1">#REF!</definedName>
    <definedName name="gs55g_1_1_1">#REF!</definedName>
    <definedName name="gs55g_2">#REF!</definedName>
    <definedName name="gs55g_3_1">#REF!</definedName>
    <definedName name="gs55g_3_1_1">#REF!</definedName>
    <definedName name="gs55g_4">#REF!</definedName>
    <definedName name="gs55g_4_1">#REF!</definedName>
    <definedName name="gs55g_5">#REF!</definedName>
    <definedName name="gs55g_6">#REF!</definedName>
    <definedName name="gs55g_7">#REF!</definedName>
    <definedName name="gs55g_7_1">#REF!</definedName>
    <definedName name="gs55g_8">#REF!</definedName>
    <definedName name="gs55g_9">#REF!</definedName>
    <definedName name="gs6g">#REF!</definedName>
    <definedName name="gs6g_1">#REF!</definedName>
    <definedName name="gs6g_1_1">#REF!</definedName>
    <definedName name="gs6g_1_1_1">#REF!</definedName>
    <definedName name="gs6g_2">#REF!</definedName>
    <definedName name="gs6g_3_1">#REF!</definedName>
    <definedName name="gs6g_3_1_1">#REF!</definedName>
    <definedName name="gs6g_4">#REF!</definedName>
    <definedName name="gs6g_4_1">#REF!</definedName>
    <definedName name="gs6g_5">#REF!</definedName>
    <definedName name="gs6g_6">#REF!</definedName>
    <definedName name="gs6g_7">#REF!</definedName>
    <definedName name="gs6g_7_1">#REF!</definedName>
    <definedName name="gs6g_8">#REF!</definedName>
    <definedName name="gs6g_9">#REF!</definedName>
    <definedName name="gs80g">#REF!</definedName>
    <definedName name="gs80g_1">#REF!</definedName>
    <definedName name="gs80g_1_1">#REF!</definedName>
    <definedName name="gs80g_1_1_1">#REF!</definedName>
    <definedName name="gs80g_2">#REF!</definedName>
    <definedName name="gs80g_3_1">#REF!</definedName>
    <definedName name="gs80g_3_1_1">#REF!</definedName>
    <definedName name="gs80g_4">#REF!</definedName>
    <definedName name="gs80g_4_1">#REF!</definedName>
    <definedName name="gs80g_5">#REF!</definedName>
    <definedName name="gs80g_6">#REF!</definedName>
    <definedName name="gs80g_7">#REF!</definedName>
    <definedName name="gs80g_7_1">#REF!</definedName>
    <definedName name="gs80g_8">#REF!</definedName>
    <definedName name="gs80g_9">#REF!</definedName>
    <definedName name="gsdjksfkdsjfkldsjf">#REF!</definedName>
    <definedName name="gsekring">#REF!</definedName>
    <definedName name="gsekring_10">#REF!</definedName>
    <definedName name="gsekring_2">#REF!</definedName>
    <definedName name="gsekring_3">#REF!</definedName>
    <definedName name="gsekring_4">#REF!</definedName>
    <definedName name="gsekring_5">#REF!</definedName>
    <definedName name="gsekring_6">#REF!</definedName>
    <definedName name="gsekring_8">#REF!</definedName>
    <definedName name="GSFA" localSheetId="9">{"'Sheet1'!$A$1"}</definedName>
    <definedName name="GSFA">{"'Sheet1'!$A$1"}</definedName>
    <definedName name="gsfdj" localSheetId="9">{"'Sheet1'!$A$1"}</definedName>
    <definedName name="gsfdj">{"'Sheet1'!$A$1"}</definedName>
    <definedName name="GSI">#REF!</definedName>
    <definedName name="gskkcsko">#REF!</definedName>
    <definedName name="gstdj" localSheetId="9">{"'Sheet1'!$A$1"}</definedName>
    <definedName name="gstdj">{"'Sheet1'!$A$1"}</definedName>
    <definedName name="GSVXG">#N/A</definedName>
    <definedName name="gsy" localSheetId="9">{"'Sheet1'!$A$1"}</definedName>
    <definedName name="gsy">{"'Sheet1'!$A$1"}</definedName>
    <definedName name="GT">#REF!</definedName>
    <definedName name="GT_1">#REF!</definedName>
    <definedName name="GT_7">#REF!</definedName>
    <definedName name="gtanahbiasa">#REF!</definedName>
    <definedName name="GTB">#REF!</definedName>
    <definedName name="GTBB">#REF!</definedName>
    <definedName name="GTberbatu">#REF!</definedName>
    <definedName name="gtbtn">#REF!</definedName>
    <definedName name="gtfrtgtgtgb">#REF!</definedName>
    <definedName name="gti50_1">#REF!</definedName>
    <definedName name="gti50_1_1">#REF!</definedName>
    <definedName name="gti50_1_1_1">#REF!</definedName>
    <definedName name="gti50_2">#REF!</definedName>
    <definedName name="gti50_3">#REF!</definedName>
    <definedName name="gti50_3_1">#REF!</definedName>
    <definedName name="gti50_4">#REF!</definedName>
    <definedName name="gti50_4_1">#REF!</definedName>
    <definedName name="gti50_5">#REF!</definedName>
    <definedName name="gti50_6">#REF!</definedName>
    <definedName name="gti50_7">#REF!</definedName>
    <definedName name="gti50_7_1">#REF!</definedName>
    <definedName name="gti50_8">#REF!</definedName>
    <definedName name="gti50_9">#REF!</definedName>
    <definedName name="gti60_1">#REF!</definedName>
    <definedName name="gti60_1_1">#REF!</definedName>
    <definedName name="gti60_1_1_1">#REF!</definedName>
    <definedName name="gti60_2">#REF!</definedName>
    <definedName name="gti60_3">#REF!</definedName>
    <definedName name="gti60_3_1">#REF!</definedName>
    <definedName name="gti60_4">#REF!</definedName>
    <definedName name="gti60_4_1">#REF!</definedName>
    <definedName name="gti60_5">#REF!</definedName>
    <definedName name="gti60_6">#REF!</definedName>
    <definedName name="gti60_7">#REF!</definedName>
    <definedName name="gti60_7_1">#REF!</definedName>
    <definedName name="gti60_8">#REF!</definedName>
    <definedName name="gti60_9">#REF!</definedName>
    <definedName name="GTK">#REF!</definedName>
    <definedName name="gtker">#REF!</definedName>
    <definedName name="GTL" hidden="1">#REF!</definedName>
    <definedName name="gtmet">#REF!</definedName>
    <definedName name="GTRD" localSheetId="9">{"'Sheet1'!$A$1"}</definedName>
    <definedName name="GTRD">{"'Sheet1'!$A$1"}</definedName>
    <definedName name="gts" localSheetId="9">{"'Sheet1'!$A$1"}</definedName>
    <definedName name="gts">{"'Sheet1'!$A$1"}</definedName>
    <definedName name="gtt" localSheetId="9" hidden="1">{#N/A,#N/A,FALSE,"REK";#N/A,#N/A,FALSE,"rab"}</definedName>
    <definedName name="gtt" hidden="1">{#N/A,#N/A,FALSE,"REK";#N/A,#N/A,FALSE,"rab"}</definedName>
    <definedName name="GTTT" hidden="1">#REF!</definedName>
    <definedName name="gtv">#REF!</definedName>
    <definedName name="gtv20kg">#REF!</definedName>
    <definedName name="gtyfghvjh">#REF!</definedName>
    <definedName name="GU">#REF!</definedName>
    <definedName name="GUADE_RAIL">#REF!</definedName>
    <definedName name="guard">#REF!</definedName>
    <definedName name="Guardrail">#REF!</definedName>
    <definedName name="GuardrailBCTA">#REF!</definedName>
    <definedName name="GuardrailBCTB">#REF!</definedName>
    <definedName name="GUDANG">#REF!</definedName>
    <definedName name="GUEKS">#REF!</definedName>
    <definedName name="Guidepost">#REF!</definedName>
    <definedName name="Guidesign">#REF!</definedName>
    <definedName name="Gumbel">#REF!</definedName>
    <definedName name="GUN">#REF!</definedName>
    <definedName name="GUN_4">#REF!</definedName>
    <definedName name="gunawan">#N/A</definedName>
    <definedName name="gunting">#REF!</definedName>
    <definedName name="guntingbaja">#REF!</definedName>
    <definedName name="GUNUNG">#REF!</definedName>
    <definedName name="gustus">#REF!</definedName>
    <definedName name="GV">#REF!</definedName>
    <definedName name="GV.25">#REF!</definedName>
    <definedName name="gv.3">#REF!</definedName>
    <definedName name="GV.300">#REF!</definedName>
    <definedName name="gv.4">#REF!</definedName>
    <definedName name="GV.400">#REF!</definedName>
    <definedName name="gv1.25ab">#REF!</definedName>
    <definedName name="gv1.25ab_1">#REF!</definedName>
    <definedName name="gv1.25ab_1_1">#REF!</definedName>
    <definedName name="gv1.25ab_1_1_1">#REF!</definedName>
    <definedName name="gv1.25ab_3">#REF!</definedName>
    <definedName name="gv1.25ab_4">#REF!</definedName>
    <definedName name="gv1.25ab_7">#REF!</definedName>
    <definedName name="gv1.5ab">#REF!</definedName>
    <definedName name="gv1.5ab_1">#REF!</definedName>
    <definedName name="gv1.5ab_1_1">#REF!</definedName>
    <definedName name="gv1.5ab_1_1_1">#REF!</definedName>
    <definedName name="gv1.5ab_3">#REF!</definedName>
    <definedName name="gv1.5ab_4">#REF!</definedName>
    <definedName name="gv1.5ab_7">#REF!</definedName>
    <definedName name="gv10showa0.5">#REF!</definedName>
    <definedName name="gv10showa0.75">#REF!</definedName>
    <definedName name="gv10showa1">#REF!</definedName>
    <definedName name="gv10showa1.25">#REF!</definedName>
    <definedName name="gv10showa1.5">#REF!</definedName>
    <definedName name="gv10showa2">#REF!</definedName>
    <definedName name="gv10showa2.5">#REF!</definedName>
    <definedName name="gv10showa3">#REF!</definedName>
    <definedName name="gv10showa4">#REF!</definedName>
    <definedName name="gv10showa5">#REF!</definedName>
    <definedName name="gv10showa6">#REF!</definedName>
    <definedName name="gv12ab">#REF!</definedName>
    <definedName name="gv12ab_1">#REF!</definedName>
    <definedName name="gv12ab_1_1">#REF!</definedName>
    <definedName name="gv12ab_1_1_1">#REF!</definedName>
    <definedName name="gv12ab_3">#REF!</definedName>
    <definedName name="gv12ab_4">#REF!</definedName>
    <definedName name="gv12ab_7">#REF!</definedName>
    <definedName name="gv16afa10">#REF!</definedName>
    <definedName name="gv16afa2.5">#REF!</definedName>
    <definedName name="gv16afa3">#REF!</definedName>
    <definedName name="gv16afa4">#REF!</definedName>
    <definedName name="gv16afa5">#REF!</definedName>
    <definedName name="gv16afa6">#REF!</definedName>
    <definedName name="gv16afa8">#REF!</definedName>
    <definedName name="gv16showa2">#REF!</definedName>
    <definedName name="gv16showa2.5">#REF!</definedName>
    <definedName name="gv16showa3">#REF!</definedName>
    <definedName name="gv16showa4">#REF!</definedName>
    <definedName name="gv16showa5">#REF!</definedName>
    <definedName name="gv16showa6">#REF!</definedName>
    <definedName name="gv1ab">#REF!</definedName>
    <definedName name="gv1ab_1">#REF!</definedName>
    <definedName name="gv1ab_1_1">#REF!</definedName>
    <definedName name="gv1ab_1_1_1">#REF!</definedName>
    <definedName name="gv1ab_3">#REF!</definedName>
    <definedName name="gv1ab_4">#REF!</definedName>
    <definedName name="gv1ab_7">#REF!</definedName>
    <definedName name="gv1p25">#REF!</definedName>
    <definedName name="gv1p25_4">#REF!</definedName>
    <definedName name="gv1p5">#REF!</definedName>
    <definedName name="gv1p5_4">#REF!</definedName>
    <definedName name="gv20afa10">#REF!</definedName>
    <definedName name="gv20afa2">#REF!</definedName>
    <definedName name="gv20afa2.5">#REF!</definedName>
    <definedName name="gv20afa3">#REF!</definedName>
    <definedName name="gv20afa4">#REF!</definedName>
    <definedName name="gv20afa5">#REF!</definedName>
    <definedName name="gv20afa6">#REF!</definedName>
    <definedName name="gv20afa8">#REF!</definedName>
    <definedName name="gv20showa2">#REF!</definedName>
    <definedName name="gv20showa2.5">#REF!</definedName>
    <definedName name="gv20showa3">#REF!</definedName>
    <definedName name="gv20showa4">#REF!</definedName>
    <definedName name="gv20showa5">#REF!</definedName>
    <definedName name="gv20showa6">#REF!</definedName>
    <definedName name="gv34ab">#REF!</definedName>
    <definedName name="gv34ab_1">#REF!</definedName>
    <definedName name="gv34ab_1_1">#REF!</definedName>
    <definedName name="gv34ab_1_1_1">#REF!</definedName>
    <definedName name="gv34ab_3">#REF!</definedName>
    <definedName name="gv34ab_4">#REF!</definedName>
    <definedName name="gv34ab_7">#REF!</definedName>
    <definedName name="gv40spindo0.5">#REF!</definedName>
    <definedName name="gv40spindo0.75">#REF!</definedName>
    <definedName name="gv40spindo1">#REF!</definedName>
    <definedName name="gv40spindo1.25">#REF!</definedName>
    <definedName name="gv40spindo1.5">#REF!</definedName>
    <definedName name="gv40spindo2">#REF!</definedName>
    <definedName name="gv40spindo2.5">#REF!</definedName>
    <definedName name="gv40spindo3">#REF!</definedName>
    <definedName name="gv40spindo4">#REF!</definedName>
    <definedName name="gv40spindo5">#REF!</definedName>
    <definedName name="gv40spindo6">#REF!</definedName>
    <definedName name="gv40spindo8">#REF!</definedName>
    <definedName name="gvbersih0.5">#REF!</definedName>
    <definedName name="gvbersih0.75">#REF!</definedName>
    <definedName name="gvbersih1">#REF!</definedName>
    <definedName name="gvbersih1.25">#REF!</definedName>
    <definedName name="gvbersih1.5">#REF!</definedName>
    <definedName name="gvbersih2">#REF!</definedName>
    <definedName name="gvbersih2.5">#REF!</definedName>
    <definedName name="gvbersih3">#REF!</definedName>
    <definedName name="gvbersih4">#REF!</definedName>
    <definedName name="gvbersihafa0.5">#REF!</definedName>
    <definedName name="gvbersihafa0.75">#REF!</definedName>
    <definedName name="gvbersihafa1">#REF!</definedName>
    <definedName name="gvbersihafa1.25">#REF!</definedName>
    <definedName name="gvbersihafa1.5">#REF!</definedName>
    <definedName name="gvbersihafa2">#REF!</definedName>
    <definedName name="gvbersihafa2.5">#REF!</definedName>
    <definedName name="gvbersihafa3">#REF!</definedName>
    <definedName name="gvbersihafa4">#REF!</definedName>
    <definedName name="gvbersihafa5">#REF!</definedName>
    <definedName name="gvbersihafa6">#REF!</definedName>
    <definedName name="gvbersihafa8">#REF!</definedName>
    <definedName name="gvbersihkitz0.5">#REF!</definedName>
    <definedName name="gvbersihkitz0.75">#REF!</definedName>
    <definedName name="gvbersihkitz1">#REF!</definedName>
    <definedName name="gvbersihkitz1.25">#REF!</definedName>
    <definedName name="gvbersihkitz1.5">#REF!</definedName>
    <definedName name="gvbersihkitz2">#REF!</definedName>
    <definedName name="gvbersihkitz2.5">#REF!</definedName>
    <definedName name="gvbersihkitz3">#REF!</definedName>
    <definedName name="gvbersihkitz4">#REF!</definedName>
    <definedName name="gvbersihkz0.5">#REF!</definedName>
    <definedName name="gvbersihkz0.75">#REF!</definedName>
    <definedName name="gvbersihty0.5">#REF!</definedName>
    <definedName name="gvbersihty0.75">#REF!</definedName>
    <definedName name="gvbersihty1">#REF!</definedName>
    <definedName name="gvbersihty1.25">#REF!</definedName>
    <definedName name="gvbersihty1.5">#REF!</definedName>
    <definedName name="gvbersihty2">#REF!</definedName>
    <definedName name="gvbersihty2.5">#REF!</definedName>
    <definedName name="gvbersihty3">#REF!</definedName>
    <definedName name="gvbersihty4">#REF!</definedName>
    <definedName name="gvd0.5">#REF!</definedName>
    <definedName name="gvd0.5_1">#REF!</definedName>
    <definedName name="gvd0.5_1_1">#REF!</definedName>
    <definedName name="gvd0.5_1_1_1">#REF!</definedName>
    <definedName name="gvd0.5_3">#REF!</definedName>
    <definedName name="gvd0.5_4">#REF!</definedName>
    <definedName name="gvd0.5_7">#REF!</definedName>
    <definedName name="gvd0.75">#REF!</definedName>
    <definedName name="gvd0.75_1">#REF!</definedName>
    <definedName name="gvd0.75_1_1">#REF!</definedName>
    <definedName name="gvd0.75_1_1_1">#REF!</definedName>
    <definedName name="gvd0.75_3">#REF!</definedName>
    <definedName name="gvd0.75_4">#REF!</definedName>
    <definedName name="gvd0.75_7">#REF!</definedName>
    <definedName name="gvd1.25">#REF!</definedName>
    <definedName name="gvd1.25_1">#REF!</definedName>
    <definedName name="gvd1.25_1_1">#REF!</definedName>
    <definedName name="gvd1.25_1_1_1">#REF!</definedName>
    <definedName name="gvd1.25_3">#REF!</definedName>
    <definedName name="gvd1.25_4">#REF!</definedName>
    <definedName name="gvd1.25_7">#REF!</definedName>
    <definedName name="gvd1.5">#REF!</definedName>
    <definedName name="gvd1.5_1">#REF!</definedName>
    <definedName name="gvd1.5_1_1">#REF!</definedName>
    <definedName name="gvd1.5_1_1_1">#REF!</definedName>
    <definedName name="gvd1.5_3">#REF!</definedName>
    <definedName name="gvd1.5_4">#REF!</definedName>
    <definedName name="gvd1.5_7">#REF!</definedName>
    <definedName name="gvd1_1">#REF!</definedName>
    <definedName name="gvd1_1_1">#REF!</definedName>
    <definedName name="gvd1_1_1_1">#REF!</definedName>
    <definedName name="gvd1_3">#REF!</definedName>
    <definedName name="gvd1_4">#REF!</definedName>
    <definedName name="gvd1_7">#REF!</definedName>
    <definedName name="gvd10_1">#REF!</definedName>
    <definedName name="gvd10_1_1">#REF!</definedName>
    <definedName name="gvd10_1_1_1">#REF!</definedName>
    <definedName name="gvd10_3">#REF!</definedName>
    <definedName name="gvd10_4">#REF!</definedName>
    <definedName name="gvd10_7">#REF!</definedName>
    <definedName name="gvd100___0">"$#REF!.$N$289"</definedName>
    <definedName name="gvd100_1">#REF!</definedName>
    <definedName name="gvd100_1_1">#REF!</definedName>
    <definedName name="gvd100_1_1_1">#REF!</definedName>
    <definedName name="gvd100_2">#REF!</definedName>
    <definedName name="gvd100_2_1">#REF!</definedName>
    <definedName name="gvd100_3">#REF!</definedName>
    <definedName name="gvd100_3_1">#REF!</definedName>
    <definedName name="gvd100_3_1_1">#REF!</definedName>
    <definedName name="gvd100_4">#REF!</definedName>
    <definedName name="gvd100_4_1">#REF!</definedName>
    <definedName name="gvd100_5">#REF!</definedName>
    <definedName name="gvd100_6">#REF!</definedName>
    <definedName name="gvd100_7">#REF!</definedName>
    <definedName name="gvd100_7_1">#REF!</definedName>
    <definedName name="gvd100_8">#REF!</definedName>
    <definedName name="gvd100_9">#REF!</definedName>
    <definedName name="gvd15___0">"$#REF!.$N$269"</definedName>
    <definedName name="gvd15_1">#REF!</definedName>
    <definedName name="gvd15_1_1">#REF!</definedName>
    <definedName name="gvd15_1_1_1">#REF!</definedName>
    <definedName name="gvd15_2">#REF!</definedName>
    <definedName name="gvd15_2_1">#REF!</definedName>
    <definedName name="gvd15_3">#REF!</definedName>
    <definedName name="gvd15_3_1">#REF!</definedName>
    <definedName name="gvd15_3_1_1">#REF!</definedName>
    <definedName name="gvd15_4">#REF!</definedName>
    <definedName name="gvd15_4_1">#REF!</definedName>
    <definedName name="gvd15_5">#REF!</definedName>
    <definedName name="gvd15_6">#REF!</definedName>
    <definedName name="gvd15_7">#REF!</definedName>
    <definedName name="gvd15_7_1">#REF!</definedName>
    <definedName name="gvd15_8">#REF!</definedName>
    <definedName name="gvd15_9">#REF!</definedName>
    <definedName name="gvd150___0">"$#REF!.$N$267"</definedName>
    <definedName name="gvd150_1">#REF!</definedName>
    <definedName name="gvd150_1_1">#REF!</definedName>
    <definedName name="gvd150_1_1_1">#REF!</definedName>
    <definedName name="gvd150_2">#REF!</definedName>
    <definedName name="gvd150_3">#REF!</definedName>
    <definedName name="gvd150_3_1">#REF!</definedName>
    <definedName name="gvd150_4">#REF!</definedName>
    <definedName name="gvd150_4_1">#REF!</definedName>
    <definedName name="gvd150_5">#REF!</definedName>
    <definedName name="gvd150_6">#REF!</definedName>
    <definedName name="gvd150_7">#REF!</definedName>
    <definedName name="gvd150_7_1">#REF!</definedName>
    <definedName name="gvd150_8">#REF!</definedName>
    <definedName name="gvd150_9">#REF!</definedName>
    <definedName name="gvd2.5">#REF!</definedName>
    <definedName name="gvd2.5_1">#REF!</definedName>
    <definedName name="gvd2.5_1_1">#REF!</definedName>
    <definedName name="gvd2.5_1_1_1">#REF!</definedName>
    <definedName name="gvd2.5_3">#REF!</definedName>
    <definedName name="gvd2.5_4">#REF!</definedName>
    <definedName name="gvd2.5_7">#REF!</definedName>
    <definedName name="gvd2_1">#REF!</definedName>
    <definedName name="gvd2_1_1">#REF!</definedName>
    <definedName name="gvd2_1_1_1">#REF!</definedName>
    <definedName name="gvd2_3">#REF!</definedName>
    <definedName name="gvd2_4">#REF!</definedName>
    <definedName name="gvd2_7">#REF!</definedName>
    <definedName name="gvd25___0">"$#REF!.$N$464"</definedName>
    <definedName name="gvd25_1">#REF!</definedName>
    <definedName name="gvd25_1_1">#REF!</definedName>
    <definedName name="gvd25_1_1_1">#REF!</definedName>
    <definedName name="gvd25_2">#REF!</definedName>
    <definedName name="gvd25_2_1">#REF!</definedName>
    <definedName name="gvd25_3">#REF!</definedName>
    <definedName name="gvd25_3_1">#REF!</definedName>
    <definedName name="gvd25_3_1_1">#REF!</definedName>
    <definedName name="gvd25_4">#REF!</definedName>
    <definedName name="gvd25_4_1">#REF!</definedName>
    <definedName name="gvd25_5">#REF!</definedName>
    <definedName name="gvd25_6">#REF!</definedName>
    <definedName name="gvd25_7">#REF!</definedName>
    <definedName name="gvd25_7_1">#REF!</definedName>
    <definedName name="gvd25_8">#REF!</definedName>
    <definedName name="gvd25_9">#REF!</definedName>
    <definedName name="gvd3_1">#REF!</definedName>
    <definedName name="gvd3_1_1">#REF!</definedName>
    <definedName name="gvd3_1_1_1">#REF!</definedName>
    <definedName name="gvd3_3">#REF!</definedName>
    <definedName name="gvd3_4">#REF!</definedName>
    <definedName name="gvd3_7">#REF!</definedName>
    <definedName name="gvd4_1">#REF!</definedName>
    <definedName name="gvd4_1_1">#REF!</definedName>
    <definedName name="gvd4_1_1_1">#REF!</definedName>
    <definedName name="gvd4_3">#REF!</definedName>
    <definedName name="gvd4_4">#REF!</definedName>
    <definedName name="gvd4_7">#REF!</definedName>
    <definedName name="gvd5_1">#REF!</definedName>
    <definedName name="gvd5_1_1">#REF!</definedName>
    <definedName name="gvd5_1_1_1">#REF!</definedName>
    <definedName name="gvd5_3">#REF!</definedName>
    <definedName name="gvd5_4">#REF!</definedName>
    <definedName name="gvd5_7">#REF!</definedName>
    <definedName name="gvd50___0">"$#REF!.$N$290"</definedName>
    <definedName name="gvd50_1">#REF!</definedName>
    <definedName name="gvd50_1_1">#REF!</definedName>
    <definedName name="gvd50_1_1_1">#REF!</definedName>
    <definedName name="gvd50_2">#REF!</definedName>
    <definedName name="gvd50_2_1">#REF!</definedName>
    <definedName name="gvd50_3">#REF!</definedName>
    <definedName name="gvd50_3_1">#REF!</definedName>
    <definedName name="gvd50_3_1_1">#REF!</definedName>
    <definedName name="gvd50_4">#REF!</definedName>
    <definedName name="gvd50_4_1">#REF!</definedName>
    <definedName name="gvd50_5">#REF!</definedName>
    <definedName name="gvd50_6">#REF!</definedName>
    <definedName name="gvd50_7">#REF!</definedName>
    <definedName name="gvd50_7_1">#REF!</definedName>
    <definedName name="gvd50_8">#REF!</definedName>
    <definedName name="gvd50_9">#REF!</definedName>
    <definedName name="gvd6_1">#REF!</definedName>
    <definedName name="gvd6_1_1">#REF!</definedName>
    <definedName name="gvd6_1_1_1">#REF!</definedName>
    <definedName name="gvd6_3">#REF!</definedName>
    <definedName name="gvd6_4">#REF!</definedName>
    <definedName name="gvd6_7">#REF!</definedName>
    <definedName name="gvd65___0">"$#REF!.$N$268"</definedName>
    <definedName name="gvd65_1">#REF!</definedName>
    <definedName name="gvd65_1_1">#REF!</definedName>
    <definedName name="gvd65_1_1_1">#REF!</definedName>
    <definedName name="gvd65_2">#REF!</definedName>
    <definedName name="gvd65_3">#REF!</definedName>
    <definedName name="gvd65_3_1">#REF!</definedName>
    <definedName name="gvd65_4">#REF!</definedName>
    <definedName name="gvd65_4_1">#REF!</definedName>
    <definedName name="gvd65_5">#REF!</definedName>
    <definedName name="gvd65_6">#REF!</definedName>
    <definedName name="gvd65_7">#REF!</definedName>
    <definedName name="gvd65_7_1">#REF!</definedName>
    <definedName name="gvd65_8">#REF!</definedName>
    <definedName name="gvd65_9">#REF!</definedName>
    <definedName name="gvd8_1">#REF!</definedName>
    <definedName name="gvd8_1_1">#REF!</definedName>
    <definedName name="gvd8_1_1_1">#REF!</definedName>
    <definedName name="gvd8_3">#REF!</definedName>
    <definedName name="gvd8_4">#REF!</definedName>
    <definedName name="gvd8_7">#REF!</definedName>
    <definedName name="gvhydrant0.5">#REF!</definedName>
    <definedName name="gvhydrant0.75">#REF!</definedName>
    <definedName name="gvhydrant1">#REF!</definedName>
    <definedName name="gvhydrant1.25">#REF!</definedName>
    <definedName name="gvhydrant1.5">#REF!</definedName>
    <definedName name="gvhydrant2">#REF!</definedName>
    <definedName name="gvhydrant2.5">#REF!</definedName>
    <definedName name="gvhydrant3">#REF!</definedName>
    <definedName name="gvhydrant4">#REF!</definedName>
    <definedName name="gvhydrant5">#REF!</definedName>
    <definedName name="gvhydrant6">#REF!</definedName>
    <definedName name="gvhydrant8">#REF!</definedName>
    <definedName name="gvhydrantkitz0.5">#REF!</definedName>
    <definedName name="gvhydrantkitz0.75">#REF!</definedName>
    <definedName name="gvhydrantkitz1">#REF!</definedName>
    <definedName name="gvhydrantkitz1.25">#REF!</definedName>
    <definedName name="gvhydrantkitz1.5">#REF!</definedName>
    <definedName name="gvhydrantkitz2">#REF!</definedName>
    <definedName name="gvhydrantkitz2.5">#REF!</definedName>
    <definedName name="gvhydrantkitz3">#REF!</definedName>
    <definedName name="gvhydrantkitz4">#REF!</definedName>
    <definedName name="gvhydrantkitz5">#REF!</definedName>
    <definedName name="gvhydrantkitz6">#REF!</definedName>
    <definedName name="gvhydrantkitz8">#REF!</definedName>
    <definedName name="gvhydranty0.5">#REF!</definedName>
    <definedName name="gvhydranty0.75">#REF!</definedName>
    <definedName name="gvhydranty1">#REF!</definedName>
    <definedName name="gvhydranty1.25">#REF!</definedName>
    <definedName name="gvhydranty1.5">#REF!</definedName>
    <definedName name="gvhydranty10">#REF!</definedName>
    <definedName name="gvhydranty12">#REF!</definedName>
    <definedName name="gvhydranty2">#REF!</definedName>
    <definedName name="gvhydranty2.5">#REF!</definedName>
    <definedName name="gvhydranty3">#REF!</definedName>
    <definedName name="gvhydranty4">#REF!</definedName>
    <definedName name="gvhydranty5">#REF!</definedName>
    <definedName name="gvhydranty6">#REF!</definedName>
    <definedName name="gvhydranty8">#REF!</definedName>
    <definedName name="GW">#REF!</definedName>
    <definedName name="gw_Rebar_ratio">#REF!</definedName>
    <definedName name="gwk">#REF!</definedName>
    <definedName name="gwtdsp1">#REF!</definedName>
    <definedName name="gwtdsp2">#REF!</definedName>
    <definedName name="gwtdsp4">#REF!</definedName>
    <definedName name="gwwr" localSheetId="9">{"'Sheet1'!$A$1"}</definedName>
    <definedName name="gwwr">{"'Sheet1'!$A$1"}</definedName>
    <definedName name="GX">#REF!</definedName>
    <definedName name="gyp">#REF!</definedName>
    <definedName name="gyp12jy">#REF!</definedName>
    <definedName name="gyp2s">#REF!</definedName>
    <definedName name="gypflat">#REF!</definedName>
    <definedName name="gyppita">#REF!</definedName>
    <definedName name="Gypsm">#REF!</definedName>
    <definedName name="gypsum">#REF!</definedName>
    <definedName name="gypsum_1">#REF!</definedName>
    <definedName name="gypsum_board_9mm">#REF!</definedName>
    <definedName name="Gypsum9">#REF!</definedName>
    <definedName name="gyptile">#REF!</definedName>
    <definedName name="gyyuu" localSheetId="9">{"'Sheet1'!$A$1"}</definedName>
    <definedName name="gyyuu">{"'Sheet1'!$A$1"}</definedName>
    <definedName name="h">#REF!</definedName>
    <definedName name="H.06">#REF!</definedName>
    <definedName name="H.1">#REF!</definedName>
    <definedName name="H.10">#REF!</definedName>
    <definedName name="h.10.a">#REF!</definedName>
    <definedName name="H.15">#REF!</definedName>
    <definedName name="H.2">#REF!</definedName>
    <definedName name="H.21">#REF!</definedName>
    <definedName name="H.2ab">#REF!</definedName>
    <definedName name="H.2Bs">#REF!</definedName>
    <definedName name="H.2m">#REF!</definedName>
    <definedName name="H.2n">#REF!</definedName>
    <definedName name="H.2s.">#REF!</definedName>
    <definedName name="H.2Sp.">#REF!</definedName>
    <definedName name="H.3">#REF!</definedName>
    <definedName name="H.31">#REF!</definedName>
    <definedName name="H.4">#REF!</definedName>
    <definedName name="H.5">#REF!</definedName>
    <definedName name="H.6">#REF!</definedName>
    <definedName name="H.6.1">#REF!</definedName>
    <definedName name="H.6.2">#REF!</definedName>
    <definedName name="H.6.3">#REF!</definedName>
    <definedName name="H.6.4">#REF!</definedName>
    <definedName name="H.6.5a">#REF!</definedName>
    <definedName name="H.6.5b">#REF!</definedName>
    <definedName name="H.7">#REF!</definedName>
    <definedName name="H.8">#REF!</definedName>
    <definedName name="H.9">#REF!</definedName>
    <definedName name="h.9.a">#REF!</definedName>
    <definedName name="H.9a">#REF!</definedName>
    <definedName name="H_1">#N/A</definedName>
    <definedName name="h_11" localSheetId="9">______________MDE26</definedName>
    <definedName name="h_11" localSheetId="8">______________MDE26</definedName>
    <definedName name="h_11">______________MDE26</definedName>
    <definedName name="H_1a" localSheetId="9">#REF!</definedName>
    <definedName name="H_1a">#REF!</definedName>
    <definedName name="H_2">#N/A</definedName>
    <definedName name="H_2a" localSheetId="9">#REF!</definedName>
    <definedName name="H_2a">#REF!</definedName>
    <definedName name="h_3" localSheetId="9">[0]!__________nyy47050</definedName>
    <definedName name="h_3">[0]!__________nyy47050</definedName>
    <definedName name="h_4" localSheetId="9">[0]!__________nyy49570</definedName>
    <definedName name="h_4">[0]!__________nyy49570</definedName>
    <definedName name="h_4040" localSheetId="9">#REF!</definedName>
    <definedName name="h_4040">#REF!</definedName>
    <definedName name="H_6" localSheetId="9">#REF!</definedName>
    <definedName name="H_6">#REF!</definedName>
    <definedName name="H_Total">#REF!</definedName>
    <definedName name="h15.a">#REF!</definedName>
    <definedName name="H2S">#REF!</definedName>
    <definedName name="HA">#REF!</definedName>
    <definedName name="Haag.angin">#REF!</definedName>
    <definedName name="hab">#REF!</definedName>
    <definedName name="HAB_MS">#REF!</definedName>
    <definedName name="habantu">#REF!</definedName>
    <definedName name="HABE">#REF!</definedName>
    <definedName name="had">#REF!</definedName>
    <definedName name="hadi">#REF!</definedName>
    <definedName name="hAGApINTU">#REF!</definedName>
    <definedName name="hagis">#REF!</definedName>
    <definedName name="HAGO">#REF!</definedName>
    <definedName name="haha" localSheetId="9">[0]!_________nyy416</definedName>
    <definedName name="haha">[0]!_________nyy416</definedName>
    <definedName name="haha_2" localSheetId="9">[0]!__________pav8</definedName>
    <definedName name="haha_2">[0]!__________pav8</definedName>
    <definedName name="haha_3" localSheetId="9">[0]!__________PB2</definedName>
    <definedName name="haha_3">[0]!__________PB2</definedName>
    <definedName name="haha_4" localSheetId="9">[0]!__________pb4</definedName>
    <definedName name="haha_4">[0]!__________pb4</definedName>
    <definedName name="hahc" localSheetId="9">#REF!</definedName>
    <definedName name="hahc">#REF!</definedName>
    <definedName name="hai" localSheetId="9">{"'Sheet1'!$L$16"}</definedName>
    <definedName name="hai">{"'Sheet1'!$L$16"}</definedName>
    <definedName name="HAIII">#N/A</definedName>
    <definedName name="HAIII_2" localSheetId="9">[0]!__________pbf4</definedName>
    <definedName name="HAIII_2">[0]!__________pbf4</definedName>
    <definedName name="HAIII_3" localSheetId="9">[0]!__________pbs150</definedName>
    <definedName name="HAIII_3">[0]!__________pbs150</definedName>
    <definedName name="HAIII_4" localSheetId="9">[0]!__________pbs50</definedName>
    <definedName name="HAIII_4">[0]!__________pbs50</definedName>
    <definedName name="HAJIME" localSheetId="9">#REF!</definedName>
    <definedName name="HAJIME">#REF!</definedName>
    <definedName name="HAJIME_1" localSheetId="9">#REF!</definedName>
    <definedName name="HAJIME_1">#REF!</definedName>
    <definedName name="HAJIME_1_1">#REF!</definedName>
    <definedName name="HAJIME_1_1_1">#REF!</definedName>
    <definedName name="HAJIME_3">#REF!</definedName>
    <definedName name="HAJIME_4">#REF!</definedName>
    <definedName name="HAJIME_7">#REF!</definedName>
    <definedName name="HAK">#REF!</definedName>
    <definedName name="hak.1">#REF!</definedName>
    <definedName name="hak.2">#REF!</definedName>
    <definedName name="Hak_Angin">#REF!</definedName>
    <definedName name="Hak_angin_alm_casement">#REF!</definedName>
    <definedName name="hakangin">#REF!</definedName>
    <definedName name="hakangin_1">#REF!</definedName>
    <definedName name="HAL_2_2">NA()</definedName>
    <definedName name="HAL_3_2">NA()</definedName>
    <definedName name="HAL4_2">NA()</definedName>
    <definedName name="HALO" hidden="1">#REF!</definedName>
    <definedName name="HALUS">#REF!</definedName>
    <definedName name="Hammer">#REF!</definedName>
    <definedName name="hampar">#REF!</definedName>
    <definedName name="Hand_Compactor">#REF!</definedName>
    <definedName name="handle">#REF!</definedName>
    <definedName name="handle_1">#REF!</definedName>
    <definedName name="HANDLE_PINTU_ALUMINIUM_COMB">#N/A</definedName>
    <definedName name="HANDLE_PINTU_STAINLESS_BULAT">#N/A</definedName>
    <definedName name="HANDLE_PINTU_STAINLESS_KOTAK">#REF!</definedName>
    <definedName name="Handle_st.steels">#REF!</definedName>
    <definedName name="HANDLE_STAINLESS_BULAT">#REF!</definedName>
    <definedName name="handlestain">#REF!</definedName>
    <definedName name="handrail">#REF!</definedName>
    <definedName name="HANDS">#REF!</definedName>
    <definedName name="handshower">#REF!</definedName>
    <definedName name="handy">#REF!</definedName>
    <definedName name="HAPUS">#REF!</definedName>
    <definedName name="Har">#REF!</definedName>
    <definedName name="HARBQ">#REF!</definedName>
    <definedName name="hard">#REF!</definedName>
    <definedName name="hardas">#REF!</definedName>
    <definedName name="hardi">#REF!</definedName>
    <definedName name="harflek">#REF!</definedName>
    <definedName name="harflekb">#REF!</definedName>
    <definedName name="harflekc">#REF!</definedName>
    <definedName name="Harga">#N/A</definedName>
    <definedName name="HARGA.2009">#REF!</definedName>
    <definedName name="harga_bahan">#REF!</definedName>
    <definedName name="Harga_Dasar">#REF!</definedName>
    <definedName name="HARGA_MATERIAL">#REF!</definedName>
    <definedName name="Harga_Satuan">#REF!</definedName>
    <definedName name="HARGA_SATUAN_PEKERJAAN_TERPASANG">#REF!</definedName>
    <definedName name="Harga_Total">#REF!</definedName>
    <definedName name="HargaAlat">#REF!</definedName>
    <definedName name="HargaAlatB">#REF!</definedName>
    <definedName name="HargaAlatCC">#REF!</definedName>
    <definedName name="HargaAlatCCOIntern">#REF!</definedName>
    <definedName name="HargaBahan">#REF!</definedName>
    <definedName name="HargaBahanB">#REF!</definedName>
    <definedName name="HargaBahanB2">#REF!</definedName>
    <definedName name="HargaBahanCC">#REF!</definedName>
    <definedName name="HargaBahanCCOIntern">#REF!</definedName>
    <definedName name="hargadasar">#REF!</definedName>
    <definedName name="hargamob">#REF!</definedName>
    <definedName name="hargasatj91">#REF!</definedName>
    <definedName name="HargaSatuan">#REF!</definedName>
    <definedName name="HargaSub">#REF!</definedName>
    <definedName name="HargaSubCC">#REF!</definedName>
    <definedName name="HargaSubCCOIntern">#REF!</definedName>
    <definedName name="hargatiket1jalan">#REF!</definedName>
    <definedName name="HARGATOTAL">#REF!</definedName>
    <definedName name="HargaUpah">#REF!</definedName>
    <definedName name="HargaUpahB">#REF!</definedName>
    <definedName name="HargaUpahCCOIntern">#REF!</definedName>
    <definedName name="hari">#REF!</definedName>
    <definedName name="HarianBukuStandar">#REF!</definedName>
    <definedName name="HarianI">#REF!</definedName>
    <definedName name="HarianII">#REF!</definedName>
    <definedName name="HarianIII">#REF!</definedName>
    <definedName name="HarianJenisBreakdown">#REF!</definedName>
    <definedName name="HarianJumlahBreakdown">#REF!</definedName>
    <definedName name="HarianPeriodeI">#REF!</definedName>
    <definedName name="HarianPeriodeII">#REF!</definedName>
    <definedName name="HarianPeriodeIII">#REF!</definedName>
    <definedName name="HarianVolI">#REF!</definedName>
    <definedName name="HarianVolII">#REF!</definedName>
    <definedName name="HarianVolIII">#REF!</definedName>
    <definedName name="HariPemeriksaan">#REF!</definedName>
    <definedName name="harmonika">#REF!</definedName>
    <definedName name="harmonika_1">#REF!</definedName>
    <definedName name="hARSAT">#REF!</definedName>
    <definedName name="Harsat_Pek">#REF!</definedName>
    <definedName name="HarsatAlat">#REF!</definedName>
    <definedName name="HarsatAlatCCOIntern">#REF!</definedName>
    <definedName name="HarsatBahan">#REF!</definedName>
    <definedName name="HarsatBahanCCOIntern">#REF!</definedName>
    <definedName name="HarsatSub">#REF!</definedName>
    <definedName name="HarsatSubCCOIntern">#REF!</definedName>
    <definedName name="HarsatUpah">#REF!</definedName>
    <definedName name="HarsatUpahBahanAlat">#REF!</definedName>
    <definedName name="HarsatUpahCCOIntern">#REF!</definedName>
    <definedName name="harsdini">#REF!</definedName>
    <definedName name="has.200">#REF!</definedName>
    <definedName name="HASRAPJadi">#REF!</definedName>
    <definedName name="hatb">#REF!</definedName>
    <definedName name="hb">#REF!</definedName>
    <definedName name="hb_4">#REF!</definedName>
    <definedName name="hbb.05">#REF!</definedName>
    <definedName name="hbb.1">#REF!</definedName>
    <definedName name="hbb.10">#REF!</definedName>
    <definedName name="hbb.2">#REF!</definedName>
    <definedName name="hbb.3">#REF!</definedName>
    <definedName name="hbb.5">#REF!</definedName>
    <definedName name="hbbp">#REF!</definedName>
    <definedName name="Hbeam">#REF!</definedName>
    <definedName name="hblw">#REF!</definedName>
    <definedName name="hbtb">#REF!</definedName>
    <definedName name="hbtp">#REF!</definedName>
    <definedName name="hbtpb">#REF!</definedName>
    <definedName name="HC">#REF!</definedName>
    <definedName name="hcab">#REF!</definedName>
    <definedName name="hcabc">#REF!</definedName>
    <definedName name="hcd">#REF!</definedName>
    <definedName name="HCL">#REF!</definedName>
    <definedName name="hcomp">#REF!</definedName>
    <definedName name="hcv">#REF!</definedName>
    <definedName name="hd">#REF!</definedName>
    <definedName name="hd_1">#REF!</definedName>
    <definedName name="hd_1_1">#REF!</definedName>
    <definedName name="hd_1_1_1">#REF!</definedName>
    <definedName name="hd_3">#REF!</definedName>
    <definedName name="hd_4">#REF!</definedName>
    <definedName name="hd_7">#REF!</definedName>
    <definedName name="HDFGF">#REF!</definedName>
    <definedName name="HDJSW" localSheetId="9">{"'Sheet1'!$A$1"}</definedName>
    <definedName name="HDJSW">{"'Sheet1'!$A$1"}</definedName>
    <definedName name="hdljend">#REF!</definedName>
    <definedName name="hdljend_10">#REF!</definedName>
    <definedName name="hdljend_2">#REF!</definedName>
    <definedName name="hdljend_3">#REF!</definedName>
    <definedName name="hdljend_4">#REF!</definedName>
    <definedName name="hdljend_5">#REF!</definedName>
    <definedName name="hdljend_6">#REF!</definedName>
    <definedName name="hdljend_8">#REF!</definedName>
    <definedName name="hdozer">#REF!</definedName>
    <definedName name="Hdpx5">#REF!</definedName>
    <definedName name="hdt.35">#REF!</definedName>
    <definedName name="hdt.5">#REF!</definedName>
    <definedName name="hdud" localSheetId="9">{"'Sheet1'!$A$1"}</definedName>
    <definedName name="hdud">{"'Sheet1'!$A$1"}</definedName>
    <definedName name="hdw">#REF!</definedName>
    <definedName name="hdw_1">#REF!</definedName>
    <definedName name="hdw_1_1">#REF!</definedName>
    <definedName name="hdw_2">#REF!</definedName>
    <definedName name="hdw_2_1">#REF!</definedName>
    <definedName name="hdw_2_4">#REF!</definedName>
    <definedName name="hdw_3">#REF!</definedName>
    <definedName name="hdw_3_4">#REF!</definedName>
    <definedName name="hdw_4">#REF!</definedName>
    <definedName name="hdw_4_1">#REF!</definedName>
    <definedName name="hdw_5">#REF!</definedName>
    <definedName name="hdw_6">#REF!</definedName>
    <definedName name="hdw_7">#REF!</definedName>
    <definedName name="hdw_8">#REF!</definedName>
    <definedName name="hdw_9">#REF!</definedName>
    <definedName name="hdw1_1">#REF!</definedName>
    <definedName name="hdw1_1_1">#REF!</definedName>
    <definedName name="hdw1_2">#REF!</definedName>
    <definedName name="hdw1_3">#REF!</definedName>
    <definedName name="hdw1_4">#REF!</definedName>
    <definedName name="hdw1_4_1">#REF!</definedName>
    <definedName name="hdw1_5">#REF!</definedName>
    <definedName name="hdw1_6">#REF!</definedName>
    <definedName name="hdw1_7">#REF!</definedName>
    <definedName name="hdw1_7_1">#REF!</definedName>
    <definedName name="hdw1_8">#REF!</definedName>
    <definedName name="hdw1_9">#REF!</definedName>
    <definedName name="HDY">#REF!</definedName>
    <definedName name="HDY_4">#REF!</definedName>
    <definedName name="he" localSheetId="9">{"Book1","4.09 FLORA DAN FAUNA.xls","4.22 PERLENGKAPAN SEKOLAH.xls"}</definedName>
    <definedName name="he" localSheetId="8">{"Book1","4.09 FLORA DAN FAUNA.xls","4.22 PERLENGKAPAN SEKOLAH.xls"}</definedName>
    <definedName name="he">{"Book1","4.09 FLORA DAN FAUNA.xls","4.22 PERLENGKAPAN SEKOLAH.xls"}</definedName>
    <definedName name="Heä_soá_laép_xaø_H">1.7</definedName>
    <definedName name="heä_soá_sình_laày">#REF!</definedName>
    <definedName name="Head">#REF!</definedName>
    <definedName name="Head_6">#REF!</definedName>
    <definedName name="Header_Row">ROW(#REF!)</definedName>
    <definedName name="headshower">#REF!</definedName>
    <definedName name="HEALTH___SAFETY">#REF!</definedName>
    <definedName name="HEALTH___SAFETY_4">#REF!</definedName>
    <definedName name="heater">#REF!</definedName>
    <definedName name="hee">#REF!</definedName>
    <definedName name="HEKTO_1">#REF!</definedName>
    <definedName name="HEKTO_2">#REF!</definedName>
    <definedName name="hektometer">#REF!</definedName>
    <definedName name="helipad">#REF!</definedName>
    <definedName name="Hello">#N/A</definedName>
    <definedName name="helo" localSheetId="9">[0]!_________pab2</definedName>
    <definedName name="helo">[0]!_________pab2</definedName>
    <definedName name="helo_11" localSheetId="9">_____________nyy44</definedName>
    <definedName name="helo_11" localSheetId="8">_____________nyy44</definedName>
    <definedName name="helo_11">_____________nyy44</definedName>
    <definedName name="helo_2" localSheetId="9">[0]!__________VL200</definedName>
    <definedName name="helo_2">[0]!__________VL200</definedName>
    <definedName name="helo_3" localSheetId="9">[0]!__________wm10</definedName>
    <definedName name="helo_3">[0]!__________wm10</definedName>
    <definedName name="helo_4" localSheetId="9">RAB!_________AAD3</definedName>
    <definedName name="helo_4">[0]!_________AAD3</definedName>
    <definedName name="helper" localSheetId="9">#REF!</definedName>
    <definedName name="helper">#REF!</definedName>
    <definedName name="Hendra" localSheetId="9">#REF!</definedName>
    <definedName name="Hendra">#REF!</definedName>
    <definedName name="hERO">#REF!</definedName>
    <definedName name="hERO_4">#REF!</definedName>
    <definedName name="hERO_aNADUCT">#REF!</definedName>
    <definedName name="hERO_aNADUCT_4">#REF!</definedName>
    <definedName name="HEUNCET">#REF!</definedName>
    <definedName name="HEXAS">#REF!</definedName>
    <definedName name="HEY" hidden="1">#REF!</definedName>
    <definedName name="HF">#REF!</definedName>
    <definedName name="HFG" localSheetId="9">{"'Sheet1'!$A$1"}</definedName>
    <definedName name="HFG">{"'Sheet1'!$A$1"}</definedName>
    <definedName name="HFGDJ" localSheetId="9">{"'Sheet1'!$A$1"}</definedName>
    <definedName name="HFGDJ">{"'Sheet1'!$A$1"}</definedName>
    <definedName name="hfghf">#REF!</definedName>
    <definedName name="hfghf_1">#REF!</definedName>
    <definedName name="hfghf_7">#REF!</definedName>
    <definedName name="hfl" hidden="1">#REF!</definedName>
    <definedName name="HFT" hidden="1">#REF!</definedName>
    <definedName name="hfy" hidden="1">#REF!</definedName>
    <definedName name="hfyd" localSheetId="9">{"'Sheet1'!$A$1"}</definedName>
    <definedName name="hfyd">{"'Sheet1'!$A$1"}</definedName>
    <definedName name="hg" hidden="1">#REF!</definedName>
    <definedName name="hgh">#REF!</definedName>
    <definedName name="hghbkljlj">#REF!</definedName>
    <definedName name="hgjj" localSheetId="9">{"'Sheet1'!$A$1"}</definedName>
    <definedName name="hgjj">{"'Sheet1'!$A$1"}</definedName>
    <definedName name="hgrader">#REF!</definedName>
    <definedName name="HH" localSheetId="9">{"'Sheet1'!$A$1"}</definedName>
    <definedName name="HH">{"'Sheet1'!$A$1"}</definedName>
    <definedName name="HH_01">#REF!</definedName>
    <definedName name="HH_02">#REF!</definedName>
    <definedName name="HH_03">#REF!</definedName>
    <definedName name="HH_04">#REF!</definedName>
    <definedName name="HH15HT">#REF!</definedName>
    <definedName name="HH16HT">#REF!</definedName>
    <definedName name="HH19HT">#REF!</definedName>
    <definedName name="HH20HT">#REF!</definedName>
    <definedName name="hhd">#REF!</definedName>
    <definedName name="HHH" hidden="1">#REF!</definedName>
    <definedName name="HHHHH">#REF!</definedName>
    <definedName name="hhm">#REF!</definedName>
    <definedName name="hhrs">#REF!</definedName>
    <definedName name="hhu">#REF!</definedName>
    <definedName name="hias">#REF!</definedName>
    <definedName name="hid">#REF!</definedName>
    <definedName name="HiddenRows" hidden="1">#REF!</definedName>
    <definedName name="hidgksm">#REF!</definedName>
    <definedName name="Hidr">#REF!</definedName>
    <definedName name="HIJ">#REF!</definedName>
    <definedName name="hil">#REF!</definedName>
    <definedName name="hil_1">#REF!</definedName>
    <definedName name="hil_1_1">#REF!</definedName>
    <definedName name="hil_1_1_1">#REF!</definedName>
    <definedName name="hil_2">#REF!</definedName>
    <definedName name="hil_3">#REF!</definedName>
    <definedName name="hil_3_1">#REF!</definedName>
    <definedName name="hil_4">#REF!</definedName>
    <definedName name="hil_4_1">#REF!</definedName>
    <definedName name="hil_5">#REF!</definedName>
    <definedName name="hil_6">#REF!</definedName>
    <definedName name="hil_7">#REF!</definedName>
    <definedName name="hil_7_1">#REF!</definedName>
    <definedName name="hil_8">#REF!</definedName>
    <definedName name="hil_9">#REF!</definedName>
    <definedName name="hinis">#REF!</definedName>
    <definedName name="HIPPA">#REF!</definedName>
    <definedName name="hit">#REF!</definedName>
    <definedName name="hj">#REF!</definedName>
    <definedName name="hjg" localSheetId="9" hidden="1">{#N/A,#N/A,TRUE,"Front";#N/A,#N/A,TRUE,"Simple Letter";#N/A,#N/A,TRUE,"Inside";#N/A,#N/A,TRUE,"Contents";#N/A,#N/A,TRUE,"Basis";#N/A,#N/A,TRUE,"Inclusions";#N/A,#N/A,TRUE,"Exclusions";#N/A,#N/A,TRUE,"Areas";#N/A,#N/A,TRUE,"Summary";#N/A,#N/A,TRUE,"Detail"}</definedName>
    <definedName name="hjg" hidden="1">{#N/A,#N/A,TRUE,"Front";#N/A,#N/A,TRUE,"Simple Letter";#N/A,#N/A,TRUE,"Inside";#N/A,#N/A,TRUE,"Contents";#N/A,#N/A,TRUE,"Basis";#N/A,#N/A,TRUE,"Inclusions";#N/A,#N/A,TRUE,"Exclusions";#N/A,#N/A,TRUE,"Areas";#N/A,#N/A,TRUE,"Summary";#N/A,#N/A,TRUE,"Detail"}</definedName>
    <definedName name="hjgj" localSheetId="9">{"Book1","RAB PASAR 30 AUG SCRAB.xls"}</definedName>
    <definedName name="hjgj">{"Book1","RAB PASAR 30 AUG SCRAB.xls"}</definedName>
    <definedName name="HJJ" hidden="1">#REF!</definedName>
    <definedName name="hjy" localSheetId="9">{"'Sheet1'!$A$1"}</definedName>
    <definedName name="hjy">{"'Sheet1'!$A$1"}</definedName>
    <definedName name="HK">#REF!</definedName>
    <definedName name="hkb">#REF!</definedName>
    <definedName name="hkgb">#REF!</definedName>
    <definedName name="hkh">#REF!</definedName>
    <definedName name="hkpb">#REF!</definedName>
    <definedName name="hks">#REF!</definedName>
    <definedName name="hkup">#REF!</definedName>
    <definedName name="HL">#REF!</definedName>
    <definedName name="hm">#REF!</definedName>
    <definedName name="hmg.3r">#REF!</definedName>
    <definedName name="hmgb">#REF!</definedName>
    <definedName name="hmgrk">#REF!</definedName>
    <definedName name="hmgt">#REF!</definedName>
    <definedName name="hmp.182">#REF!</definedName>
    <definedName name="Hmppl">#REF!</definedName>
    <definedName name="hmt">#REF!</definedName>
    <definedName name="hnddryRA230A">#REF!</definedName>
    <definedName name="hndlgrif">#REF!</definedName>
    <definedName name="hnswrTX403SCR">#REF!</definedName>
    <definedName name="ho_mth">#REF!</definedName>
    <definedName name="HOLIDAY">#REF!</definedName>
    <definedName name="holl20">#REF!</definedName>
    <definedName name="holl40">#REF!</definedName>
    <definedName name="Hollow_clamp">#REF!</definedName>
    <definedName name="holo">#REF!</definedName>
    <definedName name="Hom">#N/A</definedName>
    <definedName name="home">#REF!</definedName>
    <definedName name="homo30">#REF!</definedName>
    <definedName name="homo3030">#REF!</definedName>
    <definedName name="homo3060">#REF!</definedName>
    <definedName name="homo40">#REF!</definedName>
    <definedName name="homo60">#REF!</definedName>
    <definedName name="homoe">#REF!</definedName>
    <definedName name="homoi">#REF!</definedName>
    <definedName name="homostep3030">#REF!</definedName>
    <definedName name="homostep4040">#REF!</definedName>
    <definedName name="HONEY">#REF!</definedName>
    <definedName name="Honor_keamanan_lalin__2_org">#REF!</definedName>
    <definedName name="hoock_crane">#REF!</definedName>
    <definedName name="horizontal">#REF!</definedName>
    <definedName name="horrybeam">#REF!</definedName>
    <definedName name="HORT" hidden="1">#REF!</definedName>
    <definedName name="HOT">#REF!</definedName>
    <definedName name="HOTASPAL">#REF!</definedName>
    <definedName name="hotdip">#REF!</definedName>
    <definedName name="hotel">#REF!</definedName>
    <definedName name="hotmix">#REF!</definedName>
    <definedName name="hotmix.8.1.5">#REF!</definedName>
    <definedName name="hotmix4">#REF!</definedName>
    <definedName name="hotmixa">#REF!</definedName>
    <definedName name="hotmixatb">#REF!</definedName>
    <definedName name="hotmixhrs">#REF!</definedName>
    <definedName name="hottap_normal1">#REF!</definedName>
    <definedName name="hottap_normal2">#REF!</definedName>
    <definedName name="Hours">#REF!</definedName>
    <definedName name="hp">#REF!</definedName>
    <definedName name="hpav">#REF!</definedName>
    <definedName name="hpb.125">#REF!</definedName>
    <definedName name="hpb.200hp">#REF!</definedName>
    <definedName name="hpbp">#REF!</definedName>
    <definedName name="hpc">#REF!</definedName>
    <definedName name="hpel">#REF!</definedName>
    <definedName name="hpem">#REF!</definedName>
    <definedName name="hpj">#REF!</definedName>
    <definedName name="hpkst">#REF!</definedName>
    <definedName name="hppt">#REF!</definedName>
    <definedName name="HPS">#REF!</definedName>
    <definedName name="hpsaub">#REF!</definedName>
    <definedName name="hpsp">#REF!</definedName>
    <definedName name="hpsu">#REF!</definedName>
    <definedName name="hptdll">#REF!</definedName>
    <definedName name="hQ">#REF!</definedName>
    <definedName name="hrd">#REF!</definedName>
    <definedName name="hrg">#REF!</definedName>
    <definedName name="HRG_DASAR">#REF!</definedName>
    <definedName name="hrgdsr">#REF!</definedName>
    <definedName name="HRGKNTRK">#REF!</definedName>
    <definedName name="HRGKONTRAK">#REF!</definedName>
    <definedName name="hrgsat">#REF!</definedName>
    <definedName name="hrini">#REF!</definedName>
    <definedName name="hrm">#REF!</definedName>
    <definedName name="hrnspk">#REF!</definedName>
    <definedName name="hrnspk_4">#REF!</definedName>
    <definedName name="HRS">#REF!</definedName>
    <definedName name="hrs_base">#REF!</definedName>
    <definedName name="hrs_base_l">#REF!</definedName>
    <definedName name="hrs_wc">#REF!</definedName>
    <definedName name="hrs_wcl">#REF!</definedName>
    <definedName name="HS">#REF!</definedName>
    <definedName name="hs.1000">#REF!</definedName>
    <definedName name="HSA">#REF!</definedName>
    <definedName name="HSAA">#REF!</definedName>
    <definedName name="HSAH">#REF!</definedName>
    <definedName name="HSAK">#REF!</definedName>
    <definedName name="hsat">#REF!</definedName>
    <definedName name="hsb">#REF!</definedName>
    <definedName name="HSCT3">0.1</definedName>
    <definedName name="hsd">#REF!</definedName>
    <definedName name="hsdc1">#REF!</definedName>
    <definedName name="HSDD">#REF!</definedName>
    <definedName name="HSDN">2.5</definedName>
    <definedName name="HSHH">#REF!</definedName>
    <definedName name="HSHHUT">#REF!</definedName>
    <definedName name="hskk1">#REF!</definedName>
    <definedName name="HSL">#REF!</definedName>
    <definedName name="HSLXH">1.7</definedName>
    <definedName name="HSNC">#REF!</definedName>
    <definedName name="HSP">#REF!</definedName>
    <definedName name="hspt">#REF!</definedName>
    <definedName name="hspt___0">"$#REF!.$N$161"</definedName>
    <definedName name="hspt_1">#REF!</definedName>
    <definedName name="hspt_1_1">#REF!</definedName>
    <definedName name="hspt_1_1_1">#REF!</definedName>
    <definedName name="hspt_2">#REF!</definedName>
    <definedName name="hspt_2_1">#REF!</definedName>
    <definedName name="hspt_3">#REF!</definedName>
    <definedName name="hspt_3_1">#REF!</definedName>
    <definedName name="hspt_3_1_1">#REF!</definedName>
    <definedName name="hspt_4">#REF!</definedName>
    <definedName name="hspt_4_1">#REF!</definedName>
    <definedName name="hspt_5">#REF!</definedName>
    <definedName name="hspt_6">#REF!</definedName>
    <definedName name="hspt_7">#REF!</definedName>
    <definedName name="hspt_7_1">#REF!</definedName>
    <definedName name="hspt_8">#REF!</definedName>
    <definedName name="hspt_9">#REF!</definedName>
    <definedName name="HSSL">#REF!</definedName>
    <definedName name="HSSNAKAYASU">#REF!</definedName>
    <definedName name="HSSSNIDER">#REF!</definedName>
    <definedName name="hstam">#REF!</definedName>
    <definedName name="hstpb">#REF!</definedName>
    <definedName name="hsut">#REF!</definedName>
    <definedName name="hsut___0">"$#REF!.$N$162"</definedName>
    <definedName name="hsut_1">#REF!</definedName>
    <definedName name="hsut_1_1">#REF!</definedName>
    <definedName name="hsut_1_1_1">#REF!</definedName>
    <definedName name="hsut_2">#REF!</definedName>
    <definedName name="hsut_3">#REF!</definedName>
    <definedName name="hsut_3_1">#REF!</definedName>
    <definedName name="hsut_4">#REF!</definedName>
    <definedName name="hsut_4_1">#REF!</definedName>
    <definedName name="hsut_5">#REF!</definedName>
    <definedName name="hsut_6">#REF!</definedName>
    <definedName name="hsut_7">#REF!</definedName>
    <definedName name="hsut_7_1">#REF!</definedName>
    <definedName name="hsut_8">#REF!</definedName>
    <definedName name="hsut_9">#REF!</definedName>
    <definedName name="HSVC1">#REF!</definedName>
    <definedName name="HSVC2">#REF!</definedName>
    <definedName name="HSVC3">#REF!</definedName>
    <definedName name="hswt">#REF!</definedName>
    <definedName name="hswt___0">"$#REF!.$N$163"</definedName>
    <definedName name="hswt_1">#REF!</definedName>
    <definedName name="hswt_1_1">#REF!</definedName>
    <definedName name="hswt_1_1_1">#REF!</definedName>
    <definedName name="hswt_2">#REF!</definedName>
    <definedName name="hswt_2_1">#REF!</definedName>
    <definedName name="hswt_3">#REF!</definedName>
    <definedName name="hswt_3_1">#REF!</definedName>
    <definedName name="hswt_3_1_1">#REF!</definedName>
    <definedName name="hswt_4">#REF!</definedName>
    <definedName name="hswt_4_1">#REF!</definedName>
    <definedName name="hswt_5">#REF!</definedName>
    <definedName name="hswt_6">#REF!</definedName>
    <definedName name="hswt_7">#REF!</definedName>
    <definedName name="hswt_7_1">#REF!</definedName>
    <definedName name="hswt_8">#REF!</definedName>
    <definedName name="hswt_9">#REF!</definedName>
    <definedName name="HT">#REF!</definedName>
    <definedName name="HT_6">#REF!</definedName>
    <definedName name="HT_ITEM12">#REF!</definedName>
    <definedName name="ht25nc">#REF!</definedName>
    <definedName name="ht25vl">#REF!</definedName>
    <definedName name="ht325nc">#REF!</definedName>
    <definedName name="ht325vl">#REF!</definedName>
    <definedName name="ht37k">#REF!</definedName>
    <definedName name="ht37nc">#REF!</definedName>
    <definedName name="ht50nc">#REF!</definedName>
    <definedName name="ht50vl">#REF!</definedName>
    <definedName name="htanki">#REF!</definedName>
    <definedName name="htfm">#REF!</definedName>
    <definedName name="HTG" localSheetId="9" hidden="1">{#N/A,#N/A,FALSE,"REK";#N/A,#N/A,FALSE,"rab"}</definedName>
    <definedName name="HTG" hidden="1">{#N/A,#N/A,FALSE,"REK";#N/A,#N/A,FALSE,"rab"}</definedName>
    <definedName name="hthjhj" localSheetId="9">{"'Sheet1'!$A$1"}</definedName>
    <definedName name="hthjhj">{"'Sheet1'!$A$1"}</definedName>
    <definedName name="HTL" hidden="1">#REF!</definedName>
    <definedName name="htl1e30">#REF!</definedName>
    <definedName name="htl2e30">#REF!</definedName>
    <definedName name="htl3e30">#REF!</definedName>
    <definedName name="HTML" localSheetId="9">{"'장비'!$A$3:$M$12"}</definedName>
    <definedName name="HTML">{"'장비'!$A$3:$M$12"}</definedName>
    <definedName name="HTML_CodePage">950</definedName>
    <definedName name="HTML_Control" localSheetId="9">{"'Sheet1'!$L$16"}</definedName>
    <definedName name="HTML_Control">{"'Sheet1'!$L$16"}</definedName>
    <definedName name="HTML_Description">""</definedName>
    <definedName name="HTML_Email">""</definedName>
    <definedName name="HTML_Header">"Sheet1"</definedName>
    <definedName name="HTML_LastUpdate">"2000/9/14"</definedName>
    <definedName name="HTML_LineAfter">FALSE</definedName>
    <definedName name="HTML_LineBefore">FALSE</definedName>
    <definedName name="HTML_Name">"J.C.WONG"</definedName>
    <definedName name="HTML_OBDlg2">TRUE</definedName>
    <definedName name="HTML_OBDlg4">TRUE</definedName>
    <definedName name="HTML_OS">0</definedName>
    <definedName name="HTML_PathFile">"C:\2689\Q\國內\00q3961台化龍德PTA3建造\MyHTML.htm"</definedName>
    <definedName name="HTML_Title">"00Q3961-SUM"</definedName>
    <definedName name="html1" localSheetId="9">{"'Sheet1'!$A$1"}</definedName>
    <definedName name="html1">{"'Sheet1'!$A$1"}</definedName>
    <definedName name="HTNC">#REF!</definedName>
    <definedName name="htnh">#REF!</definedName>
    <definedName name="htrailer">#REF!</definedName>
    <definedName name="HTVL">#REF!</definedName>
    <definedName name="hu">#REF!</definedName>
    <definedName name="HUJANDPS">#REF!</definedName>
    <definedName name="HUJANNISBAH">#REF!</definedName>
    <definedName name="HUJANSTA">#REF!</definedName>
    <definedName name="huy" localSheetId="9">{"'Sheet1'!$L$16"}</definedName>
    <definedName name="huy">{"'Sheet1'!$L$16"}</definedName>
    <definedName name="hw" localSheetId="9" hidden="1">{#N/A,#N/A,FALSE,"REK-S-TPL";#N/A,#N/A,FALSE,"REK-TPML";#N/A,#N/A,FALSE,"RAB-TEMPEL"}</definedName>
    <definedName name="hw" hidden="1">{#N/A,#N/A,FALSE,"REK-S-TPL";#N/A,#N/A,FALSE,"REK-TPML";#N/A,#N/A,FALSE,"RAB-TEMPEL"}</definedName>
    <definedName name="HW_4">#REF!</definedName>
    <definedName name="hwl.80hp">#REF!</definedName>
    <definedName name="hwp.5">#REF!</definedName>
    <definedName name="hwt.60hp">#REF!</definedName>
    <definedName name="Hyd">#REF!</definedName>
    <definedName name="HYFDG" localSheetId="9">{"'Sheet1'!$A$1"}</definedName>
    <definedName name="HYFDG">{"'Sheet1'!$A$1"}</definedName>
    <definedName name="hyhkj" localSheetId="9">{"'Sheet1'!$A$1"}</definedName>
    <definedName name="hyhkj">{"'Sheet1'!$A$1"}</definedName>
    <definedName name="HYSG" localSheetId="9">{"'Sheet1'!$A$1"}</definedName>
    <definedName name="HYSG">{"'Sheet1'!$A$1"}</definedName>
    <definedName name="hyu4t" localSheetId="9">{"'Sheet1'!$A$1"}</definedName>
    <definedName name="hyu4t">{"'Sheet1'!$A$1"}</definedName>
    <definedName name="hyut" localSheetId="9">{"'Sheet1'!$A$1"}</definedName>
    <definedName name="hyut">{"'Sheet1'!$A$1"}</definedName>
    <definedName name="I">#REF!</definedName>
    <definedName name="I.">#REF!</definedName>
    <definedName name="I..">#REF!</definedName>
    <definedName name="I...">#REF!</definedName>
    <definedName name="I....">#REF!</definedName>
    <definedName name="I.....">#REF!</definedName>
    <definedName name="i.2.a">#REF!</definedName>
    <definedName name="I.2.b">#REF!</definedName>
    <definedName name="I.2.c">#REF!</definedName>
    <definedName name="I.2.d">#REF!</definedName>
    <definedName name="I.6.12">#REF!</definedName>
    <definedName name="I.6.4.1">#REF!</definedName>
    <definedName name="I.6.8.1">#REF!</definedName>
    <definedName name="I_01">#REF!</definedName>
    <definedName name="I_02">#REF!</definedName>
    <definedName name="I_03">#REF!</definedName>
    <definedName name="I_04">#REF!</definedName>
    <definedName name="I_05">#REF!</definedName>
    <definedName name="I_06">#REF!</definedName>
    <definedName name="I_07">#REF!</definedName>
    <definedName name="I_08">#REF!</definedName>
    <definedName name="I_13">NA()</definedName>
    <definedName name="I_3">#REF!</definedName>
    <definedName name="I_4a">#REF!</definedName>
    <definedName name="I_6">#REF!</definedName>
    <definedName name="I_7">#REF!</definedName>
    <definedName name="I_A">#REF!</definedName>
    <definedName name="I_L1">#REF!</definedName>
    <definedName name="I_L2">#REF!</definedName>
    <definedName name="I_L3">#REF!</definedName>
    <definedName name="I_LATAP">#REF!</definedName>
    <definedName name="I_LD">#REF!</definedName>
    <definedName name="I_LPOS">#REF!</definedName>
    <definedName name="I_LU">#REF!</definedName>
    <definedName name="i2a">#REF!</definedName>
    <definedName name="i2b">#REF!</definedName>
    <definedName name="i2c">#REF!</definedName>
    <definedName name="i2d">#REF!</definedName>
    <definedName name="i2e">#REF!</definedName>
    <definedName name="I2É6">#REF!</definedName>
    <definedName name="IA">#REF!</definedName>
    <definedName name="ialm">#REF!</definedName>
    <definedName name="iaspal">#REF!</definedName>
    <definedName name="IB">#REF!</definedName>
    <definedName name="ibeam1">#REF!</definedName>
    <definedName name="ibeam1_4">#REF!</definedName>
    <definedName name="ibeam10">#REF!</definedName>
    <definedName name="ibeam10_4">#REF!</definedName>
    <definedName name="ibeam11">#REF!</definedName>
    <definedName name="ibeam11_4">#REF!</definedName>
    <definedName name="ibeam12">#REF!</definedName>
    <definedName name="ibeam12_4">#REF!</definedName>
    <definedName name="ibeam13">#REF!</definedName>
    <definedName name="ibeam13_4">#REF!</definedName>
    <definedName name="ibeam14">#REF!</definedName>
    <definedName name="ibeam14_4">#REF!</definedName>
    <definedName name="ibeam15">#REF!</definedName>
    <definedName name="ibeam15_4">#REF!</definedName>
    <definedName name="ibeam2">#REF!</definedName>
    <definedName name="ibeam2_4">#REF!</definedName>
    <definedName name="ibeam3">#REF!</definedName>
    <definedName name="ibeam3_4">#REF!</definedName>
    <definedName name="ibeam4">#REF!</definedName>
    <definedName name="ibeam4_4">#REF!</definedName>
    <definedName name="ibeam5">#REF!</definedName>
    <definedName name="ibeam5_4">#REF!</definedName>
    <definedName name="ibeam6">#REF!</definedName>
    <definedName name="ibeam6_4">#REF!</definedName>
    <definedName name="ibeam7">#REF!</definedName>
    <definedName name="ibeam7_4">#REF!</definedName>
    <definedName name="ibeam8">#REF!</definedName>
    <definedName name="ibeam8_4">#REF!</definedName>
    <definedName name="ibeam9">#REF!</definedName>
    <definedName name="ibeam9_4">#REF!</definedName>
    <definedName name="ibesi">#REF!</definedName>
    <definedName name="IC">#REF!</definedName>
    <definedName name="ich" localSheetId="9">#REF!:#REF!</definedName>
    <definedName name="ich">#REF!:#REF!</definedName>
    <definedName name="icidal">#REF!</definedName>
    <definedName name="icol1">#REF!</definedName>
    <definedName name="icol1_4">#REF!</definedName>
    <definedName name="icol10">#REF!</definedName>
    <definedName name="icol10_4">#REF!</definedName>
    <definedName name="icol11">#REF!</definedName>
    <definedName name="icol11_4">#REF!</definedName>
    <definedName name="icol12">#REF!</definedName>
    <definedName name="icol12_4">#REF!</definedName>
    <definedName name="icol13">#REF!</definedName>
    <definedName name="icol13_4">#REF!</definedName>
    <definedName name="icol14">#REF!</definedName>
    <definedName name="icol14_4">#REF!</definedName>
    <definedName name="icol15">#REF!</definedName>
    <definedName name="icol15_4">#REF!</definedName>
    <definedName name="icol2">#REF!</definedName>
    <definedName name="icol2_4">#REF!</definedName>
    <definedName name="icol3">#REF!</definedName>
    <definedName name="icol3_4">#REF!</definedName>
    <definedName name="icol4">#REF!</definedName>
    <definedName name="icol4_4">#REF!</definedName>
    <definedName name="icol5">#REF!</definedName>
    <definedName name="icol5_4">#REF!</definedName>
    <definedName name="icol6">#REF!</definedName>
    <definedName name="icol6_4">#REF!</definedName>
    <definedName name="icol7">#REF!</definedName>
    <definedName name="icol7_4">#REF!</definedName>
    <definedName name="icol8">#REF!</definedName>
    <definedName name="icol8_4">#REF!</definedName>
    <definedName name="icol9">#REF!</definedName>
    <definedName name="icol9_4">#REF!</definedName>
    <definedName name="idc">#REF!</definedName>
    <definedName name="IDEKU">#REF!</definedName>
    <definedName name="IdemAtasAnalisaRAB">#REF!</definedName>
    <definedName name="idjen">#REF!</definedName>
    <definedName name="ifab">#REF!</definedName>
    <definedName name="ifoot1">#REF!</definedName>
    <definedName name="ifoot1_4">#REF!</definedName>
    <definedName name="ifoot10">#REF!</definedName>
    <definedName name="ifoot10_4">#REF!</definedName>
    <definedName name="ifoot2">#REF!</definedName>
    <definedName name="ifoot2_4">#REF!</definedName>
    <definedName name="ifoot3">#REF!</definedName>
    <definedName name="ifoot3_4">#REF!</definedName>
    <definedName name="ifoot4">#REF!</definedName>
    <definedName name="ifoot4_4">#REF!</definedName>
    <definedName name="ifoot5">#REF!</definedName>
    <definedName name="ifoot5_4">#REF!</definedName>
    <definedName name="ifoot6">#REF!</definedName>
    <definedName name="ifoot6_4">#REF!</definedName>
    <definedName name="ifoot7">#REF!</definedName>
    <definedName name="ifoot7_4">#REF!</definedName>
    <definedName name="ifoot8">#REF!</definedName>
    <definedName name="ifoot8_4">#REF!</definedName>
    <definedName name="ifoot9">#REF!</definedName>
    <definedName name="ifoot9_4">#REF!</definedName>
    <definedName name="ig">#N/A</definedName>
    <definedName name="ih">#N/A</definedName>
    <definedName name="ihb">#REF!</definedName>
    <definedName name="ihb___0">"$#REF!.$N$149"</definedName>
    <definedName name="ihb_1">#REF!</definedName>
    <definedName name="ihb_1_1">#REF!</definedName>
    <definedName name="ihb_1_1_1">#REF!</definedName>
    <definedName name="ihb_2">#REF!</definedName>
    <definedName name="ihb_3">#REF!</definedName>
    <definedName name="ihb_3_1">#REF!</definedName>
    <definedName name="ihb_4">#REF!</definedName>
    <definedName name="ihb_4_1">#REF!</definedName>
    <definedName name="ihb_5">#REF!</definedName>
    <definedName name="ihb_6">#REF!</definedName>
    <definedName name="ihb_7">#REF!</definedName>
    <definedName name="ihb_7_1">#REF!</definedName>
    <definedName name="ihb_8">#REF!</definedName>
    <definedName name="ihb_9">#REF!</definedName>
    <definedName name="ihbl">#REF!</definedName>
    <definedName name="ihbl___0">"$#REF!.$N$143"</definedName>
    <definedName name="ihbl_1">#REF!</definedName>
    <definedName name="ihbl_1_1">#REF!</definedName>
    <definedName name="ihbl_1_1_1">#REF!</definedName>
    <definedName name="ihbl_2">#REF!</definedName>
    <definedName name="ihbl_2_1">#REF!</definedName>
    <definedName name="ihbl_3">#REF!</definedName>
    <definedName name="ihbl_3_1">#REF!</definedName>
    <definedName name="ihbl_3_1_1">#REF!</definedName>
    <definedName name="ihbl_4">#REF!</definedName>
    <definedName name="ihbl_4_1">#REF!</definedName>
    <definedName name="ihbl_5">#REF!</definedName>
    <definedName name="ihbl_6">#REF!</definedName>
    <definedName name="ihbl_7">#REF!</definedName>
    <definedName name="ihbl_7_1">#REF!</definedName>
    <definedName name="ihbl_8">#REF!</definedName>
    <definedName name="ihbl_9">#REF!</definedName>
    <definedName name="I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_L1">#REF!</definedName>
    <definedName name="II_L2">#REF!</definedName>
    <definedName name="II_L3">#REF!</definedName>
    <definedName name="II_LATAP">#REF!</definedName>
    <definedName name="II_LD">#REF!</definedName>
    <definedName name="II_LPOS">#REF!</definedName>
    <definedName name="II_LU">#REF!</definedName>
    <definedName name="III">#REF!</definedName>
    <definedName name="III_L1">#REF!</definedName>
    <definedName name="III_L2">#REF!</definedName>
    <definedName name="III_L3">#REF!</definedName>
    <definedName name="III_LATAP">#REF!</definedName>
    <definedName name="III_LD">#REF!</definedName>
    <definedName name="III_LPOS">#REF!</definedName>
    <definedName name="III_LU">#REF!</definedName>
    <definedName name="iiii">#REF!</definedName>
    <definedName name="ij">#N/A</definedName>
    <definedName name="IJL" hidden="1">#REF!</definedName>
    <definedName name="ijuk">#REF!</definedName>
    <definedName name="ijuk_1">#REF!</definedName>
    <definedName name="ik">#N/A</definedName>
    <definedName name="ikut">#REF!</definedName>
    <definedName name="IKUT_CELEDU">#REF!</definedName>
    <definedName name="IKUT_CELEDU_FIBER">#N/A</definedName>
    <definedName name="IKUT_CELEDU_PARAS">#REF!</definedName>
    <definedName name="IKUT_TEL">#REF!</definedName>
    <definedName name="IKUT_TND">#REF!</definedName>
    <definedName name="IkutCeledu">#REF!</definedName>
    <definedName name="il">#N/A</definedName>
    <definedName name="ILU" hidden="1">#REF!</definedName>
    <definedName name="im">#REF!</definedName>
    <definedName name="IMA">#N/A</definedName>
    <definedName name="IMA_11" localSheetId="9">[0]!___________ME23</definedName>
    <definedName name="IMA_11">___________ME23</definedName>
    <definedName name="IMA_2" localSheetId="9">[0]!_________nyy410</definedName>
    <definedName name="IMA_2">[0]!_________nyy410</definedName>
    <definedName name="IMA_3" localSheetId="9">[0]!_________nyy412050</definedName>
    <definedName name="IMA_3">[0]!_________nyy412050</definedName>
    <definedName name="IMA_4" localSheetId="9">[0]!_________nyy415070</definedName>
    <definedName name="IMA_4">[0]!_________nyy415070</definedName>
    <definedName name="imam" localSheetId="9">#REF!</definedName>
    <definedName name="imam">#REF!</definedName>
    <definedName name="imam_extern" localSheetId="9">#REF!</definedName>
    <definedName name="imam_extern">#REF!</definedName>
    <definedName name="imam_intern">#REF!</definedName>
    <definedName name="IMBOWDUSS">#REF!</definedName>
    <definedName name="impra">#REF!</definedName>
    <definedName name="IN8_">#REF!</definedName>
    <definedName name="inalat">#REF!</definedName>
    <definedName name="incli">#REF!</definedName>
    <definedName name="IND">#REF!</definedName>
    <definedName name="Indalat">#REF!</definedName>
    <definedName name="Indek">#REF!</definedName>
    <definedName name="indekssf">#REF!</definedName>
    <definedName name="INDEX">#REF!</definedName>
    <definedName name="INDEX_ARS">#REF!</definedName>
    <definedName name="INDEX_ARS_1">#REF!</definedName>
    <definedName name="INDEX_ARS_4">#REF!</definedName>
    <definedName name="index_arsitektur">#REF!</definedName>
    <definedName name="index_arsitektur_1">#REF!</definedName>
    <definedName name="index_arsitektur_4">#REF!</definedName>
    <definedName name="INDEX_STR">#REF!</definedName>
    <definedName name="INDEX_STR_1">#REF!</definedName>
    <definedName name="INDEX_STR_4">#REF!</definedName>
    <definedName name="Index_Struktur">#REF!</definedName>
    <definedName name="index_ton">#REF!</definedName>
    <definedName name="index1">#REF!</definedName>
    <definedName name="index2">#REF!</definedName>
    <definedName name="IndexAnal">#REF!</definedName>
    <definedName name="IndexBPS">#REF!</definedName>
    <definedName name="INDIM">#REF!</definedName>
    <definedName name="INDOK">#REF!</definedName>
    <definedName name="Induk1">#REF!</definedName>
    <definedName name="Induk2">#REF!</definedName>
    <definedName name="indxalat">#REF!</definedName>
    <definedName name="indxbahan">#REF!</definedName>
    <definedName name="indxupah">#REF!</definedName>
    <definedName name="INFO1">#REF!</definedName>
    <definedName name="inlain">#REF!</definedName>
    <definedName name="INM">#REF!</definedName>
    <definedName name="inmat">#REF!</definedName>
    <definedName name="inmth">#REF!</definedName>
    <definedName name="input">#N/A</definedName>
    <definedName name="inputharian">#REF!</definedName>
    <definedName name="INS">#REF!</definedName>
    <definedName name="INS_LAMPU">#REF!</definedName>
    <definedName name="INS_STOP">#REF!</definedName>
    <definedName name="Insentif_Mekanik__HM">#REF!</definedName>
    <definedName name="Insentif_operator__HM">#REF!</definedName>
    <definedName name="insert_rows_1">#REF!</definedName>
    <definedName name="inspct">#REF!</definedName>
    <definedName name="Inst">#REF!</definedName>
    <definedName name="Inst.penerangan">#REF!</definedName>
    <definedName name="Inst.plumbing_AB_AK">#REF!</definedName>
    <definedName name="Inst.ttk_stop_kontak">#REF!</definedName>
    <definedName name="inst_11000">#REF!</definedName>
    <definedName name="inst_2200">#REF!</definedName>
    <definedName name="inst_3000">#REF!</definedName>
    <definedName name="Inst_4">#REF!</definedName>
    <definedName name="inst_4500">#REF!</definedName>
    <definedName name="inst_6500">#REF!</definedName>
    <definedName name="inst_9000">#REF!</definedName>
    <definedName name="INST_LAMPU">#N/A</definedName>
    <definedName name="inst_out">#REF!</definedName>
    <definedName name="inst_pen">#REF!</definedName>
    <definedName name="instal">#REF!</definedName>
    <definedName name="Instalasi_lampu_stopkontak">#REF!</definedName>
    <definedName name="Instansi">#REF!</definedName>
    <definedName name="Instansi2">#REF!</definedName>
    <definedName name="instbox">#REF!</definedName>
    <definedName name="instbox_4">#REF!</definedName>
    <definedName name="instceil">#REF!</definedName>
    <definedName name="instceil_4">#REF!</definedName>
    <definedName name="INSTELP">#REF!</definedName>
    <definedName name="INSTELP_4">#REF!</definedName>
    <definedName name="insthorn">#REF!</definedName>
    <definedName name="insthorn_4">#REF!</definedName>
    <definedName name="InstKabel_NYA1x10">#REF!</definedName>
    <definedName name="InstKabel_NYA1x16">#REF!</definedName>
    <definedName name="InstKabel_NYA1x25">#REF!</definedName>
    <definedName name="InstKabel_NYA1x50">#REF!</definedName>
    <definedName name="InstKabel_NYA1x70">#REF!</definedName>
    <definedName name="InstKabel_NYYFGBY4x150">#REF!</definedName>
    <definedName name="InstKabel_NYYFGBY4x70">#REF!</definedName>
    <definedName name="InstKabelNYM2x15">#REF!</definedName>
    <definedName name="InstKabelNYM3x4">#REF!</definedName>
    <definedName name="InstKabelNYY4x10">#REF!</definedName>
    <definedName name="InstKabelNYY4x16">#REF!</definedName>
    <definedName name="InstKabelNYY4x50">#REF!</definedName>
    <definedName name="InstKabelNYY4x6">#REF!</definedName>
    <definedName name="InstKabelNYY4x70">#REF!</definedName>
    <definedName name="InstKabelNYY4x95">#REF!</definedName>
    <definedName name="InstKabelNYYFGBY4x70">#REF!</definedName>
    <definedName name="INSU">#REF!</definedName>
    <definedName name="INSU_1">#REF!</definedName>
    <definedName name="INSU_1_1">#REF!</definedName>
    <definedName name="INSU_1_1_1">#REF!</definedName>
    <definedName name="INSU_3">#REF!</definedName>
    <definedName name="INSU_4">#REF!</definedName>
    <definedName name="INSU_7">#REF!</definedName>
    <definedName name="insul">#REF!</definedName>
    <definedName name="Insulasi">#REF!</definedName>
    <definedName name="Insullation">#REF!</definedName>
    <definedName name="INSURANCE">#REF!</definedName>
    <definedName name="INSURANCE_4">#REF!</definedName>
    <definedName name="INSY">#N/A</definedName>
    <definedName name="INT">#REF!</definedName>
    <definedName name="int_wp">"$#REF!.$H$10"</definedName>
    <definedName name="Inter">#REF!</definedName>
    <definedName name="Interest_Rate">#REF!</definedName>
    <definedName name="Interface">#N/A</definedName>
    <definedName name="Internsex">#REF!</definedName>
    <definedName name="interpolasi" hidden="1">#REF!</definedName>
    <definedName name="IntGrade">#REF!</definedName>
    <definedName name="INTRKM">#REF!</definedName>
    <definedName name="INTRKM_4">#REF!</definedName>
    <definedName name="inupah">#REF!</definedName>
    <definedName name="inves">#REF!</definedName>
    <definedName name="io">#N/A</definedName>
    <definedName name="iojofjpok">#REF!</definedName>
    <definedName name="iones" hidden="1">#REF!</definedName>
    <definedName name="ip">#N/A</definedName>
    <definedName name="IPL">#REF!</definedName>
    <definedName name="IPL_4_5">#REF!</definedName>
    <definedName name="IPL_6_7">#REF!</definedName>
    <definedName name="IPL_STD">#REF!</definedName>
    <definedName name="IPR_2">#REF!</definedName>
    <definedName name="iprpt1">#REF!</definedName>
    <definedName name="iprpt1_4">#REF!</definedName>
    <definedName name="iprpt10">#REF!</definedName>
    <definedName name="iprpt10_4">#REF!</definedName>
    <definedName name="iprpt2">#REF!</definedName>
    <definedName name="iprpt2_4">#REF!</definedName>
    <definedName name="iprpt3">#REF!</definedName>
    <definedName name="iprpt3_4">#REF!</definedName>
    <definedName name="iprpt4">#REF!</definedName>
    <definedName name="iprpt4_4">#REF!</definedName>
    <definedName name="iprpt5">#REF!</definedName>
    <definedName name="iprpt5_4">#REF!</definedName>
    <definedName name="iprpt6">#REF!</definedName>
    <definedName name="iprpt6_4">#REF!</definedName>
    <definedName name="iprpt7">#REF!</definedName>
    <definedName name="iprpt7_4">#REF!</definedName>
    <definedName name="iprpt8">#REF!</definedName>
    <definedName name="iprpt8_4">#REF!</definedName>
    <definedName name="iprpt9">#REF!</definedName>
    <definedName name="iprpt9_4">#REF!</definedName>
    <definedName name="irahu">#REF!</definedName>
    <definedName name="irahu_1">#REF!</definedName>
    <definedName name="irahu_1_1">#REF!</definedName>
    <definedName name="irahu_1_1_1">#REF!</definedName>
    <definedName name="irahu_3">#REF!</definedName>
    <definedName name="irahu_4">#REF!</definedName>
    <definedName name="irahu_7">#REF!</definedName>
    <definedName name="isa">#REF!</definedName>
    <definedName name="ISI">#REF!</definedName>
    <definedName name="isian">#REF!</definedName>
    <definedName name="isian_beton">#REF!</definedName>
    <definedName name="isianbeton">#REF!</definedName>
    <definedName name="isibahan">#REF!</definedName>
    <definedName name="isiDT">#REF!</definedName>
    <definedName name="isl">#REF!</definedName>
    <definedName name="islab1">#REF!</definedName>
    <definedName name="islab1_4">#REF!</definedName>
    <definedName name="islab10">#REF!</definedName>
    <definedName name="islab10_4">#REF!</definedName>
    <definedName name="islab11">#REF!</definedName>
    <definedName name="islab11_4">#REF!</definedName>
    <definedName name="islab12">#REF!</definedName>
    <definedName name="islab12_4">#REF!</definedName>
    <definedName name="islab13">#REF!</definedName>
    <definedName name="islab13_4">#REF!</definedName>
    <definedName name="islab14">#REF!</definedName>
    <definedName name="islab14_4">#REF!</definedName>
    <definedName name="islab15">#REF!</definedName>
    <definedName name="islab15_4">#REF!</definedName>
    <definedName name="islab2">#REF!</definedName>
    <definedName name="islab2_4">#REF!</definedName>
    <definedName name="islab3">#REF!</definedName>
    <definedName name="islab3_4">#REF!</definedName>
    <definedName name="islab4">#REF!</definedName>
    <definedName name="islab4_4">#REF!</definedName>
    <definedName name="islab5">#REF!</definedName>
    <definedName name="islab5_4">#REF!</definedName>
    <definedName name="islab6">#REF!</definedName>
    <definedName name="islab6_4">#REF!</definedName>
    <definedName name="islab7">#REF!</definedName>
    <definedName name="islab7_4">#REF!</definedName>
    <definedName name="islab8">#REF!</definedName>
    <definedName name="islab8_4">#REF!</definedName>
    <definedName name="islab9">#REF!</definedName>
    <definedName name="islab9_4">#REF!</definedName>
    <definedName name="islsnito">#REF!</definedName>
    <definedName name="issi" localSheetId="9">{"'Sheet1'!$A$1"}</definedName>
    <definedName name="issi">{"'Sheet1'!$A$1"}</definedName>
    <definedName name="isssi" localSheetId="9">{"'Sheet1'!$A$1"}</definedName>
    <definedName name="isssi">{"'Sheet1'!$A$1"}</definedName>
    <definedName name="IT">#REF!</definedName>
    <definedName name="ITC">#REF!</definedName>
    <definedName name="ITC_4">#REF!</definedName>
    <definedName name="ITEM">#REF!</definedName>
    <definedName name="ITEM_1">#REF!</definedName>
    <definedName name="ITEM_1_1">#REF!</definedName>
    <definedName name="ITEM_1_1_1">#REF!</definedName>
    <definedName name="ITEM_3">#REF!</definedName>
    <definedName name="ITEM_4">#REF!</definedName>
    <definedName name="ITEM_7">#REF!</definedName>
    <definedName name="item_pekerjaan">#REF!</definedName>
    <definedName name="ITEM_PEMBAYARAN_NO.">#REF!</definedName>
    <definedName name="item10">#REF!</definedName>
    <definedName name="ITEM21">#REF!</definedName>
    <definedName name="item22">#REF!</definedName>
    <definedName name="item233">#REF!</definedName>
    <definedName name="item3">#REF!</definedName>
    <definedName name="item7">#REF!</definedName>
    <definedName name="item9">#REF!</definedName>
    <definedName name="ItemSama">#REF!</definedName>
    <definedName name="ItemSelanjutnya">MAX(#REF!)+1</definedName>
    <definedName name="IV">#REF!</definedName>
    <definedName name="IV_L1">#REF!</definedName>
    <definedName name="IV_L2">#REF!</definedName>
    <definedName name="IV_L3">#REF!</definedName>
    <definedName name="IV_LD">#REF!</definedName>
    <definedName name="IV_UPOS">#REF!</definedName>
    <definedName name="iwall1">#REF!</definedName>
    <definedName name="iwall1_4">#REF!</definedName>
    <definedName name="iwall10">#REF!</definedName>
    <definedName name="iwall10_4">#REF!</definedName>
    <definedName name="iwall2">#REF!</definedName>
    <definedName name="iwall2_4">#REF!</definedName>
    <definedName name="iwall3">#REF!</definedName>
    <definedName name="iwall3_4">#REF!</definedName>
    <definedName name="iwall4">#REF!</definedName>
    <definedName name="iwall4_4">#REF!</definedName>
    <definedName name="iwall5">#REF!</definedName>
    <definedName name="iwall5_4">#REF!</definedName>
    <definedName name="iwall6">#REF!</definedName>
    <definedName name="iwall6_4">#REF!</definedName>
    <definedName name="iwall7">#REF!</definedName>
    <definedName name="iwall7_4">#REF!</definedName>
    <definedName name="iwall8">#REF!</definedName>
    <definedName name="iwall8_4">#REF!</definedName>
    <definedName name="iwall9">#REF!</definedName>
    <definedName name="iwall9_4">#REF!</definedName>
    <definedName name="IwayKadoya">#REF!</definedName>
    <definedName name="iwf">#REF!</definedName>
    <definedName name="iwfjepang">#REF!</definedName>
    <definedName name="iwfsii">#REF!</definedName>
    <definedName name="IX">#REF!</definedName>
    <definedName name="IX.c">#REF!</definedName>
    <definedName name="IXb">#REF!</definedName>
    <definedName name="J">#REF!</definedName>
    <definedName name="J.1">#REF!</definedName>
    <definedName name="J.2">#REF!</definedName>
    <definedName name="J.3">#REF!</definedName>
    <definedName name="J.4">#REF!</definedName>
    <definedName name="J.5">#REF!</definedName>
    <definedName name="J.6">#REF!</definedName>
    <definedName name="J.6.10">#REF!</definedName>
    <definedName name="J.6.10.1">#REF!</definedName>
    <definedName name="J.6.11">#REF!</definedName>
    <definedName name="J.6.13">#REF!</definedName>
    <definedName name="J.6.14">#REF!</definedName>
    <definedName name="J.6.7">#REF!</definedName>
    <definedName name="J.6.7a">#REF!</definedName>
    <definedName name="J.6.9">#REF!</definedName>
    <definedName name="J.6.9.1">#REF!</definedName>
    <definedName name="j_1">#REF!</definedName>
    <definedName name="J_10">#REF!</definedName>
    <definedName name="J_11_A">#REF!</definedName>
    <definedName name="J_12">#REF!</definedName>
    <definedName name="J_16">#REF!</definedName>
    <definedName name="J_18">#REF!</definedName>
    <definedName name="J_19">#REF!</definedName>
    <definedName name="J_20">#REF!</definedName>
    <definedName name="J_20A">#REF!</definedName>
    <definedName name="J_21">#REF!</definedName>
    <definedName name="J_22">#REF!</definedName>
    <definedName name="J_23">#REF!</definedName>
    <definedName name="j_3">#REF!</definedName>
    <definedName name="J_4a">#REF!</definedName>
    <definedName name="j_5a">#REF!</definedName>
    <definedName name="j_6">#REF!</definedName>
    <definedName name="J_7">#REF!</definedName>
    <definedName name="J_7A">#REF!</definedName>
    <definedName name="J_8">#REF!</definedName>
    <definedName name="J_8A">#REF!</definedName>
    <definedName name="J_9">#REF!</definedName>
    <definedName name="J_9A">#REF!</definedName>
    <definedName name="J_Gambar">#REF!</definedName>
    <definedName name="J_Ukur">#REF!</definedName>
    <definedName name="J1_1">#REF!</definedName>
    <definedName name="J11_BL8">#REF!</definedName>
    <definedName name="J2_1">#REF!</definedName>
    <definedName name="J3_2">#REF!</definedName>
    <definedName name="J4_2">#REF!</definedName>
    <definedName name="j5jj" localSheetId="9">{"'Sheet1'!$A$1"}</definedName>
    <definedName name="j5jj">{"'Sheet1'!$A$1"}</definedName>
    <definedName name="J7_BL8">#REF!</definedName>
    <definedName name="J8_BL8">#REF!</definedName>
    <definedName name="J9_BL8">#REF!</definedName>
    <definedName name="ja">#REF!</definedName>
    <definedName name="Ja.1">#REF!</definedName>
    <definedName name="Ja.2">#REF!</definedName>
    <definedName name="jaan_yang_telah_disusun.">#REF!</definedName>
    <definedName name="jab">#REF!</definedName>
    <definedName name="JAB_KONT_EM">#REF!</definedName>
    <definedName name="JABAR">#REF!</definedName>
    <definedName name="jabatan">#REF!</definedName>
    <definedName name="JABATAN1">#REF!</definedName>
    <definedName name="JABATAN2">#REF!</definedName>
    <definedName name="JABATAN3">#REF!</definedName>
    <definedName name="jabatan4">#REF!</definedName>
    <definedName name="JabatanOwner1">#REF!</definedName>
    <definedName name="JabatanOwner2">#REF!</definedName>
    <definedName name="jack">#REF!</definedName>
    <definedName name="Jack.Hammer">#REF!</definedName>
    <definedName name="JACK_HAMMER">#REF!</definedName>
    <definedName name="jackham">#REF!</definedName>
    <definedName name="jackHAMER">#REF!</definedName>
    <definedName name="JACKHAMMER">#REF!</definedName>
    <definedName name="jackins1">#REF!</definedName>
    <definedName name="JAD">#REF!</definedName>
    <definedName name="JAD_PEL_06">#REF!</definedName>
    <definedName name="jadahaddddddd">#REF!</definedName>
    <definedName name="JADUAL_PEMAKAIAN_ALAT">#REF!</definedName>
    <definedName name="JADUAL_PENGADAAN_MATERIAL_UTAMA">#REF!</definedName>
    <definedName name="JADWAL">#N/A</definedName>
    <definedName name="JadwalBahan">#REF!</definedName>
    <definedName name="JadwalPemakaianUBA">#REF!</definedName>
    <definedName name="jaga">#REF!</definedName>
    <definedName name="Jaga.Malam">#REF!</definedName>
    <definedName name="jaga_1">#REF!</definedName>
    <definedName name="jagamalam">#REF!</definedName>
    <definedName name="jagamalamb">#REF!</definedName>
    <definedName name="jagamalamc">#REF!</definedName>
    <definedName name="jagamlm">#REF!</definedName>
    <definedName name="JAGAT">#REF!</definedName>
    <definedName name="jai">#REF!</definedName>
    <definedName name="JAJA">#REF!</definedName>
    <definedName name="JAKARTA_OFFICE">#REF!</definedName>
    <definedName name="JAKARTA_OFFICE_4">#REF!</definedName>
    <definedName name="jal">#REF!</definedName>
    <definedName name="JALA.6">#REF!</definedName>
    <definedName name="jalan">#REF!</definedName>
    <definedName name="JalanSementara">#REF!</definedName>
    <definedName name="JALANSEMENTARA25CM">#REF!</definedName>
    <definedName name="jalusi">#REF!</definedName>
    <definedName name="JALUSI_KAYU_KRUING">#N/A</definedName>
    <definedName name="Jam">#REF!</definedName>
    <definedName name="jamal">#REF!</definedName>
    <definedName name="Jaminan">#REF!</definedName>
    <definedName name="JAMKER">#N/A</definedName>
    <definedName name="jamkerja">#REF!</definedName>
    <definedName name="JamKerjaEfektif">#REF!</definedName>
    <definedName name="jamkstruksi">#REF!</definedName>
    <definedName name="jamudsir">#REF!</definedName>
    <definedName name="JANCOK">#REF!</definedName>
    <definedName name="jangan" hidden="1">#REF!</definedName>
    <definedName name="jangka">#REF!</definedName>
    <definedName name="japan">#REF!</definedName>
    <definedName name="JAPANESE_MESS">#REF!</definedName>
    <definedName name="JAPANESE_MESS_4">#REF!</definedName>
    <definedName name="jarak">#REF!</definedName>
    <definedName name="Jarak_Base_Camp">#REF!</definedName>
    <definedName name="Jarak_Loaksi_Rumak">#REF!</definedName>
    <definedName name="Jarak_Lokasi_Kayangan">#REF!</definedName>
    <definedName name="Jarak_Lokasi_Kopang">#REF!</definedName>
    <definedName name="jaraksengkang">#REF!</definedName>
    <definedName name="JARO">#REF!</definedName>
    <definedName name="JASA">#REF!</definedName>
    <definedName name="JASA_1">#REF!</definedName>
    <definedName name="JASA_2">#REF!</definedName>
    <definedName name="JASA_3">#REF!</definedName>
    <definedName name="JASA_4">#REF!</definedName>
    <definedName name="JASA_4_1">#REF!</definedName>
    <definedName name="JASA_5">#REF!</definedName>
    <definedName name="JASA_6">#REF!</definedName>
    <definedName name="JASA_7">#REF!</definedName>
    <definedName name="JASA_8">#REF!</definedName>
    <definedName name="JASA_9">#REF!</definedName>
    <definedName name="JASD">#REF!</definedName>
    <definedName name="JATA.1">#REF!</definedName>
    <definedName name="jata.10">#REF!</definedName>
    <definedName name="JATA.2">#REF!</definedName>
    <definedName name="JATA.3">#REF!</definedName>
    <definedName name="JATA.4">#REF!</definedName>
    <definedName name="JATA.5">#REF!</definedName>
    <definedName name="jata.6">#REF!</definedName>
    <definedName name="JATA.7">#REF!</definedName>
    <definedName name="JATA.8">#REF!</definedName>
    <definedName name="JATA.9">#REF!</definedName>
    <definedName name="jati">#REF!</definedName>
    <definedName name="jati.1">#REF!</definedName>
    <definedName name="jati.10">#REF!</definedName>
    <definedName name="jati.2">#REF!</definedName>
    <definedName name="jati.3">#REF!</definedName>
    <definedName name="jati.4">#REF!</definedName>
    <definedName name="jati.5">#REF!</definedName>
    <definedName name="jati.6">#REF!</definedName>
    <definedName name="jati.7">#REF!</definedName>
    <definedName name="jati.8">#REF!</definedName>
    <definedName name="jati.9">#REF!</definedName>
    <definedName name="JATI_PAPAN">#REF!</definedName>
    <definedName name="jatibalok">#REF!</definedName>
    <definedName name="jatiblk">#REF!</definedName>
    <definedName name="jatiblk_10">#REF!</definedName>
    <definedName name="jatiblk_2">#REF!</definedName>
    <definedName name="jatiblk_3">#REF!</definedName>
    <definedName name="jatiblk_4">#REF!</definedName>
    <definedName name="jatiblk_5">#REF!</definedName>
    <definedName name="jatiblk_6">#REF!</definedName>
    <definedName name="jatiblk_8">#REF!</definedName>
    <definedName name="jatipapan">#REF!</definedName>
    <definedName name="jatippn">#REF!</definedName>
    <definedName name="jatippn_10">#REF!</definedName>
    <definedName name="jatippn_2">#REF!</definedName>
    <definedName name="jatippn_3">#REF!</definedName>
    <definedName name="jatippn_4">#REF!</definedName>
    <definedName name="jatippn_5">#REF!</definedName>
    <definedName name="jatippn_6">#REF!</definedName>
    <definedName name="jatippn_8">#REF!</definedName>
    <definedName name="JAWAB">#N/A</definedName>
    <definedName name="jb">#REF!</definedName>
    <definedName name="Jb.1">#REF!</definedName>
    <definedName name="jbm5m150">#REF!</definedName>
    <definedName name="jbm5m180">#REF!</definedName>
    <definedName name="jbm5m225">#REF!</definedName>
    <definedName name="jbs5m150">#REF!</definedName>
    <definedName name="jbs5m180">#REF!</definedName>
    <definedName name="jbs5m210">#REF!</definedName>
    <definedName name="JBT">#REF!</definedName>
    <definedName name="JC">#REF!</definedName>
    <definedName name="JD">#REF!</definedName>
    <definedName name="jdlkpksm">#REF!</definedName>
    <definedName name="JdlNako">#REF!</definedName>
    <definedName name="jdlplksm">#REF!</definedName>
    <definedName name="JDW_ALAT">#REF!</definedName>
    <definedName name="JDW_BAHAN">#REF!</definedName>
    <definedName name="JDW_BHN">#REF!</definedName>
    <definedName name="JDW_MOB">#REF!</definedName>
    <definedName name="JDWMOB">#REF!</definedName>
    <definedName name="JE">#REF!</definedName>
    <definedName name="JEFTA">#REF!</definedName>
    <definedName name="JEFTA_1">#REF!</definedName>
    <definedName name="JEFTA_1_1">#REF!</definedName>
    <definedName name="JEFTA_17">#REF!</definedName>
    <definedName name="JEFTA_2">#REF!</definedName>
    <definedName name="JEFTA_2_1">#REF!</definedName>
    <definedName name="JEFTA_2_4">#REF!</definedName>
    <definedName name="JEFTA_3">#REF!</definedName>
    <definedName name="JEFTA_3_4">#REF!</definedName>
    <definedName name="JEFTA_4">#REF!</definedName>
    <definedName name="JEFTA_4_1">#REF!</definedName>
    <definedName name="JEFTA_5">#REF!</definedName>
    <definedName name="JEFTA_6">#REF!</definedName>
    <definedName name="JEFTA_7">#REF!</definedName>
    <definedName name="JEFTA_8">#REF!</definedName>
    <definedName name="JEFTA_9">#REF!</definedName>
    <definedName name="Jemb">#REF!</definedName>
    <definedName name="Jembatan">#REF!</definedName>
    <definedName name="JEMBATANCOR">#REF!</definedName>
    <definedName name="JembatanPipa">#REF!</definedName>
    <definedName name="JEND">#REF!</definedName>
    <definedName name="Jend_1">#REF!</definedName>
    <definedName name="JEND_4">#REF!</definedName>
    <definedName name="JendBV1">#REF!</definedName>
    <definedName name="JendBV2">#REF!</definedName>
    <definedName name="JENDELA">#REF!</definedName>
    <definedName name="Jendela_kaca">#REF!</definedName>
    <definedName name="Jendela_Kaca_Polos">#REF!</definedName>
    <definedName name="Jendela1">#REF!</definedName>
    <definedName name="Jendela10">#REF!</definedName>
    <definedName name="Jendela11">#REF!</definedName>
    <definedName name="Jendela2">#REF!</definedName>
    <definedName name="Jendela3">#REF!</definedName>
    <definedName name="Jendela4">#REF!</definedName>
    <definedName name="Jendela5">#REF!</definedName>
    <definedName name="Jendela6">#REF!</definedName>
    <definedName name="Jendela7">#REF!</definedName>
    <definedName name="Jendela8">#REF!</definedName>
    <definedName name="Jendela9">#REF!</definedName>
    <definedName name="jendelakaca">#REF!</definedName>
    <definedName name="JENDELAKAMPER">#REF!</definedName>
    <definedName name="jendelatralis">#REF!</definedName>
    <definedName name="Jendelax">#REF!</definedName>
    <definedName name="Jendelay">#REF!</definedName>
    <definedName name="jendi">#REF!</definedName>
    <definedName name="JendJ2">#REF!</definedName>
    <definedName name="JendJ3">#REF!</definedName>
    <definedName name="JenisBahan">#REF!</definedName>
    <definedName name="JenisBahanB">#REF!</definedName>
    <definedName name="JenisBahanCCOIntern">#REF!</definedName>
    <definedName name="JenisBahanRealisasiSaatIni">#REF!</definedName>
    <definedName name="JenisBahanRealisasiSdSaatIni">#REF!</definedName>
    <definedName name="JenisBahanRealisasiSdSaatLalu">#REF!</definedName>
    <definedName name="jerigen">#REF!</definedName>
    <definedName name="JET_SHOWER">#REF!</definedName>
    <definedName name="JETWASHER">#N/A</definedName>
    <definedName name="JF">#REF!</definedName>
    <definedName name="jfiller">#REF!</definedName>
    <definedName name="jfj" localSheetId="9">{"'Sheet1'!$A$1"}</definedName>
    <definedName name="jfj">{"'Sheet1'!$A$1"}</definedName>
    <definedName name="jfugf" localSheetId="9">{"'Sheet1'!$A$1"}</definedName>
    <definedName name="jfugf">{"'Sheet1'!$A$1"}</definedName>
    <definedName name="jg">#REF!</definedName>
    <definedName name="jghjgjhg">#REF!</definedName>
    <definedName name="JGY">#N/A</definedName>
    <definedName name="JGY_2">"STOP2:STOP2E"</definedName>
    <definedName name="JGY_37">"STOP2_37:STOP2E_37"</definedName>
    <definedName name="JGY_4">NA()</definedName>
    <definedName name="JGY_48">"STOP2:STOP2E"</definedName>
    <definedName name="JGY_9">NA()</definedName>
    <definedName name="JH">#REF!</definedName>
    <definedName name="jhozz">#REF!</definedName>
    <definedName name="JI">#REF!</definedName>
    <definedName name="jik">#REF!</definedName>
    <definedName name="jik_1">#REF!</definedName>
    <definedName name="jik_1_1">#REF!</definedName>
    <definedName name="jik_1_1_1">#REF!</definedName>
    <definedName name="jik_2">#REF!</definedName>
    <definedName name="jik_3">#REF!</definedName>
    <definedName name="jik_3_1">#REF!</definedName>
    <definedName name="jik_4">#REF!</definedName>
    <definedName name="jik_4_1">#REF!</definedName>
    <definedName name="jik_5">#REF!</definedName>
    <definedName name="jik_6">#REF!</definedName>
    <definedName name="jik_7">#REF!</definedName>
    <definedName name="jik_7_1">#REF!</definedName>
    <definedName name="jik_8">#REF!</definedName>
    <definedName name="jik_9">#REF!</definedName>
    <definedName name="JIT">#N/A</definedName>
    <definedName name="JJ">#REF!</definedName>
    <definedName name="JJ_01">#REF!</definedName>
    <definedName name="JJ_02">#REF!</definedName>
    <definedName name="JJ_05">#REF!</definedName>
    <definedName name="JJ_05A">#REF!</definedName>
    <definedName name="JJ_06">#REF!</definedName>
    <definedName name="JJ_07">#REF!</definedName>
    <definedName name="JJ_1">#REF!</definedName>
    <definedName name="JJ_1_1">#REF!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#REF!</definedName>
    <definedName name="JJ_30">#REF!</definedName>
    <definedName name="JJ_31">#REF!</definedName>
    <definedName name="JJ_32">#REF!</definedName>
    <definedName name="JJ_33">#REF!</definedName>
    <definedName name="JJ_34">#N/A</definedName>
    <definedName name="JJ_35">#REF!</definedName>
    <definedName name="JJ_37">#N/A</definedName>
    <definedName name="JJ_38">#REF!</definedName>
    <definedName name="JJ_39">#REF!</definedName>
    <definedName name="JJ_40">#REF!</definedName>
    <definedName name="JJ_7">#REF!</definedName>
    <definedName name="jjds">#REF!</definedName>
    <definedName name="JJFUR" localSheetId="9">{"'Sheet1'!$A$1"}</definedName>
    <definedName name="JJFUR">{"'Sheet1'!$A$1"}</definedName>
    <definedName name="jjj" hidden="1">#REF!</definedName>
    <definedName name="jk">#REF!</definedName>
    <definedName name="jkt_btg">#REF!</definedName>
    <definedName name="jl">#REF!</definedName>
    <definedName name="Jl._Selaparang_No._52_Mataram">#REF!</definedName>
    <definedName name="JLI" hidden="1">#REF!</definedName>
    <definedName name="jln_Sementara">#REF!</definedName>
    <definedName name="JM">#REF!</definedName>
    <definedName name="jml_K1">#REF!</definedName>
    <definedName name="JML_WASTAFEL">#REF!</definedName>
    <definedName name="jmlsd">#REF!</definedName>
    <definedName name="Jmn_muka">#REF!</definedName>
    <definedName name="Jmn_Pelaksanaan">#REF!</definedName>
    <definedName name="Jmn_Penawaran">#REF!</definedName>
    <definedName name="Jmn_retensi">#REF!</definedName>
    <definedName name="JN">#REF!</definedName>
    <definedName name="JO">#REF!</definedName>
    <definedName name="JOB">#REF!</definedName>
    <definedName name="jodoh">#REF!</definedName>
    <definedName name="jofcross">#REF!</definedName>
    <definedName name="joflist">#REF!</definedName>
    <definedName name="jofmain">#REF!</definedName>
    <definedName name="jofrod">#REF!</definedName>
    <definedName name="jofwall">#REF!</definedName>
    <definedName name="join">#REF!</definedName>
    <definedName name="join_10">#REF!</definedName>
    <definedName name="join_2">#REF!</definedName>
    <definedName name="join_3">#REF!</definedName>
    <definedName name="join_4">#REF!</definedName>
    <definedName name="join_5">#REF!</definedName>
    <definedName name="join_6">#REF!</definedName>
    <definedName name="join_8">#REF!</definedName>
    <definedName name="JOINF">#REF!</definedName>
    <definedName name="JOINS">#REF!</definedName>
    <definedName name="joint">#REF!</definedName>
    <definedName name="joko">#REF!</definedName>
    <definedName name="jongos">#REF!</definedName>
    <definedName name="jotun">#REF!</definedName>
    <definedName name="JP">#REF!</definedName>
    <definedName name="JPEMBA">#REF!</definedName>
    <definedName name="JPENING">#REF!</definedName>
    <definedName name="jpm">#REF!</definedName>
    <definedName name="jpmx">#REF!</definedName>
    <definedName name="JPY">#REF!</definedName>
    <definedName name="JQ">#REF!</definedName>
    <definedName name="JREHAB">#REF!</definedName>
    <definedName name="jrgn">#REF!</definedName>
    <definedName name="jrk_BP">#REF!</definedName>
    <definedName name="jry" localSheetId="9">{"'Sheet1'!$A$1"}</definedName>
    <definedName name="jry">{"'Sheet1'!$A$1"}</definedName>
    <definedName name="js">#REF!</definedName>
    <definedName name="jtshwrTX423">#REF!</definedName>
    <definedName name="jtswrTGB500AZRV20">#REF!</definedName>
    <definedName name="ju" localSheetId="9">{"Book1","4.09 FLORA DAN FAUNA.xls","4.22 PERLENGKAPAN SEKOLAH.xls"}</definedName>
    <definedName name="ju" localSheetId="8">{"Book1","4.09 FLORA DAN FAUNA.xls","4.22 PERLENGKAPAN SEKOLAH.xls"}</definedName>
    <definedName name="ju">{"Book1","4.09 FLORA DAN FAUNA.xls","4.22 PERLENGKAPAN SEKOLAH.xls"}</definedName>
    <definedName name="JUDUL">#REF!</definedName>
    <definedName name="judul_bq">#REF!</definedName>
    <definedName name="jul">#REF!</definedName>
    <definedName name="JULI" hidden="1">#REF!</definedName>
    <definedName name="jum">#REF!</definedName>
    <definedName name="jumlah">#REF!</definedName>
    <definedName name="Jumlah_I">#REF!</definedName>
    <definedName name="Jumlah_II">#REF!</definedName>
    <definedName name="Jumlah_III">#REF!</definedName>
    <definedName name="Jumlah_IV">#REF!</definedName>
    <definedName name="Jumlah_V">#REF!</definedName>
    <definedName name="Jumlah_VI">#REF!</definedName>
    <definedName name="jump">#REF!</definedName>
    <definedName name="JUNI">#REF!</definedName>
    <definedName name="juruukur">#REF!</definedName>
    <definedName name="JUTA">#REF!</definedName>
    <definedName name="JUTAAN">#REF!</definedName>
    <definedName name="JUTEK">#REF!</definedName>
    <definedName name="jwp">#REF!</definedName>
    <definedName name="JwPel">#REF!</definedName>
    <definedName name="jwpx">#REF!</definedName>
    <definedName name="JYE" hidden="1">#REF!</definedName>
    <definedName name="JYG" hidden="1">#REF!</definedName>
    <definedName name="jyj" localSheetId="9">{"'Sheet1'!$A$1"}</definedName>
    <definedName name="jyj">{"'Sheet1'!$A$1"}</definedName>
    <definedName name="JYT" hidden="1">#REF!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4">#REF!</definedName>
    <definedName name="K.025">#REF!</definedName>
    <definedName name="K.026">#REF!</definedName>
    <definedName name="K.035">#REF!</definedName>
    <definedName name="K.040">#REF!</definedName>
    <definedName name="K.1">#REF!</definedName>
    <definedName name="K.10">#REF!</definedName>
    <definedName name="K.110">#REF!</definedName>
    <definedName name="K.111">#REF!</definedName>
    <definedName name="K.112">#REF!</definedName>
    <definedName name="K.113">#REF!</definedName>
    <definedName name="K.114">#REF!</definedName>
    <definedName name="K.115">#REF!</definedName>
    <definedName name="K.116">#REF!</definedName>
    <definedName name="K.117">#REF!</definedName>
    <definedName name="k.118">#REF!</definedName>
    <definedName name="k.12">#REF!</definedName>
    <definedName name="K.121">#REF!</definedName>
    <definedName name="K.122">#REF!</definedName>
    <definedName name="K.123">#REF!</definedName>
    <definedName name="K.124">#REF!</definedName>
    <definedName name="k.125">#REF!</definedName>
    <definedName name="K.126">#REF!</definedName>
    <definedName name="K.127">#REF!</definedName>
    <definedName name="K.128">#REF!</definedName>
    <definedName name="K.131">#REF!</definedName>
    <definedName name="K.132">#REF!</definedName>
    <definedName name="K.139">#REF!</definedName>
    <definedName name="K.140">#REF!</definedName>
    <definedName name="K.152">#REF!</definedName>
    <definedName name="K.153">#REF!</definedName>
    <definedName name="K.154">#REF!</definedName>
    <definedName name="K.155">#REF!</definedName>
    <definedName name="K.156">#REF!</definedName>
    <definedName name="K.157">#REF!</definedName>
    <definedName name="K.158">#REF!</definedName>
    <definedName name="k.175">#REF!</definedName>
    <definedName name="K.2">#REF!</definedName>
    <definedName name="K.210">#REF!</definedName>
    <definedName name="K.211">#REF!</definedName>
    <definedName name="K.220">#REF!</definedName>
    <definedName name="K.221">#REF!</definedName>
    <definedName name="K.224">#REF!</definedName>
    <definedName name="k.225">#REF!</definedName>
    <definedName name="K.2252">#REF!</definedName>
    <definedName name="K.230">#REF!</definedName>
    <definedName name="k.275">#REF!</definedName>
    <definedName name="K.3">#REF!</definedName>
    <definedName name="k.30">#REF!</definedName>
    <definedName name="K.300">#REF!</definedName>
    <definedName name="K.310">#REF!</definedName>
    <definedName name="K.311">#REF!</definedName>
    <definedName name="K.311A">#REF!</definedName>
    <definedName name="K.311B">#REF!</definedName>
    <definedName name="K.314">#REF!</definedName>
    <definedName name="K.320">#REF!</definedName>
    <definedName name="K.321">#REF!</definedName>
    <definedName name="K.341">#REF!</definedName>
    <definedName name="K.342">#REF!</definedName>
    <definedName name="k.35">#REF!</definedName>
    <definedName name="k.35a">#REF!</definedName>
    <definedName name="k.35b">#REF!</definedName>
    <definedName name="K.363">#REF!</definedName>
    <definedName name="K.4">#REF!</definedName>
    <definedName name="k.40">#REF!</definedName>
    <definedName name="k.400">#REF!</definedName>
    <definedName name="K.410">#REF!</definedName>
    <definedName name="K.411">#REF!</definedName>
    <definedName name="K.411A">#REF!</definedName>
    <definedName name="K.420">#REF!</definedName>
    <definedName name="K.421">#REF!</definedName>
    <definedName name="K.422">#REF!</definedName>
    <definedName name="K.423">#REF!</definedName>
    <definedName name="K.424">#REF!</definedName>
    <definedName name="K.424A">#REF!</definedName>
    <definedName name="K.5">#REF!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3">#REF!</definedName>
    <definedName name="K.528">#REF!</definedName>
    <definedName name="K.6">#REF!</definedName>
    <definedName name="K.6.10">#REF!</definedName>
    <definedName name="K.6.4">#REF!</definedName>
    <definedName name="K.6.5.1">#REF!</definedName>
    <definedName name="K.6.7">#REF!</definedName>
    <definedName name="K.6.8">#REF!</definedName>
    <definedName name="K.6.9">#REF!</definedName>
    <definedName name="k.60">#REF!</definedName>
    <definedName name="K.610">#REF!</definedName>
    <definedName name="K.612">#REF!</definedName>
    <definedName name="K.613">#REF!</definedName>
    <definedName name="K.614">#REF!</definedName>
    <definedName name="K.615">#REF!</definedName>
    <definedName name="K.615T">#REF!</definedName>
    <definedName name="K.616">#REF!</definedName>
    <definedName name="K.617">#REF!</definedName>
    <definedName name="K.618">#REF!</definedName>
    <definedName name="K.619">#REF!</definedName>
    <definedName name="K.620">#REF!</definedName>
    <definedName name="K.621">#REF!</definedName>
    <definedName name="K.626">#REF!</definedName>
    <definedName name="K.631">#REF!</definedName>
    <definedName name="K.632">#REF!</definedName>
    <definedName name="K.632B">#REF!</definedName>
    <definedName name="K.636">#REF!</definedName>
    <definedName name="K.637">#REF!</definedName>
    <definedName name="K.638">#REF!</definedName>
    <definedName name="K.638A">#REF!</definedName>
    <definedName name="K.639">#REF!</definedName>
    <definedName name="K.640">#REF!</definedName>
    <definedName name="K.641">#REF!</definedName>
    <definedName name="K.641.ROB">#REF!</definedName>
    <definedName name="K.7">#REF!</definedName>
    <definedName name="K.705">#REF!</definedName>
    <definedName name="K.7052">#REF!</definedName>
    <definedName name="K.705A">#REF!</definedName>
    <definedName name="K.710">#REF!</definedName>
    <definedName name="K.7102">#REF!</definedName>
    <definedName name="K.715">#REF!</definedName>
    <definedName name="K.7152">#REF!</definedName>
    <definedName name="K.719">#REF!</definedName>
    <definedName name="K.720">#REF!</definedName>
    <definedName name="K.721">#REF!</definedName>
    <definedName name="k.721a">#REF!</definedName>
    <definedName name="K.722">#REF!</definedName>
    <definedName name="K.7222">#REF!</definedName>
    <definedName name="K.724">#REF!</definedName>
    <definedName name="K.725">#REF!</definedName>
    <definedName name="K.730">#REF!</definedName>
    <definedName name="K.8">#REF!</definedName>
    <definedName name="K.810">#REF!</definedName>
    <definedName name="K.810A">#REF!</definedName>
    <definedName name="K.815">#REF!</definedName>
    <definedName name="K.855">#REF!</definedName>
    <definedName name="K.865">#REF!</definedName>
    <definedName name="K.870">#REF!</definedName>
    <definedName name="K.875">#REF!</definedName>
    <definedName name="K.877">#REF!</definedName>
    <definedName name="K.880">#REF!</definedName>
    <definedName name="K.885">#REF!</definedName>
    <definedName name="k.9">#REF!</definedName>
    <definedName name="k.9.a">#REF!</definedName>
    <definedName name="k.a">#REF!</definedName>
    <definedName name="K.A18">#REF!</definedName>
    <definedName name="k.las">#REF!</definedName>
    <definedName name="K.Lokal">#REF!</definedName>
    <definedName name="k.pecah1">#REF!</definedName>
    <definedName name="k.sur">#REF!</definedName>
    <definedName name="k.tb">#REF!</definedName>
    <definedName name="k.tbe">#REF!</definedName>
    <definedName name="k.tc">#REF!</definedName>
    <definedName name="k.tk">#REF!</definedName>
    <definedName name="k.tl">#REF!</definedName>
    <definedName name="k.tp">#REF!</definedName>
    <definedName name="K_1">#REF!</definedName>
    <definedName name="k_125">#REF!</definedName>
    <definedName name="K_125_1">#REF!</definedName>
    <definedName name="K_125_2">#REF!</definedName>
    <definedName name="K_175_1">#REF!</definedName>
    <definedName name="K_175_2">#REF!</definedName>
    <definedName name="K_175_3">#REF!</definedName>
    <definedName name="K_175_4">#REF!</definedName>
    <definedName name="K_225">#REF!</definedName>
    <definedName name="K_225_1">#REF!</definedName>
    <definedName name="K_225_2">#REF!</definedName>
    <definedName name="K_225100">#REF!</definedName>
    <definedName name="K_250">#REF!</definedName>
    <definedName name="K_275_1">#REF!</definedName>
    <definedName name="K_275_2">#REF!</definedName>
    <definedName name="K_3">#REF!</definedName>
    <definedName name="k_300">#REF!</definedName>
    <definedName name="K_350">#REF!</definedName>
    <definedName name="K_350_1">#REF!</definedName>
    <definedName name="K_350_2">#REF!</definedName>
    <definedName name="K_4">#REF!</definedName>
    <definedName name="k_400">#REF!</definedName>
    <definedName name="K_5">#REF!</definedName>
    <definedName name="K_6">#REF!</definedName>
    <definedName name="K_815">#REF!</definedName>
    <definedName name="K_CAT_CANSTIN">#REF!</definedName>
    <definedName name="K_DH">#REF!</definedName>
    <definedName name="K_IJUK">#REF!</definedName>
    <definedName name="K_KERB">#REF!</definedName>
    <definedName name="K_PAV_BIASA">#REF!</definedName>
    <definedName name="K_PAV_PRESS">#REF!</definedName>
    <definedName name="K_T_Batu">#REF!</definedName>
    <definedName name="K_T_Kayu">#REF!</definedName>
    <definedName name="K_TK_BATU">#REF!</definedName>
    <definedName name="K_TK_BESI">#REF!</definedName>
    <definedName name="K125NFA">"$#REF!.$G$143"</definedName>
    <definedName name="k1520b185">#REF!</definedName>
    <definedName name="k20p">#REF!</definedName>
    <definedName name="k20p_1">#REF!</definedName>
    <definedName name="k20p_1_1">#REF!</definedName>
    <definedName name="k20p_1_1_1">#REF!</definedName>
    <definedName name="k20p_3">#REF!</definedName>
    <definedName name="k20p_4">#REF!</definedName>
    <definedName name="k20p_7">#REF!</definedName>
    <definedName name="K2434.">#REF!</definedName>
    <definedName name="k246k246">#REF!</definedName>
    <definedName name="K250NFA">"$#REF!.$G$146"</definedName>
    <definedName name="K275NFA">"$#REF!.$G$147"</definedName>
    <definedName name="k2b">#REF!</definedName>
    <definedName name="k3l">#REF!</definedName>
    <definedName name="k40p">#REF!</definedName>
    <definedName name="k40p_1">#REF!</definedName>
    <definedName name="k40p_1_1">#REF!</definedName>
    <definedName name="k40p_1_1_1">#REF!</definedName>
    <definedName name="k40p_3">#REF!</definedName>
    <definedName name="k40p_4">#REF!</definedName>
    <definedName name="k40p_7">#REF!</definedName>
    <definedName name="K5_SalesReal_PeriodeIni">#REF!</definedName>
    <definedName name="K5_SalesReal_sd_PeriodeIni">#REF!</definedName>
    <definedName name="K5_SalesReal_sd_PeriodeLalu">#REF!</definedName>
    <definedName name="k50p">#REF!</definedName>
    <definedName name="k50p_1">#REF!</definedName>
    <definedName name="k50p_1_1">#REF!</definedName>
    <definedName name="k50p_1_1_1">#REF!</definedName>
    <definedName name="k50p_3">#REF!</definedName>
    <definedName name="k50p_4">#REF!</definedName>
    <definedName name="k50p_7">#REF!</definedName>
    <definedName name="k60p">#REF!</definedName>
    <definedName name="k60p_1">#REF!</definedName>
    <definedName name="k60p_1_1">#REF!</definedName>
    <definedName name="k60p_1_1_1">#REF!</definedName>
    <definedName name="k60p_3">#REF!</definedName>
    <definedName name="k60p_4">#REF!</definedName>
    <definedName name="k60p_7">#REF!</definedName>
    <definedName name="ka">#REF!</definedName>
    <definedName name="ka.tk.bs">#REF!</definedName>
    <definedName name="ka.tk.bt">#REF!</definedName>
    <definedName name="ka.tk.cat">#REF!</definedName>
    <definedName name="ka.tk.ky">#REF!</definedName>
    <definedName name="ka.tk.las">#REF!</definedName>
    <definedName name="KAAY">#REF!</definedName>
    <definedName name="kab">#REF!</definedName>
    <definedName name="kab_1">#REF!</definedName>
    <definedName name="kab_1_1">#REF!</definedName>
    <definedName name="kab_1_1_1">#REF!</definedName>
    <definedName name="kab_2">#REF!</definedName>
    <definedName name="kab_3">#REF!</definedName>
    <definedName name="kab_3_1">#REF!</definedName>
    <definedName name="kab_4">#REF!</definedName>
    <definedName name="kab_4_1">#REF!</definedName>
    <definedName name="kab_5">#REF!</definedName>
    <definedName name="kab_6">#REF!</definedName>
    <definedName name="kab_7">#REF!</definedName>
    <definedName name="kab_7_1">#REF!</definedName>
    <definedName name="kab_8">#REF!</definedName>
    <definedName name="kab_9">#REF!</definedName>
    <definedName name="Kabag">#REF!</definedName>
    <definedName name="kabantu">#REF!</definedName>
    <definedName name="kabek">#REF!</definedName>
    <definedName name="kabel">#REF!</definedName>
    <definedName name="Kabel_Bawah_Tanah_KT._4_x_10_mm">"/My Documents/Project/Proyek Berjalan/Bidakara/RAB/Documents and Settings/Nurchayono/My Documents/Privat1/Proyek/renov TBGS/MATRA/Projects/01CipakuYKK-BI/Teknis/04RAB/rab pelaksanaan/03Plot/RAB Pengembangan Lahan Cipaku.xls'#$'Daftar Harga Material'.$G$55"</definedName>
    <definedName name="Kabel_Bawah_Tanah_KT._4_x_10_mm_2">"/My Documents/Project/Proyek Berjalan/Bidakara/RAB/Documents and Settings/Nurchayono/My Documents/Privat1/Proyek/renov TBGS/MATRA/Projects/01CipakuYKK-BI/Teknis/04RAB/rab pelaksanaan/03Plot/RAB Pengembangan Lahan Cipaku.xls'#$'Daftar Harga Material'.$G$55"</definedName>
    <definedName name="KABEL_OVERSPANING">#REF!</definedName>
    <definedName name="kabelbc10">#REF!</definedName>
    <definedName name="kabelbc120">#REF!</definedName>
    <definedName name="kabelbc16">#REF!</definedName>
    <definedName name="kabelbc25">#REF!</definedName>
    <definedName name="kabelbc35">#REF!</definedName>
    <definedName name="kabelbc4">#REF!</definedName>
    <definedName name="kabelbc50">#REF!</definedName>
    <definedName name="kabelbc6">#REF!</definedName>
    <definedName name="kabelbc70">#REF!</definedName>
    <definedName name="kabet">#REF!</definedName>
    <definedName name="Kabupaten">#REF!</definedName>
    <definedName name="kaca">#REF!</definedName>
    <definedName name="kaca.3">#REF!</definedName>
    <definedName name="kaca.3mm">#REF!</definedName>
    <definedName name="kaca.5">#REF!</definedName>
    <definedName name="kaca.5mm">#REF!</definedName>
    <definedName name="kaca.8">#REF!</definedName>
    <definedName name="kaca.riben3">#REF!</definedName>
    <definedName name="kaca.riben5">#REF!</definedName>
    <definedName name="Kaca_3_mm">#REF!</definedName>
    <definedName name="KACA_3MM">#REF!</definedName>
    <definedName name="Kaca_5_mm">#REF!</definedName>
    <definedName name="Kaca_5mm">#REF!</definedName>
    <definedName name="KACA_A">#REF!</definedName>
    <definedName name="KACA_B">#REF!</definedName>
    <definedName name="KACA_BASE">#REF!</definedName>
    <definedName name="Kaca_bening_3_mm">#REF!</definedName>
    <definedName name="KACA_BENING_3MM">#N/A</definedName>
    <definedName name="Kaca_bening_5_mm">#REF!</definedName>
    <definedName name="KACA_BENING_5MM">#REF!</definedName>
    <definedName name="KACA_C">#REF!</definedName>
    <definedName name="KACA_CERMIN_3MM">#REF!</definedName>
    <definedName name="KACA_CERMIN_5MM">#N/A</definedName>
    <definedName name="Kaca_Es">#REF!</definedName>
    <definedName name="KACA_ES_3MM">#N/A</definedName>
    <definedName name="KACA_ES_5MM">#N/A</definedName>
    <definedName name="KACA_MATI">#REF!</definedName>
    <definedName name="Kaca_mati_5mm">#REF!</definedName>
    <definedName name="Kaca_Nako_lengkap">#REF!</definedName>
    <definedName name="Kaca_nako_reyben_5mm">#REF!</definedName>
    <definedName name="kaca_polos_5mm">#REF!</definedName>
    <definedName name="Kaca_polos5mm">#REF!</definedName>
    <definedName name="kaca_rayband_5mm">#REF!</definedName>
    <definedName name="Kaca_rayben_6_mm">#REF!</definedName>
    <definedName name="Kaca_rayben_8_mm">#REF!</definedName>
    <definedName name="KACA_TEMPERED_12MM">#N/A</definedName>
    <definedName name="kaca3">#REF!</definedName>
    <definedName name="kaca3b">#REF!</definedName>
    <definedName name="kaca3c">#REF!</definedName>
    <definedName name="kaca5">#REF!</definedName>
    <definedName name="kaca5b">#REF!</definedName>
    <definedName name="kaca5c">#REF!</definedName>
    <definedName name="kaca5mm">#REF!</definedName>
    <definedName name="kaca6mm">#REF!</definedName>
    <definedName name="kacab5">#REF!</definedName>
    <definedName name="KaCabang">#REF!</definedName>
    <definedName name="kacabe10">#REF!</definedName>
    <definedName name="kacabe5">#REF!</definedName>
    <definedName name="kacabe8">#REF!</definedName>
    <definedName name="kacacermin">#REF!</definedName>
    <definedName name="kacaes">#REF!</definedName>
    <definedName name="kacaesb">#REF!</definedName>
    <definedName name="kacaesc">#REF!</definedName>
    <definedName name="KacaEskapur">#REF!</definedName>
    <definedName name="kacalengkung">#REF!</definedName>
    <definedName name="KacaMati">#REF!</definedName>
    <definedName name="KacaRiben">#REF!</definedName>
    <definedName name="Kacaryben_5_mm">#REF!</definedName>
    <definedName name="kAcianMil">#REF!</definedName>
    <definedName name="kAcianPepalihan">#REF!</definedName>
    <definedName name="kAcianSemen">#REF!</definedName>
    <definedName name="kain_sintetis">#REF!</definedName>
    <definedName name="kait">#REF!</definedName>
    <definedName name="KAIT_ANGIN">#REF!</definedName>
    <definedName name="Kait_angin_solid">#REF!</definedName>
    <definedName name="KaitAngin">#REF!</definedName>
    <definedName name="KALA">#REF!</definedName>
    <definedName name="kalas">#REF!</definedName>
    <definedName name="KALI">#REF!</definedName>
    <definedName name="kalkir">#REF!</definedName>
    <definedName name="kalsi">#REF!</definedName>
    <definedName name="kalsi.6">#REF!</definedName>
    <definedName name="kalsiboard">#REF!</definedName>
    <definedName name="kAlumFoil">#REF!</definedName>
    <definedName name="kam">#REF!</definedName>
    <definedName name="kamp">#REF!</definedName>
    <definedName name="kamper">#REF!</definedName>
    <definedName name="KAMPER_BALOK">#REF!</definedName>
    <definedName name="KAMPER_PAPAN">#REF!</definedName>
    <definedName name="KAMPER_RENG">#REF!</definedName>
    <definedName name="kamper_ukir">#REF!</definedName>
    <definedName name="KAMPER_USUK">#REF!</definedName>
    <definedName name="kamperb">#REF!</definedName>
    <definedName name="kamperbalok">#REF!</definedName>
    <definedName name="kamperp">#REF!</definedName>
    <definedName name="kamperpapan">#REF!</definedName>
    <definedName name="kamperreng">#REF!</definedName>
    <definedName name="kan">#REF!</definedName>
    <definedName name="kangin">#REF!</definedName>
    <definedName name="KANJUT">#REF!</definedName>
    <definedName name="Kans">#REF!</definedName>
    <definedName name="kansteen">#REF!</definedName>
    <definedName name="kansteen_1">#REF!</definedName>
    <definedName name="KANSTEEN_15x20x50_SEGILIMA">#REF!</definedName>
    <definedName name="kansteen_abuabu">#REF!</definedName>
    <definedName name="Kanstein">#REF!</definedName>
    <definedName name="kansten">#REF!</definedName>
    <definedName name="Kansten_Pracetak">#REF!</definedName>
    <definedName name="Kanstenpracetak">#REF!</definedName>
    <definedName name="kanstin">#REF!</definedName>
    <definedName name="kanstin_10">#REF!</definedName>
    <definedName name="kanstin_2">#REF!</definedName>
    <definedName name="kanstin_3">#REF!</definedName>
    <definedName name="kanstin_4">#REF!</definedName>
    <definedName name="kanstin_5">#REF!</definedName>
    <definedName name="kanstin_6">#REF!</definedName>
    <definedName name="kanstin_8">#REF!</definedName>
    <definedName name="kanstincar">#REF!</definedName>
    <definedName name="kanstinjalan">#REF!</definedName>
    <definedName name="kanstinluar">#REF!</definedName>
    <definedName name="kantin">#REF!</definedName>
    <definedName name="kantor">#REF!</definedName>
    <definedName name="kantor_sementara_1m2">#REF!</definedName>
    <definedName name="kantor_sementara1m">#REF!</definedName>
    <definedName name="kap">#REF!</definedName>
    <definedName name="kap_amp">#REF!</definedName>
    <definedName name="kap_tamp">#REF!</definedName>
    <definedName name="kap20w">#REF!</definedName>
    <definedName name="kapAMP40">#REF!</definedName>
    <definedName name="KAPBaja">#REF!</definedName>
    <definedName name="kapkamper">#REF!</definedName>
    <definedName name="kapkruing">#REF!</definedName>
    <definedName name="kaporit">#REF!</definedName>
    <definedName name="Kapro">#REF!</definedName>
    <definedName name="kapro_2">#REF!</definedName>
    <definedName name="kapur">#REF!</definedName>
    <definedName name="kapur_10">#REF!</definedName>
    <definedName name="kapur_2">#REF!</definedName>
    <definedName name="kapur_3">#REF!</definedName>
    <definedName name="kapur_4">#REF!</definedName>
    <definedName name="kapur_5">#REF!</definedName>
    <definedName name="kapur_6">#REF!</definedName>
    <definedName name="kapur_8">#REF!</definedName>
    <definedName name="Kapur_pasang">#REF!</definedName>
    <definedName name="kapurb">#REF!</definedName>
    <definedName name="kapurc">#REF!</definedName>
    <definedName name="karangguak">#REF!</definedName>
    <definedName name="karangtapel">#REF!</definedName>
    <definedName name="kArdePancang">#REF!</definedName>
    <definedName name="kardus">#REF!</definedName>
    <definedName name="karet.l">#REF!</definedName>
    <definedName name="Karet_mouher">#REF!</definedName>
    <definedName name="Karet_Pintu">#REF!</definedName>
    <definedName name="Karet_talang_60_cm">#REF!</definedName>
    <definedName name="KaretDelatasi">#REF!</definedName>
    <definedName name="karett">#REF!</definedName>
    <definedName name="karettalang">#REF!</definedName>
    <definedName name="karetwaterstop">#REF!</definedName>
    <definedName name="karmini">#REF!</definedName>
    <definedName name="Karpet_talang">#REF!</definedName>
    <definedName name="karpus">#REF!</definedName>
    <definedName name="karung">#REF!</definedName>
    <definedName name="karung_goni">#REF!</definedName>
    <definedName name="karung1">#REF!</definedName>
    <definedName name="karyawanharian">#REF!</definedName>
    <definedName name="karyawantetap">#REF!</definedName>
    <definedName name="karyo" localSheetId="9" hidden="1">{#N/A,#N/A,FALSE,"REK";#N/A,#N/A,FALSE,"Bq-ARS"}</definedName>
    <definedName name="karyo" hidden="1">{#N/A,#N/A,FALSE,"REK";#N/A,#N/A,FALSE,"Bq-ARS"}</definedName>
    <definedName name="kas.200">#REF!</definedName>
    <definedName name="Kas0_5_7_Borneo_SP__2_x_pakai__50">#REF!</definedName>
    <definedName name="kasa">#REF!</definedName>
    <definedName name="kasa_1">#REF!</definedName>
    <definedName name="KASARHALUS">#REF!</definedName>
    <definedName name="KASBUN" localSheetId="9">{"Book1","RAB PASAR 30 AUG SCRAB.xls"}</definedName>
    <definedName name="KASBUN">{"Book1","RAB PASAR 30 AUG SCRAB.xls"}</definedName>
    <definedName name="KASBUN_1" localSheetId="9">{"Book1","RAB PASAR 30 AUG SCRAB.xls"}</definedName>
    <definedName name="KASBUN_1">{"Book1","RAB PASAR 30 AUG SCRAB.xls"}</definedName>
    <definedName name="KASBUN_2" localSheetId="9">{"Book1","RAB PASAR 30 AUG SCRAB.xls"}</definedName>
    <definedName name="KASBUN_2">{"Book1","RAB PASAR 30 AUG SCRAB.xls"}</definedName>
    <definedName name="KASBUN_4" localSheetId="9">{"Book1","RAB PASAR 30 AUG SCRAB.xls"}</definedName>
    <definedName name="KASBUN_4">{"Book1","RAB PASAR 30 AUG SCRAB.xls"}</definedName>
    <definedName name="KASBUN_6" localSheetId="9">{"Book1","RAB PASAR 30 AUG SCRAB.xls"}</definedName>
    <definedName name="KASBUN_6">{"Book1","RAB PASAR 30 AUG SCRAB.xls"}</definedName>
    <definedName name="KASBUN_8" localSheetId="9">{"Book1","RAB PASAR 30 AUG SCRAB.xls"}</definedName>
    <definedName name="KASBUN_8">{"Book1","RAB PASAR 30 AUG SCRAB.xls"}</definedName>
    <definedName name="KASBUN_9" localSheetId="9">{"Book1","RAB PASAR 30 AUG SCRAB.xls"}</definedName>
    <definedName name="KASBUN_9">{"Book1","RAB PASAR 30 AUG SCRAB.xls"}</definedName>
    <definedName name="kaso">#REF!</definedName>
    <definedName name="kaso4">#REF!</definedName>
    <definedName name="kasur">#REF!</definedName>
    <definedName name="kAtapAlang">#REF!</definedName>
    <definedName name="kAtapIjuk">#REF!</definedName>
    <definedName name="kAtapPlentongBiasa">#REF!</definedName>
    <definedName name="kAtapSeng">#REF!</definedName>
    <definedName name="kAtapSirap">#REF!</definedName>
    <definedName name="katb">#REF!</definedName>
    <definedName name="Kategori" localSheetId="9">IF(AND(#REF!="",#REF!="u"),"UPAH :",IF(AND(#REF!="",#REF!="b"),"BAHAN :",IF(AND(#REF!="",#REF!="a"),"ALAT :",IF(NOT(ISBLANK(#REF!))," -",""))))</definedName>
    <definedName name="Kategori">IF(AND(#REF!="",#REF!="u"),"UPAH :",IF(AND(#REF!="",#REF!="b"),"BAHAN :",IF(AND(#REF!="",#REF!="a"),"ALAT :",IF(NOT(ISBLANK(#REF!))," -",""))))</definedName>
    <definedName name="katenye">#REF!</definedName>
    <definedName name="katr11">#REF!</definedName>
    <definedName name="katuk">#REF!</definedName>
    <definedName name="katukangbatu">#REF!</definedName>
    <definedName name="katukangbesi">#REF!</definedName>
    <definedName name="katukangcat">#REF!</definedName>
    <definedName name="katukangkayu">#REF!</definedName>
    <definedName name="katukangpipa">#REF!</definedName>
    <definedName name="katukangstylebali">#REF!</definedName>
    <definedName name="kawat">#REF!</definedName>
    <definedName name="KAWAT.BETON">#REF!</definedName>
    <definedName name="kawat.las">#REF!</definedName>
    <definedName name="kawat_ayam">#REF!</definedName>
    <definedName name="Kawat_Bendrad">#REF!</definedName>
    <definedName name="Kawat_Bendrat">#REF!</definedName>
    <definedName name="kawat_beton">#REF!</definedName>
    <definedName name="Kawat_Bronjong">#REF!</definedName>
    <definedName name="Kawat_duri">#REF!</definedName>
    <definedName name="KAWAT_F">#REF!</definedName>
    <definedName name="Kawat_las">#REF!</definedName>
    <definedName name="KAWATBERONJONG">#REF!</definedName>
    <definedName name="kawatbeton">#REF!</definedName>
    <definedName name="kawatikat">#REF!</definedName>
    <definedName name="KawatLas">#REF!</definedName>
    <definedName name="KawBt">#REF!</definedName>
    <definedName name="KawDr">#REF!</definedName>
    <definedName name="kawlas">#REF!</definedName>
    <definedName name="KawLl">#REF!</definedName>
    <definedName name="Kayu">#REF!</definedName>
    <definedName name="kayu.bakar">#REF!</definedName>
    <definedName name="KAYU.STEGER">#REF!</definedName>
    <definedName name="Kayu_bakar">#REF!</definedName>
    <definedName name="Kayu_Begisting">#REF!</definedName>
    <definedName name="kayu_bekisting">#REF!</definedName>
    <definedName name="Kayu_Bengkirai">#REF!</definedName>
    <definedName name="Kayu_Borneo">#REF!</definedName>
    <definedName name="Kayu_gelam">#REF!</definedName>
    <definedName name="Kayu_gelam_dia_12cm">#REF!</definedName>
    <definedName name="Kayu_Kamper">#REF!</definedName>
    <definedName name="Kayu_klas_II">#REF!</definedName>
    <definedName name="Kayu_klas_III">#REF!</definedName>
    <definedName name="Kayu_klas_IV">#REF!</definedName>
    <definedName name="kayu_kusen_oven">#REF!</definedName>
    <definedName name="Kayu_lokal">#REF!</definedName>
    <definedName name="Kayu_Meranti">#REF!</definedName>
    <definedName name="Kayu_Perancah_Bulat">#REF!</definedName>
    <definedName name="kayu_stoot_dinding__2_x_pakai_75">#REF!</definedName>
    <definedName name="Kayu_Ulin">#REF!</definedName>
    <definedName name="Kayu_Ulin_10_cm_x_10_cm">#REF!</definedName>
    <definedName name="Kayu_ulin_besi">#REF!</definedName>
    <definedName name="kayu10">#REF!</definedName>
    <definedName name="kayu2">#REF!</definedName>
    <definedName name="kayu4">#REF!</definedName>
    <definedName name="kayu57">#REF!</definedName>
    <definedName name="kayuacuan">#REF!</definedName>
    <definedName name="kayubangkir">#REF!</definedName>
    <definedName name="kayubangkirb">#REF!</definedName>
    <definedName name="kayubangkirc">#REF!</definedName>
    <definedName name="kayubegistinglokal">#REF!</definedName>
    <definedName name="kayubeng">#REF!</definedName>
    <definedName name="kayucetakana">#REF!</definedName>
    <definedName name="kayucetakanb">#REF!</definedName>
    <definedName name="KayuK">#REF!</definedName>
    <definedName name="kayuk2">#REF!</definedName>
    <definedName name="kayuk3">#REF!</definedName>
    <definedName name="kayuk4">#REF!</definedName>
    <definedName name="kayukam">#REF!</definedName>
    <definedName name="kayukamper">#REF!</definedName>
    <definedName name="kayukamperb">#REF!</definedName>
    <definedName name="kayukamperc">#REF!</definedName>
    <definedName name="kayukruing">#REF!</definedName>
    <definedName name="kayukruingb">#REF!</definedName>
    <definedName name="kayukruingc">#REF!</definedName>
    <definedName name="KAYUKUSEN">#REF!</definedName>
    <definedName name="kayum3">#REF!</definedName>
    <definedName name="kayumer">#REF!</definedName>
    <definedName name="kayumeranti">#REF!</definedName>
    <definedName name="kayumerantib">#REF!</definedName>
    <definedName name="kayumerantic">#REF!</definedName>
    <definedName name="kayusk">#REF!</definedName>
    <definedName name="kayutahun">#REF!</definedName>
    <definedName name="kayutahunb">#REF!</definedName>
    <definedName name="kayutahunc">#REF!</definedName>
    <definedName name="kayuterentang">#REF!</definedName>
    <definedName name="kb">#REF!</definedName>
    <definedName name="kBakAdukan">#REF!</definedName>
    <definedName name="kbakar">#REF!</definedName>
    <definedName name="kBakKOntrol">#REF!</definedName>
    <definedName name="kBakMandiFibre">#REF!</definedName>
    <definedName name="kBalokFe100">#REF!</definedName>
    <definedName name="kBalokFe110">#REF!</definedName>
    <definedName name="kBalokFe120">#REF!</definedName>
    <definedName name="kBalokFe125">#N/A</definedName>
    <definedName name="kBalokFe130">#REF!</definedName>
    <definedName name="kBalokFe140">#REF!</definedName>
    <definedName name="kBalokFe150">#REF!</definedName>
    <definedName name="kBalokFe160">#REF!</definedName>
    <definedName name="kBalokFe170">#REF!</definedName>
    <definedName name="kBalokFe175">#N/A</definedName>
    <definedName name="kBalokFe180">#REF!</definedName>
    <definedName name="kBalokFe190">#REF!</definedName>
    <definedName name="kBalokFe200">#REF!</definedName>
    <definedName name="kBalokFe210">#REF!</definedName>
    <definedName name="kBalokFe220">#REF!</definedName>
    <definedName name="kBalokFe230">#REF!</definedName>
    <definedName name="kBalokFe240">#REF!</definedName>
    <definedName name="kBalokFe250">#REF!</definedName>
    <definedName name="kBalokFe260">#REF!</definedName>
    <definedName name="kBalokFe270">#REF!</definedName>
    <definedName name="kBalokFe280">#REF!</definedName>
    <definedName name="kBalokFe300">#REF!</definedName>
    <definedName name="kBalokFe80">#REF!</definedName>
    <definedName name="kBalokFe90">#REF!</definedName>
    <definedName name="kBangkubelajar">#REF!</definedName>
    <definedName name="kbat01">#REF!</definedName>
    <definedName name="kbat02">#REF!</definedName>
    <definedName name="kBatacoBesi">#REF!</definedName>
    <definedName name="kBatacononbesi">#REF!</definedName>
    <definedName name="kbb.05">#REF!</definedName>
    <definedName name="kbb.1">#REF!</definedName>
    <definedName name="kbb.10">#REF!</definedName>
    <definedName name="kbb.2">#REF!</definedName>
    <definedName name="kbb.3">#REF!</definedName>
    <definedName name="kbb.5">#REF!</definedName>
    <definedName name="kbc2.5">#REF!</definedName>
    <definedName name="kbdelapan">#REF!</definedName>
    <definedName name="kbduabelas">#REF!</definedName>
    <definedName name="kbek">#REF!</definedName>
    <definedName name="kBekestingBalok">#REF!</definedName>
    <definedName name="kBekestingDinding">#REF!</definedName>
    <definedName name="kBekestingKolom">#REF!</definedName>
    <definedName name="kBekestingLantai">#REF!</definedName>
    <definedName name="kBekestingPondasi">#REF!</definedName>
    <definedName name="kBekestingSloof">#REF!</definedName>
    <definedName name="kBekestingTangga">#REF!</definedName>
    <definedName name="kbekisting">#REF!</definedName>
    <definedName name="kbel1.5x.75">#REF!</definedName>
    <definedName name="kbel2x.5">#REF!</definedName>
    <definedName name="kBeton123">#REF!</definedName>
    <definedName name="kBeton124">#REF!</definedName>
    <definedName name="kBeton135">#REF!</definedName>
    <definedName name="kBetonCorPepalihan">#REF!</definedName>
    <definedName name="kBetonK225">#REF!</definedName>
    <definedName name="kBetonK275">#REF!</definedName>
    <definedName name="kBkud2">#REF!</definedName>
    <definedName name="Kbl.Bsr">#REF!</definedName>
    <definedName name="KBL.KCL">#REF!</definedName>
    <definedName name="kbl.sr">#REF!</definedName>
    <definedName name="KBL_BSR">#REF!</definedName>
    <definedName name="KBL_KCL">#REF!</definedName>
    <definedName name="kblima">#REF!</definedName>
    <definedName name="KBLKT">#REF!</definedName>
    <definedName name="kblnym">#REF!</definedName>
    <definedName name="kblnym_10">#REF!</definedName>
    <definedName name="kblnym_2">#REF!</definedName>
    <definedName name="kblnym_3">#REF!</definedName>
    <definedName name="kblnym_4">#REF!</definedName>
    <definedName name="kblnym_5">#REF!</definedName>
    <definedName name="kblnym_6">#REF!</definedName>
    <definedName name="kblnym_8">#REF!</definedName>
    <definedName name="KBLT">#REF!</definedName>
    <definedName name="KBLTT">#REF!</definedName>
    <definedName name="kblw">#REF!</definedName>
    <definedName name="Kbo">#REF!</definedName>
    <definedName name="kBongkarBeton">#REF!</definedName>
    <definedName name="kBongkarDinding">#REF!</definedName>
    <definedName name="kBongkarGenteng">#REF!</definedName>
    <definedName name="kBongkarKuda2">#REF!</definedName>
    <definedName name="kBongkarKusen">#REF!</definedName>
    <definedName name="kBongkarLantai">#REF!</definedName>
    <definedName name="kBongkarPlafond">#REF!</definedName>
    <definedName name="kBongkarRangkaAtap">#REF!</definedName>
    <definedName name="kBongkarSeng">#REF!</definedName>
    <definedName name="kBongkarTembok">#REF!</definedName>
    <definedName name="kBongkarTotal">#REF!</definedName>
    <definedName name="kBongpasDaunJ">#REF!</definedName>
    <definedName name="kBPlaf2">#REF!</definedName>
    <definedName name="kBRA2">#REF!</definedName>
    <definedName name="kbs">#REF!</definedName>
    <definedName name="kbs_1">#REF!</definedName>
    <definedName name="kbs_1_1">#REF!</definedName>
    <definedName name="kbs_1_1_1">#REF!</definedName>
    <definedName name="kbs_3">#REF!</definedName>
    <definedName name="kbs_4">#REF!</definedName>
    <definedName name="kbs_7">#REF!</definedName>
    <definedName name="kbtb">#REF!</definedName>
    <definedName name="kBtHitamKrasem">#REF!</definedName>
    <definedName name="kBtKali11">#REF!</definedName>
    <definedName name="kBtKali12">#REF!</definedName>
    <definedName name="kBtKali13">#REF!</definedName>
    <definedName name="kBtKali15">#REF!</definedName>
    <definedName name="kBtKOsong">#REF!</definedName>
    <definedName name="kBtMerah12">#REF!</definedName>
    <definedName name="kBtMerah13">#REF!</definedName>
    <definedName name="kBtMerah15">#REF!</definedName>
    <definedName name="kBtMerah15Pepalihan">#REF!</definedName>
    <definedName name="kbtn10">#REF!</definedName>
    <definedName name="kbtn20">#REF!</definedName>
    <definedName name="kbtn28">#REF!</definedName>
    <definedName name="kbtn29">#REF!</definedName>
    <definedName name="kbtn30">#REF!</definedName>
    <definedName name="kbtn31">#REF!</definedName>
    <definedName name="kbtn32">#REF!</definedName>
    <definedName name="KBTN33">#REF!</definedName>
    <definedName name="kbtp">#REF!</definedName>
    <definedName name="kbtpb">#REF!</definedName>
    <definedName name="kBuangTanah150m">#REF!</definedName>
    <definedName name="kBubungan">#REF!</definedName>
    <definedName name="kBubunganPlentBiasa">#REF!</definedName>
    <definedName name="kBubunganStelGlb">#REF!</definedName>
    <definedName name="KBULAT">#REF!</definedName>
    <definedName name="kc">#REF!</definedName>
    <definedName name="KC_GG">#REF!</definedName>
    <definedName name="Kc_mati">#REF!</definedName>
    <definedName name="kcab">#REF!</definedName>
    <definedName name="kcat00">#REF!</definedName>
    <definedName name="kcat01">#REF!</definedName>
    <definedName name="kcat02">#REF!</definedName>
    <definedName name="kcat03">#REF!</definedName>
    <definedName name="kcat04">#REF!</definedName>
    <definedName name="kcat05">#REF!</definedName>
    <definedName name="kcat06">#REF!</definedName>
    <definedName name="kcat07">#REF!</definedName>
    <definedName name="kcat08">#REF!</definedName>
    <definedName name="kcat09">#REF!</definedName>
    <definedName name="kcat10">#REF!</definedName>
    <definedName name="kcat11">#REF!</definedName>
    <definedName name="kcat111">#REF!</definedName>
    <definedName name="kcat12">#REF!</definedName>
    <definedName name="kcat13">#REF!</definedName>
    <definedName name="kcat20">#REF!</definedName>
    <definedName name="kcat30">#REF!</definedName>
    <definedName name="kcat31">#REF!</definedName>
    <definedName name="kcat32">#REF!</definedName>
    <definedName name="kcat33">#REF!</definedName>
    <definedName name="kcat40">#REF!</definedName>
    <definedName name="kcat41">#REF!</definedName>
    <definedName name="kCatBaja">#REF!</definedName>
    <definedName name="kCatKayubaru">#REF!</definedName>
    <definedName name="kCatKayuLama">#REF!</definedName>
    <definedName name="kCatTembokBaru">#REF!</definedName>
    <definedName name="kCatTembokBaruJarum">#REF!</definedName>
    <definedName name="kCatTembokBaruVinileks">#REF!</definedName>
    <definedName name="kCatTembokUlang">#REF!</definedName>
    <definedName name="kCatTembokUlangJarum">#REF!</definedName>
    <definedName name="kCatTembokUlangV">#REF!</definedName>
    <definedName name="kCatTembokUlangVinileks">#REF!</definedName>
    <definedName name="kccermin3">#REF!</definedName>
    <definedName name="kccermin3_10">#REF!</definedName>
    <definedName name="kccermin3_2">#REF!</definedName>
    <definedName name="kccermin3_3">#REF!</definedName>
    <definedName name="kccermin3_4">#REF!</definedName>
    <definedName name="kccermin3_5">#REF!</definedName>
    <definedName name="kccermin3_6">#REF!</definedName>
    <definedName name="kccermin3_8">#REF!</definedName>
    <definedName name="kcl">#REF!</definedName>
    <definedName name="kcl_4">#REF!</definedName>
    <definedName name="Kcmati">#REF!</definedName>
    <definedName name="kco7_1">#REF!</definedName>
    <definedName name="kco7_1_1">#REF!</definedName>
    <definedName name="kco7_1_1_1">#REF!</definedName>
    <definedName name="kco7_3">#REF!</definedName>
    <definedName name="kco7_4">#REF!</definedName>
    <definedName name="kco7_7">#REF!</definedName>
    <definedName name="kcomp">#REF!</definedName>
    <definedName name="kcp">#REF!</definedName>
    <definedName name="kcpls5">#REF!</definedName>
    <definedName name="kcpls6">#REF!</definedName>
    <definedName name="kcpls8">#REF!</definedName>
    <definedName name="kcpolos3">#REF!</definedName>
    <definedName name="kcpolos3_10">#REF!</definedName>
    <definedName name="kcpolos3_2">#REF!</definedName>
    <definedName name="kcpolos3_3">#REF!</definedName>
    <definedName name="kcpolos3_4">#REF!</definedName>
    <definedName name="kcpolos3_5">#REF!</definedName>
    <definedName name="kcpolos3_6">#REF!</definedName>
    <definedName name="kcpolos3_8">#REF!</definedName>
    <definedName name="kcpolos5">#REF!</definedName>
    <definedName name="kcr">#REF!</definedName>
    <definedName name="kcs3w">#REF!</definedName>
    <definedName name="kcstw">#REF!</definedName>
    <definedName name="kcv">#REF!</definedName>
    <definedName name="kCycloop">#REF!</definedName>
    <definedName name="kd">#REF!</definedName>
    <definedName name="kd_1">#REF!</definedName>
    <definedName name="kd_1_1">#REF!</definedName>
    <definedName name="kd_2">#REF!</definedName>
    <definedName name="kd_2020">#REF!</definedName>
    <definedName name="kd_2020_6">#REF!</definedName>
    <definedName name="kd_3">#REF!</definedName>
    <definedName name="kd_4">#REF!</definedName>
    <definedName name="kd_4_1">#REF!</definedName>
    <definedName name="kd_5">#REF!</definedName>
    <definedName name="kd_6">#REF!</definedName>
    <definedName name="kd_7">#REF!</definedName>
    <definedName name="kd_7_1">#REF!</definedName>
    <definedName name="kd_8">#REF!</definedName>
    <definedName name="kd_9">#REF!</definedName>
    <definedName name="kdb">#REF!</definedName>
    <definedName name="kdc">#REF!</definedName>
    <definedName name="kdc_1">#REF!</definedName>
    <definedName name="kdc_1_1">#REF!</definedName>
    <definedName name="kdc_1_1_1">#REF!</definedName>
    <definedName name="kdc_3">#REF!</definedName>
    <definedName name="kdc_4">#REF!</definedName>
    <definedName name="kdc_7">#REF!</definedName>
    <definedName name="kdin">#REF!</definedName>
    <definedName name="kDindingBedeg">#REF!</definedName>
    <definedName name="kDindingFe100">#REF!</definedName>
    <definedName name="kDindingFe125">#REF!</definedName>
    <definedName name="kDindingFe150">#REF!</definedName>
    <definedName name="kDindingFe175">#REF!</definedName>
    <definedName name="kDindingFe80">#REF!</definedName>
    <definedName name="kDindingRoster">#REF!</definedName>
    <definedName name="kdlt8585">#REF!</definedName>
    <definedName name="kdozer">#REF!</definedName>
    <definedName name="kdt.35">#REF!</definedName>
    <definedName name="kdt.5">#REF!</definedName>
    <definedName name="kdz">#REF!</definedName>
    <definedName name="KE">#REF!</definedName>
    <definedName name="KEBAL">#REF!</definedName>
    <definedName name="kebalat">#REF!</definedName>
    <definedName name="kecis">#REF!</definedName>
    <definedName name="kecis_2">#REF!</definedName>
    <definedName name="keckos">#REF!</definedName>
    <definedName name="keckos_2">#REF!</definedName>
    <definedName name="Keet">#REF!</definedName>
    <definedName name="KEG">#REF!</definedName>
    <definedName name="KEG.1">#REF!</definedName>
    <definedName name="KEGIATAN">#REF!</definedName>
    <definedName name="kegiatan1">#REF!</definedName>
    <definedName name="keke">#REF!</definedName>
    <definedName name="keliling">#REF!</definedName>
    <definedName name="kelima">#REF!</definedName>
    <definedName name="KELINCI">"Picture 3"</definedName>
    <definedName name="kellbas">#REF!</definedName>
    <definedName name="kellpodium">#REF!</definedName>
    <definedName name="kelltower">#REF!</definedName>
    <definedName name="kelon" localSheetId="9" hidden="1">{#N/A,#N/A,FALSE,"REK";#N/A,#N/A,FALSE,"rab"}</definedName>
    <definedName name="kelon" hidden="1">{#N/A,#N/A,FALSE,"REK";#N/A,#N/A,FALSE,"rab"}</definedName>
    <definedName name="KEMB">#REF!</definedName>
    <definedName name="KEMBALI">#REF!</definedName>
    <definedName name="Kendaraan_Roda_2">#REF!</definedName>
    <definedName name="Kendaraan_Roda_4__Mobil_Ranger_XLT">#REF!</definedName>
    <definedName name="Kendaraankant">#REF!</definedName>
    <definedName name="kenek">#REF!</definedName>
    <definedName name="KENEK_TRUK">#REF!</definedName>
    <definedName name="KENEK_TRUK_1">#REF!</definedName>
    <definedName name="KENEK_TRUK_4">#REF!</definedName>
    <definedName name="KENEK_TRUK_7">#REF!</definedName>
    <definedName name="kEngselJendela">#REF!</definedName>
    <definedName name="kEngselPintu">#REF!</definedName>
    <definedName name="Keni_gip__ø_1_2">#REF!</definedName>
    <definedName name="Keni_gip__ø_3_4">#REF!</definedName>
    <definedName name="Keni_pvc__ø_2___maspion_D">#REF!</definedName>
    <definedName name="Keni_pvc__ø_4___maspion_D">#REF!</definedName>
    <definedName name="kentut" localSheetId="9" hidden="1">{#N/A,#N/A,FALSE,"REK";#N/A,#N/A,FALSE,"rab"}</definedName>
    <definedName name="kentut" hidden="1">{#N/A,#N/A,FALSE,"REK";#N/A,#N/A,FALSE,"rab"}</definedName>
    <definedName name="KEP">#REF!</definedName>
    <definedName name="kep.penganyam">#REF!</definedName>
    <definedName name="Kep.tk">#REF!</definedName>
    <definedName name="Kep.Tk.Batu">#REF!</definedName>
    <definedName name="KEP.TK.BESI">#REF!</definedName>
    <definedName name="Kep.tukang">#REF!</definedName>
    <definedName name="KEP_TK_BATU">#REF!</definedName>
    <definedName name="KEP_TK_BESI">#REF!</definedName>
    <definedName name="KEP_TK_CAT">#REF!</definedName>
    <definedName name="KEP_TK_KAYU">#REF!</definedName>
    <definedName name="Kep_Tuk">#REF!</definedName>
    <definedName name="KEP_TUKANG">#REF!</definedName>
    <definedName name="KEPALA">#REF!</definedName>
    <definedName name="kepala_tk_batu">#REF!</definedName>
    <definedName name="kepala_tk_besi">#REF!</definedName>
    <definedName name="kepala_tk_cat">#REF!</definedName>
    <definedName name="kepala_tk_kayu">#REF!</definedName>
    <definedName name="kepala_tukang">#REF!</definedName>
    <definedName name="KEPALA_TUKANG_BATU">#REF!</definedName>
    <definedName name="KEPALA_TUKANG_BATU_1">#REF!</definedName>
    <definedName name="KEPALA_TUKANG_BATU_4">#REF!</definedName>
    <definedName name="KEPALA_TUKANG_BATU_7">#REF!</definedName>
    <definedName name="kepala_tukang_besi">#REF!</definedName>
    <definedName name="KEPALA_TUKANG_BESI_BETON">#REF!</definedName>
    <definedName name="KEPALA_TUKANG_BESI_BETON_1">#REF!</definedName>
    <definedName name="KEPALA_TUKANG_BESI_BETON_4">#REF!</definedName>
    <definedName name="KEPALA_TUKANG_BESI_BETON_7">#REF!</definedName>
    <definedName name="KEPALA_TUKANG_BESI_PROFIL">#REF!</definedName>
    <definedName name="KEPALA_TUKANG_BESI_PROFIL_1">#REF!</definedName>
    <definedName name="KEPALA_TUKANG_BESI_PROFIL_4">#REF!</definedName>
    <definedName name="KEPALA_TUKANG_BESI_PROFIL_7">#REF!</definedName>
    <definedName name="KEPALA_TUKANG_CAT___PELITUR">#REF!</definedName>
    <definedName name="KEPALA_TUKANG_CAT___PELITUR_1">#REF!</definedName>
    <definedName name="KEPALA_TUKANG_CAT___PELITUR_4">#REF!</definedName>
    <definedName name="KEPALA_TUKANG_CAT___PELITUR_7">#REF!</definedName>
    <definedName name="KEPALA_TUKANG_KAYU">#REF!</definedName>
    <definedName name="KEPALA_TUKANG_KAYU_1">#REF!</definedName>
    <definedName name="KEPALA_TUKANG_KAYU_4">#REF!</definedName>
    <definedName name="KEPALA_TUKANG_KAYU_7">#REF!</definedName>
    <definedName name="Kepala_tukang_las">#REF!</definedName>
    <definedName name="kepala1">#REF!</definedName>
    <definedName name="kepalapancang">#REF!</definedName>
    <definedName name="kepalat">#REF!</definedName>
    <definedName name="kepalatk">#REF!</definedName>
    <definedName name="kepalatkb">#REF!</definedName>
    <definedName name="kepalatkc">#REF!</definedName>
    <definedName name="kepalatukang">#REF!</definedName>
    <definedName name="kepalatukanglas">#REF!</definedName>
    <definedName name="keptba">#REF!</definedName>
    <definedName name="KEPTE">#REF!</definedName>
    <definedName name="keptk">#REF!</definedName>
    <definedName name="keptkbatu">#REF!</definedName>
    <definedName name="keptkbatu_1">#REF!</definedName>
    <definedName name="keptkbesi">#REF!</definedName>
    <definedName name="keptkbesi_1">#REF!</definedName>
    <definedName name="keptkcat">#REF!</definedName>
    <definedName name="keptkkayu">#REF!</definedName>
    <definedName name="keptkkayu_1">#REF!</definedName>
    <definedName name="keptu">#REF!</definedName>
    <definedName name="KEPTUK">#REF!</definedName>
    <definedName name="keptukang">#REF!</definedName>
    <definedName name="KER">#REF!</definedName>
    <definedName name="ker1020_10">#REF!</definedName>
    <definedName name="ker1020_2">#REF!</definedName>
    <definedName name="ker1020_3">#REF!</definedName>
    <definedName name="ker1020_4">#REF!</definedName>
    <definedName name="ker1020_5">#REF!</definedName>
    <definedName name="ker1020_6">#REF!</definedName>
    <definedName name="ker1020_8">#REF!</definedName>
    <definedName name="ker2020_1">#REF!</definedName>
    <definedName name="ker2025_1">#REF!</definedName>
    <definedName name="ker3030_1">#REF!</definedName>
    <definedName name="ker3030es">#REF!</definedName>
    <definedName name="ker3030es_10">#REF!</definedName>
    <definedName name="ker3030es_2">#REF!</definedName>
    <definedName name="ker3030es_3">#REF!</definedName>
    <definedName name="ker3030es_4">#REF!</definedName>
    <definedName name="ker3030es_5">#REF!</definedName>
    <definedName name="ker3030es_6">#REF!</definedName>
    <definedName name="ker3030es_8">#REF!</definedName>
    <definedName name="ker40_1">#REF!</definedName>
    <definedName name="kera15">#REF!</definedName>
    <definedName name="kera20">#REF!</definedName>
    <definedName name="kera25">#REF!</definedName>
    <definedName name="kera30">#REF!</definedName>
    <definedName name="kera30a">#REF!</definedName>
    <definedName name="kera40">#REF!</definedName>
    <definedName name="keradin20">#REF!</definedName>
    <definedName name="keradin20b">#REF!</definedName>
    <definedName name="keradin20c">#REF!</definedName>
    <definedName name="keradin25">#REF!</definedName>
    <definedName name="keradin25b">#REF!</definedName>
    <definedName name="keradin25c">#REF!</definedName>
    <definedName name="keralan20">#REF!</definedName>
    <definedName name="keralan20b">#REF!</definedName>
    <definedName name="keralan20c">#REF!</definedName>
    <definedName name="keralan30">#REF!</definedName>
    <definedName name="keralan30b">#REF!</definedName>
    <definedName name="keralan30c">#REF!</definedName>
    <definedName name="keralan40">#REF!</definedName>
    <definedName name="keralan40b">#REF!</definedName>
    <definedName name="keralan40c">#REF!</definedName>
    <definedName name="keram20">#REF!</definedName>
    <definedName name="keram30">#REF!</definedName>
    <definedName name="keram30polis">#REF!</definedName>
    <definedName name="keram30unpolis">#REF!</definedName>
    <definedName name="keramik">#REF!</definedName>
    <definedName name="keramik.1">#REF!</definedName>
    <definedName name="keramik.2">#REF!</definedName>
    <definedName name="KERAMIK.20X20">#REF!</definedName>
    <definedName name="KERAMIK.30X30">#REF!</definedName>
    <definedName name="keramik.dinding">#REF!</definedName>
    <definedName name="keramik_10_20">#REF!</definedName>
    <definedName name="keramik_20_20">#REF!</definedName>
    <definedName name="Keramik_20_x_20_A">#REF!</definedName>
    <definedName name="Keramik_20_x_20_D">#REF!</definedName>
    <definedName name="Keramik_20x20">#REF!</definedName>
    <definedName name="KERAMIK_20x20_ANTISLIP">#REF!</definedName>
    <definedName name="Keramik_20x20_Mulia">#REF!</definedName>
    <definedName name="KERAMIK_20x20_POLOS">#N/A</definedName>
    <definedName name="Keramik_20x25_Mulia">#REF!</definedName>
    <definedName name="KERAMIK_20x25_POLOS">#REF!</definedName>
    <definedName name="Keramik_30">#REF!</definedName>
    <definedName name="keramik_30_30">#REF!</definedName>
    <definedName name="Keramik_30_x_30">#REF!</definedName>
    <definedName name="Keramik_30x30">#REF!</definedName>
    <definedName name="KERAMIK_30x30_ANTISLIP">#N/A</definedName>
    <definedName name="Keramik_30x30_Mulia">#REF!</definedName>
    <definedName name="KERAMIK_30x30_POLOS">#REF!</definedName>
    <definedName name="keramik_40_40">#REF!</definedName>
    <definedName name="Keramik_40_x_40_A">#REF!</definedName>
    <definedName name="Keramik_40_x_40_D">#REF!</definedName>
    <definedName name="Keramik_40x40">#REF!</definedName>
    <definedName name="KERAMIK_40x40_ANTISLIP">#N/A</definedName>
    <definedName name="Keramik_40x40_motifbatu">#REF!</definedName>
    <definedName name="KERAMIK_40X40_POLOS">#REF!</definedName>
    <definedName name="KERAMIK_50X50AntiSlip">#REF!</definedName>
    <definedName name="KERAMIK_50X50POLOS">#REF!</definedName>
    <definedName name="Keramik_d">#REF!</definedName>
    <definedName name="Keramik_Dinding_20_x_20">#REF!</definedName>
    <definedName name="Keramik_dinding_20x20">#REF!</definedName>
    <definedName name="Keramik_dinding_20x25">#REF!</definedName>
    <definedName name="keramik_homogeous_40">#REF!</definedName>
    <definedName name="Keramik_kuku_macan__30x30__cm">#REF!</definedName>
    <definedName name="Keramik_lantai_20_x_20_cm_kw._I">#REF!</definedName>
    <definedName name="Keramik_Niro.G_10_30_Polish">#REF!</definedName>
    <definedName name="Keramik_Niro.G_15_40_UnPolish">#REF!</definedName>
    <definedName name="Keramik_Niro.G_30x30_Polish">#REF!</definedName>
    <definedName name="Keramik_Niro.G_40x40_UnPolish">#REF!</definedName>
    <definedName name="Keramik_Niro_G.10_40_Polish">#REF!</definedName>
    <definedName name="Keramik_Niro_G.15_40_Polish">#REF!</definedName>
    <definedName name="Keramik_roman__10x20__cm_list">#REF!</definedName>
    <definedName name="Keramik_roman__20x25__cm_warna_muda">#REF!</definedName>
    <definedName name="Keramik_roman__20x25__cm_warna_tua">#REF!</definedName>
    <definedName name="Keramik_roman__30x30__cm_standart">#REF!</definedName>
    <definedName name="Keramik_Stair_Nosing_7_20_Mulia">#REF!</definedName>
    <definedName name="Keramik_superItali___32_x_32__cm_Q32">#REF!</definedName>
    <definedName name="Keramik20">#REF!</definedName>
    <definedName name="Keramik2020">#REF!</definedName>
    <definedName name="keramik2025">#REF!</definedName>
    <definedName name="keramik2040">#REF!</definedName>
    <definedName name="keramik25">#REF!</definedName>
    <definedName name="keramik2533">#REF!</definedName>
    <definedName name="Keramik30">#REF!</definedName>
    <definedName name="Keramik3030">#REF!</definedName>
    <definedName name="Keramik3030AntiSlip">#REF!</definedName>
    <definedName name="keramik4040">#REF!</definedName>
    <definedName name="keramik4040antislip">#REF!</definedName>
    <definedName name="keramikdinding">#REF!</definedName>
    <definedName name="Keramikdinding20">#REF!</definedName>
    <definedName name="KeramikDinding2020">#REF!</definedName>
    <definedName name="KeramikDinding2025">#REF!</definedName>
    <definedName name="keramikdinding2040">#REF!</definedName>
    <definedName name="Keramikdinding2533">#REF!</definedName>
    <definedName name="keramikdinding3030">#REF!</definedName>
    <definedName name="keramikikad2525">#REF!</definedName>
    <definedName name="KeramikLantai2020">#REF!</definedName>
    <definedName name="KeramikLantai3030">#REF!</definedName>
    <definedName name="keramikmotif">#REF!</definedName>
    <definedName name="keramikroman2525">#REF!</definedName>
    <definedName name="KeramikStep1020">#REF!</definedName>
    <definedName name="keran">#REF!</definedName>
    <definedName name="KERANTI">#REF!</definedName>
    <definedName name="kerawang">#REF!</definedName>
    <definedName name="kerb">#REF!</definedName>
    <definedName name="kerddg20">#REF!</definedName>
    <definedName name="kerdin">#REF!</definedName>
    <definedName name="kerikil">#REF!</definedName>
    <definedName name="kerikil.2">#REF!</definedName>
    <definedName name="Kerikil.p">#REF!</definedName>
    <definedName name="kerikil_beton">#REF!</definedName>
    <definedName name="kerikiljagung">#REF!</definedName>
    <definedName name="kerikilpecahtersaring">#REF!</definedName>
    <definedName name="kerikilsungaitidaktersaring">#REF!</definedName>
    <definedName name="kerja">#REF!</definedName>
    <definedName name="kerla.1m">#REF!</definedName>
    <definedName name="kerla.1p">#REF!</definedName>
    <definedName name="kerla.2m">#REF!</definedName>
    <definedName name="kerla.2p">#REF!</definedName>
    <definedName name="kerlan20">#REF!</definedName>
    <definedName name="kerlt20">#REF!</definedName>
    <definedName name="kerlt30">#REF!</definedName>
    <definedName name="kernet">#REF!</definedName>
    <definedName name="kerobok">#REF!</definedName>
    <definedName name="kerosene">#REF!</definedName>
    <definedName name="kerpusgendeng">#REF!</definedName>
    <definedName name="kerpusgendengb">#REF!</definedName>
    <definedName name="kerpusgendengc">#REF!</definedName>
    <definedName name="kerpusmagas">#REF!</definedName>
    <definedName name="kerpusmagasb">#REF!</definedName>
    <definedName name="kerpusmagasc">#REF!</definedName>
    <definedName name="kertgosok">#REF!</definedName>
    <definedName name="kertile">#REF!</definedName>
    <definedName name="kertile_1">#REF!</definedName>
    <definedName name="kerwall20">#REF!</definedName>
    <definedName name="KERWC">#REF!</definedName>
    <definedName name="KET" localSheetId="9">{"HPP juanda.xls","Sheet1"}</definedName>
    <definedName name="KET">{"HPP juanda.xls","Sheet1"}</definedName>
    <definedName name="KET_1" localSheetId="9">{"HPP juanda.xls","Sheet1"}</definedName>
    <definedName name="KET_1">{"HPP juanda.xls","Sheet1"}</definedName>
    <definedName name="KET_2" localSheetId="9">{"HPP juanda.xls","Sheet1"}</definedName>
    <definedName name="KET_2">{"HPP juanda.xls","Sheet1"}</definedName>
    <definedName name="KET_3" localSheetId="9">{"HPP juanda.xls","Sheet1"}</definedName>
    <definedName name="KET_3">{"HPP juanda.xls","Sheet1"}</definedName>
    <definedName name="KET_4" localSheetId="9">{"HPP juanda.xls","Sheet1"}</definedName>
    <definedName name="KET_4">{"HPP juanda.xls","Sheet1"}</definedName>
    <definedName name="KET_5" localSheetId="9">{"HPP juanda.xls","Sheet1"}</definedName>
    <definedName name="KET_5">{"HPP juanda.xls","Sheet1"}</definedName>
    <definedName name="ketpan">#REF!</definedName>
    <definedName name="ketpan1">#REF!</definedName>
    <definedName name="ketua">#REF!</definedName>
    <definedName name="ketuk">#REF!</definedName>
    <definedName name="KETUT">#REF!</definedName>
    <definedName name="KEUNT">#REF!</definedName>
    <definedName name="KEUNTUNGAN">#REF!</definedName>
    <definedName name="kexc">#REF!</definedName>
    <definedName name="KEYI" hidden="1">#REF!</definedName>
    <definedName name="kFDrain">#REF!</definedName>
    <definedName name="kfs">#REF!</definedName>
    <definedName name="kfs_1">#REF!</definedName>
    <definedName name="kfs_1_1">#REF!</definedName>
    <definedName name="kfs_1_1_1">#REF!</definedName>
    <definedName name="kfs_2">#REF!</definedName>
    <definedName name="kfs_3">#REF!</definedName>
    <definedName name="kfs_3_1">#REF!</definedName>
    <definedName name="kfs_4">#REF!</definedName>
    <definedName name="kfs_4_1">#REF!</definedName>
    <definedName name="kfs_5">#REF!</definedName>
    <definedName name="kfs_6">#REF!</definedName>
    <definedName name="kfs_7">#REF!</definedName>
    <definedName name="kfs_7_1">#REF!</definedName>
    <definedName name="kfs_8">#REF!</definedName>
    <definedName name="kfs_9">#REF!</definedName>
    <definedName name="kg">#REF!</definedName>
    <definedName name="kGalStripping1m">#REF!</definedName>
    <definedName name="kGalTanah1m">#REF!</definedName>
    <definedName name="kGalTanah2m">#REF!</definedName>
    <definedName name="kGalTanah3m">#REF!</definedName>
    <definedName name="kGalTanahKeras1m">#REF!</definedName>
    <definedName name="kGalTnhCadas1m">#REF!</definedName>
    <definedName name="kGalTnhLumpur1m">#REF!</definedName>
    <definedName name="kgb">#REF!</definedName>
    <definedName name="KGE">#REF!</definedName>
    <definedName name="kgrader">#REF!</definedName>
    <definedName name="kGrendelJendela">#REF!</definedName>
    <definedName name="kGrendelPintu">#REF!</definedName>
    <definedName name="kgs">#REF!</definedName>
    <definedName name="kgs_1">#REF!</definedName>
    <definedName name="kgs_1_1">#REF!</definedName>
    <definedName name="kgs_1_1_1">#REF!</definedName>
    <definedName name="kgs_2">#REF!</definedName>
    <definedName name="kgs_3_1">#REF!</definedName>
    <definedName name="kgs_3_1_1">#REF!</definedName>
    <definedName name="kgs_4">#REF!</definedName>
    <definedName name="kgs_4_1">#REF!</definedName>
    <definedName name="kgs_5">#REF!</definedName>
    <definedName name="kgs_6">#REF!</definedName>
    <definedName name="kgs_7">#REF!</definedName>
    <definedName name="kgs_7_1">#REF!</definedName>
    <definedName name="kgs_8">#REF!</definedName>
    <definedName name="kgs_9">#REF!</definedName>
    <definedName name="kh" hidden="1">#REF!</definedName>
    <definedName name="kharmonika">#REF!</definedName>
    <definedName name="khd">#REF!</definedName>
    <definedName name="khd_1">#REF!</definedName>
    <definedName name="khd_1_1">#REF!</definedName>
    <definedName name="khd_1_1_1">#REF!</definedName>
    <definedName name="khd_3">#REF!</definedName>
    <definedName name="khd_4">#REF!</definedName>
    <definedName name="khd_7">#REF!</definedName>
    <definedName name="khrs">#REF!</definedName>
    <definedName name="KHSA">#REF!</definedName>
    <definedName name="KHSA_4">#REF!</definedName>
    <definedName name="kht20_1">#REF!</definedName>
    <definedName name="kht20_1_1">#REF!</definedName>
    <definedName name="kht20_1_1_1">#REF!</definedName>
    <definedName name="kht20_3">#REF!</definedName>
    <definedName name="kht20_4">#REF!</definedName>
    <definedName name="kht20_7">#REF!</definedName>
    <definedName name="kht40_1">#REF!</definedName>
    <definedName name="kht40_1_1">#REF!</definedName>
    <definedName name="kht40_1_1_1">#REF!</definedName>
    <definedName name="kht40_3">#REF!</definedName>
    <definedName name="kht40_4">#REF!</definedName>
    <definedName name="kht40_7">#REF!</definedName>
    <definedName name="kht50_1">#REF!</definedName>
    <definedName name="kht50_1_1">#REF!</definedName>
    <definedName name="kht50_1_1_1">#REF!</definedName>
    <definedName name="kht50_3">#REF!</definedName>
    <definedName name="kht50_4">#REF!</definedName>
    <definedName name="kht50_7">#REF!</definedName>
    <definedName name="khts">#REF!</definedName>
    <definedName name="khts_1">#REF!</definedName>
    <definedName name="khts_1_1">#REF!</definedName>
    <definedName name="khts_1_1_1">#REF!</definedName>
    <definedName name="khts_3">#REF!</definedName>
    <definedName name="khts_4">#REF!</definedName>
    <definedName name="khts_7">#REF!</definedName>
    <definedName name="KI">#REF!</definedName>
    <definedName name="kickers">#REF!</definedName>
    <definedName name="kii">#REF!</definedName>
    <definedName name="kiii">#REF!</definedName>
    <definedName name="kIkutCeledu">#REF!</definedName>
    <definedName name="kiky">#REF!</definedName>
    <definedName name="kilnanddry">#REF!</definedName>
    <definedName name="KILO_1">#REF!</definedName>
    <definedName name="KILO_2">#REF!</definedName>
    <definedName name="kInstalasiStopKontak">#REF!</definedName>
    <definedName name="kInstalasiTitikLampu">#REF!</definedName>
    <definedName name="KIOSA1">#REF!</definedName>
    <definedName name="kisi">#REF!</definedName>
    <definedName name="Kistdam">#REF!</definedName>
    <definedName name="kitc100x2x0.6">#REF!</definedName>
    <definedName name="kitc100x2x0.6_1">#REF!</definedName>
    <definedName name="kitc100x2x0.6_1_1">#REF!</definedName>
    <definedName name="kitc100x2x0.6_1_1_1">#REF!</definedName>
    <definedName name="kitc100x2x0.6_2">#REF!</definedName>
    <definedName name="kitc100x2x0.6_3">#REF!</definedName>
    <definedName name="kitc100x2x0.6_3_1">#REF!</definedName>
    <definedName name="kitc100x2x0.6_4">#REF!</definedName>
    <definedName name="kitc100x2x0.6_4_1">#REF!</definedName>
    <definedName name="kitc100x2x0.6_5">#REF!</definedName>
    <definedName name="kitc100x2x0.6_6">#REF!</definedName>
    <definedName name="kitc100x2x0.6_7">#REF!</definedName>
    <definedName name="kitc100x2x0.6_7_1">#REF!</definedName>
    <definedName name="kitc100x2x0.6_8">#REF!</definedName>
    <definedName name="kitc100x2x0.6_9">#REF!</definedName>
    <definedName name="kitc2x100x2x0.6">#REF!</definedName>
    <definedName name="kitc2x100x2x0.6_1">#REF!</definedName>
    <definedName name="kitc2x100x2x0.6_1_1">#REF!</definedName>
    <definedName name="kitc2x100x2x0.6_1_1_1">#REF!</definedName>
    <definedName name="kitc2x100x2x0.6_2">#REF!</definedName>
    <definedName name="kitc2x100x2x0.6_3">#REF!</definedName>
    <definedName name="kitc2x100x2x0.6_3_1">#REF!</definedName>
    <definedName name="kitc2x100x2x0.6_4">#REF!</definedName>
    <definedName name="kitc2x100x2x0.6_4_1">#REF!</definedName>
    <definedName name="kitc2x100x2x0.6_5">#REF!</definedName>
    <definedName name="kitc2x100x2x0.6_6">#REF!</definedName>
    <definedName name="kitc2x100x2x0.6_7">#REF!</definedName>
    <definedName name="kitc2x100x2x0.6_7_1">#REF!</definedName>
    <definedName name="kitc2x100x2x0.6_8">#REF!</definedName>
    <definedName name="kitc2x100x2x0.6_9">#REF!</definedName>
    <definedName name="kitchen">#REF!</definedName>
    <definedName name="kitchen_zink">#REF!</definedName>
    <definedName name="Kitchen_zink_sigle_bowl">#REF!</definedName>
    <definedName name="kiyk">#REF!</definedName>
    <definedName name="KJ_Ukur">#REF!</definedName>
    <definedName name="kjadi1">#REF!</definedName>
    <definedName name="kjadi2">#REF!</definedName>
    <definedName name="kjadi3">#REF!</definedName>
    <definedName name="kjadi4">#REF!</definedName>
    <definedName name="kjadi5">#REF!</definedName>
    <definedName name="kjadi6">#REF!</definedName>
    <definedName name="kJalanSementara">#REF!</definedName>
    <definedName name="kJdlNako">#REF!</definedName>
    <definedName name="KJGK">#N/A</definedName>
    <definedName name="KJGK_2">"STOP:STOPE"</definedName>
    <definedName name="KJGK_37">"STOP_37:STOPE_37"</definedName>
    <definedName name="KJGK_4">NA()</definedName>
    <definedName name="KJGK_48">"STOP:STOPE"</definedName>
    <definedName name="KJGK_9">NA()</definedName>
    <definedName name="KJH">#N/A</definedName>
    <definedName name="KJH_2">"FST:FSB"</definedName>
    <definedName name="KJH_37">"FST_37:FSB_37"</definedName>
    <definedName name="KJH_48">"FST:FSB"</definedName>
    <definedName name="kji">#REF!</definedName>
    <definedName name="kji_1">#REF!</definedName>
    <definedName name="kji_1_1">#REF!</definedName>
    <definedName name="kji_1_1_1">#REF!</definedName>
    <definedName name="kji_2">#REF!</definedName>
    <definedName name="kji_3">#REF!</definedName>
    <definedName name="kji_3_1">#REF!</definedName>
    <definedName name="kji_4">#REF!</definedName>
    <definedName name="kji_4_1">#REF!</definedName>
    <definedName name="kji_5">#REF!</definedName>
    <definedName name="kji_6">#REF!</definedName>
    <definedName name="kji_7">#REF!</definedName>
    <definedName name="kji_7_1">#REF!</definedName>
    <definedName name="kji_8">#REF!</definedName>
    <definedName name="kji_9">#REF!</definedName>
    <definedName name="kjjsdfiie">#REF!</definedName>
    <definedName name="KK" localSheetId="9">{"'Sheet1'!$A$1"}</definedName>
    <definedName name="KK">{"'Sheet1'!$A$1"}</definedName>
    <definedName name="KK_07">#REF!</definedName>
    <definedName name="KK_08">#REF!</definedName>
    <definedName name="KK_09">#REF!</definedName>
    <definedName name="KK_09A">#REF!</definedName>
    <definedName name="kk_1">#REF!</definedName>
    <definedName name="kk_1_1">#REF!</definedName>
    <definedName name="kk_1_1_1">#REF!</definedName>
    <definedName name="KK_10">#REF!</definedName>
    <definedName name="KK_10A">#REF!</definedName>
    <definedName name="KK_12">#REF!</definedName>
    <definedName name="KK_13">#REF!</definedName>
    <definedName name="KK_14">#REF!</definedName>
    <definedName name="KK_15">#REF!</definedName>
    <definedName name="KK_16">#REF!</definedName>
    <definedName name="kk_3">#REF!</definedName>
    <definedName name="kk_4">#REF!</definedName>
    <definedName name="kk_7">#REF!</definedName>
    <definedName name="kk10a">#REF!</definedName>
    <definedName name="kk10a_1">#REF!</definedName>
    <definedName name="kk10a_1_1">#REF!</definedName>
    <definedName name="kk10a_1_1_1">#REF!</definedName>
    <definedName name="kk10a_2">#REF!</definedName>
    <definedName name="kk10a_3_1">#REF!</definedName>
    <definedName name="kk10a_3_1_1">#REF!</definedName>
    <definedName name="kk10a_4">#REF!</definedName>
    <definedName name="kk10a_4_1">#REF!</definedName>
    <definedName name="kk10a_5">#REF!</definedName>
    <definedName name="kk10a_6">#REF!</definedName>
    <definedName name="kk10a_7">#REF!</definedName>
    <definedName name="kk10a_7_1">#REF!</definedName>
    <definedName name="kk10a_8">#REF!</definedName>
    <definedName name="kk10a_9">#REF!</definedName>
    <definedName name="kk16a">#REF!</definedName>
    <definedName name="kk16a_1">#REF!</definedName>
    <definedName name="kk16a_1_1">#REF!</definedName>
    <definedName name="kk16a_1_1_1">#REF!</definedName>
    <definedName name="kk16a_2">#REF!</definedName>
    <definedName name="kk16a_3_1">#REF!</definedName>
    <definedName name="kk16a_3_1_1">#REF!</definedName>
    <definedName name="kk16a_4">#REF!</definedName>
    <definedName name="kk16a_4_1">#REF!</definedName>
    <definedName name="kk16a_5">#REF!</definedName>
    <definedName name="kk16a_6">#REF!</definedName>
    <definedName name="kk16a_7">#REF!</definedName>
    <definedName name="kk16a_7_1">#REF!</definedName>
    <definedName name="kk16a_8">#REF!</definedName>
    <definedName name="kk16a_9">#REF!</definedName>
    <definedName name="kKaitAngin">#REF!</definedName>
    <definedName name="kkamba">#REF!</definedName>
    <definedName name="kkamba_3">#REF!</definedName>
    <definedName name="kkamba_4">#REF!</definedName>
    <definedName name="kkamus">#REF!</definedName>
    <definedName name="kkamus_3">#REF!</definedName>
    <definedName name="kkamus_4">#REF!</definedName>
    <definedName name="kKAPBaja">#REF!</definedName>
    <definedName name="kkb">#REF!</definedName>
    <definedName name="kKeramik2020">#REF!</definedName>
    <definedName name="kKeramik3030">#REF!</definedName>
    <definedName name="kKeramik3030AntiSlip">#REF!</definedName>
    <definedName name="kKeramik4040">#REF!</definedName>
    <definedName name="kKeramik4040AntiSlip">#REF!</definedName>
    <definedName name="kKeramikDinding2020">#REF!</definedName>
    <definedName name="kkgb">#REF!</definedName>
    <definedName name="KKK">#REF!</definedName>
    <definedName name="KKKK">#REF!</definedName>
    <definedName name="kkkkkkk">#REF!</definedName>
    <definedName name="kKlampKamper">#REF!</definedName>
    <definedName name="kKlosetDuduk">#REF!</definedName>
    <definedName name="kKlosetJongkok">#REF!</definedName>
    <definedName name="kkm">#REF!</definedName>
    <definedName name="kkm_1">#REF!</definedName>
    <definedName name="kkm_1_1">#REF!</definedName>
    <definedName name="kkm_1_1_1">#REF!</definedName>
    <definedName name="kkm_2">#REF!</definedName>
    <definedName name="kkm_3">#REF!</definedName>
    <definedName name="kkm_3_1">#REF!</definedName>
    <definedName name="kkm_4">#REF!</definedName>
    <definedName name="kkm_4_1">#REF!</definedName>
    <definedName name="kkm_5">#REF!</definedName>
    <definedName name="kkm_6">#REF!</definedName>
    <definedName name="kkm_7">#REF!</definedName>
    <definedName name="kkm_7_1">#REF!</definedName>
    <definedName name="kkm_8">#REF!</definedName>
    <definedName name="kkm_9">#REF!</definedName>
    <definedName name="kknym">#REF!</definedName>
    <definedName name="kknym_1">#REF!</definedName>
    <definedName name="kknym_1_1">#REF!</definedName>
    <definedName name="kknym_1_1_1">#REF!</definedName>
    <definedName name="kknym_3">#REF!</definedName>
    <definedName name="kknym_4">#REF!</definedName>
    <definedName name="kknym_7">#REF!</definedName>
    <definedName name="kknymhy">#REF!</definedName>
    <definedName name="kknymhy_1">#REF!</definedName>
    <definedName name="kknymhy_1_1">#REF!</definedName>
    <definedName name="kknymhy_1_1_1">#REF!</definedName>
    <definedName name="kknymhy_2">#REF!</definedName>
    <definedName name="kknymhy_3">#REF!</definedName>
    <definedName name="kknymhy_3_1">#REF!</definedName>
    <definedName name="kknymhy_4">#REF!</definedName>
    <definedName name="kknymhy_4_1">#REF!</definedName>
    <definedName name="kknymhy_5">#REF!</definedName>
    <definedName name="kknymhy_6">#REF!</definedName>
    <definedName name="kknymhy_7">#REF!</definedName>
    <definedName name="kknymhy_7_1">#REF!</definedName>
    <definedName name="kknymhy_8">#REF!</definedName>
    <definedName name="kknymhy_9">#REF!</definedName>
    <definedName name="kKolom1015">#REF!</definedName>
    <definedName name="kKolom1111">#REF!</definedName>
    <definedName name="kKolomFe100">#REF!</definedName>
    <definedName name="kKolomFe110">#REF!</definedName>
    <definedName name="kKolomFe120">#REF!</definedName>
    <definedName name="kKolomFe125">#N/A</definedName>
    <definedName name="kKolomFe130">#REF!</definedName>
    <definedName name="kKolomFe140">#REF!</definedName>
    <definedName name="kKolomFe150">#REF!</definedName>
    <definedName name="kKolomFe160">#REF!</definedName>
    <definedName name="kKolomFe170">#REF!</definedName>
    <definedName name="kKolomFe175">#N/A</definedName>
    <definedName name="kKolomFe180">#REF!</definedName>
    <definedName name="kKolomFe190">#REF!</definedName>
    <definedName name="kKolomFe200">#REF!</definedName>
    <definedName name="kKolomFe210">#REF!</definedName>
    <definedName name="kKolomFe220">#REF!</definedName>
    <definedName name="kKolomFe230">#REF!</definedName>
    <definedName name="kKolomFe240">#REF!</definedName>
    <definedName name="kKolomFe250">#REF!</definedName>
    <definedName name="kKolomFe260">#REF!</definedName>
    <definedName name="kKolomFe270">#REF!</definedName>
    <definedName name="kKolomFe275">#N/A</definedName>
    <definedName name="kKolomFe280">#REF!</definedName>
    <definedName name="kKolomFe300">#REF!</definedName>
    <definedName name="kKolomFe310">#REF!</definedName>
    <definedName name="kKolomFe80">#REF!</definedName>
    <definedName name="kKolomFe90">#REF!</definedName>
    <definedName name="kkom">#REF!</definedName>
    <definedName name="kkpb">#REF!</definedName>
    <definedName name="kKRAN">#REF!</definedName>
    <definedName name="kkrj">#REF!</definedName>
    <definedName name="kkrj2">#REF!</definedName>
    <definedName name="kks">#REF!</definedName>
    <definedName name="kkt">#REF!</definedName>
    <definedName name="kkt_1">#REF!</definedName>
    <definedName name="kkt_1_1">#REF!</definedName>
    <definedName name="kkt_1_1_1">#REF!</definedName>
    <definedName name="kkt_3">#REF!</definedName>
    <definedName name="kkt_4">#REF!</definedName>
    <definedName name="kkt_7">#REF!</definedName>
    <definedName name="kkts">#REF!</definedName>
    <definedName name="kkts_1">#REF!</definedName>
    <definedName name="kkts_1_1">#REF!</definedName>
    <definedName name="kkts_1_1_1">#REF!</definedName>
    <definedName name="kkts_2">#REF!</definedName>
    <definedName name="kkts_3">#REF!</definedName>
    <definedName name="kkts_3_1">#REF!</definedName>
    <definedName name="kkts_4">#REF!</definedName>
    <definedName name="kkts_4_1">#REF!</definedName>
    <definedName name="kkts_5">#REF!</definedName>
    <definedName name="kkts_6">#REF!</definedName>
    <definedName name="kkts_7">#REF!</definedName>
    <definedName name="kkts_7_1">#REF!</definedName>
    <definedName name="kkts_8">#REF!</definedName>
    <definedName name="kkts_9">#REF!</definedName>
    <definedName name="kKuda2Kamper">#REF!</definedName>
    <definedName name="kKuda2Kruing">#REF!</definedName>
    <definedName name="kKuda2lama">#REF!</definedName>
    <definedName name="kkUDA2mERANTI">#REF!</definedName>
    <definedName name="kKunciSlot">#REF!</definedName>
    <definedName name="kKunciTanam">#REF!</definedName>
    <definedName name="kkup">#REF!</definedName>
    <definedName name="kKupasPles">#REF!</definedName>
    <definedName name="kKursiguru">#REF!</definedName>
    <definedName name="kKursiSiswa">#REF!</definedName>
    <definedName name="kKusenKmper">#REF!</definedName>
    <definedName name="kl_2020">#REF!</definedName>
    <definedName name="kl_2025">#REF!</definedName>
    <definedName name="kl_3030">#REF!</definedName>
    <definedName name="KLAA00">#REF!</definedName>
    <definedName name="KLAB00">#REF!</definedName>
    <definedName name="KLAB01">#REF!</definedName>
    <definedName name="KLAB02">#REF!</definedName>
    <definedName name="kLaburmowileks">#REF!</definedName>
    <definedName name="KlampKamper">#REF!</definedName>
    <definedName name="kLampuPijar25Watt">#REF!</definedName>
    <definedName name="kLampuTL25Watt">#REF!</definedName>
    <definedName name="klan00">#REF!</definedName>
    <definedName name="klan01">#REF!</definedName>
    <definedName name="klan02">#REF!</definedName>
    <definedName name="klan03">#REF!</definedName>
    <definedName name="klan04">#REF!</definedName>
    <definedName name="klan05">#REF!</definedName>
    <definedName name="klan10">#REF!</definedName>
    <definedName name="klan11">#REF!</definedName>
    <definedName name="klan40">#REF!</definedName>
    <definedName name="klan41">#REF!</definedName>
    <definedName name="klan42">#REF!</definedName>
    <definedName name="klan43">#REF!</definedName>
    <definedName name="klan50">#REF!</definedName>
    <definedName name="kLapIjuk">#REF!</definedName>
    <definedName name="klas">#REF!</definedName>
    <definedName name="KLAS_A1">#REF!</definedName>
    <definedName name="KLAS_A2">#REF!</definedName>
    <definedName name="KLAS_A3">#REF!</definedName>
    <definedName name="KLAS_B1">#REF!</definedName>
    <definedName name="KLAS_B2">#REF!</definedName>
    <definedName name="KLAS_B3">#REF!</definedName>
    <definedName name="Klasiboard">#REF!</definedName>
    <definedName name="klb">#REF!</definedName>
    <definedName name="klb_1">#REF!</definedName>
    <definedName name="klb_1_1">#REF!</definedName>
    <definedName name="klb_1_1_1">#REF!</definedName>
    <definedName name="klb_3">#REF!</definedName>
    <definedName name="klb_4">#REF!</definedName>
    <definedName name="klb_7">#REF!</definedName>
    <definedName name="kldd1p">#REF!</definedName>
    <definedName name="kldd3p">#REF!</definedName>
    <definedName name="klem">#REF!</definedName>
    <definedName name="klem.k">#REF!</definedName>
    <definedName name="klem10">#REF!</definedName>
    <definedName name="klem3.4">#REF!</definedName>
    <definedName name="kLemari">#REF!</definedName>
    <definedName name="klemplafond">#REF!</definedName>
    <definedName name="kler00">#REF!</definedName>
    <definedName name="kler01">#REF!</definedName>
    <definedName name="kles00">#REF!</definedName>
    <definedName name="kles01">#REF!</definedName>
    <definedName name="kles02">#REF!</definedName>
    <definedName name="kles03">#REF!</definedName>
    <definedName name="kles04">#REF!</definedName>
    <definedName name="KLES05">#REF!</definedName>
    <definedName name="kles06">#REF!</definedName>
    <definedName name="kles07">#REF!</definedName>
    <definedName name="KLES08">#REF!</definedName>
    <definedName name="kList34">#REF!</definedName>
    <definedName name="kList4">#REF!</definedName>
    <definedName name="kListPlaf">#REF!</definedName>
    <definedName name="kListplank20">#REF!</definedName>
    <definedName name="kListplank2x20">#REF!</definedName>
    <definedName name="kListProfil">#REF!</definedName>
    <definedName name="kListTatab">#REF!</definedName>
    <definedName name="KLJ" localSheetId="9">{"'Sheet1'!$A$1"}</definedName>
    <definedName name="KLJ">{"'Sheet1'!$A$1"}</definedName>
    <definedName name="klkkj">#REF!</definedName>
    <definedName name="klm">#REF!</definedName>
    <definedName name="KLM.1.101">#REF!</definedName>
    <definedName name="KLM.1.101B">#REF!</definedName>
    <definedName name="KLM.1.101E">#REF!</definedName>
    <definedName name="KLM.1.102">#REF!</definedName>
    <definedName name="KLM.1.102B">#REF!</definedName>
    <definedName name="KLM.1.102E">#REF!</definedName>
    <definedName name="KLM.1.103">#REF!</definedName>
    <definedName name="KLM.1.103B">#REF!</definedName>
    <definedName name="KLM.1.103E">#REF!</definedName>
    <definedName name="KLM.2.101">#REF!</definedName>
    <definedName name="KLM.2.101B">#REF!</definedName>
    <definedName name="KLM.2.101E">#REF!</definedName>
    <definedName name="KLM.2.102">#REF!</definedName>
    <definedName name="KLM.2.102B">#REF!</definedName>
    <definedName name="KLM.2.102E">#REF!</definedName>
    <definedName name="KLM.3.101">#REF!</definedName>
    <definedName name="KLM.3.101B">#REF!</definedName>
    <definedName name="KLM.3.101E">#REF!</definedName>
    <definedName name="KLM.3.102">#REF!</definedName>
    <definedName name="KLM.3.102B">#REF!</definedName>
    <definedName name="KLM.3.102E">#REF!</definedName>
    <definedName name="KLM.4.101">#REF!</definedName>
    <definedName name="KLM.4.101B">#REF!</definedName>
    <definedName name="KLM.4.101E">#REF!</definedName>
    <definedName name="KLM.4.102">#REF!</definedName>
    <definedName name="KLM.4.102B">#REF!</definedName>
    <definedName name="KLM.4.102E">#REF!</definedName>
    <definedName name="KLM.TG.101">#REF!</definedName>
    <definedName name="KLM.TG.101B">#REF!</definedName>
    <definedName name="KLM.TG.101E">#REF!</definedName>
    <definedName name="KLM_FORD">#REF!</definedName>
    <definedName name="klm_rata">"'file://SERVER3/har-data/STRUCTURE PRICE OF BQ KOMPAS GRAMEDIA.xls'#$analisa.$#REF!$#REF!"</definedName>
    <definedName name="KLMPRAKTIS">#REF!</definedName>
    <definedName name="Klomterposts">#REF!</definedName>
    <definedName name="klos.d">#REF!</definedName>
    <definedName name="klos.ina">#REF!</definedName>
    <definedName name="KlosedJongkok">#REF!</definedName>
    <definedName name="kloset">#REF!</definedName>
    <definedName name="kloset_1">#REF!</definedName>
    <definedName name="KLOSET_DUDUK">#N/A</definedName>
    <definedName name="Kloset_duduk_KIA_warna_muda">#REF!</definedName>
    <definedName name="Kloset_duduk_KIA_warna_tua">#REF!</definedName>
    <definedName name="KLOSET_JONGKOK">#N/A</definedName>
    <definedName name="Kloset_jongkok_KIA_warna_muda">#REF!</definedName>
    <definedName name="Kloset_jongkok_KIA_warna_tua">#REF!</definedName>
    <definedName name="Kloset_jongkok_porselin">#REF!</definedName>
    <definedName name="Kloset_monoblok_biasa">#REF!</definedName>
    <definedName name="KlosetDuduk">#REF!</definedName>
    <definedName name="klosetdudukkeramik">#REF!</definedName>
    <definedName name="KlosetJongkok">#REF!</definedName>
    <definedName name="klosetjongkokkeramik">#REF!</definedName>
    <definedName name="klosetjwarna">#REF!</definedName>
    <definedName name="klosjong">#REF!</definedName>
    <definedName name="klostdputih">#REF!</definedName>
    <definedName name="klp">#REF!</definedName>
    <definedName name="klp_1">#REF!</definedName>
    <definedName name="klp_1_1">#REF!</definedName>
    <definedName name="klp_1_1_1">#REF!</definedName>
    <definedName name="klp_2">#REF!</definedName>
    <definedName name="klp_3_1">#REF!</definedName>
    <definedName name="klp_3_1_1">#REF!</definedName>
    <definedName name="klp_4">#REF!</definedName>
    <definedName name="klp_4_1">#REF!</definedName>
    <definedName name="klp_5">#REF!</definedName>
    <definedName name="klp_6">#REF!</definedName>
    <definedName name="klp_7">#REF!</definedName>
    <definedName name="klp_7_1">#REF!</definedName>
    <definedName name="klp_8">#REF!</definedName>
    <definedName name="klp_9">#REF!</definedName>
    <definedName name="KLSB">#REF!</definedName>
    <definedName name="klsetjg">#REF!</definedName>
    <definedName name="kluis30">#REF!</definedName>
    <definedName name="km">#REF!</definedName>
    <definedName name="km_1">#REF!</definedName>
    <definedName name="km_1_1">#REF!</definedName>
    <definedName name="km_1_1_1">#REF!</definedName>
    <definedName name="km_2">#REF!</definedName>
    <definedName name="km_3">#REF!</definedName>
    <definedName name="km_3_1">#REF!</definedName>
    <definedName name="km_4">#REF!</definedName>
    <definedName name="km_4_1">#REF!</definedName>
    <definedName name="km_5">#REF!</definedName>
    <definedName name="km_6">#REF!</definedName>
    <definedName name="km_7">#REF!</definedName>
    <definedName name="km_7_1">#REF!</definedName>
    <definedName name="km_8">#REF!</definedName>
    <definedName name="km_9">#REF!</definedName>
    <definedName name="kMCB">#REF!</definedName>
    <definedName name="kmcs">#REF!</definedName>
    <definedName name="kmcs_1">#REF!</definedName>
    <definedName name="kmcs_1_1">#REF!</definedName>
    <definedName name="kmcs_1_1_1">#REF!</definedName>
    <definedName name="kmcs_3">#REF!</definedName>
    <definedName name="kmcs_4">#REF!</definedName>
    <definedName name="kmcs_7">#REF!</definedName>
    <definedName name="kme">#REF!</definedName>
    <definedName name="kmec10">#REF!</definedName>
    <definedName name="kmec11">#REF!</definedName>
    <definedName name="kmec12">#REF!</definedName>
    <definedName name="kmec13">#REF!</definedName>
    <definedName name="kmec14">#REF!</definedName>
    <definedName name="kmed01">#REF!</definedName>
    <definedName name="kmed02">#REF!</definedName>
    <definedName name="kmed03">#REF!</definedName>
    <definedName name="kmed04">#REF!</definedName>
    <definedName name="kmed070">#REF!</definedName>
    <definedName name="kmed075">#REF!</definedName>
    <definedName name="kmed076">#REF!</definedName>
    <definedName name="kmed077">#REF!</definedName>
    <definedName name="kmed10">#REF!</definedName>
    <definedName name="kmed11">#REF!</definedName>
    <definedName name="kmed12">#REF!</definedName>
    <definedName name="kmed53">#REF!</definedName>
    <definedName name="kmed54">#REF!</definedName>
    <definedName name="kmed55">#REF!</definedName>
    <definedName name="kmed56">#REF!</definedName>
    <definedName name="kmed60">#REF!</definedName>
    <definedName name="kmed65">#REF!</definedName>
    <definedName name="kmed66">#REF!</definedName>
    <definedName name="kMejabelajar">#REF!</definedName>
    <definedName name="kMejaguru">#REF!</definedName>
    <definedName name="kMeniBaja">#REF!</definedName>
    <definedName name="kmg">#REF!</definedName>
    <definedName name="kmg.3r">#REF!</definedName>
    <definedName name="kmgb">#REF!</definedName>
    <definedName name="kmgrk">#REF!</definedName>
    <definedName name="kmgt">#REF!</definedName>
    <definedName name="KML">#REF!</definedName>
    <definedName name="kmm">#REF!</definedName>
    <definedName name="kmm_1">#REF!</definedName>
    <definedName name="kmm_1_1">#REF!</definedName>
    <definedName name="kmm_1_1_1">#REF!</definedName>
    <definedName name="kmm_2">#REF!</definedName>
    <definedName name="kmm_3">#REF!</definedName>
    <definedName name="kmm_3_1">#REF!</definedName>
    <definedName name="kmm_4">#REF!</definedName>
    <definedName name="kmm_4_1">#REF!</definedName>
    <definedName name="kmm_5">#REF!</definedName>
    <definedName name="kmm_6">#REF!</definedName>
    <definedName name="kmm_7">#REF!</definedName>
    <definedName name="kmm_7_1">#REF!</definedName>
    <definedName name="kmm_8">#REF!</definedName>
    <definedName name="kmm_9">#REF!</definedName>
    <definedName name="kmong">#REF!</definedName>
    <definedName name="kmp.182">#REF!</definedName>
    <definedName name="KMpost">#REF!</definedName>
    <definedName name="kmt">#REF!</definedName>
    <definedName name="kmts">#REF!</definedName>
    <definedName name="kmts_1">#REF!</definedName>
    <definedName name="kmts_1_1">#REF!</definedName>
    <definedName name="kmts_1_1_1">#REF!</definedName>
    <definedName name="kmts_3">#REF!</definedName>
    <definedName name="kmts_4">#REF!</definedName>
    <definedName name="kmts_7">#REF!</definedName>
    <definedName name="kMurda">#REF!</definedName>
    <definedName name="knee">#REF!</definedName>
    <definedName name="knee_1">#REF!</definedName>
    <definedName name="Knek">#REF!</definedName>
    <definedName name="KNF">#REF!</definedName>
    <definedName name="KNF_4">#REF!</definedName>
    <definedName name="kni2.5">#REF!</definedName>
    <definedName name="kni2rck">#REF!</definedName>
    <definedName name="kni3.4rck">#REF!</definedName>
    <definedName name="kni3rck">#REF!</definedName>
    <definedName name="kni4rck">#REF!</definedName>
    <definedName name="knie2">#REF!</definedName>
    <definedName name="knie3">#REF!</definedName>
    <definedName name="knie3.4p">#REF!</definedName>
    <definedName name="knie4">#REF!</definedName>
    <definedName name="knkprofil">#REF!</definedName>
    <definedName name="knm" localSheetId="9" hidden="1">{#N/A,#N/A,TRUE,"Front";#N/A,#N/A,TRUE,"Simple Letter";#N/A,#N/A,TRUE,"Inside";#N/A,#N/A,TRUE,"Contents";#N/A,#N/A,TRUE,"Basis";#N/A,#N/A,TRUE,"Inclusions";#N/A,#N/A,TRUE,"Exclusions";#N/A,#N/A,TRUE,"Areas";#N/A,#N/A,TRUE,"Summary";#N/A,#N/A,TRUE,"Detail"}</definedName>
    <definedName name="knm" hidden="1">{#N/A,#N/A,TRUE,"Front";#N/A,#N/A,TRUE,"Simple Letter";#N/A,#N/A,TRUE,"Inside";#N/A,#N/A,TRUE,"Contents";#N/A,#N/A,TRUE,"Basis";#N/A,#N/A,TRUE,"Inclusions";#N/A,#N/A,TRUE,"Exclusions";#N/A,#N/A,TRUE,"Areas";#N/A,#N/A,TRUE,"Summary";#N/A,#N/A,TRUE,"Detail"}</definedName>
    <definedName name="kNokSeng">#REF!</definedName>
    <definedName name="kNokSirap">#REF!</definedName>
    <definedName name="kns">#REF!</definedName>
    <definedName name="knstn">#REF!</definedName>
    <definedName name="KNTRL">#REF!</definedName>
    <definedName name="KNTRL_4">#REF!</definedName>
    <definedName name="Knyatoh">#REF!</definedName>
    <definedName name="KO">#REF!</definedName>
    <definedName name="kobaj">#REF!</definedName>
    <definedName name="kobes">#REF!</definedName>
    <definedName name="kobet">#REF!</definedName>
    <definedName name="KODE">#REF!</definedName>
    <definedName name="KODE_1">#REF!</definedName>
    <definedName name="KODE_1_1">#REF!</definedName>
    <definedName name="KODE_1_1_1">#REF!</definedName>
    <definedName name="KODE_2">#REF!</definedName>
    <definedName name="KODE_3">#REF!</definedName>
    <definedName name="KODE_4">#REF!</definedName>
    <definedName name="KODE_4_1">#REF!</definedName>
    <definedName name="KODE_5">#REF!</definedName>
    <definedName name="KODE_6">#REF!</definedName>
    <definedName name="KODE_7">#REF!</definedName>
    <definedName name="KODE_7_1">#REF!</definedName>
    <definedName name="KODE_8">#REF!</definedName>
    <definedName name="KODE_9">#REF!</definedName>
    <definedName name="kode_anal">#REF!</definedName>
    <definedName name="kode_bq">#REF!</definedName>
    <definedName name="kode_dati2">#REF!</definedName>
    <definedName name="kode_imam">#REF!</definedName>
    <definedName name="kode_luar">#REF!</definedName>
    <definedName name="kode_masjid">#REF!</definedName>
    <definedName name="kode_me">#REF!</definedName>
    <definedName name="kode_menara">#REF!</definedName>
    <definedName name="kode_plaza">#REF!</definedName>
    <definedName name="KODE3">#REF!</definedName>
    <definedName name="KodeAlat">IF(#REF!=1,16000010+#REF!,IF(#REF!&lt;&gt;"",IF(RIGHT(#REF!+1,1)="0",IF(MID(#REF!+1+1,7,1)="0",REPLACE(#REF!+1+1,7,1,1),#REF!+1+1),#REF!+1),""))</definedName>
    <definedName name="KodeBahan">IF(#REF!=1,12000010+#REF!,IF(#REF!&lt;&gt;"",IF(RIGHT(#REF!+1,1)="0",IF(MID(#REF!+1+1,7,1)="0",REPLACE(#REF!+1+1,7,1,1),#REF!+1+1),#REF!+1),""))</definedName>
    <definedName name="kodeharga">#REF!</definedName>
    <definedName name="KodeRAB">#REF!</definedName>
    <definedName name="KodeSub">IF(#REF!=1,15000011,IF(#REF!&lt;&gt;"",IF(MID(#REF!+10,7,1)="0",REPLACE(#REF!+10,7,1,1),#REF!+10),""))</definedName>
    <definedName name="kodok">#REF!</definedName>
    <definedName name="kodoknglayur">#REF!</definedName>
    <definedName name="KODTK">#REF!</definedName>
    <definedName name="KOE">#REF!</definedName>
    <definedName name="KOEF">#REF!</definedName>
    <definedName name="koef.">#REF!</definedName>
    <definedName name="koef_10">#REF!</definedName>
    <definedName name="koef_2">#REF!</definedName>
    <definedName name="koef_3">#REF!</definedName>
    <definedName name="koef_4">#REF!</definedName>
    <definedName name="koef_5">#REF!</definedName>
    <definedName name="koef_6">#REF!</definedName>
    <definedName name="koef_8">#REF!</definedName>
    <definedName name="KOEF_AUSD">#REF!</definedName>
    <definedName name="KOEF_AUSD_4">#REF!</definedName>
    <definedName name="Koef_batako">#REF!</definedName>
    <definedName name="Koef_batukarang">#REF!</definedName>
    <definedName name="Koef_besi">#REF!</definedName>
    <definedName name="koef_betonreadymix">#REF!</definedName>
    <definedName name="KOEF_EURO">#REF!</definedName>
    <definedName name="KOEF_EURO_4">#REF!</definedName>
    <definedName name="Koef_koralbetonk135">#REF!</definedName>
    <definedName name="koef_koralbetonk175">#REF!</definedName>
    <definedName name="Koef_koralbetonk225">#REF!</definedName>
    <definedName name="Koef_limestone">#REF!</definedName>
    <definedName name="koef_material">#REF!</definedName>
    <definedName name="Koef_pasircorbetonk135">#REF!</definedName>
    <definedName name="koef_pasircorbetonk175">#REF!</definedName>
    <definedName name="Koef_pasircorbetonk225">#REF!</definedName>
    <definedName name="koef_pasirpasangpasanganbatako">#REF!</definedName>
    <definedName name="Koef_pasirpasangpondasi">#REF!</definedName>
    <definedName name="Koef_pasirurug">#REF!</definedName>
    <definedName name="Koef_pasirurugpondasibatukosong">#REF!</definedName>
    <definedName name="Koef_plastiksheet">#REF!</definedName>
    <definedName name="Koef_plywoodbegesting">#REF!</definedName>
    <definedName name="koef_rp">#REF!</definedName>
    <definedName name="koef_rp_4">#REF!</definedName>
    <definedName name="KOEF_SABU">#REF!</definedName>
    <definedName name="Koef_semenbetonk135">#REF!</definedName>
    <definedName name="koef_semenbetonk175">#REF!</definedName>
    <definedName name="koef_semenbetonk225">#REF!</definedName>
    <definedName name="koef_semenpasanganbatako">#REF!</definedName>
    <definedName name="koef_semenpondasi">#REF!</definedName>
    <definedName name="KOEF_SGD">#REF!</definedName>
    <definedName name="Koef_subkont">#REF!</definedName>
    <definedName name="Koef_upah">#REF!</definedName>
    <definedName name="Koef_uruganpasir">#REF!</definedName>
    <definedName name="koef_usd">#REF!</definedName>
    <definedName name="Koef_usukbegesting">#REF!</definedName>
    <definedName name="Koef_usuksteiger">#REF!</definedName>
    <definedName name="Koef_wiremesh">#REF!</definedName>
    <definedName name="KOEF_Yen">#REF!</definedName>
    <definedName name="KOEF_Yen_4">#REF!</definedName>
    <definedName name="koef1">#REF!</definedName>
    <definedName name="koef1_1">#REF!</definedName>
    <definedName name="koef1_1_1">#REF!</definedName>
    <definedName name="koef1_2">#REF!</definedName>
    <definedName name="koef1_3">#REF!</definedName>
    <definedName name="koef1_4">#REF!</definedName>
    <definedName name="koef1_4_1">#REF!</definedName>
    <definedName name="koef1_5">#REF!</definedName>
    <definedName name="koef1_6">#REF!</definedName>
    <definedName name="koef1_7">#REF!</definedName>
    <definedName name="koef1_7_1">#REF!</definedName>
    <definedName name="koef1_8">#REF!</definedName>
    <definedName name="koef1_9">#REF!</definedName>
    <definedName name="koef2">#REF!</definedName>
    <definedName name="KOEFF">#REF!</definedName>
    <definedName name="Koefisien">#REF!</definedName>
    <definedName name="KoefK">#REF!</definedName>
    <definedName name="koeflingg">#REF!</definedName>
    <definedName name="koeflingg_1">#REF!</definedName>
    <definedName name="koeflingg_1_1">#REF!</definedName>
    <definedName name="koeflingg_1_1_1">#REF!</definedName>
    <definedName name="koeflingg_2">#REF!</definedName>
    <definedName name="koeflingg_2_1">#REF!</definedName>
    <definedName name="koeflingg_2_4">#REF!</definedName>
    <definedName name="koeflingg_3">#REF!</definedName>
    <definedName name="koeflingg_3_1">#REF!</definedName>
    <definedName name="koeflingg_3_4">#REF!</definedName>
    <definedName name="koeflingg_4">#REF!</definedName>
    <definedName name="koeflingg_4_1">#REF!</definedName>
    <definedName name="koeflingg_5">#REF!</definedName>
    <definedName name="koeflingg_6">#REF!</definedName>
    <definedName name="koeflingg_7">#REF!</definedName>
    <definedName name="koeflingg_7_1">#REF!</definedName>
    <definedName name="koeflingg_8">#REF!</definedName>
    <definedName name="koeflingg_9">#REF!</definedName>
    <definedName name="koeflingk">#REF!</definedName>
    <definedName name="koeflingk_1">#REF!</definedName>
    <definedName name="koeflingk_1_1">#REF!</definedName>
    <definedName name="koeflingk_1_1_1">#REF!</definedName>
    <definedName name="koeflingk_2">#REF!</definedName>
    <definedName name="koeflingk_2_1">#REF!</definedName>
    <definedName name="koeflingk_2_4">#REF!</definedName>
    <definedName name="koeflingk_3">#REF!</definedName>
    <definedName name="koeflingk_3_1">#REF!</definedName>
    <definedName name="koeflingk_3_4">#REF!</definedName>
    <definedName name="koeflingk_4">#REF!</definedName>
    <definedName name="koeflingk_4_1">#REF!</definedName>
    <definedName name="koeflingk_5">#REF!</definedName>
    <definedName name="koeflingk_6">#REF!</definedName>
    <definedName name="koeflingk_7">#REF!</definedName>
    <definedName name="koeflingk_7_1">#REF!</definedName>
    <definedName name="koeflingk_8">#REF!</definedName>
    <definedName name="koeflingk_9">#REF!</definedName>
    <definedName name="KoefUmur">#REF!</definedName>
    <definedName name="kof">#REF!</definedName>
    <definedName name="kof_1">#REF!</definedName>
    <definedName name="kof_1_1">#REF!</definedName>
    <definedName name="kof_2">#REF!</definedName>
    <definedName name="kof_3">#REF!</definedName>
    <definedName name="kof_4">#REF!</definedName>
    <definedName name="kof_4_1">#REF!</definedName>
    <definedName name="kof_5">#REF!</definedName>
    <definedName name="kof_6">#REF!</definedName>
    <definedName name="kof_7">#REF!</definedName>
    <definedName name="kof_8">#REF!</definedName>
    <definedName name="kof_9">#REF!</definedName>
    <definedName name="kofal">#REF!</definedName>
    <definedName name="koi">#REF!</definedName>
    <definedName name="koi_1">#REF!</definedName>
    <definedName name="koi_1_1">#REF!</definedName>
    <definedName name="koi_1_1_1">#REF!</definedName>
    <definedName name="koi_3">#REF!</definedName>
    <definedName name="koi_4">#REF!</definedName>
    <definedName name="koi_7">#REF!</definedName>
    <definedName name="kokerbek">#REF!</definedName>
    <definedName name="kokerdin">#REF!</definedName>
    <definedName name="kokerlan">#REF!</definedName>
    <definedName name="KOL">#REF!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AM">#REF!</definedName>
    <definedName name="koling">#REF!</definedName>
    <definedName name="koling_1">#REF!</definedName>
    <definedName name="koling_2">#REF!</definedName>
    <definedName name="koling_3">#REF!</definedName>
    <definedName name="koling_4">#REF!</definedName>
    <definedName name="koling_4_1">#REF!</definedName>
    <definedName name="koling_5">#REF!</definedName>
    <definedName name="koling_6">#REF!</definedName>
    <definedName name="koling_7">#REF!</definedName>
    <definedName name="koling_8">#REF!</definedName>
    <definedName name="koling_9">#REF!</definedName>
    <definedName name="KOLOM">#REF!</definedName>
    <definedName name="KOLOM_100KG">#REF!</definedName>
    <definedName name="KOLOM_110KG">#N/A</definedName>
    <definedName name="KOLOM_120KG">#N/A</definedName>
    <definedName name="KOLOM_130KG">#REF!</definedName>
    <definedName name="KOLOM_140KG">#N/A</definedName>
    <definedName name="KOLOM_150KG">#N/A</definedName>
    <definedName name="KOLOM_160KG">#N/A</definedName>
    <definedName name="KOLOM_170KG">#N/A</definedName>
    <definedName name="KOLOM_180KG">#N/A</definedName>
    <definedName name="KOLOM_190KG">#N/A</definedName>
    <definedName name="KOLOM_200KG">#N/A</definedName>
    <definedName name="KOLOM_210KG">#N/A</definedName>
    <definedName name="KOLOM_220KG">#N/A</definedName>
    <definedName name="KOLOM_230KG">#N/A</definedName>
    <definedName name="KOLOM_240KG">#N/A</definedName>
    <definedName name="KOLOM_250KG">#N/A</definedName>
    <definedName name="KOLOM_260KG">#N/A</definedName>
    <definedName name="KOLOM_270KG">#N/A</definedName>
    <definedName name="KOLOM_280KG">#N/A</definedName>
    <definedName name="KOLOM_290KG">#N/A</definedName>
    <definedName name="KOLOM_300KG">#N/A</definedName>
    <definedName name="KOLOM_310KG">#N/A</definedName>
    <definedName name="KOLOM_320KG">#N/A</definedName>
    <definedName name="KOLOM_330KG">#N/A</definedName>
    <definedName name="KOLOM_340KG">#N/A</definedName>
    <definedName name="KOLOM_350KG">#N/A</definedName>
    <definedName name="KOLOM_PRAKTIS">#N/A</definedName>
    <definedName name="Kolom_praktis_10x15">#REF!</definedName>
    <definedName name="Kolom_praktis_11x11">#REF!</definedName>
    <definedName name="kolom1">#REF!</definedName>
    <definedName name="Kolom1015">#REF!</definedName>
    <definedName name="Kolom1111">#REF!</definedName>
    <definedName name="kolom1313">#REF!</definedName>
    <definedName name="kolom1515">#REF!</definedName>
    <definedName name="kolom2">#REF!</definedName>
    <definedName name="kolom2020">#REF!</definedName>
    <definedName name="kolom2525">#REF!</definedName>
    <definedName name="kolom3">#REF!</definedName>
    <definedName name="kolom3030">#REF!</definedName>
    <definedName name="kolom3050">#REF!</definedName>
    <definedName name="kolom4">#REF!</definedName>
    <definedName name="kolom5">#REF!</definedName>
    <definedName name="kolom6">#REF!</definedName>
    <definedName name="kolom7">#REF!</definedName>
    <definedName name="kolom8">#REF!</definedName>
    <definedName name="kolom9">#REF!</definedName>
    <definedName name="KolomFe100">#REF!</definedName>
    <definedName name="KolomFe110">#REF!</definedName>
    <definedName name="KolomFe120">#REF!</definedName>
    <definedName name="KolomFe125">#REF!</definedName>
    <definedName name="KolomFe130">#REF!</definedName>
    <definedName name="KolomFe140">#REF!</definedName>
    <definedName name="KolomFe150">#REF!</definedName>
    <definedName name="KolomFe160">#REF!</definedName>
    <definedName name="KolomFe170">#REF!</definedName>
    <definedName name="KolomFe175">#REF!</definedName>
    <definedName name="KolomFe180">#REF!</definedName>
    <definedName name="KolomFe190">#REF!</definedName>
    <definedName name="KolomFe200">#REF!</definedName>
    <definedName name="KolomFe210">#REF!</definedName>
    <definedName name="KolomFe220">#REF!</definedName>
    <definedName name="KolomFe230">#REF!</definedName>
    <definedName name="KolomFe240">#REF!</definedName>
    <definedName name="KolomFe250">#REF!</definedName>
    <definedName name="KolomFe260">#REF!</definedName>
    <definedName name="KolomFe270">#REF!</definedName>
    <definedName name="KolomFe275">#REF!</definedName>
    <definedName name="KolomFe280">#REF!</definedName>
    <definedName name="KolomFe300">#REF!</definedName>
    <definedName name="KolomFe310">#REF!</definedName>
    <definedName name="KolomFe380">#REF!</definedName>
    <definedName name="KolomFe400">#REF!</definedName>
    <definedName name="KolomFe440">#REF!</definedName>
    <definedName name="KolomFe450">#REF!</definedName>
    <definedName name="KolomFe80">#REF!</definedName>
    <definedName name="KolomFe90">#REF!</definedName>
    <definedName name="kolomk1">#REF!</definedName>
    <definedName name="kolomk2">#REF!</definedName>
    <definedName name="kolomlantaiI">#REF!</definedName>
    <definedName name="KOLOMPENGUAT">#REF!</definedName>
    <definedName name="kolompraktis">#REF!</definedName>
    <definedName name="kolompre">#REF!</definedName>
    <definedName name="kolprak1212">#REF!</definedName>
    <definedName name="kolprak1515">#REF!</definedName>
    <definedName name="kolsetduduk">#REF!</definedName>
    <definedName name="kolter">#REF!</definedName>
    <definedName name="kolter_10">#REF!</definedName>
    <definedName name="kolter_2">#REF!</definedName>
    <definedName name="kolter_3">#REF!</definedName>
    <definedName name="kolter_4">#REF!</definedName>
    <definedName name="kolter_5">#REF!</definedName>
    <definedName name="kolter_6">#REF!</definedName>
    <definedName name="kolter_8">#REF!</definedName>
    <definedName name="KOM">#REF!</definedName>
    <definedName name="koma">#REF!</definedName>
    <definedName name="komangRomantika">#REF!</definedName>
    <definedName name="kombln">#REF!</definedName>
    <definedName name="kome">#REF!</definedName>
    <definedName name="komhr">#REF!</definedName>
    <definedName name="komp.">#REF!</definedName>
    <definedName name="Komponen" hidden="1">#REF!</definedName>
    <definedName name="Komputer_P_133">#REF!</definedName>
    <definedName name="Konci_pintu">#REF!</definedName>
    <definedName name="Konci_pintu_cylinder">#REF!</definedName>
    <definedName name="kond">#REF!</definedName>
    <definedName name="KONFIRM_PLANT">#REF!</definedName>
    <definedName name="KONFIRMASI_PLAN">#REF!</definedName>
    <definedName name="KONSISTNSI">#REF!</definedName>
    <definedName name="KONST._BAJA_UNTUK_CATWALK___100KG">#REF!</definedName>
    <definedName name="KONST.BAJA_UNTUK_MB_DAN_FRONTAL_FRAME__100_KG">#REF!</definedName>
    <definedName name="KONST_NAMA">#REF!</definedName>
    <definedName name="KONST_PENGAWAS_3_JAB">#REF!</definedName>
    <definedName name="KONST_PENGAWAS_3_NAMA">#REF!</definedName>
    <definedName name="konstbaja">#REF!</definedName>
    <definedName name="konstbaja_10">#REF!</definedName>
    <definedName name="konstbaja_2">#REF!</definedName>
    <definedName name="konstbaja_3">#REF!</definedName>
    <definedName name="konstbaja_4">#REF!</definedName>
    <definedName name="konstbaja_5">#REF!</definedName>
    <definedName name="konstbaja_6">#REF!</definedName>
    <definedName name="konstbaja_8">#REF!</definedName>
    <definedName name="KONSTRUKSI_BAJA_UNTUK_BRACING___100_KG">#REF!</definedName>
    <definedName name="KONSubTotalA.III">#REF!</definedName>
    <definedName name="KONSubTotalA.IV">#REF!</definedName>
    <definedName name="KONSubTotalA.IX">#REF!</definedName>
    <definedName name="KONSubTotalA.V">#REF!</definedName>
    <definedName name="KONSubTotalA.VI">#REF!</definedName>
    <definedName name="KONSubTotalA.VII">#REF!</definedName>
    <definedName name="KONSubTotalA.VIII">#REF!</definedName>
    <definedName name="KONSubTotalB.I">#REF!</definedName>
    <definedName name="KONSubTotalB.II">#REF!</definedName>
    <definedName name="KONSubTotalB.III">#REF!</definedName>
    <definedName name="KONSubTotalB.IV">#REF!</definedName>
    <definedName name="KONSubTotalB.IX">#REF!</definedName>
    <definedName name="KONSubTotalB.V">#REF!</definedName>
    <definedName name="KONSubTotalB.VI">#REF!</definedName>
    <definedName name="KONSubTotalB.VII">#REF!</definedName>
    <definedName name="KONSubTotalB.VIII">#REF!</definedName>
    <definedName name="KONSubTotalC.I">#REF!</definedName>
    <definedName name="KONSubTotalC.II">#REF!</definedName>
    <definedName name="KONSubTotalC.III">#REF!</definedName>
    <definedName name="KONSubTotalC.IV">#REF!</definedName>
    <definedName name="KONSubTotalC.IX">#REF!</definedName>
    <definedName name="KONSubTotalC.V">#REF!</definedName>
    <definedName name="KONSubTotalC.VI">#REF!</definedName>
    <definedName name="KONSubTotalC.VII">#REF!</definedName>
    <definedName name="KONSubTotalC.VIII">#REF!</definedName>
    <definedName name="KONSUL">#REF!</definedName>
    <definedName name="KONSULTAN">#REF!</definedName>
    <definedName name="Konsultan1">#REF!</definedName>
    <definedName name="Konsultan2">#REF!</definedName>
    <definedName name="Konsultan3">#REF!</definedName>
    <definedName name="Konsultan4">#REF!</definedName>
    <definedName name="KONT_EM_NAMA">#REF!</definedName>
    <definedName name="KONT_NAMA_1">#REF!</definedName>
    <definedName name="kontrak">#REF!</definedName>
    <definedName name="kontraktor">#REF!</definedName>
    <definedName name="Kontrol">#REF!-#REF!</definedName>
    <definedName name="kontrol.012">#REF!</definedName>
    <definedName name="kontrol.019">#REF!</definedName>
    <definedName name="kontrol.033">#REF!</definedName>
    <definedName name="kontrol.034">#REF!</definedName>
    <definedName name="kontrol.035">#REF!</definedName>
    <definedName name="kontrol.044">#REF!</definedName>
    <definedName name="kontrol.055">#REF!</definedName>
    <definedName name="kontrol.059">#REF!</definedName>
    <definedName name="kontrol.061">#REF!</definedName>
    <definedName name="KONTROL.073">#REF!</definedName>
    <definedName name="kontrol.074">#REF!</definedName>
    <definedName name="kontrol.075">#REF!</definedName>
    <definedName name="kontrol.077">#REF!</definedName>
    <definedName name="kontrol.079">#REF!</definedName>
    <definedName name="kontrol.084">#REF!</definedName>
    <definedName name="kontrol.090">#REF!</definedName>
    <definedName name="kontrol.095">#REF!</definedName>
    <definedName name="kontrol.118">#REF!</definedName>
    <definedName name="KONVER_A">#REF!</definedName>
    <definedName name="KONVER_B">#REF!</definedName>
    <definedName name="KONVER_C">#REF!</definedName>
    <definedName name="KOP">#REF!</definedName>
    <definedName name="KOP_1">#REF!</definedName>
    <definedName name="KOP_4">#REF!</definedName>
    <definedName name="KOP_BACCO1">#REF!</definedName>
    <definedName name="KOP_BACCO2">#REF!</definedName>
    <definedName name="KOP1a">#REF!</definedName>
    <definedName name="KOP1b">#REF!</definedName>
    <definedName name="KOP1c">#REF!</definedName>
    <definedName name="KOP1d">#REF!</definedName>
    <definedName name="KOP1e">#REF!</definedName>
    <definedName name="KOP1f">#REF!</definedName>
    <definedName name="KOP2a">#REF!</definedName>
    <definedName name="KOP2b">#REF!</definedName>
    <definedName name="KOP2c">#REF!</definedName>
    <definedName name="KOPIf">#REF!</definedName>
    <definedName name="koral">#REF!</definedName>
    <definedName name="koral.B">#REF!</definedName>
    <definedName name="KORAL_JAGUNG">#REF!</definedName>
    <definedName name="KORAL_JAGUNG_4">#REF!</definedName>
    <definedName name="KORAL_SIKAT">#N/A</definedName>
    <definedName name="KORALBETON">#REF!</definedName>
    <definedName name="koralsikat">#REF!</definedName>
    <definedName name="kordon">#REF!</definedName>
    <definedName name="koreksi" localSheetId="9" hidden="1">{#N/A,#N/A,FALSE,"REK";#N/A,#N/A,FALSE,"Bq-ARS"}</definedName>
    <definedName name="koreksi" hidden="1">{#N/A,#N/A,FALSE,"REK";#N/A,#N/A,FALSE,"Bq-ARS"}</definedName>
    <definedName name="KOROSENE">#REF!</definedName>
    <definedName name="korsi">#REF!</definedName>
    <definedName name="KOS">#REF!</definedName>
    <definedName name="KOSEN">#REF!</definedName>
    <definedName name="kosong">#REF!</definedName>
    <definedName name="KOT">#REF!</definedName>
    <definedName name="Kota">#REF!</definedName>
    <definedName name="Kota2">#REF!</definedName>
    <definedName name="KotaInstansi">#REF!</definedName>
    <definedName name="KotaKaCabang">#REF!</definedName>
    <definedName name="KotaKapro">#REF!</definedName>
    <definedName name="KotaOwner">#REF!</definedName>
    <definedName name="kout">#REF!</definedName>
    <definedName name="kout_1">#REF!</definedName>
    <definedName name="kout_1_1">#REF!</definedName>
    <definedName name="kout_1_1_1">#REF!</definedName>
    <definedName name="kout_3">#REF!</definedName>
    <definedName name="kout_4">#REF!</definedName>
    <definedName name="kout_7">#REF!</definedName>
    <definedName name="koutv">#REF!</definedName>
    <definedName name="koutv_1">#REF!</definedName>
    <definedName name="koutv_1_1">#REF!</definedName>
    <definedName name="koutv_1_1_1">#REF!</definedName>
    <definedName name="koutv_3">#REF!</definedName>
    <definedName name="koutv_4">#REF!</definedName>
    <definedName name="koutv_7">#REF!</definedName>
    <definedName name="kovol">#REF!</definedName>
    <definedName name="KP">#REF!</definedName>
    <definedName name="kp1520b279">#REF!</definedName>
    <definedName name="kp1ph">#REF!</definedName>
    <definedName name="kPagarSementara">#REF!</definedName>
    <definedName name="kpancang">#REF!</definedName>
    <definedName name="kPanilKamper">#REF!</definedName>
    <definedName name="kparasbtgosokkerobk">#REF!</definedName>
    <definedName name="kparasbtgosokukir">#REF!</definedName>
    <definedName name="kParasBtgsk">#REF!</definedName>
    <definedName name="kParaskerobk">#REF!</definedName>
    <definedName name="kParaspalimanan">#REF!</definedName>
    <definedName name="kPartisiPly">#REF!</definedName>
    <definedName name="kPas.Kaca">#REF!</definedName>
    <definedName name="kPas.Kaca5">#REF!</definedName>
    <definedName name="kPasAtapAsbes">#REF!</definedName>
    <definedName name="kPasAtapGenteng">#REF!</definedName>
    <definedName name="kPasKacaMati">#REF!</definedName>
    <definedName name="kPasKemKusen">#REF!</definedName>
    <definedName name="kpav">#REF!</definedName>
    <definedName name="kPaving6">#REF!</definedName>
    <definedName name="kPaving6cm">#REF!</definedName>
    <definedName name="kPaving8">#REF!</definedName>
    <definedName name="kPaving8cm">#REF!</definedName>
    <definedName name="kpb">#REF!</definedName>
    <definedName name="kpb.125">#REF!</definedName>
    <definedName name="kpb.200HP">#REF!</definedName>
    <definedName name="kpb.500">#REF!</definedName>
    <definedName name="kpc">#REF!</definedName>
    <definedName name="kPCAbu">#REF!</definedName>
    <definedName name="kPDoublePly">#REF!</definedName>
    <definedName name="kPekWatrProff">#REF!</definedName>
    <definedName name="kPelatFe100">#REF!</definedName>
    <definedName name="kPelatFe110">#REF!</definedName>
    <definedName name="kPelatFe120">#REF!</definedName>
    <definedName name="kPelatFe125">#N/A</definedName>
    <definedName name="kPelatFe130">#REF!</definedName>
    <definedName name="kPelatFe150">#N/A</definedName>
    <definedName name="kPelatFe60">#REF!</definedName>
    <definedName name="kPelatFe70">#REF!</definedName>
    <definedName name="kPelatFe80">#REF!</definedName>
    <definedName name="kPemadtTanah">#REF!</definedName>
    <definedName name="kPembBedeng">#REF!</definedName>
    <definedName name="kPembersihanLap">#REF!</definedName>
    <definedName name="kPembesian">#REF!</definedName>
    <definedName name="kPembGudang">#REF!</definedName>
    <definedName name="kPembKantor">#REF!</definedName>
    <definedName name="kPembRmhJaga">#REF!</definedName>
    <definedName name="kPemubugBentala">#REF!</definedName>
    <definedName name="kPepalihanBwhKusen">#REF!</definedName>
    <definedName name="kPepalihanPintu">#REF!</definedName>
    <definedName name="kPepalihanPlin">#REF!</definedName>
    <definedName name="kPeplihanKOlom">#REF!</definedName>
    <definedName name="kPipaGalv">#REF!</definedName>
    <definedName name="kPipaGalv153">#REF!</definedName>
    <definedName name="kpj">#REF!</definedName>
    <definedName name="kpj000">#REF!</definedName>
    <definedName name="kPJJalusiKamper">#REF!</definedName>
    <definedName name="kPJKacaKamper">#REF!</definedName>
    <definedName name="kPJKrepyak">#REF!</definedName>
    <definedName name="kpl">#REF!</definedName>
    <definedName name="Kpl.T">#REF!</definedName>
    <definedName name="kPlafAsbes">#REF!</definedName>
    <definedName name="kPlafEternit">#REF!</definedName>
    <definedName name="kPlafGedeg">#REF!</definedName>
    <definedName name="kPlafGedegExpose">#REF!</definedName>
    <definedName name="kPlafGypsum">#REF!</definedName>
    <definedName name="kPlafKalsiboard">#REF!</definedName>
    <definedName name="kPlafPly">#REF!</definedName>
    <definedName name="kPlafPlyRangka">#REF!</definedName>
    <definedName name="kPles12">#REF!</definedName>
    <definedName name="kPles15">#REF!</definedName>
    <definedName name="kPles15pepalihan">#REF!</definedName>
    <definedName name="kPles16">#REF!</definedName>
    <definedName name="kPlint1030">#REF!</definedName>
    <definedName name="kPlint1040">#REF!</definedName>
    <definedName name="kPlintkayu">#REF!</definedName>
    <definedName name="kPlintPCAbu">#REF!</definedName>
    <definedName name="kpltk">#REF!</definedName>
    <definedName name="kpltkg">#REF!</definedName>
    <definedName name="kpltukang">#REF!</definedName>
    <definedName name="kpltukangky">#REF!</definedName>
    <definedName name="kPlyAlum">#REF!</definedName>
    <definedName name="KPNT00">#REF!</definedName>
    <definedName name="KPNT01">#REF!</definedName>
    <definedName name="KPNT02">#REF!</definedName>
    <definedName name="KPNT03">#REF!</definedName>
    <definedName name="kpo">#REF!</definedName>
    <definedName name="kpo_1">#REF!</definedName>
    <definedName name="kpo_1_1">#REF!</definedName>
    <definedName name="kpo_1_1_1">#REF!</definedName>
    <definedName name="kpo_3">#REF!</definedName>
    <definedName name="kpo_4">#REF!</definedName>
    <definedName name="kpo_7">#REF!</definedName>
    <definedName name="kPolituranKayu">#REF!</definedName>
    <definedName name="kPondasiFe100">#REF!</definedName>
    <definedName name="kPondasiFe110">#REF!</definedName>
    <definedName name="kPondasiFe120">#REF!</definedName>
    <definedName name="kPondasiFe125">#N/A</definedName>
    <definedName name="kPondasiFe130">#REF!</definedName>
    <definedName name="kPondasiFe140">#REF!</definedName>
    <definedName name="kPondasiFe150">#REF!</definedName>
    <definedName name="kPondasiFe160">#REF!</definedName>
    <definedName name="kPondasiFe170">#REF!</definedName>
    <definedName name="kPondasiFe175">#N/A</definedName>
    <definedName name="kPondasiFe180">#REF!</definedName>
    <definedName name="kPondasiFe190">#REF!</definedName>
    <definedName name="kPondasiFe200">#REF!</definedName>
    <definedName name="kPondasiFe210">#REF!</definedName>
    <definedName name="kPondasiFe220">#REF!</definedName>
    <definedName name="kPondasiFe230">#REF!</definedName>
    <definedName name="kPondasiFe240">#REF!</definedName>
    <definedName name="kPondasiFe250">#REF!</definedName>
    <definedName name="kPondasiFe260">#REF!</definedName>
    <definedName name="kPondasiFe270">#REF!</definedName>
    <definedName name="kPondasiFe280">#REF!</definedName>
    <definedName name="kPondasiFe300">#REF!</definedName>
    <definedName name="kPondasiFe80">#REF!</definedName>
    <definedName name="kPondasiFe90">#REF!</definedName>
    <definedName name="kPondSumuran">#REF!</definedName>
    <definedName name="kprblk">#REF!</definedName>
    <definedName name="kprblk_1">#REF!</definedName>
    <definedName name="kprppn">#REF!</definedName>
    <definedName name="kprppn_10">#REF!</definedName>
    <definedName name="kprppn_2">#REF!</definedName>
    <definedName name="kprppn_3">#REF!</definedName>
    <definedName name="kprppn_4">#REF!</definedName>
    <definedName name="kprppn_5">#REF!</definedName>
    <definedName name="kprppn_6">#REF!</definedName>
    <definedName name="kprppn_8">#REF!</definedName>
    <definedName name="kprreng">#REF!</definedName>
    <definedName name="kprreng_10">#REF!</definedName>
    <definedName name="kprreng_2">#REF!</definedName>
    <definedName name="kprreng_3">#REF!</definedName>
    <definedName name="kprreng_4">#REF!</definedName>
    <definedName name="kprreng_5">#REF!</definedName>
    <definedName name="kprreng_6">#REF!</definedName>
    <definedName name="kprreng_8">#REF!</definedName>
    <definedName name="kprusuk">#REF!</definedName>
    <definedName name="kpsaub">#REF!</definedName>
    <definedName name="kPsBouwplank">#REF!</definedName>
    <definedName name="kpsp">#REF!</definedName>
    <definedName name="kpsu">#REF!</definedName>
    <definedName name="kpt">#REF!</definedName>
    <definedName name="kptdll">#REF!</definedName>
    <definedName name="kPVC05">#REF!</definedName>
    <definedName name="kPVC153">#REF!</definedName>
    <definedName name="kPVC2">#REF!</definedName>
    <definedName name="kPVC3">#REF!</definedName>
    <definedName name="kPVC34">#REF!</definedName>
    <definedName name="kPVC4">#REF!</definedName>
    <definedName name="kQ">#REF!</definedName>
    <definedName name="kr">#REF!</definedName>
    <definedName name="kr_1">#REF!</definedName>
    <definedName name="kr_1_1">#REF!</definedName>
    <definedName name="kr_1_1_1">#REF!</definedName>
    <definedName name="kr_3">#REF!</definedName>
    <definedName name="kr_4">#REF!</definedName>
    <definedName name="kr_7">#REF!</definedName>
    <definedName name="kr3p">#REF!</definedName>
    <definedName name="kra">#REF!</definedName>
    <definedName name="kRam">#REF!</definedName>
    <definedName name="Kramik_20">#REF!</definedName>
    <definedName name="Kramik_Dinding20">#REF!</definedName>
    <definedName name="kramik1020">#REF!</definedName>
    <definedName name="kramik2">#REF!</definedName>
    <definedName name="kramik20">#REF!</definedName>
    <definedName name="kramik2020">#REF!</definedName>
    <definedName name="kramik22">#REF!</definedName>
    <definedName name="kramik3030">#REF!</definedName>
    <definedName name="kramikborder">#REF!</definedName>
    <definedName name="KramikLnt2020">#REF!</definedName>
    <definedName name="KRAN">#REF!</definedName>
    <definedName name="kran_1">#REF!</definedName>
    <definedName name="Kran_air">#REF!</definedName>
    <definedName name="Kran_air__ø_1_2___EX.Sun_Ei_Japan">#REF!</definedName>
    <definedName name="Kran_air__ø_3_4">#REF!</definedName>
    <definedName name="Kran_air_biasa">#REF!</definedName>
    <definedName name="Kran_air_handel_kit_ø_1_2">#REF!</definedName>
    <definedName name="KRAN_AIR_PANAS_DINGIN">#N/A</definedName>
    <definedName name="KRAN_BIASA">#N/A</definedName>
    <definedName name="KRAN_LEHER_ANGSA">#N/A</definedName>
    <definedName name="KRAN_WASTAFEL">#N/A</definedName>
    <definedName name="kranair1_2">#REF!</definedName>
    <definedName name="kranair1_2urin">#REF!</definedName>
    <definedName name="KranAngsa">#REF!</definedName>
    <definedName name="krandd">#REF!</definedName>
    <definedName name="kranddg">#REF!</definedName>
    <definedName name="kRangkaPartisi">#REF!</definedName>
    <definedName name="kRangkaPlf105">#REF!</definedName>
    <definedName name="kRangkaPlf105Kruing">#REF!</definedName>
    <definedName name="kRangkaPlf105Meranti">#REF!</definedName>
    <definedName name="kRangkaPlf105Mranti">#REF!</definedName>
    <definedName name="kRangkaPlf11">#REF!</definedName>
    <definedName name="kRangkaPlf11Kruing">#REF!</definedName>
    <definedName name="kRangkaPlf3030">#REF!</definedName>
    <definedName name="kRangkaPlf3060">#REF!</definedName>
    <definedName name="kRangkPlf25Bks">#REF!</definedName>
    <definedName name="kRangkPlf25BksKruing">#REF!</definedName>
    <definedName name="kRangkPlf25BksMeranti">#REF!</definedName>
    <definedName name="kRangkPlf25BksMranti">#REF!</definedName>
    <definedName name="kRangkPlf50Bks">#REF!</definedName>
    <definedName name="kRangkPlf50BksKruing">#REF!</definedName>
    <definedName name="kRangkPlf50BksMeranti">#REF!</definedName>
    <definedName name="kRangkPlf50BksMranti">#REF!</definedName>
    <definedName name="kRangkPlf70BksKruing">#REF!</definedName>
    <definedName name="kRangkPlf70BksMeranti">#REF!</definedName>
    <definedName name="kranshow">#REF!</definedName>
    <definedName name="kranshow_10">#REF!</definedName>
    <definedName name="kranshow_2">#REF!</definedName>
    <definedName name="kranshow_3">#REF!</definedName>
    <definedName name="kranshow_4">#REF!</definedName>
    <definedName name="kranshow_5">#REF!</definedName>
    <definedName name="kranshow_6">#REF!</definedName>
    <definedName name="kranshow_8">#REF!</definedName>
    <definedName name="KranShower">#REF!</definedName>
    <definedName name="kranT23B13V7Ntoto">#REF!</definedName>
    <definedName name="kranT2613">#REF!</definedName>
    <definedName name="kranT30AR13V7N">#REF!</definedName>
    <definedName name="kranwas">#REF!</definedName>
    <definedName name="kranwas_10">#REF!</definedName>
    <definedName name="kranwas_2">#REF!</definedName>
    <definedName name="kranwas_3">#REF!</definedName>
    <definedName name="kranwas_4">#REF!</definedName>
    <definedName name="kranwas_5">#REF!</definedName>
    <definedName name="kranwas_6">#REF!</definedName>
    <definedName name="kranwas_8">#REF!</definedName>
    <definedName name="kraser">#REF!</definedName>
    <definedName name="kraserb">#REF!</definedName>
    <definedName name="kraserc">#REF!</definedName>
    <definedName name="krawang">#REF!</definedName>
    <definedName name="krazu">#REF!</definedName>
    <definedName name="Krc">#REF!</definedName>
    <definedName name="krd">#REF!</definedName>
    <definedName name="kRengkamper">#REF!</definedName>
    <definedName name="krg">#REF!</definedName>
    <definedName name="KRIKIL">#REF!</definedName>
    <definedName name="krk">#REF!</definedName>
    <definedName name="krkb">#REF!</definedName>
    <definedName name="krl">#REF!</definedName>
    <definedName name="Krl.alam2">#REF!</definedName>
    <definedName name="krl.alam23">#REF!</definedName>
    <definedName name="krl.alam57">#REF!</definedName>
    <definedName name="Krl.Pecah23">#REF!</definedName>
    <definedName name="Krl.Pecah35">#REF!</definedName>
    <definedName name="Krl.Pecah57">#REF!</definedName>
    <definedName name="krmbesi">#REF!</definedName>
    <definedName name="krmbs">#REF!</definedName>
    <definedName name="KRMDDG20">#REF!</definedName>
    <definedName name="KRMDDG30">#REF!</definedName>
    <definedName name="KRMK">#REF!</definedName>
    <definedName name="KRMLT20">#REF!</definedName>
    <definedName name="KRMLT30">#REF!</definedName>
    <definedName name="KRMLT40">#REF!</definedName>
    <definedName name="krngplst">#REF!</definedName>
    <definedName name="krnkn">#REF!</definedName>
    <definedName name="krnwstlTX109LD">#REF!</definedName>
    <definedName name="krpttlng">#REF!</definedName>
    <definedName name="krtsg">#REF!</definedName>
    <definedName name="KRU_BALOK">#REF!</definedName>
    <definedName name="KRU_PAPAN">#REF!</definedName>
    <definedName name="KRU_USUK">#REF!</definedName>
    <definedName name="kruger">#REF!</definedName>
    <definedName name="kruing">#REF!</definedName>
    <definedName name="kruing_10">#REF!</definedName>
    <definedName name="kruing_2">#REF!</definedName>
    <definedName name="kruing_3">#REF!</definedName>
    <definedName name="kruing_4">#REF!</definedName>
    <definedName name="kruing_5">#REF!</definedName>
    <definedName name="kruing_6">#REF!</definedName>
    <definedName name="kruing_8">#REF!</definedName>
    <definedName name="kruingb">#REF!</definedName>
    <definedName name="kruingp">#REF!</definedName>
    <definedName name="kruingusuk">#REF!</definedName>
    <definedName name="KRUS_SING">#REF!</definedName>
    <definedName name="KRUS_USD">#REF!</definedName>
    <definedName name="krypton">#REF!</definedName>
    <definedName name="ks">#REF!</definedName>
    <definedName name="ks.1000">#REF!</definedName>
    <definedName name="ksa000">#REF!</definedName>
    <definedName name="kSaklarGanda">#REF!</definedName>
    <definedName name="kSaklarTunggal">#REF!</definedName>
    <definedName name="ksc">#REF!</definedName>
    <definedName name="kSepticL100">#REF!</definedName>
    <definedName name="kSepticL150">#REF!</definedName>
    <definedName name="kSiar15">#REF!</definedName>
    <definedName name="ksk">#REF!</definedName>
    <definedName name="ksk_1">#REF!</definedName>
    <definedName name="ksk_1_1">#REF!</definedName>
    <definedName name="ksk_1_1_1">#REF!</definedName>
    <definedName name="ksk_2">#REF!</definedName>
    <definedName name="ksk_3_1">#REF!</definedName>
    <definedName name="ksk_3_1_1">#REF!</definedName>
    <definedName name="ksk_4">#REF!</definedName>
    <definedName name="ksk_4_1">#REF!</definedName>
    <definedName name="ksk_5">#REF!</definedName>
    <definedName name="ksk_6">#REF!</definedName>
    <definedName name="ksk_7">#REF!</definedName>
    <definedName name="ksk_7_1">#REF!</definedName>
    <definedName name="ksk_8">#REF!</definedName>
    <definedName name="ksk_9">#REF!</definedName>
    <definedName name="ksl">#REF!</definedName>
    <definedName name="ksl_1">#REF!</definedName>
    <definedName name="ksl_1_1">#REF!</definedName>
    <definedName name="ksl_1_1_1">#REF!</definedName>
    <definedName name="ksl_3">#REF!</definedName>
    <definedName name="ksl_4">#REF!</definedName>
    <definedName name="ksl_7">#REF!</definedName>
    <definedName name="kSloofFe100">#REF!</definedName>
    <definedName name="kSloofFe110">#REF!</definedName>
    <definedName name="kSloofFe120">#REF!</definedName>
    <definedName name="kSloofFe125">#REF!</definedName>
    <definedName name="kSloofFe130">#REF!</definedName>
    <definedName name="kSloofFe140">#REF!</definedName>
    <definedName name="kSloofFe150">#REF!</definedName>
    <definedName name="kSloofFe160">#REF!</definedName>
    <definedName name="kSloofFe170">#REF!</definedName>
    <definedName name="kSloofFe175">#REF!</definedName>
    <definedName name="kSloofFe180">#REF!</definedName>
    <definedName name="kSloofFe190">#REF!</definedName>
    <definedName name="kSloofFe200">#REF!</definedName>
    <definedName name="kSloofFe210">#REF!</definedName>
    <definedName name="kSloofFe220">#REF!</definedName>
    <definedName name="kSloofFe230">#REF!</definedName>
    <definedName name="kSloofFe240">#REF!</definedName>
    <definedName name="kSloofFe250">#REF!</definedName>
    <definedName name="kSloofFe260">#REF!</definedName>
    <definedName name="kSloofFe270">#REF!</definedName>
    <definedName name="kSloofFe280">#REF!</definedName>
    <definedName name="kSloofFe300">#REF!</definedName>
    <definedName name="kSloofFe80">#REF!</definedName>
    <definedName name="kSloofFe90">#REF!</definedName>
    <definedName name="Ksn.Jt.10001">#REF!</definedName>
    <definedName name="ksnkpsm">#REF!</definedName>
    <definedName name="ksnpvc">#REF!</definedName>
    <definedName name="KSOAWL">#REF!</definedName>
    <definedName name="ksp">#REF!</definedName>
    <definedName name="ksp_1">#REF!</definedName>
    <definedName name="ksp_1_1">#REF!</definedName>
    <definedName name="ksp_1_1_1">#REF!</definedName>
    <definedName name="ksp_3">#REF!</definedName>
    <definedName name="ksp_4">#REF!</definedName>
    <definedName name="ksp_7">#REF!</definedName>
    <definedName name="ksr">#REF!</definedName>
    <definedName name="ksr_1">#REF!</definedName>
    <definedName name="ksr_1_1">#REF!</definedName>
    <definedName name="ksr_1_1_1">#REF!</definedName>
    <definedName name="ksr_4">#REF!</definedName>
    <definedName name="ksr_7">#REF!</definedName>
    <definedName name="kst">#REF!</definedName>
    <definedName name="kst_1">#REF!</definedName>
    <definedName name="kst_1_1">#REF!</definedName>
    <definedName name="kst_1_1_1">#REF!</definedName>
    <definedName name="kst_2">#REF!</definedName>
    <definedName name="kst_3_1">#REF!</definedName>
    <definedName name="kst_3_1_1">#REF!</definedName>
    <definedName name="kst_4">#REF!</definedName>
    <definedName name="kst_4_1">#REF!</definedName>
    <definedName name="kst_5">#REF!</definedName>
    <definedName name="kst_6">#REF!</definedName>
    <definedName name="kst_7">#REF!</definedName>
    <definedName name="kst_7_1">#REF!</definedName>
    <definedName name="kst_8">#REF!</definedName>
    <definedName name="kst_9">#REF!</definedName>
    <definedName name="kstam">#REF!</definedName>
    <definedName name="kStegerBambu">#REF!</definedName>
    <definedName name="kStopKontak">#REF!</definedName>
    <definedName name="kstpb">#REF!</definedName>
    <definedName name="kstr11">#REF!</definedName>
    <definedName name="kstr12">#REF!</definedName>
    <definedName name="kstr121">#REF!</definedName>
    <definedName name="kstr13">#REF!</definedName>
    <definedName name="kstr14">#REF!</definedName>
    <definedName name="kstr15">#REF!</definedName>
    <definedName name="kstr16">#REF!</definedName>
    <definedName name="kstr17">#REF!</definedName>
    <definedName name="kstr18">#REF!</definedName>
    <definedName name="kstr19">#REF!</definedName>
    <definedName name="kstr20">#REF!</definedName>
    <definedName name="ksty00">#REF!</definedName>
    <definedName name="ksty01">#REF!</definedName>
    <definedName name="ksty60">#REF!</definedName>
    <definedName name="kSukRengKamper">#REF!</definedName>
    <definedName name="kt">#REF!</definedName>
    <definedName name="kt.bt">#REF!</definedName>
    <definedName name="kt_1">#REF!</definedName>
    <definedName name="kt_1_1">#REF!</definedName>
    <definedName name="kt_1_1_1">#REF!</definedName>
    <definedName name="KT_3">#REF!</definedName>
    <definedName name="kt_4">#REF!</definedName>
    <definedName name="kt_7">#REF!</definedName>
    <definedName name="KT_Batu">#REF!</definedName>
    <definedName name="KT_Besi">#REF!</definedName>
    <definedName name="KT_Kayu">#REF!</definedName>
    <definedName name="KT_Las">#REF!</definedName>
    <definedName name="kTalangDatar">#REF!</definedName>
    <definedName name="kTalangMiring">#REF!</definedName>
    <definedName name="ktam">#REF!</definedName>
    <definedName name="kTanggaFe100">#REF!</definedName>
    <definedName name="kTanggaFe110">#REF!</definedName>
    <definedName name="kTanggaFe120">#REF!</definedName>
    <definedName name="kTanggaFe125">#N/A</definedName>
    <definedName name="kTanggaFe130">#REF!</definedName>
    <definedName name="kTanggaFe140">#REF!</definedName>
    <definedName name="kTanggaFe150">#REF!</definedName>
    <definedName name="kTanggaFe160">#REF!</definedName>
    <definedName name="kTanggaFe170">#REF!</definedName>
    <definedName name="kTanggaFe175">#N/A</definedName>
    <definedName name="kTanggaFe180">#REF!</definedName>
    <definedName name="kTanggaFe190">#REF!</definedName>
    <definedName name="kTanggaFe200">#REF!</definedName>
    <definedName name="kTanggaFe210">#REF!</definedName>
    <definedName name="kTanggaFe80">#REF!</definedName>
    <definedName name="kTanggaFe90">#REF!</definedName>
    <definedName name="ktanki">#REF!</definedName>
    <definedName name="KTB">#REF!</definedName>
    <definedName name="KTB..">#REF!</definedName>
    <definedName name="KTBA">#REF!</definedName>
    <definedName name="KTBAT">#REF!</definedName>
    <definedName name="KTBatu">#REF!</definedName>
    <definedName name="ktbatu_3">#REF!</definedName>
    <definedName name="ktbatu_4">#REF!</definedName>
    <definedName name="Ktbb">#REF!</definedName>
    <definedName name="KTBB..">#REF!</definedName>
    <definedName name="KTBE">#REF!</definedName>
    <definedName name="KTBES">#REF!</definedName>
    <definedName name="KTBesi">#REF!</definedName>
    <definedName name="ktbesi_3">#REF!</definedName>
    <definedName name="ktbesi_4">#REF!</definedName>
    <definedName name="KTBP..">#REF!</definedName>
    <definedName name="Ktbs">#REF!</definedName>
    <definedName name="ktbt">#REF!</definedName>
    <definedName name="ktbt_1">#REF!</definedName>
    <definedName name="ktbt_1_1">#REF!</definedName>
    <definedName name="ktbt_1_1_1">#REF!</definedName>
    <definedName name="ktbt_3">#REF!</definedName>
    <definedName name="ktbt_4">#REF!</definedName>
    <definedName name="ktbt_7">#REF!</definedName>
    <definedName name="KTC">#REF!</definedName>
    <definedName name="KTC..">#REF!</definedName>
    <definedName name="Ktca">#REF!</definedName>
    <definedName name="KTCat">#REF!</definedName>
    <definedName name="ktcat_3">#REF!</definedName>
    <definedName name="ktcat_4">#REF!</definedName>
    <definedName name="kTegelPCAbu1520">#REF!</definedName>
    <definedName name="kTegelPCAbu2020">#REF!</definedName>
    <definedName name="kTegelWarna2020">#REF!</definedName>
    <definedName name="kTiangPancang">#REF!</definedName>
    <definedName name="kTiangpancang3535">#REF!</definedName>
    <definedName name="kTiangsaka">#REF!</definedName>
    <definedName name="kTiangsakakayu">#REF!</definedName>
    <definedName name="KTK">#REF!</definedName>
    <definedName name="KTK..">#REF!</definedName>
    <definedName name="ktk.b">#REF!</definedName>
    <definedName name="ktk.bs">#REF!</definedName>
    <definedName name="ktk.c">#REF!</definedName>
    <definedName name="ktk.cat">#REF!</definedName>
    <definedName name="ktk.k">#REF!</definedName>
    <definedName name="ktk.kayu">#REF!</definedName>
    <definedName name="ktk.L">#REF!</definedName>
    <definedName name="ktk.las">#REF!</definedName>
    <definedName name="ktk.Ls">#REF!</definedName>
    <definedName name="ktk.pipa">#REF!</definedName>
    <definedName name="KTK_4">#REF!</definedName>
    <definedName name="KTKayu">#REF!</definedName>
    <definedName name="ktkayu_3">#REF!</definedName>
    <definedName name="ktkayu_4">#REF!</definedName>
    <definedName name="ktkb">#REF!</definedName>
    <definedName name="ktkbatu">#REF!</definedName>
    <definedName name="ktkbesi">#REF!</definedName>
    <definedName name="ktkbs">#REF!</definedName>
    <definedName name="ktkbt">#REF!</definedName>
    <definedName name="ktkc">#REF!</definedName>
    <definedName name="ktkcat">#REF!</definedName>
    <definedName name="ktkg">#REF!</definedName>
    <definedName name="ktkkayu">#REF!</definedName>
    <definedName name="ktkky">#REF!</definedName>
    <definedName name="ktkl">#REF!</definedName>
    <definedName name="ktkp">#REF!</definedName>
    <definedName name="ktkpp">#REF!</definedName>
    <definedName name="ktky">#REF!</definedName>
    <definedName name="ktlas">#REF!</definedName>
    <definedName name="ktlistrik">#REF!</definedName>
    <definedName name="ktlistrik_3">#REF!</definedName>
    <definedName name="ktlistrik_4">#REF!</definedName>
    <definedName name="ktnh">#REF!</definedName>
    <definedName name="ktp">#REF!</definedName>
    <definedName name="ktpipa">#REF!</definedName>
    <definedName name="ktpipa_3">#REF!</definedName>
    <definedName name="ktpipa_4">#REF!</definedName>
    <definedName name="ktpm">#REF!</definedName>
    <definedName name="ktpm_1">#REF!</definedName>
    <definedName name="ktpm_1_1">#REF!</definedName>
    <definedName name="ktpm_1_1_1">#REF!</definedName>
    <definedName name="ktpm_2">#REF!</definedName>
    <definedName name="ktpm_3">#REF!</definedName>
    <definedName name="ktpm_3_1">#REF!</definedName>
    <definedName name="ktpm_4">#REF!</definedName>
    <definedName name="ktpm_4_1">#REF!</definedName>
    <definedName name="ktpm_5">#REF!</definedName>
    <definedName name="ktpm_6">#REF!</definedName>
    <definedName name="ktpm_7">#REF!</definedName>
    <definedName name="ktpm_7_1">#REF!</definedName>
    <definedName name="ktpm_8">#REF!</definedName>
    <definedName name="ktpm_9">#REF!</definedName>
    <definedName name="ktrailer">#REF!</definedName>
    <definedName name="KTSB">#REF!</definedName>
    <definedName name="KTSBali">#REF!</definedName>
    <definedName name="ktukang">#REF!</definedName>
    <definedName name="KTUN">#REF!</definedName>
    <definedName name="KU">#REF!</definedName>
    <definedName name="kualifikasi">#REF!</definedName>
    <definedName name="kuan">#REF!</definedName>
    <definedName name="KUANTITAS">#REF!</definedName>
    <definedName name="kuas">#REF!</definedName>
    <definedName name="kuas.bsr">#REF!</definedName>
    <definedName name="kuas.kcl">#REF!</definedName>
    <definedName name="kuas_10">#REF!</definedName>
    <definedName name="kuas_2">#REF!</definedName>
    <definedName name="kuas_3">#REF!</definedName>
    <definedName name="kuas_4">#REF!</definedName>
    <definedName name="kuas_5">#REF!</definedName>
    <definedName name="kuas_6">#REF!</definedName>
    <definedName name="kuas_8">#REF!</definedName>
    <definedName name="kuas2.5">#REF!</definedName>
    <definedName name="kuasroll">#REF!</definedName>
    <definedName name="kuasrool8">#REF!</definedName>
    <definedName name="kubiasa">#REF!</definedName>
    <definedName name="kUbinWarna">#REF!</definedName>
    <definedName name="kucing">#REF!</definedName>
    <definedName name="kuda">#REF!</definedName>
    <definedName name="Kuda.ter.besar">#REF!</definedName>
    <definedName name="Kuda.Ter.kecil">#REF!</definedName>
    <definedName name="Kuda_Bajaringan">#REF!</definedName>
    <definedName name="Kuda_Jati">#REF!</definedName>
    <definedName name="Kuda_Jati_ekspos">#REF!</definedName>
    <definedName name="Kuda_Kamper">#REF!</definedName>
    <definedName name="Kuda_Kmper_ekspos">#REF!</definedName>
    <definedName name="Kuda_Kruing">#REF!</definedName>
    <definedName name="KUDA_KUDA">#REF!</definedName>
    <definedName name="KUDA_KUDA_BAJA_RINGAN">#REF!</definedName>
    <definedName name="KUDA_MER">#REF!</definedName>
    <definedName name="kuda_pintar">#REF!</definedName>
    <definedName name="Kuda2Kamper">#REF!</definedName>
    <definedName name="Kuda2Kruing">#REF!</definedName>
    <definedName name="Kuda2lama">#REF!</definedName>
    <definedName name="kUDA2mERANTI">#REF!</definedName>
    <definedName name="Kudabajaringan">#REF!</definedName>
    <definedName name="Kudajati">#REF!</definedName>
    <definedName name="Kudajatiekspose">#REF!</definedName>
    <definedName name="Kudakamper">#REF!</definedName>
    <definedName name="Kudakamperekspose">#REF!</definedName>
    <definedName name="Kudakruing">#REF!</definedName>
    <definedName name="kudakuda">#REF!</definedName>
    <definedName name="kudakudabaja">#REF!</definedName>
    <definedName name="kudakudakamper">#REF!</definedName>
    <definedName name="kudamedan">#REF!</definedName>
    <definedName name="kudek">#REF!</definedName>
    <definedName name="kukm">#REF!</definedName>
    <definedName name="KULI">#REF!</definedName>
    <definedName name="kun">#REF!</definedName>
    <definedName name="KUNCI">#REF!</definedName>
    <definedName name="kunci_1">#REF!</definedName>
    <definedName name="Kunci_biasa_solid">#REF!</definedName>
    <definedName name="KUNCI_BULAT">#N/A</definedName>
    <definedName name="Kunci_lengkap">#REF!</definedName>
    <definedName name="Kunci_Logo">#REF!</definedName>
    <definedName name="KUNCI_PINTU_1SLAAG">#REF!</definedName>
    <definedName name="KUNCI_PINTU_2_SLAAG">#REF!</definedName>
    <definedName name="KUNCI_PINTU_2SLAAG">#REF!</definedName>
    <definedName name="KUNCI_PINTU_BULAT">#REF!</definedName>
    <definedName name="Kunci_Royal">#REF!</definedName>
    <definedName name="KUNCI_SELOT">#REF!</definedName>
    <definedName name="Kunci_tanam_2_x_putar">#REF!</definedName>
    <definedName name="KUNCI_TANAM_2X_PUTAR">#N/A</definedName>
    <definedName name="Kunci_utama_solid">#REF!</definedName>
    <definedName name="kunci1">#REF!</definedName>
    <definedName name="kunci2">#REF!</definedName>
    <definedName name="Kunci2slag">#REF!</definedName>
    <definedName name="kuncibesi">#REF!</definedName>
    <definedName name="kuncipnt">#REF!</definedName>
    <definedName name="KunciSlot">#REF!</definedName>
    <definedName name="KunciSlotJend">#REF!</definedName>
    <definedName name="KunciTanam">#REF!</definedName>
    <definedName name="KunciTanambiasa">#REF!</definedName>
    <definedName name="KunciTanamSilinder">#REF!</definedName>
    <definedName name="kunciyale2">#REF!</definedName>
    <definedName name="kup">#REF!</definedName>
    <definedName name="Kupas_Plesteran">#REF!</definedName>
    <definedName name="KupasPles">#REF!</definedName>
    <definedName name="KupasPlesteran">#REF!</definedName>
    <definedName name="kupi.1">#REF!</definedName>
    <definedName name="kupi.2">#REF!</definedName>
    <definedName name="kuras">#REF!</definedName>
    <definedName name="kUrgPasir">#REF!</definedName>
    <definedName name="kUrgSirtu">#REF!</definedName>
    <definedName name="kUrgTanahKembali">#REF!</definedName>
    <definedName name="kUrgTnhDipdtkan">#REF!</definedName>
    <definedName name="kUrinoir">#REF!</definedName>
    <definedName name="kurnia">#N/A</definedName>
    <definedName name="KURS">#REF!</definedName>
    <definedName name="KURS_SELL">#REF!</definedName>
    <definedName name="Kursi_Guru">#REF!</definedName>
    <definedName name="Kursiguru">#REF!</definedName>
    <definedName name="KursiSiswa">#REF!</definedName>
    <definedName name="KURUG">#REF!</definedName>
    <definedName name="kus">#REF!</definedName>
    <definedName name="kusen">#REF!</definedName>
    <definedName name="KUSEN__PINTU__JENDELA__ALAT_ALAT_PENGGANTUNG_DAN_CURTAIN_WALL">#REF!</definedName>
    <definedName name="KUSEN__PINTU__JENDELA__ALAT_ALAT_PENGGANTUNG_DAN_CURTAIN_WALL_1">#REF!</definedName>
    <definedName name="KUSEN__PINTU__JENDELA__ALAT_ALAT_PENGGANTUNG_DAN_CURTAIN_WALL_1_1">#REF!</definedName>
    <definedName name="KUSEN__PINTU__JENDELA__ALAT_ALAT_PENGGANTUNG_DAN_CURTAIN_WALL_1_1_1">#REF!</definedName>
    <definedName name="KUSEN__PINTU__JENDELA__ALAT_ALAT_PENGGANTUNG_DAN_CURTAIN_WALL_15">#REF!</definedName>
    <definedName name="KUSEN__PINTU__JENDELA__ALAT_ALAT_PENGGANTUNG_DAN_CURTAIN_WALL_15_1">#REF!</definedName>
    <definedName name="KUSEN__PINTU__JENDELA__ALAT_ALAT_PENGGANTUNG_DAN_CURTAIN_WALL_15_16">#REF!</definedName>
    <definedName name="KUSEN__PINTU__JENDELA__ALAT_ALAT_PENGGANTUNG_DAN_CURTAIN_WALL_15_7">#REF!</definedName>
    <definedName name="KUSEN__PINTU__JENDELA__ALAT_ALAT_PENGGANTUNG_DAN_CURTAIN_WALL_16">#REF!</definedName>
    <definedName name="KUSEN__PINTU__JENDELA__ALAT_ALAT_PENGGANTUNG_DAN_CURTAIN_WALL_17">#REF!</definedName>
    <definedName name="KUSEN__PINTU__JENDELA__ALAT_ALAT_PENGGANTUNG_DAN_CURTAIN_WALL_2">#REF!</definedName>
    <definedName name="KUSEN__PINTU__JENDELA__ALAT_ALAT_PENGGANTUNG_DAN_CURTAIN_WALL_2_1">#REF!</definedName>
    <definedName name="KUSEN__PINTU__JENDELA__ALAT_ALAT_PENGGANTUNG_DAN_CURTAIN_WALL_2_4">#REF!</definedName>
    <definedName name="KUSEN__PINTU__JENDELA__ALAT_ALAT_PENGGANTUNG_DAN_CURTAIN_WALL_3">#REF!</definedName>
    <definedName name="KUSEN__PINTU__JENDELA__ALAT_ALAT_PENGGANTUNG_DAN_CURTAIN_WALL_3_1">#REF!</definedName>
    <definedName name="KUSEN__PINTU__JENDELA__ALAT_ALAT_PENGGANTUNG_DAN_CURTAIN_WALL_3_4">#REF!</definedName>
    <definedName name="KUSEN__PINTU__JENDELA__ALAT_ALAT_PENGGANTUNG_DAN_CURTAIN_WALL_4">#REF!</definedName>
    <definedName name="KUSEN__PINTU__JENDELA__ALAT_ALAT_PENGGANTUNG_DAN_CURTAIN_WALL_4_1">#REF!</definedName>
    <definedName name="KUSEN__PINTU__JENDELA__ALAT_ALAT_PENGGANTUNG_DAN_CURTAIN_WALL_5">#REF!</definedName>
    <definedName name="KUSEN__PINTU__JENDELA__ALAT_ALAT_PENGGANTUNG_DAN_CURTAIN_WALL_6">#REF!</definedName>
    <definedName name="KUSEN__PINTU__JENDELA__ALAT_ALAT_PENGGANTUNG_DAN_CURTAIN_WALL_7">#REF!</definedName>
    <definedName name="KUSEN__PINTU__JENDELA__ALAT_ALAT_PENGGANTUNG_DAN_CURTAIN_WALL_7_1">#REF!</definedName>
    <definedName name="KUSEN__PINTU__JENDELA__ALAT_ALAT_PENGGANTUNG_DAN_CURTAIN_WALL_8">#REF!</definedName>
    <definedName name="KUSEN__PINTU__JENDELA__ALAT_ALAT_PENGGANTUNG_DAN_CURTAIN_WALL_9">#REF!</definedName>
    <definedName name="Kusen_1m3_kamper">#REF!</definedName>
    <definedName name="Kusen_1m3_Kls2">#REF!</definedName>
    <definedName name="kusen_4">#REF!</definedName>
    <definedName name="KUSEN_A">#REF!</definedName>
    <definedName name="kusen_aluminium">#REF!</definedName>
    <definedName name="KUSEN_ALUMINIUM_3">#REF!</definedName>
    <definedName name="KUSEN_ALUMINIUM_4">#REF!</definedName>
    <definedName name="KUSEN_B">#REF!</definedName>
    <definedName name="KUSEN_BASE">#REF!</definedName>
    <definedName name="KUSEN_C">#REF!</definedName>
    <definedName name="Kusen_Jati">#REF!</definedName>
    <definedName name="Kusen_Kamper">#REF!</definedName>
    <definedName name="kusen_p2">#REF!</definedName>
    <definedName name="kusen_pg">#REF!</definedName>
    <definedName name="KUSEN_PINTU_JENDELA_KAYU_KLS_I">#N/A</definedName>
    <definedName name="KUSEN_PINTU_JENDELA_KAYU_KLS_II_III">#N/A</definedName>
    <definedName name="Kusen_pintu_jendela_metal">#REF!</definedName>
    <definedName name="kusenal3">#REF!</definedName>
    <definedName name="kusenal4">#REF!</definedName>
    <definedName name="kusenb">#REF!</definedName>
    <definedName name="KusenBV3">#REF!</definedName>
    <definedName name="KusenJ4">#REF!</definedName>
    <definedName name="KusenJ5">#REF!</definedName>
    <definedName name="Kusenjati">#REF!</definedName>
    <definedName name="Kusenkamper">#REF!</definedName>
    <definedName name="KusenKmper">#REF!</definedName>
    <definedName name="KusenKmpr">#REF!</definedName>
    <definedName name="KusenLV3">#REF!</definedName>
    <definedName name="KusenP1">#REF!</definedName>
    <definedName name="kusenp1pvc">#REF!</definedName>
    <definedName name="KusenP2">#REF!</definedName>
    <definedName name="KusenPA1">#REF!</definedName>
    <definedName name="KusenPA2">#REF!</definedName>
    <definedName name="KusenPA3">#REF!</definedName>
    <definedName name="KusenPA4">#REF!</definedName>
    <definedName name="KusenPA5">#REF!</definedName>
    <definedName name="KusenPA6">#REF!</definedName>
    <definedName name="KusenPA7">#REF!</definedName>
    <definedName name="KusenPB1Besi">#REF!</definedName>
    <definedName name="kusenpintu1">#REF!</definedName>
    <definedName name="KusenPJ1">#REF!</definedName>
    <definedName name="KusenPJ2">#REF!</definedName>
    <definedName name="KusenPS">#REF!</definedName>
    <definedName name="kusin">#REF!</definedName>
    <definedName name="kuskir">#REF!</definedName>
    <definedName name="kuslot">#REF!</definedName>
    <definedName name="kUsukbekas">#REF!</definedName>
    <definedName name="kUsukkamper">#REF!</definedName>
    <definedName name="kUsukkmperketam">#REF!</definedName>
    <definedName name="kUsukkruing">#REF!</definedName>
    <definedName name="kUsukkruingrengkamper">#REF!</definedName>
    <definedName name="kutam">#REF!</definedName>
    <definedName name="kutam2">#REF!</definedName>
    <definedName name="kutp">#REF!</definedName>
    <definedName name="kutp_1">#REF!</definedName>
    <definedName name="kutp_1_1">#REF!</definedName>
    <definedName name="kutp_1_1_1">#REF!</definedName>
    <definedName name="kutp_3">#REF!</definedName>
    <definedName name="kutp_4">#REF!</definedName>
    <definedName name="kutp_7">#REF!</definedName>
    <definedName name="Kuz">#REF!</definedName>
    <definedName name="kvc">#REF!</definedName>
    <definedName name="kvc_1">#REF!</definedName>
    <definedName name="kvc_1_1">#REF!</definedName>
    <definedName name="kvc_1_1_1">#REF!</definedName>
    <definedName name="kvc_3">#REF!</definedName>
    <definedName name="kvc_4">#REF!</definedName>
    <definedName name="kvc_7">#REF!</definedName>
    <definedName name="kVernisKayu">#REF!</definedName>
    <definedName name="Kwas">#REF!</definedName>
    <definedName name="Kwas3">#REF!</definedName>
    <definedName name="kWastafel">#REF!</definedName>
    <definedName name="kwataykn">#REF!</definedName>
    <definedName name="kwataym">#REF!</definedName>
    <definedName name="kwatbton">#REF!</definedName>
    <definedName name="kwatlket">#REF!</definedName>
    <definedName name="kwayam">#REF!</definedName>
    <definedName name="kwbet">#REF!</definedName>
    <definedName name="kwh1st">#REF!</definedName>
    <definedName name="kwh1st_1">#REF!</definedName>
    <definedName name="kwh1st_1_1">#REF!</definedName>
    <definedName name="kwh1st_1_1_1">#REF!</definedName>
    <definedName name="kwh1st_2">#REF!</definedName>
    <definedName name="kwh1st_3_1">#REF!</definedName>
    <definedName name="kwh1st_3_1_1">#REF!</definedName>
    <definedName name="kwh1st_4">#REF!</definedName>
    <definedName name="kwh1st_4_1">#REF!</definedName>
    <definedName name="kwh1st_5">#REF!</definedName>
    <definedName name="kwh1st_6">#REF!</definedName>
    <definedName name="kwh1st_7">#REF!</definedName>
    <definedName name="kwh1st_7_1">#REF!</definedName>
    <definedName name="kwh1st_8">#REF!</definedName>
    <definedName name="kwh1st_9">#REF!</definedName>
    <definedName name="kwh3st">#REF!</definedName>
    <definedName name="kwh3st_1">#REF!</definedName>
    <definedName name="kwh3st_1_1">#REF!</definedName>
    <definedName name="kwh3st_1_1_1">#REF!</definedName>
    <definedName name="kwh3st_2">#REF!</definedName>
    <definedName name="kwh3st_3_1">#REF!</definedName>
    <definedName name="kwh3st_3_1_1">#REF!</definedName>
    <definedName name="kwh3st_4">#REF!</definedName>
    <definedName name="kwh3st_4_1">#REF!</definedName>
    <definedName name="kwh3st_5">#REF!</definedName>
    <definedName name="kwh3st_6">#REF!</definedName>
    <definedName name="kwh3st_7">#REF!</definedName>
    <definedName name="kwh3st_7_1">#REF!</definedName>
    <definedName name="kwh3st_8">#REF!</definedName>
    <definedName name="kwh3st_9">#REF!</definedName>
    <definedName name="kwharmo">#REF!</definedName>
    <definedName name="KWITANSI1">#REF!</definedName>
    <definedName name="KWITANSI2">#REF!</definedName>
    <definedName name="kwl">#REF!</definedName>
    <definedName name="kwl.80hp">#REF!</definedName>
    <definedName name="kwp.5">#REF!</definedName>
    <definedName name="kwt">#REF!</definedName>
    <definedName name="kwt.60hp">#REF!</definedName>
    <definedName name="kwt.B">#REF!</definedName>
    <definedName name="kwt.bronjong">#REF!</definedName>
    <definedName name="kwt.duri">#REF!</definedName>
    <definedName name="kwt.nyamuk.plastik">#REF!</definedName>
    <definedName name="kwtaymtr">#REF!</definedName>
    <definedName name="Kwtbeton">#REF!</definedName>
    <definedName name="kwtbrj">#REF!</definedName>
    <definedName name="kwtbtn">#REF!</definedName>
    <definedName name="kwtbtnrl">#REF!</definedName>
    <definedName name="kwtbton">#REF!</definedName>
    <definedName name="kwtlas">#REF!</definedName>
    <definedName name="ky">#REF!</definedName>
    <definedName name="KY.JT.10001">#REF!</definedName>
    <definedName name="KY.KAMPER.PAPAN">#REF!</definedName>
    <definedName name="KY.TERENTANG">#REF!</definedName>
    <definedName name="ky_1">#REF!</definedName>
    <definedName name="ky_1_1">#REF!</definedName>
    <definedName name="ky_2">#REF!</definedName>
    <definedName name="ky_2_1">#REF!</definedName>
    <definedName name="ky_2_4">#REF!</definedName>
    <definedName name="ky_3">#REF!</definedName>
    <definedName name="ky_3_4">#REF!</definedName>
    <definedName name="ky_4">#REF!</definedName>
    <definedName name="ky_4_1">#REF!</definedName>
    <definedName name="ky_5">#REF!</definedName>
    <definedName name="ky_6">#REF!</definedName>
    <definedName name="ky_7">#REF!</definedName>
    <definedName name="ky_8">#REF!</definedName>
    <definedName name="ky_9">#REF!</definedName>
    <definedName name="kyam">#REF!</definedName>
    <definedName name="kybegisting">#REF!</definedName>
    <definedName name="kybegistingb">#REF!</definedName>
    <definedName name="kybekisting">#REF!</definedName>
    <definedName name="kybgs">#REF!</definedName>
    <definedName name="kydk">#REF!</definedName>
    <definedName name="kydolken">#REF!</definedName>
    <definedName name="KYE" hidden="1">#REF!</definedName>
    <definedName name="kyg">#REF!</definedName>
    <definedName name="kygelam">#REF!</definedName>
    <definedName name="kygelam_10">#REF!</definedName>
    <definedName name="kygelam_2">#REF!</definedName>
    <definedName name="kygelam_3">#REF!</definedName>
    <definedName name="kygelam_4">#REF!</definedName>
    <definedName name="kygelam_5">#REF!</definedName>
    <definedName name="kygelam_6">#REF!</definedName>
    <definedName name="kygelam_8">#REF!</definedName>
    <definedName name="kyjb">#REF!</definedName>
    <definedName name="kyju">#REF!</definedName>
    <definedName name="kyk">#REF!</definedName>
    <definedName name="kykb">#REF!</definedName>
    <definedName name="kykk">#REF!</definedName>
    <definedName name="kykl">#REF!</definedName>
    <definedName name="KYKLAS1">#REF!</definedName>
    <definedName name="kyklas2">#REF!</definedName>
    <definedName name="kykmp">#REF!</definedName>
    <definedName name="kykp">#REF!</definedName>
    <definedName name="kyku">#REF!</definedName>
    <definedName name="kymb">#REF!</definedName>
    <definedName name="kymbl">#REF!</definedName>
    <definedName name="kymk">#REF!</definedName>
    <definedName name="kymp">#REF!</definedName>
    <definedName name="kymu">#REF!</definedName>
    <definedName name="kypatok">#REF!</definedName>
    <definedName name="kypla">#REF!</definedName>
    <definedName name="Kyprancah">#REF!</definedName>
    <definedName name="Kytrt">#REF!</definedName>
    <definedName name="kyu.4.6">#REF!</definedName>
    <definedName name="kyuborneo">#REF!</definedName>
    <definedName name="l">#REF!</definedName>
    <definedName name="l.01">#REF!</definedName>
    <definedName name="l.01.a">#REF!</definedName>
    <definedName name="l.02">#REF!</definedName>
    <definedName name="l.02.b">#REF!</definedName>
    <definedName name="l.02a">#REF!</definedName>
    <definedName name="l.03">#REF!</definedName>
    <definedName name="l.03.a">#REF!</definedName>
    <definedName name="l.04">#REF!</definedName>
    <definedName name="l.04.a">#REF!</definedName>
    <definedName name="l.05">#REF!</definedName>
    <definedName name="l.05.a">#REF!</definedName>
    <definedName name="l.06">#REF!</definedName>
    <definedName name="l.06.a">#REF!</definedName>
    <definedName name="L.061">#REF!</definedName>
    <definedName name="l.07">#REF!</definedName>
    <definedName name="l.07.a">#REF!</definedName>
    <definedName name="L.071">#REF!</definedName>
    <definedName name="L.073">#REF!</definedName>
    <definedName name="L.074">#REF!</definedName>
    <definedName name="L.075">#REF!</definedName>
    <definedName name="L.077a">#REF!</definedName>
    <definedName name="L.079">#REF!</definedName>
    <definedName name="l.08">#REF!</definedName>
    <definedName name="l.08.a">#REF!</definedName>
    <definedName name="L.080">#REF!</definedName>
    <definedName name="L.081">#REF!</definedName>
    <definedName name="L.082">#REF!</definedName>
    <definedName name="L.089">#REF!</definedName>
    <definedName name="l.09">#REF!</definedName>
    <definedName name="l.09.a">#REF!</definedName>
    <definedName name="L.091">#REF!</definedName>
    <definedName name="L.092">#REF!</definedName>
    <definedName name="L.099">#REF!</definedName>
    <definedName name="l.1">#REF!</definedName>
    <definedName name="l.10">#REF!</definedName>
    <definedName name="l.10.a">#REF!</definedName>
    <definedName name="L.101">#REF!</definedName>
    <definedName name="L.103">#REF!</definedName>
    <definedName name="L.106">#REF!</definedName>
    <definedName name="L.107a">#REF!</definedName>
    <definedName name="L.107b">#REF!</definedName>
    <definedName name="L.109">#REF!</definedName>
    <definedName name="l.11">#REF!</definedName>
    <definedName name="L.11.">#REF!</definedName>
    <definedName name="l.11.a">#REF!</definedName>
    <definedName name="L.118">#REF!</definedName>
    <definedName name="l.119">#REF!</definedName>
    <definedName name="l.12">#REF!</definedName>
    <definedName name="L.12.">#REF!</definedName>
    <definedName name="l.12.a">#REF!</definedName>
    <definedName name="l.13">#REF!</definedName>
    <definedName name="l.13.a">#REF!</definedName>
    <definedName name="l.14">#REF!</definedName>
    <definedName name="l.14.a">#REF!</definedName>
    <definedName name="l.15">#REF!</definedName>
    <definedName name="l.15.a">#REF!</definedName>
    <definedName name="l.26">#REF!</definedName>
    <definedName name="L.4.">#REF!</definedName>
    <definedName name="L.5">#REF!</definedName>
    <definedName name="L.5.">#REF!</definedName>
    <definedName name="L.6.">#REF!</definedName>
    <definedName name="L.6.12">#REF!</definedName>
    <definedName name="L.7.">#REF!</definedName>
    <definedName name="L.8.">#REF!</definedName>
    <definedName name="L.9.">#REF!</definedName>
    <definedName name="L.Concr">#REF!</definedName>
    <definedName name="l.tl40">#REF!</definedName>
    <definedName name="l.xl40">#REF!</definedName>
    <definedName name="L_01">#REF!</definedName>
    <definedName name="L_02">#REF!</definedName>
    <definedName name="L_03">#REF!</definedName>
    <definedName name="L_04">#REF!</definedName>
    <definedName name="L_05">#REF!</definedName>
    <definedName name="L_06">#REF!</definedName>
    <definedName name="L_07">#REF!</definedName>
    <definedName name="L_08">#REF!</definedName>
    <definedName name="L_09">#REF!</definedName>
    <definedName name="L_1">#REF!</definedName>
    <definedName name="L_10">#REF!</definedName>
    <definedName name="L_11">#REF!</definedName>
    <definedName name="L_12">#REF!</definedName>
    <definedName name="L_13">#REF!</definedName>
    <definedName name="L_14">#REF!</definedName>
    <definedName name="L_15">#REF!</definedName>
    <definedName name="L_19">#REF!</definedName>
    <definedName name="l_2">#REF!</definedName>
    <definedName name="L_20">#REF!</definedName>
    <definedName name="L_21">#REF!</definedName>
    <definedName name="L_22">#REF!</definedName>
    <definedName name="L_23">#REF!</definedName>
    <definedName name="L_24">#REF!</definedName>
    <definedName name="L_25">#REF!</definedName>
    <definedName name="L_26">#REF!</definedName>
    <definedName name="L_27">#REF!</definedName>
    <definedName name="L_3">#REF!</definedName>
    <definedName name="L_4">#REF!</definedName>
    <definedName name="L_5">#REF!</definedName>
    <definedName name="L_A">#REF!</definedName>
    <definedName name="L_B">#REF!</definedName>
    <definedName name="L_BASE">#REF!</definedName>
    <definedName name="L_bowh_ø_2___maspion_D">#REF!</definedName>
    <definedName name="L_bowh_ø_4___maspion_D">#REF!</definedName>
    <definedName name="L_C">#REF!</definedName>
    <definedName name="L_GG">#REF!</definedName>
    <definedName name="L_jln">#REF!</definedName>
    <definedName name="L_M">#REF!</definedName>
    <definedName name="l1ti50">#REF!</definedName>
    <definedName name="l1ti50_1">#REF!</definedName>
    <definedName name="l1ti50_1_1">#REF!</definedName>
    <definedName name="l1ti50_1_1_1">#REF!</definedName>
    <definedName name="l1ti50_2">#REF!</definedName>
    <definedName name="l1ti50_3">#REF!</definedName>
    <definedName name="l1ti50_3_1">#REF!</definedName>
    <definedName name="l1ti50_4">#REF!</definedName>
    <definedName name="l1ti50_4_1">#REF!</definedName>
    <definedName name="l1ti50_5">#REF!</definedName>
    <definedName name="l1ti50_6">#REF!</definedName>
    <definedName name="l1ti50_7">#REF!</definedName>
    <definedName name="l1ti50_7_1">#REF!</definedName>
    <definedName name="l1ti50_8">#REF!</definedName>
    <definedName name="l1ti50_9">#REF!</definedName>
    <definedName name="l1ti60">#REF!</definedName>
    <definedName name="l1ti60_1">#REF!</definedName>
    <definedName name="l1ti60_1_1">#REF!</definedName>
    <definedName name="l1ti60_1_1_1">#REF!</definedName>
    <definedName name="l1ti60_2">#REF!</definedName>
    <definedName name="l1ti60_3">#REF!</definedName>
    <definedName name="l1ti60_3_1">#REF!</definedName>
    <definedName name="l1ti60_4">#REF!</definedName>
    <definedName name="l1ti60_4_1">#REF!</definedName>
    <definedName name="l1ti60_5">#REF!</definedName>
    <definedName name="l1ti60_6">#REF!</definedName>
    <definedName name="l1ti60_7">#REF!</definedName>
    <definedName name="l1ti60_7_1">#REF!</definedName>
    <definedName name="l1ti60_8">#REF!</definedName>
    <definedName name="l1ti60_9">#REF!</definedName>
    <definedName name="l2ooo1">#REF!</definedName>
    <definedName name="l2ooo2">#REF!</definedName>
    <definedName name="l2ooo3">#REF!</definedName>
    <definedName name="l3l100">#REF!</definedName>
    <definedName name="l3l100_1">#REF!</definedName>
    <definedName name="l3l100_1_1">#REF!</definedName>
    <definedName name="l3l100_1_1_1">#REF!</definedName>
    <definedName name="l3l100_2">#REF!</definedName>
    <definedName name="l3l100_3">#REF!</definedName>
    <definedName name="l3l100_3_1">#REF!</definedName>
    <definedName name="l3l100_4">#REF!</definedName>
    <definedName name="l3l100_4_1">#REF!</definedName>
    <definedName name="l3l100_5">#REF!</definedName>
    <definedName name="l3l100_6">#REF!</definedName>
    <definedName name="l3l100_7">#REF!</definedName>
    <definedName name="l3l100_7_1">#REF!</definedName>
    <definedName name="l3l100_8">#REF!</definedName>
    <definedName name="l3l100_9">#REF!</definedName>
    <definedName name="l3l50">#REF!</definedName>
    <definedName name="l3l50_1">#REF!</definedName>
    <definedName name="l3l50_1_1">#REF!</definedName>
    <definedName name="l3l50_1_1_1">#REF!</definedName>
    <definedName name="l3l50_2">#REF!</definedName>
    <definedName name="l3l50_3">#REF!</definedName>
    <definedName name="l3l50_3_1">#REF!</definedName>
    <definedName name="l3l50_4">#REF!</definedName>
    <definedName name="l3l50_4_1">#REF!</definedName>
    <definedName name="l3l50_5">#REF!</definedName>
    <definedName name="l3l50_6">#REF!</definedName>
    <definedName name="l3l50_7">#REF!</definedName>
    <definedName name="l3l50_7_1">#REF!</definedName>
    <definedName name="l3l50_8">#REF!</definedName>
    <definedName name="l3l50_9">#REF!</definedName>
    <definedName name="l3l60">#REF!</definedName>
    <definedName name="l3l60_1">#REF!</definedName>
    <definedName name="l3l60_1_1">#REF!</definedName>
    <definedName name="l3l60_1_1_1">#REF!</definedName>
    <definedName name="l3l60_2">#REF!</definedName>
    <definedName name="l3l60_3">#REF!</definedName>
    <definedName name="l3l60_3_1">#REF!</definedName>
    <definedName name="l3l60_4">#REF!</definedName>
    <definedName name="l3l60_4_1">#REF!</definedName>
    <definedName name="l3l60_5">#REF!</definedName>
    <definedName name="l3l60_6">#REF!</definedName>
    <definedName name="l3l60_7">#REF!</definedName>
    <definedName name="l3l60_7_1">#REF!</definedName>
    <definedName name="l3l60_8">#REF!</definedName>
    <definedName name="l3l60_9">#REF!</definedName>
    <definedName name="l3l70">#REF!</definedName>
    <definedName name="l3l70_1">#REF!</definedName>
    <definedName name="l3l70_1_1">#REF!</definedName>
    <definedName name="l3l70_1_1_1">#REF!</definedName>
    <definedName name="l3l70_2">#REF!</definedName>
    <definedName name="l3l70_3">#REF!</definedName>
    <definedName name="l3l70_3_1">#REF!</definedName>
    <definedName name="l3l70_4">#REF!</definedName>
    <definedName name="l3l70_4_1">#REF!</definedName>
    <definedName name="l3l70_5">#REF!</definedName>
    <definedName name="l3l70_6">#REF!</definedName>
    <definedName name="l3l70_7">#REF!</definedName>
    <definedName name="l3l70_7_1">#REF!</definedName>
    <definedName name="l3l70_8">#REF!</definedName>
    <definedName name="l3l70_9">#REF!</definedName>
    <definedName name="l3l80">#REF!</definedName>
    <definedName name="l3l80_1">#REF!</definedName>
    <definedName name="l3l80_1_1">#REF!</definedName>
    <definedName name="l3l80_1_1_1">#REF!</definedName>
    <definedName name="l3l80_2">#REF!</definedName>
    <definedName name="l3l80_3">#REF!</definedName>
    <definedName name="l3l80_3_1">#REF!</definedName>
    <definedName name="l3l80_4">#REF!</definedName>
    <definedName name="l3l80_4_1">#REF!</definedName>
    <definedName name="l3l80_5">#REF!</definedName>
    <definedName name="l3l80_6">#REF!</definedName>
    <definedName name="l3l80_7">#REF!</definedName>
    <definedName name="l3l80_7_1">#REF!</definedName>
    <definedName name="l3l80_8">#REF!</definedName>
    <definedName name="l3l80_9">#REF!</definedName>
    <definedName name="l3ld100">#REF!</definedName>
    <definedName name="l3ld100_1">#REF!</definedName>
    <definedName name="l3ld100_1_1">#REF!</definedName>
    <definedName name="l3ld100_1_1_1">#REF!</definedName>
    <definedName name="l3ld100_2">#REF!</definedName>
    <definedName name="l3ld100_3">#REF!</definedName>
    <definedName name="l3ld100_3_1">#REF!</definedName>
    <definedName name="l3ld100_4">#REF!</definedName>
    <definedName name="l3ld100_4_1">#REF!</definedName>
    <definedName name="l3ld100_5">#REF!</definedName>
    <definedName name="l3ld100_6">#REF!</definedName>
    <definedName name="l3ld100_7">#REF!</definedName>
    <definedName name="l3ld100_7_1">#REF!</definedName>
    <definedName name="l3ld100_8">#REF!</definedName>
    <definedName name="l3ld100_9">#REF!</definedName>
    <definedName name="l3ld50">#REF!</definedName>
    <definedName name="l3ld50_1">#REF!</definedName>
    <definedName name="l3ld50_1_1">#REF!</definedName>
    <definedName name="l3ld50_1_1_1">#REF!</definedName>
    <definedName name="l3ld50_2">#REF!</definedName>
    <definedName name="l3ld50_3">#REF!</definedName>
    <definedName name="l3ld50_3_1">#REF!</definedName>
    <definedName name="l3ld50_4">#REF!</definedName>
    <definedName name="l3ld50_4_1">#REF!</definedName>
    <definedName name="l3ld50_5">#REF!</definedName>
    <definedName name="l3ld50_6">#REF!</definedName>
    <definedName name="l3ld50_7">#REF!</definedName>
    <definedName name="l3ld50_7_1">#REF!</definedName>
    <definedName name="l3ld50_8">#REF!</definedName>
    <definedName name="l3ld50_9">#REF!</definedName>
    <definedName name="l3ld60">#REF!</definedName>
    <definedName name="l3ld60_1">#REF!</definedName>
    <definedName name="l3ld60_1_1">#REF!</definedName>
    <definedName name="l3ld60_1_1_1">#REF!</definedName>
    <definedName name="l3ld60_2">#REF!</definedName>
    <definedName name="l3ld60_3">#REF!</definedName>
    <definedName name="l3ld60_3_1">#REF!</definedName>
    <definedName name="l3ld60_4">#REF!</definedName>
    <definedName name="l3ld60_4_1">#REF!</definedName>
    <definedName name="l3ld60_5">#REF!</definedName>
    <definedName name="l3ld60_6">#REF!</definedName>
    <definedName name="l3ld60_7">#REF!</definedName>
    <definedName name="l3ld60_7_1">#REF!</definedName>
    <definedName name="l3ld60_8">#REF!</definedName>
    <definedName name="l3ld60_9">#REF!</definedName>
    <definedName name="l3ld70">#REF!</definedName>
    <definedName name="l3ld70_1">#REF!</definedName>
    <definedName name="l3ld70_1_1">#REF!</definedName>
    <definedName name="l3ld70_1_1_1">#REF!</definedName>
    <definedName name="l3ld70_2">#REF!</definedName>
    <definedName name="l3ld70_3">#REF!</definedName>
    <definedName name="l3ld70_3_1">#REF!</definedName>
    <definedName name="l3ld70_4">#REF!</definedName>
    <definedName name="l3ld70_4_1">#REF!</definedName>
    <definedName name="l3ld70_5">#REF!</definedName>
    <definedName name="l3ld70_6">#REF!</definedName>
    <definedName name="l3ld70_7">#REF!</definedName>
    <definedName name="l3ld70_7_1">#REF!</definedName>
    <definedName name="l3ld70_8">#REF!</definedName>
    <definedName name="l3ld70_9">#REF!</definedName>
    <definedName name="l3ld80">#REF!</definedName>
    <definedName name="l3ld80_1">#REF!</definedName>
    <definedName name="l3ld80_1_1">#REF!</definedName>
    <definedName name="l3ld80_1_1_1">#REF!</definedName>
    <definedName name="l3ld80_2">#REF!</definedName>
    <definedName name="l3ld80_3">#REF!</definedName>
    <definedName name="l3ld80_3_1">#REF!</definedName>
    <definedName name="l3ld80_4">#REF!</definedName>
    <definedName name="l3ld80_4_1">#REF!</definedName>
    <definedName name="l3ld80_5">#REF!</definedName>
    <definedName name="l3ld80_6">#REF!</definedName>
    <definedName name="l3ld80_7">#REF!</definedName>
    <definedName name="l3ld80_7_1">#REF!</definedName>
    <definedName name="l3ld80_8">#REF!</definedName>
    <definedName name="l3ld80_9">#REF!</definedName>
    <definedName name="L3OOO1">#REF!</definedName>
    <definedName name="L3OOO3">#REF!</definedName>
    <definedName name="l3ti50">#REF!</definedName>
    <definedName name="l3ti50_1">#REF!</definedName>
    <definedName name="l3ti50_1_1">#REF!</definedName>
    <definedName name="l3ti50_1_1_1">#REF!</definedName>
    <definedName name="l3ti50_2">#REF!</definedName>
    <definedName name="l3ti50_3">#REF!</definedName>
    <definedName name="l3ti50_3_1">#REF!</definedName>
    <definedName name="l3ti50_4">#REF!</definedName>
    <definedName name="l3ti50_4_1">#REF!</definedName>
    <definedName name="l3ti50_5">#REF!</definedName>
    <definedName name="l3ti50_6">#REF!</definedName>
    <definedName name="l3ti50_7">#REF!</definedName>
    <definedName name="l3ti50_7_1">#REF!</definedName>
    <definedName name="l3ti50_8">#REF!</definedName>
    <definedName name="l3ti50_9">#REF!</definedName>
    <definedName name="l3ti60">#REF!</definedName>
    <definedName name="l3ti60_1">#REF!</definedName>
    <definedName name="l3ti60_1_1">#REF!</definedName>
    <definedName name="l3ti60_1_1_1">#REF!</definedName>
    <definedName name="l3ti60_2">#REF!</definedName>
    <definedName name="l3ti60_3">#REF!</definedName>
    <definedName name="l3ti60_3_1">#REF!</definedName>
    <definedName name="l3ti60_4">#REF!</definedName>
    <definedName name="l3ti60_4_1">#REF!</definedName>
    <definedName name="l3ti60_5">#REF!</definedName>
    <definedName name="l3ti60_6">#REF!</definedName>
    <definedName name="l3ti60_7">#REF!</definedName>
    <definedName name="l3ti60_7_1">#REF!</definedName>
    <definedName name="l3ti60_8">#REF!</definedName>
    <definedName name="l3ti60_9">#REF!</definedName>
    <definedName name="l3ti80">#REF!</definedName>
    <definedName name="l3ti80_1">#REF!</definedName>
    <definedName name="l3ti80_1_1">#REF!</definedName>
    <definedName name="l3ti80_1_1_1">#REF!</definedName>
    <definedName name="l3ti80_2">#REF!</definedName>
    <definedName name="l3ti80_3">#REF!</definedName>
    <definedName name="l3ti80_3_1">#REF!</definedName>
    <definedName name="l3ti80_4">#REF!</definedName>
    <definedName name="l3ti80_4_1">#REF!</definedName>
    <definedName name="l3ti80_5">#REF!</definedName>
    <definedName name="l3ti80_6">#REF!</definedName>
    <definedName name="l3ti80_7">#REF!</definedName>
    <definedName name="l3ti80_7_1">#REF!</definedName>
    <definedName name="l3ti80_8">#REF!</definedName>
    <definedName name="l3ti80_9">#REF!</definedName>
    <definedName name="l3tisf50">#REF!</definedName>
    <definedName name="l3tisf50_1">#REF!</definedName>
    <definedName name="l3tisf50_1_1">#REF!</definedName>
    <definedName name="l3tisf50_1_1_1">#REF!</definedName>
    <definedName name="l3tisf50_2">#REF!</definedName>
    <definedName name="l3tisf50_3">#REF!</definedName>
    <definedName name="l3tisf50_3_1">#REF!</definedName>
    <definedName name="l3tisf50_4">#REF!</definedName>
    <definedName name="l3tisf50_4_1">#REF!</definedName>
    <definedName name="l3tisf50_5">#REF!</definedName>
    <definedName name="l3tisf50_6">#REF!</definedName>
    <definedName name="l3tisf50_7">#REF!</definedName>
    <definedName name="l3tisf50_7_1">#REF!</definedName>
    <definedName name="l3tisf50_8">#REF!</definedName>
    <definedName name="l3tisf50_9">#REF!</definedName>
    <definedName name="l3tisf60">#REF!</definedName>
    <definedName name="l3tisf60_1">#REF!</definedName>
    <definedName name="l3tisf60_1_1">#REF!</definedName>
    <definedName name="l3tisf60_1_1_1">#REF!</definedName>
    <definedName name="l3tisf60_2">#REF!</definedName>
    <definedName name="l3tisf60_3">#REF!</definedName>
    <definedName name="l3tisf60_3_1">#REF!</definedName>
    <definedName name="l3tisf60_4">#REF!</definedName>
    <definedName name="l3tisf60_4_1">#REF!</definedName>
    <definedName name="l3tisf60_5">#REF!</definedName>
    <definedName name="l3tisf60_6">#REF!</definedName>
    <definedName name="l3tisf60_7">#REF!</definedName>
    <definedName name="l3tisf60_7_1">#REF!</definedName>
    <definedName name="l3tisf60_8">#REF!</definedName>
    <definedName name="l3tisf60_9">#REF!</definedName>
    <definedName name="LA">#REF!</definedName>
    <definedName name="lab">#REF!</definedName>
    <definedName name="LAB_SPRAYER">#REF!</definedName>
    <definedName name="laba">#REF!</definedName>
    <definedName name="Label">IF(OR(#REF!="Upah",#REF!="Bahan",#REF!="Alat",#REF!="Sub Kontraktor"),1,0)</definedName>
    <definedName name="LabelProyek">#REF!</definedName>
    <definedName name="labet12">#REF!</definedName>
    <definedName name="labforag">#REF!</definedName>
    <definedName name="labmacro">#REF!</definedName>
    <definedName name="LABMAT">#REF!</definedName>
    <definedName name="labmilk">#REF!</definedName>
    <definedName name="labnutri">#REF!</definedName>
    <definedName name="LABO">#REF!</definedName>
    <definedName name="LABO_1">#REF!</definedName>
    <definedName name="LABO_1_1">#REF!</definedName>
    <definedName name="LABO_1_1_1">#REF!</definedName>
    <definedName name="LABO_3">#REF!</definedName>
    <definedName name="LABO_4">#REF!</definedName>
    <definedName name="LABO_7">#REF!</definedName>
    <definedName name="labor">#REF!</definedName>
    <definedName name="labors">#REF!</definedName>
    <definedName name="LABOUR">#REF!</definedName>
    <definedName name="LABOUR_CAMP">#REF!</definedName>
    <definedName name="LABOUR_CAMP_4">#REF!</definedName>
    <definedName name="labour001">#REF!</definedName>
    <definedName name="labour002">#REF!</definedName>
    <definedName name="labour003">#REF!</definedName>
    <definedName name="labour004">#REF!</definedName>
    <definedName name="labour1">#REF!</definedName>
    <definedName name="labour2">#REF!</definedName>
    <definedName name="labtekno">#REF!</definedName>
    <definedName name="Laburmowileks">#REF!</definedName>
    <definedName name="lac">#REF!</definedName>
    <definedName name="Lacak">#REF!</definedName>
    <definedName name="lad200x100">#REF!</definedName>
    <definedName name="lad300x100">#REF!</definedName>
    <definedName name="lad400_4">#REF!</definedName>
    <definedName name="lad400x100">#REF!</definedName>
    <definedName name="lad500x100">#REF!</definedName>
    <definedName name="lad600_4">#REF!</definedName>
    <definedName name="lad800_4">#REF!</definedName>
    <definedName name="LADDER">#REF!</definedName>
    <definedName name="lahan">#REF!</definedName>
    <definedName name="lahanb">#REF!</definedName>
    <definedName name="Lain">#REF!</definedName>
    <definedName name="LAIN_LAIN">#REF!</definedName>
    <definedName name="lain2">#REF!</definedName>
    <definedName name="LAINLAIN">#REF!</definedName>
    <definedName name="laker">#REF!</definedName>
    <definedName name="lamber.1">#REF!</definedName>
    <definedName name="Lambersiring_rangka">#REF!</definedName>
    <definedName name="Lambriziring_rangka">#REF!</definedName>
    <definedName name="Lamp">#REF!</definedName>
    <definedName name="LAMPU">#REF!</definedName>
    <definedName name="lampu.m">#REF!</definedName>
    <definedName name="LAMPU_DL">#REF!</definedName>
    <definedName name="Lampu_Pijar_25_watt_philips">#REF!</definedName>
    <definedName name="LAMPU_SL">#REF!</definedName>
    <definedName name="lampu_taman">#REF!</definedName>
    <definedName name="LAMPU_TL">#REF!</definedName>
    <definedName name="Lampu_TL_20_watt">#REF!</definedName>
    <definedName name="Lampu_TL_40_watt">#REF!</definedName>
    <definedName name="lampubaret">#REF!</definedName>
    <definedName name="Lampubaret40watt">#REF!</definedName>
    <definedName name="Lampubaret80watt">#REF!</definedName>
    <definedName name="lampuhiasduduk150watt">#REF!</definedName>
    <definedName name="lampuhiasgantung100watt">#REF!</definedName>
    <definedName name="Lampuhiasgantung150watt">#REF!</definedName>
    <definedName name="lampupijar">#REF!</definedName>
    <definedName name="lampupijar.25">#REF!</definedName>
    <definedName name="lampus">#REF!</definedName>
    <definedName name="lampusl18">#REF!</definedName>
    <definedName name="Lampusorotduduk150watt">#REF!</definedName>
    <definedName name="Lampusorotgantung150watt">#REF!</definedName>
    <definedName name="lamput">#REF!</definedName>
    <definedName name="Lamputanam2x20watt">#REF!</definedName>
    <definedName name="lamputanam2x40watt">#REF!</definedName>
    <definedName name="lamputanam4x40watt">#REF!</definedName>
    <definedName name="lampuTLbundar20watt">#REF!</definedName>
    <definedName name="lamta">#REF!</definedName>
    <definedName name="lan12b145">#REF!</definedName>
    <definedName name="lan30b220">#REF!</definedName>
    <definedName name="Land_clearing___perataan_lokasi_batchig_plant">#REF!</definedName>
    <definedName name="LandCut">#REF!</definedName>
    <definedName name="langitulang">#REF!</definedName>
    <definedName name="langsar">#REF!</definedName>
    <definedName name="Langsiran__semen">#REF!</definedName>
    <definedName name="Langsiran_Material_LPB__LPA">#REF!</definedName>
    <definedName name="Langsiran_tanah_timbunan">#REF!</definedName>
    <definedName name="lanjut">#REF!</definedName>
    <definedName name="lanjyuy">#REF!</definedName>
    <definedName name="lanker">#REF!</definedName>
    <definedName name="lanker40">#REF!</definedName>
    <definedName name="LANTAI">#REF!</definedName>
    <definedName name="lantai_beton">#REF!</definedName>
    <definedName name="lantai_hulu">#REF!</definedName>
    <definedName name="Lantai_kerja">#REF!</definedName>
    <definedName name="LANTAI_P3">#REF!</definedName>
    <definedName name="LANTAI_P3___0">"$#REF!.$C$1177"</definedName>
    <definedName name="LANTAI_P3_1">#REF!</definedName>
    <definedName name="LANTAI_P3_1_1">#REF!</definedName>
    <definedName name="LANTAI_P3_1_1_1">#REF!</definedName>
    <definedName name="LANTAI_P3_2">#REF!</definedName>
    <definedName name="LANTAI_P3_2_1">#REF!</definedName>
    <definedName name="LANTAI_P3_3">#REF!</definedName>
    <definedName name="LANTAI_P3_3_1">#REF!</definedName>
    <definedName name="LANTAI_P3_3_1_1">#REF!</definedName>
    <definedName name="LANTAI_P3_4">#REF!</definedName>
    <definedName name="LANTAI_P3_4_1">#REF!</definedName>
    <definedName name="LANTAI_P3_5">#REF!</definedName>
    <definedName name="LANTAI_P3_6">#REF!</definedName>
    <definedName name="LANTAI_P3_7">#REF!</definedName>
    <definedName name="LANTAI_P3_7_1">#REF!</definedName>
    <definedName name="LANTAI_P3_8">#REF!</definedName>
    <definedName name="LANTAI_P3_9">#REF!</definedName>
    <definedName name="lantai20">#REF!</definedName>
    <definedName name="lantai30">#REF!</definedName>
    <definedName name="lantai301">#REF!</definedName>
    <definedName name="lantai302">#REF!</definedName>
    <definedName name="lantaibak">#REF!</definedName>
    <definedName name="lantaikarpet">#REF!</definedName>
    <definedName name="lantaikeramik">#REF!</definedName>
    <definedName name="LANTAIPLAFOND">#REF!</definedName>
    <definedName name="lantkrj">#REF!</definedName>
    <definedName name="laooo3">#REF!</definedName>
    <definedName name="lap.perekat">#REF!</definedName>
    <definedName name="Lap_Ikat">#REF!</definedName>
    <definedName name="Lapen">#REF!</definedName>
    <definedName name="LapIjuk">#REF!</definedName>
    <definedName name="LAPIS">#REF!</definedName>
    <definedName name="lapis.agg.klasB">#REF!</definedName>
    <definedName name="lapis.pon">#REF!</definedName>
    <definedName name="Lapis_Perekat">#REF!</definedName>
    <definedName name="Lapis_resap_pengikat">#REF!</definedName>
    <definedName name="lapisaggr.klasA">#REF!</definedName>
    <definedName name="LAPISI">#REF!</definedName>
    <definedName name="Lapisperekat">#REF!</definedName>
    <definedName name="LapisponklsB">#REF!</definedName>
    <definedName name="lapisresap">#REF!</definedName>
    <definedName name="Lapon.4.b">#REF!</definedName>
    <definedName name="Lapon.5.A">#REF!</definedName>
    <definedName name="Lapon.5.B">#REF!</definedName>
    <definedName name="lapon.8.1.5">#REF!</definedName>
    <definedName name="LAPORAN__BULANAN_agustus">#REF!</definedName>
    <definedName name="laptenis">#REF!</definedName>
    <definedName name="las.dop">#REF!</definedName>
    <definedName name="LasPancang">#REF!</definedName>
    <definedName name="Last_Row">#N/A</definedName>
    <definedName name="Laston">#REF!</definedName>
    <definedName name="laston.3">#REF!</definedName>
    <definedName name="laston.m2">#REF!</definedName>
    <definedName name="LastRowAlat">MATCH(MAX(#REF!),#REF!,0)+1</definedName>
    <definedName name="LastRowAlatB">MATCH(MAX(#REF!),#REF!,0)+1</definedName>
    <definedName name="LastRowAnalisa">MATCH(MAX(#REF!),#REF!,0)</definedName>
    <definedName name="LastRowBahan">MATCH(MAX(#REF!),#REF!,0)+1</definedName>
    <definedName name="LastRowBahanB">MATCH(MAX(#REF!),#REF!,0)+1</definedName>
    <definedName name="LastRowRAP">MATCH(MAX(#REF!),#REF!,0)+2</definedName>
    <definedName name="LastRowSub">MATCH(MAX(#REF!),#REF!,0)+1</definedName>
    <definedName name="LastRowTelusur">MATCH(MAX(#REF!),#REF!,0)+1</definedName>
    <definedName name="LastRowUpah">MATCH(MAX(#REF!),#REF!,0)+1</definedName>
    <definedName name="LastRowUpahB">MATCH(MAX(#REF!),#REF!,0)+1</definedName>
    <definedName name="lasur">#REF!</definedName>
    <definedName name="lasur_4">#REF!</definedName>
    <definedName name="lat_bantu">#REF!</definedName>
    <definedName name="latai">#REF!</definedName>
    <definedName name="latasir">#REF!</definedName>
    <definedName name="Lataston_Lapis_antara__AC___BC">#REF!</definedName>
    <definedName name="LATPDAM">#REF!</definedName>
    <definedName name="LaunchingBox">#REF!</definedName>
    <definedName name="law">#REF!</definedName>
    <definedName name="layout">#REF!</definedName>
    <definedName name="LB">#REF!</definedName>
    <definedName name="LBJ">#REF!</definedName>
    <definedName name="LBLD">#REF!</definedName>
    <definedName name="lbowpvc4">#REF!</definedName>
    <definedName name="lbowpvc4_10">#REF!</definedName>
    <definedName name="lbowpvc4_2">#REF!</definedName>
    <definedName name="lbowpvc4_3">#REF!</definedName>
    <definedName name="lbowpvc4_4">#REF!</definedName>
    <definedName name="lbowpvc4_5">#REF!</definedName>
    <definedName name="lbowpvc4_6">#REF!</definedName>
    <definedName name="lbowpvc4_8">#REF!</definedName>
    <definedName name="lbr100k">#REF!</definedName>
    <definedName name="lbr10k">#REF!</definedName>
    <definedName name="lbr300k">#REF!</definedName>
    <definedName name="lbr5k">#REF!</definedName>
    <definedName name="lbr600k">#REF!</definedName>
    <definedName name="lbr60k">#REF!</definedName>
    <definedName name="LBS">#REF!</definedName>
    <definedName name="LC">#REF!</definedName>
    <definedName name="LC_GG">#REF!</definedName>
    <definedName name="LD">#REF!</definedName>
    <definedName name="ld100_1">#REF!</definedName>
    <definedName name="ld100_1_1">#REF!</definedName>
    <definedName name="ld100_1_1_1">#REF!</definedName>
    <definedName name="ld100_3">#REF!</definedName>
    <definedName name="ld100_4">#REF!</definedName>
    <definedName name="ld100_7">#REF!</definedName>
    <definedName name="ld120_1">#REF!</definedName>
    <definedName name="ld120_1_1">#REF!</definedName>
    <definedName name="ld120_1_1_1">#REF!</definedName>
    <definedName name="ld120_3">#REF!</definedName>
    <definedName name="ld120_4">#REF!</definedName>
    <definedName name="ld120_7">#REF!</definedName>
    <definedName name="ld50_1">#REF!</definedName>
    <definedName name="ld50_1_1">#REF!</definedName>
    <definedName name="ld50_1_1_1">#REF!</definedName>
    <definedName name="ld50_3">#REF!</definedName>
    <definedName name="ld50_4">#REF!</definedName>
    <definedName name="ld50_7">#REF!</definedName>
    <definedName name="ld60_1">#REF!</definedName>
    <definedName name="ld60_1_1">#REF!</definedName>
    <definedName name="ld60_1_1_1">#REF!</definedName>
    <definedName name="ld60_3">#REF!</definedName>
    <definedName name="ld60_4">#REF!</definedName>
    <definedName name="ld60_7">#REF!</definedName>
    <definedName name="ld80_1">#REF!</definedName>
    <definedName name="ld80_1_1">#REF!</definedName>
    <definedName name="ld80_1_1_1">#REF!</definedName>
    <definedName name="ld80_3">#REF!</definedName>
    <definedName name="ld80_4">#REF!</definedName>
    <definedName name="ld80_7">#REF!</definedName>
    <definedName name="LDBJ">#REF!</definedName>
    <definedName name="LDBJID">#REF!</definedName>
    <definedName name="LDBJIL">#REF!</definedName>
    <definedName name="LDBJILD">#REF!</definedName>
    <definedName name="ldp60_1">#REF!</definedName>
    <definedName name="ldp60_1_1">#REF!</definedName>
    <definedName name="ldp60_1_1_1">#REF!</definedName>
    <definedName name="ldp60_3">#REF!</definedName>
    <definedName name="ldp60_4">#REF!</definedName>
    <definedName name="ldp60_7">#REF!</definedName>
    <definedName name="LDPL9">#REF!</definedName>
    <definedName name="LDPL9_4">#REF!</definedName>
    <definedName name="LDPU">#REF!</definedName>
    <definedName name="LE">#REF!</definedName>
    <definedName name="Le_mari">#REF!</definedName>
    <definedName name="leb">#REF!</definedName>
    <definedName name="leb_1">#REF!</definedName>
    <definedName name="leb_1_1">#REF!</definedName>
    <definedName name="leb_1_1_1">#REF!</definedName>
    <definedName name="leb_2">#REF!</definedName>
    <definedName name="leb_3_1">#REF!</definedName>
    <definedName name="leb_3_1_1">#REF!</definedName>
    <definedName name="leb_4">#REF!</definedName>
    <definedName name="leb_4_1">#REF!</definedName>
    <definedName name="leb_5">#REF!</definedName>
    <definedName name="leb_6">#REF!</definedName>
    <definedName name="leb_7">#REF!</definedName>
    <definedName name="leb_7_1">#REF!</definedName>
    <definedName name="leb_8">#REF!</definedName>
    <definedName name="leb_9">#REF!</definedName>
    <definedName name="lebar">#REF!</definedName>
    <definedName name="LEGAL_WELFARE">#REF!</definedName>
    <definedName name="LEGAL_WELFARE_4">#REF!</definedName>
    <definedName name="leher">#REF!</definedName>
    <definedName name="lel90pvc10">#REF!</definedName>
    <definedName name="Lelco">#REF!</definedName>
    <definedName name="lem">#REF!</definedName>
    <definedName name="lem.c">#REF!</definedName>
    <definedName name="lem.kayu">#REF!</definedName>
    <definedName name="lem_aibon">#REF!</definedName>
    <definedName name="Lem_GRC">#REF!</definedName>
    <definedName name="Lem_putih__FOX">#REF!</definedName>
    <definedName name="Lemari">#REF!</definedName>
    <definedName name="lemari2">#REF!</definedName>
    <definedName name="lemari3">#REF!</definedName>
    <definedName name="lemb">#N/A</definedName>
    <definedName name="Lembur_operator">#REF!</definedName>
    <definedName name="lemfox">#REF!</definedName>
    <definedName name="lemfox_1">#REF!</definedName>
    <definedName name="lemfoxk">#REF!</definedName>
    <definedName name="lemfoxp">#REF!</definedName>
    <definedName name="lemisarp">#REF!</definedName>
    <definedName name="lemkayu">#REF!</definedName>
    <definedName name="LemKn">#REF!</definedName>
    <definedName name="Lempengan_rumput_biasa__teki">#REF!</definedName>
    <definedName name="lemprln">#REF!</definedName>
    <definedName name="LemPt">#REF!</definedName>
    <definedName name="lempvc">#REF!</definedName>
    <definedName name="lempvc_10">#REF!</definedName>
    <definedName name="lempvc_2">#REF!</definedName>
    <definedName name="lempvc_3">#REF!</definedName>
    <definedName name="lempvc_4">#REF!</definedName>
    <definedName name="lempvc_5">#REF!</definedName>
    <definedName name="lempvc_6">#REF!</definedName>
    <definedName name="lempvc_8">#REF!</definedName>
    <definedName name="lemslbsr">#REF!</definedName>
    <definedName name="lemslkcl">#REF!</definedName>
    <definedName name="lemwall">#REF!</definedName>
    <definedName name="leneng">#REF!</definedName>
    <definedName name="leni">#REF!</definedName>
    <definedName name="leniNovita">#REF!</definedName>
    <definedName name="Lett" hidden="1">#REF!</definedName>
    <definedName name="letter">#REF!</definedName>
    <definedName name="lf">#REF!</definedName>
    <definedName name="LFD">#REF!</definedName>
    <definedName name="LFDI">#REF!</definedName>
    <definedName name="LG">#REF!</definedName>
    <definedName name="lg_4">#REF!</definedName>
    <definedName name="lg_5">#REF!</definedName>
    <definedName name="lg_7">#REF!</definedName>
    <definedName name="lgld100">#REF!</definedName>
    <definedName name="lgld100_1">#REF!</definedName>
    <definedName name="lgld100_1_1">#REF!</definedName>
    <definedName name="lgld100_1_1_1">#REF!</definedName>
    <definedName name="lgld100_2">#REF!</definedName>
    <definedName name="lgld100_3">#REF!</definedName>
    <definedName name="lgld100_3_1">#REF!</definedName>
    <definedName name="lgld100_4">#REF!</definedName>
    <definedName name="lgld100_4_1">#REF!</definedName>
    <definedName name="lgld100_5">#REF!</definedName>
    <definedName name="lgld100_6">#REF!</definedName>
    <definedName name="lgld100_7">#REF!</definedName>
    <definedName name="lgld100_7_1">#REF!</definedName>
    <definedName name="lgld100_8">#REF!</definedName>
    <definedName name="lgld100_9">#REF!</definedName>
    <definedName name="lgld70">#REF!</definedName>
    <definedName name="lgld70_1">#REF!</definedName>
    <definedName name="lgld70_1_1">#REF!</definedName>
    <definedName name="lgld70_1_1_1">#REF!</definedName>
    <definedName name="lgld70_2">#REF!</definedName>
    <definedName name="lgld70_3">#REF!</definedName>
    <definedName name="lgld70_3_1">#REF!</definedName>
    <definedName name="lgld70_4">#REF!</definedName>
    <definedName name="lgld70_4_1">#REF!</definedName>
    <definedName name="lgld70_5">#REF!</definedName>
    <definedName name="lgld70_6">#REF!</definedName>
    <definedName name="lgld70_7">#REF!</definedName>
    <definedName name="lgld70_7_1">#REF!</definedName>
    <definedName name="lgld70_8">#REF!</definedName>
    <definedName name="lgld70_9">#REF!</definedName>
    <definedName name="lgld80">#REF!</definedName>
    <definedName name="lgld80_1">#REF!</definedName>
    <definedName name="lgld80_1_1">#REF!</definedName>
    <definedName name="lgld80_1_1_1">#REF!</definedName>
    <definedName name="lgld80_2">#REF!</definedName>
    <definedName name="lgld80_3">#REF!</definedName>
    <definedName name="lgld80_3_1">#REF!</definedName>
    <definedName name="lgld80_4">#REF!</definedName>
    <definedName name="lgld80_4_1">#REF!</definedName>
    <definedName name="lgld80_5">#REF!</definedName>
    <definedName name="lgld80_6">#REF!</definedName>
    <definedName name="lgld80_7">#REF!</definedName>
    <definedName name="lgld80_7_1">#REF!</definedName>
    <definedName name="lgld80_8">#REF!</definedName>
    <definedName name="lgld80_9">#REF!</definedName>
    <definedName name="lgs">#REF!</definedName>
    <definedName name="lgsbsr">#REF!</definedName>
    <definedName name="lgskcl">#REF!</definedName>
    <definedName name="lgti50">#REF!</definedName>
    <definedName name="lgti50_1">#REF!</definedName>
    <definedName name="lgti50_1_1">#REF!</definedName>
    <definedName name="lgti50_1_1_1">#REF!</definedName>
    <definedName name="lgti50_2">#REF!</definedName>
    <definedName name="lgti50_3">#REF!</definedName>
    <definedName name="lgti50_3_1">#REF!</definedName>
    <definedName name="lgti50_4">#REF!</definedName>
    <definedName name="lgti50_4_1">#REF!</definedName>
    <definedName name="lgti50_5">#REF!</definedName>
    <definedName name="lgti50_6">#REF!</definedName>
    <definedName name="lgti50_7">#REF!</definedName>
    <definedName name="lgti50_7_1">#REF!</definedName>
    <definedName name="lgti50_8">#REF!</definedName>
    <definedName name="lgti50_9">#REF!</definedName>
    <definedName name="lgti60">#REF!</definedName>
    <definedName name="lgti60_1">#REF!</definedName>
    <definedName name="lgti60_1_1">#REF!</definedName>
    <definedName name="lgti60_1_1_1">#REF!</definedName>
    <definedName name="lgti60_2">#REF!</definedName>
    <definedName name="lgti60_3">#REF!</definedName>
    <definedName name="lgti60_3_1">#REF!</definedName>
    <definedName name="lgti60_4">#REF!</definedName>
    <definedName name="lgti60_4_1">#REF!</definedName>
    <definedName name="lgti60_5">#REF!</definedName>
    <definedName name="lgti60_6">#REF!</definedName>
    <definedName name="lgti60_7">#REF!</definedName>
    <definedName name="lgti60_7_1">#REF!</definedName>
    <definedName name="lgti60_8">#REF!</definedName>
    <definedName name="lgti60_9">#REF!</definedName>
    <definedName name="lgti70">#REF!</definedName>
    <definedName name="lgti70_1">#REF!</definedName>
    <definedName name="lgti70_1_1">#REF!</definedName>
    <definedName name="lgti70_1_1_1">#REF!</definedName>
    <definedName name="lgti70_2">#REF!</definedName>
    <definedName name="lgti70_3">#REF!</definedName>
    <definedName name="lgti70_3_1">#REF!</definedName>
    <definedName name="lgti70_4">#REF!</definedName>
    <definedName name="lgti70_4_1">#REF!</definedName>
    <definedName name="lgti70_5">#REF!</definedName>
    <definedName name="lgti70_6">#REF!</definedName>
    <definedName name="lgti70_7">#REF!</definedName>
    <definedName name="lgti70_7_1">#REF!</definedName>
    <definedName name="lgti70_8">#REF!</definedName>
    <definedName name="lgti70_9">#REF!</definedName>
    <definedName name="lgtisf50">#REF!</definedName>
    <definedName name="lgtisf50_1">#REF!</definedName>
    <definedName name="lgtisf50_1_1">#REF!</definedName>
    <definedName name="lgtisf50_2">#REF!</definedName>
    <definedName name="lgtisf50_3">#REF!</definedName>
    <definedName name="lgtisf50_4">#REF!</definedName>
    <definedName name="lgtisf50_4_1">#REF!</definedName>
    <definedName name="lgtisf50_5">#REF!</definedName>
    <definedName name="lgtisf50_6">#REF!</definedName>
    <definedName name="lgtisf50_7">#REF!</definedName>
    <definedName name="lgtisf50_7_1">#REF!</definedName>
    <definedName name="lgtisf50_8">#REF!</definedName>
    <definedName name="lgtisf50_9">#REF!</definedName>
    <definedName name="lgtisf60">#REF!</definedName>
    <definedName name="lgtisf60_1">#REF!</definedName>
    <definedName name="lgtisf60_1_1">#REF!</definedName>
    <definedName name="lgtisf60_2">#REF!</definedName>
    <definedName name="lgtisf60_3">#REF!</definedName>
    <definedName name="lgtisf60_4">#REF!</definedName>
    <definedName name="lgtisf60_4_1">#REF!</definedName>
    <definedName name="lgtisf60_5">#REF!</definedName>
    <definedName name="lgtisf60_6">#REF!</definedName>
    <definedName name="lgtisf60_7">#REF!</definedName>
    <definedName name="lgtisf60_7_1">#REF!</definedName>
    <definedName name="lgtisf60_8">#REF!</definedName>
    <definedName name="lgtisf60_9">#REF!</definedName>
    <definedName name="LH">#REF!</definedName>
    <definedName name="lh50_1">#REF!</definedName>
    <definedName name="lh50_1_1">#REF!</definedName>
    <definedName name="lh50_1_1_1">#REF!</definedName>
    <definedName name="lh50_3">#REF!</definedName>
    <definedName name="lh50_4">#REF!</definedName>
    <definedName name="lh50_7">#REF!</definedName>
    <definedName name="LI">#REF!</definedName>
    <definedName name="liak">#REF!</definedName>
    <definedName name="Lier">#REF!</definedName>
    <definedName name="LIFT">#REF!</definedName>
    <definedName name="LIFT_4">#REF!</definedName>
    <definedName name="lifting_bhn">#REF!</definedName>
    <definedName name="lifting_upl">#REF!</definedName>
    <definedName name="light">#REF!</definedName>
    <definedName name="LIJ" hidden="1">#REF!</definedName>
    <definedName name="LIJU" hidden="1">#REF!</definedName>
    <definedName name="likayu">#REF!</definedName>
    <definedName name="Lilin">#REF!</definedName>
    <definedName name="lima">#REF!</definedName>
    <definedName name="lima.1.2">#REF!</definedName>
    <definedName name="limcount">3</definedName>
    <definedName name="lime">#REF!</definedName>
    <definedName name="limestone">#REF!</definedName>
    <definedName name="lims">#REF!</definedName>
    <definedName name="Linc">#REF!</definedName>
    <definedName name="linda">#REF!</definedName>
    <definedName name="LINE_1">#N/A</definedName>
    <definedName name="LINE_2">#REF!</definedName>
    <definedName name="LING">#REF!</definedName>
    <definedName name="Link1">#REF!</definedName>
    <definedName name="Link2">#REF!</definedName>
    <definedName name="Linoek">#REF!</definedName>
    <definedName name="LINTAS10">#REF!</definedName>
    <definedName name="LINTAS6">#REF!</definedName>
    <definedName name="liquid">#REF!</definedName>
    <definedName name="Liquid_Amonia_Feeding_System">#REF!</definedName>
    <definedName name="LIQUID12.70MM">#REF!</definedName>
    <definedName name="LIQUID6.35MM">#REF!</definedName>
    <definedName name="LIQUID9.52MM">#REF!</definedName>
    <definedName name="liquit">#REF!</definedName>
    <definedName name="lis">#REF!</definedName>
    <definedName name="lis.g7">#REF!</definedName>
    <definedName name="lis.kaca">#REF!</definedName>
    <definedName name="LIS_GYPSUM_2x5">#N/A</definedName>
    <definedName name="LIS_GYPSUM_5">#N/A</definedName>
    <definedName name="LIS_GYPSUM_9">#N/A</definedName>
    <definedName name="LIS_KAYU_PROFIL_2x5">#REF!</definedName>
    <definedName name="LIS_KAYU_PROFIL_7cm">#N/A</definedName>
    <definedName name="LIS_KERAMIK_7X20">#N/A</definedName>
    <definedName name="LIS_KERAMIK_DINDING_5X20">#N/A</definedName>
    <definedName name="LIS_PROPIL">#REF!</definedName>
    <definedName name="lis3.3">#REF!</definedName>
    <definedName name="Lisa" localSheetId="9" hidden="1">{#N/A,#N/A,FALSE,"REK-S-TPL";#N/A,#N/A,FALSE,"REK-TPML";#N/A,#N/A,FALSE,"RAB-TEMPEL"}</definedName>
    <definedName name="Lisa" hidden="1">{#N/A,#N/A,FALSE,"REK-S-TPL";#N/A,#N/A,FALSE,"REK-TPML";#N/A,#N/A,FALSE,"RAB-TEMPEL"}</definedName>
    <definedName name="Lisjaro">#REF!</definedName>
    <definedName name="LISJAROKRUING">#REF!</definedName>
    <definedName name="liskayu">#REF!</definedName>
    <definedName name="liskcksm">#REF!</definedName>
    <definedName name="liskrm">#REF!</definedName>
    <definedName name="LISP1060">#REF!</definedName>
    <definedName name="lispla">#REF!</definedName>
    <definedName name="lispla_1">#REF!</definedName>
    <definedName name="lisplank">#REF!</definedName>
    <definedName name="Lisplank_3_10">#REF!</definedName>
    <definedName name="Lisplank_3_20">#REF!</definedName>
    <definedName name="LISPLANK_KAMPER_2x20">#REF!</definedName>
    <definedName name="LISPLANK_KAMPER_2x2x20">#REF!</definedName>
    <definedName name="LISPLANK_KAYU_2x3x20">#REF!</definedName>
    <definedName name="LISPLANK_KAYU_3x20">#N/A</definedName>
    <definedName name="list">#REF!</definedName>
    <definedName name="LIST_1">#REF!</definedName>
    <definedName name="LIST_2">#REF!</definedName>
    <definedName name="LIST_3">#REF!</definedName>
    <definedName name="list_6">#REF!</definedName>
    <definedName name="List_gibs_9x9">#REF!</definedName>
    <definedName name="List_gifs_7x7">#REF!</definedName>
    <definedName name="List_Givsum_12_12_cm">#REF!</definedName>
    <definedName name="List_Kalor15">#REF!</definedName>
    <definedName name="List_Kalor35">#REF!</definedName>
    <definedName name="list_kruing">#REF!</definedName>
    <definedName name="LIST_PLAFOND_GYPSUM">#REF!</definedName>
    <definedName name="List_profil">#REF!</definedName>
    <definedName name="List_tengah">#REF!</definedName>
    <definedName name="List_Trip34">#REF!</definedName>
    <definedName name="List_Trip4">#REF!</definedName>
    <definedName name="list1">#REF!</definedName>
    <definedName name="list110">#REF!</definedName>
    <definedName name="List15">#REF!</definedName>
    <definedName name="list24">#REF!</definedName>
    <definedName name="List34">#REF!</definedName>
    <definedName name="List35">#REF!</definedName>
    <definedName name="List4">#REF!</definedName>
    <definedName name="list50gyp">#REF!</definedName>
    <definedName name="List5cm">#REF!</definedName>
    <definedName name="listbq">#REF!</definedName>
    <definedName name="listbq1">#REF!</definedName>
    <definedName name="listgyp">#REF!</definedName>
    <definedName name="listgypsum">#REF!</definedName>
    <definedName name="listgypsum_1">#REF!</definedName>
    <definedName name="listgyptpB3">#REF!</definedName>
    <definedName name="listgyptpB72">#REF!</definedName>
    <definedName name="listgyptpC16">#REF!</definedName>
    <definedName name="listgyptpC17">#REF!</definedName>
    <definedName name="listgyptpc2">#REF!</definedName>
    <definedName name="listgyptpC5">#REF!</definedName>
    <definedName name="listgyptpC73B">#REF!</definedName>
    <definedName name="listgyptpC74A">#REF!</definedName>
    <definedName name="listgyptpC74B">#REF!</definedName>
    <definedName name="listgyptpCE17">#REF!</definedName>
    <definedName name="listgyptpCE2">#REF!</definedName>
    <definedName name="listgyptpCE22">#REF!</definedName>
    <definedName name="listgyptpCE2A">#REF!</definedName>
    <definedName name="listgyptpCE3">#REF!</definedName>
    <definedName name="Listkalor15">#REF!</definedName>
    <definedName name="Listkalor35">#REF!</definedName>
    <definedName name="LISTKER">#REF!</definedName>
    <definedName name="listmotif">#REF!</definedName>
    <definedName name="listmotifKMWC">#REF!</definedName>
    <definedName name="listp">#REF!</definedName>
    <definedName name="listp1080">#REF!</definedName>
    <definedName name="listp10b161">#REF!</definedName>
    <definedName name="listp830">#REF!</definedName>
    <definedName name="listp840">#REF!</definedName>
    <definedName name="listpalankkamper">#REF!</definedName>
    <definedName name="listpinggirprofil">#REF!</definedName>
    <definedName name="listpla">#REF!</definedName>
    <definedName name="listpla_10">#REF!</definedName>
    <definedName name="listpla_2">#REF!</definedName>
    <definedName name="listpla_3">#REF!</definedName>
    <definedName name="listpla_4">#REF!</definedName>
    <definedName name="listpla_5">#REF!</definedName>
    <definedName name="listpla_6">#REF!</definedName>
    <definedName name="listpla_8">#REF!</definedName>
    <definedName name="ListPlaf">#REF!</definedName>
    <definedName name="ListPlaf15">#REF!</definedName>
    <definedName name="listplafond">#REF!</definedName>
    <definedName name="listplank">#REF!</definedName>
    <definedName name="Listplank_3_15">#REF!</definedName>
    <definedName name="Listplank_3_30">#REF!</definedName>
    <definedName name="Listplank20">#REF!</definedName>
    <definedName name="Listplank2x20">#REF!</definedName>
    <definedName name="Listplank330">#REF!</definedName>
    <definedName name="listplankkamper">#REF!</definedName>
    <definedName name="ListplankKmpr">#REF!</definedName>
    <definedName name="ListProfil">#REF!</definedName>
    <definedName name="LISTRIK">#REF!</definedName>
    <definedName name="LISTRIK_4">#REF!</definedName>
    <definedName name="ListTatab">#REF!</definedName>
    <definedName name="listtengahprofil">#REF!</definedName>
    <definedName name="ListTrip34">#REF!</definedName>
    <definedName name="Listtrip4">#REF!</definedName>
    <definedName name="ListTrip4cm">#REF!</definedName>
    <definedName name="ListTripl4">#REF!</definedName>
    <definedName name="Listtripleks34">#REF!</definedName>
    <definedName name="LJ">#REF!</definedName>
    <definedName name="ljjj">#REF!</definedName>
    <definedName name="LJKJ" localSheetId="9" hidden="1">{#N/A,#N/A,FALSE,"REK";#N/A,#N/A,FALSE,"rab"}</definedName>
    <definedName name="LJKJ" hidden="1">{#N/A,#N/A,FALSE,"REK";#N/A,#N/A,FALSE,"rab"}</definedName>
    <definedName name="LJU" hidden="1">#REF!</definedName>
    <definedName name="LK">#REF!</definedName>
    <definedName name="lker20">#REF!</definedName>
    <definedName name="lker30">#REF!</definedName>
    <definedName name="lkerja">#REF!</definedName>
    <definedName name="lkjh" hidden="1">#REF!</definedName>
    <definedName name="LKL" hidden="1">#REF!</definedName>
    <definedName name="lky">#REF!</definedName>
    <definedName name="LL" localSheetId="9">{"'Sheet1'!$A$1"}</definedName>
    <definedName name="LL">{"'Sheet1'!$A$1"}</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AG">#REF!</definedName>
    <definedName name="llfoeo" hidden="1">#REF!</definedName>
    <definedName name="LLL">#REF!</definedName>
    <definedName name="llnpoltr">#REF!</definedName>
    <definedName name="lluar">#REF!</definedName>
    <definedName name="LM">#REF!</definedName>
    <definedName name="Lmk">#REF!</definedName>
    <definedName name="lmp25w">#REF!</definedName>
    <definedName name="lmp25w_1">#REF!</definedName>
    <definedName name="lmpp" hidden="1">#REF!</definedName>
    <definedName name="lmpstrout">#REF!</definedName>
    <definedName name="LN">#REF!</definedName>
    <definedName name="LNL">#REF!</definedName>
    <definedName name="lo">#REF!</definedName>
    <definedName name="Lo_apt">#REF!</definedName>
    <definedName name="loa">#REF!</definedName>
    <definedName name="LOAD">#REF!</definedName>
    <definedName name="LOAD_1">#REF!</definedName>
    <definedName name="LOAD_1_1">#REF!</definedName>
    <definedName name="LOAD_3">#REF!</definedName>
    <definedName name="LOAD_4">#REF!</definedName>
    <definedName name="LOAD_7">#REF!</definedName>
    <definedName name="LOADED_TOOL">#REF!</definedName>
    <definedName name="LOADER">#REF!</definedName>
    <definedName name="Loader_Ak">#REF!</definedName>
    <definedName name="loader1.5">#REF!</definedName>
    <definedName name="loader1.8">#REF!</definedName>
    <definedName name="loader115">#REF!</definedName>
    <definedName name="loaderwheel80hp">#REF!</definedName>
    <definedName name="Loan_Amount">#REF!</definedName>
    <definedName name="Loan_Start">#REF!</definedName>
    <definedName name="Loan_Years">#REF!</definedName>
    <definedName name="LOBBY">#REF!</definedName>
    <definedName name="LOBBY_1">#REF!</definedName>
    <definedName name="LOBBY_1_1">#REF!</definedName>
    <definedName name="LOBBY_1_1_1">#REF!</definedName>
    <definedName name="LOBBY_15">#REF!</definedName>
    <definedName name="LOBBY_15_1">#REF!</definedName>
    <definedName name="LOBBY_15_16">#REF!</definedName>
    <definedName name="LOBBY_15_7">#REF!</definedName>
    <definedName name="LOBBY_16">#REF!</definedName>
    <definedName name="LOBBY_17">#REF!</definedName>
    <definedName name="LOBBY_2">#REF!</definedName>
    <definedName name="LOBBY_2_1">#REF!</definedName>
    <definedName name="LOBBY_2_4">#REF!</definedName>
    <definedName name="LOBBY_3">#REF!</definedName>
    <definedName name="LOBBY_3_1">#REF!</definedName>
    <definedName name="LOBBY_3_4">#REF!</definedName>
    <definedName name="LOBBY_4">#REF!</definedName>
    <definedName name="LOBBY_4_1">#REF!</definedName>
    <definedName name="LOBBY_5">#REF!</definedName>
    <definedName name="LOBBY_6">#REF!</definedName>
    <definedName name="LOBBY_7">#REF!</definedName>
    <definedName name="LOBBY_7_1">#REF!</definedName>
    <definedName name="LOBBY_8">#REF!</definedName>
    <definedName name="LOBBY_9">#REF!</definedName>
    <definedName name="LOBY_A">#REF!</definedName>
    <definedName name="LOBY_B">#REF!</definedName>
    <definedName name="LOBY_BASE">#REF!</definedName>
    <definedName name="LOBY_C">#REF!</definedName>
    <definedName name="local">#REF!</definedName>
    <definedName name="LocationList">OFFSET(#REF!,0,0,COUNTA(#REF!)-1,1)</definedName>
    <definedName name="lockcase">#REF!</definedName>
    <definedName name="lockgrif">#REF!</definedName>
    <definedName name="lockset">#REF!</definedName>
    <definedName name="locksldg">#REF!</definedName>
    <definedName name="loeder">#REF!</definedName>
    <definedName name="logistik">#REF!</definedName>
    <definedName name="LogNormal">#REF!</definedName>
    <definedName name="logo">#REF!</definedName>
    <definedName name="LogPearson">#REF!</definedName>
    <definedName name="LOK">#REF!</definedName>
    <definedName name="LOK.1">#REF!</definedName>
    <definedName name="LOKASI">#REF!</definedName>
    <definedName name="lokasi_1">#REF!</definedName>
    <definedName name="LOKASI_PEKERJAAN">#REF!</definedName>
    <definedName name="lokasi1">#REF!</definedName>
    <definedName name="lokasi2">#REF!</definedName>
    <definedName name="LokasiPaket">#REF!</definedName>
    <definedName name="loker">#REF!</definedName>
    <definedName name="LONCAT">#N/A</definedName>
    <definedName name="long" localSheetId="9">{"'Sheet1'!$L$16"}</definedName>
    <definedName name="long">{"'Sheet1'!$L$16"}</definedName>
    <definedName name="LonstadAlat_sd_PeriodeLalu">#REF!</definedName>
    <definedName name="LonstadBahan_sd_PeriodeLalu">#REF!</definedName>
    <definedName name="LonstadBUL_sd_PeriodeLalu">#REF!</definedName>
    <definedName name="LonstadSUB_sd_PeriodeLalu">#REF!</definedName>
    <definedName name="LonstadUpah_sd_PeriodeLalu">#REF!</definedName>
    <definedName name="LOOO2">#REF!</definedName>
    <definedName name="lost">#REF!</definedName>
    <definedName name="loster">#REF!</definedName>
    <definedName name="loster_bata">#REF!</definedName>
    <definedName name="LOSUNGGAS" hidden="1">#REF!</definedName>
    <definedName name="Louvre">#REF!</definedName>
    <definedName name="lp">#REF!</definedName>
    <definedName name="lp.25">#REF!</definedName>
    <definedName name="lp_4">#REF!</definedName>
    <definedName name="lp100_1">#REF!</definedName>
    <definedName name="lp100_1_1">#REF!</definedName>
    <definedName name="lp100_1_1_1">#REF!</definedName>
    <definedName name="lp100_3">#REF!</definedName>
    <definedName name="lp100_4">#REF!</definedName>
    <definedName name="lp100_7">#REF!</definedName>
    <definedName name="lp100nb">#REF!</definedName>
    <definedName name="lp100nb_1">#REF!</definedName>
    <definedName name="lp100nb_1_1">#REF!</definedName>
    <definedName name="lp100nb_1_1_1">#REF!</definedName>
    <definedName name="lp100nb_3">#REF!</definedName>
    <definedName name="lp100nb_4">#REF!</definedName>
    <definedName name="lp100nb_7">#REF!</definedName>
    <definedName name="lp300_1">#REF!</definedName>
    <definedName name="lp300_1_1">#REF!</definedName>
    <definedName name="lp300_1_1_1">#REF!</definedName>
    <definedName name="lp300_3">#REF!</definedName>
    <definedName name="lp300_4">#REF!</definedName>
    <definedName name="lp300_7">#REF!</definedName>
    <definedName name="lp36_1">#REF!</definedName>
    <definedName name="lp36_1_1">#REF!</definedName>
    <definedName name="lp36_1_1_1">#REF!</definedName>
    <definedName name="lp36_3">#REF!</definedName>
    <definedName name="lp36_4">#REF!</definedName>
    <definedName name="lp36_7">#REF!</definedName>
    <definedName name="lp36nb">#REF!</definedName>
    <definedName name="lp36nb_1">#REF!</definedName>
    <definedName name="lp36nb_1_1">#REF!</definedName>
    <definedName name="lp36nb_1_1_1">#REF!</definedName>
    <definedName name="lp36nb_3">#REF!</definedName>
    <definedName name="lp36nb_4">#REF!</definedName>
    <definedName name="lp36nb_7">#REF!</definedName>
    <definedName name="lp500_1">#REF!</definedName>
    <definedName name="lp500_1_1">#REF!</definedName>
    <definedName name="lp500_1_1_1">#REF!</definedName>
    <definedName name="lp500_3">#REF!</definedName>
    <definedName name="lp500_4">#REF!</definedName>
    <definedName name="lp500_7">#REF!</definedName>
    <definedName name="lp60_1">#REF!</definedName>
    <definedName name="lp60_1_1">#REF!</definedName>
    <definedName name="lp60_1_1_1">#REF!</definedName>
    <definedName name="lp60_3">#REF!</definedName>
    <definedName name="lp60_4">#REF!</definedName>
    <definedName name="lp60_7">#REF!</definedName>
    <definedName name="lpa_A">#REF!</definedName>
    <definedName name="lpa_a_5">#REF!</definedName>
    <definedName name="lpa_B">#REF!</definedName>
    <definedName name="lpa_B4">#REF!</definedName>
    <definedName name="lpa_b5">#REF!</definedName>
    <definedName name="LPA_BMINOR">#REF!</definedName>
    <definedName name="LPA_KELASa">#REF!</definedName>
    <definedName name="LPA_KELASB">#REF!</definedName>
    <definedName name="lpa_klas_a">#REF!</definedName>
    <definedName name="lpa_klas_a_minor">#REF!</definedName>
    <definedName name="lpa_klas_b">#REF!</definedName>
    <definedName name="lpa_minor">#REF!</definedName>
    <definedName name="LPAA">#REF!</definedName>
    <definedName name="LPBC">#REF!</definedName>
    <definedName name="LPBS">#REF!</definedName>
    <definedName name="LPBSI">#REF!</definedName>
    <definedName name="LPBSIJ">#REF!</definedName>
    <definedName name="LPCP">#REF!</definedName>
    <definedName name="lpddgjpn">#REF!</definedName>
    <definedName name="LPER01">#REF!</definedName>
    <definedName name="LPER02">#REF!</definedName>
    <definedName name="LPG">#REF!</definedName>
    <definedName name="lpl11_1">#REF!</definedName>
    <definedName name="lpl11_1_1">#REF!</definedName>
    <definedName name="lpl11_1_1_1">#REF!</definedName>
    <definedName name="lpl11_3">#REF!</definedName>
    <definedName name="lpl11_4">#REF!</definedName>
    <definedName name="lpl11_7">#REF!</definedName>
    <definedName name="LPP_201">#REF!</definedName>
    <definedName name="LPPR">#REF!</definedName>
    <definedName name="LPPVC">#REF!</definedName>
    <definedName name="LPPVCI">#REF!</definedName>
    <definedName name="LPRE01">#REF!</definedName>
    <definedName name="LPRE02">#REF!</definedName>
    <definedName name="LPRE03">#REF!</definedName>
    <definedName name="LPRE04">#REF!</definedName>
    <definedName name="LPRE05">#REF!</definedName>
    <definedName name="LPRE06">#REF!</definedName>
    <definedName name="LPRE07">#REF!</definedName>
    <definedName name="LPRE08">#REF!</definedName>
    <definedName name="lpsfrmk">#REF!</definedName>
    <definedName name="LR">#REF!</definedName>
    <definedName name="LRAG">#REF!</definedName>
    <definedName name="lre">#REF!</definedName>
    <definedName name="lrm">#REF!</definedName>
    <definedName name="lrvnlmwl">#REF!</definedName>
    <definedName name="lrwtsici">#REF!</definedName>
    <definedName name="lrwtsmwl">#REF!</definedName>
    <definedName name="LS">#REF!</definedName>
    <definedName name="ls_4">#REF!</definedName>
    <definedName name="ls100_1">#REF!</definedName>
    <definedName name="ls100_1_1">#REF!</definedName>
    <definedName name="ls100_1_1_1">#REF!</definedName>
    <definedName name="ls100_3">#REF!</definedName>
    <definedName name="ls100_4">#REF!</definedName>
    <definedName name="ls100_7">#REF!</definedName>
    <definedName name="ls50_1">#REF!</definedName>
    <definedName name="ls50_1_1">#REF!</definedName>
    <definedName name="ls50_1_1_1">#REF!</definedName>
    <definedName name="ls50_3">#REF!</definedName>
    <definedName name="ls50_4">#REF!</definedName>
    <definedName name="ls50_7">#REF!</definedName>
    <definedName name="ls60_1">#REF!</definedName>
    <definedName name="ls60_1_1">#REF!</definedName>
    <definedName name="ls60_1_1_1">#REF!</definedName>
    <definedName name="ls60_3">#REF!</definedName>
    <definedName name="ls60_4">#REF!</definedName>
    <definedName name="ls60_7">#REF!</definedName>
    <definedName name="ls80_1">#REF!</definedName>
    <definedName name="ls80_1_1">#REF!</definedName>
    <definedName name="ls80_1_1_1">#REF!</definedName>
    <definedName name="ls80_3">#REF!</definedName>
    <definedName name="ls80_4">#REF!</definedName>
    <definedName name="ls80_7">#REF!</definedName>
    <definedName name="LSAD">#REF!</definedName>
    <definedName name="lshape">#REF!</definedName>
    <definedName name="lsl">#REF!</definedName>
    <definedName name="lsp_kr">#REF!</definedName>
    <definedName name="lt">#REF!</definedName>
    <definedName name="Lt.Kerja">#REF!</definedName>
    <definedName name="Lt_Kerja135">#REF!</definedName>
    <definedName name="ltkerja">#REF!</definedName>
    <definedName name="Luar" localSheetId="9">[0]!__________fjd100:[0]!__________gvd65</definedName>
    <definedName name="Luar">[0]!__________fjd100:[0]!__________gvd65</definedName>
    <definedName name="luar_extern" localSheetId="9">#REF!</definedName>
    <definedName name="luar_extern">#REF!</definedName>
    <definedName name="luar_intern">#REF!</definedName>
    <definedName name="LUAS">#REF!</definedName>
    <definedName name="luas_4">#REF!</definedName>
    <definedName name="luas_a">#REF!</definedName>
    <definedName name="Luas_Bangunan">#REF!</definedName>
    <definedName name="Luas_Bangunan_1">#REF!</definedName>
    <definedName name="Luas_Bangunan_1_1">#REF!</definedName>
    <definedName name="Luas_Bangunan_2">#REF!</definedName>
    <definedName name="Luas_Bangunan_2_1">#REF!</definedName>
    <definedName name="Luas_Bangunan_2_4">#REF!</definedName>
    <definedName name="Luas_Bangunan_3">#REF!</definedName>
    <definedName name="Luas_Bangunan_3_4">#REF!</definedName>
    <definedName name="Luas_Bangunan_4">#REF!</definedName>
    <definedName name="Luas_Bangunan_4_1">#REF!</definedName>
    <definedName name="Luas_Bangunan_5">#REF!</definedName>
    <definedName name="Luas_Bangunan_6">#REF!</definedName>
    <definedName name="Luas_Bangunan_7">#REF!</definedName>
    <definedName name="Luas_Bangunan_8">#REF!</definedName>
    <definedName name="Luas_Bangunan_9">#REF!</definedName>
    <definedName name="luas_s">#REF!</definedName>
    <definedName name="LuasBangunan">#REF!</definedName>
    <definedName name="luasbas">#REF!</definedName>
    <definedName name="luaslantai1">#REF!</definedName>
    <definedName name="LUASPJ">#REF!</definedName>
    <definedName name="luaspnp">#REF!</definedName>
    <definedName name="luaspnp1">#REF!</definedName>
    <definedName name="luaspodium">#REF!</definedName>
    <definedName name="luassemua">#REF!</definedName>
    <definedName name="luassemua_mall">#REF!</definedName>
    <definedName name="luasstr">#REF!</definedName>
    <definedName name="LUASTOTAL">#REF!</definedName>
    <definedName name="luastotaloffice">#REF!</definedName>
    <definedName name="luastotalruko">#REF!</definedName>
    <definedName name="luastower">#REF!</definedName>
    <definedName name="lubang.angin.10.20">#REF!</definedName>
    <definedName name="LUBANG_KUSEN_LT1">#REF!</definedName>
    <definedName name="LUBANG_KUSEN_LT2">#REF!</definedName>
    <definedName name="LUBANG_KUSEN_LT3">#REF!</definedName>
    <definedName name="lukis">#REF!</definedName>
    <definedName name="lulukSulistjowati">#REF!</definedName>
    <definedName name="lumri">#REF!</definedName>
    <definedName name="lumutici">#REF!</definedName>
    <definedName name="lurus">#REF!</definedName>
    <definedName name="lusi">#REF!</definedName>
    <definedName name="luxalon">#REF!</definedName>
    <definedName name="LV">#REF!</definedName>
    <definedName name="LVD">#REF!</definedName>
    <definedName name="LVI">#REF!</definedName>
    <definedName name="LVIJ">#REF!</definedName>
    <definedName name="lvL521V1A">#REF!</definedName>
    <definedName name="lvL521V3dgn">#REF!</definedName>
    <definedName name="lvL521V3pns">#REF!</definedName>
    <definedName name="lvLW565">#REF!</definedName>
    <definedName name="ly">#REF!</definedName>
    <definedName name="M">#REF!</definedName>
    <definedName name="M..">#REF!</definedName>
    <definedName name="m.01">#REF!</definedName>
    <definedName name="M.010">#REF!</definedName>
    <definedName name="M.011">#REF!</definedName>
    <definedName name="M.012">#REF!</definedName>
    <definedName name="M.0121">#REF!</definedName>
    <definedName name="M.0122">#REF!</definedName>
    <definedName name="M.013">#REF!</definedName>
    <definedName name="M.013A">#REF!</definedName>
    <definedName name="M.014">#REF!</definedName>
    <definedName name="m.01a">#REF!</definedName>
    <definedName name="m.02">#REF!</definedName>
    <definedName name="M.020">#REF!</definedName>
    <definedName name="M.022">#REF!</definedName>
    <definedName name="M.023">#REF!</definedName>
    <definedName name="M.024">#REF!</definedName>
    <definedName name="M.025">#REF!</definedName>
    <definedName name="M.026">#REF!</definedName>
    <definedName name="m.02a">#REF!</definedName>
    <definedName name="m.03">#REF!</definedName>
    <definedName name="M.031">#REF!</definedName>
    <definedName name="M.033">#REF!</definedName>
    <definedName name="M.035">#REF!</definedName>
    <definedName name="m.03a">#REF!</definedName>
    <definedName name="m.04">#REF!</definedName>
    <definedName name="M.040">#REF!</definedName>
    <definedName name="M.041">#REF!</definedName>
    <definedName name="M.041A">#REF!</definedName>
    <definedName name="M.042">#REF!</definedName>
    <definedName name="M.043">#REF!</definedName>
    <definedName name="M.044">#REF!</definedName>
    <definedName name="m.05">#REF!</definedName>
    <definedName name="M.050">#REF!</definedName>
    <definedName name="m.06">#REF!</definedName>
    <definedName name="M.061">#REF!</definedName>
    <definedName name="M.063">#REF!</definedName>
    <definedName name="M.064">#REF!</definedName>
    <definedName name="M.065">#REF!</definedName>
    <definedName name="m.07">#REF!</definedName>
    <definedName name="m.08">#REF!</definedName>
    <definedName name="M.080">#REF!</definedName>
    <definedName name="M.081">#REF!</definedName>
    <definedName name="m.09">#REF!</definedName>
    <definedName name="M.090">#REF!</definedName>
    <definedName name="M.092">#REF!</definedName>
    <definedName name="m.10">#REF!</definedName>
    <definedName name="M.102">#REF!</definedName>
    <definedName name="m.11">#REF!</definedName>
    <definedName name="m.12">#REF!</definedName>
    <definedName name="M.123">#REF!</definedName>
    <definedName name="M.127">#REF!</definedName>
    <definedName name="m.12a">#REF!</definedName>
    <definedName name="m.13">#REF!</definedName>
    <definedName name="m.14">#REF!</definedName>
    <definedName name="M.141">#REF!</definedName>
    <definedName name="m.15">#REF!</definedName>
    <definedName name="m.16">#REF!</definedName>
    <definedName name="M.162">#REF!</definedName>
    <definedName name="M.163">#REF!</definedName>
    <definedName name="M.164">#REF!</definedName>
    <definedName name="M.166">#REF!</definedName>
    <definedName name="M.167">#REF!</definedName>
    <definedName name="M.168">#REF!</definedName>
    <definedName name="m.169">#REF!</definedName>
    <definedName name="m.17">#REF!</definedName>
    <definedName name="M.170">#REF!</definedName>
    <definedName name="m.18">#REF!</definedName>
    <definedName name="m.180">#REF!</definedName>
    <definedName name="M.188">#REF!</definedName>
    <definedName name="M.189">#REF!</definedName>
    <definedName name="m.19">#REF!</definedName>
    <definedName name="M.190">#REF!</definedName>
    <definedName name="m.20">#REF!</definedName>
    <definedName name="M.201">#REF!</definedName>
    <definedName name="m.21">#REF!</definedName>
    <definedName name="m.22">#REF!</definedName>
    <definedName name="m.23">#REF!</definedName>
    <definedName name="m.24">#REF!</definedName>
    <definedName name="m.25">#REF!</definedName>
    <definedName name="m.26">#REF!</definedName>
    <definedName name="M.267">#REF!</definedName>
    <definedName name="m.27">#REF!</definedName>
    <definedName name="M.287">#REF!</definedName>
    <definedName name="M.299">#REF!</definedName>
    <definedName name="m.30">#REF!</definedName>
    <definedName name="M.300">#REF!</definedName>
    <definedName name="m.31">#REF!</definedName>
    <definedName name="M.317">#REF!</definedName>
    <definedName name="M.319">#REF!</definedName>
    <definedName name="m.32">#REF!</definedName>
    <definedName name="m.33">#REF!</definedName>
    <definedName name="m.34">#REF!</definedName>
    <definedName name="m.35">#REF!</definedName>
    <definedName name="m.36">#REF!</definedName>
    <definedName name="m.37">#REF!</definedName>
    <definedName name="m.38">#REF!</definedName>
    <definedName name="M.42">#REF!</definedName>
    <definedName name="m.43">#REF!</definedName>
    <definedName name="m.44">#REF!</definedName>
    <definedName name="m.45">#REF!</definedName>
    <definedName name="m.46">#REF!</definedName>
    <definedName name="m.47">#REF!</definedName>
    <definedName name="m.47a">#REF!</definedName>
    <definedName name="m.48">#REF!</definedName>
    <definedName name="m.49">#REF!</definedName>
    <definedName name="m.50">#REF!</definedName>
    <definedName name="m.50a">#REF!</definedName>
    <definedName name="m.51">#REF!</definedName>
    <definedName name="m.51a">#REF!</definedName>
    <definedName name="M.52">#REF!</definedName>
    <definedName name="m.53">#REF!</definedName>
    <definedName name="m.53a">#REF!</definedName>
    <definedName name="M.54">#REF!</definedName>
    <definedName name="M.55">#REF!</definedName>
    <definedName name="M.56">#REF!</definedName>
    <definedName name="M.57">#REF!</definedName>
    <definedName name="m.60">#REF!</definedName>
    <definedName name="M.67">#REF!</definedName>
    <definedName name="m.900">#REF!</definedName>
    <definedName name="m.alat">#REF!</definedName>
    <definedName name="m.bahan">#REF!</definedName>
    <definedName name="m.gil">#REF!</definedName>
    <definedName name="m.lashdpe">#REF!</definedName>
    <definedName name="m.me">#REF!</definedName>
    <definedName name="m.mob">#REF!</definedName>
    <definedName name="m.tes">#REF!</definedName>
    <definedName name="m.upah">#REF!</definedName>
    <definedName name="M_1">#REF!</definedName>
    <definedName name="M_1_1">#REF!</definedName>
    <definedName name="M_3">#REF!</definedName>
    <definedName name="M_4">#REF!</definedName>
    <definedName name="m_6">#REF!</definedName>
    <definedName name="M_7">#REF!</definedName>
    <definedName name="m_alat2">#REF!</definedName>
    <definedName name="m_div">#REF!</definedName>
    <definedName name="m_ext">#REF!</definedName>
    <definedName name="m_pusat">#REF!</definedName>
    <definedName name="M_RP">#REF!</definedName>
    <definedName name="M_UP">#REF!</definedName>
    <definedName name="M_UPBhn">#REF!</definedName>
    <definedName name="M_UPjasa">#REF!</definedName>
    <definedName name="M_US">#REF!</definedName>
    <definedName name="m102bnnc">#REF!</definedName>
    <definedName name="m102bnvl">#REF!</definedName>
    <definedName name="M10aa1p">#REF!</definedName>
    <definedName name="m10aamtc">#REF!</definedName>
    <definedName name="m10aanc">#REF!</definedName>
    <definedName name="m10aavl">#REF!</definedName>
    <definedName name="m10anc">#REF!</definedName>
    <definedName name="m10avl">#REF!</definedName>
    <definedName name="m10banc">#REF!</definedName>
    <definedName name="m10bavl">#REF!</definedName>
    <definedName name="m122bnnc">#REF!</definedName>
    <definedName name="m122bnvl">#REF!</definedName>
    <definedName name="m12aanc">#REF!</definedName>
    <definedName name="m12aavl">#REF!</definedName>
    <definedName name="m12anc">#REF!</definedName>
    <definedName name="m12avl">#REF!</definedName>
    <definedName name="M12ba3p">#REF!</definedName>
    <definedName name="m12banc">#REF!</definedName>
    <definedName name="m12bavl">#REF!</definedName>
    <definedName name="M12bb1p">#REF!</definedName>
    <definedName name="m12bbnc">#REF!</definedName>
    <definedName name="m12bbvl">#REF!</definedName>
    <definedName name="M12bnnc">#REF!</definedName>
    <definedName name="M12bnvl">#REF!</definedName>
    <definedName name="M12cbnc">#REF!</definedName>
    <definedName name="M12cbvl">#REF!</definedName>
    <definedName name="m142bnnc">#REF!</definedName>
    <definedName name="m142bnvl">#REF!</definedName>
    <definedName name="M14bb1p">#REF!</definedName>
    <definedName name="m14bbnc">#REF!</definedName>
    <definedName name="M14bbvc">#REF!</definedName>
    <definedName name="m14bbvl">#REF!</definedName>
    <definedName name="M1H1">#REF!</definedName>
    <definedName name="m2_">#REF!</definedName>
    <definedName name="m2wr">#REF!</definedName>
    <definedName name="M5.01">#REF!</definedName>
    <definedName name="M8a">#REF!</definedName>
    <definedName name="M8aa">#REF!</definedName>
    <definedName name="m8aanc">#REF!</definedName>
    <definedName name="m8aavl">#REF!</definedName>
    <definedName name="m8amtc">#REF!</definedName>
    <definedName name="m8anc">#REF!</definedName>
    <definedName name="m8avl">#REF!</definedName>
    <definedName name="ma">#REF!</definedName>
    <definedName name="MA_11" localSheetId="9">____wal59</definedName>
    <definedName name="MA_11" localSheetId="8">____wal59</definedName>
    <definedName name="MA_11">____wal59</definedName>
    <definedName name="Ma3pnc" localSheetId="9">#REF!</definedName>
    <definedName name="Ma3pnc">#REF!</definedName>
    <definedName name="Ma3pvl" localSheetId="9">#REF!</definedName>
    <definedName name="Ma3pvl">#REF!</definedName>
    <definedName name="Maa3pnc" localSheetId="9">#REF!</definedName>
    <definedName name="Maa3pnc">#REF!</definedName>
    <definedName name="Maa3pvl">#REF!</definedName>
    <definedName name="mab">#REF!</definedName>
    <definedName name="mabor">#REF!</definedName>
    <definedName name="Macadam">#REF!</definedName>
    <definedName name="macadam23">#REF!</definedName>
    <definedName name="macadam57">#REF!</definedName>
    <definedName name="machine">#REF!</definedName>
    <definedName name="madat">#REF!</definedName>
    <definedName name="MADOR">#REF!</definedName>
    <definedName name="mager">#REF!</definedName>
    <definedName name="magersel">#REF!</definedName>
    <definedName name="magne">#REF!</definedName>
    <definedName name="mai">#REF!</definedName>
    <definedName name="Main_Process">#REF!</definedName>
    <definedName name="Main_Tee_P_3_6_m">#REF!</definedName>
    <definedName name="maint">#REF!</definedName>
    <definedName name="MAINTENANCE">#REF!</definedName>
    <definedName name="MAINTENANCE_4">#REF!</definedName>
    <definedName name="mak" localSheetId="9">{"Book1","4.09 FLORA DAN FAUNA.xls","4.22 PERLENGKAPAN SEKOLAH.xls"}</definedName>
    <definedName name="mak">{"Book1","4.09 FLORA DAN FAUNA.xls","4.22 PERLENGKAPAN SEKOLAH.xls"}</definedName>
    <definedName name="makadam">#REF!</definedName>
    <definedName name="MAKRO">#N/A</definedName>
    <definedName name="MAL">#REF!</definedName>
    <definedName name="Malat">#REF!</definedName>
    <definedName name="mall">#REF!</definedName>
    <definedName name="man">#REF!</definedName>
    <definedName name="MAN_2" localSheetId="9">[0]!____ana88</definedName>
    <definedName name="MAN_2">[0]!____ana88</definedName>
    <definedName name="MAN_3" localSheetId="9">[0]!____ana90</definedName>
    <definedName name="MAN_3">[0]!____ana90</definedName>
    <definedName name="MAN_4" localSheetId="9">[0]!____ana92</definedName>
    <definedName name="MAN_4">[0]!____ana92</definedName>
    <definedName name="mand" localSheetId="9">#REF!</definedName>
    <definedName name="mand">#REF!</definedName>
    <definedName name="MANDOR" localSheetId="9">#REF!</definedName>
    <definedName name="MANDOR">#REF!</definedName>
    <definedName name="mandor_">#REF!</definedName>
    <definedName name="MANDOR_1">#REF!</definedName>
    <definedName name="mandor_3">#REF!</definedName>
    <definedName name="MANDOR_4">#REF!</definedName>
    <definedName name="MANDOR_7">#REF!</definedName>
    <definedName name="mandorb">#REF!</definedName>
    <definedName name="mandorc">#REF!</definedName>
    <definedName name="mangga">#REF!</definedName>
    <definedName name="manhole">#REF!</definedName>
    <definedName name="Manhole1">#REF!</definedName>
    <definedName name="Manhole2">#REF!</definedName>
    <definedName name="manik.1">#REF!</definedName>
    <definedName name="manik.10">#REF!</definedName>
    <definedName name="manik.2">#REF!</definedName>
    <definedName name="manik.3">#REF!</definedName>
    <definedName name="manik.4">#REF!</definedName>
    <definedName name="manik.5">#REF!</definedName>
    <definedName name="manik.6">#REF!</definedName>
    <definedName name="manik.7">#REF!</definedName>
    <definedName name="manik.8">#REF!</definedName>
    <definedName name="manik.9">#REF!</definedName>
    <definedName name="manpower">#REF!</definedName>
    <definedName name="manula">#REF!</definedName>
    <definedName name="Manullang">#REF!</definedName>
    <definedName name="mapel">#REF!</definedName>
    <definedName name="mar">#REF!</definedName>
    <definedName name="marco" localSheetId="9" hidden="1">{#N/A,#N/A,FALSE,"REK-S-TPL";#N/A,#N/A,FALSE,"REK-TPML";#N/A,#N/A,FALSE,"RAB-TEMPEL"}</definedName>
    <definedName name="marco" hidden="1">{#N/A,#N/A,FALSE,"REK-S-TPL";#N/A,#N/A,FALSE,"REK-TPML";#N/A,#N/A,FALSE,"RAB-TEMPEL"}</definedName>
    <definedName name="MARK">#REF!</definedName>
    <definedName name="mark_up">#REF!</definedName>
    <definedName name="mark_up_1">#REF!</definedName>
    <definedName name="mark_up_1_1">#REF!</definedName>
    <definedName name="mark_up_1_1_1">#REF!</definedName>
    <definedName name="mark_up_16">#REF!</definedName>
    <definedName name="mark_up_2">#REF!</definedName>
    <definedName name="mark_up_3">#REF!</definedName>
    <definedName name="mark_up_3_1">#REF!</definedName>
    <definedName name="mark_up_4">#REF!</definedName>
    <definedName name="mark_up_4_1">#REF!</definedName>
    <definedName name="mark_up_5">#REF!</definedName>
    <definedName name="mark_up_6">#REF!</definedName>
    <definedName name="mark_up_7">#REF!</definedName>
    <definedName name="mark_up_7_1">#REF!</definedName>
    <definedName name="mark_up_8">#REF!</definedName>
    <definedName name="mark_up_9">#REF!</definedName>
    <definedName name="Mark_UpA">#REF!</definedName>
    <definedName name="Mark_UpA_1">#REF!</definedName>
    <definedName name="Mark_UpA_4">#REF!</definedName>
    <definedName name="Mark_UpB">#REF!</definedName>
    <definedName name="Mark_UpB_1">#REF!</definedName>
    <definedName name="Mark_UpB_4">#REF!</definedName>
    <definedName name="marka">#REF!</definedName>
    <definedName name="MARKA_1">#REF!</definedName>
    <definedName name="MARKA_2">#REF!</definedName>
    <definedName name="marka_thermo">#REF!</definedName>
    <definedName name="markajalan">#REF!</definedName>
    <definedName name="Marketing">#REF!</definedName>
    <definedName name="MarketingBaru">#REF!</definedName>
    <definedName name="MarketingCCOIntern">#REF!</definedName>
    <definedName name="MARKING">#REF!</definedName>
    <definedName name="Markings">#REF!</definedName>
    <definedName name="MARKUP">#REF!</definedName>
    <definedName name="MARKUP_1">#REF!</definedName>
    <definedName name="MARKUP_1_1">#REF!</definedName>
    <definedName name="MARKUP_2">#REF!</definedName>
    <definedName name="MARKUP_3">#REF!</definedName>
    <definedName name="MARKUP_4">#REF!</definedName>
    <definedName name="MARKUP_4_1">#REF!</definedName>
    <definedName name="MARKUP_5">#REF!</definedName>
    <definedName name="MARKUP_6">#REF!</definedName>
    <definedName name="MARKUP_7">#REF!</definedName>
    <definedName name="MARKUP_8">#REF!</definedName>
    <definedName name="MARKUP_9">#REF!</definedName>
    <definedName name="Markup_Pek">#REF!</definedName>
    <definedName name="Markup_Pek_1">#REF!</definedName>
    <definedName name="Markup_Pek_4">#REF!</definedName>
    <definedName name="MARKUP_RP">#REF!</definedName>
    <definedName name="markup_STR">#REF!</definedName>
    <definedName name="Markup_Upah">#REF!</definedName>
    <definedName name="Markup_Upah_1">#REF!</definedName>
    <definedName name="Markup_Upah_7">#REF!</definedName>
    <definedName name="MARKUP_US">#REF!</definedName>
    <definedName name="markupSTR">#REF!</definedName>
    <definedName name="marmer">#REF!</definedName>
    <definedName name="marmer_40_60">#REF!</definedName>
    <definedName name="marmer_60_60">#REF!</definedName>
    <definedName name="marmer60ddbasah">#REF!</definedName>
    <definedName name="marmo">#REF!</definedName>
    <definedName name="mars">#REF!</definedName>
    <definedName name="mas" localSheetId="9">{"Book1","4.09 FLORA DAN FAUNA.xls","4.22 PERLENGKAPAN SEKOLAH.xls"}</definedName>
    <definedName name="mas" localSheetId="8">{"Book1","4.09 FLORA DAN FAUNA.xls","4.22 PERLENGKAPAN SEKOLAH.xls"}</definedName>
    <definedName name="mas">{"Book1","4.09 FLORA DAN FAUNA.xls","4.22 PERLENGKAPAN SEKOLAH.xls"}</definedName>
    <definedName name="MAS.01G">#REF!</definedName>
    <definedName name="MAS.02">#REF!</definedName>
    <definedName name="MAS.02B">#REF!</definedName>
    <definedName name="MAS.02G">#REF!</definedName>
    <definedName name="MAS.03">#REF!</definedName>
    <definedName name="MAS.03B">#REF!</definedName>
    <definedName name="MAS.03G">#REF!</definedName>
    <definedName name="MAS.04">#REF!</definedName>
    <definedName name="MAS.04B">#REF!</definedName>
    <definedName name="MAS.04G">#REF!</definedName>
    <definedName name="MAS.05">#REF!</definedName>
    <definedName name="MAS.05B">#REF!</definedName>
    <definedName name="MAS.05G">#REF!</definedName>
    <definedName name="MAS.06">#REF!</definedName>
    <definedName name="MAS.06B">#REF!</definedName>
    <definedName name="MAS.06G">#REF!</definedName>
    <definedName name="MAS.07">#REF!</definedName>
    <definedName name="MAS.07B">#REF!</definedName>
    <definedName name="MAS.07G">#REF!</definedName>
    <definedName name="MAS.08">#REF!</definedName>
    <definedName name="MAS.08B">#REF!</definedName>
    <definedName name="MAS.08G">#REF!</definedName>
    <definedName name="MAS.09">#REF!</definedName>
    <definedName name="MAS.09B">#REF!</definedName>
    <definedName name="MAS.09G">#REF!</definedName>
    <definedName name="MAS.10">#REF!</definedName>
    <definedName name="MAS.10B">#REF!</definedName>
    <definedName name="MAS.10G">#REF!</definedName>
    <definedName name="MAS.11">#REF!</definedName>
    <definedName name="MAS.11B">#REF!</definedName>
    <definedName name="MAS.11G">#REF!</definedName>
    <definedName name="MAS.12">#REF!</definedName>
    <definedName name="MAS.12B">#REF!</definedName>
    <definedName name="MAS.12G">#REF!</definedName>
    <definedName name="MAS.13">#REF!</definedName>
    <definedName name="MAS.13B">#REF!</definedName>
    <definedName name="MAS.13G">#REF!</definedName>
    <definedName name="mas0" localSheetId="9">{"Book1","4.09 FLORA DAN FAUNA.xls","4.22 PERLENGKAPAN SEKOLAH.xls"}</definedName>
    <definedName name="mas0" localSheetId="8">{"Book1","4.09 FLORA DAN FAUNA.xls","4.22 PERLENGKAPAN SEKOLAH.xls"}</definedName>
    <definedName name="mas0">{"Book1","4.09 FLORA DAN FAUNA.xls","4.22 PERLENGKAPAN SEKOLAH.xls"}</definedName>
    <definedName name="masa">#REF!</definedName>
    <definedName name="masalaku">#REF!</definedName>
    <definedName name="MasaPelaks">#REF!</definedName>
    <definedName name="MasaPemel">#REF!</definedName>
    <definedName name="masd" localSheetId="9">{"Book1","4.09 FLORA DAN FAUNA.xls","4.22 PERLENGKAPAN SEKOLAH.xls"}</definedName>
    <definedName name="masd" localSheetId="8">{"Book1","4.09 FLORA DAN FAUNA.xls","4.22 PERLENGKAPAN SEKOLAH.xls"}</definedName>
    <definedName name="masd">{"Book1","4.09 FLORA DAN FAUNA.xls","4.22 PERLENGKAPAN SEKOLAH.xls"}</definedName>
    <definedName name="masf" localSheetId="9">{"Book1","4.09 FLORA DAN FAUNA.xls","4.22 PERLENGKAPAN SEKOLAH.xls"}</definedName>
    <definedName name="masf" localSheetId="8">{"Book1","4.09 FLORA DAN FAUNA.xls","4.22 PERLENGKAPAN SEKOLAH.xls"}</definedName>
    <definedName name="masf">{"Book1","4.09 FLORA DAN FAUNA.xls","4.22 PERLENGKAPAN SEKOLAH.xls"}</definedName>
    <definedName name="masjid">#REF!</definedName>
    <definedName name="masjid_extern">#REF!</definedName>
    <definedName name="masjid_intern">#REF!</definedName>
    <definedName name="maslah">#REF!</definedName>
    <definedName name="MASONRY">#REF!</definedName>
    <definedName name="MASPL">#REF!</definedName>
    <definedName name="masrur">#REF!</definedName>
    <definedName name="mast" localSheetId="9">{"Book1","4.09 FLORA DAN FAUNA.xls","4.22 PERLENGKAPAN SEKOLAH.xls"}</definedName>
    <definedName name="mast" localSheetId="8">{"Book1","4.09 FLORA DAN FAUNA.xls","4.22 PERLENGKAPAN SEKOLAH.xls"}</definedName>
    <definedName name="mast">{"Book1","4.09 FLORA DAN FAUNA.xls","4.22 PERLENGKAPAN SEKOLAH.xls"}</definedName>
    <definedName name="MASTERSIEL">#REF!</definedName>
    <definedName name="mat" localSheetId="8">{"Book1","4.09 FLORA DAN FAUNA.xls","4.22 PERLENGKAPAN SEKOLAH.xls"}</definedName>
    <definedName name="mat">#REF!</definedName>
    <definedName name="MAT.01">#REF!</definedName>
    <definedName name="MAT.01B">#REF!</definedName>
    <definedName name="MAT.01G">#REF!</definedName>
    <definedName name="MAT.02">#REF!</definedName>
    <definedName name="MAT.02B">#REF!</definedName>
    <definedName name="MAT.02G">#REF!</definedName>
    <definedName name="MAT.03">#REF!</definedName>
    <definedName name="MAT.03B">#REF!</definedName>
    <definedName name="MAT.03G">#REF!</definedName>
    <definedName name="MAT.04">#REF!</definedName>
    <definedName name="MAT.04B">#REF!</definedName>
    <definedName name="MAT.04G">#REF!</definedName>
    <definedName name="MAT.05">#REF!</definedName>
    <definedName name="MAT.05B">#REF!</definedName>
    <definedName name="MAT.05G">#REF!</definedName>
    <definedName name="MAT.06">#REF!</definedName>
    <definedName name="MAT.06B">#REF!</definedName>
    <definedName name="MAT.06G">#REF!</definedName>
    <definedName name="MAT.07">#REF!</definedName>
    <definedName name="MAT.07B">#REF!</definedName>
    <definedName name="MAT.07G">#REF!</definedName>
    <definedName name="MAT.08">#REF!</definedName>
    <definedName name="MAT.08B">#REF!</definedName>
    <definedName name="MAT.08G">#REF!</definedName>
    <definedName name="MAT.09">#REF!</definedName>
    <definedName name="MAT.09B">#REF!</definedName>
    <definedName name="MAT.09G">#REF!</definedName>
    <definedName name="MAT.10">#REF!</definedName>
    <definedName name="MAT.10B">#REF!</definedName>
    <definedName name="MAT.10G">#REF!</definedName>
    <definedName name="MAT.11">#REF!</definedName>
    <definedName name="MAT.11B">#REF!</definedName>
    <definedName name="MAT.11G">#REF!</definedName>
    <definedName name="MAT.12">#REF!</definedName>
    <definedName name="MAT.12B">#REF!</definedName>
    <definedName name="MAT.12G">#REF!</definedName>
    <definedName name="MAT.13">#REF!</definedName>
    <definedName name="MAT.13B">#REF!</definedName>
    <definedName name="MAT.13G">#REF!</definedName>
    <definedName name="MAT.14">#REF!</definedName>
    <definedName name="MAT.14B">#REF!</definedName>
    <definedName name="MAT.14G">#REF!</definedName>
    <definedName name="MAT.15">#REF!</definedName>
    <definedName name="MAT.15B">#REF!</definedName>
    <definedName name="MAT.15G">#REF!</definedName>
    <definedName name="MAT.16">#REF!</definedName>
    <definedName name="MAT.16B">#REF!</definedName>
    <definedName name="MAT.16G">#REF!</definedName>
    <definedName name="MAT.17">#REF!</definedName>
    <definedName name="MAT.17B">#REF!</definedName>
    <definedName name="MAT.17G">#REF!</definedName>
    <definedName name="MAT.18">#REF!</definedName>
    <definedName name="MAT.18B">#REF!</definedName>
    <definedName name="MAT.18G">#REF!</definedName>
    <definedName name="mat_1">#REF!</definedName>
    <definedName name="mat_1_1">#REF!</definedName>
    <definedName name="mat_2">#REF!</definedName>
    <definedName name="mat_2_1">#REF!</definedName>
    <definedName name="mat_2_4">#REF!</definedName>
    <definedName name="mat_3">#REF!</definedName>
    <definedName name="mat_3_4">#REF!</definedName>
    <definedName name="mat_4">#REF!</definedName>
    <definedName name="mat_4_1">#REF!</definedName>
    <definedName name="mat_5">#REF!</definedName>
    <definedName name="mat_6">#REF!</definedName>
    <definedName name="mat_7">#REF!</definedName>
    <definedName name="mat_8">#REF!</definedName>
    <definedName name="mat_9">#REF!</definedName>
    <definedName name="mat_wheepole">#REF!</definedName>
    <definedName name="Mata_bor">#REF!</definedName>
    <definedName name="Mata_gergaji">#REF!</definedName>
    <definedName name="MATERIAL">#REF!</definedName>
    <definedName name="Material_2">#REF!</definedName>
    <definedName name="MATERIAL_3">#REF!</definedName>
    <definedName name="Material_List">#REF!</definedName>
    <definedName name="MATERIAL_RP">#REF!</definedName>
    <definedName name="material_timbunan">#REF!</definedName>
    <definedName name="MATERIAL_US">#REF!</definedName>
    <definedName name="material1">#REF!</definedName>
    <definedName name="material2">#REF!</definedName>
    <definedName name="matger">#REF!</definedName>
    <definedName name="matrix">#REF!</definedName>
    <definedName name="matrix_1">#REF!</definedName>
    <definedName name="matrix_4">#REF!</definedName>
    <definedName name="matv">#REF!</definedName>
    <definedName name="mawang.1">#REF!</definedName>
    <definedName name="mawang.10">#REF!</definedName>
    <definedName name="MAWANG.2">#REF!</definedName>
    <definedName name="MAWANG.3">#REF!</definedName>
    <definedName name="mawang.4">#REF!</definedName>
    <definedName name="mawang.5">#REF!</definedName>
    <definedName name="mawang.6">#REF!</definedName>
    <definedName name="mawang.7">#REF!</definedName>
    <definedName name="mawang.8">#REF!</definedName>
    <definedName name="mawang.9">#REF!</definedName>
    <definedName name="MAX">#REF!</definedName>
    <definedName name="may" localSheetId="9">{"Book1","4.09 FLORA DAN FAUNA.xls","4.22 PERLENGKAPAN SEKOLAH.xls"}</definedName>
    <definedName name="may" localSheetId="8">{"Book1","4.09 FLORA DAN FAUNA.xls","4.22 PERLENGKAPAN SEKOLAH.xls"}</definedName>
    <definedName name="may">{"Book1","4.09 FLORA DAN FAUNA.xls","4.22 PERLENGKAPAN SEKOLAH.xls"}</definedName>
    <definedName name="Mb">#REF!</definedName>
    <definedName name="mb_drain">#REF!</definedName>
    <definedName name="mb_marking">#REF!</definedName>
    <definedName name="mb_pavement">#REF!</definedName>
    <definedName name="mb_rutinpavement">#REF!</definedName>
    <definedName name="mb_shoulder">#REF!</definedName>
    <definedName name="MB01A">#REF!</definedName>
    <definedName name="Mba1p">#REF!</definedName>
    <definedName name="Mba3p">#REF!</definedName>
    <definedName name="mbahan">#REF!</definedName>
    <definedName name="mbaja_6">#REF!</definedName>
    <definedName name="mbak" localSheetId="9">{"Book1","4.09 FLORA DAN FAUNA.xls","4.22 PERLENGKAPAN SEKOLAH.xls"}</definedName>
    <definedName name="mbak" localSheetId="8">{"Book1","4.09 FLORA DAN FAUNA.xls","4.22 PERLENGKAPAN SEKOLAH.xls"}</definedName>
    <definedName name="mbak">{"Book1","4.09 FLORA DAN FAUNA.xls","4.22 PERLENGKAPAN SEKOLAH.xls"}</definedName>
    <definedName name="mbaut">#REF!</definedName>
    <definedName name="mbb">#REF!</definedName>
    <definedName name="mbb_6">#REF!</definedName>
    <definedName name="Mbb3p">#REF!</definedName>
    <definedName name="mbbek">#REF!</definedName>
    <definedName name="mbbek_6">#REF!</definedName>
    <definedName name="MBBESI">#REF!</definedName>
    <definedName name="MBBESI_6">#REF!</definedName>
    <definedName name="MBBM">#REF!</definedName>
    <definedName name="mbbm01">#REF!</definedName>
    <definedName name="mbbm02">#REF!</definedName>
    <definedName name="mbbm03">#REF!</definedName>
    <definedName name="mbbm04">#REF!</definedName>
    <definedName name="mbbm05">#REF!</definedName>
    <definedName name="mbbm10">#REF!</definedName>
    <definedName name="mbbm15">#REF!</definedName>
    <definedName name="mbbm20">#REF!</definedName>
    <definedName name="mbbrick">#REF!</definedName>
    <definedName name="mbbrick_6">#REF!</definedName>
    <definedName name="mbbwat">#REF!</definedName>
    <definedName name="mbbwat_6">#REF!</definedName>
    <definedName name="mbekbal">#REF!</definedName>
    <definedName name="mbekmult">#REF!</definedName>
    <definedName name="mbekpan">#REF!</definedName>
    <definedName name="mbesi">#REF!</definedName>
    <definedName name="mbesi_6">#REF!</definedName>
    <definedName name="Mbeton">#REF!</definedName>
    <definedName name="mbhn_6">#REF!</definedName>
    <definedName name="mbias">#REF!</definedName>
    <definedName name="MBK.01">#REF!</definedName>
    <definedName name="MBK.01B">#REF!</definedName>
    <definedName name="MBK.01G">#REF!</definedName>
    <definedName name="MBK.02">#REF!</definedName>
    <definedName name="MBK.02B">#REF!</definedName>
    <definedName name="MBK.02G">#REF!</definedName>
    <definedName name="MBK.03">#REF!</definedName>
    <definedName name="MBK.03B">#REF!</definedName>
    <definedName name="MBK.03G">#REF!</definedName>
    <definedName name="MBK.04">#REF!</definedName>
    <definedName name="MBK.04B">#REF!</definedName>
    <definedName name="MBK.04G">#REF!</definedName>
    <definedName name="MBK.05">#REF!</definedName>
    <definedName name="MBK.05B">#REF!</definedName>
    <definedName name="MBK.05G">#REF!</definedName>
    <definedName name="MBK.06">#REF!</definedName>
    <definedName name="MBK.06B">#REF!</definedName>
    <definedName name="MBK.06G">#REF!</definedName>
    <definedName name="MBK.07">#REF!</definedName>
    <definedName name="MBK.07B">#REF!</definedName>
    <definedName name="MBK.07G">#REF!</definedName>
    <definedName name="MBK.08">#REF!</definedName>
    <definedName name="MBK.08B">#REF!</definedName>
    <definedName name="MBK.08G">#REF!</definedName>
    <definedName name="MBK.09">#REF!</definedName>
    <definedName name="MBK.09B">#REF!</definedName>
    <definedName name="MBK.09G">#REF!</definedName>
    <definedName name="MBK.10">#REF!</definedName>
    <definedName name="MBK.10B">#REF!</definedName>
    <definedName name="MBK.10G">#REF!</definedName>
    <definedName name="MBK.11">#REF!</definedName>
    <definedName name="MBK.11B">#REF!</definedName>
    <definedName name="MBK.11G">#REF!</definedName>
    <definedName name="Mbn1p">#REF!</definedName>
    <definedName name="mbnc">#REF!</definedName>
    <definedName name="MBR.01">#REF!</definedName>
    <definedName name="MBR.01B">#REF!</definedName>
    <definedName name="MBR.01G">#REF!</definedName>
    <definedName name="MBR.02">#REF!</definedName>
    <definedName name="MBR.02B">#REF!</definedName>
    <definedName name="MBR.02G">#REF!</definedName>
    <definedName name="MBR.03">#REF!</definedName>
    <definedName name="MBR.03B">#REF!</definedName>
    <definedName name="MBR.03G">#REF!</definedName>
    <definedName name="MBR.04">#REF!</definedName>
    <definedName name="MBR.04B">#REF!</definedName>
    <definedName name="MBR.04G">#REF!</definedName>
    <definedName name="MBR.05">#REF!</definedName>
    <definedName name="MBR.05B">#REF!</definedName>
    <definedName name="MBR.05G">#REF!</definedName>
    <definedName name="MBR.06">#REF!</definedName>
    <definedName name="MBR.06B">#REF!</definedName>
    <definedName name="MBR.06G">#REF!</definedName>
    <definedName name="MBR.07">#REF!</definedName>
    <definedName name="MBR.07B">#REF!</definedName>
    <definedName name="MBR.07G">#REF!</definedName>
    <definedName name="MBR.08">#REF!</definedName>
    <definedName name="MBR.08B">#REF!</definedName>
    <definedName name="MBR.08G">#REF!</definedName>
    <definedName name="MBR.09">#REF!</definedName>
    <definedName name="MBR.09B">#REF!</definedName>
    <definedName name="MBR.09G">#REF!</definedName>
    <definedName name="MBR.10">#REF!</definedName>
    <definedName name="MBR.10B">#REF!</definedName>
    <definedName name="MBR.10G">#REF!</definedName>
    <definedName name="MBR.11">#REF!</definedName>
    <definedName name="MBR.11B">#REF!</definedName>
    <definedName name="MBR.11G">#REF!</definedName>
    <definedName name="MBR.12">#REF!</definedName>
    <definedName name="MBR.12B">#REF!</definedName>
    <definedName name="MBR.12G">#REF!</definedName>
    <definedName name="MBR.13">#REF!</definedName>
    <definedName name="MBR.13B">#REF!</definedName>
    <definedName name="MBR.13G">#REF!</definedName>
    <definedName name="MBR.14">#REF!</definedName>
    <definedName name="MBR.14B">#REF!</definedName>
    <definedName name="MBR.14G">#REF!</definedName>
    <definedName name="MBR.15">#REF!</definedName>
    <definedName name="MBR.15B">#REF!</definedName>
    <definedName name="MBR.15G">#REF!</definedName>
    <definedName name="MBR.16">#REF!</definedName>
    <definedName name="MBR.16B">#REF!</definedName>
    <definedName name="MBR.16G">#REF!</definedName>
    <definedName name="MBR.17">#REF!</definedName>
    <definedName name="MBR.17B">#REF!</definedName>
    <definedName name="MBR.17G">#REF!</definedName>
    <definedName name="MBR.18">#REF!</definedName>
    <definedName name="MBR.18B">#REF!</definedName>
    <definedName name="MBR.18G">#REF!</definedName>
    <definedName name="MBR.19">#REF!</definedName>
    <definedName name="MBR.19B">#REF!</definedName>
    <definedName name="MBR.19G">#REF!</definedName>
    <definedName name="MBR.20">#REF!</definedName>
    <definedName name="MBR.20B">#REF!</definedName>
    <definedName name="MBR.20G">#REF!</definedName>
    <definedName name="mbrav">#REF!</definedName>
    <definedName name="MBT.01">#REF!</definedName>
    <definedName name="MBT.01B">#REF!</definedName>
    <definedName name="MBT.01G">#REF!</definedName>
    <definedName name="MBT.02">#REF!</definedName>
    <definedName name="MBT.02B">#REF!</definedName>
    <definedName name="MBT.02G">#REF!</definedName>
    <definedName name="MBT.03">#REF!</definedName>
    <definedName name="MBT.03B">#REF!</definedName>
    <definedName name="MBT.03G">#REF!</definedName>
    <definedName name="MBT.04">#REF!</definedName>
    <definedName name="MBT.04B">#REF!</definedName>
    <definedName name="MBT.04G">#REF!</definedName>
    <definedName name="MBT.05">#REF!</definedName>
    <definedName name="MBT.05B">#REF!</definedName>
    <definedName name="MBT.05G">#REF!</definedName>
    <definedName name="MBT.06">#REF!</definedName>
    <definedName name="MBT.06B">#REF!</definedName>
    <definedName name="MBT.06G">#REF!</definedName>
    <definedName name="MBT.07">#REF!</definedName>
    <definedName name="MBT.07B">#REF!</definedName>
    <definedName name="MBT.07G">#REF!</definedName>
    <definedName name="MBT.08">#REF!</definedName>
    <definedName name="MBT.08B">#REF!</definedName>
    <definedName name="MBT.08G">#REF!</definedName>
    <definedName name="MBT.09">#REF!</definedName>
    <definedName name="MBT.09B">#REF!</definedName>
    <definedName name="MBT.09G">#REF!</definedName>
    <definedName name="MBT.10">#REF!</definedName>
    <definedName name="MBT.10B">#REF!</definedName>
    <definedName name="MBT.10G">#REF!</definedName>
    <definedName name="MBT.11">#REF!</definedName>
    <definedName name="MBT.11B">#REF!</definedName>
    <definedName name="MBT.11G">#REF!</definedName>
    <definedName name="MBT.12">#REF!</definedName>
    <definedName name="MBT.12B">#REF!</definedName>
    <definedName name="MBT.12G">#REF!</definedName>
    <definedName name="MBT.13">#REF!</definedName>
    <definedName name="MBT.13B">#REF!</definedName>
    <definedName name="MBT.13G">#REF!</definedName>
    <definedName name="MBT.14">#REF!</definedName>
    <definedName name="MBT.14B">#REF!</definedName>
    <definedName name="MBT.14G">#REF!</definedName>
    <definedName name="MBT.15">#REF!</definedName>
    <definedName name="MBT.15B">#REF!</definedName>
    <definedName name="MBT.15G">#REF!</definedName>
    <definedName name="MBT.16">#REF!</definedName>
    <definedName name="MBT.16B">#REF!</definedName>
    <definedName name="MBT.16G">#REF!</definedName>
    <definedName name="MBT.17">#REF!</definedName>
    <definedName name="MBT.17B">#REF!</definedName>
    <definedName name="MBT.17G">#REF!</definedName>
    <definedName name="MBT.18">#REF!</definedName>
    <definedName name="MBT.18B">#REF!</definedName>
    <definedName name="MBT.18G">#REF!</definedName>
    <definedName name="MBT.19">#REF!</definedName>
    <definedName name="MBT.19B">#REF!</definedName>
    <definedName name="MBT.19G">#REF!</definedName>
    <definedName name="MBT.20">#REF!</definedName>
    <definedName name="MBT.20B">#REF!</definedName>
    <definedName name="MBT.20G">#REF!</definedName>
    <definedName name="MBT.21">#REF!</definedName>
    <definedName name="MBT.21B">#REF!</definedName>
    <definedName name="MBT.21G">#REF!</definedName>
    <definedName name="MBT.22">#REF!</definedName>
    <definedName name="MBT.22B">#REF!</definedName>
    <definedName name="MBT.22G">#REF!</definedName>
    <definedName name="mbtn_6">#REF!</definedName>
    <definedName name="mbttemp">#REF!</definedName>
    <definedName name="MBULK">#REF!</definedName>
    <definedName name="mbvl">#REF!</definedName>
    <definedName name="mbw">#REF!</definedName>
    <definedName name="MBW.01">#REF!</definedName>
    <definedName name="MBW.01B">#REF!</definedName>
    <definedName name="MBW.01G">#REF!</definedName>
    <definedName name="MBW.02">#REF!</definedName>
    <definedName name="MBW.02B">#REF!</definedName>
    <definedName name="MBW.02G">#REF!</definedName>
    <definedName name="MBW.03">#REF!</definedName>
    <definedName name="MBW.03B">#REF!</definedName>
    <definedName name="MBW.03G">#REF!</definedName>
    <definedName name="MBW.04">#REF!</definedName>
    <definedName name="MBW.04B">#REF!</definedName>
    <definedName name="MBW.04G">#REF!</definedName>
    <definedName name="MBW.05">#REF!</definedName>
    <definedName name="MBW.05B">#REF!</definedName>
    <definedName name="MBW.05G">#REF!</definedName>
    <definedName name="MBW.06">#REF!</definedName>
    <definedName name="MBW.06B">#REF!</definedName>
    <definedName name="MBW.06G">#REF!</definedName>
    <definedName name="MBW.07">#REF!</definedName>
    <definedName name="MBW.07B">#REF!</definedName>
    <definedName name="MBW.07G">#REF!</definedName>
    <definedName name="MBW.08">#REF!</definedName>
    <definedName name="MBW.08B">#REF!</definedName>
    <definedName name="MBW.08G">#REF!</definedName>
    <definedName name="MBW.09">#REF!</definedName>
    <definedName name="MBW.09B">#REF!</definedName>
    <definedName name="MBW.09G">#REF!</definedName>
    <definedName name="MBW.10">#REF!</definedName>
    <definedName name="MBW.10B">#REF!</definedName>
    <definedName name="MBW.10G">#REF!</definedName>
    <definedName name="MBW.11">#REF!</definedName>
    <definedName name="MBW.11B">#REF!</definedName>
    <definedName name="MBW.11G">#REF!</definedName>
    <definedName name="MBW.12">#REF!</definedName>
    <definedName name="MBW.12B">#REF!</definedName>
    <definedName name="MBW.12G">#REF!</definedName>
    <definedName name="MBW.13">#REF!</definedName>
    <definedName name="MBW.13B">#REF!</definedName>
    <definedName name="MBW.13G">#REF!</definedName>
    <definedName name="MBW.14">#REF!</definedName>
    <definedName name="MBW.14B">#REF!</definedName>
    <definedName name="MBW.14G">#REF!</definedName>
    <definedName name="MBW.15">#REF!</definedName>
    <definedName name="MBW.15B">#REF!</definedName>
    <definedName name="MBW.15G">#REF!</definedName>
    <definedName name="MBW.16">#REF!</definedName>
    <definedName name="MBW.16B">#REF!</definedName>
    <definedName name="MBW.16G">#REF!</definedName>
    <definedName name="MBW.17">#REF!</definedName>
    <definedName name="MBW.17B">#REF!</definedName>
    <definedName name="MBW.17G">#REF!</definedName>
    <definedName name="MBW.18">#REF!</definedName>
    <definedName name="MBW.18B">#REF!</definedName>
    <definedName name="MBW.18G">#REF!</definedName>
    <definedName name="MBW.19">#REF!</definedName>
    <definedName name="MBW.19B">#REF!</definedName>
    <definedName name="MBW.19G">#REF!</definedName>
    <definedName name="MBW.20">#REF!</definedName>
    <definedName name="MBW.20B">#REF!</definedName>
    <definedName name="MBW.20G">#REF!</definedName>
    <definedName name="MBW.21">#REF!</definedName>
    <definedName name="MBW.21B">#REF!</definedName>
    <definedName name="MBW.21G">#REF!</definedName>
    <definedName name="MBW.22">#REF!</definedName>
    <definedName name="MBW.22B">#REF!</definedName>
    <definedName name="MBW.22G">#REF!</definedName>
    <definedName name="MBW.23">#REF!</definedName>
    <definedName name="MBW.23B">#REF!</definedName>
    <definedName name="MBW.23G">#REF!</definedName>
    <definedName name="MBW.24">#REF!</definedName>
    <definedName name="MBW.24B">#REF!</definedName>
    <definedName name="MBW.24G">#REF!</definedName>
    <definedName name="MBW.25">#REF!</definedName>
    <definedName name="MBW.25B">#REF!</definedName>
    <definedName name="MBW.25G">#REF!</definedName>
    <definedName name="MBW.26">#REF!</definedName>
    <definedName name="MBW.26B">#REF!</definedName>
    <definedName name="MBW.26G">#REF!</definedName>
    <definedName name="MBW.27">#REF!</definedName>
    <definedName name="MBW.27B">#REF!</definedName>
    <definedName name="MBW.27G">#REF!</definedName>
    <definedName name="MBW.28">#REF!</definedName>
    <definedName name="MBW.28B">#REF!</definedName>
    <definedName name="MBW.28G">#REF!</definedName>
    <definedName name="MBW.29">#REF!</definedName>
    <definedName name="MBW.29B">#REF!</definedName>
    <definedName name="MBW.29G">#REF!</definedName>
    <definedName name="MBW.30">#REF!</definedName>
    <definedName name="MBW.30B">#REF!</definedName>
    <definedName name="MBW.30G">#REF!</definedName>
    <definedName name="mbw_6">#REF!</definedName>
    <definedName name="MC">#REF!</definedName>
    <definedName name="mcat">#REF!</definedName>
    <definedName name="mcatbes">#REF!</definedName>
    <definedName name="mcatdal">#REF!</definedName>
    <definedName name="mcatkay">#REF!</definedName>
    <definedName name="mcatluar">#REF!</definedName>
    <definedName name="mcatplaf">#REF!</definedName>
    <definedName name="MCB">#REF!</definedName>
    <definedName name="mcb.4">#REF!</definedName>
    <definedName name="mcb.6">#REF!</definedName>
    <definedName name="MCB_1_PHASA">#REF!</definedName>
    <definedName name="mcb10mg">#REF!</definedName>
    <definedName name="mcb16mg">#REF!</definedName>
    <definedName name="mcb4bbc">#REF!</definedName>
    <definedName name="mccb.250">#REF!</definedName>
    <definedName name="mccb.80">#REF!</definedName>
    <definedName name="mcian">#REF!</definedName>
    <definedName name="mcrane">#REF!</definedName>
    <definedName name="mcs">#REF!</definedName>
    <definedName name="mcs_1">#REF!</definedName>
    <definedName name="mcs_1_1">#REF!</definedName>
    <definedName name="mcs_1_1_1">#REF!</definedName>
    <definedName name="mcs_3">#REF!</definedName>
    <definedName name="mcs_4">#REF!</definedName>
    <definedName name="mcs_7">#REF!</definedName>
    <definedName name="MCT.01">#REF!</definedName>
    <definedName name="MCT.01B">#REF!</definedName>
    <definedName name="MCT.01G">#REF!</definedName>
    <definedName name="MCT.02">#REF!</definedName>
    <definedName name="MCT.02B">#REF!</definedName>
    <definedName name="MCT.02G">#REF!</definedName>
    <definedName name="MCT.03">#REF!</definedName>
    <definedName name="MCT.03B">#REF!</definedName>
    <definedName name="MCT.03G">#REF!</definedName>
    <definedName name="MCT.04">#REF!</definedName>
    <definedName name="MCT.04B">#REF!</definedName>
    <definedName name="MCT.04G">#REF!</definedName>
    <definedName name="MCT.05">#REF!</definedName>
    <definedName name="MCT.05B">#REF!</definedName>
    <definedName name="MCT.05G">#REF!</definedName>
    <definedName name="MCT.06">#REF!</definedName>
    <definedName name="MCT.06B">#REF!</definedName>
    <definedName name="MCT.06G">#REF!</definedName>
    <definedName name="MCT.07">#REF!</definedName>
    <definedName name="MCT.07B">#REF!</definedName>
    <definedName name="MCT.07G">#REF!</definedName>
    <definedName name="MCT.08">#REF!</definedName>
    <definedName name="MCT.08B">#REF!</definedName>
    <definedName name="MCT.08G">#REF!</definedName>
    <definedName name="MCT.09">#REF!</definedName>
    <definedName name="MCT.09B">#REF!</definedName>
    <definedName name="MCT.09G">#REF!</definedName>
    <definedName name="MCT.10">#REF!</definedName>
    <definedName name="MCT.10B">#REF!</definedName>
    <definedName name="MCT.10G">#REF!</definedName>
    <definedName name="MCT.11">#REF!</definedName>
    <definedName name="MCT.11B">#REF!</definedName>
    <definedName name="MCT.11G">#REF!</definedName>
    <definedName name="MCT.12">#REF!</definedName>
    <definedName name="MCT.12B">#REF!</definedName>
    <definedName name="MCT.12G">#REF!</definedName>
    <definedName name="MCT.13">#REF!</definedName>
    <definedName name="MCT.13B">#REF!</definedName>
    <definedName name="MCT.13G">#REF!</definedName>
    <definedName name="MCT.14">#REF!</definedName>
    <definedName name="MCT.14B">#REF!</definedName>
    <definedName name="MCT.14G">#REF!</definedName>
    <definedName name="MCT.15">#REF!</definedName>
    <definedName name="MCT.15B">#REF!</definedName>
    <definedName name="MCT.15G">#REF!</definedName>
    <definedName name="MCT.16">#REF!</definedName>
    <definedName name="MCT.16B">#REF!</definedName>
    <definedName name="MCT.16G">#REF!</definedName>
    <definedName name="MCT.17">#REF!</definedName>
    <definedName name="MCT.17B">#REF!</definedName>
    <definedName name="MCT.17G">#REF!</definedName>
    <definedName name="MCT.18">#REF!</definedName>
    <definedName name="MCT.18B">#REF!</definedName>
    <definedName name="MCT.18G">#REF!</definedName>
    <definedName name="MCT.19">#REF!</definedName>
    <definedName name="MCT.19B">#REF!</definedName>
    <definedName name="MCT.19G">#REF!</definedName>
    <definedName name="MCT.20">#REF!</definedName>
    <definedName name="MCT.20B">#REF!</definedName>
    <definedName name="MCT.20G">#REF!</definedName>
    <definedName name="MCT.21">#REF!</definedName>
    <definedName name="MCT.21B">#REF!</definedName>
    <definedName name="MCT.21G">#REF!</definedName>
    <definedName name="MCT.22">#REF!</definedName>
    <definedName name="MCT.22B">#REF!</definedName>
    <definedName name="MCT.22G">#REF!</definedName>
    <definedName name="MCT.23">#REF!</definedName>
    <definedName name="MCT.23B">#REF!</definedName>
    <definedName name="MCT.23G">#REF!</definedName>
    <definedName name="MCT.24">#REF!</definedName>
    <definedName name="MCT.24B">#REF!</definedName>
    <definedName name="MCT.24G">#REF!</definedName>
    <definedName name="MCT.25">#REF!</definedName>
    <definedName name="MCT.25B">#REF!</definedName>
    <definedName name="MCT.25G">#REF!</definedName>
    <definedName name="MCT.26">#REF!</definedName>
    <definedName name="MCT.26B">#REF!</definedName>
    <definedName name="MCT.26G">#REF!</definedName>
    <definedName name="MD">#REF!</definedName>
    <definedName name="mde.13">#REF!</definedName>
    <definedName name="MDP">#REF!</definedName>
    <definedName name="MDR">#REF!</definedName>
    <definedName name="MDR_4">#REF!</definedName>
    <definedName name="Me" localSheetId="8">{"Book1","4.09 FLORA DAN FAUNA.xls","4.22 PERLENGKAPAN SEKOLAH.xls"}</definedName>
    <definedName name="ME">#REF!</definedName>
    <definedName name="me.1">#REF!</definedName>
    <definedName name="me.2">#REF!</definedName>
    <definedName name="ME_1">#REF!</definedName>
    <definedName name="ME_1_1">#REF!</definedName>
    <definedName name="ME_2">#REF!</definedName>
    <definedName name="ME_3">#REF!</definedName>
    <definedName name="ME_4">#REF!</definedName>
    <definedName name="ME_4_1">#REF!</definedName>
    <definedName name="ME_5">#REF!</definedName>
    <definedName name="me_6">#REF!</definedName>
    <definedName name="ME_7">#REF!</definedName>
    <definedName name="ME_7_1">#REF!</definedName>
    <definedName name="ME_8">#REF!</definedName>
    <definedName name="ME_9">#REF!</definedName>
    <definedName name="me_by_owner">#REF!</definedName>
    <definedName name="me_extern">#REF!</definedName>
    <definedName name="me_fisik">#REF!</definedName>
    <definedName name="me_intern">#REF!</definedName>
    <definedName name="mebor">#REF!</definedName>
    <definedName name="mef" localSheetId="9">{"Book1","4.09 FLORA DAN FAUNA.xls","4.22 PERLENGKAPAN SEKOLAH.xls"}</definedName>
    <definedName name="mef" localSheetId="8">{"Book1","4.09 FLORA DAN FAUNA.xls","4.22 PERLENGKAPAN SEKOLAH.xls"}</definedName>
    <definedName name="mef">{"Book1","4.09 FLORA DAN FAUNA.xls","4.22 PERLENGKAPAN SEKOLAH.xls"}</definedName>
    <definedName name="meger">#REF!</definedName>
    <definedName name="meja">#REF!</definedName>
    <definedName name="Meja_Belajar">#REF!</definedName>
    <definedName name="Meja_Guru">#REF!</definedName>
    <definedName name="Mejabelajar">#REF!</definedName>
    <definedName name="mejabeton">#REF!</definedName>
    <definedName name="Mejaguru">#REF!</definedName>
    <definedName name="MejaSiswaGanda">#REF!</definedName>
    <definedName name="mejmar">#REF!</definedName>
    <definedName name="mek" localSheetId="9">{"Book1","4.09 FLORA DAN FAUNA.xls","4.22 PERLENGKAPAN SEKOLAH.xls"}</definedName>
    <definedName name="mek" localSheetId="8">{"Book1","4.09 FLORA DAN FAUNA.xls","4.22 PERLENGKAPAN SEKOLAH.xls"}</definedName>
    <definedName name="mek">{"Book1","4.09 FLORA DAN FAUNA.xls","4.22 PERLENGKAPAN SEKOLAH.xls"}</definedName>
    <definedName name="meka" localSheetId="9">{"Book1","4.09 FLORA DAN FAUNA.xls","4.22 PERLENGKAPAN SEKOLAH.xls"}</definedName>
    <definedName name="meka" localSheetId="8">{"Book1","4.09 FLORA DAN FAUNA.xls","4.22 PERLENGKAPAN SEKOLAH.xls"}</definedName>
    <definedName name="meka">{"Book1","4.09 FLORA DAN FAUNA.xls","4.22 PERLENGKAPAN SEKOLAH.xls"}</definedName>
    <definedName name="Mekanik">#REF!</definedName>
    <definedName name="MEKANIKAL">#REF!</definedName>
    <definedName name="mekar" localSheetId="9">{"Book1","4.09 FLORA DAN FAUNA.xls","4.22 PERLENGKAPAN SEKOLAH.xls"}</definedName>
    <definedName name="mekar" localSheetId="8">{"Book1","4.09 FLORA DAN FAUNA.xls","4.22 PERLENGKAPAN SEKOLAH.xls"}</definedName>
    <definedName name="mekar">{"Book1","4.09 FLORA DAN FAUNA.xls","4.22 PERLENGKAPAN SEKOLAH.xls"}</definedName>
    <definedName name="mekd" localSheetId="9">{"Book1","4.09 FLORA DAN FAUNA.xls","4.22 PERLENGKAPAN SEKOLAH.xls"}</definedName>
    <definedName name="mekd" localSheetId="8">{"Book1","4.09 FLORA DAN FAUNA.xls","4.22 PERLENGKAPAN SEKOLAH.xls"}</definedName>
    <definedName name="mekd">{"Book1","4.09 FLORA DAN FAUNA.xls","4.22 PERLENGKAPAN SEKOLAH.xls"}</definedName>
    <definedName name="meke" localSheetId="9">{"Book1","4.09 FLORA DAN FAUNA.xls","4.22 PERLENGKAPAN SEKOLAH.xls"}</definedName>
    <definedName name="meke" localSheetId="8">{"Book1","4.09 FLORA DAN FAUNA.xls","4.22 PERLENGKAPAN SEKOLAH.xls"}</definedName>
    <definedName name="meke">{"Book1","4.09 FLORA DAN FAUNA.xls","4.22 PERLENGKAPAN SEKOLAH.xls"}</definedName>
    <definedName name="mekf" localSheetId="9">{"Book1","4.09 FLORA DAN FAUNA.xls","4.22 PERLENGKAPAN SEKOLAH.xls"}</definedName>
    <definedName name="mekf" localSheetId="8">{"Book1","4.09 FLORA DAN FAUNA.xls","4.22 PERLENGKAPAN SEKOLAH.xls"}</definedName>
    <definedName name="mekf">{"Book1","4.09 FLORA DAN FAUNA.xls","4.22 PERLENGKAPAN SEKOLAH.xls"}</definedName>
    <definedName name="meki" localSheetId="9">{"Book1","4.09 FLORA DAN FAUNA.xls","4.22 PERLENGKAPAN SEKOLAH.xls"}</definedName>
    <definedName name="meki" localSheetId="8">{"Book1","4.09 FLORA DAN FAUNA.xls","4.22 PERLENGKAPAN SEKOLAH.xls"}</definedName>
    <definedName name="meki">{"Book1","4.09 FLORA DAN FAUNA.xls","4.22 PERLENGKAPAN SEKOLAH.xls"}</definedName>
    <definedName name="mekl" localSheetId="9">{"Book1","4.09 FLORA DAN FAUNA.xls","4.22 PERLENGKAPAN SEKOLAH.xls"}</definedName>
    <definedName name="mekl" localSheetId="8">{"Book1","4.09 FLORA DAN FAUNA.xls","4.22 PERLENGKAPAN SEKOLAH.xls"}</definedName>
    <definedName name="mekl">{"Book1","4.09 FLORA DAN FAUNA.xls","4.22 PERLENGKAPAN SEKOLAH.xls"}</definedName>
    <definedName name="meko" localSheetId="9">{"Book1","4.09 FLORA DAN FAUNA.xls","4.22 PERLENGKAPAN SEKOLAH.xls"}</definedName>
    <definedName name="meko" localSheetId="8">{"Book1","4.09 FLORA DAN FAUNA.xls","4.22 PERLENGKAPAN SEKOLAH.xls"}</definedName>
    <definedName name="meko">{"Book1","4.09 FLORA DAN FAUNA.xls","4.22 PERLENGKAPAN SEKOLAH.xls"}</definedName>
    <definedName name="mekot" localSheetId="9">{"Book1","4.09 FLORA DAN FAUNA.xls","4.22 PERLENGKAPAN SEKOLAH.xls"}</definedName>
    <definedName name="mekot" localSheetId="8">{"Book1","4.09 FLORA DAN FAUNA.xls","4.22 PERLENGKAPAN SEKOLAH.xls"}</definedName>
    <definedName name="mekot">{"Book1","4.09 FLORA DAN FAUNA.xls","4.22 PERLENGKAPAN SEKOLAH.xls"}</definedName>
    <definedName name="mekp" localSheetId="9">{"Book1","4.09 FLORA DAN FAUNA.xls","4.22 PERLENGKAPAN SEKOLAH.xls"}</definedName>
    <definedName name="mekp" localSheetId="8">{"Book1","4.09 FLORA DAN FAUNA.xls","4.22 PERLENGKAPAN SEKOLAH.xls"}</definedName>
    <definedName name="mekp">{"Book1","4.09 FLORA DAN FAUNA.xls","4.22 PERLENGKAPAN SEKOLAH.xls"}</definedName>
    <definedName name="mekpli" localSheetId="9">{"Book1","4.09 FLORA DAN FAUNA.xls","4.22 PERLENGKAPAN SEKOLAH.xls"}</definedName>
    <definedName name="mekpli" localSheetId="8">{"Book1","4.09 FLORA DAN FAUNA.xls","4.22 PERLENGKAPAN SEKOLAH.xls"}</definedName>
    <definedName name="mekpli">{"Book1","4.09 FLORA DAN FAUNA.xls","4.22 PERLENGKAPAN SEKOLAH.xls"}</definedName>
    <definedName name="meku" localSheetId="9">{"Book1","4.09 FLORA DAN FAUNA.xls","4.22 PERLENGKAPAN SEKOLAH.xls"}</definedName>
    <definedName name="meku" localSheetId="8">{"Book1","4.09 FLORA DAN FAUNA.xls","4.22 PERLENGKAPAN SEKOLAH.xls"}</definedName>
    <definedName name="meku">{"Book1","4.09 FLORA DAN FAUNA.xls","4.22 PERLENGKAPAN SEKOLAH.xls"}</definedName>
    <definedName name="Mel">#REF!</definedName>
    <definedName name="mel.">#REF!</definedName>
    <definedName name="Melamic">#REF!</definedName>
    <definedName name="melamik">#REF!</definedName>
    <definedName name="melamine">#REF!</definedName>
    <definedName name="melas">#REF!</definedName>
    <definedName name="melintang">#REF!</definedName>
    <definedName name="mem">#REF!</definedName>
    <definedName name="memanjang">#REF!</definedName>
    <definedName name="membrane">"$#REF!.$H$12"</definedName>
    <definedName name="membraneprofing">#REF!</definedName>
    <definedName name="MEMEK">#REF!</definedName>
    <definedName name="MEN" hidden="1">#REF!</definedName>
    <definedName name="menara_extern">#REF!</definedName>
    <definedName name="menara_intern">#REF!</definedName>
    <definedName name="menara45">#REF!</definedName>
    <definedName name="menara66">#REF!</definedName>
    <definedName name="menara70">#REF!</definedName>
    <definedName name="MenempatkanBesiBeton">#REF!</definedName>
    <definedName name="MENGEROK_CAT_LAMA">#REF!</definedName>
    <definedName name="MENI">#REF!</definedName>
    <definedName name="meni.b">#REF!</definedName>
    <definedName name="meni.besi">#REF!</definedName>
    <definedName name="meni.k">#REF!</definedName>
    <definedName name="meni.kayu">#REF!</definedName>
    <definedName name="meni_kayu">#REF!</definedName>
    <definedName name="menib">#REF!</definedName>
    <definedName name="MeniBaja">#REF!</definedName>
    <definedName name="menibesi">#REF!</definedName>
    <definedName name="menie">#REF!</definedName>
    <definedName name="menie_kayu">#REF!</definedName>
    <definedName name="Menik">#REF!</definedName>
    <definedName name="menikayu">#REF!</definedName>
    <definedName name="MENU2">#REF!</definedName>
    <definedName name="MENU3">#REF!</definedName>
    <definedName name="MENUAG">#REF!</definedName>
    <definedName name="MENUAL">#REF!</definedName>
    <definedName name="MENUB">#REF!</definedName>
    <definedName name="MENUB1">#REF!</definedName>
    <definedName name="MENUB2">#REF!</definedName>
    <definedName name="MENUBOQ">#REF!</definedName>
    <definedName name="MENUBT">#REF!</definedName>
    <definedName name="MENUD2">#REF!</definedName>
    <definedName name="MENUD2F">#REF!</definedName>
    <definedName name="MENUD2F2">#REF!</definedName>
    <definedName name="MENUD2U">#REF!</definedName>
    <definedName name="MENUD2U2">#REF!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D9">#REF!</definedName>
    <definedName name="MENUD9F">#REF!</definedName>
    <definedName name="MENUD9F2">#REF!</definedName>
    <definedName name="MENUD9F3">#REF!</definedName>
    <definedName name="MENUD9F4">#REF!</definedName>
    <definedName name="MENUD9U">#REF!</definedName>
    <definedName name="MENUD9U2">#REF!</definedName>
    <definedName name="MENUD9U3">#REF!</definedName>
    <definedName name="MENUD9U4">#REF!</definedName>
    <definedName name="MENUIN">#REF!</definedName>
    <definedName name="MENUMOB">#REF!</definedName>
    <definedName name="Menyetujui">#REF!</definedName>
    <definedName name="mep">#REF!</definedName>
    <definedName name="mepo">#REF!</definedName>
    <definedName name="meq" localSheetId="9">{"Book1","4.09 FLORA DAN FAUNA.xls","4.22 PERLENGKAPAN SEKOLAH.xls"}</definedName>
    <definedName name="meq" localSheetId="8">{"Book1","4.09 FLORA DAN FAUNA.xls","4.22 PERLENGKAPAN SEKOLAH.xls"}</definedName>
    <definedName name="meq">{"Book1","4.09 FLORA DAN FAUNA.xls","4.22 PERLENGKAPAN SEKOLAH.xls"}</definedName>
    <definedName name="mer" localSheetId="9">{"Book1","4.09 FLORA DAN FAUNA.xls","4.22 PERLENGKAPAN SEKOLAH.xls"}</definedName>
    <definedName name="mer" localSheetId="8">{"Book1","4.09 FLORA DAN FAUNA.xls","4.22 PERLENGKAPAN SEKOLAH.xls"}</definedName>
    <definedName name="mer">{"Book1","4.09 FLORA DAN FAUNA.xls","4.22 PERLENGKAPAN SEKOLAH.xls"}</definedName>
    <definedName name="MER_BALOK">#REF!</definedName>
    <definedName name="MER_PAPAN">#REF!</definedName>
    <definedName name="MER_USUK">#REF!</definedName>
    <definedName name="merah" localSheetId="9">{"Book1","4.09 FLORA DAN FAUNA.xls","4.22 PERLENGKAPAN SEKOLAH.xls"}</definedName>
    <definedName name="merah" localSheetId="8">{"Book1","4.09 FLORA DAN FAUNA.xls","4.22 PERLENGKAPAN SEKOLAH.xls"}</definedName>
    <definedName name="merah">{"Book1","4.09 FLORA DAN FAUNA.xls","4.22 PERLENGKAPAN SEKOLAH.xls"}</definedName>
    <definedName name="merah.1">#REF!</definedName>
    <definedName name="merahpacitan">#REF!</definedName>
    <definedName name="meranti">#REF!</definedName>
    <definedName name="meranti_usuk">#REF!</definedName>
    <definedName name="merantib">#REF!</definedName>
    <definedName name="merantibalok">#REF!</definedName>
    <definedName name="merantip">#REF!</definedName>
    <definedName name="merantipapan">#REF!</definedName>
    <definedName name="merantiusuk">#REF!</definedName>
    <definedName name="merbau">#REF!</definedName>
    <definedName name="mes" localSheetId="9">{"Book1","4.09 FLORA DAN FAUNA.xls","4.22 PERLENGKAPAN SEKOLAH.xls"}</definedName>
    <definedName name="mes" localSheetId="8">{"Book1","4.09 FLORA DAN FAUNA.xls","4.22 PERLENGKAPAN SEKOLAH.xls"}</definedName>
    <definedName name="mes">{"Book1","4.09 FLORA DAN FAUNA.xls","4.22 PERLENGKAPAN SEKOLAH.xls"}</definedName>
    <definedName name="mesger">#REF!</definedName>
    <definedName name="MESH">#REF!</definedName>
    <definedName name="mesh001">#REF!</definedName>
    <definedName name="mesin.pompa">#REF!</definedName>
    <definedName name="mesin.tes">#REF!</definedName>
    <definedName name="Mesin_bor">#REF!</definedName>
    <definedName name="Mesin_gergaji">#REF!</definedName>
    <definedName name="Mesin_las">#REF!</definedName>
    <definedName name="Mesin_Potong_ChainShaw">#REF!</definedName>
    <definedName name="Mesin_potong_plat">#REF!</definedName>
    <definedName name="Mesin_snay">#REF!</definedName>
    <definedName name="mesingilas">#REF!</definedName>
    <definedName name="mesingilas3roda">#REF!</definedName>
    <definedName name="mesingilaskaret">#REF!</definedName>
    <definedName name="mesingilastendem">#REF!</definedName>
    <definedName name="mesinlas">#REF!</definedName>
    <definedName name="mesinlas.pe">#REF!</definedName>
    <definedName name="mesinpenyemprotaspal">#REF!</definedName>
    <definedName name="meslas">#REF!</definedName>
    <definedName name="MESS_JAKARTA">#REF!</definedName>
    <definedName name="MESS_JAKARTA_4">#REF!</definedName>
    <definedName name="MESS_U.PANDANG">#REF!</definedName>
    <definedName name="MESS_U.PANDANG_4">#REF!</definedName>
    <definedName name="met" localSheetId="9">{"Book1","4.09 FLORA DAN FAUNA.xls","4.22 PERLENGKAPAN SEKOLAH.xls"}</definedName>
    <definedName name="met" localSheetId="8">{"Book1","4.09 FLORA DAN FAUNA.xls","4.22 PERLENGKAPAN SEKOLAH.xls"}</definedName>
    <definedName name="met">{"Book1","4.09 FLORA DAN FAUNA.xls","4.22 PERLENGKAPAN SEKOLAH.xls"}</definedName>
    <definedName name="Met_Agg_A">#REF!</definedName>
    <definedName name="Met_Agg_B">#REF!</definedName>
    <definedName name="Met_Agg_C">#REF!</definedName>
    <definedName name="MET_ANLS_TEKNIS">#REF!</definedName>
    <definedName name="MET_ATB">#REF!</definedName>
    <definedName name="met_beton_BO">#REF!</definedName>
    <definedName name="Met_gal_aspal">#REF!</definedName>
    <definedName name="MET_GAL_BATU">#REF!</definedName>
    <definedName name="MET_GALBIASA">#REF!</definedName>
    <definedName name="MET_GALIAN_SALURAN">#REF!</definedName>
    <definedName name="Met_K125">#REF!</definedName>
    <definedName name="Met_K175">#REF!</definedName>
    <definedName name="Met_K225">#REF!</definedName>
    <definedName name="Met_K350">#REF!</definedName>
    <definedName name="Met_Laston">#REF!</definedName>
    <definedName name="MET_MORTAR">#REF!</definedName>
    <definedName name="met_pemel">#REF!</definedName>
    <definedName name="Met_Penyiapan">#REF!</definedName>
    <definedName name="met_pilihan">#REF!</definedName>
    <definedName name="met_pipa">#REF!</definedName>
    <definedName name="Met_Ps_Batu">#REF!</definedName>
    <definedName name="Met_Resap">#REF!</definedName>
    <definedName name="mET_ULIN">#REF!</definedName>
    <definedName name="met_urugan_biasa">#REF!</definedName>
    <definedName name="metal">#REF!</definedName>
    <definedName name="Metal_Stud_76x34_t_0_5">#REF!</definedName>
    <definedName name="metalpasir">#REF!</definedName>
    <definedName name="metals001">#REF!</definedName>
    <definedName name="metals002">#REF!</definedName>
    <definedName name="metals003">#REF!</definedName>
    <definedName name="metals004">#REF!</definedName>
    <definedName name="metals005">#REF!</definedName>
    <definedName name="methode">#REF!</definedName>
    <definedName name="methode2">#REF!</definedName>
    <definedName name="Meto">#REF!</definedName>
    <definedName name="metod" hidden="1">#REF!</definedName>
    <definedName name="METODE">#REF!</definedName>
    <definedName name="meu" localSheetId="9">{"Book1","4.09 FLORA DAN FAUNA.xls","4.22 PERLENGKAPAN SEKOLAH.xls"}</definedName>
    <definedName name="meu" localSheetId="8">{"Book1","4.09 FLORA DAN FAUNA.xls","4.22 PERLENGKAPAN SEKOLAH.xls"}</definedName>
    <definedName name="meu">{"Book1","4.09 FLORA DAN FAUNA.xls","4.22 PERLENGKAPAN SEKOLAH.xls"}</definedName>
    <definedName name="mev" localSheetId="9">{"Book1","4.09 FLORA DAN FAUNA.xls","4.22 PERLENGKAPAN SEKOLAH.xls"}</definedName>
    <definedName name="mev" localSheetId="8">{"Book1","4.09 FLORA DAN FAUNA.xls","4.22 PERLENGKAPAN SEKOLAH.xls"}</definedName>
    <definedName name="mev">{"Book1","4.09 FLORA DAN FAUNA.xls","4.22 PERLENGKAPAN SEKOLAH.xls"}</definedName>
    <definedName name="mew" localSheetId="9">{"Book1","4.09 FLORA DAN FAUNA.xls","4.22 PERLENGKAPAN SEKOLAH.xls"}</definedName>
    <definedName name="mew" localSheetId="8">{"Book1","4.09 FLORA DAN FAUNA.xls","4.22 PERLENGKAPAN SEKOLAH.xls"}</definedName>
    <definedName name="mew">{"Book1","4.09 FLORA DAN FAUNA.xls","4.22 PERLENGKAPAN SEKOLAH.xls"}</definedName>
    <definedName name="mey" localSheetId="9">{"Book1","4.09 FLORA DAN FAUNA.xls","4.22 PERLENGKAPAN SEKOLAH.xls"}</definedName>
    <definedName name="mey" localSheetId="8">{"Book1","4.09 FLORA DAN FAUNA.xls","4.22 PERLENGKAPAN SEKOLAH.xls"}</definedName>
    <definedName name="mey">{"Book1","4.09 FLORA DAN FAUNA.xls","4.22 PERLENGKAPAN SEKOLAH.xls"}</definedName>
    <definedName name="meyi" localSheetId="9">{"Book1","4.09 FLORA DAN FAUNA.xls","4.22 PERLENGKAPAN SEKOLAH.xls"}</definedName>
    <definedName name="meyi" localSheetId="8">{"Book1","4.09 FLORA DAN FAUNA.xls","4.22 PERLENGKAPAN SEKOLAH.xls"}</definedName>
    <definedName name="meyi">{"Book1","4.09 FLORA DAN FAUNA.xls","4.22 PERLENGKAPAN SEKOLAH.xls"}</definedName>
    <definedName name="mezanin">#REF!</definedName>
    <definedName name="mezz">#REF!</definedName>
    <definedName name="mezzanine">#REF!</definedName>
    <definedName name="mf_28">"'file://SERVER3/har-data/STRUCTURE PRICE OF BQ KOMPAS GRAMEDIA.xls'#$analisa.$#REF!$#REF!"</definedName>
    <definedName name="mff">#REF!</definedName>
    <definedName name="MG">#REF!</definedName>
    <definedName name="mg.3r">#REF!</definedName>
    <definedName name="mgb">#REF!</definedName>
    <definedName name="mggll">#REF!</definedName>
    <definedName name="mgilas">#REF!</definedName>
    <definedName name="mgrk">#REF!</definedName>
    <definedName name="mgt">#REF!</definedName>
    <definedName name="mh">#REF!</definedName>
    <definedName name="mhkh.k" localSheetId="9">{"'Sheet1'!$A$1"}</definedName>
    <definedName name="mhkh.k">{"'Sheet1'!$A$1"}</definedName>
    <definedName name="MHrate">#REF!</definedName>
    <definedName name="mi">#REF!</definedName>
    <definedName name="MIBE">#REF!</definedName>
    <definedName name="mibe1">#REF!</definedName>
    <definedName name="mibes">#REF!</definedName>
    <definedName name="midrate">#REF!</definedName>
    <definedName name="mill">#REF!</definedName>
    <definedName name="millarsitek">#REF!</definedName>
    <definedName name="millbaja">#REF!</definedName>
    <definedName name="milling">#REF!</definedName>
    <definedName name="millsipil">#REF!</definedName>
    <definedName name="MILYAR">#REF!</definedName>
    <definedName name="milyar1">#REF!</definedName>
    <definedName name="milyar2">#REF!</definedName>
    <definedName name="milyar3">#REF!</definedName>
    <definedName name="MIN">#REF!</definedName>
    <definedName name="mincat">#REF!</definedName>
    <definedName name="MIND">#REF!</definedName>
    <definedName name="ming01">#REF!</definedName>
    <definedName name="ming02">#REF!</definedName>
    <definedName name="ming03">#REF!</definedName>
    <definedName name="MING1">#REF!</definedName>
    <definedName name="MING2">#REF!</definedName>
    <definedName name="MING3">#REF!</definedName>
    <definedName name="MING4">#REF!</definedName>
    <definedName name="MING5">#REF!</definedName>
    <definedName name="MING6">#REF!</definedName>
    <definedName name="MING7">#REF!</definedName>
    <definedName name="mingg04">#REF!</definedName>
    <definedName name="mingguan" hidden="1">#REF!</definedName>
    <definedName name="MingguKe">#REF!</definedName>
    <definedName name="mini">#REF!</definedName>
    <definedName name="Minivibro">#REF!</definedName>
    <definedName name="MINOR">#REF!</definedName>
    <definedName name="minya.c">#REF!</definedName>
    <definedName name="minyak">#REF!</definedName>
    <definedName name="minyak.bkisng">#REF!</definedName>
    <definedName name="minyak.cat">#REF!</definedName>
    <definedName name="minyak.tanah">#REF!</definedName>
    <definedName name="Minyak_cat">#REF!</definedName>
    <definedName name="Minyak_Rem">#REF!</definedName>
    <definedName name="Minyak_Tanah">#REF!</definedName>
    <definedName name="minyakbegisting">#REF!</definedName>
    <definedName name="minyakbek">#REF!</definedName>
    <definedName name="minyakcat">#REF!</definedName>
    <definedName name="MINYAKPELUMAS">#REF!</definedName>
    <definedName name="MinyakTanah">#REF!</definedName>
    <definedName name="minykcat001">#REF!</definedName>
    <definedName name="mirrorTS119AS5">#REF!</definedName>
    <definedName name="MISC">#REF!</definedName>
    <definedName name="MISC._FEILD_EXP">#REF!</definedName>
    <definedName name="MISC._FEILD_EXP_4">#REF!</definedName>
    <definedName name="MISC._TEMP">#REF!</definedName>
    <definedName name="MISC._TEMP_4">#REF!</definedName>
    <definedName name="MISC_1">#REF!</definedName>
    <definedName name="MISC_1_1">#REF!</definedName>
    <definedName name="MISC_1_1_1">#REF!</definedName>
    <definedName name="MISC_3">#REF!</definedName>
    <definedName name="MISC_4">#REF!</definedName>
    <definedName name="MISC_7">#REF!</definedName>
    <definedName name="MiSol">#REF!</definedName>
    <definedName name="MISTIL">#REF!</definedName>
    <definedName name="MIT">#N/A</definedName>
    <definedName name="mix">#REF!</definedName>
    <definedName name="MIXER">#REF!</definedName>
    <definedName name="mixer_1">#REF!</definedName>
    <definedName name="mjasa">#REF!</definedName>
    <definedName name="mk">#REF!</definedName>
    <definedName name="mkayu">#REF!</definedName>
    <definedName name="MKC.01B">#REF!</definedName>
    <definedName name="MKC.01G">#REF!</definedName>
    <definedName name="MKC.02">#REF!</definedName>
    <definedName name="MKC.02B">#REF!</definedName>
    <definedName name="MKC.02G">#REF!</definedName>
    <definedName name="MKC.03">#REF!</definedName>
    <definedName name="MKC.03B">#REF!</definedName>
    <definedName name="MKC.03G">#REF!</definedName>
    <definedName name="MKC.04">#REF!</definedName>
    <definedName name="MKC.04B">#REF!</definedName>
    <definedName name="MKC.04G">#REF!</definedName>
    <definedName name="MKC.05">#REF!</definedName>
    <definedName name="MKC.05B">#REF!</definedName>
    <definedName name="MKC.05G">#REF!</definedName>
    <definedName name="MKC.06">#REF!</definedName>
    <definedName name="MKC.06B">#REF!</definedName>
    <definedName name="MKC.06G">#REF!</definedName>
    <definedName name="MKC.07">#REF!</definedName>
    <definedName name="MKC.07B">#REF!</definedName>
    <definedName name="MKC.07G">#REF!</definedName>
    <definedName name="MKC.08">#REF!</definedName>
    <definedName name="MKC.08B">#REF!</definedName>
    <definedName name="MKC.08G">#REF!</definedName>
    <definedName name="MKC.09">#REF!</definedName>
    <definedName name="MKC.09B">#REF!</definedName>
    <definedName name="MKC.09G">#REF!</definedName>
    <definedName name="MKC.10">#REF!</definedName>
    <definedName name="MKC.10B">#REF!</definedName>
    <definedName name="MKC.10G">#REF!</definedName>
    <definedName name="MKC.11">#REF!</definedName>
    <definedName name="MKC.11B">#REF!</definedName>
    <definedName name="MKC.11G">#REF!</definedName>
    <definedName name="MKC.12">#REF!</definedName>
    <definedName name="MKC.12B">#REF!</definedName>
    <definedName name="MKC.12G">#REF!</definedName>
    <definedName name="MKC.13">#REF!</definedName>
    <definedName name="MKC.13B">#REF!</definedName>
    <definedName name="MKC.13G">#REF!</definedName>
    <definedName name="MKC.14">#REF!</definedName>
    <definedName name="MKC.14B">#REF!</definedName>
    <definedName name="MKC.14G">#REF!</definedName>
    <definedName name="MKC.15">#REF!</definedName>
    <definedName name="MKC.15B">#REF!</definedName>
    <definedName name="MKC.15G">#REF!</definedName>
    <definedName name="MKC.16">#REF!</definedName>
    <definedName name="MKC.16B">#REF!</definedName>
    <definedName name="MKC.16G">#REF!</definedName>
    <definedName name="mker20">#REF!</definedName>
    <definedName name="mker30">#REF!</definedName>
    <definedName name="mkm">#REF!</definedName>
    <definedName name="mkn">#REF!</definedName>
    <definedName name="mkol15">#REF!</definedName>
    <definedName name="mkom">#REF!</definedName>
    <definedName name="mkrj">#REF!</definedName>
    <definedName name="mkrj2">#REF!</definedName>
    <definedName name="MKY.01">#REF!</definedName>
    <definedName name="MKY.01B">#REF!</definedName>
    <definedName name="MKY.01G">#REF!</definedName>
    <definedName name="MKY.02">#REF!</definedName>
    <definedName name="MKY.02B">#REF!</definedName>
    <definedName name="MKY.02G">#REF!</definedName>
    <definedName name="MKY.03">#REF!</definedName>
    <definedName name="MKY.03B">#REF!</definedName>
    <definedName name="MKY.03G">#REF!</definedName>
    <definedName name="MKY.04">#REF!</definedName>
    <definedName name="MKY.04B">#REF!</definedName>
    <definedName name="MKY.04G">#REF!</definedName>
    <definedName name="MKY.05">#REF!</definedName>
    <definedName name="MKY.05B">#REF!</definedName>
    <definedName name="MKY.05G">#REF!</definedName>
    <definedName name="MKY.06">#REF!</definedName>
    <definedName name="MKY.06B">#REF!</definedName>
    <definedName name="MKY.06G">#REF!</definedName>
    <definedName name="MKY.07">#REF!</definedName>
    <definedName name="MKY.07B">#REF!</definedName>
    <definedName name="MKY.07G">#REF!</definedName>
    <definedName name="MKY.08">#REF!</definedName>
    <definedName name="MKY.08B">#REF!</definedName>
    <definedName name="MKY.08G">#REF!</definedName>
    <definedName name="MKY.09">#REF!</definedName>
    <definedName name="MKY.09B">#REF!</definedName>
    <definedName name="MKY.09G">#REF!</definedName>
    <definedName name="MKY.10">#REF!</definedName>
    <definedName name="MKY.10B">#REF!</definedName>
    <definedName name="MKY.10G">#REF!</definedName>
    <definedName name="MKY.11">#REF!</definedName>
    <definedName name="MKY.11B">#REF!</definedName>
    <definedName name="MKY.11G">#REF!</definedName>
    <definedName name="MKY.12">#REF!</definedName>
    <definedName name="MKY.12B">#REF!</definedName>
    <definedName name="MKY.12G">#REF!</definedName>
    <definedName name="MKY.13">#REF!</definedName>
    <definedName name="MKY.13B">#REF!</definedName>
    <definedName name="MKY.13G">#REF!</definedName>
    <definedName name="MKY.14">#REF!</definedName>
    <definedName name="MKY.14B">#REF!</definedName>
    <definedName name="MKY.14G">#REF!</definedName>
    <definedName name="MKY.15">#REF!</definedName>
    <definedName name="MKY.15B">#REF!</definedName>
    <definedName name="MKY.15G">#REF!</definedName>
    <definedName name="MKY.16">#REF!</definedName>
    <definedName name="MKY.16B">#REF!</definedName>
    <definedName name="MKY.16G">#REF!</definedName>
    <definedName name="MKY.17">#REF!</definedName>
    <definedName name="MKY.17B">#REF!</definedName>
    <definedName name="MKY.17G">#REF!</definedName>
    <definedName name="MKY.18">#REF!</definedName>
    <definedName name="MKY.18B">#REF!</definedName>
    <definedName name="MKY.18G">#REF!</definedName>
    <definedName name="MKY.19">#REF!</definedName>
    <definedName name="MKY.19B">#REF!</definedName>
    <definedName name="MKY.19G">#REF!</definedName>
    <definedName name="MKY.20">#REF!</definedName>
    <definedName name="MKY.20B">#REF!</definedName>
    <definedName name="MKY.20G">#REF!</definedName>
    <definedName name="MKY.21">#REF!</definedName>
    <definedName name="MKY.21B">#REF!</definedName>
    <definedName name="MKY.21G">#REF!</definedName>
    <definedName name="MKY.22">#REF!</definedName>
    <definedName name="MKY.22B">#REF!</definedName>
    <definedName name="MKY.22G">#REF!</definedName>
    <definedName name="ml">#REF!</definedName>
    <definedName name="mlaker">#REF!</definedName>
    <definedName name="mlas">#REF!</definedName>
    <definedName name="mlasjam">#REF!</definedName>
    <definedName name="mlasunit">#REF!</definedName>
    <definedName name="MLL.01">#REF!</definedName>
    <definedName name="MLL.01B">#REF!</definedName>
    <definedName name="MLL.01G">#REF!</definedName>
    <definedName name="MLL.02">#REF!</definedName>
    <definedName name="MLL.02B">#REF!</definedName>
    <definedName name="MLL.02G">#REF!</definedName>
    <definedName name="MLL.03">#REF!</definedName>
    <definedName name="MLL.03B">#REF!</definedName>
    <definedName name="MLL.03G">#REF!</definedName>
    <definedName name="MLL.04">#REF!</definedName>
    <definedName name="MLL.04B">#REF!</definedName>
    <definedName name="MLL.04G">#REF!</definedName>
    <definedName name="MLL.05">#REF!</definedName>
    <definedName name="MLL.05B">#REF!</definedName>
    <definedName name="MLL.05G">#REF!</definedName>
    <definedName name="MLL.06">#REF!</definedName>
    <definedName name="MLL.06B">#REF!</definedName>
    <definedName name="MLL.06G">#REF!</definedName>
    <definedName name="MLL.07">#REF!</definedName>
    <definedName name="MLL.07B">#REF!</definedName>
    <definedName name="MLL.07G">#REF!</definedName>
    <definedName name="MLL.08">#REF!</definedName>
    <definedName name="MLL.08B">#REF!</definedName>
    <definedName name="MLL.08G">#REF!</definedName>
    <definedName name="MLL.09">#REF!</definedName>
    <definedName name="MLL.09B">#REF!</definedName>
    <definedName name="MLL.09G">#REF!</definedName>
    <definedName name="MLL.10">#REF!</definedName>
    <definedName name="MLL.10B">#REF!</definedName>
    <definedName name="MLL.10G">#REF!</definedName>
    <definedName name="MLL.11">#REF!</definedName>
    <definedName name="MLL.11B">#REF!</definedName>
    <definedName name="MLL.11G">#REF!</definedName>
    <definedName name="MLL.12">#REF!</definedName>
    <definedName name="MLL.12B">#REF!</definedName>
    <definedName name="MLL.12G">#REF!</definedName>
    <definedName name="MLL.13">#REF!</definedName>
    <definedName name="MLL.13B">#REF!</definedName>
    <definedName name="MLL.13G">#REF!</definedName>
    <definedName name="MLL.14">#REF!</definedName>
    <definedName name="MLL.14B">#REF!</definedName>
    <definedName name="MLL.14G">#REF!</definedName>
    <definedName name="MLL.15">#REF!</definedName>
    <definedName name="MLL.15B">#REF!</definedName>
    <definedName name="MLL.15G">#REF!</definedName>
    <definedName name="MLL.16">#REF!</definedName>
    <definedName name="MLL.16B">#REF!</definedName>
    <definedName name="MLL.16G">#REF!</definedName>
    <definedName name="MLL.17">#REF!</definedName>
    <definedName name="MLL.17B">#REF!</definedName>
    <definedName name="MLL.17G">#REF!</definedName>
    <definedName name="MLL.18">#REF!</definedName>
    <definedName name="MLL.18B">#REF!</definedName>
    <definedName name="MLL.18G">#REF!</definedName>
    <definedName name="MLL.19">#REF!</definedName>
    <definedName name="MLL.19B">#REF!</definedName>
    <definedName name="MLL.19G">#REF!</definedName>
    <definedName name="MLL.20">#REF!</definedName>
    <definedName name="MLL.20B">#REF!</definedName>
    <definedName name="MLL.20G">#REF!</definedName>
    <definedName name="MLL.21">#REF!</definedName>
    <definedName name="MLL.21B">#REF!</definedName>
    <definedName name="MLL.21G">#REF!</definedName>
    <definedName name="MLL.22">#REF!</definedName>
    <definedName name="MLL.22B">#REF!</definedName>
    <definedName name="MLL.22G">#REF!</definedName>
    <definedName name="MLL.23">#REF!</definedName>
    <definedName name="MLL.23B">#REF!</definedName>
    <definedName name="MLL.23G">#REF!</definedName>
    <definedName name="MLL.24">#REF!</definedName>
    <definedName name="MLL.24B">#REF!</definedName>
    <definedName name="MLL.24G">#REF!</definedName>
    <definedName name="MLL.25">#REF!</definedName>
    <definedName name="MLL.25B">#REF!</definedName>
    <definedName name="MLL.25G">#REF!</definedName>
    <definedName name="MLL.26">#REF!</definedName>
    <definedName name="MLL.26B">#REF!</definedName>
    <definedName name="MLL.26G">#REF!</definedName>
    <definedName name="MLL.27">#REF!</definedName>
    <definedName name="MLL.27B">#REF!</definedName>
    <definedName name="MLL.27G">#REF!</definedName>
    <definedName name="MLL.28">#REF!</definedName>
    <definedName name="MLL.28B">#REF!</definedName>
    <definedName name="MLL.28G">#REF!</definedName>
    <definedName name="MLL.29">#REF!</definedName>
    <definedName name="MLL.29B">#REF!</definedName>
    <definedName name="MLL.29G">#REF!</definedName>
    <definedName name="MLL.30">#REF!</definedName>
    <definedName name="MLL.30B">#REF!</definedName>
    <definedName name="MLL.30G">#REF!</definedName>
    <definedName name="MLL.31">#REF!</definedName>
    <definedName name="MLL.31B">#REF!</definedName>
    <definedName name="MLL.31G">#REF!</definedName>
    <definedName name="MLL.32">#REF!</definedName>
    <definedName name="MLL.32B">#REF!</definedName>
    <definedName name="MLL.32G">#REF!</definedName>
    <definedName name="MLL.33">#REF!</definedName>
    <definedName name="MLL.33B">#REF!</definedName>
    <definedName name="MLL.33G">#REF!</definedName>
    <definedName name="MLL.34">#REF!</definedName>
    <definedName name="MLL.34B">#REF!</definedName>
    <definedName name="MLL.34G">#REF!</definedName>
    <definedName name="MLL.35">#REF!</definedName>
    <definedName name="MLL.35B">#REF!</definedName>
    <definedName name="MLL.35G">#REF!</definedName>
    <definedName name="MLL.36">#REF!</definedName>
    <definedName name="MLL.36B">#REF!</definedName>
    <definedName name="MLL.36G">#REF!</definedName>
    <definedName name="MLL.37">#REF!</definedName>
    <definedName name="MLL.37B">#REF!</definedName>
    <definedName name="MLL.37G">#REF!</definedName>
    <definedName name="MLL.38">#REF!</definedName>
    <definedName name="MLL.38B">#REF!</definedName>
    <definedName name="MLL.38G">#REF!</definedName>
    <definedName name="MLL.39">#REF!</definedName>
    <definedName name="MLL.39B">#REF!</definedName>
    <definedName name="MLL.39G">#REF!</definedName>
    <definedName name="MLL.40">#REF!</definedName>
    <definedName name="MLL.40B">#REF!</definedName>
    <definedName name="MLL.40G">#REF!</definedName>
    <definedName name="MLL.41">#REF!</definedName>
    <definedName name="MLL.41B">#REF!</definedName>
    <definedName name="MLL.41G">#REF!</definedName>
    <definedName name="MLL.42">#REF!</definedName>
    <definedName name="MLL.42B">#REF!</definedName>
    <definedName name="MLL.42G">#REF!</definedName>
    <definedName name="MLL.43">#REF!</definedName>
    <definedName name="MLL.43B">#REF!</definedName>
    <definedName name="MLL.43G">#REF!</definedName>
    <definedName name="MLL.44">#REF!</definedName>
    <definedName name="MLL.44B">#REF!</definedName>
    <definedName name="MLL.44G">#REF!</definedName>
    <definedName name="MLL.45">#REF!</definedName>
    <definedName name="MLL.45B">#REF!</definedName>
    <definedName name="MLL.45G">#REF!</definedName>
    <definedName name="MLL.46">#REF!</definedName>
    <definedName name="MLL.46B">#REF!</definedName>
    <definedName name="MLL.46G">#REF!</definedName>
    <definedName name="MLL.47">#REF!</definedName>
    <definedName name="MLL.47B">#REF!</definedName>
    <definedName name="MLL.47G">#REF!</definedName>
    <definedName name="MLL.48">#REF!</definedName>
    <definedName name="MLL.48B">#REF!</definedName>
    <definedName name="MLL.48G">#REF!</definedName>
    <definedName name="MLL.49">#REF!</definedName>
    <definedName name="MLL.49B">#REF!</definedName>
    <definedName name="MLL.49G">#REF!</definedName>
    <definedName name="MLL.50">#REF!</definedName>
    <definedName name="MLL.50B">#REF!</definedName>
    <definedName name="MLL.50G">#REF!</definedName>
    <definedName name="MLL.51">#REF!</definedName>
    <definedName name="MLL.51B">#REF!</definedName>
    <definedName name="MLL.51G">#REF!</definedName>
    <definedName name="MLL.52">#REF!</definedName>
    <definedName name="MLL.52B">#REF!</definedName>
    <definedName name="MLL.52G">#REF!</definedName>
    <definedName name="MLL.53">#REF!</definedName>
    <definedName name="MLL.53B">#REF!</definedName>
    <definedName name="MLL.53G">#REF!</definedName>
    <definedName name="MLL.54">#REF!</definedName>
    <definedName name="MLL.54B">#REF!</definedName>
    <definedName name="MLL.54G">#REF!</definedName>
    <definedName name="MLL.55">#REF!</definedName>
    <definedName name="MLL.55B">#REF!</definedName>
    <definedName name="MLL.55G">#REF!</definedName>
    <definedName name="Mlmik">#REF!</definedName>
    <definedName name="MLT.01">#REF!</definedName>
    <definedName name="MLT.01B">#REF!</definedName>
    <definedName name="MLT.01G">#REF!</definedName>
    <definedName name="MLT.02">#REF!</definedName>
    <definedName name="MLT.02B">#REF!</definedName>
    <definedName name="MLT.02G">#REF!</definedName>
    <definedName name="MLT.03">#REF!</definedName>
    <definedName name="MLT.03B">#REF!</definedName>
    <definedName name="MLT.03G">#REF!</definedName>
    <definedName name="MLT.04">#REF!</definedName>
    <definedName name="MLT.04B">#REF!</definedName>
    <definedName name="MLT.04G">#REF!</definedName>
    <definedName name="MLT.05">#REF!</definedName>
    <definedName name="MLT.05B">#REF!</definedName>
    <definedName name="MLT.05G">#REF!</definedName>
    <definedName name="MLT.06">#REF!</definedName>
    <definedName name="MLT.06B">#REF!</definedName>
    <definedName name="MLT.06G">#REF!</definedName>
    <definedName name="MLT.07">#REF!</definedName>
    <definedName name="MLT.07B">#REF!</definedName>
    <definedName name="MLT.07G">#REF!</definedName>
    <definedName name="MLT.08">#REF!</definedName>
    <definedName name="MLT.08B">#REF!</definedName>
    <definedName name="MLT.08G">#REF!</definedName>
    <definedName name="MLT.09">#REF!</definedName>
    <definedName name="MLT.09B">#REF!</definedName>
    <definedName name="MLT.09G">#REF!</definedName>
    <definedName name="MLT.10">#REF!</definedName>
    <definedName name="MLT.10B">#REF!</definedName>
    <definedName name="MLT.10G">#REF!</definedName>
    <definedName name="MLT.11">#REF!</definedName>
    <definedName name="MLT.11B">#REF!</definedName>
    <definedName name="MLT.11G">#REF!</definedName>
    <definedName name="MLT.12">#REF!</definedName>
    <definedName name="MLT.12B">#REF!</definedName>
    <definedName name="MLT.12G">#REF!</definedName>
    <definedName name="MLT.13">#REF!</definedName>
    <definedName name="MLT.13B">#REF!</definedName>
    <definedName name="MLT.13G">#REF!</definedName>
    <definedName name="MLT.14">#REF!</definedName>
    <definedName name="MLT.14B">#REF!</definedName>
    <definedName name="MLT.14G">#REF!</definedName>
    <definedName name="MLT.15">#REF!</definedName>
    <definedName name="MLT.15B">#REF!</definedName>
    <definedName name="MLT.15G">#REF!</definedName>
    <definedName name="MLT.16">#REF!</definedName>
    <definedName name="MLT.16B">#REF!</definedName>
    <definedName name="MLT.16G">#REF!</definedName>
    <definedName name="MLT.17">#REF!</definedName>
    <definedName name="MLT.17B">#REF!</definedName>
    <definedName name="MLT.17G">#REF!</definedName>
    <definedName name="MLT.18">#REF!</definedName>
    <definedName name="MLT.18B">#REF!</definedName>
    <definedName name="MLT.18G">#REF!</definedName>
    <definedName name="MLT.19">#REF!</definedName>
    <definedName name="MLT.19B">#REF!</definedName>
    <definedName name="MLT.19G">#REF!</definedName>
    <definedName name="MLT.20">#REF!</definedName>
    <definedName name="MLT.20B">#REF!</definedName>
    <definedName name="MLT.20G">#REF!</definedName>
    <definedName name="MLT.21">#REF!</definedName>
    <definedName name="MLT.21B">#REF!</definedName>
    <definedName name="MLT.21G">#REF!</definedName>
    <definedName name="MLT.22">#REF!</definedName>
    <definedName name="MLT.22B">#REF!</definedName>
    <definedName name="MLT.22G">#REF!</definedName>
    <definedName name="MLT.23">#REF!</definedName>
    <definedName name="MLT.23B">#REF!</definedName>
    <definedName name="MLT.23G">#REF!</definedName>
    <definedName name="MLT.24">#REF!</definedName>
    <definedName name="MLT.24B">#REF!</definedName>
    <definedName name="MLT.24G">#REF!</definedName>
    <definedName name="MLT.25">#REF!</definedName>
    <definedName name="MLT.25B">#REF!</definedName>
    <definedName name="MLT.25G">#REF!</definedName>
    <definedName name="MLT.26">#REF!</definedName>
    <definedName name="MLT.26B">#REF!</definedName>
    <definedName name="MLT.26G">#REF!</definedName>
    <definedName name="MLT.27">#REF!</definedName>
    <definedName name="MLT.27B">#REF!</definedName>
    <definedName name="MLT.27G">#REF!</definedName>
    <definedName name="MLT.28">#REF!</definedName>
    <definedName name="MLT.28B">#REF!</definedName>
    <definedName name="MLT.28G">#REF!</definedName>
    <definedName name="MLT.29">#REF!</definedName>
    <definedName name="MLT.29B">#REF!</definedName>
    <definedName name="MLT.29G">#REF!</definedName>
    <definedName name="MLT.30">#REF!</definedName>
    <definedName name="MLT.30B">#REF!</definedName>
    <definedName name="MLT.30G">#REF!</definedName>
    <definedName name="MLT.31">#REF!</definedName>
    <definedName name="MLT.31B">#REF!</definedName>
    <definedName name="MLT.31G">#REF!</definedName>
    <definedName name="MLT.32">#REF!</definedName>
    <definedName name="MLT.32B">#REF!</definedName>
    <definedName name="MLT.32G">#REF!</definedName>
    <definedName name="MLT.33">#REF!</definedName>
    <definedName name="MLT.33B">#REF!</definedName>
    <definedName name="MLT.33G">#REF!</definedName>
    <definedName name="MLT.34">#REF!</definedName>
    <definedName name="MLT.34B">#REF!</definedName>
    <definedName name="MLT.34G">#REF!</definedName>
    <definedName name="MLT.35">#REF!</definedName>
    <definedName name="MLT.35B">#REF!</definedName>
    <definedName name="MLT.35G">#REF!</definedName>
    <definedName name="MLT.36">#REF!</definedName>
    <definedName name="MLT.36B">#REF!</definedName>
    <definedName name="MLT.36G">#REF!</definedName>
    <definedName name="MLT.37">#REF!</definedName>
    <definedName name="MLT.37B">#REF!</definedName>
    <definedName name="MLT.37G">#REF!</definedName>
    <definedName name="MLT.38">#REF!</definedName>
    <definedName name="MLT.38B">#REF!</definedName>
    <definedName name="MLT.38G">#REF!</definedName>
    <definedName name="mltp12">#REF!</definedName>
    <definedName name="mltp18">#REF!</definedName>
    <definedName name="mltp4">#REF!</definedName>
    <definedName name="mltp6">#REF!</definedName>
    <definedName name="mltp9">#REF!</definedName>
    <definedName name="mm">#REF!</definedName>
    <definedName name="MM_00">#REF!</definedName>
    <definedName name="MM_01">#REF!</definedName>
    <definedName name="MM_02">#REF!</definedName>
    <definedName name="MM_07">#REF!</definedName>
    <definedName name="MM_08">#REF!</definedName>
    <definedName name="MM_09">#REF!</definedName>
    <definedName name="mm_1">#REF!</definedName>
    <definedName name="mm_1_1">#REF!</definedName>
    <definedName name="mm_1_1_1">#REF!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_3">#REF!</definedName>
    <definedName name="mm_3_1">#REF!</definedName>
    <definedName name="mm_4">#REF!</definedName>
    <definedName name="mm_4_1">#REF!</definedName>
    <definedName name="mm_5">#REF!</definedName>
    <definedName name="mm_6">#REF!</definedName>
    <definedName name="mm_7">#REF!</definedName>
    <definedName name="mm_7_1">#REF!</definedName>
    <definedName name="mm_8">#REF!</definedName>
    <definedName name="mm_9">#REF!</definedName>
    <definedName name="MM01A">#REF!</definedName>
    <definedName name="MM03A">#REF!</definedName>
    <definedName name="mmc" localSheetId="9" hidden="1">{#N/A,#N/A,TRUE,"Front";#N/A,#N/A,TRUE,"Simple Letter";#N/A,#N/A,TRUE,"Inside";#N/A,#N/A,TRUE,"Contents";#N/A,#N/A,TRUE,"Basis";#N/A,#N/A,TRUE,"Inclusions";#N/A,#N/A,TRUE,"Exclusions";#N/A,#N/A,TRUE,"Areas";#N/A,#N/A,TRUE,"Summary";#N/A,#N/A,TRUE,"Detail"}</definedName>
    <definedName name="mmc" hidden="1">{#N/A,#N/A,TRUE,"Front";#N/A,#N/A,TRUE,"Simple Letter";#N/A,#N/A,TRUE,"Inside";#N/A,#N/A,TRUE,"Contents";#N/A,#N/A,TRUE,"Basis";#N/A,#N/A,TRUE,"Inclusions";#N/A,#N/A,TRUE,"Exclusions";#N/A,#N/A,TRUE,"Areas";#N/A,#N/A,TRUE,"Summary";#N/A,#N/A,TRUE,"Detail"}</definedName>
    <definedName name="mme">#REF!</definedName>
    <definedName name="mmex">#REF!</definedName>
    <definedName name="MMM">#REF!</definedName>
    <definedName name="MMM17A">#REF!</definedName>
    <definedName name="MMM35A">#REF!</definedName>
    <definedName name="mmmm" localSheetId="9">{"'Sheet1'!$L$16"}</definedName>
    <definedName name="mmmm">{"'Sheet1'!$L$16"}</definedName>
    <definedName name="MMMMM">#REF!</definedName>
    <definedName name="mmn" localSheetId="9" hidden="1">{#N/A,#N/A,TRUE,"Front";#N/A,#N/A,TRUE,"Simple Letter";#N/A,#N/A,TRUE,"Inside";#N/A,#N/A,TRUE,"Contents";#N/A,#N/A,TRUE,"Basis";#N/A,#N/A,TRUE,"Inclusions";#N/A,#N/A,TRUE,"Exclusions";#N/A,#N/A,TRUE,"Areas";#N/A,#N/A,TRUE,"Summary";#N/A,#N/A,TRUE,"Detail"}</definedName>
    <definedName name="mmn" hidden="1">{#N/A,#N/A,TRUE,"Front";#N/A,#N/A,TRUE,"Simple Letter";#N/A,#N/A,TRUE,"Inside";#N/A,#N/A,TRUE,"Contents";#N/A,#N/A,TRUE,"Basis";#N/A,#N/A,TRUE,"Inclusions";#N/A,#N/A,TRUE,"Exclusions";#N/A,#N/A,TRUE,"Areas";#N/A,#N/A,TRUE,"Summary";#N/A,#N/A,TRUE,"Detail"}</definedName>
    <definedName name="mmrctt60">#REF!</definedName>
    <definedName name="MMX" localSheetId="9" hidden="1">{#N/A,#N/A,TRUE,"Front";#N/A,#N/A,TRUE,"Simple Letter";#N/A,#N/A,TRUE,"Inside";#N/A,#N/A,TRUE,"Contents";#N/A,#N/A,TRUE,"Basis";#N/A,#N/A,TRUE,"Inclusions";#N/A,#N/A,TRUE,"Exclusions";#N/A,#N/A,TRUE,"Areas";#N/A,#N/A,TRUE,"Summary";#N/A,#N/A,TRUE,"Detail"}</definedName>
    <definedName name="MMX" hidden="1">{#N/A,#N/A,TRUE,"Front";#N/A,#N/A,TRUE,"Simple Letter";#N/A,#N/A,TRUE,"Inside";#N/A,#N/A,TRUE,"Contents";#N/A,#N/A,TRUE,"Basis";#N/A,#N/A,TRUE,"Inclusions";#N/A,#N/A,TRUE,"Exclusions";#N/A,#N/A,TRUE,"Areas";#N/A,#N/A,TRUE,"Summary";#N/A,#N/A,TRUE,"Detail"}</definedName>
    <definedName name="mnbbn">#REF!</definedName>
    <definedName name="Mndr">#REF!</definedName>
    <definedName name="MNL">#REF!</definedName>
    <definedName name="MNTR">#REF!</definedName>
    <definedName name="MNTR_4">#REF!</definedName>
    <definedName name="MOB">#REF!</definedName>
    <definedName name="mob.alat">#REF!</definedName>
    <definedName name="Mob_de_Mob_alat_Excavator">#REF!</definedName>
    <definedName name="Mob_de_Mob_alat_Grader">#REF!</definedName>
    <definedName name="Mob_de_Mob_alat_Vibrating_roller">#REF!</definedName>
    <definedName name="mob_demob_pancang10">#REF!</definedName>
    <definedName name="mobcrane">#REF!</definedName>
    <definedName name="mobdemob">#REF!</definedName>
    <definedName name="MOBIL">#REF!</definedName>
    <definedName name="Mobil_Pick_Up">#REF!</definedName>
    <definedName name="mobil_tangki">#REF!</definedName>
    <definedName name="MOBILISASI">#REF!</definedName>
    <definedName name="MOBILISASI___DEMOBILISASI_PERALATAN">#REF!</definedName>
    <definedName name="MOBILISASI___DEMOBILISASI_PERALATAN_TANPA_PEMANCANGAN">#REF!</definedName>
    <definedName name="Mobilisasi_Alat_dari_Merancang">#REF!</definedName>
    <definedName name="Mobilisasi_Alat_Lokal__dump_truck">#REF!</definedName>
    <definedName name="Mobilisasi_Scafollding_dari_Merancang_ke_Beriwit">#REF!</definedName>
    <definedName name="Mobilization">#REF!</definedName>
    <definedName name="Mobolisasi">#REF!</definedName>
    <definedName name="MOC">#REF!</definedName>
    <definedName name="modul">#REF!</definedName>
    <definedName name="moi" localSheetId="9">{"'Sheet1'!$L$16"}</definedName>
    <definedName name="moi">{"'Sheet1'!$L$16"}</definedName>
    <definedName name="MOL">#REF!</definedName>
    <definedName name="molen">#REF!</definedName>
    <definedName name="molen_125_hari">#REF!</definedName>
    <definedName name="molen_125_jam">#REF!</definedName>
    <definedName name="Molen_Mixer">#REF!</definedName>
    <definedName name="molen_pasang_batu_kali">#REF!</definedName>
    <definedName name="molen001">#REF!</definedName>
    <definedName name="molen5_hari">#REF!</definedName>
    <definedName name="molenbeton">#REF!</definedName>
    <definedName name="molenunit">#REF!</definedName>
    <definedName name="mollen">#REF!</definedName>
    <definedName name="mollen.250">#REF!</definedName>
    <definedName name="mollen.500">#REF!</definedName>
    <definedName name="monalisa">#REF!</definedName>
    <definedName name="monggo">#REF!</definedName>
    <definedName name="monoblok">#REF!</definedName>
    <definedName name="MORTAR">#REF!</definedName>
    <definedName name="MORTAR13">#REF!</definedName>
    <definedName name="MOS">#REF!</definedName>
    <definedName name="mosok">#REF!</definedName>
    <definedName name="Motor.Grader">#REF!</definedName>
    <definedName name="MOTOR_GRAD">#REF!</definedName>
    <definedName name="Motor_Grader">#REF!</definedName>
    <definedName name="MOTOR_GRADER___100_HP">#REF!</definedName>
    <definedName name="mould_oil">#REF!</definedName>
    <definedName name="MOVE">#REF!</definedName>
    <definedName name="mow">#REF!</definedName>
    <definedName name="mowilek">#REF!</definedName>
    <definedName name="mowilekluar">#REF!</definedName>
    <definedName name="mowilekspr">#REF!</definedName>
    <definedName name="Mp">#REF!</definedName>
    <definedName name="mp.182">#REF!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21">#REF!</definedName>
    <definedName name="MP_622">#REF!</definedName>
    <definedName name="MP_623">#REF!</definedName>
    <definedName name="MP_632">#REF!</definedName>
    <definedName name="MP_633">#REF!</definedName>
    <definedName name="MP_634a">#REF!</definedName>
    <definedName name="MP_66">#REF!</definedName>
    <definedName name="MP_7121">#REF!</definedName>
    <definedName name="MP_7122">#REF!</definedName>
    <definedName name="MP_7123">#REF!</definedName>
    <definedName name="MP_714">#REF!</definedName>
    <definedName name="MP_715">#REF!</definedName>
    <definedName name="MP_718">#REF!</definedName>
    <definedName name="MP_731">#REF!</definedName>
    <definedName name="MP_734">#REF!</definedName>
    <definedName name="MP_811">#REF!</definedName>
    <definedName name="MP_8111">#REF!</definedName>
    <definedName name="MP_812">#REF!</definedName>
    <definedName name="MP_813">#REF!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1x25">#REF!</definedName>
    <definedName name="mpa">#REF!</definedName>
    <definedName name="mpaf">#REF!</definedName>
    <definedName name="mpal">#REF!</definedName>
    <definedName name="mpan">#REF!</definedName>
    <definedName name="mpasbk5">#REF!</definedName>
    <definedName name="mpasbm3">#REF!</definedName>
    <definedName name="mpasbm5">#REF!</definedName>
    <definedName name="mpg">#REF!</definedName>
    <definedName name="mph">#REF!</definedName>
    <definedName name="mphh">#REF!</definedName>
    <definedName name="mpipaHPDE">#REF!</definedName>
    <definedName name="mpj">#REF!</definedName>
    <definedName name="mpl">#REF!</definedName>
    <definedName name="MPL.01">#REF!</definedName>
    <definedName name="MPL.01B">#REF!</definedName>
    <definedName name="MPL.01G">#REF!</definedName>
    <definedName name="MPL.02">#REF!</definedName>
    <definedName name="MPL.02B">#REF!</definedName>
    <definedName name="MPL.02G">#REF!</definedName>
    <definedName name="MPL.03">#REF!</definedName>
    <definedName name="MPL.03B">#REF!</definedName>
    <definedName name="MPL.03G">#REF!</definedName>
    <definedName name="MPL.04">#REF!</definedName>
    <definedName name="MPL.04B">#REF!</definedName>
    <definedName name="MPL.04G">#REF!</definedName>
    <definedName name="MPL.05">#REF!</definedName>
    <definedName name="MPL.05B">#REF!</definedName>
    <definedName name="MPL.05G">#REF!</definedName>
    <definedName name="MPL.06">#REF!</definedName>
    <definedName name="MPL.06B">#REF!</definedName>
    <definedName name="MPL.06G">#REF!</definedName>
    <definedName name="MPL.07">#REF!</definedName>
    <definedName name="MPL.07B">#REF!</definedName>
    <definedName name="MPL.07G">#REF!</definedName>
    <definedName name="MPL.08">#REF!</definedName>
    <definedName name="MPL.08B">#REF!</definedName>
    <definedName name="MPL.08G">#REF!</definedName>
    <definedName name="MPL.09">#REF!</definedName>
    <definedName name="MPL.09B">#REF!</definedName>
    <definedName name="MPL.09G">#REF!</definedName>
    <definedName name="MPL.10">#REF!</definedName>
    <definedName name="MPL.10B">#REF!</definedName>
    <definedName name="MPL.10G">#REF!</definedName>
    <definedName name="MPL.11">#REF!</definedName>
    <definedName name="MPL.11B">#REF!</definedName>
    <definedName name="MPL.11G">#REF!</definedName>
    <definedName name="MPL.12">#REF!</definedName>
    <definedName name="MPL.12B">#REF!</definedName>
    <definedName name="MPL.12G">#REF!</definedName>
    <definedName name="MPL.13">#REF!</definedName>
    <definedName name="MPL.13B">#REF!</definedName>
    <definedName name="MPL.13G">#REF!</definedName>
    <definedName name="MPL.14">#REF!</definedName>
    <definedName name="MPL.14B">#REF!</definedName>
    <definedName name="MPL.14G">#REF!</definedName>
    <definedName name="MPL.15">#REF!</definedName>
    <definedName name="MPL.15B">#REF!</definedName>
    <definedName name="MPL.15G">#REF!</definedName>
    <definedName name="MPL.16">#REF!</definedName>
    <definedName name="MPL.16B">#REF!</definedName>
    <definedName name="MPL.16G">#REF!</definedName>
    <definedName name="MPL.17">#REF!</definedName>
    <definedName name="MPL.17B">#REF!</definedName>
    <definedName name="MPL.17G">#REF!</definedName>
    <definedName name="MPL.18">#REF!</definedName>
    <definedName name="MPL.18B">#REF!</definedName>
    <definedName name="MPL.18G">#REF!</definedName>
    <definedName name="MPL.19">#REF!</definedName>
    <definedName name="MPL.19B">#REF!</definedName>
    <definedName name="MPL.19G">#REF!</definedName>
    <definedName name="MPL.20">#REF!</definedName>
    <definedName name="MPL.20B">#REF!</definedName>
    <definedName name="MPL.20G">#REF!</definedName>
    <definedName name="MPL.21">#REF!</definedName>
    <definedName name="MPL.21B">#REF!</definedName>
    <definedName name="MPL.21G">#REF!</definedName>
    <definedName name="MPL.22">#REF!</definedName>
    <definedName name="MPL.22B">#REF!</definedName>
    <definedName name="MPL.22G">#REF!</definedName>
    <definedName name="MPL.23">#REF!</definedName>
    <definedName name="MPL.23B">#REF!</definedName>
    <definedName name="MPL.23G">#REF!</definedName>
    <definedName name="MPL.24">#REF!</definedName>
    <definedName name="MPL.24B">#REF!</definedName>
    <definedName name="MPL.24G">#REF!</definedName>
    <definedName name="MPL.25">#REF!</definedName>
    <definedName name="MPL.25B">#REF!</definedName>
    <definedName name="MPL.25G">#REF!</definedName>
    <definedName name="MPL.26">#REF!</definedName>
    <definedName name="MPL.26B">#REF!</definedName>
    <definedName name="MPL.26G">#REF!</definedName>
    <definedName name="MPL.27">#REF!</definedName>
    <definedName name="MPL.27B">#REF!</definedName>
    <definedName name="MPL.27G">#REF!</definedName>
    <definedName name="MPL.28">#REF!</definedName>
    <definedName name="MPL.28B">#REF!</definedName>
    <definedName name="MPL.28G">#REF!</definedName>
    <definedName name="MPL.29">#REF!</definedName>
    <definedName name="MPL.29B">#REF!</definedName>
    <definedName name="MPL.29G">#REF!</definedName>
    <definedName name="MPL.30">#REF!</definedName>
    <definedName name="MPL.30B">#REF!</definedName>
    <definedName name="MPL.30G">#REF!</definedName>
    <definedName name="MPL.31">#REF!</definedName>
    <definedName name="MPL.31B">#REF!</definedName>
    <definedName name="MPL.31G">#REF!</definedName>
    <definedName name="MPL.32">#REF!</definedName>
    <definedName name="MPL.32B">#REF!</definedName>
    <definedName name="MPL.32G">#REF!</definedName>
    <definedName name="mplek12">#REF!</definedName>
    <definedName name="mplek9">#REF!</definedName>
    <definedName name="mplest3">#REF!</definedName>
    <definedName name="mplest5">#REF!</definedName>
    <definedName name="mpon">#REF!</definedName>
    <definedName name="MPP.01">#REF!</definedName>
    <definedName name="MPP.01B">#REF!</definedName>
    <definedName name="MPP.01G">#REF!</definedName>
    <definedName name="MPP.02">#REF!</definedName>
    <definedName name="MPP.02B">#REF!</definedName>
    <definedName name="MPP.02G">#REF!</definedName>
    <definedName name="MPP.03">#REF!</definedName>
    <definedName name="MPP.03B">#REF!</definedName>
    <definedName name="MPP.03G">#REF!</definedName>
    <definedName name="MPP.04">#REF!</definedName>
    <definedName name="MPP.04B">#REF!</definedName>
    <definedName name="MPP.04G">#REF!</definedName>
    <definedName name="MPP.05">#REF!</definedName>
    <definedName name="MPP.05B">#REF!</definedName>
    <definedName name="MPP.05G">#REF!</definedName>
    <definedName name="MPP.06">#REF!</definedName>
    <definedName name="MPP.06B">#REF!</definedName>
    <definedName name="MPP.06G">#REF!</definedName>
    <definedName name="MPP.07">#REF!</definedName>
    <definedName name="MPP.07B">#REF!</definedName>
    <definedName name="MPP.07G">#REF!</definedName>
    <definedName name="MPP.08">#REF!</definedName>
    <definedName name="MPP.08B">#REF!</definedName>
    <definedName name="MPP.08G">#REF!</definedName>
    <definedName name="MPP.09">#REF!</definedName>
    <definedName name="MPP.09B">#REF!</definedName>
    <definedName name="MPP.09G">#REF!</definedName>
    <definedName name="MPP.10">#REF!</definedName>
    <definedName name="MPP.10B">#REF!</definedName>
    <definedName name="MPP.10G">#REF!</definedName>
    <definedName name="MPP.11">#REF!</definedName>
    <definedName name="MPP.11B">#REF!</definedName>
    <definedName name="MPP.11G">#REF!</definedName>
    <definedName name="MPP.12">#REF!</definedName>
    <definedName name="MPP.12B">#REF!</definedName>
    <definedName name="MPP.12G">#REF!</definedName>
    <definedName name="MPP.13">#REF!</definedName>
    <definedName name="MPP.13B">#REF!</definedName>
    <definedName name="MPP.13G">#REF!</definedName>
    <definedName name="MPP.14">#REF!</definedName>
    <definedName name="MPP.14B">#REF!</definedName>
    <definedName name="MPP.14G">#REF!</definedName>
    <definedName name="MPP.15">#REF!</definedName>
    <definedName name="MPP.15B">#REF!</definedName>
    <definedName name="MPP.15G">#REF!</definedName>
    <definedName name="MPP.16">#REF!</definedName>
    <definedName name="MPP.16B">#REF!</definedName>
    <definedName name="MPP.16G">#REF!</definedName>
    <definedName name="MPP.17">#REF!</definedName>
    <definedName name="MPP.17B">#REF!</definedName>
    <definedName name="MPP.17G">#REF!</definedName>
    <definedName name="MPP.18">#REF!</definedName>
    <definedName name="MPP.18B">#REF!</definedName>
    <definedName name="MPP.18G">#REF!</definedName>
    <definedName name="MPP.19">#REF!</definedName>
    <definedName name="MPP.19B">#REF!</definedName>
    <definedName name="MPP.19G">#REF!</definedName>
    <definedName name="MPP.20">#REF!</definedName>
    <definedName name="MPP.20B">#REF!</definedName>
    <definedName name="MPP.20G">#REF!</definedName>
    <definedName name="MPP.21">#REF!</definedName>
    <definedName name="MPP.21B">#REF!</definedName>
    <definedName name="MPP.21G">#REF!</definedName>
    <definedName name="mpre">#REF!</definedName>
    <definedName name="mprel_6">#REF!</definedName>
    <definedName name="Mpres">"mt"</definedName>
    <definedName name="mprt">#REF!</definedName>
    <definedName name="mprt_6">#REF!</definedName>
    <definedName name="MPS.01">#REF!</definedName>
    <definedName name="MPS.01B">#REF!</definedName>
    <definedName name="MPS.01G">#REF!</definedName>
    <definedName name="MPS.02">#REF!</definedName>
    <definedName name="MPS.02B">#REF!</definedName>
    <definedName name="MPS.02G">#REF!</definedName>
    <definedName name="MPS.03">#REF!</definedName>
    <definedName name="MPS.03B">#REF!</definedName>
    <definedName name="MPS.03G">#REF!</definedName>
    <definedName name="MPS.04">#REF!</definedName>
    <definedName name="MPS.04B">#REF!</definedName>
    <definedName name="MPS.04G">#REF!</definedName>
    <definedName name="MPS.05">#REF!</definedName>
    <definedName name="MPS.05B">#REF!</definedName>
    <definedName name="MPS.05G">#REF!</definedName>
    <definedName name="MPS.06">#REF!</definedName>
    <definedName name="MPS.06B">#REF!</definedName>
    <definedName name="MPS.06G">#REF!</definedName>
    <definedName name="mptd">#REF!</definedName>
    <definedName name="mptr">#REF!</definedName>
    <definedName name="MPU">#REF!</definedName>
    <definedName name="MPV.01">#REF!</definedName>
    <definedName name="MPV.01B">#REF!</definedName>
    <definedName name="MPV.01G">#REF!</definedName>
    <definedName name="MPV.02">#REF!</definedName>
    <definedName name="MPV.02B">#REF!</definedName>
    <definedName name="MPV.02G">#REF!</definedName>
    <definedName name="MPV.03">#REF!</definedName>
    <definedName name="MPV.03B">#REF!</definedName>
    <definedName name="MPV.03G">#REF!</definedName>
    <definedName name="MPV.04">#REF!</definedName>
    <definedName name="MPV.04B">#REF!</definedName>
    <definedName name="MPV.04G">#REF!</definedName>
    <definedName name="mpw">#REF!</definedName>
    <definedName name="mpwt">#REF!</definedName>
    <definedName name="mr">#REF!</definedName>
    <definedName name="MR.012">#REF!</definedName>
    <definedName name="MR.042">#REF!</definedName>
    <definedName name="mrab">#REF!</definedName>
    <definedName name="mrabat">#REF!</definedName>
    <definedName name="mreserv">#REF!</definedName>
    <definedName name="mrev2">#REF!</definedName>
    <definedName name="mrev3">#REF!</definedName>
    <definedName name="mrnt2_20">#REF!</definedName>
    <definedName name="mrnti57">#REF!</definedName>
    <definedName name="mrtr">#REF!</definedName>
    <definedName name="MrtStone">#REF!</definedName>
    <definedName name="ms">#REF!</definedName>
    <definedName name="mseptick">#REF!</definedName>
    <definedName name="MSN.01">#REF!</definedName>
    <definedName name="MSN.01B">#REF!</definedName>
    <definedName name="MSN.01F">#REF!</definedName>
    <definedName name="MSN.01G">#REF!</definedName>
    <definedName name="MSN.02">#REF!</definedName>
    <definedName name="MSN.02B">#REF!</definedName>
    <definedName name="MSN.02F">#REF!</definedName>
    <definedName name="MSN.02G">#REF!</definedName>
    <definedName name="MSN.03">#REF!</definedName>
    <definedName name="MSN.03B">#REF!</definedName>
    <definedName name="MSN.03F">#REF!</definedName>
    <definedName name="MSN.03G">#REF!</definedName>
    <definedName name="MSN.04">#REF!</definedName>
    <definedName name="MSN.04B">#REF!</definedName>
    <definedName name="MSN.04F">#REF!</definedName>
    <definedName name="MSN.04G">#REF!</definedName>
    <definedName name="MSN.05">#REF!</definedName>
    <definedName name="MSN.05B">#REF!</definedName>
    <definedName name="MSN.05F">#REF!</definedName>
    <definedName name="MSN.05G">#REF!</definedName>
    <definedName name="MSN.06">#REF!</definedName>
    <definedName name="MSN.06B">#REF!</definedName>
    <definedName name="MSN.06G">#REF!</definedName>
    <definedName name="MSN.07">#REF!</definedName>
    <definedName name="MSN.07B">#REF!</definedName>
    <definedName name="MSN.07G">#REF!</definedName>
    <definedName name="MSN.08">#REF!</definedName>
    <definedName name="MSN.08B">#REF!</definedName>
    <definedName name="MSN.08G">#REF!</definedName>
    <definedName name="MSNLAS">#REF!</definedName>
    <definedName name="MSS_8.01_2_">#REF!</definedName>
    <definedName name="MST.01">#REF!</definedName>
    <definedName name="MST.01B">#REF!</definedName>
    <definedName name="MST.01G">#REF!</definedName>
    <definedName name="MST.02">#REF!</definedName>
    <definedName name="MST.02B">#REF!</definedName>
    <definedName name="MST.02G">#REF!</definedName>
    <definedName name="MST.03">#REF!</definedName>
    <definedName name="MST.03B">#REF!</definedName>
    <definedName name="MST.03G">#REF!</definedName>
    <definedName name="MST.04">#REF!</definedName>
    <definedName name="MST.04B">#REF!</definedName>
    <definedName name="MST.04G">#REF!</definedName>
    <definedName name="MST.05">#REF!</definedName>
    <definedName name="MST.05B">#REF!</definedName>
    <definedName name="MST.05G">#REF!</definedName>
    <definedName name="MST.06">#REF!</definedName>
    <definedName name="MST.06B">#REF!</definedName>
    <definedName name="MST.06G">#REF!</definedName>
    <definedName name="MST.07">#REF!</definedName>
    <definedName name="MST.07B">#REF!</definedName>
    <definedName name="MST.07G">#REF!</definedName>
    <definedName name="MST.08">#REF!</definedName>
    <definedName name="MST.08B">#REF!</definedName>
    <definedName name="MST.08G">#REF!</definedName>
    <definedName name="MST.09">#REF!</definedName>
    <definedName name="MST.09B">#REF!</definedName>
    <definedName name="MST.09G">#REF!</definedName>
    <definedName name="MST.10">#REF!</definedName>
    <definedName name="MST.10B">#REF!</definedName>
    <definedName name="MST.10G">#REF!</definedName>
    <definedName name="MST.11">#REF!</definedName>
    <definedName name="MST.11B">#REF!</definedName>
    <definedName name="MST.11G">#REF!</definedName>
    <definedName name="MST.12">#REF!</definedName>
    <definedName name="MST.12B">#REF!</definedName>
    <definedName name="MST.12G">#REF!</definedName>
    <definedName name="mstamp">#REF!</definedName>
    <definedName name="mstr">#REF!</definedName>
    <definedName name="msub">#REF!</definedName>
    <definedName name="mt">#REF!</definedName>
    <definedName name="MTC1P">#REF!</definedName>
    <definedName name="MTC3P">#REF!</definedName>
    <definedName name="MTCHC">#REF!</definedName>
    <definedName name="MTCMB">#REF!</definedName>
    <definedName name="MTMAC12">#REF!</definedName>
    <definedName name="MTO">#REF!</definedName>
    <definedName name="MTP.01">#REF!</definedName>
    <definedName name="MTP.01B">#REF!</definedName>
    <definedName name="MTP.01G">#REF!</definedName>
    <definedName name="MTP.02">#REF!</definedName>
    <definedName name="MTP.02B">#REF!</definedName>
    <definedName name="MTP.02G">#REF!</definedName>
    <definedName name="MTP.03">#REF!</definedName>
    <definedName name="MTP.03B">#REF!</definedName>
    <definedName name="MTP.03G">#REF!</definedName>
    <definedName name="MTP.04">#REF!</definedName>
    <definedName name="MTP.04B">#REF!</definedName>
    <definedName name="MTP.04G">#REF!</definedName>
    <definedName name="MTP.05">#REF!</definedName>
    <definedName name="MTP.05B">#REF!</definedName>
    <definedName name="MTP.05G">#REF!</definedName>
    <definedName name="MTP.06">#REF!</definedName>
    <definedName name="MTP.06B">#REF!</definedName>
    <definedName name="MTP.06G">#REF!</definedName>
    <definedName name="MTP.07">#REF!</definedName>
    <definedName name="MTP.07B">#REF!</definedName>
    <definedName name="MTP.07G">#REF!</definedName>
    <definedName name="MTP.08">#REF!</definedName>
    <definedName name="MTP.08B">#REF!</definedName>
    <definedName name="MTP.08G">#REF!</definedName>
    <definedName name="MTP.09">#REF!</definedName>
    <definedName name="MTP.09B">#REF!</definedName>
    <definedName name="MTP.09G">#REF!</definedName>
    <definedName name="MTP.10">#REF!</definedName>
    <definedName name="MTP.10B">#REF!</definedName>
    <definedName name="MTP.10G">#REF!</definedName>
    <definedName name="mtr">#REF!</definedName>
    <definedName name="mtram">#REF!</definedName>
    <definedName name="mts">#REF!</definedName>
    <definedName name="mts_1">#REF!</definedName>
    <definedName name="mts_1_1">#REF!</definedName>
    <definedName name="mts_1_1_1">#REF!</definedName>
    <definedName name="mts_3">#REF!</definedName>
    <definedName name="mts_4">#REF!</definedName>
    <definedName name="mts_7">#REF!</definedName>
    <definedName name="MTX">#REF!</definedName>
    <definedName name="mu">#REF!</definedName>
    <definedName name="mu.alat">#REF!</definedName>
    <definedName name="mu.bahan">#REF!</definedName>
    <definedName name="MU.C">#REF!</definedName>
    <definedName name="MU.E">#REF!</definedName>
    <definedName name="MU.L">#REF!</definedName>
    <definedName name="MU.M">#REF!</definedName>
    <definedName name="MU.S">#REF!</definedName>
    <definedName name="mu.upah">#REF!</definedName>
    <definedName name="mu_200">#REF!</definedName>
    <definedName name="MU_4">#REF!</definedName>
    <definedName name="mu_6">#REF!</definedName>
    <definedName name="MU_alat">#REF!</definedName>
    <definedName name="mu_ap">#REF!</definedName>
    <definedName name="MU_ARS">#REF!</definedName>
    <definedName name="MU_bahan">#REF!</definedName>
    <definedName name="mu_bank">#REF!</definedName>
    <definedName name="mu_borongan">#REF!</definedName>
    <definedName name="mu_landscape">#REF!</definedName>
    <definedName name="mu_me">#REF!</definedName>
    <definedName name="mu_personil">#REF!</definedName>
    <definedName name="mu_pp">#REF!</definedName>
    <definedName name="MU_PREL">#REF!</definedName>
    <definedName name="mu_rupa">#REF!</definedName>
    <definedName name="MU_STR">#REF!</definedName>
    <definedName name="MU_t">#REF!</definedName>
    <definedName name="mu_total">#REF!</definedName>
    <definedName name="mu_up">#REF!</definedName>
    <definedName name="MU_upah">#REF!</definedName>
    <definedName name="mua">#REF!</definedName>
    <definedName name="mua_6">#REF!</definedName>
    <definedName name="mualat">#REF!</definedName>
    <definedName name="mualat_6">#REF!</definedName>
    <definedName name="mualt">#REF!</definedName>
    <definedName name="muars">#REF!</definedName>
    <definedName name="muat">#REF!</definedName>
    <definedName name="MUB">#REF!</definedName>
    <definedName name="mubahan">#REF!</definedName>
    <definedName name="mubesi">#REF!</definedName>
    <definedName name="mubhn">#REF!</definedName>
    <definedName name="mubtn">#REF!</definedName>
    <definedName name="muc">#REF!</definedName>
    <definedName name="MUD">#REF!</definedName>
    <definedName name="MUG">#REF!</definedName>
    <definedName name="muh">#REF!</definedName>
    <definedName name="muk" localSheetId="9">{"Book1","4.09 FLORA DAN FAUNA.xls","4.22 PERLENGKAPAN SEKOLAH.xls"}</definedName>
    <definedName name="muk" localSheetId="8">{"Book1","4.09 FLORA DAN FAUNA.xls","4.22 PERLENGKAPAN SEKOLAH.xls"}</definedName>
    <definedName name="muk">{"Book1","4.09 FLORA DAN FAUNA.xls","4.22 PERLENGKAPAN SEKOLAH.xls"}</definedName>
    <definedName name="MUki">#REF!</definedName>
    <definedName name="mult12">#REF!</definedName>
    <definedName name="mult9">#REF!</definedName>
    <definedName name="multi">#REF!</definedName>
    <definedName name="multi15">#REF!</definedName>
    <definedName name="multi8">#REF!</definedName>
    <definedName name="multicolour">#REF!</definedName>
    <definedName name="MULTIPLEK">#REF!</definedName>
    <definedName name="multiplek_12">#REF!</definedName>
    <definedName name="Multiplek_12_mm__2_x_pakai__75">#REF!</definedName>
    <definedName name="multiplek_12mm">#REF!</definedName>
    <definedName name="multiplek_15">#REF!</definedName>
    <definedName name="multiplek_18">#REF!</definedName>
    <definedName name="multiplek_4mm">#REF!</definedName>
    <definedName name="Multiplek_6_mm">#REF!</definedName>
    <definedName name="multiplek_6mm">#REF!</definedName>
    <definedName name="multiplek_9">#REF!</definedName>
    <definedName name="Multiplek_9_mm__2_x_pakai__75">#REF!</definedName>
    <definedName name="multiplek_9mm">#REF!</definedName>
    <definedName name="Multiplek_plywood__6mm">#REF!</definedName>
    <definedName name="Multiplek_plywood_12mm">#REF!</definedName>
    <definedName name="multiplek12">#REF!</definedName>
    <definedName name="multiplek12_1">#REF!</definedName>
    <definedName name="MULTIPLEKS">#REF!</definedName>
    <definedName name="Multipleks_12_mm_4__x_8">#REF!</definedName>
    <definedName name="Multipleks_9_mm_4__x_8">#REF!</definedName>
    <definedName name="multiplex_18mm">#REF!</definedName>
    <definedName name="Multiplex9">#REF!</definedName>
    <definedName name="mulyo">#REF!</definedName>
    <definedName name="mum">#REF!</definedName>
    <definedName name="MUme">#REF!</definedName>
    <definedName name="mume_6">#REF!</definedName>
    <definedName name="mumip">#REF!</definedName>
    <definedName name="mun">#REF!</definedName>
    <definedName name="muo">#REF!</definedName>
    <definedName name="MUov">#REF!</definedName>
    <definedName name="mup">#REF!</definedName>
    <definedName name="mup_6">#REF!</definedName>
    <definedName name="mup_alat">#REF!</definedName>
    <definedName name="mup_bahan">#REF!</definedName>
    <definedName name="mup_upah">#REF!</definedName>
    <definedName name="mupah">#REF!</definedName>
    <definedName name="mupahstr">#REF!</definedName>
    <definedName name="mupalt">#REF!</definedName>
    <definedName name="mupan">#REF!</definedName>
    <definedName name="mupbhn">#REF!</definedName>
    <definedName name="Muph">#REF!</definedName>
    <definedName name="mupre">#REF!</definedName>
    <definedName name="mupre2">#REF!</definedName>
    <definedName name="mupres">#REF!</definedName>
    <definedName name="mupuph">#REF!</definedName>
    <definedName name="murbaut12">#REF!</definedName>
    <definedName name="murbaut12_10">#REF!</definedName>
    <definedName name="murbaut12_2">#REF!</definedName>
    <definedName name="murbaut12_3">#REF!</definedName>
    <definedName name="murbaut12_4">#REF!</definedName>
    <definedName name="murbaut12_5">#REF!</definedName>
    <definedName name="murbaut12_6">#REF!</definedName>
    <definedName name="murbaut12_8">#REF!</definedName>
    <definedName name="murbaut16">#REF!</definedName>
    <definedName name="murbaut16_10">#REF!</definedName>
    <definedName name="murbaut16_2">#REF!</definedName>
    <definedName name="murbaut16_3">#REF!</definedName>
    <definedName name="murbaut16_4">#REF!</definedName>
    <definedName name="murbaut16_5">#REF!</definedName>
    <definedName name="murbaut16_6">#REF!</definedName>
    <definedName name="murbaut16_8">#REF!</definedName>
    <definedName name="murbaut19">#REF!</definedName>
    <definedName name="murbaut19_10">#REF!</definedName>
    <definedName name="murbaut19_2">#REF!</definedName>
    <definedName name="murbaut19_3">#REF!</definedName>
    <definedName name="murbaut19_4">#REF!</definedName>
    <definedName name="murbaut19_5">#REF!</definedName>
    <definedName name="murbaut19_6">#REF!</definedName>
    <definedName name="murbaut19_8">#REF!</definedName>
    <definedName name="murbaut22">#REF!</definedName>
    <definedName name="murbaut22_10">#REF!</definedName>
    <definedName name="murbaut22_2">#REF!</definedName>
    <definedName name="murbaut22_3">#REF!</definedName>
    <definedName name="murbaut22_4">#REF!</definedName>
    <definedName name="murbaut22_5">#REF!</definedName>
    <definedName name="murbaut22_6">#REF!</definedName>
    <definedName name="murbaut22_8">#REF!</definedName>
    <definedName name="murbautklem">#REF!</definedName>
    <definedName name="murbautklem_10">#REF!</definedName>
    <definedName name="murbautklem_2">#REF!</definedName>
    <definedName name="murbautklem_3">#REF!</definedName>
    <definedName name="murbautklem_4">#REF!</definedName>
    <definedName name="murbautklem_5">#REF!</definedName>
    <definedName name="murbautklem_6">#REF!</definedName>
    <definedName name="murbautklem_8">#REF!</definedName>
    <definedName name="Murda">#REF!</definedName>
    <definedName name="MURDA_FIBER">#N/A</definedName>
    <definedName name="MURDA_PARAS">#REF!</definedName>
    <definedName name="murug">#REF!</definedName>
    <definedName name="mus">#REF!</definedName>
    <definedName name="musan">#REF!</definedName>
    <definedName name="musola">#REF!</definedName>
    <definedName name="mustr">#REF!</definedName>
    <definedName name="musub">#REF!</definedName>
    <definedName name="mutasi">#REF!</definedName>
    <definedName name="muupah">#REF!</definedName>
    <definedName name="muuph">#REF!</definedName>
    <definedName name="mvd0.75">#REF!</definedName>
    <definedName name="mvd0.75_1">#REF!</definedName>
    <definedName name="mvd0.75_1_1">#REF!</definedName>
    <definedName name="mvd0.75_1_1_1">#REF!</definedName>
    <definedName name="mvd0.75_3">#REF!</definedName>
    <definedName name="mvd0.75_4">#REF!</definedName>
    <definedName name="mvd0.75_7">#REF!</definedName>
    <definedName name="mvd1.25">#REF!</definedName>
    <definedName name="mvd1.25_1">#REF!</definedName>
    <definedName name="mvd1.25_1_1">#REF!</definedName>
    <definedName name="mvd1.25_1_1_1">#REF!</definedName>
    <definedName name="mvd1.25_3">#REF!</definedName>
    <definedName name="mvd1.25_4">#REF!</definedName>
    <definedName name="mvd1.25_7">#REF!</definedName>
    <definedName name="mvd1.5">#REF!</definedName>
    <definedName name="mvd1.5_1">#REF!</definedName>
    <definedName name="mvd1.5_1_1">#REF!</definedName>
    <definedName name="mvd1.5_1_1_1">#REF!</definedName>
    <definedName name="mvd1.5_3">#REF!</definedName>
    <definedName name="mvd1.5_4">#REF!</definedName>
    <definedName name="mvd1.5_7">#REF!</definedName>
    <definedName name="mvd1_1">#REF!</definedName>
    <definedName name="mvd1_1_1">#REF!</definedName>
    <definedName name="mvd1_1_1_1">#REF!</definedName>
    <definedName name="mvd1_3">#REF!</definedName>
    <definedName name="mvd1_4">#REF!</definedName>
    <definedName name="mvd1_7">#REF!</definedName>
    <definedName name="mvd2.5">#REF!</definedName>
    <definedName name="mvd2.5_1">#REF!</definedName>
    <definedName name="mvd2.5_1_1">#REF!</definedName>
    <definedName name="mvd2.5_1_1_1">#REF!</definedName>
    <definedName name="mvd2.5_3">#REF!</definedName>
    <definedName name="mvd2.5_4">#REF!</definedName>
    <definedName name="mvd2.5_7">#REF!</definedName>
    <definedName name="mvd2_1">#REF!</definedName>
    <definedName name="mvd2_1_1">#REF!</definedName>
    <definedName name="mvd2_1_1_1">#REF!</definedName>
    <definedName name="mvd2_3">#REF!</definedName>
    <definedName name="mvd2_4">#REF!</definedName>
    <definedName name="mvd2_7">#REF!</definedName>
    <definedName name="mvd3_1">#REF!</definedName>
    <definedName name="mvd3_1_1">#REF!</definedName>
    <definedName name="mvd3_1_1_1">#REF!</definedName>
    <definedName name="mvd3_3">#REF!</definedName>
    <definedName name="mvd3_4">#REF!</definedName>
    <definedName name="mvd3_7">#REF!</definedName>
    <definedName name="mvd4_1">#REF!</definedName>
    <definedName name="mvd4_1_1">#REF!</definedName>
    <definedName name="mvd4_1_1_1">#REF!</definedName>
    <definedName name="mvd4_3">#REF!</definedName>
    <definedName name="mvd4_4">#REF!</definedName>
    <definedName name="mvd4_7">#REF!</definedName>
    <definedName name="MW">#REF!</definedName>
    <definedName name="mwater">#REF!</definedName>
    <definedName name="mwf">#REF!</definedName>
    <definedName name="mykbks">#REF!</definedName>
    <definedName name="mykcat">#REF!</definedName>
    <definedName name="N" hidden="1">#REF!</definedName>
    <definedName name="N._SUJA__ST.">#REF!</definedName>
    <definedName name="N.25">#REF!</definedName>
    <definedName name="N_4">NA()</definedName>
    <definedName name="n_8a">#REF!</definedName>
    <definedName name="N1IN">#REF!</definedName>
    <definedName name="n1pig">#REF!</definedName>
    <definedName name="n1pignc">#REF!</definedName>
    <definedName name="n1pigvl">#REF!</definedName>
    <definedName name="n1pind">#REF!</definedName>
    <definedName name="n1pindnc">#REF!</definedName>
    <definedName name="n1pindvl">#REF!</definedName>
    <definedName name="n1ping">#REF!</definedName>
    <definedName name="n1pingnc">#REF!</definedName>
    <definedName name="n1pingvl">#REF!</definedName>
    <definedName name="n1pint">#REF!</definedName>
    <definedName name="n1pintnc">#REF!</definedName>
    <definedName name="n1pintvl">#REF!</definedName>
    <definedName name="n24nc">#REF!</definedName>
    <definedName name="n24vl">#REF!</definedName>
    <definedName name="n2mignc">#REF!</definedName>
    <definedName name="n2migvl">#REF!</definedName>
    <definedName name="n2min1nc">#REF!</definedName>
    <definedName name="n2min1vl">#REF!</definedName>
    <definedName name="N2XSBY1X1X95">#REF!</definedName>
    <definedName name="N2XSBY1X1X95_4">#REF!</definedName>
    <definedName name="N2XSY1X95">#REF!</definedName>
    <definedName name="N2XSY1X95_4">#REF!</definedName>
    <definedName name="NA">#REF!</definedName>
    <definedName name="naco">#REF!</definedName>
    <definedName name="NAIL">#REF!</definedName>
    <definedName name="nako">#REF!</definedName>
    <definedName name="nako_1">#REF!</definedName>
    <definedName name="nama">#REF!</definedName>
    <definedName name="nama_alat">#REF!</definedName>
    <definedName name="nama_dir">#REF!</definedName>
    <definedName name="nama_kon">#REF!</definedName>
    <definedName name="nama_mat">#REF!</definedName>
    <definedName name="NAMA_PAKET">#REF!</definedName>
    <definedName name="nama_persh">#REF!</definedName>
    <definedName name="Nama_Proyek">#REF!</definedName>
    <definedName name="nama_tng">#REF!</definedName>
    <definedName name="Nama1">#REF!</definedName>
    <definedName name="Nama2">#REF!</definedName>
    <definedName name="Nama3">#REF!</definedName>
    <definedName name="Nama4">#REF!</definedName>
    <definedName name="nama6">#REF!</definedName>
    <definedName name="NamaAnggaran">#REF!</definedName>
    <definedName name="NamaBagpro">#REF!</definedName>
    <definedName name="namabahan">#REF!</definedName>
    <definedName name="NamaKonsultan">#REF!</definedName>
    <definedName name="NamaOwner1">#REF!</definedName>
    <definedName name="NamaOwner2">#REF!</definedName>
    <definedName name="NamaPaket">#REF!</definedName>
    <definedName name="namapekerjaan">#REF!</definedName>
    <definedName name="NamaPropinsi">#REF!</definedName>
    <definedName name="NamaProyek">#REF!</definedName>
    <definedName name="name">#REF!</definedName>
    <definedName name="nangka">#REF!</definedName>
    <definedName name="Narmada__7_April_2004">#REF!</definedName>
    <definedName name="natimah">#REF!</definedName>
    <definedName name="nayla" localSheetId="9" hidden="1">{#N/A,#N/A,FALSE,"REK-S-TPL";#N/A,#N/A,FALSE,"REK-TPML";#N/A,#N/A,FALSE,"RAB-TEMPEL"}</definedName>
    <definedName name="nayla" hidden="1">{#N/A,#N/A,FALSE,"REK-S-TPL";#N/A,#N/A,FALSE,"REK-TPML";#N/A,#N/A,FALSE,"RAB-TEMPEL"}</definedName>
    <definedName name="NB">#REF!</definedName>
    <definedName name="nbm">#REF!</definedName>
    <definedName name="NC">#REF!</definedName>
    <definedName name="nc1nc">#REF!</definedName>
    <definedName name="nc1p">#REF!</definedName>
    <definedName name="nc1vl">#REF!</definedName>
    <definedName name="nc24nc">#REF!</definedName>
    <definedName name="nc24vl">#REF!</definedName>
    <definedName name="nc3p">#REF!</definedName>
    <definedName name="NCBD100">#REF!</definedName>
    <definedName name="NCBD200">#REF!</definedName>
    <definedName name="NCBD250">#REF!</definedName>
    <definedName name="ncdd">#REF!</definedName>
    <definedName name="NCDD2">#REF!</definedName>
    <definedName name="NCHC">#REF!</definedName>
    <definedName name="nctr">#REF!</definedName>
    <definedName name="nctram">#REF!</definedName>
    <definedName name="NCVC100">#REF!</definedName>
    <definedName name="NCVC200">#REF!</definedName>
    <definedName name="NCVC250">#REF!</definedName>
    <definedName name="NCVC3P">#REF!</definedName>
    <definedName name="ND">#REF!</definedName>
    <definedName name="ndakyo">#REF!</definedName>
    <definedName name="NE">#REF!</definedName>
    <definedName name="neon">#REF!</definedName>
    <definedName name="nett_Ikanindo">#REF!</definedName>
    <definedName name="NEW" localSheetId="9" hidden="1">{#N/A,#N/A,FALSE,"Chi tiÆt"}</definedName>
    <definedName name="NEW" hidden="1">{#N/A,#N/A,FALSE,"Chi tiÆt"}</definedName>
    <definedName name="newb">#N/A</definedName>
    <definedName name="NF">#REF!</definedName>
    <definedName name="NG">#REF!</definedName>
    <definedName name="ngaci">#REF!</definedName>
    <definedName name="Ngebor">#REF!</definedName>
    <definedName name="nghjg" localSheetId="9">{"'Sheet1'!$A$1"}</definedName>
    <definedName name="nghjg">{"'Sheet1'!$A$1"}</definedName>
    <definedName name="ngl4tank">#REF!</definedName>
    <definedName name="NGRA">#REF!</definedName>
    <definedName name="NH">#REF!</definedName>
    <definedName name="nharac" localSheetId="9" hidden="1">{#N/A,#N/A,FALSE,"Chi tiÆt"}</definedName>
    <definedName name="nharac" hidden="1">{#N/A,#N/A,FALSE,"Chi tiÆt"}</definedName>
    <definedName name="nhn">#REF!</definedName>
    <definedName name="nhnnc">#REF!</definedName>
    <definedName name="nhnvl">#REF!</definedName>
    <definedName name="nhtukjiu" localSheetId="9">{"'Sheet1'!$A$1"}</definedName>
    <definedName name="nhtukjiu">{"'Sheet1'!$A$1"}</definedName>
    <definedName name="NI">#REF!</definedName>
    <definedName name="nick">#REF!</definedName>
    <definedName name="nig">#REF!</definedName>
    <definedName name="NIG13p">#REF!</definedName>
    <definedName name="nig1p">#REF!</definedName>
    <definedName name="nig3p">#REF!</definedName>
    <definedName name="nightnc">#REF!</definedName>
    <definedName name="nightvl">#REF!</definedName>
    <definedName name="nignc1p">#REF!</definedName>
    <definedName name="nignc3p">#REF!</definedName>
    <definedName name="nigvl1p">#REF!</definedName>
    <definedName name="nigvl3p">#REF!</definedName>
    <definedName name="Nilai">#REF!</definedName>
    <definedName name="Nilai_Kontrak">#REF!</definedName>
    <definedName name="NilaiExt">#REF!</definedName>
    <definedName name="NilaiFisik">#REF!</definedName>
    <definedName name="NILAIFISIKADDENDUMI">#REF!</definedName>
    <definedName name="NilaiFisikAK">#REF!</definedName>
    <definedName name="NILAIFISIKKONTRAK">#REF!</definedName>
    <definedName name="NilaiFisikOE">#REF!</definedName>
    <definedName name="NilaiFisikPenawaran">#REF!</definedName>
    <definedName name="NilaiFisikRounded">#REF!</definedName>
    <definedName name="NilaiFisikUnrounded">#REF!</definedName>
    <definedName name="NilaiKontrak">#REF!</definedName>
    <definedName name="NilaiOE">#REF!</definedName>
    <definedName name="NilaiPenawaran">#REF!</definedName>
    <definedName name="NilaiRAP">#REF!</definedName>
    <definedName name="NilaiTakur">#REF!</definedName>
    <definedName name="NilaiTawar">#REF!</definedName>
    <definedName name="nilkon">#REF!</definedName>
    <definedName name="nin">#REF!</definedName>
    <definedName name="nin14nc3p">#REF!</definedName>
    <definedName name="nin14vl3p">#REF!</definedName>
    <definedName name="nin1903p">#REF!</definedName>
    <definedName name="nin190nc">#REF!</definedName>
    <definedName name="nin190nc3p">#REF!</definedName>
    <definedName name="nin190vl">#REF!</definedName>
    <definedName name="nin190vl3p">#REF!</definedName>
    <definedName name="nin1pnc">#REF!</definedName>
    <definedName name="nin1pvl">#REF!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#REF!</definedName>
    <definedName name="nindnc1p">#REF!</definedName>
    <definedName name="nindnc3p">#REF!</definedName>
    <definedName name="nindvl">#REF!</definedName>
    <definedName name="nindvl1p">#REF!</definedName>
    <definedName name="nindvl3p">#REF!</definedName>
    <definedName name="ning1p">#REF!</definedName>
    <definedName name="ningnc1p">#REF!</definedName>
    <definedName name="ningvl1p">#REF!</definedName>
    <definedName name="ninnc">#REF!</definedName>
    <definedName name="ninnc3p">#REF!</definedName>
    <definedName name="nint1p">#REF!</definedName>
    <definedName name="nintnc1p">#REF!</definedName>
    <definedName name="nintvl1p">#REF!</definedName>
    <definedName name="ninvl">#REF!</definedName>
    <definedName name="ninvl3p">#REF!</definedName>
    <definedName name="nip">#REF!</definedName>
    <definedName name="nip_1">#REF!</definedName>
    <definedName name="nip_2">#REF!</definedName>
    <definedName name="nip_3">#REF!</definedName>
    <definedName name="nip_4">#REF!</definedName>
    <definedName name="nip_5">#REF!</definedName>
    <definedName name="nip_6">#REF!</definedName>
    <definedName name="nip_7">#REF!</definedName>
    <definedName name="NIPDIR">#REF!</definedName>
    <definedName name="NIPER">#REF!</definedName>
    <definedName name="NIPPEPEKA">#REF!</definedName>
    <definedName name="NIPPP1">#REF!</definedName>
    <definedName name="NIPPP2">#REF!</definedName>
    <definedName name="niro1">#REF!</definedName>
    <definedName name="niro2">#REF!</definedName>
    <definedName name="nit">#REF!</definedName>
    <definedName name="NJ">#REF!</definedName>
    <definedName name="NK">#REF!</definedName>
    <definedName name="NKAWL">#REF!</definedName>
    <definedName name="nkjlbjhn" hidden="1">#REF!</definedName>
    <definedName name="nl">#REF!</definedName>
    <definedName name="NL12nc">#REF!</definedName>
    <definedName name="NL12vl">#REF!</definedName>
    <definedName name="nl1p">#REF!</definedName>
    <definedName name="nl3p">#REF!</definedName>
    <definedName name="nlg">5000</definedName>
    <definedName name="nlht">#REF!</definedName>
    <definedName name="nlmtc">#REF!</definedName>
    <definedName name="nlnc">#REF!</definedName>
    <definedName name="nlnc3p">#REF!</definedName>
    <definedName name="nlnc3pha">#REF!</definedName>
    <definedName name="NLTK1p">#REF!</definedName>
    <definedName name="nlvl">#REF!</definedName>
    <definedName name="nlvl1">#REF!</definedName>
    <definedName name="nlvl3p">#REF!</definedName>
    <definedName name="NM">#REF!</definedName>
    <definedName name="NmrKontrakAK">#REF!</definedName>
    <definedName name="NmrKontrakDiskan">#REF!</definedName>
    <definedName name="nn">#REF!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n1p">#REF!</definedName>
    <definedName name="nn3p">#REF!</definedName>
    <definedName name="NNL">#REF!</definedName>
    <definedName name="nnnc">#REF!</definedName>
    <definedName name="nnnc3p">#REF!</definedName>
    <definedName name="nnnnnnnnnnnnnnnnnnnnnnnnnnn">#REF!</definedName>
    <definedName name="nnnnnnnnnnnnnnnnnnnnnnnnnnnnnnnnnnnnnnn">#REF!</definedName>
    <definedName name="nnvl">#REF!</definedName>
    <definedName name="nnvl3p">#REF!</definedName>
    <definedName name="no" localSheetId="9">{"Book1","4.09 FLORA DAN FAUNA.xls","4.22 PERLENGKAPAN SEKOLAH.xls"}</definedName>
    <definedName name="no" localSheetId="8">{"Book1","4.09 FLORA DAN FAUNA.xls","4.22 PERLENGKAPAN SEKOLAH.xls"}</definedName>
    <definedName name="no">{"Book1","4.09 FLORA DAN FAUNA.xls","4.22 PERLENGKAPAN SEKOLAH.xls"}</definedName>
    <definedName name="no.">#REF!</definedName>
    <definedName name="No._Paket_Kontrak">#REF!</definedName>
    <definedName name="no.1">#REF!</definedName>
    <definedName name="no.13">#REF!</definedName>
    <definedName name="no.14">#REF!</definedName>
    <definedName name="no.kontr.">#REF!</definedName>
    <definedName name="NO.KONTRAK">#REF!</definedName>
    <definedName name="no.paket">#REF!</definedName>
    <definedName name="No_Addendum">#REF!</definedName>
    <definedName name="No_BAEvaluasi">#REF!</definedName>
    <definedName name="No_BAFisik">#REF!</definedName>
    <definedName name="No_BAPeriksa">#REF!</definedName>
    <definedName name="No_CCO">#REF!</definedName>
    <definedName name="No_FHO">#REF!</definedName>
    <definedName name="No_Item">#REF!</definedName>
    <definedName name="No_Kontrak">#REF!</definedName>
    <definedName name="no_paket">#REF!</definedName>
    <definedName name="No_PHO">#REF!</definedName>
    <definedName name="No_Rek">#REF!</definedName>
    <definedName name="No_SrtEvaluasiCCO">#REF!</definedName>
    <definedName name="No_SrtHasilEvaluasi">#REF!</definedName>
    <definedName name="No_SrtKeputusanCCO">#REF!</definedName>
    <definedName name="No_SrtKeputusanPHO_FHO">#REF!</definedName>
    <definedName name="No_SrtKonsultan">#REF!</definedName>
    <definedName name="No_SrtLapPelakanaanPekerjaan">#REF!</definedName>
    <definedName name="No_SrtPenilaianFHO">#REF!</definedName>
    <definedName name="No_SrtPenilaianPHO">#REF!</definedName>
    <definedName name="No_SrtPenyampaianEvaluasi">#REF!</definedName>
    <definedName name="No_SrtPermhnanCCO">#REF!</definedName>
    <definedName name="No_SrtPermhnanCCO2">#REF!</definedName>
    <definedName name="No_SrtPermhnanFHO">#REF!</definedName>
    <definedName name="No_SrtPermhnanPHO">#REF!</definedName>
    <definedName name="No_SrtPersetujuanCCO">#REF!</definedName>
    <definedName name="No_SrtPersetujuanCCO2">#REF!</definedName>
    <definedName name="No_SrtPropPerubahanRAP">#REF!</definedName>
    <definedName name="NO_URUT">#REF!</definedName>
    <definedName name="NoAdd2">#REF!</definedName>
    <definedName name="NoAdd3">#REF!</definedName>
    <definedName name="noBAfisik">#REF!</definedName>
    <definedName name="nock_genteng_beton">#REF!</definedName>
    <definedName name="NoDIPA">#REF!</definedName>
    <definedName name="NoDokumen">#REF!</definedName>
    <definedName name="NOIFS">#REF!</definedName>
    <definedName name="NOIFS_1">#REF!</definedName>
    <definedName name="NOIFS_4">#REF!</definedName>
    <definedName name="NOIP">#REF!</definedName>
    <definedName name="NOIP_1">#REF!</definedName>
    <definedName name="NOIP_4">#REF!</definedName>
    <definedName name="noise">#REF!</definedName>
    <definedName name="NOIT">#REF!</definedName>
    <definedName name="NOIT_1">#REF!</definedName>
    <definedName name="NOIT_4">#REF!</definedName>
    <definedName name="nok">#REF!</definedName>
    <definedName name="nok_tiles">#REF!</definedName>
    <definedName name="nok3kia">#REF!</definedName>
    <definedName name="nok4kia">#REF!</definedName>
    <definedName name="noka">#REF!</definedName>
    <definedName name="nokatcsk">#REF!</definedName>
    <definedName name="nokatcskv">#REF!</definedName>
    <definedName name="nokg">#REF!</definedName>
    <definedName name="NokGentengMetal">#REF!</definedName>
    <definedName name="nokkia">#REF!</definedName>
    <definedName name="nokmetal">#REF!</definedName>
    <definedName name="NokSeng">#REF!</definedName>
    <definedName name="NokSirap">#REF!</definedName>
    <definedName name="nokspcsko">#REF!</definedName>
    <definedName name="nokspcskv">#REF!</definedName>
    <definedName name="nokstel">#REF!</definedName>
    <definedName name="nokstel_10">#REF!</definedName>
    <definedName name="nokstel_2">#REF!</definedName>
    <definedName name="nokstel_3">#REF!</definedName>
    <definedName name="nokstel_4">#REF!</definedName>
    <definedName name="nokstel_5">#REF!</definedName>
    <definedName name="nokstel_6">#REF!</definedName>
    <definedName name="nokstel_8">#REF!</definedName>
    <definedName name="nokujcsko">#REF!</definedName>
    <definedName name="nokujcskv">#REF!</definedName>
    <definedName name="nokujkia">#REF!</definedName>
    <definedName name="NOMFS">#REF!</definedName>
    <definedName name="NOMFS_1">#REF!</definedName>
    <definedName name="NOMFS_4">#REF!</definedName>
    <definedName name="NomorPaket">#REF!</definedName>
    <definedName name="NOMP">#REF!</definedName>
    <definedName name="NOMP_1">#REF!</definedName>
    <definedName name="NOMP_4">#REF!</definedName>
    <definedName name="NOMT">#REF!</definedName>
    <definedName name="NOMT_1">#REF!</definedName>
    <definedName name="NOMT_4">#REF!</definedName>
    <definedName name="none" localSheetId="9">#REF!:#REF!</definedName>
    <definedName name="none">#REF!:#REF!</definedName>
    <definedName name="nopak1">#REF!</definedName>
    <definedName name="nopak2">#REF!</definedName>
    <definedName name="nopen">#REF!</definedName>
    <definedName name="nopen_1">#REF!</definedName>
    <definedName name="nopen1">#REF!</definedName>
    <definedName name="NoProyek">#REF!</definedName>
    <definedName name="nopy105">#REF!</definedName>
    <definedName name="nopy10b105">#REF!</definedName>
    <definedName name="nopy2025">#REF!</definedName>
    <definedName name="NOPY85">#REF!</definedName>
    <definedName name="NORMAL">#REF!</definedName>
    <definedName name="normal1">#REF!</definedName>
    <definedName name="nosing">#REF!</definedName>
    <definedName name="nosingkeramik">#REF!</definedName>
    <definedName name="NoSurat_1">#REF!</definedName>
    <definedName name="NoSurat_2">#REF!</definedName>
    <definedName name="notgl">#REF!</definedName>
    <definedName name="NOUM">#REF!</definedName>
    <definedName name="np">#REF!</definedName>
    <definedName name="npen_1">#REF!</definedName>
    <definedName name="NPG">#REF!</definedName>
    <definedName name="NPWP">#REF!</definedName>
    <definedName name="NSTD">#REF!</definedName>
    <definedName name="NSTDR">#REF!</definedName>
    <definedName name="Num_Pmt_Per_Year">#REF!</definedName>
    <definedName name="Number_of_Payments" localSheetId="9">MATCH(0.01,[0]!End_Bal,-1)+1</definedName>
    <definedName name="Number_of_Payments">MATCH(0.01,End_Bal,-1)+1</definedName>
    <definedName name="Number_of_Payments_13">MATCH(0.01,#NAME?,-1)+1</definedName>
    <definedName name="nuoc">#REF!</definedName>
    <definedName name="NURSE_CALL">#REF!</definedName>
    <definedName name="Nusagolfres" localSheetId="9">[0]!_________pv100</definedName>
    <definedName name="Nusagolfres">[0]!_________pv100</definedName>
    <definedName name="Nusagolfres_11" localSheetId="9">[0]!__HAL12</definedName>
    <definedName name="Nusagolfres_11">__HAL12</definedName>
    <definedName name="nx" localSheetId="9">#REF!</definedName>
    <definedName name="nx">#REF!</definedName>
    <definedName name="nxmtc" localSheetId="9">#REF!</definedName>
    <definedName name="nxmtc">#REF!</definedName>
    <definedName name="nya.25" localSheetId="9">#REF!</definedName>
    <definedName name="nya.25">#REF!</definedName>
    <definedName name="nya1.5">#REF!</definedName>
    <definedName name="NYA1C">#REF!</definedName>
    <definedName name="NYA1C_1">#REF!</definedName>
    <definedName name="NYA1C_1_1">#REF!</definedName>
    <definedName name="NYA1C_1_1_1">#REF!</definedName>
    <definedName name="NYA1C_3">#REF!</definedName>
    <definedName name="NYA1C_4">#REF!</definedName>
    <definedName name="NYA1C_7">#REF!</definedName>
    <definedName name="nya2.5">#REF!</definedName>
    <definedName name="nyfgby21.5">#REF!</definedName>
    <definedName name="nyfgby210">#REF!</definedName>
    <definedName name="nyfgby216">#REF!</definedName>
    <definedName name="nyfgby22.5">#REF!</definedName>
    <definedName name="nyfgby24">#REF!</definedName>
    <definedName name="nyfgby26">#REF!</definedName>
    <definedName name="nyfgby31.5">#REF!</definedName>
    <definedName name="nyfgby310">#REF!</definedName>
    <definedName name="nyfgby316">#REF!</definedName>
    <definedName name="nyfgby32.5">#REF!</definedName>
    <definedName name="nyfgby325">#REF!</definedName>
    <definedName name="nyfgby335">#REF!</definedName>
    <definedName name="nyfgby34">#REF!</definedName>
    <definedName name="nyfgby350">#REF!</definedName>
    <definedName name="nyfgby36">#REF!</definedName>
    <definedName name="nyfgby3x6lt">#REF!</definedName>
    <definedName name="nyfgby3x6lt_1">#REF!</definedName>
    <definedName name="nyfgby3x6lt_1_1">#REF!</definedName>
    <definedName name="nyfgby3x6lt_1_1_1">#REF!</definedName>
    <definedName name="nyfgby3x6lt_2">#REF!</definedName>
    <definedName name="nyfgby3x6lt_3_1">#REF!</definedName>
    <definedName name="nyfgby3x6lt_3_1_1">#REF!</definedName>
    <definedName name="nyfgby3x6lt_4">#REF!</definedName>
    <definedName name="nyfgby3x6lt_4_1">#REF!</definedName>
    <definedName name="nyfgby3x6lt_5">#REF!</definedName>
    <definedName name="nyfgby3x6lt_6">#REF!</definedName>
    <definedName name="nyfgby3x6lt_7">#REF!</definedName>
    <definedName name="nyfgby3x6lt_7_1">#REF!</definedName>
    <definedName name="nyfgby3x6lt_8">#REF!</definedName>
    <definedName name="nyfgby3x6lt_9">#REF!</definedName>
    <definedName name="nyfgby41.5">#REF!</definedName>
    <definedName name="nyfgby410">#REF!</definedName>
    <definedName name="nyfgby410_1">#REF!</definedName>
    <definedName name="nyfgby410_1_1">#REF!</definedName>
    <definedName name="nyfgby410_1_1_1">#REF!</definedName>
    <definedName name="nyfgby410_3">#REF!</definedName>
    <definedName name="nyfgby410_4">#REF!</definedName>
    <definedName name="nyfgby410_7">#REF!</definedName>
    <definedName name="nyfgby4120">#REF!</definedName>
    <definedName name="nyfgby4150">#REF!</definedName>
    <definedName name="nyfgby416">#REF!</definedName>
    <definedName name="nyfgby4185">#REF!</definedName>
    <definedName name="nyfgby42.5">#REF!</definedName>
    <definedName name="nyfgby4240">#REF!</definedName>
    <definedName name="nyfgby425">#REF!</definedName>
    <definedName name="nyfgby4300">#REF!</definedName>
    <definedName name="nyfgby435">#REF!</definedName>
    <definedName name="nyfgby44">#REF!</definedName>
    <definedName name="nyfgby450">#REF!</definedName>
    <definedName name="nyfgby46">#REF!</definedName>
    <definedName name="nyfgby470">#REF!</definedName>
    <definedName name="nyfgby495">#REF!</definedName>
    <definedName name="nyfgby4x6lt">#REF!</definedName>
    <definedName name="nyfgby4x6lt_1">#REF!</definedName>
    <definedName name="nyfgby4x6lt_1_1">#REF!</definedName>
    <definedName name="nyfgby4x6lt_1_1_1">#REF!</definedName>
    <definedName name="nyfgby4x6lt_2">#REF!</definedName>
    <definedName name="nyfgby4x6lt_3_1">#REF!</definedName>
    <definedName name="nyfgby4x6lt_3_1_1">#REF!</definedName>
    <definedName name="nyfgby4x6lt_4">#REF!</definedName>
    <definedName name="nyfgby4x6lt_4_1">#REF!</definedName>
    <definedName name="nyfgby4x6lt_5">#REF!</definedName>
    <definedName name="nyfgby4x6lt_6">#REF!</definedName>
    <definedName name="nyfgby4x6lt_7">#REF!</definedName>
    <definedName name="nyfgby4x6lt_7_1">#REF!</definedName>
    <definedName name="nyfgby4x6lt_8">#REF!</definedName>
    <definedName name="nyfgby4x6lt_9">#REF!</definedName>
    <definedName name="nyfgby4x95">#REF!</definedName>
    <definedName name="nyfgby4x95_1">#REF!</definedName>
    <definedName name="nyfgby4x95_1_1">#REF!</definedName>
    <definedName name="nyfgby4x95_1_1_1">#REF!</definedName>
    <definedName name="nyfgby4x95_2">#REF!</definedName>
    <definedName name="nyfgby4x95_3_1">#REF!</definedName>
    <definedName name="nyfgby4x95_3_1_1">#REF!</definedName>
    <definedName name="nyfgby4x95_4">#REF!</definedName>
    <definedName name="nyfgby4x95_4_1">#REF!</definedName>
    <definedName name="nyfgby4x95_5">#REF!</definedName>
    <definedName name="nyfgby4x95_6">#REF!</definedName>
    <definedName name="nyfgby4x95_7">#REF!</definedName>
    <definedName name="nyfgby4x95_7_1">#REF!</definedName>
    <definedName name="nyfgby4x95_8">#REF!</definedName>
    <definedName name="nyfgby4x95_9">#REF!</definedName>
    <definedName name="nyfgby5x6lt">#REF!</definedName>
    <definedName name="nyfgby5x6lt_1">#REF!</definedName>
    <definedName name="nyfgby5x6lt_1_1">#REF!</definedName>
    <definedName name="nyfgby5x6lt_1_1_1">#REF!</definedName>
    <definedName name="nyfgby5x6lt_2">#REF!</definedName>
    <definedName name="nyfgby5x6lt_3_1">#REF!</definedName>
    <definedName name="nyfgby5x6lt_3_1_1">#REF!</definedName>
    <definedName name="nyfgby5x6lt_4">#REF!</definedName>
    <definedName name="nyfgby5x6lt_4_1">#REF!</definedName>
    <definedName name="nyfgby5x6lt_5">#REF!</definedName>
    <definedName name="nyfgby5x6lt_6">#REF!</definedName>
    <definedName name="nyfgby5x6lt_7">#REF!</definedName>
    <definedName name="nyfgby5x6lt_7_1">#REF!</definedName>
    <definedName name="nyfgby5x6lt_8">#REF!</definedName>
    <definedName name="nyfgby5x6lt_9">#REF!</definedName>
    <definedName name="nym2_15">#REF!</definedName>
    <definedName name="nym21.5">#REF!</definedName>
    <definedName name="nym22.5">#REF!</definedName>
    <definedName name="NYM2C">#REF!</definedName>
    <definedName name="NYM2C_1">#REF!</definedName>
    <definedName name="NYM2C_1_1">#REF!</definedName>
    <definedName name="NYM2C_1_1_1">#REF!</definedName>
    <definedName name="NYM2C_3">#REF!</definedName>
    <definedName name="NYM2C_4">#REF!</definedName>
    <definedName name="NYM2C_7">#REF!</definedName>
    <definedName name="nym31.5">#REF!</definedName>
    <definedName name="nym32.5">#REF!</definedName>
    <definedName name="nym32.5_1">#REF!</definedName>
    <definedName name="nym32.5_1_1">#REF!</definedName>
    <definedName name="nym32.5_1_1_1">#REF!</definedName>
    <definedName name="nym32.5_3">#REF!</definedName>
    <definedName name="nym32.5_4">#REF!</definedName>
    <definedName name="nym32.5_7">#REF!</definedName>
    <definedName name="nym32.5con">#REF!</definedName>
    <definedName name="nym32.5con_4">#REF!</definedName>
    <definedName name="nym34_1">#REF!</definedName>
    <definedName name="nym34_1_1">#REF!</definedName>
    <definedName name="nym34_1_1_1">#REF!</definedName>
    <definedName name="nym34_3">#REF!</definedName>
    <definedName name="nym34_4">#REF!</definedName>
    <definedName name="nym34_7">#REF!</definedName>
    <definedName name="nym34con">#REF!</definedName>
    <definedName name="nym34con_4">#REF!</definedName>
    <definedName name="NYM3C">#REF!</definedName>
    <definedName name="nym3x2.5">#REF!</definedName>
    <definedName name="nym3x2.5flt">#REF!</definedName>
    <definedName name="nym3x2.5flt_1">#REF!</definedName>
    <definedName name="nym3x2.5flt_1_1">#REF!</definedName>
    <definedName name="nym3x2.5flt_1_1_1">#REF!</definedName>
    <definedName name="nym3x2.5flt_2">#REF!</definedName>
    <definedName name="nym3x2.5flt_3_1">#REF!</definedName>
    <definedName name="nym3x2.5flt_3_1_1">#REF!</definedName>
    <definedName name="nym3x2.5flt_4">#REF!</definedName>
    <definedName name="nym3x2.5flt_4_1">#REF!</definedName>
    <definedName name="nym3x2.5flt_5">#REF!</definedName>
    <definedName name="nym3x2.5flt_6">#REF!</definedName>
    <definedName name="nym3x2.5flt_7">#REF!</definedName>
    <definedName name="nym3x2.5flt_7_1">#REF!</definedName>
    <definedName name="nym3x2.5flt_8">#REF!</definedName>
    <definedName name="nym3x2.5flt_9">#REF!</definedName>
    <definedName name="nym41.5">#REF!</definedName>
    <definedName name="nym42.5">#REF!</definedName>
    <definedName name="nym42.5_1">#REF!</definedName>
    <definedName name="nym42.5_1_1">#REF!</definedName>
    <definedName name="nym42.5_1_1_1">#REF!</definedName>
    <definedName name="nym42.5_3">#REF!</definedName>
    <definedName name="nym42.5_4">#REF!</definedName>
    <definedName name="nym42.5_7">#REF!</definedName>
    <definedName name="nym46_1">#REF!</definedName>
    <definedName name="nym46_1_1">#REF!</definedName>
    <definedName name="nym46_1_1_1">#REF!</definedName>
    <definedName name="nym46_3">#REF!</definedName>
    <definedName name="nym46_4">#REF!</definedName>
    <definedName name="nym46_7">#REF!</definedName>
    <definedName name="NYM4C">#REF!</definedName>
    <definedName name="nymhy">#REF!</definedName>
    <definedName name="nymhy_1">#REF!</definedName>
    <definedName name="nymhy_1_1">#REF!</definedName>
    <definedName name="nymhy_1_1_1">#REF!</definedName>
    <definedName name="nymhy_3">#REF!</definedName>
    <definedName name="nymhy_4">#REF!</definedName>
    <definedName name="nymhy_7">#REF!</definedName>
    <definedName name="NYMHY215C">#REF!</definedName>
    <definedName name="nymhy3x1p5">#REF!</definedName>
    <definedName name="nymhy3x1p5_4">#REF!</definedName>
    <definedName name="nymhy3x2p5">#REF!</definedName>
    <definedName name="nymhy3x2p5_4">#REF!</definedName>
    <definedName name="NYMHY415C">#REF!</definedName>
    <definedName name="nymhy51.5con">#REF!</definedName>
    <definedName name="nymhy51.5con_4">#REF!</definedName>
    <definedName name="nyy.3.2">#REF!</definedName>
    <definedName name="nyy.4.16">#REF!</definedName>
    <definedName name="nyy11x1x500">#REF!</definedName>
    <definedName name="nyy11x1x500_1">#REF!</definedName>
    <definedName name="nyy11x1x500_1_1">#REF!</definedName>
    <definedName name="nyy11x1x500_1_1_1">#REF!</definedName>
    <definedName name="nyy11x1x500_2">#REF!</definedName>
    <definedName name="nyy11x1x500_3_1">#REF!</definedName>
    <definedName name="nyy11x1x500_3_1_1">#REF!</definedName>
    <definedName name="nyy11x1x500_4">#REF!</definedName>
    <definedName name="nyy11x1x500_4_1">#REF!</definedName>
    <definedName name="nyy11x1x500_5">#REF!</definedName>
    <definedName name="nyy11x1x500_6">#REF!</definedName>
    <definedName name="nyy11x1x500_7">#REF!</definedName>
    <definedName name="nyy11x1x500_7_1">#REF!</definedName>
    <definedName name="nyy11x1x500_8">#REF!</definedName>
    <definedName name="nyy11x1x500_9">#REF!</definedName>
    <definedName name="nyy14x1x500">#REF!</definedName>
    <definedName name="nyy14x1x500_1">#REF!</definedName>
    <definedName name="nyy14x1x500_1_1">#REF!</definedName>
    <definedName name="nyy14x1x500_1_1_1">#REF!</definedName>
    <definedName name="nyy14x1x500_2">#REF!</definedName>
    <definedName name="nyy14x1x500_3_1">#REF!</definedName>
    <definedName name="nyy14x1x500_3_1_1">#REF!</definedName>
    <definedName name="nyy14x1x500_4">#REF!</definedName>
    <definedName name="nyy14x1x500_4_1">#REF!</definedName>
    <definedName name="nyy14x1x500_5">#REF!</definedName>
    <definedName name="nyy14x1x500_6">#REF!</definedName>
    <definedName name="nyy14x1x500_7">#REF!</definedName>
    <definedName name="nyy14x1x500_7_1">#REF!</definedName>
    <definedName name="nyy14x1x500_8">#REF!</definedName>
    <definedName name="nyy14x1x500_9">#REF!</definedName>
    <definedName name="nyy16x1x500">#REF!</definedName>
    <definedName name="nyy16x1x500_1">#REF!</definedName>
    <definedName name="nyy16x1x500_1_1">#REF!</definedName>
    <definedName name="nyy16x1x500_1_1_1">#REF!</definedName>
    <definedName name="nyy16x1x500_2">#REF!</definedName>
    <definedName name="nyy16x1x500_3_1">#REF!</definedName>
    <definedName name="nyy16x1x500_3_1_1">#REF!</definedName>
    <definedName name="nyy16x1x500_4">#REF!</definedName>
    <definedName name="nyy16x1x500_4_1">#REF!</definedName>
    <definedName name="nyy16x1x500_5">#REF!</definedName>
    <definedName name="nyy16x1x500_6">#REF!</definedName>
    <definedName name="nyy16x1x500_7">#REF!</definedName>
    <definedName name="nyy16x1x500_7_1">#REF!</definedName>
    <definedName name="nyy16x1x500_8">#REF!</definedName>
    <definedName name="nyy16x1x500_9">#REF!</definedName>
    <definedName name="nyy18x1x500">#REF!</definedName>
    <definedName name="nyy18x1x500_1">#REF!</definedName>
    <definedName name="nyy18x1x500_1_1">#REF!</definedName>
    <definedName name="nyy18x1x500_1_1_1">#REF!</definedName>
    <definedName name="nyy18x1x500_2">#REF!</definedName>
    <definedName name="nyy18x1x500_3_1">#REF!</definedName>
    <definedName name="nyy18x1x500_3_1_1">#REF!</definedName>
    <definedName name="nyy18x1x500_4">#REF!</definedName>
    <definedName name="nyy18x1x500_4_1">#REF!</definedName>
    <definedName name="nyy18x1x500_5">#REF!</definedName>
    <definedName name="nyy18x1x500_6">#REF!</definedName>
    <definedName name="nyy18x1x500_7">#REF!</definedName>
    <definedName name="nyy18x1x500_7_1">#REF!</definedName>
    <definedName name="nyy18x1x500_8">#REF!</definedName>
    <definedName name="nyy18x1x500_9">#REF!</definedName>
    <definedName name="NYY1X185">#REF!</definedName>
    <definedName name="NYY1X185_4">#REF!</definedName>
    <definedName name="NYY1X240">#REF!</definedName>
    <definedName name="NYY1X240_4">#REF!</definedName>
    <definedName name="NYY1X300">#REF!</definedName>
    <definedName name="NYY1X300_4">#REF!</definedName>
    <definedName name="NYY1X400">#REF!</definedName>
    <definedName name="NYY1X400_4">#REF!</definedName>
    <definedName name="NYY1X500">#REF!</definedName>
    <definedName name="NYY1X500_4">#REF!</definedName>
    <definedName name="nyy21.5">#REF!</definedName>
    <definedName name="nyy21x1x500">#REF!</definedName>
    <definedName name="nyy21x1x500_1">#REF!</definedName>
    <definedName name="nyy21x1x500_1_1">#REF!</definedName>
    <definedName name="nyy21x1x500_1_1_1">#REF!</definedName>
    <definedName name="nyy21x1x500_2">#REF!</definedName>
    <definedName name="nyy21x1x500_3_1">#REF!</definedName>
    <definedName name="nyy21x1x500_3_1_1">#REF!</definedName>
    <definedName name="nyy21x1x500_4">#REF!</definedName>
    <definedName name="nyy21x1x500_4_1">#REF!</definedName>
    <definedName name="nyy21x1x500_5">#REF!</definedName>
    <definedName name="nyy21x1x500_6">#REF!</definedName>
    <definedName name="nyy21x1x500_7">#REF!</definedName>
    <definedName name="nyy21x1x500_7_1">#REF!</definedName>
    <definedName name="nyy21x1x500_8">#REF!</definedName>
    <definedName name="nyy21x1x500_9">#REF!</definedName>
    <definedName name="nyy22.5">#REF!</definedName>
    <definedName name="nyy2415070">#REF!</definedName>
    <definedName name="nyy2415070_1">#REF!</definedName>
    <definedName name="nyy2415070_1_1">#REF!</definedName>
    <definedName name="nyy2415070_1_1_1">#REF!</definedName>
    <definedName name="nyy2415070_3">#REF!</definedName>
    <definedName name="nyy2415070_4">#REF!</definedName>
    <definedName name="nyy2415070_7">#REF!</definedName>
    <definedName name="nyy2416_1">#REF!</definedName>
    <definedName name="nyy2416_1_1">#REF!</definedName>
    <definedName name="nyy2416_1_1_1">#REF!</definedName>
    <definedName name="nyy2416_3">#REF!</definedName>
    <definedName name="nyy2416_4">#REF!</definedName>
    <definedName name="nyy2416_7">#REF!</definedName>
    <definedName name="nyy244_1">#REF!</definedName>
    <definedName name="nyy244_1_1">#REF!</definedName>
    <definedName name="nyy244_1_1_1">#REF!</definedName>
    <definedName name="nyy244_3">#REF!</definedName>
    <definedName name="nyy244_4">#REF!</definedName>
    <definedName name="nyy244_7">#REF!</definedName>
    <definedName name="nyy246_1">#REF!</definedName>
    <definedName name="nyy246_1_1">#REF!</definedName>
    <definedName name="nyy246_1_1_1">#REF!</definedName>
    <definedName name="nyy246_3">#REF!</definedName>
    <definedName name="nyy246_4">#REF!</definedName>
    <definedName name="nyy246_7">#REF!</definedName>
    <definedName name="nyy25x1x500">#REF!</definedName>
    <definedName name="nyy25x1x500_1">#REF!</definedName>
    <definedName name="nyy25x1x500_1_1">#REF!</definedName>
    <definedName name="nyy25x1x500_1_1_1">#REF!</definedName>
    <definedName name="nyy25x1x500_2">#REF!</definedName>
    <definedName name="nyy25x1x500_3_1">#REF!</definedName>
    <definedName name="nyy25x1x500_3_1_1">#REF!</definedName>
    <definedName name="nyy25x1x500_4">#REF!</definedName>
    <definedName name="nyy25x1x500_4_1">#REF!</definedName>
    <definedName name="nyy25x1x500_5">#REF!</definedName>
    <definedName name="nyy25x1x500_6">#REF!</definedName>
    <definedName name="nyy25x1x500_7">#REF!</definedName>
    <definedName name="nyy25x1x500_7_1">#REF!</definedName>
    <definedName name="nyy25x1x500_8">#REF!</definedName>
    <definedName name="nyy25x1x500_9">#REF!</definedName>
    <definedName name="nyy2x1.5">#REF!</definedName>
    <definedName name="nyy2x4x16">#REF!</definedName>
    <definedName name="nyy2x4x16_1">#REF!</definedName>
    <definedName name="nyy2x4x16_1_1">#REF!</definedName>
    <definedName name="nyy2x4x16_1_1_1">#REF!</definedName>
    <definedName name="nyy2x4x16_2">#REF!</definedName>
    <definedName name="nyy2x4x16_3_1">#REF!</definedName>
    <definedName name="nyy2x4x16_3_1_1">#REF!</definedName>
    <definedName name="nyy2x4x16_4">#REF!</definedName>
    <definedName name="nyy2x4x16_4_1">#REF!</definedName>
    <definedName name="nyy2x4x16_5">#REF!</definedName>
    <definedName name="nyy2x4x16_6">#REF!</definedName>
    <definedName name="nyy2x4x16_7">#REF!</definedName>
    <definedName name="nyy2x4x16_7_1">#REF!</definedName>
    <definedName name="nyy2x4x16_8">#REF!</definedName>
    <definedName name="nyy2x4x16_9">#REF!</definedName>
    <definedName name="NYY2X4X4X185BC70">#REF!</definedName>
    <definedName name="NYY2X4X4X185BC70_4">#REF!</definedName>
    <definedName name="nyy31.5">#REF!</definedName>
    <definedName name="nyy32.5">#REF!</definedName>
    <definedName name="nyy32.5_1">#REF!</definedName>
    <definedName name="nyy32.5_1_1">#REF!</definedName>
    <definedName name="nyy32.5_1_1_1">#REF!</definedName>
    <definedName name="nyy32.5_3">#REF!</definedName>
    <definedName name="nyy32.5_4">#REF!</definedName>
    <definedName name="nyy32.5_7">#REF!</definedName>
    <definedName name="nyy34_1">#REF!</definedName>
    <definedName name="nyy34_1_1">#REF!</definedName>
    <definedName name="nyy34_1_1_1">#REF!</definedName>
    <definedName name="nyy34_3">#REF!</definedName>
    <definedName name="nyy34_4">#REF!</definedName>
    <definedName name="nyy34_7">#REF!</definedName>
    <definedName name="nyy34con">#REF!</definedName>
    <definedName name="nyy34con_4">#REF!</definedName>
    <definedName name="NYY3X4X1X240">#REF!</definedName>
    <definedName name="NYY3X4X1X240_4">#REF!</definedName>
    <definedName name="NYY3X4X1X400BC70">#REF!</definedName>
    <definedName name="NYY3X4X1X400BC70_4">#REF!</definedName>
    <definedName name="nyy3x6">#REF!</definedName>
    <definedName name="nyy3x6_1">#REF!</definedName>
    <definedName name="nyy3x6_1_1">#REF!</definedName>
    <definedName name="nyy3x6_1_1_1">#REF!</definedName>
    <definedName name="nyy3x6_2">#REF!</definedName>
    <definedName name="nyy3x6_3_1">#REF!</definedName>
    <definedName name="nyy3x6_3_1_1">#REF!</definedName>
    <definedName name="nyy3x6_4">#REF!</definedName>
    <definedName name="nyy3x6_4_1">#REF!</definedName>
    <definedName name="nyy3x6_5">#REF!</definedName>
    <definedName name="nyy3x6_6">#REF!</definedName>
    <definedName name="nyy3x6_7">#REF!</definedName>
    <definedName name="nyy3x6_7_1">#REF!</definedName>
    <definedName name="nyy3x6_8">#REF!</definedName>
    <definedName name="nyy3x6_9">#REF!</definedName>
    <definedName name="nyy41.5">#REF!</definedName>
    <definedName name="nyy410_1">#REF!</definedName>
    <definedName name="nyy410_1_1">#REF!</definedName>
    <definedName name="nyy410_1_1_1">#REF!</definedName>
    <definedName name="nyy410_3">#REF!</definedName>
    <definedName name="nyy410_4">#REF!</definedName>
    <definedName name="nyy410_7">#REF!</definedName>
    <definedName name="nyy41010_1">#REF!</definedName>
    <definedName name="nyy41010_1_1">#REF!</definedName>
    <definedName name="nyy41010_1_1_1">#REF!</definedName>
    <definedName name="nyy41010_3">#REF!</definedName>
    <definedName name="nyy41010_4">#REF!</definedName>
    <definedName name="nyy41010_7">#REF!</definedName>
    <definedName name="nyy410nya10">#REF!</definedName>
    <definedName name="nyy410nya10_4">#REF!</definedName>
    <definedName name="nyy412050_1">#REF!</definedName>
    <definedName name="nyy412050_1_1">#REF!</definedName>
    <definedName name="nyy412050_1_1_1">#REF!</definedName>
    <definedName name="nyy412050_3">#REF!</definedName>
    <definedName name="nyy412050_4">#REF!</definedName>
    <definedName name="nyy412050_7">#REF!</definedName>
    <definedName name="nyy412070_1">#REF!</definedName>
    <definedName name="nyy412070_1_1">#REF!</definedName>
    <definedName name="nyy412070_1_1_1">#REF!</definedName>
    <definedName name="nyy412070_3">#REF!</definedName>
    <definedName name="nyy412070_4">#REF!</definedName>
    <definedName name="nyy412070_7">#REF!</definedName>
    <definedName name="nyy4120nya70">#REF!</definedName>
    <definedName name="nyy4120nya70_4">#REF!</definedName>
    <definedName name="nyy41240nya120">#REF!</definedName>
    <definedName name="nyy41240nya120_4">#REF!</definedName>
    <definedName name="nyy415070_1">#REF!</definedName>
    <definedName name="nyy415070_1_1">#REF!</definedName>
    <definedName name="nyy415070_1_1_1">#REF!</definedName>
    <definedName name="nyy415070_3">#REF!</definedName>
    <definedName name="nyy415070_4">#REF!</definedName>
    <definedName name="nyy415070_7">#REF!</definedName>
    <definedName name="nyy416_1">#REF!</definedName>
    <definedName name="nyy416_1_1">#REF!</definedName>
    <definedName name="nyy416_1_1_1">#REF!</definedName>
    <definedName name="nyy416_3">#REF!</definedName>
    <definedName name="nyy416_4">#REF!</definedName>
    <definedName name="nyy416_7">#REF!</definedName>
    <definedName name="nyy41616_1">#REF!</definedName>
    <definedName name="nyy41616_1_1">#REF!</definedName>
    <definedName name="nyy41616_1_1_1">#REF!</definedName>
    <definedName name="nyy41616_3">#REF!</definedName>
    <definedName name="nyy41616_4">#REF!</definedName>
    <definedName name="nyy41616_7">#REF!</definedName>
    <definedName name="nyy416nya16">#REF!</definedName>
    <definedName name="nyy416nya16_4">#REF!</definedName>
    <definedName name="nyy42.5">#REF!</definedName>
    <definedName name="nyy42.5_1">#REF!</definedName>
    <definedName name="nyy42.5_1_1">#REF!</definedName>
    <definedName name="nyy42.5_1_1_1">#REF!</definedName>
    <definedName name="nyy42.5_3">#REF!</definedName>
    <definedName name="nyy42.5_4">#REF!</definedName>
    <definedName name="nyy42.5_7">#REF!</definedName>
    <definedName name="nyy42.5nya2.5">#REF!</definedName>
    <definedName name="nyy42.5nya2.5_4">#REF!</definedName>
    <definedName name="nyy42115070">#REF!</definedName>
    <definedName name="nyy42115070_1">#REF!</definedName>
    <definedName name="nyy42115070_1_1">#REF!</definedName>
    <definedName name="nyy42115070_1_1_1">#REF!</definedName>
    <definedName name="nyy42115070_3">#REF!</definedName>
    <definedName name="nyy42115070_4">#REF!</definedName>
    <definedName name="nyy42115070_7">#REF!</definedName>
    <definedName name="nyy4212470">#REF!</definedName>
    <definedName name="nyy4212470_1">#REF!</definedName>
    <definedName name="nyy4212470_1_1">#REF!</definedName>
    <definedName name="nyy4212470_1_1_1">#REF!</definedName>
    <definedName name="nyy4212470_3">#REF!</definedName>
    <definedName name="nyy4212470_4">#REF!</definedName>
    <definedName name="nyy4212470_7">#REF!</definedName>
    <definedName name="nyy42525_1">#REF!</definedName>
    <definedName name="nyy42525_1_1">#REF!</definedName>
    <definedName name="nyy42525_1_1_1">#REF!</definedName>
    <definedName name="nyy42525_3">#REF!</definedName>
    <definedName name="nyy42525_4">#REF!</definedName>
    <definedName name="nyy42525_7">#REF!</definedName>
    <definedName name="nyy43535_1">#REF!</definedName>
    <definedName name="nyy43535_1_1">#REF!</definedName>
    <definedName name="nyy43535_1_1_1">#REF!</definedName>
    <definedName name="nyy43535_3">#REF!</definedName>
    <definedName name="nyy43535_4">#REF!</definedName>
    <definedName name="nyy43535_7">#REF!</definedName>
    <definedName name="nyy435nya35">#REF!</definedName>
    <definedName name="nyy435nya35_4">#REF!</definedName>
    <definedName name="nyy44_1">#REF!</definedName>
    <definedName name="nyy44_1_1">#REF!</definedName>
    <definedName name="nyy44_1_1_1">#REF!</definedName>
    <definedName name="nyy44_3">#REF!</definedName>
    <definedName name="nyy44_7">#REF!</definedName>
    <definedName name="nyy444_1">#REF!</definedName>
    <definedName name="nyy444_1_1">#REF!</definedName>
    <definedName name="nyy444_1_1_1">#REF!</definedName>
    <definedName name="nyy444_3">#REF!</definedName>
    <definedName name="nyy444_4">#REF!</definedName>
    <definedName name="nyy444_7">#REF!</definedName>
    <definedName name="nyy44nya4">#REF!</definedName>
    <definedName name="nyy44nya4_4">#REF!</definedName>
    <definedName name="nyy45050_1">#REF!</definedName>
    <definedName name="nyy45050_1_1">#REF!</definedName>
    <definedName name="nyy45050_1_1_1">#REF!</definedName>
    <definedName name="nyy45050_3">#REF!</definedName>
    <definedName name="nyy45050_4">#REF!</definedName>
    <definedName name="nyy45050_7">#REF!</definedName>
    <definedName name="nyy46_1">#REF!</definedName>
    <definedName name="nyy46_1_1">#REF!</definedName>
    <definedName name="nyy46_1_1_1">#REF!</definedName>
    <definedName name="nyy46_3">#REF!</definedName>
    <definedName name="nyy46_4">#REF!</definedName>
    <definedName name="nyy46_7">#REF!</definedName>
    <definedName name="nyy466_1">#REF!</definedName>
    <definedName name="nyy466_1_1">#REF!</definedName>
    <definedName name="nyy466_1_1_1">#REF!</definedName>
    <definedName name="nyy466_3">#REF!</definedName>
    <definedName name="nyy466_4">#REF!</definedName>
    <definedName name="nyy466_7">#REF!</definedName>
    <definedName name="nyy46nya6">#REF!</definedName>
    <definedName name="nyy46nya6_4">#REF!</definedName>
    <definedName name="nyy47050_1">#REF!</definedName>
    <definedName name="nyy47050_1_1">#REF!</definedName>
    <definedName name="nyy47050_1_1_1">#REF!</definedName>
    <definedName name="nyy47050_3">#REF!</definedName>
    <definedName name="nyy47050_4">#REF!</definedName>
    <definedName name="nyy47050_7">#REF!</definedName>
    <definedName name="nyy47070_1">#REF!</definedName>
    <definedName name="nyy47070_1_1">#REF!</definedName>
    <definedName name="nyy47070_1_1_1">#REF!</definedName>
    <definedName name="nyy47070_3">#REF!</definedName>
    <definedName name="nyy47070_4">#REF!</definedName>
    <definedName name="nyy47070_7">#REF!</definedName>
    <definedName name="nyy49570_1">#REF!</definedName>
    <definedName name="nyy49570_1_1">#REF!</definedName>
    <definedName name="nyy49570_1_1_1">#REF!</definedName>
    <definedName name="nyy49570_3">#REF!</definedName>
    <definedName name="nyy49570_4">#REF!</definedName>
    <definedName name="nyy49570_7">#REF!</definedName>
    <definedName name="nyy495bc50">#REF!</definedName>
    <definedName name="nyy4x10">#REF!</definedName>
    <definedName name="nyy4x10_1">#REF!</definedName>
    <definedName name="nyy4x10_1_1">#REF!</definedName>
    <definedName name="nyy4x10_1_1_1">#REF!</definedName>
    <definedName name="nyy4x10_2">#REF!</definedName>
    <definedName name="nyy4x10_3_1">#REF!</definedName>
    <definedName name="nyy4x10_3_1_1">#REF!</definedName>
    <definedName name="nyy4x10_4">#REF!</definedName>
    <definedName name="nyy4x10_4_1">#REF!</definedName>
    <definedName name="nyy4x10_5">#REF!</definedName>
    <definedName name="nyy4x10_6">#REF!</definedName>
    <definedName name="nyy4x10_7">#REF!</definedName>
    <definedName name="nyy4x10_7_1">#REF!</definedName>
    <definedName name="nyy4x10_8">#REF!</definedName>
    <definedName name="nyy4x10_9">#REF!</definedName>
    <definedName name="NYY4X10BC10">#REF!</definedName>
    <definedName name="NYY4X10BC10_4">#REF!</definedName>
    <definedName name="nyy4x120">#REF!</definedName>
    <definedName name="nyy4x120_1">#REF!</definedName>
    <definedName name="nyy4x120_1_1">#REF!</definedName>
    <definedName name="nyy4x120_1_1_1">#REF!</definedName>
    <definedName name="nyy4x120_2">#REF!</definedName>
    <definedName name="nyy4x120_3_1">#REF!</definedName>
    <definedName name="nyy4x120_3_1_1">#REF!</definedName>
    <definedName name="nyy4x120_4">#REF!</definedName>
    <definedName name="nyy4x120_4_1">#REF!</definedName>
    <definedName name="nyy4x120_5">#REF!</definedName>
    <definedName name="nyy4x120_6">#REF!</definedName>
    <definedName name="nyy4x120_7">#REF!</definedName>
    <definedName name="nyy4x120_7_1">#REF!</definedName>
    <definedName name="nyy4x120_8">#REF!</definedName>
    <definedName name="nyy4x120_9">#REF!</definedName>
    <definedName name="nyy4x16">#REF!</definedName>
    <definedName name="nyy4x16_1">#REF!</definedName>
    <definedName name="nyy4x16_1_1">#REF!</definedName>
    <definedName name="nyy4x16_1_1_1">#REF!</definedName>
    <definedName name="nyy4x16_2">#REF!</definedName>
    <definedName name="nyy4x16_3_1">#REF!</definedName>
    <definedName name="nyy4x16_3_1_1">#REF!</definedName>
    <definedName name="nyy4x16_4">#REF!</definedName>
    <definedName name="nyy4x16_4_1">#REF!</definedName>
    <definedName name="nyy4x16_5">#REF!</definedName>
    <definedName name="nyy4x16_6">#REF!</definedName>
    <definedName name="nyy4x16_7">#REF!</definedName>
    <definedName name="nyy4x16_7_1">#REF!</definedName>
    <definedName name="nyy4x16_8">#REF!</definedName>
    <definedName name="nyy4x16_9">#REF!</definedName>
    <definedName name="NYY4X16BC16">#REF!</definedName>
    <definedName name="NYY4X16BC16_4">#REF!</definedName>
    <definedName name="nyy4x185">#REF!</definedName>
    <definedName name="nyy4x185_1">#REF!</definedName>
    <definedName name="nyy4x185_1_1">#REF!</definedName>
    <definedName name="nyy4x185_1_1_1">#REF!</definedName>
    <definedName name="nyy4x185_2">#REF!</definedName>
    <definedName name="nyy4x185_3_1">#REF!</definedName>
    <definedName name="nyy4x185_3_1_1">#REF!</definedName>
    <definedName name="nyy4x185_4">#REF!</definedName>
    <definedName name="nyy4x185_4_1">#REF!</definedName>
    <definedName name="nyy4x185_5">#REF!</definedName>
    <definedName name="nyy4x185_6">#REF!</definedName>
    <definedName name="nyy4x185_7">#REF!</definedName>
    <definedName name="nyy4x185_7_1">#REF!</definedName>
    <definedName name="nyy4x185_8">#REF!</definedName>
    <definedName name="nyy4x185_9">#REF!</definedName>
    <definedName name="nyy4x1x300">#REF!</definedName>
    <definedName name="nyy4x1x300_1">#REF!</definedName>
    <definedName name="nyy4x1x300_1_1">#REF!</definedName>
    <definedName name="nyy4x1x300_1_1_1">#REF!</definedName>
    <definedName name="nyy4x1x300_2">#REF!</definedName>
    <definedName name="nyy4x1x300_3_1">#REF!</definedName>
    <definedName name="nyy4x1x300_3_1_1">#REF!</definedName>
    <definedName name="nyy4x1x300_4">#REF!</definedName>
    <definedName name="nyy4x1x300_4_1">#REF!</definedName>
    <definedName name="nyy4x1x300_5">#REF!</definedName>
    <definedName name="nyy4x1x300_6">#REF!</definedName>
    <definedName name="nyy4x1x300_7">#REF!</definedName>
    <definedName name="nyy4x1x300_7_1">#REF!</definedName>
    <definedName name="nyy4x1x300_8">#REF!</definedName>
    <definedName name="nyy4x1x300_9">#REF!</definedName>
    <definedName name="nyy4x1x400">#REF!</definedName>
    <definedName name="nyy4x1x400_1">#REF!</definedName>
    <definedName name="nyy4x1x400_1_1">#REF!</definedName>
    <definedName name="nyy4x1x400_1_1_1">#REF!</definedName>
    <definedName name="nyy4x1x400_2">#REF!</definedName>
    <definedName name="nyy4x1x400_3_1">#REF!</definedName>
    <definedName name="nyy4x1x400_3_1_1">#REF!</definedName>
    <definedName name="nyy4x1x400_4">#REF!</definedName>
    <definedName name="nyy4x1x400_4_1">#REF!</definedName>
    <definedName name="nyy4x1x400_5">#REF!</definedName>
    <definedName name="nyy4x1x400_6">#REF!</definedName>
    <definedName name="nyy4x1x400_7">#REF!</definedName>
    <definedName name="nyy4x1x400_7_1">#REF!</definedName>
    <definedName name="nyy4x1x400_8">#REF!</definedName>
    <definedName name="nyy4x1x400_9">#REF!</definedName>
    <definedName name="nyy4x1x500">#REF!</definedName>
    <definedName name="nyy4x1x500_1">#REF!</definedName>
    <definedName name="nyy4x1x500_1_1">#REF!</definedName>
    <definedName name="nyy4x1x500_1_1_1">#REF!</definedName>
    <definedName name="nyy4x1x500_2">#REF!</definedName>
    <definedName name="nyy4x1x500_3_1">#REF!</definedName>
    <definedName name="nyy4x1x500_3_1_1">#REF!</definedName>
    <definedName name="nyy4x1x500_4">#REF!</definedName>
    <definedName name="nyy4x1x500_4_1">#REF!</definedName>
    <definedName name="nyy4x1x500_5">#REF!</definedName>
    <definedName name="nyy4x1x500_6">#REF!</definedName>
    <definedName name="nyy4x1x500_7">#REF!</definedName>
    <definedName name="nyy4x1x500_7_1">#REF!</definedName>
    <definedName name="nyy4x1x500_8">#REF!</definedName>
    <definedName name="nyy4x1x500_9">#REF!</definedName>
    <definedName name="nyy4x25">#REF!</definedName>
    <definedName name="nyy4x25_1">#REF!</definedName>
    <definedName name="nyy4x25_1_1">#REF!</definedName>
    <definedName name="nyy4x25_1_1_1">#REF!</definedName>
    <definedName name="nyy4x25_2">#REF!</definedName>
    <definedName name="nyy4x25_3_1">#REF!</definedName>
    <definedName name="nyy4x25_3_1_1">#REF!</definedName>
    <definedName name="nyy4x25_4">#REF!</definedName>
    <definedName name="nyy4x25_4_1">#REF!</definedName>
    <definedName name="nyy4x25_5">#REF!</definedName>
    <definedName name="nyy4x25_6">#REF!</definedName>
    <definedName name="nyy4x25_7">#REF!</definedName>
    <definedName name="nyy4x25_7_1">#REF!</definedName>
    <definedName name="nyy4x25_8">#REF!</definedName>
    <definedName name="nyy4x25_9">#REF!</definedName>
    <definedName name="NYY4X35">#REF!</definedName>
    <definedName name="NYY4X35_4">#REF!</definedName>
    <definedName name="NYY4X35BC35">#REF!</definedName>
    <definedName name="NYY4X35BC35_4">#REF!</definedName>
    <definedName name="NYY4X4">#REF!</definedName>
    <definedName name="NYY4X4_4">#REF!</definedName>
    <definedName name="NYY4X4X1X500BC70">#REF!</definedName>
    <definedName name="NYY4X4X1X500BC70_4">#REF!</definedName>
    <definedName name="nyy4x50">#REF!</definedName>
    <definedName name="nyy4x50_1">#REF!</definedName>
    <definedName name="nyy4x50_1_1">#REF!</definedName>
    <definedName name="nyy4x50_1_1_1">#REF!</definedName>
    <definedName name="nyy4x50_2">#REF!</definedName>
    <definedName name="nyy4x50_3_1">#REF!</definedName>
    <definedName name="nyy4x50_3_1_1">#REF!</definedName>
    <definedName name="nyy4x50_4">#REF!</definedName>
    <definedName name="nyy4x50_4_1">#REF!</definedName>
    <definedName name="nyy4x50_5">#REF!</definedName>
    <definedName name="nyy4x50_6">#REF!</definedName>
    <definedName name="nyy4x50_7">#REF!</definedName>
    <definedName name="nyy4x50_7_1">#REF!</definedName>
    <definedName name="nyy4x50_8">#REF!</definedName>
    <definedName name="nyy4x50_9">#REF!</definedName>
    <definedName name="NYY4X50BC35">#REF!</definedName>
    <definedName name="NYY4X50BC35_4">#REF!</definedName>
    <definedName name="NYY4X50BC50">#REF!</definedName>
    <definedName name="NYY4X50BC50_4">#REF!</definedName>
    <definedName name="NYY4X6">#REF!</definedName>
    <definedName name="NYY4X6_4">#REF!</definedName>
    <definedName name="NYY4X6BC6">#REF!</definedName>
    <definedName name="NYY4X6BC6_4">#REF!</definedName>
    <definedName name="nyy4x70">#REF!</definedName>
    <definedName name="nyy4x70_1">#REF!</definedName>
    <definedName name="nyy4x70_1_1">#REF!</definedName>
    <definedName name="nyy4x70_1_1_1">#REF!</definedName>
    <definedName name="nyy4x70_2">#REF!</definedName>
    <definedName name="nyy4x70_3_1">#REF!</definedName>
    <definedName name="nyy4x70_3_1_1">#REF!</definedName>
    <definedName name="nyy4x70_4">#REF!</definedName>
    <definedName name="nyy4x70_4_1">#REF!</definedName>
    <definedName name="nyy4x70_5">#REF!</definedName>
    <definedName name="nyy4x70_6">#REF!</definedName>
    <definedName name="nyy4x70_7">#REF!</definedName>
    <definedName name="nyy4x70_7_1">#REF!</definedName>
    <definedName name="nyy4x70_8">#REF!</definedName>
    <definedName name="nyy4x70_9">#REF!</definedName>
    <definedName name="NYY4X70BC50">#REF!</definedName>
    <definedName name="NYY4X70BC50_4">#REF!</definedName>
    <definedName name="nyy4x95">#REF!</definedName>
    <definedName name="nyy4x95_1">#REF!</definedName>
    <definedName name="nyy4x95_1_1">#REF!</definedName>
    <definedName name="nyy4x95_1_1_1">#REF!</definedName>
    <definedName name="nyy4x95_2">#REF!</definedName>
    <definedName name="nyy4x95_3_1">#REF!</definedName>
    <definedName name="nyy4x95_3_1_1">#REF!</definedName>
    <definedName name="nyy4x95_4">#REF!</definedName>
    <definedName name="nyy4x95_4_1">#REF!</definedName>
    <definedName name="nyy4x95_5">#REF!</definedName>
    <definedName name="nyy4x95_6">#REF!</definedName>
    <definedName name="nyy4x95_7">#REF!</definedName>
    <definedName name="nyy4x95_7_1">#REF!</definedName>
    <definedName name="nyy4x95_8">#REF!</definedName>
    <definedName name="nyy4x95_9">#REF!</definedName>
    <definedName name="nyy5x4">#REF!</definedName>
    <definedName name="nyy5x4_1">#REF!</definedName>
    <definedName name="nyy5x4_1_1">#REF!</definedName>
    <definedName name="nyy5x4_1_1_1">#REF!</definedName>
    <definedName name="nyy5x4_2">#REF!</definedName>
    <definedName name="nyy5x4_3_1">#REF!</definedName>
    <definedName name="nyy5x4_3_1_1">#REF!</definedName>
    <definedName name="nyy5x4_4">#REF!</definedName>
    <definedName name="nyy5x4_4_1">#REF!</definedName>
    <definedName name="nyy5x4_5">#REF!</definedName>
    <definedName name="nyy5x4_6">#REF!</definedName>
    <definedName name="nyy5x4_7">#REF!</definedName>
    <definedName name="nyy5x4_7_1">#REF!</definedName>
    <definedName name="nyy5x4_8">#REF!</definedName>
    <definedName name="nyy5x4_9">#REF!</definedName>
    <definedName name="NYY5X4X1X500">#REF!</definedName>
    <definedName name="NYY5X4X1X500_4">#REF!</definedName>
    <definedName name="nyy5x6">#REF!</definedName>
    <definedName name="nyy5x6_1">#REF!</definedName>
    <definedName name="nyy5x6_1_1">#REF!</definedName>
    <definedName name="nyy5x6_1_1_1">#REF!</definedName>
    <definedName name="nyy5x6_2">#REF!</definedName>
    <definedName name="nyy5x6_3_1">#REF!</definedName>
    <definedName name="nyy5x6_3_1_1">#REF!</definedName>
    <definedName name="nyy5x6_4">#REF!</definedName>
    <definedName name="nyy5x6_4_1">#REF!</definedName>
    <definedName name="nyy5x6_5">#REF!</definedName>
    <definedName name="nyy5x6_6">#REF!</definedName>
    <definedName name="nyy5x6_7">#REF!</definedName>
    <definedName name="nyy5x6_7_1">#REF!</definedName>
    <definedName name="nyy5x6_8">#REF!</definedName>
    <definedName name="nyy5x6_9">#REF!</definedName>
    <definedName name="nyy7x1x300">#REF!</definedName>
    <definedName name="nyy7x1x300_1">#REF!</definedName>
    <definedName name="nyy7x1x300_1_1">#REF!</definedName>
    <definedName name="nyy7x1x300_1_1_1">#REF!</definedName>
    <definedName name="nyy7x1x300_2">#REF!</definedName>
    <definedName name="nyy7x1x300_3_1">#REF!</definedName>
    <definedName name="nyy7x1x300_3_1_1">#REF!</definedName>
    <definedName name="nyy7x1x300_4">#REF!</definedName>
    <definedName name="nyy7x1x300_4_1">#REF!</definedName>
    <definedName name="nyy7x1x300_5">#REF!</definedName>
    <definedName name="nyy7x1x300_6">#REF!</definedName>
    <definedName name="nyy7x1x300_7">#REF!</definedName>
    <definedName name="nyy7x1x300_7_1">#REF!</definedName>
    <definedName name="nyy7x1x300_8">#REF!</definedName>
    <definedName name="nyy7x1x300_9">#REF!</definedName>
    <definedName name="nyy7x1x500">#REF!</definedName>
    <definedName name="nyy7x1x500_1">#REF!</definedName>
    <definedName name="nyy7x1x500_1_1">#REF!</definedName>
    <definedName name="nyy7x1x500_1_1_1">#REF!</definedName>
    <definedName name="nyy7x1x500_2">#REF!</definedName>
    <definedName name="nyy7x1x500_3_1">#REF!</definedName>
    <definedName name="nyy7x1x500_3_1_1">#REF!</definedName>
    <definedName name="nyy7x1x500_4">#REF!</definedName>
    <definedName name="nyy7x1x500_4_1">#REF!</definedName>
    <definedName name="nyy7x1x500_5">#REF!</definedName>
    <definedName name="nyy7x1x500_6">#REF!</definedName>
    <definedName name="nyy7x1x500_7">#REF!</definedName>
    <definedName name="nyy7x1x500_7_1">#REF!</definedName>
    <definedName name="nyy7x1x500_8">#REF!</definedName>
    <definedName name="nyy7x1x500_9">#REF!</definedName>
    <definedName name="NYY8X4X1X500">#REF!</definedName>
    <definedName name="NYY8X4X1X500_4">#REF!</definedName>
    <definedName name="o">#REF!</definedName>
    <definedName name="O_1a">#REF!</definedName>
    <definedName name="Ø10">#REF!</definedName>
    <definedName name="Ø12">#REF!</definedName>
    <definedName name="Ø6">#REF!</definedName>
    <definedName name="Ø8">#REF!</definedName>
    <definedName name="oa">#REF!</definedName>
    <definedName name="oag">#REF!</definedName>
    <definedName name="obeam1">#REF!</definedName>
    <definedName name="obeam1_4">#REF!</definedName>
    <definedName name="obeam10">#REF!</definedName>
    <definedName name="obeam10_4">#REF!</definedName>
    <definedName name="obeam11">#REF!</definedName>
    <definedName name="obeam11_4">#REF!</definedName>
    <definedName name="obeam12">#REF!</definedName>
    <definedName name="obeam12_4">#REF!</definedName>
    <definedName name="obeam13">#REF!</definedName>
    <definedName name="obeam13_4">#REF!</definedName>
    <definedName name="obeam14">#REF!</definedName>
    <definedName name="obeam14_4">#REF!</definedName>
    <definedName name="obeam15">#REF!</definedName>
    <definedName name="obeam15_4">#REF!</definedName>
    <definedName name="obeam2">#REF!</definedName>
    <definedName name="obeam2_4">#REF!</definedName>
    <definedName name="obeam3">#REF!</definedName>
    <definedName name="obeam3_4">#REF!</definedName>
    <definedName name="obeam4">#REF!</definedName>
    <definedName name="obeam4_4">#REF!</definedName>
    <definedName name="obeam5">#REF!</definedName>
    <definedName name="obeam5_4">#REF!</definedName>
    <definedName name="obeam6">#REF!</definedName>
    <definedName name="obeam6_4">#REF!</definedName>
    <definedName name="obeam7">#REF!</definedName>
    <definedName name="obeam7_4">#REF!</definedName>
    <definedName name="obeam8">#REF!</definedName>
    <definedName name="obeam8_4">#REF!</definedName>
    <definedName name="obeam9">#REF!</definedName>
    <definedName name="obeam9_4">#REF!</definedName>
    <definedName name="OBSTRC">#REF!</definedName>
    <definedName name="OBSTRC_4">#REF!</definedName>
    <definedName name="ocol1">#REF!</definedName>
    <definedName name="ocol1_4">#REF!</definedName>
    <definedName name="ocol10">#REF!</definedName>
    <definedName name="ocol10_4">#REF!</definedName>
    <definedName name="ocol11">#REF!</definedName>
    <definedName name="ocol11_4">#REF!</definedName>
    <definedName name="ocol12">#REF!</definedName>
    <definedName name="ocol12_4">#REF!</definedName>
    <definedName name="ocol13">#REF!</definedName>
    <definedName name="ocol13_4">#REF!</definedName>
    <definedName name="ocol14">#REF!</definedName>
    <definedName name="ocol14_4">#REF!</definedName>
    <definedName name="ocol15">#REF!</definedName>
    <definedName name="ocol15_4">#REF!</definedName>
    <definedName name="ocol2">#REF!</definedName>
    <definedName name="ocol2_4">#REF!</definedName>
    <definedName name="ocol3">#REF!</definedName>
    <definedName name="ocol3_4">#REF!</definedName>
    <definedName name="ocol4">#REF!</definedName>
    <definedName name="ocol4_4">#REF!</definedName>
    <definedName name="ocol5">#REF!</definedName>
    <definedName name="ocol5_4">#REF!</definedName>
    <definedName name="ocol6">#REF!</definedName>
    <definedName name="ocol6_4">#REF!</definedName>
    <definedName name="ocol7">#REF!</definedName>
    <definedName name="ocol7_4">#REF!</definedName>
    <definedName name="ocol8">#REF!</definedName>
    <definedName name="ocol8_4">#REF!</definedName>
    <definedName name="ocol9">#REF!</definedName>
    <definedName name="ocol9_4">#REF!</definedName>
    <definedName name="ØD13">#REF!</definedName>
    <definedName name="ØD16">#REF!</definedName>
    <definedName name="ØD19">#REF!</definedName>
    <definedName name="ØD22">#REF!</definedName>
    <definedName name="OE">#REF!</definedName>
    <definedName name="OE.1">#REF!</definedName>
    <definedName name="off">#REF!</definedName>
    <definedName name="Office">#N/A</definedName>
    <definedName name="OFFICE_SUPPLY">#REF!</definedName>
    <definedName name="OFFICE_SUPPLY_4">#REF!</definedName>
    <definedName name="ofoot1">#REF!</definedName>
    <definedName name="ofoot1_4">#REF!</definedName>
    <definedName name="ofoot10">#REF!</definedName>
    <definedName name="ofoot10_4">#REF!</definedName>
    <definedName name="ofoot2">#REF!</definedName>
    <definedName name="ofoot2_4">#REF!</definedName>
    <definedName name="ofoot3">#REF!</definedName>
    <definedName name="ofoot3_4">#REF!</definedName>
    <definedName name="ofoot4">#REF!</definedName>
    <definedName name="ofoot4_4">#REF!</definedName>
    <definedName name="ofoot5">#REF!</definedName>
    <definedName name="ofoot5_4">#REF!</definedName>
    <definedName name="ofoot6">#REF!</definedName>
    <definedName name="ofoot6_4">#REF!</definedName>
    <definedName name="ofoot7">#REF!</definedName>
    <definedName name="ofoot7_4">#REF!</definedName>
    <definedName name="ofoot8">#REF!</definedName>
    <definedName name="ofoot8_4">#REF!</definedName>
    <definedName name="ofoot9">#REF!</definedName>
    <definedName name="ofoot9_4">#REF!</definedName>
    <definedName name="ofset">#REF!</definedName>
    <definedName name="Oh">#REF!</definedName>
    <definedName name="ohead">#REF!</definedName>
    <definedName name="ohp">#REF!</definedName>
    <definedName name="oi">#REF!</definedName>
    <definedName name="OIL___FUEL">#REF!</definedName>
    <definedName name="OIL___FUEL_4">#REF!</definedName>
    <definedName name="ok">#REF!</definedName>
    <definedName name="ok_1">#REF!</definedName>
    <definedName name="ok_4">#REF!</definedName>
    <definedName name="oke" hidden="1">#REF!</definedName>
    <definedName name="Oker">#REF!</definedName>
    <definedName name="Oker_">#REF!</definedName>
    <definedName name="okok">#REF!</definedName>
    <definedName name="oksand">#REF!</definedName>
    <definedName name="oksi">#REF!</definedName>
    <definedName name="Oksigen">#REF!</definedName>
    <definedName name="OKT">#REF!</definedName>
    <definedName name="oktober">#REF!</definedName>
    <definedName name="ol">#REF!</definedName>
    <definedName name="old" hidden="1">#REF!</definedName>
    <definedName name="OLE_LINK1_3">#REF!</definedName>
    <definedName name="OLE_LINK2_2">#REF!</definedName>
    <definedName name="OLF" hidden="1">#REF!</definedName>
    <definedName name="oli">#REF!</definedName>
    <definedName name="oli.100">#REF!</definedName>
    <definedName name="oli.30">#REF!</definedName>
    <definedName name="oli.40">#REF!</definedName>
    <definedName name="oli.90">#REF!</definedName>
    <definedName name="oli.beg">#REF!</definedName>
    <definedName name="Oli_10">#REF!</definedName>
    <definedName name="Oli_30">#REF!</definedName>
    <definedName name="Oli_mesin_40">#REF!</definedName>
    <definedName name="Olie">#REF!</definedName>
    <definedName name="OLIE_HYDRAULIC">#REF!</definedName>
    <definedName name="Olie_Samping">#REF!</definedName>
    <definedName name="olimsr40">#REF!</definedName>
    <definedName name="OLP">#REF!</definedName>
    <definedName name="OMC" localSheetId="9" hidden="1">{#N/A,#N/A,TRUE,"Front";#N/A,#N/A,TRUE,"Simple Letter";#N/A,#N/A,TRUE,"Inside";#N/A,#N/A,TRUE,"Contents";#N/A,#N/A,TRUE,"Basis";#N/A,#N/A,TRUE,"Inclusions";#N/A,#N/A,TRUE,"Exclusions";#N/A,#N/A,TRUE,"Areas";#N/A,#N/A,TRUE,"Summary";#N/A,#N/A,TRUE,"Detail"}</definedName>
    <definedName name="OMC" hidden="1">{#N/A,#N/A,TRUE,"Front";#N/A,#N/A,TRUE,"Simple Letter";#N/A,#N/A,TRUE,"Inside";#N/A,#N/A,TRUE,"Contents";#N/A,#N/A,TRUE,"Basis";#N/A,#N/A,TRUE,"Inclusions";#N/A,#N/A,TRUE,"Exclusions";#N/A,#N/A,TRUE,"Areas";#N/A,#N/A,TRUE,"Summary";#N/A,#N/A,TRUE,"Detail"}</definedName>
    <definedName name="OMX" localSheetId="9" hidden="1">{#N/A,#N/A,TRUE,"Front";#N/A,#N/A,TRUE,"Simple Letter";#N/A,#N/A,TRUE,"Inside";#N/A,#N/A,TRUE,"Contents";#N/A,#N/A,TRUE,"Basis";#N/A,#N/A,TRUE,"Inclusions";#N/A,#N/A,TRUE,"Exclusions";#N/A,#N/A,TRUE,"Areas";#N/A,#N/A,TRUE,"Summary";#N/A,#N/A,TRUE,"Detail"}</definedName>
    <definedName name="OMX" hidden="1">{#N/A,#N/A,TRUE,"Front";#N/A,#N/A,TRUE,"Simple Letter";#N/A,#N/A,TRUE,"Inside";#N/A,#N/A,TRUE,"Contents";#N/A,#N/A,TRUE,"Basis";#N/A,#N/A,TRUE,"Inclusions";#N/A,#N/A,TRUE,"Exclusions";#N/A,#N/A,TRUE,"Areas";#N/A,#N/A,TRUE,"Summary";#N/A,#N/A,TRUE,"Detail"}</definedName>
    <definedName name="ongkos">#REF!</definedName>
    <definedName name="Ongkos_Pasang_Papan_Nama">#REF!</definedName>
    <definedName name="Ongkos_Tenaga">#REF!</definedName>
    <definedName name="ongkostukang">#REF!</definedName>
    <definedName name="ono">#REF!</definedName>
    <definedName name="ONYM">#REF!</definedName>
    <definedName name="ONYY">#REF!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n" localSheetId="9" hidden="1">{#N/A,#N/A,FALSE,"REK";#N/A,#N/A,FALSE,"rab"}</definedName>
    <definedName name="oon" hidden="1">{#N/A,#N/A,FALSE,"REK";#N/A,#N/A,FALSE,"rab"}</definedName>
    <definedName name="ooo">#REF!</definedName>
    <definedName name="oooooo">#REF!</definedName>
    <definedName name="OP">#REF!</definedName>
    <definedName name="op.pompa">#REF!</definedName>
    <definedName name="OPCC3">#REF!</definedName>
    <definedName name="OPCC3.5">#REF!</definedName>
    <definedName name="OPCC4">#REF!</definedName>
    <definedName name="OPCC5">#REF!</definedName>
    <definedName name="OPCC7.5">#REF!</definedName>
    <definedName name="OPCCI1">#REF!</definedName>
    <definedName name="OPCCI2">#REF!</definedName>
    <definedName name="OPCCI2.5">#REF!</definedName>
    <definedName name="OPCCI4">#REF!</definedName>
    <definedName name="OPCCI5">#REF!</definedName>
    <definedName name="OPCCI7.5">#REF!</definedName>
    <definedName name="OPCO">#REF!</definedName>
    <definedName name="OPDUCT">#REF!</definedName>
    <definedName name="OPDVMI1">#REF!</definedName>
    <definedName name="OPDVMI2">#REF!</definedName>
    <definedName name="OPDVMI2.5">#REF!</definedName>
    <definedName name="OPDVMI20">#REF!</definedName>
    <definedName name="OPDVMO10">#REF!</definedName>
    <definedName name="OPDVMO20">#REF!</definedName>
    <definedName name="open">#N/A</definedName>
    <definedName name="open701従業員給料手当">#N/A</definedName>
    <definedName name="open7021直傭作経">#N/A</definedName>
    <definedName name="open7022直傭直工">#N/A</definedName>
    <definedName name="open7023直傭間工">#N/A</definedName>
    <definedName name="open704SV費">#N/A</definedName>
    <definedName name="open705福利厚生費">#N/A</definedName>
    <definedName name="open710労災保険料">#N/A</definedName>
    <definedName name="open720損害保険料">#N/A</definedName>
    <definedName name="open730事務用品費">#N/A</definedName>
    <definedName name="open740通信交通費">#N/A</definedName>
    <definedName name="open750交際費">#N/A</definedName>
    <definedName name="open760租税会議費">#N/A</definedName>
    <definedName name="open762雑費会議費">#N/A</definedName>
    <definedName name="open763雑費その他">#N/A</definedName>
    <definedName name="openプロジェクト概要">#N/A</definedName>
    <definedName name="openメインメニュｰ">#N/A</definedName>
    <definedName name="open標準人件費事務">#N/A</definedName>
    <definedName name="open標準人件費合計">#N/A</definedName>
    <definedName name="open標準人件費土木">#N/A</definedName>
    <definedName name="open標準人件費建築">#N/A</definedName>
    <definedName name="open標準人件費機械">#N/A</definedName>
    <definedName name="open標準人件費設備">#N/A</definedName>
    <definedName name="open海外勤務手当">#N/A</definedName>
    <definedName name="open環境海外資格手当">#N/A</definedName>
    <definedName name="open総括表">#N/A</definedName>
    <definedName name="open調整額">#N/A</definedName>
    <definedName name="oper">#REF!</definedName>
    <definedName name="operasi">#REF!</definedName>
    <definedName name="OPERATING_EQUIPMENT">#REF!</definedName>
    <definedName name="OPERATING_EQUIPMENT_1">#REF!</definedName>
    <definedName name="OPERATING_EQUIPMENT_1_1">#REF!</definedName>
    <definedName name="OPERATING_EQUIPMENT_1_1_1">#REF!</definedName>
    <definedName name="OPERATING_EQUIPMENT_15">#REF!</definedName>
    <definedName name="OPERATING_EQUIPMENT_15_1">#REF!</definedName>
    <definedName name="OPERATING_EQUIPMENT_15_16">#REF!</definedName>
    <definedName name="OPERATING_EQUIPMENT_15_7">#REF!</definedName>
    <definedName name="OPERATING_EQUIPMENT_16">#REF!</definedName>
    <definedName name="OPERATING_EQUIPMENT_17">#REF!</definedName>
    <definedName name="OPERATING_EQUIPMENT_2">#REF!</definedName>
    <definedName name="OPERATING_EQUIPMENT_2_1">#REF!</definedName>
    <definedName name="OPERATING_EQUIPMENT_2_4">#REF!</definedName>
    <definedName name="OPERATING_EQUIPMENT_3">#REF!</definedName>
    <definedName name="OPERATING_EQUIPMENT_3_1">#REF!</definedName>
    <definedName name="OPERATING_EQUIPMENT_3_1_1">#REF!</definedName>
    <definedName name="OPERATING_EQUIPMENT_3_2">#REF!</definedName>
    <definedName name="OPERATING_EQUIPMENT_3_4">#REF!</definedName>
    <definedName name="OPERATING_EQUIPMENT_4">#REF!</definedName>
    <definedName name="OPERATING_EQUIPMENT_4_1">#REF!</definedName>
    <definedName name="OPERATING_EQUIPMENT_5">#REF!</definedName>
    <definedName name="OPERATING_EQUIPMENT_6">#REF!</definedName>
    <definedName name="OPERATING_EQUIPMENT_7">#REF!</definedName>
    <definedName name="OPERATING_EQUIPMENT_7_1">#REF!</definedName>
    <definedName name="OPERATING_EQUIPMENT_8">#REF!</definedName>
    <definedName name="OPERATING_EQUIPMENT_9">#REF!</definedName>
    <definedName name="OPERATION_COST">#REF!</definedName>
    <definedName name="OPERATION_COST_4">#REF!</definedName>
    <definedName name="Operator">#REF!</definedName>
    <definedName name="OPERATOR_ALAT_BESAR">#REF!</definedName>
    <definedName name="OPERATOR_ALAT_BESAR_1">#REF!</definedName>
    <definedName name="OPERATOR_ALAT_BESAR_4">#REF!</definedName>
    <definedName name="OPERATOR_ALAT_BESAR_7">#REF!</definedName>
    <definedName name="OPGRIL">#REF!</definedName>
    <definedName name="opjam">#REF!</definedName>
    <definedName name="opp">#REF!</definedName>
    <definedName name="oppancang">#REF!</definedName>
    <definedName name="OPPU">#REF!</definedName>
    <definedName name="opq">#N/A</definedName>
    <definedName name="OPR">#REF!</definedName>
    <definedName name="OPR_4">#REF!</definedName>
    <definedName name="Oprator">#REF!</definedName>
    <definedName name="OPRC">#REF!</definedName>
    <definedName name="oprpt1">#REF!</definedName>
    <definedName name="oprpt1_4">#REF!</definedName>
    <definedName name="oprpt10">#REF!</definedName>
    <definedName name="oprpt10_4">#REF!</definedName>
    <definedName name="oprpt2">#REF!</definedName>
    <definedName name="oprpt2_4">#REF!</definedName>
    <definedName name="oprpt3">#REF!</definedName>
    <definedName name="oprpt3_4">#REF!</definedName>
    <definedName name="oprpt4">#REF!</definedName>
    <definedName name="oprpt4_4">#REF!</definedName>
    <definedName name="oprpt5">#REF!</definedName>
    <definedName name="oprpt5_4">#REF!</definedName>
    <definedName name="oprpt6">#REF!</definedName>
    <definedName name="oprpt6_4">#REF!</definedName>
    <definedName name="oprpt7">#REF!</definedName>
    <definedName name="oprpt7_4">#REF!</definedName>
    <definedName name="oprpt8">#REF!</definedName>
    <definedName name="oprpt8_4">#REF!</definedName>
    <definedName name="oprpt9">#REF!</definedName>
    <definedName name="oprpt9_4">#REF!</definedName>
    <definedName name="oprtstpr">#REF!</definedName>
    <definedName name="OpsAlat">#REF!</definedName>
    <definedName name="OPSW1">#REF!</definedName>
    <definedName name="OPSW2">#REF!</definedName>
    <definedName name="OPSW3">#REF!</definedName>
    <definedName name="opt">#REF!</definedName>
    <definedName name="opter">#REF!</definedName>
    <definedName name="opterampil">#REF!</definedName>
    <definedName name="OptionButton">#REF!</definedName>
    <definedName name="OrderTable" hidden="1">#REF!</definedName>
    <definedName name="ORDINATNAKAYASU">#REF!</definedName>
    <definedName name="org.hari">#N/A</definedName>
    <definedName name="OriginalDuration">#REF!</definedName>
    <definedName name="ORNAMEN_KOLOM">#REF!</definedName>
    <definedName name="ORNAMEN_KOLOM_TERAS">#REF!</definedName>
    <definedName name="ornamenbesi">#REF!</definedName>
    <definedName name="ornamenpuncak">#REF!</definedName>
    <definedName name="ORPL">"""ORPL"""</definedName>
    <definedName name="OS">#REF!</definedName>
    <definedName name="OSAE4">#REF!</definedName>
    <definedName name="OSBL" localSheetId="9">{"'장비'!$A$3:$M$12"}</definedName>
    <definedName name="OSBL">{"'장비'!$A$3:$M$12"}</definedName>
    <definedName name="OSBL1" localSheetId="9">{"'장비'!$A$3:$M$12"}</definedName>
    <definedName name="OSBL1">{"'장비'!$A$3:$M$12"}</definedName>
    <definedName name="osc">#REF!</definedName>
    <definedName name="OSI">#REF!</definedName>
    <definedName name="oslab1">#REF!</definedName>
    <definedName name="oslab1_4">#REF!</definedName>
    <definedName name="oslab10">#REF!</definedName>
    <definedName name="oslab10_4">#REF!</definedName>
    <definedName name="oslab11">#REF!</definedName>
    <definedName name="oslab11_4">#REF!</definedName>
    <definedName name="oslab12">#REF!</definedName>
    <definedName name="oslab12_4">#REF!</definedName>
    <definedName name="oslab13">#REF!</definedName>
    <definedName name="oslab13_4">#REF!</definedName>
    <definedName name="oslab14">#REF!</definedName>
    <definedName name="oslab14_4">#REF!</definedName>
    <definedName name="oslab15">#REF!</definedName>
    <definedName name="oslab15_4">#REF!</definedName>
    <definedName name="oslab2">#REF!</definedName>
    <definedName name="oslab2_4">#REF!</definedName>
    <definedName name="oslab3">#REF!</definedName>
    <definedName name="oslab3_4">#REF!</definedName>
    <definedName name="oslab4">#REF!</definedName>
    <definedName name="oslab4_4">#REF!</definedName>
    <definedName name="oslab5">#REF!</definedName>
    <definedName name="oslab5_4">#REF!</definedName>
    <definedName name="oslab6">#REF!</definedName>
    <definedName name="oslab6_4">#REF!</definedName>
    <definedName name="oslab7">#REF!</definedName>
    <definedName name="oslab7_4">#REF!</definedName>
    <definedName name="oslab8">#REF!</definedName>
    <definedName name="oslab8_4">#REF!</definedName>
    <definedName name="oslab9">#REF!</definedName>
    <definedName name="oslab9_4">#REF!</definedName>
    <definedName name="ot">#REF!</definedName>
    <definedName name="ot_1">#REF!</definedName>
    <definedName name="ot_2">#REF!</definedName>
    <definedName name="ot_3">#REF!</definedName>
    <definedName name="ot_4">#REF!</definedName>
    <definedName name="ot_4_1">#REF!</definedName>
    <definedName name="ot_5">#REF!</definedName>
    <definedName name="ot_6">#REF!</definedName>
    <definedName name="ot_7">#REF!</definedName>
    <definedName name="ot_8">#REF!</definedName>
    <definedName name="ot_9">#REF!</definedName>
    <definedName name="other">#REF!</definedName>
    <definedName name="OTOK" localSheetId="9" hidden="1">{#N/A,#N/A,FALSE,"REK";#N/A,#N/A,FALSE,"Bq-ARS"}</definedName>
    <definedName name="OTOK" hidden="1">{#N/A,#N/A,FALSE,"REK";#N/A,#N/A,FALSE,"Bq-ARS"}</definedName>
    <definedName name="OUT">#REF!</definedName>
    <definedName name="OUT_1">#REF!</definedName>
    <definedName name="OUT_1_1">#REF!</definedName>
    <definedName name="OUT_1_1_1">#REF!</definedName>
    <definedName name="OUT_3">#REF!</definedName>
    <definedName name="OUT_4">#REF!</definedName>
    <definedName name="OUT_7">#REF!</definedName>
    <definedName name="outletpwr">#REF!</definedName>
    <definedName name="outlettelp">#REF!</definedName>
    <definedName name="outlettv">#REF!</definedName>
    <definedName name="OUTLT">#REF!</definedName>
    <definedName name="OUTLT_4">#REF!</definedName>
    <definedName name="outv">#REF!</definedName>
    <definedName name="outv_1">#REF!</definedName>
    <definedName name="outv_1_1">#REF!</definedName>
    <definedName name="outv_1_1_1">#REF!</definedName>
    <definedName name="outv_3">#REF!</definedName>
    <definedName name="outv_4">#REF!</definedName>
    <definedName name="outv_7">#REF!</definedName>
    <definedName name="outvl">#REF!</definedName>
    <definedName name="outvl_1">#REF!</definedName>
    <definedName name="outvl_1_1">#REF!</definedName>
    <definedName name="outvl_1_1_1">#REF!</definedName>
    <definedName name="outvl_3">#REF!</definedName>
    <definedName name="outvl_4">#REF!</definedName>
    <definedName name="outvl_7">#REF!</definedName>
    <definedName name="ov">#REF!</definedName>
    <definedName name="over_spaning">#REF!</definedName>
    <definedName name="Overhead">#REF!</definedName>
    <definedName name="overpal">#REF!</definedName>
    <definedName name="OVERSPANING">#REF!</definedName>
    <definedName name="overtime">#REF!</definedName>
    <definedName name="overtime_10">#REF!</definedName>
    <definedName name="overtime_2">#REF!</definedName>
    <definedName name="overtime_3">#REF!</definedName>
    <definedName name="overtime_4">#REF!</definedName>
    <definedName name="overtime_5">#REF!</definedName>
    <definedName name="overtime_6">#REF!</definedName>
    <definedName name="overtime_8">#REF!</definedName>
    <definedName name="ovh">#REF!</definedName>
    <definedName name="ovp">#REF!</definedName>
    <definedName name="ovrhead">#REF!</definedName>
    <definedName name="ovrhed">#REF!</definedName>
    <definedName name="ovrhed2">#REF!</definedName>
    <definedName name="ovrl">#REF!</definedName>
    <definedName name="Ovrlp">#REF!</definedName>
    <definedName name="Ovrlp.Lap">#REF!</definedName>
    <definedName name="Ovrlp.Tump">#REF!</definedName>
    <definedName name="owall1">#REF!</definedName>
    <definedName name="owall1_4">#REF!</definedName>
    <definedName name="owall10">#REF!</definedName>
    <definedName name="owall10_4">#REF!</definedName>
    <definedName name="owall2">#REF!</definedName>
    <definedName name="owall2_4">#REF!</definedName>
    <definedName name="owall3">#REF!</definedName>
    <definedName name="owall3_4">#REF!</definedName>
    <definedName name="owall4">#REF!</definedName>
    <definedName name="owall4_4">#REF!</definedName>
    <definedName name="owall5">#REF!</definedName>
    <definedName name="owall5_4">#REF!</definedName>
    <definedName name="owall6">#REF!</definedName>
    <definedName name="owall6_4">#REF!</definedName>
    <definedName name="owall7">#REF!</definedName>
    <definedName name="owall7_4">#REF!</definedName>
    <definedName name="owall8">#REF!</definedName>
    <definedName name="owall8_4">#REF!</definedName>
    <definedName name="owall9">#REF!</definedName>
    <definedName name="owall9_4">#REF!</definedName>
    <definedName name="OWARI">#REF!</definedName>
    <definedName name="OWARI_1">#REF!</definedName>
    <definedName name="OWARI_1_1">#REF!</definedName>
    <definedName name="OWARI_1_1_1">#REF!</definedName>
    <definedName name="OWARI_3">#REF!</definedName>
    <definedName name="OWARI_4">#REF!</definedName>
    <definedName name="OWARI_7">#REF!</definedName>
    <definedName name="owell">#REF!</definedName>
    <definedName name="Owner1">#REF!</definedName>
    <definedName name="Owner1b">#REF!</definedName>
    <definedName name="Owner1c">#REF!</definedName>
    <definedName name="Owner1d">#REF!</definedName>
    <definedName name="Owner2">#REF!</definedName>
    <definedName name="Oxigen">#REF!</definedName>
    <definedName name="p">#REF!</definedName>
    <definedName name="P..">#REF!</definedName>
    <definedName name="P.1">#REF!</definedName>
    <definedName name="P.2">#REF!</definedName>
    <definedName name="P.3">#REF!</definedName>
    <definedName name="P.4">#REF!</definedName>
    <definedName name="P.5">#REF!</definedName>
    <definedName name="P.6">#REF!</definedName>
    <definedName name="P.BEND11.25S100">#REF!</definedName>
    <definedName name="P.BEND11.25S50">#REF!</definedName>
    <definedName name="P.BEND11.25S75">#REF!</definedName>
    <definedName name="P.BEND22.5S50">#REF!</definedName>
    <definedName name="P.BEND22.5S75">#REF!</definedName>
    <definedName name="P.BEND45AF200">#REF!</definedName>
    <definedName name="P.BEND45AF250">#REF!</definedName>
    <definedName name="P.BEND90AF100">#REF!</definedName>
    <definedName name="P.BEND90AF200">#REF!</definedName>
    <definedName name="P.BEND90AF75">#REF!</definedName>
    <definedName name="P.BEND90S100">#REF!</definedName>
    <definedName name="P.BEND90S50">#REF!</definedName>
    <definedName name="P.BEND90S75">#REF!</definedName>
    <definedName name="P.FLAS100">#REF!</definedName>
    <definedName name="P.FLAS200">#REF!</definedName>
    <definedName name="P.FLAS75">#REF!</definedName>
    <definedName name="P.FSOCKET100">#REF!</definedName>
    <definedName name="P.FSOCKET200">#REF!</definedName>
    <definedName name="P.GIBOULT200">#REF!</definedName>
    <definedName name="p.klas1">#REF!</definedName>
    <definedName name="p.klas2">#REF!</definedName>
    <definedName name="p.klas3">#REF!</definedName>
    <definedName name="p.l">#REF!</definedName>
    <definedName name="p.meka">#REF!</definedName>
    <definedName name="p.petir">#REF!</definedName>
    <definedName name="P.SPIGOT200">#REF!</definedName>
    <definedName name="P.TEEAF100">#REF!</definedName>
    <definedName name="P.TEEAF200">#REF!</definedName>
    <definedName name="P.TEEAF75">#REF!</definedName>
    <definedName name="P.Tyre.Roller">#REF!</definedName>
    <definedName name="p_11" localSheetId="9">_1__M3_RING_BALOK__RB3___25_15_K_225</definedName>
    <definedName name="p_11" localSheetId="8">_1__M3_RING_BALOK__RB3___25_15_K_225</definedName>
    <definedName name="p_11">_1__M3_RING_BALOK__RB3___25_15_K_225</definedName>
    <definedName name="P_19" localSheetId="9">#REF!</definedName>
    <definedName name="P_19">#REF!</definedName>
    <definedName name="P_23" localSheetId="9">#REF!</definedName>
    <definedName name="P_23">#REF!</definedName>
    <definedName name="p_40">"'file://SERVER3/har-data/STRUCTURE PRICE OF BQ KOMPAS GRAMEDIA.xls'#$analisa.$#REF!$#REF!"</definedName>
    <definedName name="p_ab">#REF!</definedName>
    <definedName name="p_d">#REF!</definedName>
    <definedName name="p_d_1">#REF!</definedName>
    <definedName name="p_d_1_1">#REF!</definedName>
    <definedName name="p_d_1_1_1">#REF!</definedName>
    <definedName name="p_d_3">#REF!</definedName>
    <definedName name="p_d_4">#REF!</definedName>
    <definedName name="p_d_7">#REF!</definedName>
    <definedName name="p_d1">#REF!</definedName>
    <definedName name="p_d1_1">#REF!</definedName>
    <definedName name="p_d1_1_1">#REF!</definedName>
    <definedName name="p_d1_1_1_1">#REF!</definedName>
    <definedName name="p_d1_3">#REF!</definedName>
    <definedName name="p_d1_4">#REF!</definedName>
    <definedName name="p_d1_7">#REF!</definedName>
    <definedName name="p_hy">#REF!</definedName>
    <definedName name="p_lapangan">#REF!</definedName>
    <definedName name="p_psg">#REF!</definedName>
    <definedName name="P_SUMS">#REF!</definedName>
    <definedName name="p_trafo">#REF!</definedName>
    <definedName name="p_u">#REF!</definedName>
    <definedName name="p_urug">#REF!</definedName>
    <definedName name="p_utama">#REF!</definedName>
    <definedName name="P09_COVER">#REF!</definedName>
    <definedName name="p1ti50">#REF!</definedName>
    <definedName name="p1ti50_1">#REF!</definedName>
    <definedName name="p1ti50_1_1">#REF!</definedName>
    <definedName name="p1ti50_1_1_1">#REF!</definedName>
    <definedName name="p1ti50_2">#REF!</definedName>
    <definedName name="p1ti50_3">#REF!</definedName>
    <definedName name="p1ti50_3_1">#REF!</definedName>
    <definedName name="p1ti50_4">#REF!</definedName>
    <definedName name="p1ti50_4_1">#REF!</definedName>
    <definedName name="p1ti50_5">#REF!</definedName>
    <definedName name="p1ti50_6">#REF!</definedName>
    <definedName name="p1ti50_7">#REF!</definedName>
    <definedName name="p1ti50_7_1">#REF!</definedName>
    <definedName name="p1ti50_8">#REF!</definedName>
    <definedName name="p1ti50_9">#REF!</definedName>
    <definedName name="p1ti60">#REF!</definedName>
    <definedName name="p1ti60_1">#REF!</definedName>
    <definedName name="p1ti60_1_1">#REF!</definedName>
    <definedName name="p1ti60_1_1_1">#REF!</definedName>
    <definedName name="p1ti60_2">#REF!</definedName>
    <definedName name="p1ti60_3">#REF!</definedName>
    <definedName name="p1ti60_3_1">#REF!</definedName>
    <definedName name="p1ti60_4">#REF!</definedName>
    <definedName name="p1ti60_4_1">#REF!</definedName>
    <definedName name="p1ti60_5">#REF!</definedName>
    <definedName name="p1ti60_6">#REF!</definedName>
    <definedName name="p1ti60_7">#REF!</definedName>
    <definedName name="p1ti60_7_1">#REF!</definedName>
    <definedName name="p1ti60_8">#REF!</definedName>
    <definedName name="p1ti60_9">#REF!</definedName>
    <definedName name="p1ti70">#REF!</definedName>
    <definedName name="p1ti70_1">#REF!</definedName>
    <definedName name="p1ti70_1_1">#REF!</definedName>
    <definedName name="p1ti70_1_1_1">#REF!</definedName>
    <definedName name="p1ti70_2">#REF!</definedName>
    <definedName name="p1ti70_3">#REF!</definedName>
    <definedName name="p1ti70_3_1">#REF!</definedName>
    <definedName name="p1ti70_4">#REF!</definedName>
    <definedName name="p1ti70_4_1">#REF!</definedName>
    <definedName name="p1ti70_5">#REF!</definedName>
    <definedName name="p1ti70_6">#REF!</definedName>
    <definedName name="p1ti70_7">#REF!</definedName>
    <definedName name="p1ti70_7_1">#REF!</definedName>
    <definedName name="p1ti70_8">#REF!</definedName>
    <definedName name="p1ti70_9">#REF!</definedName>
    <definedName name="p1ti80">#REF!</definedName>
    <definedName name="p1ti80_1">#REF!</definedName>
    <definedName name="p1ti80_1_1">#REF!</definedName>
    <definedName name="p1ti80_1_1_1">#REF!</definedName>
    <definedName name="p1ti80_2">#REF!</definedName>
    <definedName name="p1ti80_3">#REF!</definedName>
    <definedName name="p1ti80_3_1">#REF!</definedName>
    <definedName name="p1ti80_4">#REF!</definedName>
    <definedName name="p1ti80_4_1">#REF!</definedName>
    <definedName name="p1ti80_5">#REF!</definedName>
    <definedName name="p1ti80_6">#REF!</definedName>
    <definedName name="p1ti80_7">#REF!</definedName>
    <definedName name="p1ti80_7_1">#REF!</definedName>
    <definedName name="p1ti80_8">#REF!</definedName>
    <definedName name="p1ti80_9">#REF!</definedName>
    <definedName name="p1tif50">#REF!</definedName>
    <definedName name="p1tif50_1">#REF!</definedName>
    <definedName name="p1tif50_1_1">#REF!</definedName>
    <definedName name="p1tif50_1_1_1">#REF!</definedName>
    <definedName name="p1tif50_2">#REF!</definedName>
    <definedName name="p1tif50_3">#REF!</definedName>
    <definedName name="p1tif50_3_1">#REF!</definedName>
    <definedName name="p1tif50_4">#REF!</definedName>
    <definedName name="p1tif50_4_1">#REF!</definedName>
    <definedName name="p1tif50_5">#REF!</definedName>
    <definedName name="p1tif50_6">#REF!</definedName>
    <definedName name="p1tif50_7">#REF!</definedName>
    <definedName name="p1tif50_7_1">#REF!</definedName>
    <definedName name="p1tif50_8">#REF!</definedName>
    <definedName name="p1tif50_9">#REF!</definedName>
    <definedName name="p2ga01">#REF!</definedName>
    <definedName name="p2ga02">#REF!</definedName>
    <definedName name="p2ga13">#REF!</definedName>
    <definedName name="p2ps10">#REF!</definedName>
    <definedName name="p2ti50">#REF!</definedName>
    <definedName name="p2ti50_1">#REF!</definedName>
    <definedName name="p2ti50_1_1">#REF!</definedName>
    <definedName name="p2ti50_1_1_1">#REF!</definedName>
    <definedName name="p2ti50_2">#REF!</definedName>
    <definedName name="p2ti50_3">#REF!</definedName>
    <definedName name="p2ti50_3_1">#REF!</definedName>
    <definedName name="p2ti50_4">#REF!</definedName>
    <definedName name="p2ti50_4_1">#REF!</definedName>
    <definedName name="p2ti50_5">#REF!</definedName>
    <definedName name="p2ti50_6">#REF!</definedName>
    <definedName name="p2ti50_7">#REF!</definedName>
    <definedName name="p2ti50_7_1">#REF!</definedName>
    <definedName name="p2ti50_8">#REF!</definedName>
    <definedName name="p2ti50_9">#REF!</definedName>
    <definedName name="p2ti60">#REF!</definedName>
    <definedName name="p2ti60_1">#REF!</definedName>
    <definedName name="p2ti60_1_1">#REF!</definedName>
    <definedName name="p2ti60_1_1_1">#REF!</definedName>
    <definedName name="p2ti60_2">#REF!</definedName>
    <definedName name="p2ti60_3">#REF!</definedName>
    <definedName name="p2ti60_3_1">#REF!</definedName>
    <definedName name="p2ti60_4">#REF!</definedName>
    <definedName name="p2ti60_4_1">#REF!</definedName>
    <definedName name="p2ti60_5">#REF!</definedName>
    <definedName name="p2ti60_6">#REF!</definedName>
    <definedName name="p2ti60_7">#REF!</definedName>
    <definedName name="p2ti60_7_1">#REF!</definedName>
    <definedName name="p2ti60_8">#REF!</definedName>
    <definedName name="p2ti60_9">#REF!</definedName>
    <definedName name="p2ti70">#REF!</definedName>
    <definedName name="p2ti70_1">#REF!</definedName>
    <definedName name="p2ti70_1_1">#REF!</definedName>
    <definedName name="p2ti70_1_1_1">#REF!</definedName>
    <definedName name="p2ti70_2">#REF!</definedName>
    <definedName name="p2ti70_3">#REF!</definedName>
    <definedName name="p2ti70_3_1">#REF!</definedName>
    <definedName name="p2ti70_4">#REF!</definedName>
    <definedName name="p2ti70_4_1">#REF!</definedName>
    <definedName name="p2ti70_5">#REF!</definedName>
    <definedName name="p2ti70_6">#REF!</definedName>
    <definedName name="p2ti70_7">#REF!</definedName>
    <definedName name="p2ti70_7_1">#REF!</definedName>
    <definedName name="p2ti70_8">#REF!</definedName>
    <definedName name="p2ti70_9">#REF!</definedName>
    <definedName name="p2ti80">#REF!</definedName>
    <definedName name="p2ti80_1">#REF!</definedName>
    <definedName name="p2ti80_1_1">#REF!</definedName>
    <definedName name="p2ti80_1_1_1">#REF!</definedName>
    <definedName name="p2ti80_2">#REF!</definedName>
    <definedName name="p2ti80_3">#REF!</definedName>
    <definedName name="p2ti80_3_1">#REF!</definedName>
    <definedName name="p2ti80_4">#REF!</definedName>
    <definedName name="p2ti80_4_1">#REF!</definedName>
    <definedName name="p2ti80_5">#REF!</definedName>
    <definedName name="p2ti80_6">#REF!</definedName>
    <definedName name="p2ti80_7">#REF!</definedName>
    <definedName name="p2ti80_7_1">#REF!</definedName>
    <definedName name="p2ti80_8">#REF!</definedName>
    <definedName name="p2ti80_9">#REF!</definedName>
    <definedName name="p2tif50">#REF!</definedName>
    <definedName name="p2tif50_1">#REF!</definedName>
    <definedName name="p2tif50_1_1">#REF!</definedName>
    <definedName name="p2tif50_1_1_1">#REF!</definedName>
    <definedName name="p2tif50_2">#REF!</definedName>
    <definedName name="p2tif50_3">#REF!</definedName>
    <definedName name="p2tif50_3_1">#REF!</definedName>
    <definedName name="p2tif50_4">#REF!</definedName>
    <definedName name="p2tif50_4_1">#REF!</definedName>
    <definedName name="p2tif50_5">#REF!</definedName>
    <definedName name="p2tif50_6">#REF!</definedName>
    <definedName name="p2tif50_7">#REF!</definedName>
    <definedName name="p2tif50_7_1">#REF!</definedName>
    <definedName name="p2tif50_8">#REF!</definedName>
    <definedName name="p2tif50_9">#REF!</definedName>
    <definedName name="p3al50">#REF!</definedName>
    <definedName name="p3al50_1">#REF!</definedName>
    <definedName name="p3al50_1_1">#REF!</definedName>
    <definedName name="p3al50_1_1_1">#REF!</definedName>
    <definedName name="p3al50_2">#REF!</definedName>
    <definedName name="p3al50_3">#REF!</definedName>
    <definedName name="p3al50_3_1">#REF!</definedName>
    <definedName name="p3al50_4">#REF!</definedName>
    <definedName name="p3al50_4_1">#REF!</definedName>
    <definedName name="p3al50_5">#REF!</definedName>
    <definedName name="p3al50_6">#REF!</definedName>
    <definedName name="p3al50_7">#REF!</definedName>
    <definedName name="p3al50_7_1">#REF!</definedName>
    <definedName name="p3al50_8">#REF!</definedName>
    <definedName name="p3al50_9">#REF!</definedName>
    <definedName name="p3al60">#REF!</definedName>
    <definedName name="p3al60_1">#REF!</definedName>
    <definedName name="p3al60_1_1">#REF!</definedName>
    <definedName name="p3al60_1_1_1">#REF!</definedName>
    <definedName name="p3al60_2">#REF!</definedName>
    <definedName name="p3al60_3">#REF!</definedName>
    <definedName name="p3al60_3_1">#REF!</definedName>
    <definedName name="p3al60_4">#REF!</definedName>
    <definedName name="p3al60_4_1">#REF!</definedName>
    <definedName name="p3al60_5">#REF!</definedName>
    <definedName name="p3al60_6">#REF!</definedName>
    <definedName name="p3al60_7">#REF!</definedName>
    <definedName name="p3al60_7_1">#REF!</definedName>
    <definedName name="p3al60_8">#REF!</definedName>
    <definedName name="p3al60_9">#REF!</definedName>
    <definedName name="p3al70">#REF!</definedName>
    <definedName name="p3al70_1">#REF!</definedName>
    <definedName name="p3al70_1_1">#REF!</definedName>
    <definedName name="p3al70_1_1_1">#REF!</definedName>
    <definedName name="p3al70_2">#REF!</definedName>
    <definedName name="p3al70_3">#REF!</definedName>
    <definedName name="p3al70_3_1">#REF!</definedName>
    <definedName name="p3al70_4">#REF!</definedName>
    <definedName name="p3al70_4_1">#REF!</definedName>
    <definedName name="p3al70_5">#REF!</definedName>
    <definedName name="p3al70_6">#REF!</definedName>
    <definedName name="p3al70_7">#REF!</definedName>
    <definedName name="p3al70_7_1">#REF!</definedName>
    <definedName name="p3al70_8">#REF!</definedName>
    <definedName name="p3al70_9">#REF!</definedName>
    <definedName name="p3al80">#REF!</definedName>
    <definedName name="p3al80_1">#REF!</definedName>
    <definedName name="p3al80_1_1">#REF!</definedName>
    <definedName name="p3al80_1_1_1">#REF!</definedName>
    <definedName name="p3al80_2">#REF!</definedName>
    <definedName name="p3al80_3">#REF!</definedName>
    <definedName name="p3al80_3_1">#REF!</definedName>
    <definedName name="p3al80_4">#REF!</definedName>
    <definedName name="p3al80_4_1">#REF!</definedName>
    <definedName name="p3al80_5">#REF!</definedName>
    <definedName name="p3al80_6">#REF!</definedName>
    <definedName name="p3al80_7">#REF!</definedName>
    <definedName name="p3al80_7_1">#REF!</definedName>
    <definedName name="p3al80_8">#REF!</definedName>
    <definedName name="p3al80_9">#REF!</definedName>
    <definedName name="p3ati50">#REF!</definedName>
    <definedName name="p3ati50_1">#REF!</definedName>
    <definedName name="p3ati50_1_1">#REF!</definedName>
    <definedName name="p3ati50_1_1_1">#REF!</definedName>
    <definedName name="p3ati50_2">#REF!</definedName>
    <definedName name="p3ati50_3">#REF!</definedName>
    <definedName name="p3ati50_3_1">#REF!</definedName>
    <definedName name="p3ati50_4">#REF!</definedName>
    <definedName name="p3ati50_4_1">#REF!</definedName>
    <definedName name="p3ati50_5">#REF!</definedName>
    <definedName name="p3ati50_6">#REF!</definedName>
    <definedName name="p3ati50_7">#REF!</definedName>
    <definedName name="p3ati50_7_1">#REF!</definedName>
    <definedName name="p3ati50_8">#REF!</definedName>
    <definedName name="p3ati50_9">#REF!</definedName>
    <definedName name="p3ati60">#REF!</definedName>
    <definedName name="p3ati60_1">#REF!</definedName>
    <definedName name="p3ati60_1_1">#REF!</definedName>
    <definedName name="p3ati60_1_1_1">#REF!</definedName>
    <definedName name="p3ati60_2">#REF!</definedName>
    <definedName name="p3ati60_3">#REF!</definedName>
    <definedName name="p3ati60_3_1">#REF!</definedName>
    <definedName name="p3ati60_4">#REF!</definedName>
    <definedName name="p3ati60_4_1">#REF!</definedName>
    <definedName name="p3ati60_5">#REF!</definedName>
    <definedName name="p3ati60_6">#REF!</definedName>
    <definedName name="p3ati60_7">#REF!</definedName>
    <definedName name="p3ati60_7_1">#REF!</definedName>
    <definedName name="p3ati60_8">#REF!</definedName>
    <definedName name="p3ati60_9">#REF!</definedName>
    <definedName name="p3atif50">#REF!</definedName>
    <definedName name="p3atif50_1">#REF!</definedName>
    <definedName name="p3atif50_1_1">#REF!</definedName>
    <definedName name="p3atif50_1_1_1">#REF!</definedName>
    <definedName name="p3atif50_2">#REF!</definedName>
    <definedName name="p3atif50_3">#REF!</definedName>
    <definedName name="p3atif50_3_1">#REF!</definedName>
    <definedName name="p3atif50_4">#REF!</definedName>
    <definedName name="p3atif50_4_1">#REF!</definedName>
    <definedName name="p3atif50_5">#REF!</definedName>
    <definedName name="p3atif50_6">#REF!</definedName>
    <definedName name="p3atif50_7">#REF!</definedName>
    <definedName name="p3atif50_7_1">#REF!</definedName>
    <definedName name="p3atif50_8">#REF!</definedName>
    <definedName name="p3atif50_9">#REF!</definedName>
    <definedName name="p3atifr50">#REF!</definedName>
    <definedName name="p3atifr50_1">#REF!</definedName>
    <definedName name="p3atifr50_1_1">#REF!</definedName>
    <definedName name="p3atifr50_1_1_1">#REF!</definedName>
    <definedName name="p3atifr50_2">#REF!</definedName>
    <definedName name="p3atifr50_3">#REF!</definedName>
    <definedName name="p3atifr50_3_1">#REF!</definedName>
    <definedName name="p3atifr50_4">#REF!</definedName>
    <definedName name="p3atifr50_4_1">#REF!</definedName>
    <definedName name="p3atifr50_5">#REF!</definedName>
    <definedName name="p3atifr50_6">#REF!</definedName>
    <definedName name="p3atifr50_7">#REF!</definedName>
    <definedName name="p3atifr50_7_1">#REF!</definedName>
    <definedName name="p3atifr50_8">#REF!</definedName>
    <definedName name="p3atifr50_9">#REF!</definedName>
    <definedName name="p3atifr60">#REF!</definedName>
    <definedName name="p3atifr60_1">#REF!</definedName>
    <definedName name="p3atifr60_1_1">#REF!</definedName>
    <definedName name="p3atifr60_1_1_1">#REF!</definedName>
    <definedName name="p3atifr60_2">#REF!</definedName>
    <definedName name="p3atifr60_3">#REF!</definedName>
    <definedName name="p3atifr60_3_1">#REF!</definedName>
    <definedName name="p3atifr60_4">#REF!</definedName>
    <definedName name="p3atifr60_4_1">#REF!</definedName>
    <definedName name="p3atifr60_5">#REF!</definedName>
    <definedName name="p3atifr60_6">#REF!</definedName>
    <definedName name="p3atifr60_7">#REF!</definedName>
    <definedName name="p3atifr60_7_1">#REF!</definedName>
    <definedName name="p3atifr60_8">#REF!</definedName>
    <definedName name="p3atifr60_9">#REF!</definedName>
    <definedName name="P3k">#REF!</definedName>
    <definedName name="p3ti50">#REF!</definedName>
    <definedName name="p3ti50_1">#REF!</definedName>
    <definedName name="p3ti50_1_1">#REF!</definedName>
    <definedName name="p3ti50_1_1_1">#REF!</definedName>
    <definedName name="p3ti50_2">#REF!</definedName>
    <definedName name="p3ti50_3">#REF!</definedName>
    <definedName name="p3ti50_3_1">#REF!</definedName>
    <definedName name="p3ti50_4">#REF!</definedName>
    <definedName name="p3ti50_4_1">#REF!</definedName>
    <definedName name="p3ti50_5">#REF!</definedName>
    <definedName name="p3ti50_6">#REF!</definedName>
    <definedName name="p3ti50_7">#REF!</definedName>
    <definedName name="p3ti50_7_1">#REF!</definedName>
    <definedName name="p3ti50_8">#REF!</definedName>
    <definedName name="p3ti50_9">#REF!</definedName>
    <definedName name="p3ti60">#REF!</definedName>
    <definedName name="p3ti60_1">#REF!</definedName>
    <definedName name="p3ti60_1_1">#REF!</definedName>
    <definedName name="p3ti60_1_1_1">#REF!</definedName>
    <definedName name="p3ti60_2">#REF!</definedName>
    <definedName name="p3ti60_3">#REF!</definedName>
    <definedName name="p3ti60_3_1">#REF!</definedName>
    <definedName name="p3ti60_4">#REF!</definedName>
    <definedName name="p3ti60_4_1">#REF!</definedName>
    <definedName name="p3ti60_5">#REF!</definedName>
    <definedName name="p3ti60_6">#REF!</definedName>
    <definedName name="p3ti60_7">#REF!</definedName>
    <definedName name="p3ti60_7_1">#REF!</definedName>
    <definedName name="p3ti60_8">#REF!</definedName>
    <definedName name="p3ti60_9">#REF!</definedName>
    <definedName name="p3ti70">#REF!</definedName>
    <definedName name="p3ti70_1">#REF!</definedName>
    <definedName name="p3ti70_1_1">#REF!</definedName>
    <definedName name="p3ti70_1_1_1">#REF!</definedName>
    <definedName name="p3ti70_2">#REF!</definedName>
    <definedName name="p3ti70_3">#REF!</definedName>
    <definedName name="p3ti70_3_1">#REF!</definedName>
    <definedName name="p3ti70_4">#REF!</definedName>
    <definedName name="p3ti70_4_1">#REF!</definedName>
    <definedName name="p3ti70_5">#REF!</definedName>
    <definedName name="p3ti70_6">#REF!</definedName>
    <definedName name="p3ti70_7">#REF!</definedName>
    <definedName name="p3ti70_7_1">#REF!</definedName>
    <definedName name="p3ti70_8">#REF!</definedName>
    <definedName name="p3ti70_9">#REF!</definedName>
    <definedName name="p3ti80">#REF!</definedName>
    <definedName name="p3ti80_1">#REF!</definedName>
    <definedName name="p3ti80_1_1">#REF!</definedName>
    <definedName name="p3ti80_1_1_1">#REF!</definedName>
    <definedName name="p3ti80_2">#REF!</definedName>
    <definedName name="p3ti80_3">#REF!</definedName>
    <definedName name="p3ti80_3_1">#REF!</definedName>
    <definedName name="p3ti80_4">#REF!</definedName>
    <definedName name="p3ti80_4_1">#REF!</definedName>
    <definedName name="p3ti80_5">#REF!</definedName>
    <definedName name="p3ti80_6">#REF!</definedName>
    <definedName name="p3ti80_7">#REF!</definedName>
    <definedName name="p3ti80_7_1">#REF!</definedName>
    <definedName name="p3ti80_8">#REF!</definedName>
    <definedName name="p3ti80_9">#REF!</definedName>
    <definedName name="p3tif50">#REF!</definedName>
    <definedName name="p3tif50_1">#REF!</definedName>
    <definedName name="p3tif50_1_1">#REF!</definedName>
    <definedName name="p3tif50_1_1_1">#REF!</definedName>
    <definedName name="p3tif50_2">#REF!</definedName>
    <definedName name="p3tif50_3">#REF!</definedName>
    <definedName name="p3tif50_3_1">#REF!</definedName>
    <definedName name="p3tif50_4">#REF!</definedName>
    <definedName name="p3tif50_4_1">#REF!</definedName>
    <definedName name="p3tif50_5">#REF!</definedName>
    <definedName name="p3tif50_6">#REF!</definedName>
    <definedName name="p3tif50_7">#REF!</definedName>
    <definedName name="p3tif50_7_1">#REF!</definedName>
    <definedName name="p3tif50_8">#REF!</definedName>
    <definedName name="p3tif50_9">#REF!</definedName>
    <definedName name="p3ug01">#REF!</definedName>
    <definedName name="p4ur02">#REF!</definedName>
    <definedName name="p4ur03">#REF!</definedName>
    <definedName name="P5000000">#REF!</definedName>
    <definedName name="p5as01">#REF!</definedName>
    <definedName name="p5as02">#REF!</definedName>
    <definedName name="p5as05">#REF!</definedName>
    <definedName name="p5as12">#REF!</definedName>
    <definedName name="p5as30">#REF!</definedName>
    <definedName name="p6st11">#REF!</definedName>
    <definedName name="p6st13">#REF!</definedName>
    <definedName name="p8pa00">#REF!</definedName>
    <definedName name="p9pa01">#REF!</definedName>
    <definedName name="p9rca1">#REF!</definedName>
    <definedName name="pa">#REF!</definedName>
    <definedName name="pa_4">#REF!</definedName>
    <definedName name="PA1_4">#REF!</definedName>
    <definedName name="PA2_4">#REF!</definedName>
    <definedName name="PA6A">#REF!</definedName>
    <definedName name="Paanstm">#REF!</definedName>
    <definedName name="pab100___0">"$#REF!.$W$135"</definedName>
    <definedName name="pab100_1_1">#REF!</definedName>
    <definedName name="pab100_1_1_1">#REF!</definedName>
    <definedName name="pab100_2_1">#REF!</definedName>
    <definedName name="pab100_3_1">#REF!</definedName>
    <definedName name="pab100_3_1_1">#REF!</definedName>
    <definedName name="pab100_3_2">#REF!</definedName>
    <definedName name="pab100_4">#REF!</definedName>
    <definedName name="pab100_4_1">#REF!</definedName>
    <definedName name="pab100_5">#REF!</definedName>
    <definedName name="pab100_6">#REF!</definedName>
    <definedName name="pab100_7">#REF!</definedName>
    <definedName name="pab100_7_1">#REF!</definedName>
    <definedName name="pab100_8">#REF!</definedName>
    <definedName name="pab100_9">#REF!</definedName>
    <definedName name="pab125___0">"$#REF!.$N$226"</definedName>
    <definedName name="pab125_1">#REF!</definedName>
    <definedName name="pab125_1_1">#REF!</definedName>
    <definedName name="pab125_1_1_1">#REF!</definedName>
    <definedName name="pab125_2">#REF!</definedName>
    <definedName name="pab125_2_1">#REF!</definedName>
    <definedName name="pab125_3">#REF!</definedName>
    <definedName name="pab125_3_1">#REF!</definedName>
    <definedName name="pab125_3_1_1">#REF!</definedName>
    <definedName name="pab125_4">#REF!</definedName>
    <definedName name="pab125_4_1">#REF!</definedName>
    <definedName name="pab125_5">#REF!</definedName>
    <definedName name="pab125_6">#REF!</definedName>
    <definedName name="pab125_7">#REF!</definedName>
    <definedName name="pab125_7_1">#REF!</definedName>
    <definedName name="pab125_8">#REF!</definedName>
    <definedName name="pab125_9">#REF!</definedName>
    <definedName name="pab15___0">"$#REF!.$W$147"</definedName>
    <definedName name="pab15_1">#REF!</definedName>
    <definedName name="pab15_1_1">#REF!</definedName>
    <definedName name="pab15_1_1_1">#REF!</definedName>
    <definedName name="pab15_2">#REF!</definedName>
    <definedName name="pab15_2_1">#REF!</definedName>
    <definedName name="pab15_3">#REF!</definedName>
    <definedName name="pab15_3_1">#REF!</definedName>
    <definedName name="pab15_3_1_1">#REF!</definedName>
    <definedName name="pab15_3_2">#REF!</definedName>
    <definedName name="pab15_4">#REF!</definedName>
    <definedName name="pab15_4_1">#REF!</definedName>
    <definedName name="pab15_5">#REF!</definedName>
    <definedName name="pab15_6">#REF!</definedName>
    <definedName name="pab15_7">#REF!</definedName>
    <definedName name="pab15_7_1">#REF!</definedName>
    <definedName name="pab15_8">#REF!</definedName>
    <definedName name="pab15_9">#REF!</definedName>
    <definedName name="pab150___0">"$#REF!.$W$134"</definedName>
    <definedName name="pab150_1_1">#REF!</definedName>
    <definedName name="pab150_1_1_1">#REF!</definedName>
    <definedName name="pab150_2_1">#REF!</definedName>
    <definedName name="pab150_3_1">#REF!</definedName>
    <definedName name="pab150_3_1_1">#REF!</definedName>
    <definedName name="pab150_3_2">#REF!</definedName>
    <definedName name="pab150_4">#REF!</definedName>
    <definedName name="pab150_4_1">#REF!</definedName>
    <definedName name="pab150_5">#REF!</definedName>
    <definedName name="pab150_6">#REF!</definedName>
    <definedName name="pab150_7">#REF!</definedName>
    <definedName name="pab150_7_1">#REF!</definedName>
    <definedName name="pab150_8">#REF!</definedName>
    <definedName name="pab150_9">#REF!</definedName>
    <definedName name="pab2___0">"$#REF!.$W$136"</definedName>
    <definedName name="pab2_1_1">#REF!</definedName>
    <definedName name="pab2_1_1_1">#REF!</definedName>
    <definedName name="pab2_2_1">#REF!</definedName>
    <definedName name="pab2_3_1">#REF!</definedName>
    <definedName name="pab2_3_1_1">#REF!</definedName>
    <definedName name="pab2_3_2">#REF!</definedName>
    <definedName name="pab2_4">#REF!</definedName>
    <definedName name="pab2_4_1">#REF!</definedName>
    <definedName name="pab2_5">#REF!</definedName>
    <definedName name="pab2_6">#REF!</definedName>
    <definedName name="pab2_7">#REF!</definedName>
    <definedName name="pab2_7_1">#REF!</definedName>
    <definedName name="pab2_8">#REF!</definedName>
    <definedName name="pab2_9">#REF!</definedName>
    <definedName name="pab20___0">"$#REF!.$W$146"</definedName>
    <definedName name="pab20_1_1">#REF!</definedName>
    <definedName name="pab20_1_1_1">#REF!</definedName>
    <definedName name="pab20_2_1">#REF!</definedName>
    <definedName name="pab20_3_1">#REF!</definedName>
    <definedName name="pab20_3_1_1">#REF!</definedName>
    <definedName name="pab20_3_2">#REF!</definedName>
    <definedName name="pab20_4">#REF!</definedName>
    <definedName name="pab20_4_1">#REF!</definedName>
    <definedName name="pab20_5">#REF!</definedName>
    <definedName name="pab20_6">#REF!</definedName>
    <definedName name="pab20_7">#REF!</definedName>
    <definedName name="pab20_7_1">#REF!</definedName>
    <definedName name="pab20_8">#REF!</definedName>
    <definedName name="pab20_9">#REF!</definedName>
    <definedName name="pab25___0">"$#REF!.$W$145"</definedName>
    <definedName name="pab25_1">#REF!</definedName>
    <definedName name="pab25_1_1">#REF!</definedName>
    <definedName name="pab25_1_1_1">#REF!</definedName>
    <definedName name="pab25_2">#REF!</definedName>
    <definedName name="pab25_2_1">#REF!</definedName>
    <definedName name="pab25_3">#REF!</definedName>
    <definedName name="pab25_3_1">#REF!</definedName>
    <definedName name="pab25_3_1_1">#REF!</definedName>
    <definedName name="pab25_3_2">#REF!</definedName>
    <definedName name="pab25_4">#REF!</definedName>
    <definedName name="pab25_4_1">#REF!</definedName>
    <definedName name="pab25_5">#REF!</definedName>
    <definedName name="pab25_6">#REF!</definedName>
    <definedName name="pab25_7">#REF!</definedName>
    <definedName name="pab25_7_1">#REF!</definedName>
    <definedName name="pab25_8">#REF!</definedName>
    <definedName name="pab25_9">#REF!</definedName>
    <definedName name="pab32___0">"$#REF!.$W$144"</definedName>
    <definedName name="pab32_1">#REF!</definedName>
    <definedName name="pab32_1_1">#REF!</definedName>
    <definedName name="pab32_1_1_1">#REF!</definedName>
    <definedName name="pab32_2">#REF!</definedName>
    <definedName name="pab32_2_1">#REF!</definedName>
    <definedName name="pab32_3">#REF!</definedName>
    <definedName name="pab32_3_1">#REF!</definedName>
    <definedName name="pab32_3_1_1">#REF!</definedName>
    <definedName name="pab32_3_2">#REF!</definedName>
    <definedName name="pab32_4">#REF!</definedName>
    <definedName name="pab32_4_1">#REF!</definedName>
    <definedName name="pab32_5">#REF!</definedName>
    <definedName name="pab32_6">#REF!</definedName>
    <definedName name="pab32_7">#REF!</definedName>
    <definedName name="pab32_7_1">#REF!</definedName>
    <definedName name="pab32_8">#REF!</definedName>
    <definedName name="pab32_9">#REF!</definedName>
    <definedName name="pab4___0">"$#REF!.$W$135"</definedName>
    <definedName name="pab4_1_1">#REF!</definedName>
    <definedName name="pab4_1_1_1">#REF!</definedName>
    <definedName name="pab4_2_1">#REF!</definedName>
    <definedName name="pab4_3_1">#REF!</definedName>
    <definedName name="pab4_3_1_1">#REF!</definedName>
    <definedName name="pab4_3_2">#REF!</definedName>
    <definedName name="pab4_4">#REF!</definedName>
    <definedName name="pab4_4_1">#REF!</definedName>
    <definedName name="pab4_5">#REF!</definedName>
    <definedName name="pab4_6">#REF!</definedName>
    <definedName name="pab4_7">#REF!</definedName>
    <definedName name="pab4_7_1">#REF!</definedName>
    <definedName name="pab4_8">#REF!</definedName>
    <definedName name="pab4_9">#REF!</definedName>
    <definedName name="pab40___0">"$#REF!.$W$143"</definedName>
    <definedName name="pab40_1">#REF!</definedName>
    <definedName name="pab40_1_1">#REF!</definedName>
    <definedName name="pab40_1_1_1">#REF!</definedName>
    <definedName name="pab40_2">#REF!</definedName>
    <definedName name="pab40_2_1">#REF!</definedName>
    <definedName name="pab40_3">#REF!</definedName>
    <definedName name="pab40_3_1">#REF!</definedName>
    <definedName name="pab40_3_1_1">#REF!</definedName>
    <definedName name="pab40_3_2">#REF!</definedName>
    <definedName name="pab40_4">#REF!</definedName>
    <definedName name="pab40_4_1">#REF!</definedName>
    <definedName name="pab40_5">#REF!</definedName>
    <definedName name="pab40_6">#REF!</definedName>
    <definedName name="pab40_7">#REF!</definedName>
    <definedName name="pab40_7_1">#REF!</definedName>
    <definedName name="pab40_8">#REF!</definedName>
    <definedName name="pab40_9">#REF!</definedName>
    <definedName name="pab50___0">"$#REF!.$W$136"</definedName>
    <definedName name="pab50_1_1">#REF!</definedName>
    <definedName name="pab50_1_1_1">#REF!</definedName>
    <definedName name="pab50_2_1">#REF!</definedName>
    <definedName name="pab50_3_1">#REF!</definedName>
    <definedName name="pab50_3_1_1">#REF!</definedName>
    <definedName name="pab50_3_2">#REF!</definedName>
    <definedName name="pab50_4">#REF!</definedName>
    <definedName name="pab50_4_1">#REF!</definedName>
    <definedName name="pab50_5">#REF!</definedName>
    <definedName name="pab50_6">#REF!</definedName>
    <definedName name="pab50_7">#REF!</definedName>
    <definedName name="pab50_7_1">#REF!</definedName>
    <definedName name="pab50_8">#REF!</definedName>
    <definedName name="pab50_9">#REF!</definedName>
    <definedName name="pab6___0">"$#REF!.$W$134"</definedName>
    <definedName name="pab6_1_1">#REF!</definedName>
    <definedName name="pab6_1_1_1">#REF!</definedName>
    <definedName name="pab6_2_1">#REF!</definedName>
    <definedName name="pab6_3_1">#REF!</definedName>
    <definedName name="pab6_3_1_1">#REF!</definedName>
    <definedName name="pab6_3_2">#REF!</definedName>
    <definedName name="pab6_4">#REF!</definedName>
    <definedName name="pab6_4_1">#REF!</definedName>
    <definedName name="pab6_5">#REF!</definedName>
    <definedName name="pab6_6">#REF!</definedName>
    <definedName name="pab6_7">#REF!</definedName>
    <definedName name="pab6_7_1">#REF!</definedName>
    <definedName name="pab6_8">#REF!</definedName>
    <definedName name="pab6_9">#REF!</definedName>
    <definedName name="pab65___0">"$#REF!.$N$229"</definedName>
    <definedName name="pab65_1">#REF!</definedName>
    <definedName name="pab65_1_1">#REF!</definedName>
    <definedName name="pab65_1_1_1">#REF!</definedName>
    <definedName name="pab65_2">#REF!</definedName>
    <definedName name="pab65_2_1">#REF!</definedName>
    <definedName name="pab65_3">#REF!</definedName>
    <definedName name="pab65_3_1">#REF!</definedName>
    <definedName name="pab65_3_1_1">#REF!</definedName>
    <definedName name="pab65_4">#REF!</definedName>
    <definedName name="pab65_4_1">#REF!</definedName>
    <definedName name="pab65_5">#REF!</definedName>
    <definedName name="pab65_6">#REF!</definedName>
    <definedName name="pab65_7">#REF!</definedName>
    <definedName name="pab65_7_1">#REF!</definedName>
    <definedName name="pab65_8">#REF!</definedName>
    <definedName name="pab65_9">#REF!</definedName>
    <definedName name="pab80___0">"$#REF!.$W$209"</definedName>
    <definedName name="pab80_1_1">#REF!</definedName>
    <definedName name="pab80_1_1_1">#REF!</definedName>
    <definedName name="pab80_2_1">#REF!</definedName>
    <definedName name="pab80_3_1">#REF!</definedName>
    <definedName name="pab80_3_1_1">#REF!</definedName>
    <definedName name="pab80_3_2">#REF!</definedName>
    <definedName name="pab80_4">#REF!</definedName>
    <definedName name="pab80_4_1">#REF!</definedName>
    <definedName name="pab80_5">#REF!</definedName>
    <definedName name="pab80_6">#REF!</definedName>
    <definedName name="pab80_7">#REF!</definedName>
    <definedName name="pab80_7_1">#REF!</definedName>
    <definedName name="pab80_8">#REF!</definedName>
    <definedName name="pab80_9">#REF!</definedName>
    <definedName name="pabet">#REF!</definedName>
    <definedName name="pabf100">#REF!</definedName>
    <definedName name="pabf100___0">"$#REF!.$W$138"</definedName>
    <definedName name="pabf100_1">#REF!</definedName>
    <definedName name="pabf100_1_1">#REF!</definedName>
    <definedName name="pabf100_1_1_1">#REF!</definedName>
    <definedName name="pabf100_2">#REF!</definedName>
    <definedName name="pabf100_2_1">#REF!</definedName>
    <definedName name="pabf100_3">#REF!</definedName>
    <definedName name="pabf100_3_1">#REF!</definedName>
    <definedName name="pabf100_3_1_1">#REF!</definedName>
    <definedName name="pabf100_3_2">#REF!</definedName>
    <definedName name="pabf100_4">#REF!</definedName>
    <definedName name="pabf100_4_1">#REF!</definedName>
    <definedName name="pabf100_5">#REF!</definedName>
    <definedName name="pabf100_6">#REF!</definedName>
    <definedName name="pabf100_7">#REF!</definedName>
    <definedName name="pabf100_7_1">#REF!</definedName>
    <definedName name="pabf100_8">#REF!</definedName>
    <definedName name="pabf100_9">#REF!</definedName>
    <definedName name="pabf125">#REF!</definedName>
    <definedName name="pabf125___0">"$#REF!.$N$234"</definedName>
    <definedName name="pabf125_1">#REF!</definedName>
    <definedName name="pabf125_1_1">#REF!</definedName>
    <definedName name="pabf125_1_1_1">#REF!</definedName>
    <definedName name="pabf125_2">#REF!</definedName>
    <definedName name="pabf125_2_1">#REF!</definedName>
    <definedName name="pabf125_3">#REF!</definedName>
    <definedName name="pabf125_3_1">#REF!</definedName>
    <definedName name="pabf125_3_1_1">#REF!</definedName>
    <definedName name="pabf125_4">#REF!</definedName>
    <definedName name="pabf125_4_1">#REF!</definedName>
    <definedName name="pabf125_5">#REF!</definedName>
    <definedName name="pabf125_6">#REF!</definedName>
    <definedName name="pabf125_7">#REF!</definedName>
    <definedName name="pabf125_7_1">#REF!</definedName>
    <definedName name="pabf125_8">#REF!</definedName>
    <definedName name="pabf125_9">#REF!</definedName>
    <definedName name="pabf150">#REF!</definedName>
    <definedName name="pabf150___0">"$#REF!.$W$137"</definedName>
    <definedName name="pabf150_1_1">#REF!</definedName>
    <definedName name="pabf150_1_1_1">#REF!</definedName>
    <definedName name="pabf150_2_1">#REF!</definedName>
    <definedName name="pabf150_3_1">#REF!</definedName>
    <definedName name="pabf150_3_1_1">#REF!</definedName>
    <definedName name="pabf150_3_2">#REF!</definedName>
    <definedName name="pabf150_4">#REF!</definedName>
    <definedName name="pabf150_4_1">#REF!</definedName>
    <definedName name="pabf150_5">#REF!</definedName>
    <definedName name="pabf150_6">#REF!</definedName>
    <definedName name="pabf150_7">#REF!</definedName>
    <definedName name="pabf150_7_1">#REF!</definedName>
    <definedName name="pabf150_8">#REF!</definedName>
    <definedName name="pabf150_9">#REF!</definedName>
    <definedName name="pabf4">#REF!</definedName>
    <definedName name="pabf4___0">"$#REF!.$W$138"</definedName>
    <definedName name="pabf4_1">#REF!</definedName>
    <definedName name="pabf4_1_1">#REF!</definedName>
    <definedName name="pabf4_1_1_1">#REF!</definedName>
    <definedName name="pabf4_2">#REF!</definedName>
    <definedName name="pabf4_2_1">#REF!</definedName>
    <definedName name="pabf4_3">#REF!</definedName>
    <definedName name="pabf4_3_1">#REF!</definedName>
    <definedName name="pabf4_3_1_1">#REF!</definedName>
    <definedName name="pabf4_3_2">#REF!</definedName>
    <definedName name="pabf4_4">#REF!</definedName>
    <definedName name="pabf4_4_1">#REF!</definedName>
    <definedName name="pabf4_5">#REF!</definedName>
    <definedName name="pabf4_6">#REF!</definedName>
    <definedName name="pabf4_7">#REF!</definedName>
    <definedName name="pabf4_7_1">#REF!</definedName>
    <definedName name="pabf4_8">#REF!</definedName>
    <definedName name="pabf4_9">#REF!</definedName>
    <definedName name="pabf6">#REF!</definedName>
    <definedName name="pabf6___0">"$#REF!.$W$137"</definedName>
    <definedName name="pabf6_1_1">#REF!</definedName>
    <definedName name="pabf6_1_1_1">#REF!</definedName>
    <definedName name="pabf6_2_1">#REF!</definedName>
    <definedName name="pabf6_3_1">#REF!</definedName>
    <definedName name="pabf6_3_1_1">#REF!</definedName>
    <definedName name="pabf6_3_2">#REF!</definedName>
    <definedName name="pabf6_4">#REF!</definedName>
    <definedName name="pabf6_4_1">#REF!</definedName>
    <definedName name="pabf6_5">#REF!</definedName>
    <definedName name="pabf6_6">#REF!</definedName>
    <definedName name="pabf6_7">#REF!</definedName>
    <definedName name="pabf6_7_1">#REF!</definedName>
    <definedName name="pabf6_8">#REF!</definedName>
    <definedName name="pabf6_9">#REF!</definedName>
    <definedName name="pabf65">#REF!</definedName>
    <definedName name="pabf65___0">"$#REF!.$N$237"</definedName>
    <definedName name="pabf65_1">#REF!</definedName>
    <definedName name="pabf65_1_1">#REF!</definedName>
    <definedName name="pabf65_1_1_1">#REF!</definedName>
    <definedName name="pabf65_2">#REF!</definedName>
    <definedName name="pabf65_2_1">#REF!</definedName>
    <definedName name="pabf65_3">#REF!</definedName>
    <definedName name="pabf65_3_1">#REF!</definedName>
    <definedName name="pabf65_3_1_1">#REF!</definedName>
    <definedName name="pabf65_4">#REF!</definedName>
    <definedName name="pabf65_4_1">#REF!</definedName>
    <definedName name="pabf65_5">#REF!</definedName>
    <definedName name="pabf65_6">#REF!</definedName>
    <definedName name="pabf65_7">#REF!</definedName>
    <definedName name="pabf65_7_1">#REF!</definedName>
    <definedName name="pabf65_8">#REF!</definedName>
    <definedName name="pabf65_9">#REF!</definedName>
    <definedName name="pabf80">#REF!</definedName>
    <definedName name="pabf80___0">"$#REF!.$W$210"</definedName>
    <definedName name="pabf80_1_1">#REF!</definedName>
    <definedName name="pabf80_1_1_1">#REF!</definedName>
    <definedName name="pabf80_2_1">#REF!</definedName>
    <definedName name="pabf80_3_1">#REF!</definedName>
    <definedName name="pabf80_3_1_1">#REF!</definedName>
    <definedName name="pabf80_3_2">#REF!</definedName>
    <definedName name="pabf80_4">#REF!</definedName>
    <definedName name="pabf80_4_1">#REF!</definedName>
    <definedName name="pabf80_5">#REF!</definedName>
    <definedName name="pabf80_6">#REF!</definedName>
    <definedName name="pabf80_7">#REF!</definedName>
    <definedName name="pabf80_7_1">#REF!</definedName>
    <definedName name="pabf80_8">#REF!</definedName>
    <definedName name="pabf80_9">#REF!</definedName>
    <definedName name="PABL_1">#REF!</definedName>
    <definedName name="PABL_2">#REF!</definedName>
    <definedName name="pabl2a">#REF!</definedName>
    <definedName name="pabx">#REF!</definedName>
    <definedName name="PAC012_4">#REF!</definedName>
    <definedName name="PAC0Q2">#REF!</definedName>
    <definedName name="PAC0Q2_4">#REF!</definedName>
    <definedName name="PAciDd">#REF!</definedName>
    <definedName name="paco">#REF!</definedName>
    <definedName name="paco_3">#REF!</definedName>
    <definedName name="paco_4">#REF!</definedName>
    <definedName name="pacor">#REF!</definedName>
    <definedName name="padat">#REF!</definedName>
    <definedName name="padu">#REF!</definedName>
    <definedName name="PADU_STYL">#REF!</definedName>
    <definedName name="padustyle">#REF!</definedName>
    <definedName name="padut">#REF!</definedName>
    <definedName name="PAG">#REF!</definedName>
    <definedName name="PAG_STYL">#REF!</definedName>
    <definedName name="PAGAR">#REF!</definedName>
    <definedName name="Pagar_Proyek">#REF!</definedName>
    <definedName name="pagar_samping">#REF!</definedName>
    <definedName name="pagar_sementara">#REF!</definedName>
    <definedName name="pagar_style_bali">#REF!</definedName>
    <definedName name="pagaraman">#REF!</definedName>
    <definedName name="pagarbrc">#REF!</definedName>
    <definedName name="pagarbrc_10">#REF!</definedName>
    <definedName name="pagarbrc_2">#REF!</definedName>
    <definedName name="pagarbrc_3">#REF!</definedName>
    <definedName name="pagarbrc_4">#REF!</definedName>
    <definedName name="pagarbrc_5">#REF!</definedName>
    <definedName name="pagarbrc_6">#REF!</definedName>
    <definedName name="pagarbrc_8">#REF!</definedName>
    <definedName name="PAGARDEPAN">#REF!</definedName>
    <definedName name="pagarko">#REF!</definedName>
    <definedName name="PAGARSAMPING">#REF!</definedName>
    <definedName name="PagarSementara">#REF!</definedName>
    <definedName name="pagarstyl">#REF!</definedName>
    <definedName name="pagu">#REF!</definedName>
    <definedName name="PAGUE">#REF!</definedName>
    <definedName name="PAGUE2">#REF!</definedName>
    <definedName name="PAGUE3">#REF!</definedName>
    <definedName name="pah">#REF!</definedName>
    <definedName name="pah150___0">"$#REF!.$#REF!$#REF!"</definedName>
    <definedName name="pah150_1">#REF!</definedName>
    <definedName name="pah150_1_1">#REF!</definedName>
    <definedName name="pah150_1_1_1">#REF!</definedName>
    <definedName name="pah150_2">#REF!</definedName>
    <definedName name="pah150_3">#REF!</definedName>
    <definedName name="pah150_3_1">#REF!</definedName>
    <definedName name="pah150_3_1_1">#REF!</definedName>
    <definedName name="pah150_3_2">#REF!</definedName>
    <definedName name="pah150_4">#REF!</definedName>
    <definedName name="pah150_4_1">#REF!</definedName>
    <definedName name="pah150_5">#REF!</definedName>
    <definedName name="pah150_6">#REF!</definedName>
    <definedName name="pah150_7">#REF!</definedName>
    <definedName name="pah150_7_1">#REF!</definedName>
    <definedName name="pah150_8">#REF!</definedName>
    <definedName name="pah150_9">#REF!</definedName>
    <definedName name="PAHPDAM">#REF!</definedName>
    <definedName name="PAIN">#REF!</definedName>
    <definedName name="PAIN_1">#REF!</definedName>
    <definedName name="PAIN_1_1">#REF!</definedName>
    <definedName name="PAIN_1_1_1">#REF!</definedName>
    <definedName name="PAIN_3">#REF!</definedName>
    <definedName name="PAIN_4">#REF!</definedName>
    <definedName name="PAIN_7">#REF!</definedName>
    <definedName name="paint">#REF!</definedName>
    <definedName name="PAINTPPG" localSheetId="9">___________PSC084</definedName>
    <definedName name="PAINTPPG" localSheetId="8">___________PSC084</definedName>
    <definedName name="PAINTPPG">___________PSC084</definedName>
    <definedName name="pair10" localSheetId="9">#REF!</definedName>
    <definedName name="pair10">#REF!</definedName>
    <definedName name="pak" localSheetId="9">#REF!</definedName>
    <definedName name="pak">#REF!</definedName>
    <definedName name="pak100___0">"$#REF!.$W$152"</definedName>
    <definedName name="pak100_1">#REF!</definedName>
    <definedName name="pak100_1_1">#REF!</definedName>
    <definedName name="pak100_1_1_1">#REF!</definedName>
    <definedName name="pak100_2">#REF!</definedName>
    <definedName name="pak100_2_1">#REF!</definedName>
    <definedName name="pak100_3">#REF!</definedName>
    <definedName name="pak100_3_1">#REF!</definedName>
    <definedName name="pak100_3_1_1">#REF!</definedName>
    <definedName name="pak100_3_2">#REF!</definedName>
    <definedName name="pak100_4">#REF!</definedName>
    <definedName name="pak100_4_1">#REF!</definedName>
    <definedName name="pak100_5">#REF!</definedName>
    <definedName name="pak100_6">#REF!</definedName>
    <definedName name="pak100_7">#REF!</definedName>
    <definedName name="pak100_7_1">#REF!</definedName>
    <definedName name="pak100_8">#REF!</definedName>
    <definedName name="pak100_9">#REF!</definedName>
    <definedName name="pak150___0">"$#REF!.$W$151"</definedName>
    <definedName name="pak150_1">#REF!</definedName>
    <definedName name="pak150_1_1">#REF!</definedName>
    <definedName name="pak150_1_1_1">#REF!</definedName>
    <definedName name="pak150_2">#REF!</definedName>
    <definedName name="pak150_2_1">#REF!</definedName>
    <definedName name="pak150_3">#REF!</definedName>
    <definedName name="pak150_3_1">#REF!</definedName>
    <definedName name="pak150_3_1_1">#REF!</definedName>
    <definedName name="pak150_3_2">#REF!</definedName>
    <definedName name="pak150_4">#REF!</definedName>
    <definedName name="pak150_4_1">#REF!</definedName>
    <definedName name="pak150_5">#REF!</definedName>
    <definedName name="pak150_6">#REF!</definedName>
    <definedName name="pak150_7">#REF!</definedName>
    <definedName name="pak150_7_1">#REF!</definedName>
    <definedName name="pak150_8">#REF!</definedName>
    <definedName name="pak150_9">#REF!</definedName>
    <definedName name="pak50___0">"$#REF!.$W$154"</definedName>
    <definedName name="pak50_1">#REF!</definedName>
    <definedName name="pak50_1_1">#REF!</definedName>
    <definedName name="pak50_1_1_1">#REF!</definedName>
    <definedName name="pak50_2">#REF!</definedName>
    <definedName name="pak50_2_1">#REF!</definedName>
    <definedName name="pak50_3">#REF!</definedName>
    <definedName name="pak50_3_1">#REF!</definedName>
    <definedName name="pak50_3_1_1">#REF!</definedName>
    <definedName name="pak50_3_2">#REF!</definedName>
    <definedName name="pak50_4">#REF!</definedName>
    <definedName name="pak50_4_1">#REF!</definedName>
    <definedName name="pak50_5">#REF!</definedName>
    <definedName name="pak50_6">#REF!</definedName>
    <definedName name="pak50_7">#REF!</definedName>
    <definedName name="pak50_7_1">#REF!</definedName>
    <definedName name="pak50_8">#REF!</definedName>
    <definedName name="pak50_9">#REF!</definedName>
    <definedName name="pak80___0">"$#REF!.$W$153"</definedName>
    <definedName name="pak80_1">#REF!</definedName>
    <definedName name="pak80_1_1">#REF!</definedName>
    <definedName name="pak80_1_1_1">#REF!</definedName>
    <definedName name="pak80_2">#REF!</definedName>
    <definedName name="pak80_2_1">#REF!</definedName>
    <definedName name="pak80_3">#REF!</definedName>
    <definedName name="pak80_3_1">#REF!</definedName>
    <definedName name="pak80_3_1_1">#REF!</definedName>
    <definedName name="pak80_3_2">#REF!</definedName>
    <definedName name="pak80_4">#REF!</definedName>
    <definedName name="pak80_4_1">#REF!</definedName>
    <definedName name="pak80_5">#REF!</definedName>
    <definedName name="pak80_6">#REF!</definedName>
    <definedName name="pak80_7">#REF!</definedName>
    <definedName name="pak80_7_1">#REF!</definedName>
    <definedName name="pak80_8">#REF!</definedName>
    <definedName name="pak80_9">#REF!</definedName>
    <definedName name="pakai">#REF!</definedName>
    <definedName name="PAKEALT">#REF!</definedName>
    <definedName name="PAKET">#REF!</definedName>
    <definedName name="PAKET_1">#REF!</definedName>
    <definedName name="PAKET_1_1">#REF!</definedName>
    <definedName name="PAKET_1_1_1">#REF!</definedName>
    <definedName name="PAKET_1_1_2">#REF!</definedName>
    <definedName name="PAKET_2">#REF!</definedName>
    <definedName name="paket_2_1">#REF!</definedName>
    <definedName name="paket_2_1_1">#REF!</definedName>
    <definedName name="PAKET_3">#REF!</definedName>
    <definedName name="PAKET_3_1">#REF!</definedName>
    <definedName name="PAKET_4">#REF!</definedName>
    <definedName name="PAKET_4_1">#REF!</definedName>
    <definedName name="PAKET_5">#REF!</definedName>
    <definedName name="PAKET_6">#REF!</definedName>
    <definedName name="PAKET_7">#REF!</definedName>
    <definedName name="PAKET_7_1">#REF!</definedName>
    <definedName name="PAKET_8">#REF!</definedName>
    <definedName name="PAKET_9">#REF!</definedName>
    <definedName name="pakf100">#REF!</definedName>
    <definedName name="pakf100___0">"$#REF!.$W$156"</definedName>
    <definedName name="pakf100_1">#REF!</definedName>
    <definedName name="pakf100_1_1">#REF!</definedName>
    <definedName name="pakf100_1_1_1">#REF!</definedName>
    <definedName name="pakf100_2">#REF!</definedName>
    <definedName name="pakf100_2_1">#REF!</definedName>
    <definedName name="pakf100_3">#REF!</definedName>
    <definedName name="pakf100_3_1">#REF!</definedName>
    <definedName name="pakf100_3_1_1">#REF!</definedName>
    <definedName name="pakf100_3_2">#REF!</definedName>
    <definedName name="pakf100_4">#REF!</definedName>
    <definedName name="pakf100_4_1">#REF!</definedName>
    <definedName name="pakf100_5">#REF!</definedName>
    <definedName name="pakf100_6">#REF!</definedName>
    <definedName name="pakf100_7">#REF!</definedName>
    <definedName name="pakf100_7_1">#REF!</definedName>
    <definedName name="pakf100_8">#REF!</definedName>
    <definedName name="pakf100_9">#REF!</definedName>
    <definedName name="pakf150">#REF!</definedName>
    <definedName name="pakf150___0">"$#REF!.$W$155"</definedName>
    <definedName name="pakf150_1">#REF!</definedName>
    <definedName name="pakf150_1_1">#REF!</definedName>
    <definedName name="pakf150_1_1_1">#REF!</definedName>
    <definedName name="pakf150_2">#REF!</definedName>
    <definedName name="pakf150_2_1">#REF!</definedName>
    <definedName name="pakf150_3">#REF!</definedName>
    <definedName name="pakf150_3_1">#REF!</definedName>
    <definedName name="pakf150_3_1_1">#REF!</definedName>
    <definedName name="pakf150_3_2">#REF!</definedName>
    <definedName name="pakf150_4">#REF!</definedName>
    <definedName name="pakf150_4_1">#REF!</definedName>
    <definedName name="pakf150_5">#REF!</definedName>
    <definedName name="pakf150_6">#REF!</definedName>
    <definedName name="pakf150_7">#REF!</definedName>
    <definedName name="pakf150_7_1">#REF!</definedName>
    <definedName name="pakf150_8">#REF!</definedName>
    <definedName name="pakf150_9">#REF!</definedName>
    <definedName name="pakf80">#REF!</definedName>
    <definedName name="pakf80___0">"$#REF!.$W$157"</definedName>
    <definedName name="pakf80_1">#REF!</definedName>
    <definedName name="pakf80_1_1">#REF!</definedName>
    <definedName name="pakf80_1_1_1">#REF!</definedName>
    <definedName name="pakf80_2">#REF!</definedName>
    <definedName name="pakf80_2_1">#REF!</definedName>
    <definedName name="pakf80_3">#REF!</definedName>
    <definedName name="pakf80_3_1">#REF!</definedName>
    <definedName name="pakf80_3_1_1">#REF!</definedName>
    <definedName name="pakf80_3_2">#REF!</definedName>
    <definedName name="pakf80_4">#REF!</definedName>
    <definedName name="pakf80_4_1">#REF!</definedName>
    <definedName name="pakf80_5">#REF!</definedName>
    <definedName name="pakf80_6">#REF!</definedName>
    <definedName name="pakf80_7">#REF!</definedName>
    <definedName name="pakf80_7_1">#REF!</definedName>
    <definedName name="pakf80_8">#REF!</definedName>
    <definedName name="pakf80_9">#REF!</definedName>
    <definedName name="paku">#REF!</definedName>
    <definedName name="paku.1">#REF!</definedName>
    <definedName name="paku.4">#REF!</definedName>
    <definedName name="paku.as">#REF!</definedName>
    <definedName name="paku.k">#REF!</definedName>
    <definedName name="paku.kal">#REF!</definedName>
    <definedName name="paku.mtl">#REF!</definedName>
    <definedName name="paku.reng">#REF!</definedName>
    <definedName name="paku.s">#REF!</definedName>
    <definedName name="paku.usuk">#REF!</definedName>
    <definedName name="paku_1">#REF!</definedName>
    <definedName name="Paku_beton_10_cm">#REF!</definedName>
    <definedName name="PAKU_BIASA">#REF!</definedName>
    <definedName name="PAKU_LIS">#REF!</definedName>
    <definedName name="Paku_payung">#REF!</definedName>
    <definedName name="paku_peluru">#REF!</definedName>
    <definedName name="PAKU_RENG">#REF!</definedName>
    <definedName name="Paku_sekrup">#REF!</definedName>
    <definedName name="Paku_seng">#REF!</definedName>
    <definedName name="PAKU_SUMBAT">#REF!</definedName>
    <definedName name="paku_triplek">#REF!</definedName>
    <definedName name="Paku_Ulin">#REF!</definedName>
    <definedName name="PAKU_USUK">#REF!</definedName>
    <definedName name="paku1">#REF!</definedName>
    <definedName name="paku10s">#REF!</definedName>
    <definedName name="paku2">#REF!</definedName>
    <definedName name="paku25">#REF!</definedName>
    <definedName name="paku3">#REF!</definedName>
    <definedName name="Paku4">#REF!</definedName>
    <definedName name="paku57">#REF!</definedName>
    <definedName name="paku5710">#REF!</definedName>
    <definedName name="paku7">#REF!</definedName>
    <definedName name="paku710">#REF!</definedName>
    <definedName name="Paku8">#REF!</definedName>
    <definedName name="pakuas">#REF!</definedName>
    <definedName name="pakuasb">#REF!</definedName>
    <definedName name="pakuasb_1">#REF!</definedName>
    <definedName name="pakuasbes">#REF!</definedName>
    <definedName name="pakubiasa">#REF!</definedName>
    <definedName name="pakubton">#REF!</definedName>
    <definedName name="pakucamp">#REF!</definedName>
    <definedName name="pakucampb">#REF!</definedName>
    <definedName name="pakucampc">#REF!</definedName>
    <definedName name="pakueternitc">#REF!</definedName>
    <definedName name="pakuhak">#REF!</definedName>
    <definedName name="Pakui">NA()</definedName>
    <definedName name="pakul">#REF!</definedName>
    <definedName name="pakulist">#REF!</definedName>
    <definedName name="pakuonduline">#REF!</definedName>
    <definedName name="pakup">#REF!</definedName>
    <definedName name="pakupayung">#REF!</definedName>
    <definedName name="pakur">#REF!</definedName>
    <definedName name="pakureng">#REF!</definedName>
    <definedName name="pakus">#REF!</definedName>
    <definedName name="pakuseng">#REF!</definedName>
    <definedName name="pakusengb">#REF!</definedName>
    <definedName name="pakusengc">#REF!</definedName>
    <definedName name="pakusk">#REF!</definedName>
    <definedName name="pakuskrup">#REF!</definedName>
    <definedName name="pakusumbat">#REF!</definedName>
    <definedName name="pakuternit">#REF!</definedName>
    <definedName name="pakuternitb">#REF!</definedName>
    <definedName name="pakutri">#REF!</definedName>
    <definedName name="pakutrpk">#REF!</definedName>
    <definedName name="palimanan">#REF!</definedName>
    <definedName name="palm">#REF!</definedName>
    <definedName name="palm_1">#REF!</definedName>
    <definedName name="palu">#REF!</definedName>
    <definedName name="palukaret">#REF!</definedName>
    <definedName name="pan">#REF!</definedName>
    <definedName name="panah">"AutoShape 2"</definedName>
    <definedName name="panama">#REF!</definedName>
    <definedName name="pancang">#REF!</definedName>
    <definedName name="pancang450">#REF!</definedName>
    <definedName name="pancang60">#REF!</definedName>
    <definedName name="pancang600">#REF!</definedName>
    <definedName name="Pancangsheet">#REF!</definedName>
    <definedName name="panel">#REF!</definedName>
    <definedName name="PANEL_4_GRP">#REF!</definedName>
    <definedName name="Panel_Bronjong">#REF!</definedName>
    <definedName name="PANEL_MCB_8_GRP">#REF!</definedName>
    <definedName name="panelmcb">#REF!</definedName>
    <definedName name="panelmcb_1">#REF!</definedName>
    <definedName name="panil">#REF!</definedName>
    <definedName name="PANIL_ALU">#REF!</definedName>
    <definedName name="Panil_Bengkirai">#REF!</definedName>
    <definedName name="Panil_Jati">#REF!</definedName>
    <definedName name="PANIL_KACA">#REF!</definedName>
    <definedName name="panil_teak">#REF!</definedName>
    <definedName name="PanilBenkirai">#REF!</definedName>
    <definedName name="PanilBngkrai">#REF!</definedName>
    <definedName name="panilj">#REF!</definedName>
    <definedName name="Paniljati">#REF!</definedName>
    <definedName name="panilk">#REF!</definedName>
    <definedName name="PanilKamper">#REF!</definedName>
    <definedName name="panilukir">#REF!</definedName>
    <definedName name="panjang">#REF!</definedName>
    <definedName name="panjangruas">#REF!</definedName>
    <definedName name="pantri">#REF!</definedName>
    <definedName name="papa">#REF!</definedName>
    <definedName name="papa_3">#REF!</definedName>
    <definedName name="papa_4">#REF!</definedName>
    <definedName name="papan">#REF!</definedName>
    <definedName name="papan.1">#REF!</definedName>
    <definedName name="Papan.2">#REF!</definedName>
    <definedName name="papan.klas1">#REF!</definedName>
    <definedName name="papan.kls2">#REF!</definedName>
    <definedName name="papan.kls3">#REF!</definedName>
    <definedName name="papan_3_30_kamperoven">#REF!</definedName>
    <definedName name="papan_begesting">#REF!</definedName>
    <definedName name="papan_bekisting_20_20">#REF!</definedName>
    <definedName name="Papan_I">#REF!</definedName>
    <definedName name="Papan_Kayu_kls._II">#REF!</definedName>
    <definedName name="Papan_Kayu_Meranti">#REF!</definedName>
    <definedName name="papan_nama">#REF!</definedName>
    <definedName name="Papan_terentang__2_x_pakai__75">#REF!</definedName>
    <definedName name="papanbegesting">#REF!</definedName>
    <definedName name="papanjati">#REF!</definedName>
    <definedName name="papank">#REF!</definedName>
    <definedName name="papank4">#REF!</definedName>
    <definedName name="papankamper">#REF!</definedName>
    <definedName name="papankayuborneo">#REF!</definedName>
    <definedName name="papanklas1">#REF!</definedName>
    <definedName name="papanklas3">#REF!</definedName>
    <definedName name="papanmer">#REF!</definedName>
    <definedName name="PapanRuiter">#REF!</definedName>
    <definedName name="papas">#REF!</definedName>
    <definedName name="paper">#REF!</definedName>
    <definedName name="par">#REF!</definedName>
    <definedName name="paragon">#REF!</definedName>
    <definedName name="parang">#REF!</definedName>
    <definedName name="paras">#REF!</definedName>
    <definedName name="Paras_btgosokkerobokan">#REF!</definedName>
    <definedName name="Paras_btgosokukir">#REF!</definedName>
    <definedName name="Paras_Kerobokan">#REF!</definedName>
    <definedName name="Paras_Palimanan">#REF!</definedName>
    <definedName name="Parasbtgogokukir">#REF!</definedName>
    <definedName name="parasbtgosokkerobk">#REF!</definedName>
    <definedName name="Parasbtgosokkerobokan">#REF!</definedName>
    <definedName name="parasbtgosokukir">#REF!</definedName>
    <definedName name="parasgosokbesar">#REF!</definedName>
    <definedName name="parasgosoksedang">#REF!</definedName>
    <definedName name="parasjogja">#REF!</definedName>
    <definedName name="parask">#REF!</definedName>
    <definedName name="Paraskerobk">#REF!</definedName>
    <definedName name="paraskerobok">#REF!</definedName>
    <definedName name="ParasKerobokan">#REF!</definedName>
    <definedName name="paraskombinasibata">#REF!</definedName>
    <definedName name="ParasNusa">#REF!</definedName>
    <definedName name="Paraspalimanan">#REF!</definedName>
    <definedName name="paraspilah">#REF!</definedName>
    <definedName name="parassilekarang">#REF!</definedName>
    <definedName name="parasukir">#REF!</definedName>
    <definedName name="pargyp">#REF!</definedName>
    <definedName name="Parket">#REF!</definedName>
    <definedName name="parketj">#REF!</definedName>
    <definedName name="parketm">#REF!</definedName>
    <definedName name="parkiratas">#REF!</definedName>
    <definedName name="parkirmallatas">#REF!</definedName>
    <definedName name="parko15">#REF!</definedName>
    <definedName name="parok_kilometer">#REF!</definedName>
    <definedName name="PART">#REF!</definedName>
    <definedName name="PartIDList">OFFSET(#REF!,0,0,COUNTA(#REF!)-1,1)</definedName>
    <definedName name="PARTISI">#REF!</definedName>
    <definedName name="PARTISI_4">#REF!</definedName>
    <definedName name="Partisi_Gypsum_Rangka_Double_12_mm">#REF!</definedName>
    <definedName name="Partisi_Gypsum_Rangka_Double_9_mm">#REF!</definedName>
    <definedName name="Partisi_Gypsum_Rangka_Single_12_mm">#REF!</definedName>
    <definedName name="Partisi_Gypsum_Rangka_Single_9_mm">#REF!</definedName>
    <definedName name="partisi1mk">#REF!</definedName>
    <definedName name="partisi2mk">#REF!</definedName>
    <definedName name="partisid">#REF!</definedName>
    <definedName name="PARTISIGEDEG">#REF!</definedName>
    <definedName name="partisigypsum">#REF!</definedName>
    <definedName name="PartisiPly">#REF!</definedName>
    <definedName name="partisit">#REF!</definedName>
    <definedName name="PartsDatabase">OFFSET(#REF!,0,0,COUNTA(#REF!),COUNTA(#REF!))</definedName>
    <definedName name="PartsLookup" localSheetId="9">OFFSET([0]!_1053frc4x25_1_1_1_1,0,0,,2)</definedName>
    <definedName name="PartsLookup">OFFSET([0]!_1053frc4x25_1_1_1_1,0,0,,2)</definedName>
    <definedName name="Pas">#REF!</definedName>
    <definedName name="Pas._Angkur__Turn_Buckle__Plat_Baut_dia._44mm_Panjang_12M">#REF!</definedName>
    <definedName name="Pas._Angkur__Turn_Buckle__Plat_Baut_dia._55mm_Panjang_12M">#REF!</definedName>
    <definedName name="Pas._Besi_Canal_CNP_200x80x75xu_Pengaku_S.Pile">#REF!</definedName>
    <definedName name="Pas.bata_merah">#REF!</definedName>
    <definedName name="pas.batako1.5">#REF!</definedName>
    <definedName name="pas.batu">#REF!</definedName>
    <definedName name="Pas.batu_1pc_4ps">#REF!</definedName>
    <definedName name="pas.batubata1.3">#REF!</definedName>
    <definedName name="pas.batubata1.5">#REF!</definedName>
    <definedName name="pas.batudnmortar">#REF!</definedName>
    <definedName name="pas.batukali">#REF!</definedName>
    <definedName name="pas.batukosong">#REF!</definedName>
    <definedName name="PAS.GATE100">#REF!</definedName>
    <definedName name="PAS.GATE200">#REF!</definedName>
    <definedName name="PAS.GATE75">#REF!</definedName>
    <definedName name="PAS.GI100">#REF!</definedName>
    <definedName name="PAS.GI200">#REF!</definedName>
    <definedName name="PAS.GI50">#REF!</definedName>
    <definedName name="PAS.GI75">#REF!</definedName>
    <definedName name="Pas.Gorong45">#REF!</definedName>
    <definedName name="Pas.Kaca">#REF!</definedName>
    <definedName name="Pas.Kaca5">#REF!</definedName>
    <definedName name="PAS.PVC100">#REF!</definedName>
    <definedName name="PAS.PVC200">#REF!</definedName>
    <definedName name="PAS.STREETB">#REF!</definedName>
    <definedName name="pas_2" localSheetId="9">[0]!_1065FSDATA_1_1_1</definedName>
    <definedName name="pas_2">[0]!_1065FSDATA_1_1_1</definedName>
    <definedName name="pas_3" localSheetId="9">[0]!_1066gv34ab_1_1_1</definedName>
    <definedName name="pas_3">[0]!_1066gv34ab_1_1_1</definedName>
    <definedName name="pas_4" localSheetId="9">[0]!_1067gvd0.5_1_1_1</definedName>
    <definedName name="pas_4">[0]!_1067gvd0.5_1_1_1</definedName>
    <definedName name="pas_bak_air" localSheetId="9">#REF!</definedName>
    <definedName name="pas_bak_air">#REF!</definedName>
    <definedName name="PAS_BATA_1_2" localSheetId="9">#REF!</definedName>
    <definedName name="PAS_BATA_1_2">#REF!</definedName>
    <definedName name="PAS_BATA_1_5">#REF!</definedName>
    <definedName name="pas_bata_14">#REF!</definedName>
    <definedName name="PAS_BATA13">#REF!</definedName>
    <definedName name="pas_bata16">#REF!</definedName>
    <definedName name="Pas_Bataco">#REF!</definedName>
    <definedName name="pas_batako">#REF!</definedName>
    <definedName name="PAS_BATAKO15">#REF!</definedName>
    <definedName name="pas_batu">#REF!</definedName>
    <definedName name="PAS_BATU_CADAS_KARANGASEM">#REF!</definedName>
    <definedName name="Pas_Batu_Kali15">#REF!</definedName>
    <definedName name="PAS_BATU_KOSONG">#REF!</definedName>
    <definedName name="pas_batukali">#REF!</definedName>
    <definedName name="PAS_BATUKALI15">#REF!</definedName>
    <definedName name="pas_batukosong">#REF!</definedName>
    <definedName name="PAS_BOUPLANK">#REF!</definedName>
    <definedName name="Pas_bouw_pagr">#REF!</definedName>
    <definedName name="Pas_bouwp">#REF!</definedName>
    <definedName name="pas_bouwplank">#REF!</definedName>
    <definedName name="Pas_bouwplank_baru">#REF!</definedName>
    <definedName name="pas_bt_kali">#REF!</definedName>
    <definedName name="Pas_Bt_Kosong">#REF!</definedName>
    <definedName name="Pas_Bt_Ksng">#REF!</definedName>
    <definedName name="Pas_Bt_Mrh_Ppalihan">#REF!</definedName>
    <definedName name="Pas_Bt_Mrh15">#REF!</definedName>
    <definedName name="Pas_Btpilah">#REF!</definedName>
    <definedName name="Pas_Bubungan">#REF!</definedName>
    <definedName name="PAS_CLOSDU">#REF!</definedName>
    <definedName name="pas_clost_toto">#REF!</definedName>
    <definedName name="pas_door_closer">#REF!</definedName>
    <definedName name="pas_engsel">#REF!</definedName>
    <definedName name="pas_esp">#REF!</definedName>
    <definedName name="pas_fd">#REF!</definedName>
    <definedName name="pas_floor">#REF!</definedName>
    <definedName name="PAS_GENTENG_LAMA">#REF!</definedName>
    <definedName name="pas_grendel">#REF!</definedName>
    <definedName name="pas_itel">#REF!</definedName>
    <definedName name="pas_kait_angin">#REF!</definedName>
    <definedName name="Pas_Kembali_Btmerah">#REF!</definedName>
    <definedName name="Pas_kembali_kuda">#REF!</definedName>
    <definedName name="Pas_KembaliKusen">#REF!</definedName>
    <definedName name="Pas_Kembl_Usuk">#REF!</definedName>
    <definedName name="Pas_KemBongkarDJ">#REF!</definedName>
    <definedName name="PAS_KERAMIK">#REF!</definedName>
    <definedName name="pas_kerawang">#REF!</definedName>
    <definedName name="pas_kloset">#REF!</definedName>
    <definedName name="Pas_Kmbali_Atp">#REF!</definedName>
    <definedName name="Pas_Kmbl_Btmerah">#REF!</definedName>
    <definedName name="Pas_Kmbli_Kuda">#REF!</definedName>
    <definedName name="pas_kran">#REF!</definedName>
    <definedName name="pas_kran_air">#REF!</definedName>
    <definedName name="pas_kunci">#REF!</definedName>
    <definedName name="pas_kunci1">#REF!</definedName>
    <definedName name="pas_kunci2">#REF!</definedName>
    <definedName name="Pas_Loster">#REF!</definedName>
    <definedName name="pas_mortar">#REF!</definedName>
    <definedName name="pas_murdha">#REF!</definedName>
    <definedName name="PAS_PARAS_SARWAGENEP">#REF!</definedName>
    <definedName name="PAS_PAV">#REF!</definedName>
    <definedName name="Pas_Paving">#REF!</definedName>
    <definedName name="PAS_PLIN_KR">#REF!</definedName>
    <definedName name="PAS_PLINT">#REF!</definedName>
    <definedName name="PAS_PORSELIN">#REF!</definedName>
    <definedName name="Pas_Reng">#REF!</definedName>
    <definedName name="pas_shower_screen">#REF!</definedName>
    <definedName name="PAS_SL">#REF!</definedName>
    <definedName name="PAS_TEGEL_BADAK">#REF!</definedName>
    <definedName name="PAS_TEGEL14">#REF!</definedName>
    <definedName name="pas_tl40">#REF!</definedName>
    <definedName name="Pas_Trsm_Bt_Merah12">#REF!</definedName>
    <definedName name="pas_ttp_sal">#REF!</definedName>
    <definedName name="pas_urin">#REF!</definedName>
    <definedName name="Pas_Usuk">#REF!</definedName>
    <definedName name="pas_wastafel">#REF!</definedName>
    <definedName name="pas_water_heater">#REF!</definedName>
    <definedName name="pasang">#REF!</definedName>
    <definedName name="pasang.bt.adukan">#REF!</definedName>
    <definedName name="PASANG_ENGSEL_JENDELA">#REF!</definedName>
    <definedName name="PASANG_KIPAS_ANGIN_CEILING">#N/A</definedName>
    <definedName name="PASANG_KIPAS_ANGIN_WALLSWING">#N/A</definedName>
    <definedName name="PASANG_LAMPU_RMI_2X18WATT">#N/A</definedName>
    <definedName name="PASANG_LAMPU_RMI_2X36WATT">#N/A</definedName>
    <definedName name="PASANG_LAMPU_SL_12WATT">#REF!</definedName>
    <definedName name="PASANG_LAMPU_SL_23WATT">#N/A</definedName>
    <definedName name="PASANG_LAMPU_SL_8WATT">#N/A</definedName>
    <definedName name="PASANG_OUTLET_TELEPON">#N/A</definedName>
    <definedName name="PASANG_OUTLET_TV">#N/A</definedName>
    <definedName name="PASANG_SAKLAR_GANDA">#N/A</definedName>
    <definedName name="PASANG_SAKLAR_TUNGGAL">#N/A</definedName>
    <definedName name="PASANG_STOP_KONTAK">#N/A</definedName>
    <definedName name="PASANG_STOP_KONTAK_AC">#N/A</definedName>
    <definedName name="PASANGAN">#REF!</definedName>
    <definedName name="pasangan_batu">#REF!</definedName>
    <definedName name="pasangan_mortar">#REF!</definedName>
    <definedName name="Pasangan_Plesteran">#REF!</definedName>
    <definedName name="pasanganbatamerah1_2">#REF!</definedName>
    <definedName name="pasanganbatu">#REF!</definedName>
    <definedName name="pasangbouplank">#REF!</definedName>
    <definedName name="pasangijuk">#REF!</definedName>
    <definedName name="PASANGPLESTER">#REF!</definedName>
    <definedName name="pasar">#REF!</definedName>
    <definedName name="pasasbes">#REF!</definedName>
    <definedName name="PasAtapAsbes">#REF!</definedName>
    <definedName name="PasAtapGenteng">#REF!</definedName>
    <definedName name="pasatapzincalum">#REF!</definedName>
    <definedName name="PASBAKFIBER">#REF!</definedName>
    <definedName name="PASBAKKONTROL">#REF!</definedName>
    <definedName name="pasbakmandi">#REF!</definedName>
    <definedName name="pasbamer3">#REF!</definedName>
    <definedName name="pasbamer5">#REF!</definedName>
    <definedName name="pasbata">#REF!</definedName>
    <definedName name="PASBATA113">#REF!</definedName>
    <definedName name="PASBATA115">#REF!</definedName>
    <definedName name="pasbata12">#REF!</definedName>
    <definedName name="PASBATA13">#REF!</definedName>
    <definedName name="pasbata15">#REF!</definedName>
    <definedName name="pasbata151bata">#REF!</definedName>
    <definedName name="pasbataexpose">#REF!</definedName>
    <definedName name="PASBATAK_1">#REF!</definedName>
    <definedName name="PASBATAK_2">#REF!</definedName>
    <definedName name="pasbatako">#REF!</definedName>
    <definedName name="pasbatasetengah13">#REF!</definedName>
    <definedName name="PASBATMOR_1">#REF!</definedName>
    <definedName name="PASBATMOR_2">#REF!</definedName>
    <definedName name="pasbatu">#REF!</definedName>
    <definedName name="Pasbatu2.2">#REF!</definedName>
    <definedName name="pasbatucandi">#REF!</definedName>
    <definedName name="pasbatukali">#REF!</definedName>
    <definedName name="PASBATUKALI12">#REF!</definedName>
    <definedName name="PASBATUKALI13">#REF!</definedName>
    <definedName name="pasbatukali15">#REF!</definedName>
    <definedName name="pasbatukosong">#REF!</definedName>
    <definedName name="pasbatupalimanan">#REF!</definedName>
    <definedName name="pasbatutabas">#REF!</definedName>
    <definedName name="PASBEGISTING">#REF!</definedName>
    <definedName name="pasbnglayursl">#REF!</definedName>
    <definedName name="pasbouplank">#REF!</definedName>
    <definedName name="pasbouvenligh">#REF!</definedName>
    <definedName name="PasBouwp">#REF!</definedName>
    <definedName name="pasbs4">#REF!</definedName>
    <definedName name="pasbt12">#REF!</definedName>
    <definedName name="pasbtempel">#REF!</definedName>
    <definedName name="PasBtGunung15">#REF!</definedName>
    <definedName name="PasBtKl">#REF!</definedName>
    <definedName name="pasbtpilah">#REF!</definedName>
    <definedName name="pasbttuk">#REF!</definedName>
    <definedName name="pasbubungan">#REF!</definedName>
    <definedName name="pasbubungangenteng">#REF!</definedName>
    <definedName name="pasbubungankanmuri">#REF!</definedName>
    <definedName name="pasbubungankodok">#REF!</definedName>
    <definedName name="PASDINDING2025">#REF!</definedName>
    <definedName name="pasdingran">#REF!</definedName>
    <definedName name="PasDrainPVC3">#REF!</definedName>
    <definedName name="PASENGSELJENDELA">#REF!</definedName>
    <definedName name="pasengselkoboi">#REF!</definedName>
    <definedName name="PASENGSELPINTU">#REF!</definedName>
    <definedName name="PASETERNIT">#REF!</definedName>
    <definedName name="pasfloordrain">#REF!</definedName>
    <definedName name="PASGALV05">#REF!</definedName>
    <definedName name="PASGALV075">#REF!</definedName>
    <definedName name="PASGALV25">#REF!</definedName>
    <definedName name="pasgenteng">#REF!</definedName>
    <definedName name="pasgentengkanmuri">#REF!</definedName>
    <definedName name="pasgentengkodok">#REF!</definedName>
    <definedName name="pasgentengmetal">#REF!</definedName>
    <definedName name="pasgi">#REF!</definedName>
    <definedName name="pasgran30">#REF!</definedName>
    <definedName name="pasgran40">#REF!</definedName>
    <definedName name="pasgranit">#REF!</definedName>
    <definedName name="pasgranit3030antislip">#REF!</definedName>
    <definedName name="pasgranit3060">#REF!</definedName>
    <definedName name="pasgranit6060">#REF!</definedName>
    <definedName name="pasgranit6060antislip">#REF!</definedName>
    <definedName name="pasgranitdinding6060">#REF!</definedName>
    <definedName name="pasgrendeljendela">#REF!</definedName>
    <definedName name="pasgrendeltanam">#REF!</definedName>
    <definedName name="pasgrendeltanampintu">#REF!</definedName>
    <definedName name="pasgypsum">#REF!</definedName>
    <definedName name="pasikutceledu">#REF!</definedName>
    <definedName name="PASIR">#REF!</definedName>
    <definedName name="PASIR.BETON">#REF!</definedName>
    <definedName name="PASIR.PADAT">#REF!</definedName>
    <definedName name="pasir.pasang">#REF!</definedName>
    <definedName name="pasir.u">#REF!</definedName>
    <definedName name="PASIR.URUG">#REF!</definedName>
    <definedName name="pasir_beton">#REF!</definedName>
    <definedName name="Pasir_kasar_ayak">#REF!</definedName>
    <definedName name="Pasir_P">#REF!</definedName>
    <definedName name="pasir_pasang">#REF!</definedName>
    <definedName name="Pasir_pasangan">#REF!</definedName>
    <definedName name="Pasir_u">#REF!</definedName>
    <definedName name="pasir_urug">#REF!</definedName>
    <definedName name="pasirayakkasar">#REF!</definedName>
    <definedName name="pasirb">#REF!</definedName>
    <definedName name="PASIRBCAMP">#REF!</definedName>
    <definedName name="pasirbeton">#REF!</definedName>
    <definedName name="pasirbtn">#REF!</definedName>
    <definedName name="Pasirc">#REF!</definedName>
    <definedName name="pasircor">#REF!</definedName>
    <definedName name="pasirg">#REF!</definedName>
    <definedName name="Pasirk">#REF!</definedName>
    <definedName name="pasirp">#REF!</definedName>
    <definedName name="pasirpasang">#REF!</definedName>
    <definedName name="pasirpsg">#REF!</definedName>
    <definedName name="pasirtbn">#REF!</definedName>
    <definedName name="pasiru">#REF!</definedName>
    <definedName name="pasirurug">#REF!</definedName>
    <definedName name="PASKACA">#REF!</definedName>
    <definedName name="PasKacaeskapur">#REF!</definedName>
    <definedName name="PasKacaMati">#REF!</definedName>
    <definedName name="paskacamati5mm">#REF!</definedName>
    <definedName name="PASKAITANGIN">#REF!</definedName>
    <definedName name="paskalsiboard">#REF!</definedName>
    <definedName name="paskansteen">#REF!</definedName>
    <definedName name="paskarangasti">#REF!</definedName>
    <definedName name="PasKaretPacking">#REF!</definedName>
    <definedName name="paskaretwaterstop">#REF!</definedName>
    <definedName name="Paskembali_Atpgenteng">#REF!</definedName>
    <definedName name="PasKembaliKuda2Kamper">#REF!</definedName>
    <definedName name="PasKembaliKuda2Kruing">#REF!</definedName>
    <definedName name="PasKembaliKusen">#REF!</definedName>
    <definedName name="PasKemBongkarDJ">#REF!</definedName>
    <definedName name="PasKemKusen">#REF!</definedName>
    <definedName name="paskeramik">#REF!</definedName>
    <definedName name="paskeramik20">#REF!</definedName>
    <definedName name="paskeramik2020">#REF!</definedName>
    <definedName name="paskeramik2025">#REF!</definedName>
    <definedName name="paskeramik25">#REF!</definedName>
    <definedName name="paskeramik30">#REF!</definedName>
    <definedName name="paskeramik3030">#REF!</definedName>
    <definedName name="paskeramik4040">#REF!</definedName>
    <definedName name="paskeramik4040antislip">#REF!</definedName>
    <definedName name="paskeramikantislip">#REF!</definedName>
    <definedName name="PASKLOSETDUDUK">#REF!</definedName>
    <definedName name="PASKLOSETJONGKOK">#REF!</definedName>
    <definedName name="paskodoknglayur">#REF!</definedName>
    <definedName name="paskoralsikat">#REF!</definedName>
    <definedName name="PASKRAN">#REF!</definedName>
    <definedName name="paskunci2slag">#REF!</definedName>
    <definedName name="PASKUNCISLOT">#REF!</definedName>
    <definedName name="PASKUNCITANAM">#REF!</definedName>
    <definedName name="paskuncitanam1">#REF!</definedName>
    <definedName name="paskuncitanam2">#REF!</definedName>
    <definedName name="paslismotif525">#REF!</definedName>
    <definedName name="paslisplafondkayu">#REF!</definedName>
    <definedName name="paslist110">#REF!</definedName>
    <definedName name="paslistgypsum">#REF!</definedName>
    <definedName name="paslistkayu">#REF!</definedName>
    <definedName name="PASLISTPLAFOND">#REF!</definedName>
    <definedName name="paslistplank10">#REF!</definedName>
    <definedName name="paslistplank15">#REF!</definedName>
    <definedName name="paslistplank18">#REF!</definedName>
    <definedName name="paslistplank2320">#REF!</definedName>
    <definedName name="pasloster">#REF!</definedName>
    <definedName name="paslumbrisering">#REF!</definedName>
    <definedName name="pasmurda">#REF!</definedName>
    <definedName name="PASNAKO">#REF!</definedName>
    <definedName name="pasnokmetal">#REF!</definedName>
    <definedName name="pasnokzincalum">#REF!</definedName>
    <definedName name="paspanilalu">#REF!</definedName>
    <definedName name="paspapanventilasi">#REF!</definedName>
    <definedName name="pasparasjogja">#REF!</definedName>
    <definedName name="pasparaskerobokan">#REF!</definedName>
    <definedName name="paspas">#REF!</definedName>
    <definedName name="paspav">#REF!</definedName>
    <definedName name="paspaving">#REF!</definedName>
    <definedName name="paspaving2020">#REF!</definedName>
    <definedName name="paspepalihan">#REF!</definedName>
    <definedName name="paspintubesi">#REF!</definedName>
    <definedName name="paspipa05">#REF!</definedName>
    <definedName name="paspipa075">#REF!</definedName>
    <definedName name="paspipa1">#REF!</definedName>
    <definedName name="paspipa15">#REF!</definedName>
    <definedName name="paspipa2">#REF!</definedName>
    <definedName name="paspipa25">#REF!</definedName>
    <definedName name="paspipa3">#REF!</definedName>
    <definedName name="paspipa34">#REF!</definedName>
    <definedName name="paspipa4">#REF!</definedName>
    <definedName name="paspipagalv15">#REF!</definedName>
    <definedName name="PasPk">#REF!</definedName>
    <definedName name="pasplafondcelingteak">#REF!</definedName>
    <definedName name="pasplafondgypsum">#REF!</definedName>
    <definedName name="pasplafondkalsiboard">#REF!</definedName>
    <definedName name="pasplafondlambisering">#REF!</definedName>
    <definedName name="pasplafondplywood">#REF!</definedName>
    <definedName name="pasplafondteakwoodexpose">#REF!</definedName>
    <definedName name="pasplapond">#REF!</definedName>
    <definedName name="PASPLAYWOOD">#REF!</definedName>
    <definedName name="pasplesteran">#REF!</definedName>
    <definedName name="pasplingranit1060">#REF!</definedName>
    <definedName name="pasplinkeramik1040">#REF!</definedName>
    <definedName name="pasplint">#REF!</definedName>
    <definedName name="PASPLINT1030">#REF!</definedName>
    <definedName name="pasplint1040">#REF!</definedName>
    <definedName name="PASPLINTKAYU">#REF!</definedName>
    <definedName name="PASPLINTPC">#REF!</definedName>
    <definedName name="paspondasi15">#REF!</definedName>
    <definedName name="PASPVC25">#REF!</definedName>
    <definedName name="PASPVC40">#REF!</definedName>
    <definedName name="pasrangkaplafond6060">#REF!</definedName>
    <definedName name="pasrengkamper">#REF!</definedName>
    <definedName name="PASROSTER">#REF!</definedName>
    <definedName name="pasrug">#REF!</definedName>
    <definedName name="passiklop">#REF!</definedName>
    <definedName name="passtepnosingtangga">#REF!</definedName>
    <definedName name="passtylebali">#REF!</definedName>
    <definedName name="pastalangdatar">#REF!</definedName>
    <definedName name="pastalangmiring">#REF!</definedName>
    <definedName name="pasteak">#REF!</definedName>
    <definedName name="pasteakalu">#REF!</definedName>
    <definedName name="pastegel">#REF!</definedName>
    <definedName name="PASTEGELPC">#REF!</definedName>
    <definedName name="paston">#REF!</definedName>
    <definedName name="Pasuh">#REF!</definedName>
    <definedName name="pasur">#REF!</definedName>
    <definedName name="pasurinoar">#REF!</definedName>
    <definedName name="pasurug">#REF!</definedName>
    <definedName name="pasusukdanreng">#REF!</definedName>
    <definedName name="pasusukexpose">#REF!</definedName>
    <definedName name="pasusukkruingrengkamper">#REF!</definedName>
    <definedName name="PASWASTAFEL">#REF!</definedName>
    <definedName name="paswiremessm7">#REF!</definedName>
    <definedName name="Pat_fitting_st.steels">#REF!</definedName>
    <definedName name="patok_hektometer">#REF!</definedName>
    <definedName name="patok_kilometer">#REF!</definedName>
    <definedName name="patok_pengarah">#REF!</definedName>
    <definedName name="patokpengarah">#REF!</definedName>
    <definedName name="patung">#REF!</definedName>
    <definedName name="paur">#REF!</definedName>
    <definedName name="paur_3">#REF!</definedName>
    <definedName name="paur_4">#REF!</definedName>
    <definedName name="Pauto">#REF!</definedName>
    <definedName name="pav">#REF!</definedName>
    <definedName name="pav8_10">#REF!</definedName>
    <definedName name="pav8_2">#REF!</definedName>
    <definedName name="pav8_3">#REF!</definedName>
    <definedName name="pav8_4">#REF!</definedName>
    <definedName name="pav8_5">#REF!</definedName>
    <definedName name="pav8_6">#REF!</definedName>
    <definedName name="pav8_8">#REF!</definedName>
    <definedName name="pavabu6">#REF!</definedName>
    <definedName name="pavabu6_10">#REF!</definedName>
    <definedName name="pavabu6_2">#REF!</definedName>
    <definedName name="pavabu6_3">#REF!</definedName>
    <definedName name="pavabu6_4">#REF!</definedName>
    <definedName name="pavabu6_5">#REF!</definedName>
    <definedName name="pavabu6_6">#REF!</definedName>
    <definedName name="pavabu6_8">#REF!</definedName>
    <definedName name="pavabu8">#REF!</definedName>
    <definedName name="pavblock6">#REF!</definedName>
    <definedName name="pavblock8">#REF!</definedName>
    <definedName name="pavinc">#REF!</definedName>
    <definedName name="PAVING">#REF!</definedName>
    <definedName name="paving.3b">#REF!</definedName>
    <definedName name="Paving.8.7">#REF!</definedName>
    <definedName name="paving.b">#REF!</definedName>
    <definedName name="Paving_10x20_6_K225">#REF!</definedName>
    <definedName name="Paving_10x20_6_K350">#REF!</definedName>
    <definedName name="Paving_10x20_8_K225">#REF!</definedName>
    <definedName name="Paving_10x20_8_K350">#REF!</definedName>
    <definedName name="Paving_20x20_6_K225">#REF!</definedName>
    <definedName name="Paving_20x20_6_K350">#REF!</definedName>
    <definedName name="Paving_20x20_8_K225">#REF!</definedName>
    <definedName name="paving_abu_6">#REF!</definedName>
    <definedName name="paving_abu_8">#REF!</definedName>
    <definedName name="Paving_block_10x20x8cm">#REF!</definedName>
    <definedName name="paving_block_8cm">#REF!</definedName>
    <definedName name="PAVING_BLOK_20x20_T6CM_K175">#N/A</definedName>
    <definedName name="PAVING_BLOK_20x20_T6CM_K225">#N/A</definedName>
    <definedName name="PAVING_BLOK_20x20_T8CM_K175">#N/A</definedName>
    <definedName name="PAVING_BLOK_20x20_T8CM_K225">#REF!</definedName>
    <definedName name="Paving_tebal_8_cm">#REF!</definedName>
    <definedName name="paving6">#REF!</definedName>
    <definedName name="Paving6cm">#REF!</definedName>
    <definedName name="Paving8">#REF!</definedName>
    <definedName name="Paving8cm">#REF!</definedName>
    <definedName name="pavingb">#REF!</definedName>
    <definedName name="pavingblock">#REF!</definedName>
    <definedName name="pavingc">#REF!</definedName>
    <definedName name="Pavn6">#REF!</definedName>
    <definedName name="Pavn8">#REF!</definedName>
    <definedName name="Pavw6">#REF!</definedName>
    <definedName name="Pavw8">#REF!</definedName>
    <definedName name="Pay_Date">#REF!</definedName>
    <definedName name="Pay_Num">#REF!</definedName>
    <definedName name="Payment_Date" localSheetId="9">DATE(YEAR([0]!Loan_Start),MONTH([0]!Loan_Start)+Payment_Number,DAY([0]!Loan_Start))</definedName>
    <definedName name="Payment_Date" localSheetId="8">DATE(YEAR([0]!Loan_Start),MONTH([0]!Loan_Start)+Payment_Number,DAY([0]!Loan_Start))</definedName>
    <definedName name="Payment_Date">DATE(YEAR(Loan_Start),MONTH(Loan_Start)+Payment_Number,DAY(Loan_Start))</definedName>
    <definedName name="payung" localSheetId="9">#REF!</definedName>
    <definedName name="payung">#REF!</definedName>
    <definedName name="PB" localSheetId="9">#REF!</definedName>
    <definedName name="PB">#REF!</definedName>
    <definedName name="pb.125" localSheetId="9">#REF!</definedName>
    <definedName name="pb.125">#REF!</definedName>
    <definedName name="pb.200hp">#REF!</definedName>
    <definedName name="pb.315">#REF!</definedName>
    <definedName name="pb.500">#REF!</definedName>
    <definedName name="pb_1">#REF!</definedName>
    <definedName name="pb_1.5">#REF!</definedName>
    <definedName name="pb_10">#REF!</definedName>
    <definedName name="pb_2">#REF!</definedName>
    <definedName name="pb_3">#REF!</definedName>
    <definedName name="PB_BAK">#REF!</definedName>
    <definedName name="PB_BAK_4">#REF!</definedName>
    <definedName name="PB_CO">#REF!</definedName>
    <definedName name="PB_CO_4">#REF!</definedName>
    <definedName name="PB_GIP">#REF!</definedName>
    <definedName name="PB_GIP_4">#REF!</definedName>
    <definedName name="PB_METER">#REF!</definedName>
    <definedName name="PB_METER_4">#REF!</definedName>
    <definedName name="PB_POMPA">#REF!</definedName>
    <definedName name="PB_POMPA_4">#REF!</definedName>
    <definedName name="PB_PVC">#REF!</definedName>
    <definedName name="PB_PVC_4">#REF!</definedName>
    <definedName name="PB_RD">#REF!</definedName>
    <definedName name="PB_RD_4">#REF!</definedName>
    <definedName name="PB_VCHECK">#REF!</definedName>
    <definedName name="PB_VCHECK_4">#REF!</definedName>
    <definedName name="PB_VENT">#REF!</definedName>
    <definedName name="PB_VENT_4">#REF!</definedName>
    <definedName name="PB_VFLEX">#REF!</definedName>
    <definedName name="PB_VFLEX_4">#REF!</definedName>
    <definedName name="PB_VFOOT">#REF!</definedName>
    <definedName name="PB_VFOOT_4">#REF!</definedName>
    <definedName name="PB_VGATE">#REF!</definedName>
    <definedName name="PB_VGATE_4">#REF!</definedName>
    <definedName name="PB_VSTRAINER">#REF!</definedName>
    <definedName name="PB_VSTRAINER_4">#REF!</definedName>
    <definedName name="pb0.5">#REF!</definedName>
    <definedName name="pb0.5_1">#REF!</definedName>
    <definedName name="pb0.5_1_1">#REF!</definedName>
    <definedName name="pb0.5_1_1_1">#REF!</definedName>
    <definedName name="pb0.5_4">#REF!</definedName>
    <definedName name="pb0.5_7">#REF!</definedName>
    <definedName name="pb1.25">#REF!</definedName>
    <definedName name="pb1.25_1">#REF!</definedName>
    <definedName name="pb1.25_1_1">#REF!</definedName>
    <definedName name="pb1.25_1_1_1">#REF!</definedName>
    <definedName name="pb1.25_3">#REF!</definedName>
    <definedName name="pb1.25_4">#REF!</definedName>
    <definedName name="pb1.25_7">#REF!</definedName>
    <definedName name="pb1.5">#REF!</definedName>
    <definedName name="pb1.5_1">#REF!</definedName>
    <definedName name="pb1.5_1_1">#REF!</definedName>
    <definedName name="pb1.5_1_1_1">#REF!</definedName>
    <definedName name="pb1.5_3">#REF!</definedName>
    <definedName name="pb1.5_4">#REF!</definedName>
    <definedName name="pb1.5_7">#REF!</definedName>
    <definedName name="pb1_1">#REF!</definedName>
    <definedName name="pb1_1_1">#REF!</definedName>
    <definedName name="pb1_1_1_1">#REF!</definedName>
    <definedName name="pb1_3">#REF!</definedName>
    <definedName name="pb1_4">#REF!</definedName>
    <definedName name="pb1_7">#REF!</definedName>
    <definedName name="pb2.5">#REF!</definedName>
    <definedName name="pb2.5_1">#REF!</definedName>
    <definedName name="pb2.5_1_1">#REF!</definedName>
    <definedName name="pb2.5_1_1_1">#REF!</definedName>
    <definedName name="pb2.5_3">#REF!</definedName>
    <definedName name="pb2.5_4">#REF!</definedName>
    <definedName name="pb2.5_7">#REF!</definedName>
    <definedName name="pb2_1">#REF!</definedName>
    <definedName name="pb2_1_1">#REF!</definedName>
    <definedName name="pb2_1_1_1">#REF!</definedName>
    <definedName name="pb2_3">#REF!</definedName>
    <definedName name="pb2_4">#REF!</definedName>
    <definedName name="pb2_7">#REF!</definedName>
    <definedName name="pb3_1">#REF!</definedName>
    <definedName name="pb3_1_1">#REF!</definedName>
    <definedName name="pb3_1_1_1">#REF!</definedName>
    <definedName name="pb3_3">#REF!</definedName>
    <definedName name="pb3_4">#REF!</definedName>
    <definedName name="pb3_7">#REF!</definedName>
    <definedName name="pb34_1">#REF!</definedName>
    <definedName name="pb34_1_1">#REF!</definedName>
    <definedName name="pb34_1_1_1">#REF!</definedName>
    <definedName name="pb34_3">#REF!</definedName>
    <definedName name="pb34_4">#REF!</definedName>
    <definedName name="pb34_7">#REF!</definedName>
    <definedName name="pb4_1">#REF!</definedName>
    <definedName name="pb4_1_1">#REF!</definedName>
    <definedName name="pb4_1_1_1">#REF!</definedName>
    <definedName name="pb4_3">#REF!</definedName>
    <definedName name="pb4_4">#REF!</definedName>
    <definedName name="pb4_7">#REF!</definedName>
    <definedName name="pb6abu">#REF!</definedName>
    <definedName name="pb6abu_1">#REF!</definedName>
    <definedName name="pb6abu3">#REF!</definedName>
    <definedName name="pb6abu3_1">#REF!</definedName>
    <definedName name="pb6merah">#REF!</definedName>
    <definedName name="pb6merah_1">#REF!</definedName>
    <definedName name="pb8abu">#REF!</definedName>
    <definedName name="pb8abu_1">#REF!</definedName>
    <definedName name="pb8merah">#REF!</definedName>
    <definedName name="pb8merah_1">#REF!</definedName>
    <definedName name="pbajatipis">#REF!</definedName>
    <definedName name="pbata">#REF!</definedName>
    <definedName name="pbata3">#REF!</definedName>
    <definedName name="PBBu24">#REF!</definedName>
    <definedName name="PBBU39">#REF!</definedName>
    <definedName name="PBekM">#REF!</definedName>
    <definedName name="PBekP">#REF!</definedName>
    <definedName name="PBetBks">#REF!</definedName>
    <definedName name="PBetFun">#REF!</definedName>
    <definedName name="pbeton100">#REF!</definedName>
    <definedName name="pbeton30">#REF!</definedName>
    <definedName name="pbeton40">#REF!</definedName>
    <definedName name="pbeton60">#REF!</definedName>
    <definedName name="pbeton80">#REF!</definedName>
    <definedName name="PBetPl">#REF!</definedName>
    <definedName name="PBetPr">#REF!</definedName>
    <definedName name="PBetStr">#REF!</definedName>
    <definedName name="pbf2.5">#REF!</definedName>
    <definedName name="pbf2.5_1">#REF!</definedName>
    <definedName name="pbf2.5_1_1">#REF!</definedName>
    <definedName name="pbf2.5_1_1_1">#REF!</definedName>
    <definedName name="pbf2.5_3">#REF!</definedName>
    <definedName name="pbf2.5_4">#REF!</definedName>
    <definedName name="pbf2.5_7">#REF!</definedName>
    <definedName name="pbf3_1">#REF!</definedName>
    <definedName name="pbf3_1_1">#REF!</definedName>
    <definedName name="pbf3_1_1_1">#REF!</definedName>
    <definedName name="pbf3_3">#REF!</definedName>
    <definedName name="pbf3_4">#REF!</definedName>
    <definedName name="pbf3_7">#REF!</definedName>
    <definedName name="pbf4_1">#REF!</definedName>
    <definedName name="pbf4_1_1">#REF!</definedName>
    <definedName name="pbf4_1_1_1">#REF!</definedName>
    <definedName name="pbf4_3">#REF!</definedName>
    <definedName name="pbf4_4">#REF!</definedName>
    <definedName name="pbf4_7">#REF!</definedName>
    <definedName name="pbondek">#REF!</definedName>
    <definedName name="PBouwp">#REF!</definedName>
    <definedName name="pbp">#REF!</definedName>
    <definedName name="pbrc">#REF!</definedName>
    <definedName name="pbs100___0">"$#REF!.$N$196"</definedName>
    <definedName name="pbs100_1">#REF!</definedName>
    <definedName name="pbs100_1_1">#REF!</definedName>
    <definedName name="pbs100_1_1_1">#REF!</definedName>
    <definedName name="pbs100_2">#REF!</definedName>
    <definedName name="pbs100_2_1">#REF!</definedName>
    <definedName name="pbs100_3">#REF!</definedName>
    <definedName name="pbs100_3_1">#REF!</definedName>
    <definedName name="pbs100_3_1_1">#REF!</definedName>
    <definedName name="pbs100_4">#REF!</definedName>
    <definedName name="pbs100_4_1">#REF!</definedName>
    <definedName name="pbs100_5">#REF!</definedName>
    <definedName name="pbs100_6">#REF!</definedName>
    <definedName name="pbs100_7">#REF!</definedName>
    <definedName name="pbs100_7_1">#REF!</definedName>
    <definedName name="pbs100_8">#REF!</definedName>
    <definedName name="pbs100_9">#REF!</definedName>
    <definedName name="pbs15___0">"$#REF!.$N$173"</definedName>
    <definedName name="pbs15_1">#REF!</definedName>
    <definedName name="pbs15_1_1">#REF!</definedName>
    <definedName name="pbs15_1_1_1">#REF!</definedName>
    <definedName name="pbs15_2">#REF!</definedName>
    <definedName name="pbs15_2_1">#REF!</definedName>
    <definedName name="pbs15_3">#REF!</definedName>
    <definedName name="pbs15_3_1">#REF!</definedName>
    <definedName name="pbs15_3_1_1">#REF!</definedName>
    <definedName name="pbs15_4">#REF!</definedName>
    <definedName name="pbs15_4_1">#REF!</definedName>
    <definedName name="pbs15_5">#REF!</definedName>
    <definedName name="pbs15_6">#REF!</definedName>
    <definedName name="pbs15_7">#REF!</definedName>
    <definedName name="pbs15_7_1">#REF!</definedName>
    <definedName name="pbs15_8">#REF!</definedName>
    <definedName name="pbs15_9">#REF!</definedName>
    <definedName name="pbs150___0">"$#REF!.$N$171"</definedName>
    <definedName name="pbs150_1">#REF!</definedName>
    <definedName name="pbs150_1_1">#REF!</definedName>
    <definedName name="pbs150_1_1_1">#REF!</definedName>
    <definedName name="pbs150_2">#REF!</definedName>
    <definedName name="pbs150_3">#REF!</definedName>
    <definedName name="pbs150_3_1">#REF!</definedName>
    <definedName name="pbs150_4">#REF!</definedName>
    <definedName name="pbs150_4_1">#REF!</definedName>
    <definedName name="pbs150_5">#REF!</definedName>
    <definedName name="pbs150_6">#REF!</definedName>
    <definedName name="pbs150_7">#REF!</definedName>
    <definedName name="pbs150_7_1">#REF!</definedName>
    <definedName name="pbs150_8">#REF!</definedName>
    <definedName name="pbs150_9">#REF!</definedName>
    <definedName name="pbs40___0">"$#REF!.$N$216"</definedName>
    <definedName name="pbs40_1">#REF!</definedName>
    <definedName name="pbs40_1_1">#REF!</definedName>
    <definedName name="pbs40_1_1_1">#REF!</definedName>
    <definedName name="pbs40_2">#REF!</definedName>
    <definedName name="pbs40_3">#REF!</definedName>
    <definedName name="pbs40_3_1">#REF!</definedName>
    <definedName name="pbs40_4">#REF!</definedName>
    <definedName name="pbs40_4_1">#REF!</definedName>
    <definedName name="pbs40_5">#REF!</definedName>
    <definedName name="pbs40_6">#REF!</definedName>
    <definedName name="pbs40_7">#REF!</definedName>
    <definedName name="pbs40_7_1">#REF!</definedName>
    <definedName name="pbs40_8">#REF!</definedName>
    <definedName name="pbs40_9">#REF!</definedName>
    <definedName name="pbs50___0">"$#REF!.$N$197"</definedName>
    <definedName name="pbs50_1">#REF!</definedName>
    <definedName name="pbs50_1_1">#REF!</definedName>
    <definedName name="pbs50_1_1_1">#REF!</definedName>
    <definedName name="pbs50_2">#REF!</definedName>
    <definedName name="pbs50_2_1">#REF!</definedName>
    <definedName name="pbs50_3">#REF!</definedName>
    <definedName name="pbs50_3_1">#REF!</definedName>
    <definedName name="pbs50_3_1_1">#REF!</definedName>
    <definedName name="pbs50_4">#REF!</definedName>
    <definedName name="pbs50_4_1">#REF!</definedName>
    <definedName name="pbs50_5">#REF!</definedName>
    <definedName name="pbs50_6">#REF!</definedName>
    <definedName name="pbs50_7">#REF!</definedName>
    <definedName name="pbs50_7_1">#REF!</definedName>
    <definedName name="pbs50_8">#REF!</definedName>
    <definedName name="pbs50_9">#REF!</definedName>
    <definedName name="pbs65___0">"$#REF!.$N$172"</definedName>
    <definedName name="pbs65_1">#REF!</definedName>
    <definedName name="pbs65_1_1">#REF!</definedName>
    <definedName name="pbs65_1_1_1">#REF!</definedName>
    <definedName name="pbs65_2">#REF!</definedName>
    <definedName name="pbs65_3">#REF!</definedName>
    <definedName name="pbs65_3_1">#REF!</definedName>
    <definedName name="pbs65_4">#REF!</definedName>
    <definedName name="pbs65_4_1">#REF!</definedName>
    <definedName name="pbs65_5">#REF!</definedName>
    <definedName name="pbs65_6">#REF!</definedName>
    <definedName name="pbs65_7">#REF!</definedName>
    <definedName name="pbs65_7_1">#REF!</definedName>
    <definedName name="pbs65_8">#REF!</definedName>
    <definedName name="pbs65_9">#REF!</definedName>
    <definedName name="pbs80___0">"$#REF!.$N$214"</definedName>
    <definedName name="pbs80_1">#REF!</definedName>
    <definedName name="pbs80_1_1">#REF!</definedName>
    <definedName name="pbs80_1_1_1">#REF!</definedName>
    <definedName name="pbs80_2">#REF!</definedName>
    <definedName name="pbs80_2_1">#REF!</definedName>
    <definedName name="pbs80_3">#REF!</definedName>
    <definedName name="pbs80_3_1">#REF!</definedName>
    <definedName name="pbs80_3_1_1">#REF!</definedName>
    <definedName name="pbs80_4">#REF!</definedName>
    <definedName name="pbs80_4_1">#REF!</definedName>
    <definedName name="pbs80_5">#REF!</definedName>
    <definedName name="pbs80_6">#REF!</definedName>
    <definedName name="pbs80_7">#REF!</definedName>
    <definedName name="pbs80_7_1">#REF!</definedName>
    <definedName name="pbs80_8">#REF!</definedName>
    <definedName name="pbs80_9">#REF!</definedName>
    <definedName name="pbsf100">#REF!</definedName>
    <definedName name="pbsf100___0">"$#REF!.$N$200"</definedName>
    <definedName name="pbsf100_1">#REF!</definedName>
    <definedName name="pbsf100_1_1">#REF!</definedName>
    <definedName name="pbsf100_1_1_1">#REF!</definedName>
    <definedName name="pbsf100_2">#REF!</definedName>
    <definedName name="pbsf100_2_1">#REF!</definedName>
    <definedName name="pbsf100_3">#REF!</definedName>
    <definedName name="pbsf100_3_1">#REF!</definedName>
    <definedName name="pbsf100_3_1_1">#REF!</definedName>
    <definedName name="pbsf100_4">#REF!</definedName>
    <definedName name="pbsf100_4_1">#REF!</definedName>
    <definedName name="pbsf100_5">#REF!</definedName>
    <definedName name="pbsf100_6">#REF!</definedName>
    <definedName name="pbsf100_7">#REF!</definedName>
    <definedName name="pbsf100_7_1">#REF!</definedName>
    <definedName name="pbsf100_8">#REF!</definedName>
    <definedName name="pbsf100_9">#REF!</definedName>
    <definedName name="pbsf150">#REF!</definedName>
    <definedName name="pbsf150___0">"$#REF!.$N$174"</definedName>
    <definedName name="pbsf150_1">#REF!</definedName>
    <definedName name="pbsf150_1_1">#REF!</definedName>
    <definedName name="pbsf150_1_1_1">#REF!</definedName>
    <definedName name="pbsf150_2">#REF!</definedName>
    <definedName name="pbsf150_3">#REF!</definedName>
    <definedName name="pbsf150_3_1">#REF!</definedName>
    <definedName name="pbsf150_4">#REF!</definedName>
    <definedName name="pbsf150_4_1">#REF!</definedName>
    <definedName name="pbsf150_5">#REF!</definedName>
    <definedName name="pbsf150_6">#REF!</definedName>
    <definedName name="pbsf150_7">#REF!</definedName>
    <definedName name="pbsf150_7_1">#REF!</definedName>
    <definedName name="pbsf150_8">#REF!</definedName>
    <definedName name="pbsf150_9">#REF!</definedName>
    <definedName name="pbsf65">#REF!</definedName>
    <definedName name="pbsf65___0">"$#REF!.$N$175"</definedName>
    <definedName name="pbsf65_1">#REF!</definedName>
    <definedName name="pbsf65_1_1">#REF!</definedName>
    <definedName name="pbsf65_1_1_1">#REF!</definedName>
    <definedName name="pbsf65_2">#REF!</definedName>
    <definedName name="pbsf65_3">#REF!</definedName>
    <definedName name="pbsf65_3_1">#REF!</definedName>
    <definedName name="pbsf65_4">#REF!</definedName>
    <definedName name="pbsf65_4_1">#REF!</definedName>
    <definedName name="pbsf65_5">#REF!</definedName>
    <definedName name="pbsf65_6">#REF!</definedName>
    <definedName name="pbsf65_7">#REF!</definedName>
    <definedName name="pbsf65_7_1">#REF!</definedName>
    <definedName name="pbsf65_8">#REF!</definedName>
    <definedName name="pbsf65_9">#REF!</definedName>
    <definedName name="pbsf80">#REF!</definedName>
    <definedName name="pbsf80___0">"$#REF!.$N$219"</definedName>
    <definedName name="pbsf80_1">#REF!</definedName>
    <definedName name="pbsf80_1_1">#REF!</definedName>
    <definedName name="pbsf80_1_1_1">#REF!</definedName>
    <definedName name="pbsf80_2">#REF!</definedName>
    <definedName name="pbsf80_2_1">#REF!</definedName>
    <definedName name="pbsf80_3">#REF!</definedName>
    <definedName name="pbsf80_3_1">#REF!</definedName>
    <definedName name="pbsf80_3_1_1">#REF!</definedName>
    <definedName name="pbsf80_4">#REF!</definedName>
    <definedName name="pbsf80_4_1">#REF!</definedName>
    <definedName name="pbsf80_5">#REF!</definedName>
    <definedName name="pbsf80_6">#REF!</definedName>
    <definedName name="pbsf80_7">#REF!</definedName>
    <definedName name="pbsf80_7_1">#REF!</definedName>
    <definedName name="pbsf80_8">#REF!</definedName>
    <definedName name="pbsf80_9">#REF!</definedName>
    <definedName name="PBSiku">#REF!</definedName>
    <definedName name="pbt_operator">#REF!</definedName>
    <definedName name="PBTempel">#REF!</definedName>
    <definedName name="pbtk14">#REF!</definedName>
    <definedName name="pbtki14">#REF!</definedName>
    <definedName name="PBtKl14">#REF!</definedName>
    <definedName name="PBtKl15">#REF!</definedName>
    <definedName name="PBtM2">#REF!</definedName>
    <definedName name="PBtM2K">#REF!</definedName>
    <definedName name="PBtM3">#REF!</definedName>
    <definedName name="PBtM3K">#REF!</definedName>
    <definedName name="PBtM4">#REF!</definedName>
    <definedName name="PBtM4K">#REF!</definedName>
    <definedName name="PBtX4">#REF!</definedName>
    <definedName name="pbw">#REF!</definedName>
    <definedName name="PC">#REF!</definedName>
    <definedName name="pc.50">#REF!</definedName>
    <definedName name="Pc.G">#REF!</definedName>
    <definedName name="pc.wr">#REF!</definedName>
    <definedName name="PC__50__Kg">#REF!</definedName>
    <definedName name="PC__50_Kg">#REF!</definedName>
    <definedName name="PC_1">#REF!</definedName>
    <definedName name="PC_2">#REF!</definedName>
    <definedName name="pc_4">#REF!</definedName>
    <definedName name="Pc_50_Kg">#REF!</definedName>
    <definedName name="pc0.75">#REF!</definedName>
    <definedName name="pc0.75_1">#REF!</definedName>
    <definedName name="pc0.75_1_1">#REF!</definedName>
    <definedName name="pc0.75_1_1_1">#REF!</definedName>
    <definedName name="pc0.75_3">#REF!</definedName>
    <definedName name="pc0.75_4">#REF!</definedName>
    <definedName name="pc0.75_7">#REF!</definedName>
    <definedName name="pc0000">#REF!</definedName>
    <definedName name="pc1.25">#REF!</definedName>
    <definedName name="pc1.25_1">#REF!</definedName>
    <definedName name="pc1.25_1_1">#REF!</definedName>
    <definedName name="pc1.25_1_1_1">#REF!</definedName>
    <definedName name="pc1.25_3">#REF!</definedName>
    <definedName name="pc1.25_4">#REF!</definedName>
    <definedName name="pc1.25_7">#REF!</definedName>
    <definedName name="pc1.5">#REF!</definedName>
    <definedName name="pc1.5_1">#REF!</definedName>
    <definedName name="pc1.5_1_1">#REF!</definedName>
    <definedName name="pc1.5_1_1_1">#REF!</definedName>
    <definedName name="pc1.5_3">#REF!</definedName>
    <definedName name="pc1.5_4">#REF!</definedName>
    <definedName name="pc1.5_7">#REF!</definedName>
    <definedName name="pc1_1">#REF!</definedName>
    <definedName name="pc1_1_1">#REF!</definedName>
    <definedName name="pc1_1_1_1">#REF!</definedName>
    <definedName name="pc1_3">#REF!</definedName>
    <definedName name="pc1_4">#REF!</definedName>
    <definedName name="pc1_7">#REF!</definedName>
    <definedName name="pc10_1">#REF!</definedName>
    <definedName name="pc10_1_1">#REF!</definedName>
    <definedName name="pc10_1_1_1">#REF!</definedName>
    <definedName name="pc10_3">#REF!</definedName>
    <definedName name="pc10_4">#REF!</definedName>
    <definedName name="pc10_7">#REF!</definedName>
    <definedName name="pc12_1">#REF!</definedName>
    <definedName name="pc12_1_1">#REF!</definedName>
    <definedName name="pc12_1_1_1">#REF!</definedName>
    <definedName name="pc12_3">#REF!</definedName>
    <definedName name="pc12_4">#REF!</definedName>
    <definedName name="pc12_7">#REF!</definedName>
    <definedName name="pc2.5">#REF!</definedName>
    <definedName name="pc2.5_1">#REF!</definedName>
    <definedName name="pc2.5_1_1">#REF!</definedName>
    <definedName name="pc2.5_1_1_1">#REF!</definedName>
    <definedName name="pc2.5_3">#REF!</definedName>
    <definedName name="pc2.5_4">#REF!</definedName>
    <definedName name="pc2.5_7">#REF!</definedName>
    <definedName name="pc2_1">#REF!</definedName>
    <definedName name="pc2_1_1">#REF!</definedName>
    <definedName name="pc2_1_1_1">#REF!</definedName>
    <definedName name="pc2_3">#REF!</definedName>
    <definedName name="pc2_4">#REF!</definedName>
    <definedName name="pc2_7">#REF!</definedName>
    <definedName name="pc3_1">#REF!</definedName>
    <definedName name="pc3_1_1">#REF!</definedName>
    <definedName name="pc3_1_1_1">#REF!</definedName>
    <definedName name="pc3_3">#REF!</definedName>
    <definedName name="pc3_4">#REF!</definedName>
    <definedName name="pc3_7">#REF!</definedName>
    <definedName name="pc4_1">#REF!</definedName>
    <definedName name="pc4_1_1">#REF!</definedName>
    <definedName name="pc4_1_1_1">#REF!</definedName>
    <definedName name="pc4_3">#REF!</definedName>
    <definedName name="pc4_4">#REF!</definedName>
    <definedName name="pc4_7">#REF!</definedName>
    <definedName name="PC450B">#REF!</definedName>
    <definedName name="PC450U">#REF!</definedName>
    <definedName name="pc5_1">#REF!</definedName>
    <definedName name="pc5_1_1">#REF!</definedName>
    <definedName name="pc5_1_1_1">#REF!</definedName>
    <definedName name="pc5_3">#REF!</definedName>
    <definedName name="pc5_4">#REF!</definedName>
    <definedName name="pc5_7">#REF!</definedName>
    <definedName name="pc50___0">"$#REF!.$W$302"</definedName>
    <definedName name="pc50_1">#REF!</definedName>
    <definedName name="pc50_1_1">#REF!</definedName>
    <definedName name="pc50_1_1_1">#REF!</definedName>
    <definedName name="pc50_2">#REF!</definedName>
    <definedName name="pc50_3">#REF!</definedName>
    <definedName name="pc50_3_1">#REF!</definedName>
    <definedName name="pc50_3_1_1">#REF!</definedName>
    <definedName name="pc50_3_2">#REF!</definedName>
    <definedName name="pc50_4">#REF!</definedName>
    <definedName name="pc50_4_1">#REF!</definedName>
    <definedName name="pc50_5">#REF!</definedName>
    <definedName name="pc50_6">#REF!</definedName>
    <definedName name="pc50_7">#REF!</definedName>
    <definedName name="pc50_7_1">#REF!</definedName>
    <definedName name="pc50_8">#REF!</definedName>
    <definedName name="pc50_9">#REF!</definedName>
    <definedName name="pc6_1">#REF!</definedName>
    <definedName name="pc6_1_1">#REF!</definedName>
    <definedName name="pc6_1_1_1">#REF!</definedName>
    <definedName name="pc6_3">#REF!</definedName>
    <definedName name="pc6_4">#REF!</definedName>
    <definedName name="pc6_7">#REF!</definedName>
    <definedName name="PC600B">#REF!</definedName>
    <definedName name="PC600U">#REF!</definedName>
    <definedName name="pc8_1">#REF!</definedName>
    <definedName name="pc8_1_1">#REF!</definedName>
    <definedName name="pc8_1_1_1">#REF!</definedName>
    <definedName name="pc8_3">#REF!</definedName>
    <definedName name="pc8_4">#REF!</definedName>
    <definedName name="pc8_7">#REF!</definedName>
    <definedName name="pc80___0">"$#REF!.$W$165"</definedName>
    <definedName name="pc80_1_1">#REF!</definedName>
    <definedName name="pc80_1_1_1">#REF!</definedName>
    <definedName name="pc80_2_1">#REF!</definedName>
    <definedName name="pc80_3_1">#REF!</definedName>
    <definedName name="pc80_3_1_1">#REF!</definedName>
    <definedName name="pc80_3_2">#REF!</definedName>
    <definedName name="pc80_4">#REF!</definedName>
    <definedName name="pc80_4_1">#REF!</definedName>
    <definedName name="pc80_5">#REF!</definedName>
    <definedName name="pc80_6">#REF!</definedName>
    <definedName name="pc80_7">#REF!</definedName>
    <definedName name="pc80_7_1">#REF!</definedName>
    <definedName name="pc80_8">#REF!</definedName>
    <definedName name="pc80_9">#REF!</definedName>
    <definedName name="PCAbu">#REF!</definedName>
    <definedName name="PCatIC">#REF!</definedName>
    <definedName name="PCatKy">#REF!</definedName>
    <definedName name="pcattembok">#REF!</definedName>
    <definedName name="PCatVn">#REF!</definedName>
    <definedName name="pcb10b85">#REF!</definedName>
    <definedName name="PCcurb">#REF!</definedName>
    <definedName name="pcf10_1">#REF!</definedName>
    <definedName name="pcf10_1_1">#REF!</definedName>
    <definedName name="pcf10_1_1_1">#REF!</definedName>
    <definedName name="pcf10_3">#REF!</definedName>
    <definedName name="pcf10_4">#REF!</definedName>
    <definedName name="pcf10_7">#REF!</definedName>
    <definedName name="pcf12_1">#REF!</definedName>
    <definedName name="pcf12_1_1">#REF!</definedName>
    <definedName name="pcf12_1_1_1">#REF!</definedName>
    <definedName name="pcf12_3">#REF!</definedName>
    <definedName name="pcf12_4">#REF!</definedName>
    <definedName name="pcf12_7">#REF!</definedName>
    <definedName name="pcf2.5">#REF!</definedName>
    <definedName name="pcf2.5_1">#REF!</definedName>
    <definedName name="pcf2.5_1_1">#REF!</definedName>
    <definedName name="pcf2.5_1_1_1">#REF!</definedName>
    <definedName name="pcf2.5_3">#REF!</definedName>
    <definedName name="pcf2.5_4">#REF!</definedName>
    <definedName name="pcf2.5_7">#REF!</definedName>
    <definedName name="pcf3_1">#REF!</definedName>
    <definedName name="pcf3_1_1">#REF!</definedName>
    <definedName name="pcf3_1_1_1">#REF!</definedName>
    <definedName name="pcf3_3">#REF!</definedName>
    <definedName name="pcf3_4">#REF!</definedName>
    <definedName name="pcf3_7">#REF!</definedName>
    <definedName name="pcf4_1">#REF!</definedName>
    <definedName name="pcf4_1_1">#REF!</definedName>
    <definedName name="pcf4_1_1_1">#REF!</definedName>
    <definedName name="pcf4_3">#REF!</definedName>
    <definedName name="pcf4_4">#REF!</definedName>
    <definedName name="pcf4_7">#REF!</definedName>
    <definedName name="pcf5_1">#REF!</definedName>
    <definedName name="pcf5_1_1">#REF!</definedName>
    <definedName name="pcf5_1_1_1">#REF!</definedName>
    <definedName name="pcf5_3">#REF!</definedName>
    <definedName name="pcf5_4">#REF!</definedName>
    <definedName name="pcf5_7">#REF!</definedName>
    <definedName name="pcf6_1">#REF!</definedName>
    <definedName name="pcf6_1_1">#REF!</definedName>
    <definedName name="pcf6_1_1_1">#REF!</definedName>
    <definedName name="pcf6_3">#REF!</definedName>
    <definedName name="pcf6_4">#REF!</definedName>
    <definedName name="pcf6_7">#REF!</definedName>
    <definedName name="pcf8_1">#REF!</definedName>
    <definedName name="pcf8_1_1">#REF!</definedName>
    <definedName name="pcf8_1_1_1">#REF!</definedName>
    <definedName name="pcf8_3">#REF!</definedName>
    <definedName name="pcf8_4">#REF!</definedName>
    <definedName name="pcf8_7">#REF!</definedName>
    <definedName name="pcf80___0">"$#REF!.$W$167"</definedName>
    <definedName name="pcf80_1_1">#REF!</definedName>
    <definedName name="pcf80_1_1_1">#REF!</definedName>
    <definedName name="pcf80_2_1">#REF!</definedName>
    <definedName name="pcf80_3_1">#REF!</definedName>
    <definedName name="pcf80_3_1_1">#REF!</definedName>
    <definedName name="pcf80_3_2">#REF!</definedName>
    <definedName name="pcf80_4">#REF!</definedName>
    <definedName name="pcf80_4_1">#REF!</definedName>
    <definedName name="pcf80_5">#REF!</definedName>
    <definedName name="pcf80_6">#REF!</definedName>
    <definedName name="pcf80_7">#REF!</definedName>
    <definedName name="pcf80_7_1">#REF!</definedName>
    <definedName name="pcf80_8">#REF!</definedName>
    <definedName name="pcf80_9">#REF!</definedName>
    <definedName name="pcg">#REF!</definedName>
    <definedName name="pcgresik">#REF!</definedName>
    <definedName name="Pchb">#REF!</definedName>
    <definedName name="pckupang">#REF!</definedName>
    <definedName name="pcl">#REF!</definedName>
    <definedName name="Pcmtr">#REF!</definedName>
    <definedName name="Pcmwr">#REF!</definedName>
    <definedName name="PCNO">#REF!</definedName>
    <definedName name="Pcoat">#REF!</definedName>
    <definedName name="pcot">#REF!</definedName>
    <definedName name="pcpdri">#REF!</definedName>
    <definedName name="pcpfur">#REF!</definedName>
    <definedName name="pcsg">#REF!</definedName>
    <definedName name="pctigaroda">#REF!</definedName>
    <definedName name="pcw">#REF!</definedName>
    <definedName name="pcwar">#REF!</definedName>
    <definedName name="pcwarna">#REF!</definedName>
    <definedName name="pcwrn">#REF!</definedName>
    <definedName name="PD">#REF!</definedName>
    <definedName name="Pd.01">#REF!</definedName>
    <definedName name="PD.PR.101">#REF!</definedName>
    <definedName name="PD.PR.101B">#REF!</definedName>
    <definedName name="PD.PR.101E">#REF!</definedName>
    <definedName name="PD.PR.102">#REF!</definedName>
    <definedName name="PD.PR.102B">#REF!</definedName>
    <definedName name="PD.PR.102E">#REF!</definedName>
    <definedName name="PD.PR.103">#REF!</definedName>
    <definedName name="PD.PR.103B">#REF!</definedName>
    <definedName name="PD.PR.103E">#REF!</definedName>
    <definedName name="PD.PR.104">#REF!</definedName>
    <definedName name="PD.PR.104B">#REF!</definedName>
    <definedName name="PD.PR.104E">#REF!</definedName>
    <definedName name="PD.PR.105">#REF!</definedName>
    <definedName name="PD.PR.105B">#REF!</definedName>
    <definedName name="PD.PR.105E">#REF!</definedName>
    <definedName name="PD.PR.106">#REF!</definedName>
    <definedName name="PD.PR.106B">#REF!</definedName>
    <definedName name="PD.PR.106E">#REF!</definedName>
    <definedName name="pd0.75">#REF!</definedName>
    <definedName name="pd0.75_1">#REF!</definedName>
    <definedName name="pd0.75_1_1">#REF!</definedName>
    <definedName name="pd0.75_1_1_1">#REF!</definedName>
    <definedName name="pd0.75_3">#REF!</definedName>
    <definedName name="pd0.75_4">#REF!</definedName>
    <definedName name="pd0.75_7">#REF!</definedName>
    <definedName name="pd1.25">#REF!</definedName>
    <definedName name="pd1.25_1">#REF!</definedName>
    <definedName name="pd1.25_1_1">#REF!</definedName>
    <definedName name="pd1.25_1_1_1">#REF!</definedName>
    <definedName name="pd1.25_3">#REF!</definedName>
    <definedName name="pd1.25_4">#REF!</definedName>
    <definedName name="pd1.25_7">#REF!</definedName>
    <definedName name="pd1.5">#REF!</definedName>
    <definedName name="pd1.5_1">#REF!</definedName>
    <definedName name="pd1.5_1_1">#REF!</definedName>
    <definedName name="pd1.5_1_1_1">#REF!</definedName>
    <definedName name="pd1.5_3">#REF!</definedName>
    <definedName name="pd1.5_4">#REF!</definedName>
    <definedName name="pd1.5_7">#REF!</definedName>
    <definedName name="pd1_1">#REF!</definedName>
    <definedName name="pd1_1_1">#REF!</definedName>
    <definedName name="pd1_1_1_1">#REF!</definedName>
    <definedName name="pd1_3">#REF!</definedName>
    <definedName name="pd1_4">#REF!</definedName>
    <definedName name="pd1_7">#REF!</definedName>
    <definedName name="pd2_1">#REF!</definedName>
    <definedName name="pd2_1_1">#REF!</definedName>
    <definedName name="pd2_1_1_1">#REF!</definedName>
    <definedName name="pd2_3">#REF!</definedName>
    <definedName name="pd2_4">#REF!</definedName>
    <definedName name="pd2_7">#REF!</definedName>
    <definedName name="pd3_1">#REF!</definedName>
    <definedName name="pd3_1_1">#REF!</definedName>
    <definedName name="pd3_1_1_1">#REF!</definedName>
    <definedName name="pd3_3">#REF!</definedName>
    <definedName name="pd3_4">#REF!</definedName>
    <definedName name="pd3_7">#REF!</definedName>
    <definedName name="PDAM">#REF!</definedName>
    <definedName name="PDESC21">#REF!</definedName>
    <definedName name="PDESC21_4">#REF!</definedName>
    <definedName name="PDESC22">#REF!</definedName>
    <definedName name="PDESC22_4">#REF!</definedName>
    <definedName name="PDESC23">#REF!</definedName>
    <definedName name="PDESC23_4">#REF!</definedName>
    <definedName name="PDESC41">#REF!</definedName>
    <definedName name="PDESC41_4">#REF!</definedName>
    <definedName name="PDESC42">#REF!</definedName>
    <definedName name="PDESC42_4">#REF!</definedName>
    <definedName name="PDESC43">#REF!</definedName>
    <definedName name="PDESC43_4">#REF!</definedName>
    <definedName name="PDESC43u">#REF!</definedName>
    <definedName name="PDESC43u_4">#REF!</definedName>
    <definedName name="pdf3_1">#REF!</definedName>
    <definedName name="pdf3_1_1">#REF!</definedName>
    <definedName name="pdf3_1_1_1">#REF!</definedName>
    <definedName name="pdf3_3">#REF!</definedName>
    <definedName name="pdf3_4">#REF!</definedName>
    <definedName name="pdf3_7">#REF!</definedName>
    <definedName name="pdh">#REF!</definedName>
    <definedName name="pdhammer">#REF!</definedName>
    <definedName name="PDLP">#REF!</definedName>
    <definedName name="PDLP_4">#REF!</definedName>
    <definedName name="PDLS1">#REF!</definedName>
    <definedName name="PDLS1_4">#REF!</definedName>
    <definedName name="PDLS2">#REF!</definedName>
    <definedName name="PDLS2_4">#REF!</definedName>
    <definedName name="PDnKc">#REF!</definedName>
    <definedName name="PDnKcJt">#REF!</definedName>
    <definedName name="PDoublePly">#REF!</definedName>
    <definedName name="pdp">#REF!</definedName>
    <definedName name="PDP_LP">#REF!</definedName>
    <definedName name="PDRP">#REF!</definedName>
    <definedName name="PDRP_4">#REF!</definedName>
    <definedName name="pdt">#REF!</definedName>
    <definedName name="PDZ">#REF!</definedName>
    <definedName name="PE">#REF!</definedName>
    <definedName name="PE.250">#REF!</definedName>
    <definedName name="PE.300">#REF!</definedName>
    <definedName name="PE.315">#REF!</definedName>
    <definedName name="pe.4">#REF!</definedName>
    <definedName name="PE.400">#REF!</definedName>
    <definedName name="PE_4">#REF!</definedName>
    <definedName name="PECAH">#REF!</definedName>
    <definedName name="pecah051">#REF!</definedName>
    <definedName name="PECF">#REF!</definedName>
    <definedName name="PECF_4">#REF!</definedName>
    <definedName name="PECL">#REF!</definedName>
    <definedName name="PECL_4">#REF!</definedName>
    <definedName name="pedang">#REF!</definedName>
    <definedName name="pedes">#REF!</definedName>
    <definedName name="pedestrian">#REF!</definedName>
    <definedName name="Pedestrian.Roll">#REF!</definedName>
    <definedName name="PEDESTRIAN_ROLLER">#REF!</definedName>
    <definedName name="PEDESTRIANROLLER">#REF!</definedName>
    <definedName name="PeganganPintu">#REF!</definedName>
    <definedName name="PEK">#REF!</definedName>
    <definedName name="PEK._TALANG">#REF!</definedName>
    <definedName name="PEK.1">#REF!</definedName>
    <definedName name="PEK.ATAP">#REF!</definedName>
    <definedName name="PEK.DINDING_BATA">#REF!</definedName>
    <definedName name="pek.kisdam">#REF!</definedName>
    <definedName name="pek.sem">#REF!</definedName>
    <definedName name="PEK.STRUKTUR_BETON">#REF!</definedName>
    <definedName name="pek___0">"$#REF!.$J$351"</definedName>
    <definedName name="PEK_1">#REF!</definedName>
    <definedName name="pek_1_1">#REF!</definedName>
    <definedName name="PEK_1_1_1">#REF!</definedName>
    <definedName name="pek_2">#REF!</definedName>
    <definedName name="pek_2_1">#REF!</definedName>
    <definedName name="pek_2_4">#REF!</definedName>
    <definedName name="pek_3">#REF!</definedName>
    <definedName name="pek_3_1">#REF!</definedName>
    <definedName name="pek_3_4">#REF!</definedName>
    <definedName name="pek_4">#REF!</definedName>
    <definedName name="pek_4_1">#REF!</definedName>
    <definedName name="pek_5">#REF!</definedName>
    <definedName name="pek_6">#REF!</definedName>
    <definedName name="pek_7">#REF!</definedName>
    <definedName name="pek_7_1">#REF!</definedName>
    <definedName name="pek_8">#REF!</definedName>
    <definedName name="pek_9">#REF!</definedName>
    <definedName name="Pek_Acian">#REF!</definedName>
    <definedName name="Pek_Begesting">#REF!</definedName>
    <definedName name="PEK_BESI">#REF!</definedName>
    <definedName name="Pek_Besibtn">#REF!</definedName>
    <definedName name="PEK_BUBUNG">#REF!</definedName>
    <definedName name="PEK_CAT_BESI">#REF!</definedName>
    <definedName name="PEK_CAT_KAYU">#REF!</definedName>
    <definedName name="PEK_CAT_MENI">#REF!</definedName>
    <definedName name="PEK_CAT_TEMBOK">#REF!</definedName>
    <definedName name="PEK_ETERNIT">#REF!</definedName>
    <definedName name="pek_pembersihan">#REF!</definedName>
    <definedName name="Pek_pernis">#REF!</definedName>
    <definedName name="PEK_PERSIAPAN">#REF!</definedName>
    <definedName name="PEK_POLITUR">#REF!</definedName>
    <definedName name="pek_ram">#REF!</definedName>
    <definedName name="PEK_TALANG">#REF!</definedName>
    <definedName name="pek_UKURSITE">#REF!</definedName>
    <definedName name="pek0">#REF!</definedName>
    <definedName name="pekacian">#REF!</definedName>
    <definedName name="PEKAIR">#REF!</definedName>
    <definedName name="Pekbegesting">#REF!</definedName>
    <definedName name="PEKBESIALUM">#REF!</definedName>
    <definedName name="PekBesibeton">#REF!</definedName>
    <definedName name="PEKBETON">#REF!</definedName>
    <definedName name="PEKBONGKAR">#REF!</definedName>
    <definedName name="pekbordes">#REF!</definedName>
    <definedName name="PEKCAT">#REF!</definedName>
    <definedName name="pekcatkayu">#REF!</definedName>
    <definedName name="pekcatmeni">#REF!</definedName>
    <definedName name="pekcolter">#REF!</definedName>
    <definedName name="pekdaunpintupanil">#REF!</definedName>
    <definedName name="PEKDINDING">#REF!</definedName>
    <definedName name="PEKE">#REF!</definedName>
    <definedName name="Peker">#REF!</definedName>
    <definedName name="PEKERJA">#REF!</definedName>
    <definedName name="Pekerja.1">#REF!</definedName>
    <definedName name="Pekerja.b">#REF!</definedName>
    <definedName name="Pekerja.t">#REF!</definedName>
    <definedName name="pekerja_">#REF!</definedName>
    <definedName name="PEKERJA_1">#REF!</definedName>
    <definedName name="pekerja_3">#REF!</definedName>
    <definedName name="PEKERJA_4">#REF!</definedName>
    <definedName name="PEKERJA_7">#REF!</definedName>
    <definedName name="PEKERJA_buruh">#REF!</definedName>
    <definedName name="PEKERJA_SETENGAH_TERAMPIL">#REF!</definedName>
    <definedName name="PEKERJA_SETENGAH_TERAMPIL_1">#REF!</definedName>
    <definedName name="PEKERJA_SETENGAH_TERAMPIL_4">#REF!</definedName>
    <definedName name="PEKERJA_SETENGAH_TERAMPIL_7">#REF!</definedName>
    <definedName name="PEKERJA_TERAMPIL">#REF!</definedName>
    <definedName name="PEKERJA_TERAMPIL_1">#REF!</definedName>
    <definedName name="PEKERJA_TERAMPIL_4">#REF!</definedName>
    <definedName name="PEKERJA_TERAMPIL_7">#REF!</definedName>
    <definedName name="Pekerja_terlatih">#REF!</definedName>
    <definedName name="Pekerja_Terlatih___Tukang">#REF!</definedName>
    <definedName name="Pekerjaan">#REF!</definedName>
    <definedName name="PEKERJAAN__A_C">#REF!</definedName>
    <definedName name="PEKERJAAN__A_C_1">#REF!</definedName>
    <definedName name="PEKERJAAN__A_C_1_1">#REF!</definedName>
    <definedName name="PEKERJAAN__A_C_1_1_1">#REF!</definedName>
    <definedName name="PEKERJAAN__A_C_15">#REF!</definedName>
    <definedName name="PEKERJAAN__A_C_15_1">#REF!</definedName>
    <definedName name="PEKERJAAN__A_C_15_16">#REF!</definedName>
    <definedName name="PEKERJAAN__A_C_15_7">#REF!</definedName>
    <definedName name="PEKERJAAN__A_C_16">#REF!</definedName>
    <definedName name="PEKERJAAN__A_C_17">#REF!</definedName>
    <definedName name="PEKERJAAN__A_C_2">#REF!</definedName>
    <definedName name="PEKERJAAN__A_C_2_1">#REF!</definedName>
    <definedName name="PEKERJAAN__A_C_2_4">#REF!</definedName>
    <definedName name="PEKERJAAN__A_C_3">#REF!</definedName>
    <definedName name="PEKERJAAN__A_C_3_1">#REF!</definedName>
    <definedName name="PEKERJAAN__A_C_3_4">#REF!</definedName>
    <definedName name="PEKERJAAN__A_C_4">#REF!</definedName>
    <definedName name="PEKERJAAN__A_C_4_1">#REF!</definedName>
    <definedName name="PEKERJAAN__A_C_5">#REF!</definedName>
    <definedName name="PEKERJAAN__A_C_6">#REF!</definedName>
    <definedName name="PEKERJAAN__A_C_7">#REF!</definedName>
    <definedName name="PEKERJAAN__A_C_7_1">#REF!</definedName>
    <definedName name="PEKERJAAN__A_C_8">#REF!</definedName>
    <definedName name="PEKERJAAN__A_C_9">#REF!</definedName>
    <definedName name="pekerjaan_1">#REF!</definedName>
    <definedName name="pekerjaan_2">#REF!</definedName>
    <definedName name="PEKERJAAN_CAT">#REF!</definedName>
    <definedName name="PEKERJAAN_CAT_1">#REF!</definedName>
    <definedName name="PEKERJAAN_CAT_1_1">#REF!</definedName>
    <definedName name="PEKERJAAN_CAT_1_1_1">#REF!</definedName>
    <definedName name="PEKERJAAN_CAT_15">#REF!</definedName>
    <definedName name="PEKERJAAN_CAT_15_1">#REF!</definedName>
    <definedName name="PEKERJAAN_CAT_15_16">#REF!</definedName>
    <definedName name="PEKERJAAN_CAT_15_7">#REF!</definedName>
    <definedName name="PEKERJAAN_CAT_16">#REF!</definedName>
    <definedName name="PEKERJAAN_CAT_17">#REF!</definedName>
    <definedName name="PEKERJAAN_CAT_2">#REF!</definedName>
    <definedName name="PEKERJAAN_CAT_2_1">#REF!</definedName>
    <definedName name="PEKERJAAN_CAT_2_4">#REF!</definedName>
    <definedName name="PEKERJAAN_CAT_3">#REF!</definedName>
    <definedName name="PEKERJAAN_CAT_3_1">#REF!</definedName>
    <definedName name="PEKERJAAN_CAT_3_4">#REF!</definedName>
    <definedName name="PEKERJAAN_CAT_4">#REF!</definedName>
    <definedName name="PEKERJAAN_CAT_4_1">#REF!</definedName>
    <definedName name="PEKERJAAN_CAT_5">#REF!</definedName>
    <definedName name="PEKERJAAN_CAT_6">#REF!</definedName>
    <definedName name="PEKERJAAN_CAT_7">#REF!</definedName>
    <definedName name="PEKERJAAN_CAT_7_1">#REF!</definedName>
    <definedName name="PEKERJAAN_CAT_8">#REF!</definedName>
    <definedName name="PEKERJAAN_CAT_9">#REF!</definedName>
    <definedName name="PEKERJAAN_CCTV__SOUND_SYSTEM____MATV">#REF!</definedName>
    <definedName name="PEKERJAAN_CCTV__SOUND_SYSTEM____MATV_1">#REF!</definedName>
    <definedName name="PEKERJAAN_CCTV__SOUND_SYSTEM____MATV_1_1">#REF!</definedName>
    <definedName name="PEKERJAAN_CCTV__SOUND_SYSTEM____MATV_1_1_1">#REF!</definedName>
    <definedName name="PEKERJAAN_CCTV__SOUND_SYSTEM____MATV_15">#REF!</definedName>
    <definedName name="PEKERJAAN_CCTV__SOUND_SYSTEM____MATV_15_1">#REF!</definedName>
    <definedName name="PEKERJAAN_CCTV__SOUND_SYSTEM____MATV_15_16">#REF!</definedName>
    <definedName name="PEKERJAAN_CCTV__SOUND_SYSTEM____MATV_15_7">#REF!</definedName>
    <definedName name="PEKERJAAN_CCTV__SOUND_SYSTEM____MATV_16">#REF!</definedName>
    <definedName name="PEKERJAAN_CCTV__SOUND_SYSTEM____MATV_17">#REF!</definedName>
    <definedName name="PEKERJAAN_CCTV__SOUND_SYSTEM____MATV_2">#REF!</definedName>
    <definedName name="PEKERJAAN_CCTV__SOUND_SYSTEM____MATV_2_1">#REF!</definedName>
    <definedName name="PEKERJAAN_CCTV__SOUND_SYSTEM____MATV_2_4">#REF!</definedName>
    <definedName name="PEKERJAAN_CCTV__SOUND_SYSTEM____MATV_3">#REF!</definedName>
    <definedName name="PEKERJAAN_CCTV__SOUND_SYSTEM____MATV_3_1">#REF!</definedName>
    <definedName name="PEKERJAAN_CCTV__SOUND_SYSTEM____MATV_3_4">#REF!</definedName>
    <definedName name="PEKERJAAN_CCTV__SOUND_SYSTEM____MATV_4">#REF!</definedName>
    <definedName name="PEKERJAAN_CCTV__SOUND_SYSTEM____MATV_4_1">#REF!</definedName>
    <definedName name="PEKERJAAN_CCTV__SOUND_SYSTEM____MATV_5">#REF!</definedName>
    <definedName name="PEKERJAAN_CCTV__SOUND_SYSTEM____MATV_6">#REF!</definedName>
    <definedName name="PEKERJAAN_CCTV__SOUND_SYSTEM____MATV_7">#REF!</definedName>
    <definedName name="PEKERJAAN_CCTV__SOUND_SYSTEM____MATV_7_1">#REF!</definedName>
    <definedName name="PEKERJAAN_CCTV__SOUND_SYSTEM____MATV_8">#REF!</definedName>
    <definedName name="PEKERJAAN_CCTV__SOUND_SYSTEM____MATV_9">#REF!</definedName>
    <definedName name="PEKERJAAN_DINDING_DAN_FINISHING_DINDING">#REF!</definedName>
    <definedName name="PEKERJAAN_DINDING_DAN_FINISHING_DINDING_1">#REF!</definedName>
    <definedName name="PEKERJAAN_DINDING_DAN_FINISHING_DINDING_1_1">#REF!</definedName>
    <definedName name="PEKERJAAN_DINDING_DAN_FINISHING_DINDING_1_1_1">#REF!</definedName>
    <definedName name="PEKERJAAN_DINDING_DAN_FINISHING_DINDING_15">#REF!</definedName>
    <definedName name="PEKERJAAN_DINDING_DAN_FINISHING_DINDING_15_1">#REF!</definedName>
    <definedName name="PEKERJAAN_DINDING_DAN_FINISHING_DINDING_15_16">#REF!</definedName>
    <definedName name="PEKERJAAN_DINDING_DAN_FINISHING_DINDING_15_7">#REF!</definedName>
    <definedName name="PEKERJAAN_DINDING_DAN_FINISHING_DINDING_16">#REF!</definedName>
    <definedName name="PEKERJAAN_DINDING_DAN_FINISHING_DINDING_17">#REF!</definedName>
    <definedName name="PEKERJAAN_DINDING_DAN_FINISHING_DINDING_2">#REF!</definedName>
    <definedName name="PEKERJAAN_DINDING_DAN_FINISHING_DINDING_2_1">#REF!</definedName>
    <definedName name="PEKERJAAN_DINDING_DAN_FINISHING_DINDING_2_4">#REF!</definedName>
    <definedName name="PEKERJAAN_DINDING_DAN_FINISHING_DINDING_3">#REF!</definedName>
    <definedName name="PEKERJAAN_DINDING_DAN_FINISHING_DINDING_3_1">#REF!</definedName>
    <definedName name="PEKERJAAN_DINDING_DAN_FINISHING_DINDING_3_4">#REF!</definedName>
    <definedName name="PEKERJAAN_DINDING_DAN_FINISHING_DINDING_4">#REF!</definedName>
    <definedName name="PEKERJAAN_DINDING_DAN_FINISHING_DINDING_4_1">#REF!</definedName>
    <definedName name="PEKERJAAN_DINDING_DAN_FINISHING_DINDING_5">#REF!</definedName>
    <definedName name="PEKERJAAN_DINDING_DAN_FINISHING_DINDING_6">#REF!</definedName>
    <definedName name="PEKERJAAN_DINDING_DAN_FINISHING_DINDING_7">#REF!</definedName>
    <definedName name="PEKERJAAN_DINDING_DAN_FINISHING_DINDING_7_1">#REF!</definedName>
    <definedName name="PEKERJAAN_DINDING_DAN_FINISHING_DINDING_8">#REF!</definedName>
    <definedName name="PEKERJAAN_DINDING_DAN_FINISHING_DINDING_9">#REF!</definedName>
    <definedName name="PEKERJAAN_FINISHING_LANTAI">#REF!</definedName>
    <definedName name="PEKERJAAN_FINISHING_LANTAI_1">#REF!</definedName>
    <definedName name="PEKERJAAN_FINISHING_LANTAI_1_1">#REF!</definedName>
    <definedName name="PEKERJAAN_FINISHING_LANTAI_1_1_1">#REF!</definedName>
    <definedName name="PEKERJAAN_FINISHING_LANTAI_15">#REF!</definedName>
    <definedName name="PEKERJAAN_FINISHING_LANTAI_15_1">#REF!</definedName>
    <definedName name="PEKERJAAN_FINISHING_LANTAI_15_16">#REF!</definedName>
    <definedName name="PEKERJAAN_FINISHING_LANTAI_15_7">#REF!</definedName>
    <definedName name="PEKERJAAN_FINISHING_LANTAI_16">#REF!</definedName>
    <definedName name="PEKERJAAN_FINISHING_LANTAI_17">#REF!</definedName>
    <definedName name="PEKERJAAN_FINISHING_LANTAI_2">#REF!</definedName>
    <definedName name="PEKERJAAN_FINISHING_LANTAI_2_1">#REF!</definedName>
    <definedName name="PEKERJAAN_FINISHING_LANTAI_2_4">#REF!</definedName>
    <definedName name="PEKERJAAN_FINISHING_LANTAI_3">#REF!</definedName>
    <definedName name="PEKERJAAN_FINISHING_LANTAI_3_1">#REF!</definedName>
    <definedName name="PEKERJAAN_FINISHING_LANTAI_3_4">#REF!</definedName>
    <definedName name="PEKERJAAN_FINISHING_LANTAI_4">#REF!</definedName>
    <definedName name="PEKERJAAN_FINISHING_LANTAI_4_1">#REF!</definedName>
    <definedName name="PEKERJAAN_FINISHING_LANTAI_5">#REF!</definedName>
    <definedName name="PEKERJAAN_FINISHING_LANTAI_6">#REF!</definedName>
    <definedName name="PEKERJAAN_FINISHING_LANTAI_7">#REF!</definedName>
    <definedName name="PEKERJAAN_FINISHING_LANTAI_7_1">#REF!</definedName>
    <definedName name="PEKERJAAN_FINISHING_LANTAI_8">#REF!</definedName>
    <definedName name="PEKERJAAN_FINISHING_LANTAI_9">#REF!</definedName>
    <definedName name="PEKERJAAN_GONDOLA">#REF!</definedName>
    <definedName name="PEKERJAAN_GONDOLA_1">#REF!</definedName>
    <definedName name="PEKERJAAN_GONDOLA_1_1">#REF!</definedName>
    <definedName name="PEKERJAAN_GONDOLA_1_1_1">#REF!</definedName>
    <definedName name="PEKERJAAN_GONDOLA_15">#REF!</definedName>
    <definedName name="PEKERJAAN_GONDOLA_15_1">#REF!</definedName>
    <definedName name="PEKERJAAN_GONDOLA_15_16">#REF!</definedName>
    <definedName name="PEKERJAAN_GONDOLA_15_7">#REF!</definedName>
    <definedName name="PEKERJAAN_GONDOLA_16">#REF!</definedName>
    <definedName name="PEKERJAAN_GONDOLA_17">#REF!</definedName>
    <definedName name="PEKERJAAN_GONDOLA_2">#REF!</definedName>
    <definedName name="PEKERJAAN_GONDOLA_2_1">#REF!</definedName>
    <definedName name="PEKERJAAN_GONDOLA_2_4">#REF!</definedName>
    <definedName name="PEKERJAAN_GONDOLA_3">#REF!</definedName>
    <definedName name="PEKERJAAN_GONDOLA_3_1">#REF!</definedName>
    <definedName name="PEKERJAAN_GONDOLA_3_4">#REF!</definedName>
    <definedName name="PEKERJAAN_GONDOLA_4">#REF!</definedName>
    <definedName name="PEKERJAAN_GONDOLA_4_1">#REF!</definedName>
    <definedName name="PEKERJAAN_GONDOLA_5">#REF!</definedName>
    <definedName name="PEKERJAAN_GONDOLA_6">#REF!</definedName>
    <definedName name="PEKERJAAN_GONDOLA_7">#REF!</definedName>
    <definedName name="PEKERJAAN_GONDOLA_7_1">#REF!</definedName>
    <definedName name="PEKERJAAN_GONDOLA_8">#REF!</definedName>
    <definedName name="PEKERJAAN_GONDOLA_9">#REF!</definedName>
    <definedName name="PEKERJAAN_LIFT_ex_KOREA">#REF!</definedName>
    <definedName name="PEKERJAAN_LIFT_ex_KOREA_1">#REF!</definedName>
    <definedName name="PEKERJAAN_LIFT_ex_KOREA_1_1">#REF!</definedName>
    <definedName name="PEKERJAAN_LIFT_ex_KOREA_1_1_1">#REF!</definedName>
    <definedName name="PEKERJAAN_LIFT_ex_KOREA_15">#REF!</definedName>
    <definedName name="PEKERJAAN_LIFT_ex_KOREA_15_1">#REF!</definedName>
    <definedName name="PEKERJAAN_LIFT_ex_KOREA_15_16">#REF!</definedName>
    <definedName name="PEKERJAAN_LIFT_ex_KOREA_15_7">#REF!</definedName>
    <definedName name="PEKERJAAN_LIFT_ex_KOREA_16">#REF!</definedName>
    <definedName name="PEKERJAAN_LIFT_ex_KOREA_17">#REF!</definedName>
    <definedName name="PEKERJAAN_LIFT_ex_KOREA_2">#REF!</definedName>
    <definedName name="PEKERJAAN_LIFT_ex_KOREA_2_1">#REF!</definedName>
    <definedName name="PEKERJAAN_LIFT_ex_KOREA_2_4">#REF!</definedName>
    <definedName name="PEKERJAAN_LIFT_ex_KOREA_3">#REF!</definedName>
    <definedName name="PEKERJAAN_LIFT_ex_KOREA_3_1">#REF!</definedName>
    <definedName name="PEKERJAAN_LIFT_ex_KOREA_3_4">#REF!</definedName>
    <definedName name="PEKERJAAN_LIFT_ex_KOREA_4">#REF!</definedName>
    <definedName name="PEKERJAAN_LIFT_ex_KOREA_4_1">#REF!</definedName>
    <definedName name="PEKERJAAN_LIFT_ex_KOREA_5">#REF!</definedName>
    <definedName name="PEKERJAAN_LIFT_ex_KOREA_6">#REF!</definedName>
    <definedName name="PEKERJAAN_LIFT_ex_KOREA_7">#REF!</definedName>
    <definedName name="PEKERJAAN_LIFT_ex_KOREA_7_1">#REF!</definedName>
    <definedName name="PEKERJAAN_LIFT_ex_KOREA_8">#REF!</definedName>
    <definedName name="PEKERJAAN_LIFT_ex_KOREA_9">#REF!</definedName>
    <definedName name="PEKERJAAN_LISTRIK___GENSET">#REF!</definedName>
    <definedName name="PEKERJAAN_LISTRIK___GENSET_1">#REF!</definedName>
    <definedName name="PEKERJAAN_LISTRIK___GENSET_1_1">#REF!</definedName>
    <definedName name="PEKERJAAN_LISTRIK___GENSET_1_1_1">#REF!</definedName>
    <definedName name="PEKERJAAN_LISTRIK___GENSET_15">#REF!</definedName>
    <definedName name="PEKERJAAN_LISTRIK___GENSET_15_1">#REF!</definedName>
    <definedName name="PEKERJAAN_LISTRIK___GENSET_15_16">#REF!</definedName>
    <definedName name="PEKERJAAN_LISTRIK___GENSET_15_7">#REF!</definedName>
    <definedName name="PEKERJAAN_LISTRIK___GENSET_16">#REF!</definedName>
    <definedName name="PEKERJAAN_LISTRIK___GENSET_17">#REF!</definedName>
    <definedName name="PEKERJAAN_LISTRIK___GENSET_2">#REF!</definedName>
    <definedName name="PEKERJAAN_LISTRIK___GENSET_2_1">#REF!</definedName>
    <definedName name="PEKERJAAN_LISTRIK___GENSET_2_4">#REF!</definedName>
    <definedName name="PEKERJAAN_LISTRIK___GENSET_3">#REF!</definedName>
    <definedName name="PEKERJAAN_LISTRIK___GENSET_3_1">#REF!</definedName>
    <definedName name="PEKERJAAN_LISTRIK___GENSET_3_4">#REF!</definedName>
    <definedName name="PEKERJAAN_LISTRIK___GENSET_4">#REF!</definedName>
    <definedName name="PEKERJAAN_LISTRIK___GENSET_4_1">#REF!</definedName>
    <definedName name="PEKERJAAN_LISTRIK___GENSET_5">#REF!</definedName>
    <definedName name="PEKERJAAN_LISTRIK___GENSET_6">#REF!</definedName>
    <definedName name="PEKERJAAN_LISTRIK___GENSET_7">#REF!</definedName>
    <definedName name="PEKERJAAN_LISTRIK___GENSET_7_1">#REF!</definedName>
    <definedName name="PEKERJAAN_LISTRIK___GENSET_8">#REF!</definedName>
    <definedName name="PEKERJAAN_LISTRIK___GENSET_9">#REF!</definedName>
    <definedName name="PEKERJAAN_LUAR">#REF!</definedName>
    <definedName name="PEKERJAAN_LUAR_1">#REF!</definedName>
    <definedName name="PEKERJAAN_LUAR_1_1">#REF!</definedName>
    <definedName name="PEKERJAAN_LUAR_1_1_1">#REF!</definedName>
    <definedName name="PEKERJAAN_LUAR_15">#REF!</definedName>
    <definedName name="PEKERJAAN_LUAR_15_1">#REF!</definedName>
    <definedName name="PEKERJAAN_LUAR_15_16">#REF!</definedName>
    <definedName name="PEKERJAAN_LUAR_15_7">#REF!</definedName>
    <definedName name="PEKERJAAN_LUAR_16">#REF!</definedName>
    <definedName name="PEKERJAAN_LUAR_17">#REF!</definedName>
    <definedName name="PEKERJAAN_LUAR_2">#REF!</definedName>
    <definedName name="PEKERJAAN_LUAR_2_1">#REF!</definedName>
    <definedName name="PEKERJAAN_LUAR_2_4">#REF!</definedName>
    <definedName name="PEKERJAAN_LUAR_3">#REF!</definedName>
    <definedName name="PEKERJAAN_LUAR_3_1">#REF!</definedName>
    <definedName name="PEKERJAAN_LUAR_3_1_1">#REF!</definedName>
    <definedName name="PEKERJAAN_LUAR_3_2">#REF!</definedName>
    <definedName name="PEKERJAAN_LUAR_3_4">#REF!</definedName>
    <definedName name="PEKERJAAN_LUAR_4">#REF!</definedName>
    <definedName name="PEKERJAAN_LUAR_4_1">#REF!</definedName>
    <definedName name="PEKERJAAN_LUAR_5">#REF!</definedName>
    <definedName name="PEKERJAAN_LUAR_6">#REF!</definedName>
    <definedName name="PEKERJAAN_LUAR_7">#REF!</definedName>
    <definedName name="PEKERJAAN_LUAR_7_1">#REF!</definedName>
    <definedName name="PEKERJAAN_LUAR_8">#REF!</definedName>
    <definedName name="PEKERJAAN_LUAR_9">#REF!</definedName>
    <definedName name="Pekerjaan_Mobilisasi_adalah_merupakan_dari_semua_rangkaian_kegiatan_lapangan__untuk_kelancaran">#REF!</definedName>
    <definedName name="PEKERJAAN_PLAFOND">#REF!</definedName>
    <definedName name="PEKERJAAN_PLAFOND_1">#REF!</definedName>
    <definedName name="PEKERJAAN_PLAFOND_1_1">#REF!</definedName>
    <definedName name="PEKERJAAN_PLAFOND_1_1_1">#REF!</definedName>
    <definedName name="PEKERJAAN_PLAFOND_15">#REF!</definedName>
    <definedName name="PEKERJAAN_PLAFOND_15_1">#REF!</definedName>
    <definedName name="PEKERJAAN_PLAFOND_15_16">#REF!</definedName>
    <definedName name="PEKERJAAN_PLAFOND_15_7">#REF!</definedName>
    <definedName name="PEKERJAAN_PLAFOND_16">#REF!</definedName>
    <definedName name="PEKERJAAN_PLAFOND_17">#REF!</definedName>
    <definedName name="PEKERJAAN_PLAFOND_2">#REF!</definedName>
    <definedName name="PEKERJAAN_PLAFOND_2_1">#REF!</definedName>
    <definedName name="PEKERJAAN_PLAFOND_2_4">#REF!</definedName>
    <definedName name="PEKERJAAN_PLAFOND_3">#REF!</definedName>
    <definedName name="PEKERJAAN_PLAFOND_3_1">#REF!</definedName>
    <definedName name="PEKERJAAN_PLAFOND_3_4">#REF!</definedName>
    <definedName name="PEKERJAAN_PLAFOND_4">#REF!</definedName>
    <definedName name="PEKERJAAN_PLAFOND_4_1">#REF!</definedName>
    <definedName name="PEKERJAAN_PLAFOND_5">#REF!</definedName>
    <definedName name="PEKERJAAN_PLAFOND_6">#REF!</definedName>
    <definedName name="PEKERJAAN_PLAFOND_7">#REF!</definedName>
    <definedName name="PEKERJAAN_PLAFOND_7_1">#REF!</definedName>
    <definedName name="PEKERJAAN_PLAFOND_8">#REF!</definedName>
    <definedName name="PEKERJAAN_PLAFOND_9">#REF!</definedName>
    <definedName name="PEKERJAAN_PLUMBING___SANITARY">#REF!</definedName>
    <definedName name="PEKERJAAN_PLUMBING___SANITARY_1">#REF!</definedName>
    <definedName name="PEKERJAAN_PLUMBING___SANITARY_1_1">#REF!</definedName>
    <definedName name="PEKERJAAN_PLUMBING___SANITARY_1_1_1">#REF!</definedName>
    <definedName name="PEKERJAAN_PLUMBING___SANITARY_15">#REF!</definedName>
    <definedName name="PEKERJAAN_PLUMBING___SANITARY_15_1">#REF!</definedName>
    <definedName name="PEKERJAAN_PLUMBING___SANITARY_15_16">#REF!</definedName>
    <definedName name="PEKERJAAN_PLUMBING___SANITARY_15_7">#REF!</definedName>
    <definedName name="PEKERJAAN_PLUMBING___SANITARY_16">#REF!</definedName>
    <definedName name="PEKERJAAN_PLUMBING___SANITARY_17">#REF!</definedName>
    <definedName name="PEKERJAAN_PLUMBING___SANITARY_2">#REF!</definedName>
    <definedName name="PEKERJAAN_PLUMBING___SANITARY_2_1">#REF!</definedName>
    <definedName name="PEKERJAAN_PLUMBING___SANITARY_2_4">#REF!</definedName>
    <definedName name="PEKERJAAN_PLUMBING___SANITARY_3">#REF!</definedName>
    <definedName name="PEKERJAAN_PLUMBING___SANITARY_3_1">#REF!</definedName>
    <definedName name="PEKERJAAN_PLUMBING___SANITARY_3_4">#REF!</definedName>
    <definedName name="PEKERJAAN_PLUMBING___SANITARY_4">#REF!</definedName>
    <definedName name="PEKERJAAN_PLUMBING___SANITARY_4_1">#REF!</definedName>
    <definedName name="PEKERJAAN_PLUMBING___SANITARY_5">#REF!</definedName>
    <definedName name="PEKERJAAN_PLUMBING___SANITARY_6">#REF!</definedName>
    <definedName name="PEKERJAAN_PLUMBING___SANITARY_7">#REF!</definedName>
    <definedName name="PEKERJAAN_PLUMBING___SANITARY_7_1">#REF!</definedName>
    <definedName name="PEKERJAAN_PLUMBING___SANITARY_8">#REF!</definedName>
    <definedName name="PEKERJAAN_PLUMBING___SANITARY_9">#REF!</definedName>
    <definedName name="PEKERJAAN_PONDASI">#REF!</definedName>
    <definedName name="PEKERJAAN_PONDASI_1">#REF!</definedName>
    <definedName name="PEKERJAAN_PONDASI_1_1">#REF!</definedName>
    <definedName name="PEKERJAAN_PONDASI_17">#REF!</definedName>
    <definedName name="PEKERJAAN_PONDASI_2">#REF!</definedName>
    <definedName name="PEKERJAAN_PONDASI_3">#REF!</definedName>
    <definedName name="PEKERJAAN_PONDASI_4">#REF!</definedName>
    <definedName name="PEKERJAAN_PONDASI_4_1">#REF!</definedName>
    <definedName name="PEKERJAAN_PONDASI_5">#REF!</definedName>
    <definedName name="PEKERJAAN_PONDASI_6">#REF!</definedName>
    <definedName name="PEKERJAAN_PONDASI_7">#REF!</definedName>
    <definedName name="PEKERJAAN_PONDASI_8">#REF!</definedName>
    <definedName name="PEKERJAAN_PONDASI_9">#REF!</definedName>
    <definedName name="PEKERJAAN_RAILING_DAN_LAIN___LAIN">#REF!</definedName>
    <definedName name="PEKERJAAN_RAILING_DAN_LAIN___LAIN_1">#REF!</definedName>
    <definedName name="PEKERJAAN_RAILING_DAN_LAIN___LAIN_1_1">#REF!</definedName>
    <definedName name="PEKERJAAN_RAILING_DAN_LAIN___LAIN_1_1_1">#REF!</definedName>
    <definedName name="PEKERJAAN_RAILING_DAN_LAIN___LAIN_15">#REF!</definedName>
    <definedName name="PEKERJAAN_RAILING_DAN_LAIN___LAIN_15_1">#REF!</definedName>
    <definedName name="PEKERJAAN_RAILING_DAN_LAIN___LAIN_15_16">#REF!</definedName>
    <definedName name="PEKERJAAN_RAILING_DAN_LAIN___LAIN_15_7">#REF!</definedName>
    <definedName name="PEKERJAAN_RAILING_DAN_LAIN___LAIN_16">#REF!</definedName>
    <definedName name="PEKERJAAN_RAILING_DAN_LAIN___LAIN_17">#REF!</definedName>
    <definedName name="PEKERJAAN_RAILING_DAN_LAIN___LAIN_2">#REF!</definedName>
    <definedName name="PEKERJAAN_RAILING_DAN_LAIN___LAIN_2_1">#REF!</definedName>
    <definedName name="PEKERJAAN_RAILING_DAN_LAIN___LAIN_2_4">#REF!</definedName>
    <definedName name="PEKERJAAN_RAILING_DAN_LAIN___LAIN_3">#REF!</definedName>
    <definedName name="PEKERJAAN_RAILING_DAN_LAIN___LAIN_3_1">#REF!</definedName>
    <definedName name="PEKERJAAN_RAILING_DAN_LAIN___LAIN_3_4">#REF!</definedName>
    <definedName name="PEKERJAAN_RAILING_DAN_LAIN___LAIN_4">#REF!</definedName>
    <definedName name="PEKERJAAN_RAILING_DAN_LAIN___LAIN_4_1">#REF!</definedName>
    <definedName name="PEKERJAAN_RAILING_DAN_LAIN___LAIN_5">#REF!</definedName>
    <definedName name="PEKERJAAN_RAILING_DAN_LAIN___LAIN_6">#REF!</definedName>
    <definedName name="PEKERJAAN_RAILING_DAN_LAIN___LAIN_7">#REF!</definedName>
    <definedName name="PEKERJAAN_RAILING_DAN_LAIN___LAIN_7_1">#REF!</definedName>
    <definedName name="PEKERJAAN_RAILING_DAN_LAIN___LAIN_8">#REF!</definedName>
    <definedName name="PEKERJAAN_RAILING_DAN_LAIN___LAIN_9">#REF!</definedName>
    <definedName name="Pekerjaan_Spesi_Beton_Struktur_K_225">#REF!</definedName>
    <definedName name="PEKERJAAN_SPRINKLER___FIRE_FIGHTING">#REF!</definedName>
    <definedName name="PEKERJAAN_SPRINKLER___FIRE_FIGHTING_1">#REF!</definedName>
    <definedName name="PEKERJAAN_SPRINKLER___FIRE_FIGHTING_1_1">#REF!</definedName>
    <definedName name="PEKERJAAN_SPRINKLER___FIRE_FIGHTING_1_1_1">#REF!</definedName>
    <definedName name="PEKERJAAN_SPRINKLER___FIRE_FIGHTING_15">#REF!</definedName>
    <definedName name="PEKERJAAN_SPRINKLER___FIRE_FIGHTING_15_1">#REF!</definedName>
    <definedName name="PEKERJAAN_SPRINKLER___FIRE_FIGHTING_15_16">#REF!</definedName>
    <definedName name="PEKERJAAN_SPRINKLER___FIRE_FIGHTING_15_7">#REF!</definedName>
    <definedName name="PEKERJAAN_SPRINKLER___FIRE_FIGHTING_16">#REF!</definedName>
    <definedName name="PEKERJAAN_SPRINKLER___FIRE_FIGHTING_17">#REF!</definedName>
    <definedName name="PEKERJAAN_SPRINKLER___FIRE_FIGHTING_2">#REF!</definedName>
    <definedName name="PEKERJAAN_SPRINKLER___FIRE_FIGHTING_2_1">#REF!</definedName>
    <definedName name="PEKERJAAN_SPRINKLER___FIRE_FIGHTING_2_4">#REF!</definedName>
    <definedName name="PEKERJAAN_SPRINKLER___FIRE_FIGHTING_3">#REF!</definedName>
    <definedName name="PEKERJAAN_SPRINKLER___FIRE_FIGHTING_3_1">#REF!</definedName>
    <definedName name="PEKERJAAN_SPRINKLER___FIRE_FIGHTING_3_4">#REF!</definedName>
    <definedName name="PEKERJAAN_SPRINKLER___FIRE_FIGHTING_4">#REF!</definedName>
    <definedName name="PEKERJAAN_SPRINKLER___FIRE_FIGHTING_4_1">#REF!</definedName>
    <definedName name="PEKERJAAN_SPRINKLER___FIRE_FIGHTING_5">#REF!</definedName>
    <definedName name="PEKERJAAN_SPRINKLER___FIRE_FIGHTING_6">#REF!</definedName>
    <definedName name="PEKERJAAN_SPRINKLER___FIRE_FIGHTING_7">#REF!</definedName>
    <definedName name="PEKERJAAN_SPRINKLER___FIRE_FIGHTING_7_1">#REF!</definedName>
    <definedName name="PEKERJAAN_SPRINKLER___FIRE_FIGHTING_8">#REF!</definedName>
    <definedName name="PEKERJAAN_SPRINKLER___FIRE_FIGHTING_9">#REF!</definedName>
    <definedName name="PEKERJAAN_STRUKTUR_ATAS_DAN_ATAP">#REF!</definedName>
    <definedName name="PEKERJAAN_STRUKTUR_ATAS_DAN_ATAP_1">#REF!</definedName>
    <definedName name="PEKERJAAN_STRUKTUR_ATAS_DAN_ATAP_1_1">#REF!</definedName>
    <definedName name="PEKERJAAN_STRUKTUR_ATAS_DAN_ATAP_1_1_1">#REF!</definedName>
    <definedName name="PEKERJAAN_STRUKTUR_ATAS_DAN_ATAP_15">#REF!</definedName>
    <definedName name="PEKERJAAN_STRUKTUR_ATAS_DAN_ATAP_15_1">#REF!</definedName>
    <definedName name="PEKERJAAN_STRUKTUR_ATAS_DAN_ATAP_15_16">#REF!</definedName>
    <definedName name="PEKERJAAN_STRUKTUR_ATAS_DAN_ATAP_15_7">#REF!</definedName>
    <definedName name="PEKERJAAN_STRUKTUR_ATAS_DAN_ATAP_16">#REF!</definedName>
    <definedName name="PEKERJAAN_STRUKTUR_ATAS_DAN_ATAP_17">#REF!</definedName>
    <definedName name="PEKERJAAN_STRUKTUR_ATAS_DAN_ATAP_2">#REF!</definedName>
    <definedName name="PEKERJAAN_STRUKTUR_ATAS_DAN_ATAP_2_1">#REF!</definedName>
    <definedName name="PEKERJAAN_STRUKTUR_ATAS_DAN_ATAP_2_4">#REF!</definedName>
    <definedName name="PEKERJAAN_STRUKTUR_ATAS_DAN_ATAP_3">#REF!</definedName>
    <definedName name="PEKERJAAN_STRUKTUR_ATAS_DAN_ATAP_3_1">#REF!</definedName>
    <definedName name="PEKERJAAN_STRUKTUR_ATAS_DAN_ATAP_3_4">#REF!</definedName>
    <definedName name="PEKERJAAN_STRUKTUR_ATAS_DAN_ATAP_4">#REF!</definedName>
    <definedName name="PEKERJAAN_STRUKTUR_ATAS_DAN_ATAP_4_1">#REF!</definedName>
    <definedName name="PEKERJAAN_STRUKTUR_ATAS_DAN_ATAP_5">#REF!</definedName>
    <definedName name="PEKERJAAN_STRUKTUR_ATAS_DAN_ATAP_6">#REF!</definedName>
    <definedName name="PEKERJAAN_STRUKTUR_ATAS_DAN_ATAP_7">#REF!</definedName>
    <definedName name="PEKERJAAN_STRUKTUR_ATAS_DAN_ATAP_7_1">#REF!</definedName>
    <definedName name="PEKERJAAN_STRUKTUR_ATAS_DAN_ATAP_8">#REF!</definedName>
    <definedName name="PEKERJAAN_STRUKTUR_ATAS_DAN_ATAP_9">#REF!</definedName>
    <definedName name="PEKERJAAN_SUB_STRUKTUR">#REF!</definedName>
    <definedName name="PEKERJAAN_SUB_STRUKTUR_1">#REF!</definedName>
    <definedName name="PEKERJAAN_SUB_STRUKTUR_17">#REF!</definedName>
    <definedName name="PEKERJAAN_SUB_STRUKTUR_2">#REF!</definedName>
    <definedName name="PEKERJAAN_SUB_STRUKTUR_3">#REF!</definedName>
    <definedName name="PEKERJAAN_SUB_STRUKTUR_4">#REF!</definedName>
    <definedName name="PEKERJAAN_SUB_STRUKTUR_4_1">#REF!</definedName>
    <definedName name="PEKERJAAN_SUB_STRUKTUR_5">#REF!</definedName>
    <definedName name="PEKERJAAN_SUB_STRUKTUR_6">#REF!</definedName>
    <definedName name="PEKERJAAN_SUB_STRUKTUR_7">#REF!</definedName>
    <definedName name="PEKERJAAN_SUB_STRUKTUR_8">#REF!</definedName>
    <definedName name="PEKERJAAN_SUB_STRUKTUR_9">#REF!</definedName>
    <definedName name="PEKERJAAN_TANAH">#REF!</definedName>
    <definedName name="PEKERJAAN_TANAH_1">#REF!</definedName>
    <definedName name="PEKERJAAN_TANAH_1_1">#REF!</definedName>
    <definedName name="PEKERJAAN_TANAH_2">#REF!</definedName>
    <definedName name="PEKERJAAN_TANAH_3">#REF!</definedName>
    <definedName name="PEKERJAAN_TANAH_4">#REF!</definedName>
    <definedName name="PEKERJAAN_TANAH_4_1">#REF!</definedName>
    <definedName name="PEKERJAAN_TANAH_5">#REF!</definedName>
    <definedName name="PEKERJAAN_TANAH_6">#REF!</definedName>
    <definedName name="PEKERJAAN_TANAH_7">#REF!</definedName>
    <definedName name="PEKERJAAN_TANAH_8">#REF!</definedName>
    <definedName name="PEKERJAAN_TANAH_9">#REF!</definedName>
    <definedName name="PEKERJAAN_TELEPON">#REF!</definedName>
    <definedName name="PEKERJAAN_TELEPON_1">#REF!</definedName>
    <definedName name="PEKERJAAN_TELEPON_1_1">#REF!</definedName>
    <definedName name="PEKERJAAN_TELEPON_1_1_1">#REF!</definedName>
    <definedName name="PEKERJAAN_TELEPON_15">#REF!</definedName>
    <definedName name="PEKERJAAN_TELEPON_15_1">#REF!</definedName>
    <definedName name="PEKERJAAN_TELEPON_15_16">#REF!</definedName>
    <definedName name="PEKERJAAN_TELEPON_15_7">#REF!</definedName>
    <definedName name="PEKERJAAN_TELEPON_16">#REF!</definedName>
    <definedName name="PEKERJAAN_TELEPON_17">#REF!</definedName>
    <definedName name="PEKERJAAN_TELEPON_2">#REF!</definedName>
    <definedName name="PEKERJAAN_TELEPON_2_1">#REF!</definedName>
    <definedName name="PEKERJAAN_TELEPON_2_4">#REF!</definedName>
    <definedName name="PEKERJAAN_TELEPON_3">#REF!</definedName>
    <definedName name="PEKERJAAN_TELEPON_3_1">#REF!</definedName>
    <definedName name="PEKERJAAN_TELEPON_3_4">#REF!</definedName>
    <definedName name="PEKERJAAN_TELEPON_4">#REF!</definedName>
    <definedName name="PEKERJAAN_TELEPON_4_1">#REF!</definedName>
    <definedName name="PEKERJAAN_TELEPON_5">#REF!</definedName>
    <definedName name="PEKERJAAN_TELEPON_6">#REF!</definedName>
    <definedName name="PEKERJAAN_TELEPON_7">#REF!</definedName>
    <definedName name="PEKERJAAN_TELEPON_7_1">#REF!</definedName>
    <definedName name="PEKERJAAN_TELEPON_8">#REF!</definedName>
    <definedName name="PEKERJAAN_TELEPON_9">#REF!</definedName>
    <definedName name="Pekerjaan_tersebut_maka_mobilisasi_dilakukan_secara_teratur_sesuai_dengan_jadwal_pelaksanaan_peker">#REF!</definedName>
    <definedName name="Pekerjaan1">#REF!</definedName>
    <definedName name="Pekerjaan2">#REF!</definedName>
    <definedName name="pekerjaanbesi">#REF!</definedName>
    <definedName name="pekerjab">#REF!</definedName>
    <definedName name="pekerjac">#REF!</definedName>
    <definedName name="PekerjaT">#REF!</definedName>
    <definedName name="pekerjatak">#REF!</definedName>
    <definedName name="pekerjaterampil">#REF!</definedName>
    <definedName name="pekerjaterampil_3">#REF!</definedName>
    <definedName name="pekerjaterampil_4">#REF!</definedName>
    <definedName name="pekjendela">#REF!</definedName>
    <definedName name="pekjendelakaca">#REF!</definedName>
    <definedName name="pekkap">#REF!</definedName>
    <definedName name="PEKKAYU">#REF!</definedName>
    <definedName name="pekkosenkykanfer">#REF!</definedName>
    <definedName name="PEKKUNCIKACA">#REF!</definedName>
    <definedName name="pekkusen">#REF!</definedName>
    <definedName name="PEKLANGIT2">#REF!</definedName>
    <definedName name="PEKLANTAIDINDING">#REF!</definedName>
    <definedName name="PEKLISTRIK">#REF!</definedName>
    <definedName name="pekpasangbtbata1_3">#REF!</definedName>
    <definedName name="pekpasangbtmuka">#REF!</definedName>
    <definedName name="PekPBronjong">#REF!</definedName>
    <definedName name="PEKPENUTUPATAP">#N/A</definedName>
    <definedName name="PEKPERSIAPAN">#REF!</definedName>
    <definedName name="PEKPLESTERAN">#N/A</definedName>
    <definedName name="pekpolituran">#REF!</definedName>
    <definedName name="PEKPONDASI">#REF!</definedName>
    <definedName name="PEKRANGKABAJA">#REF!</definedName>
    <definedName name="peksalur">#REF!</definedName>
    <definedName name="PEKSANITASI">#REF!</definedName>
    <definedName name="peksirtu">#REF!</definedName>
    <definedName name="peksulingpipapvc2">#REF!</definedName>
    <definedName name="PEKTANAH">#REF!</definedName>
    <definedName name="PEKVERNIS">#REF!</definedName>
    <definedName name="PekWaterproof">#N/A</definedName>
    <definedName name="PekWatrproff">#REF!</definedName>
    <definedName name="PEL_DINDING">#REF!</definedName>
    <definedName name="pel_kolam1">#REF!</definedName>
    <definedName name="pel_kolam2">#REF!</definedName>
    <definedName name="PEL_LANTAI">#REF!</definedName>
    <definedName name="pelaburan">#REF!</definedName>
    <definedName name="Pelak" hidden="1">#REF!</definedName>
    <definedName name="Pelaksana">#REF!</definedName>
    <definedName name="pelaku">#REF!</definedName>
    <definedName name="PELAT">#REF!</definedName>
    <definedName name="PelatFe100">#REF!</definedName>
    <definedName name="PelatFe110">#REF!</definedName>
    <definedName name="PelatFe120">#REF!</definedName>
    <definedName name="PelatFe125">#REF!</definedName>
    <definedName name="PelatFe130">#REF!</definedName>
    <definedName name="PelatFe150">#REF!</definedName>
    <definedName name="PelatFe60">#REF!</definedName>
    <definedName name="PelatFe70">#REF!</definedName>
    <definedName name="PelatFe80">#REF!</definedName>
    <definedName name="PELATRAMBU">#REF!</definedName>
    <definedName name="Pelayan">#REF!</definedName>
    <definedName name="Peldya">#REF!</definedName>
    <definedName name="pelinggih11">#REF!</definedName>
    <definedName name="pelmet">#REF!</definedName>
    <definedName name="pelmet_4">#REF!</definedName>
    <definedName name="Pelmud">#REF!</definedName>
    <definedName name="pelumas">#REF!</definedName>
    <definedName name="Pelut">#REF!</definedName>
    <definedName name="PEMADAT">#REF!</definedName>
    <definedName name="pemadatan">#REF!</definedName>
    <definedName name="PEMADATAN_TANAH">#N/A</definedName>
    <definedName name="pemadatan_tanah20cm">#REF!</definedName>
    <definedName name="PemadatanTnh">#REF!</definedName>
    <definedName name="pemadatrodabesi">#REF!</definedName>
    <definedName name="pemadatrodakaret">#REF!</definedName>
    <definedName name="PemadtTanah">#REF!</definedName>
    <definedName name="PEMAK_TNG">#REF!</definedName>
    <definedName name="PemakaianBahan">#REF!</definedName>
    <definedName name="pemamcangantegak">#REF!</definedName>
    <definedName name="pemancangan">#REF!</definedName>
    <definedName name="Pemancangan_Kayu_Ulin_10x10x4m">#REF!</definedName>
    <definedName name="Pemancangan_Pipa__dia.305mm____12">#REF!</definedName>
    <definedName name="Pemancangan_Pipa__dia.508mm_u__Angkur">#REF!</definedName>
    <definedName name="Pemancangan_Pipa__dia.609mm_u__Angkur">#REF!</definedName>
    <definedName name="Pemancangan_Sheet_Pile_FSP_III_A._l_15_M">#REF!</definedName>
    <definedName name="Pemancangan_Sheet_Pile_FSP_V___L_._L_15M">#REF!</definedName>
    <definedName name="PEMANCANGAN_TIANG_PANCANG____PANJANG_42_M">#REF!</definedName>
    <definedName name="pemancanganmrg">#REF!</definedName>
    <definedName name="pemancangantegak">#REF!</definedName>
    <definedName name="pemancangantgk">#REF!</definedName>
    <definedName name="pemasak.aspal">#REF!</definedName>
    <definedName name="pemasangan">#REF!</definedName>
    <definedName name="Pemasangan_Beronjong">#REF!</definedName>
    <definedName name="Pemasangan_pipadrain">#REF!</definedName>
    <definedName name="Pemasanganpipa_drain">#REF!</definedName>
    <definedName name="Pemasaran">#REF!</definedName>
    <definedName name="pemasukandaya1300">#REF!</definedName>
    <definedName name="pemb.sop">#REF!</definedName>
    <definedName name="pemb_operator">#REF!</definedName>
    <definedName name="pemb39">#REF!</definedName>
    <definedName name="pembantu">#REF!</definedName>
    <definedName name="pembantu_operator">#REF!</definedName>
    <definedName name="PEMBANTU_OPERATOR___MEKANIK">#REF!</definedName>
    <definedName name="PEMBANTU_OPERATOR___MEKANIK_1">#REF!</definedName>
    <definedName name="PEMBANTU_OPERATOR___MEKANIK_4">#REF!</definedName>
    <definedName name="PEMBANTU_OPERATOR___MEKANIK_7">#REF!</definedName>
    <definedName name="pembantu_pengemudi">#REF!</definedName>
    <definedName name="pembantuo">#REF!</definedName>
    <definedName name="pembantuoperator">#REF!</definedName>
    <definedName name="PembBedeng">#REF!</definedName>
    <definedName name="Pember_Awal">#REF!</definedName>
    <definedName name="pembersihan">#REF!</definedName>
    <definedName name="PEMBERSIHAN_LAHAN">#REF!</definedName>
    <definedName name="pembersihan_perataan">#REF!</definedName>
    <definedName name="PembersihanLap">#REF!</definedName>
    <definedName name="pembersihanlapangan">#REF!</definedName>
    <definedName name="pembesia">#REF!</definedName>
    <definedName name="PEMBESIAN">#REF!</definedName>
    <definedName name="PEMBESIAN___100_kg">#REF!</definedName>
    <definedName name="Pembesian_1kg">#REF!</definedName>
    <definedName name="Pembesian_4">#REF!</definedName>
    <definedName name="PembGudang">#REF!</definedName>
    <definedName name="PembKantor">#REF!</definedName>
    <definedName name="Pembongkaran">#REF!</definedName>
    <definedName name="Pembongkaran_Total">#REF!</definedName>
    <definedName name="pemboperator">#REF!</definedName>
    <definedName name="PembRmhJaga">#REF!</definedName>
    <definedName name="pembsian">#REF!</definedName>
    <definedName name="pembsopir">#REF!</definedName>
    <definedName name="PEMBUANGAN_DRUM_KOSONG">#REF!</definedName>
    <definedName name="PEMBUATAN_DAN_PEMASANGAN_FRONTAL_FRAME___UNTUK_BREASTING_DOLPHIN">#REF!</definedName>
    <definedName name="Pembuatan_Lubang_Drainase_Pada_Sheet_Pile">#REF!</definedName>
    <definedName name="Pembulatan">#REF!</definedName>
    <definedName name="Pembulatan_US">#REF!</definedName>
    <definedName name="pemda">#REF!</definedName>
    <definedName name="pemda1">#REF!</definedName>
    <definedName name="pemecah.batu">#REF!</definedName>
    <definedName name="pemel">#REF!</definedName>
    <definedName name="PEMELIHARAAN">#REF!</definedName>
    <definedName name="Pemeliharaan_rutin_jembatan">#REF!</definedName>
    <definedName name="Pemeliharaan_rutin_perkerasan">#REF!</definedName>
    <definedName name="Pemeliharaan_rutin_perlengkapan_jalan">#REF!</definedName>
    <definedName name="Pemeliharaan_rutin_selokan_dll">#REF!</definedName>
    <definedName name="Pemeliharaan_rutinbahu_jalan">#REF!</definedName>
    <definedName name="pemotongan">#REF!</definedName>
    <definedName name="PEMOTONGAN_TIANG_PANCANG">#REF!</definedName>
    <definedName name="PemubugBentala">#REF!</definedName>
    <definedName name="PEMUPUKAN_TAMAN___POHON">#REF!</definedName>
    <definedName name="PEN">#REF!</definedName>
    <definedName name="PEN_4">#REF!</definedName>
    <definedName name="pen_exppn">#REF!</definedName>
    <definedName name="pen_saluran">#REF!</definedName>
    <definedName name="Penangkal_petir">#REF!</definedName>
    <definedName name="penangkalpetir">#REF!</definedName>
    <definedName name="Penawaran">#REF!</definedName>
    <definedName name="penerangan">#REF!</definedName>
    <definedName name="PENERANGAN___KESELAMATAN_KERJA_TANPA_PEMANCANGAN">#REF!</definedName>
    <definedName name="PENERANGAN_DAN_KESELAMATAN_KERJA">#REF!</definedName>
    <definedName name="peng">#REF!</definedName>
    <definedName name="peng.bronjong">#REF!</definedName>
    <definedName name="PENGADAAN_AGREGAT_KELAS_B">#REF!</definedName>
    <definedName name="PENGADAAN_AGREGAT_KELAS_C">#REF!</definedName>
    <definedName name="Pengadaan_Dan_Pemasangan_Geotextile">#REF!</definedName>
    <definedName name="pengadaan_pipa">#REF!</definedName>
    <definedName name="Pengadaan_Pipa_dia._508_u__Angkur">#REF!</definedName>
    <definedName name="Pengadaan_Pipa_dia._609_u__Angkur">#REF!</definedName>
    <definedName name="Pengadaan_Sheet_Pile_FSP_III_A._L_15M">#REF!</definedName>
    <definedName name="Pengadaan_Sheet_Pile_FSP_V___L_._L_15M">#REF!</definedName>
    <definedName name="Pengadaan_Speed_Boat">#REF!</definedName>
    <definedName name="PengadaanBahan">#REF!</definedName>
    <definedName name="PENGARAH_1">#REF!</definedName>
    <definedName name="PENGARAH_2">#REF!</definedName>
    <definedName name="pengaruh_DH">#REF!</definedName>
    <definedName name="PENGARUH_SUD_PARK">#REF!</definedName>
    <definedName name="pengawas">#REF!</definedName>
    <definedName name="Pengawas_Utama">#REF!</definedName>
    <definedName name="pengecatan">#REF!</definedName>
    <definedName name="Pengecatan_Sheet_Pile">#REF!</definedName>
    <definedName name="PENGECATAN_TIANG_PANCANG_3_KALI">#REF!</definedName>
    <definedName name="PENGECATAN1">#REF!</definedName>
    <definedName name="PENGECATANBESI">#REF!</definedName>
    <definedName name="pengecatanexterior">#REF!</definedName>
    <definedName name="pengecataninterior">#REF!</definedName>
    <definedName name="PENGECATANKAPBAJA">#REF!</definedName>
    <definedName name="PENGECATANKAYU">#REF!</definedName>
    <definedName name="PENGECATANTEMBOKBARU">#REF!</definedName>
    <definedName name="PENGECATANTEMBOKLAMA">#REF!</definedName>
    <definedName name="Pengecoran">#REF!</definedName>
    <definedName name="pengemudi">#REF!</definedName>
    <definedName name="Pengendalian_lalu_lintas">#REF!</definedName>
    <definedName name="PengeringanDgnPompa">#REF!</definedName>
    <definedName name="PengeringanPompa">#REF!</definedName>
    <definedName name="Pengesahan.">#REF!</definedName>
    <definedName name="PENGETERAN">#REF!</definedName>
    <definedName name="Pengetesan">#REF!</definedName>
    <definedName name="Penggantung_t_100_cm">#REF!</definedName>
    <definedName name="penggergaji">#REF!</definedName>
    <definedName name="PENGGETAR">#REF!</definedName>
    <definedName name="penggosok.tegel">#REF!</definedName>
    <definedName name="penghampar">#REF!</definedName>
    <definedName name="pengikat">#REF!</definedName>
    <definedName name="PENGISI_TIANG_PANCANG_BETON">#REF!</definedName>
    <definedName name="pengresek">#REF!</definedName>
    <definedName name="pengukuran">#REF!</definedName>
    <definedName name="PENGUKURAN___POSITIONING">#REF!</definedName>
    <definedName name="PENGUKURAN__TANPA_PEMANCANGAN">#REF!</definedName>
    <definedName name="PENGUKURAN_BOUWPLANK">#N/A</definedName>
    <definedName name="Pengukuran_bowplank">#REF!</definedName>
    <definedName name="Pengunci___penggantung">#REF!</definedName>
    <definedName name="Pengupasan_Plesteran">#REF!</definedName>
    <definedName name="penitian">#REF!</definedName>
    <definedName name="PENJAGA_MALAM">#REF!</definedName>
    <definedName name="PENJAGA_MALAM_1">#REF!</definedName>
    <definedName name="PENJAGA_MALAM_4">#REF!</definedName>
    <definedName name="PENJAGA_MALAM_7">#REF!</definedName>
    <definedName name="PENJUMLAHAN" localSheetId="9">[0]!__________pbs80:[0]!__daf33</definedName>
    <definedName name="PENJUMLAHAN">[0]!__________pbs80:[0]!__daf33</definedName>
    <definedName name="peno" localSheetId="9" hidden="1">{#N/A,#N/A,FALSE,"REK";#N/A,#N/A,FALSE,"Bq-ARS"}</definedName>
    <definedName name="peno" hidden="1">{#N/A,#N/A,FALSE,"REK";#N/A,#N/A,FALSE,"Bq-ARS"}</definedName>
    <definedName name="PENTAP">#REF!</definedName>
    <definedName name="pentin">#REF!</definedName>
    <definedName name="pentul" localSheetId="9" hidden="1">{#N/A,#N/A,FALSE,"REK-S-TPL";#N/A,#N/A,FALSE,"REK-TPML";#N/A,#N/A,FALSE,"RAB-TEMPEL"}</definedName>
    <definedName name="pentul" hidden="1">{#N/A,#N/A,FALSE,"REK-S-TPL";#N/A,#N/A,FALSE,"REK-TPML";#N/A,#N/A,FALSE,"RAB-TEMPEL"}</definedName>
    <definedName name="Penulisan">#REF!</definedName>
    <definedName name="penutup">#REF!</definedName>
    <definedName name="PENUTUP_TIANG_PANCANG">#REF!</definedName>
    <definedName name="penyambungan">#REF!</definedName>
    <definedName name="PENYAMBUNGAN_TIANG_PANCANG">#REF!</definedName>
    <definedName name="penyaring">#REF!</definedName>
    <definedName name="PenyebaranM">#REF!</definedName>
    <definedName name="penyekata100">#REF!</definedName>
    <definedName name="penyelesaian">#REF!</definedName>
    <definedName name="penyemprot1000">#REF!</definedName>
    <definedName name="penyengker">#REF!</definedName>
    <definedName name="penyiapan_badan">#REF!</definedName>
    <definedName name="Penyiapan_BJ">#REF!</definedName>
    <definedName name="PenyiapanBadjal">#REF!</definedName>
    <definedName name="PenyiapanBajal">#REF!</definedName>
    <definedName name="PEPALIHAN">#REF!</definedName>
    <definedName name="PepalihanBwhKusen">#REF!</definedName>
    <definedName name="PepalihanPintu">#REF!</definedName>
    <definedName name="PepalihanPlin">#REF!</definedName>
    <definedName name="PEPEKANYA">#REF!</definedName>
    <definedName name="PeplihanKOlom">#REF!</definedName>
    <definedName name="PER">#REF!</definedName>
    <definedName name="peralatan">#REF!</definedName>
    <definedName name="Peralatan_baja_IWF_Ex_DN">#REF!</definedName>
    <definedName name="Peralatan1">#REF!</definedName>
    <definedName name="Peralatanktr">#REF!</definedName>
    <definedName name="perancah">#REF!</definedName>
    <definedName name="perancahc">#REF!</definedName>
    <definedName name="perang48b">#REF!</definedName>
    <definedName name="perataan">#REF!</definedName>
    <definedName name="Perataan_lokasi_base_camp">#REF!</definedName>
    <definedName name="Perbaikan_Awal_Molen">#REF!</definedName>
    <definedName name="Perbaikan_jalan_kerja_base_camp">#REF!</definedName>
    <definedName name="Perbaikan_jembatan_berlobang_sementara">#REF!</definedName>
    <definedName name="perc">#REF!</definedName>
    <definedName name="PErcB">#REF!</definedName>
    <definedName name="PERCENT">#REF!</definedName>
    <definedName name="PERCENT_4">#REF!</definedName>
    <definedName name="perekat">#REF!</definedName>
    <definedName name="perekatprofing">#REF!</definedName>
    <definedName name="peresapan">#REF!</definedName>
    <definedName name="PERHITVOL3" localSheetId="9">{"Book1","4.09 FLORA DAN FAUNA.xls","4.22 PERLENGKAPAN SEKOLAH.xls"}</definedName>
    <definedName name="PERHITVOL3">{"Book1","4.09 FLORA DAN FAUNA.xls","4.22 PERLENGKAPAN SEKOLAH.xls"}</definedName>
    <definedName name="PeriadeHari">#REF!</definedName>
    <definedName name="PerincianUPAH">#REF!</definedName>
    <definedName name="Periode">#REF!</definedName>
    <definedName name="PeriodeBulan">#REF!</definedName>
    <definedName name="PeriodeBulanan">#REF!</definedName>
    <definedName name="PeriodeBulananMC">#REF!</definedName>
    <definedName name="PeriodeBulanLapEkstern">#REF!</definedName>
    <definedName name="PeriodeBulanMC">#REF!</definedName>
    <definedName name="PeriodeHarian">#REF!</definedName>
    <definedName name="PeriodeIntern">#REF!</definedName>
    <definedName name="PeriodeK5">#REF!</definedName>
    <definedName name="PeriodeKumulatifBulan">#REF!</definedName>
    <definedName name="PeriodeKumulatifBulanLapEkstern">#REF!</definedName>
    <definedName name="PeriodeKumulatifIntern">#REF!</definedName>
    <definedName name="PeriodeLapBulanan">#REF!</definedName>
    <definedName name="PeriodeLapIntern">#REF!</definedName>
    <definedName name="PeriodeLapK5">#REF!</definedName>
    <definedName name="PeriodeMinggu">#REF!</definedName>
    <definedName name="PeriodeMingguan">#REF!</definedName>
    <definedName name="PeriodePerubRAP">#REF!</definedName>
    <definedName name="PERIODIK">#REF!</definedName>
    <definedName name="perk_5_10">#REF!</definedName>
    <definedName name="perkerasan_cold_milling">#REF!</definedName>
    <definedName name="Perktr">#REF!</definedName>
    <definedName name="perlengkapan_jalan">#REF!</definedName>
    <definedName name="PERLENGKAPAN1">#REF!</definedName>
    <definedName name="Perlengkapanktr">#REF!</definedName>
    <definedName name="pernis">#REF!</definedName>
    <definedName name="PERP">#REF!</definedName>
    <definedName name="PERP_4">#REF!</definedName>
    <definedName name="PERPIPAAN_BATUSESA">#REF!</definedName>
    <definedName name="PERPIPAAN_DI_RESERVOIR_INTAKE">#REF!</definedName>
    <definedName name="PERPIPAAN_DI_RESV._TRANSMISI">#REF!</definedName>
    <definedName name="PERPIPAAN_KE_RESV._TRANSMISI">#REF!</definedName>
    <definedName name="PERPIPAAN_MATA_AIR_KE_RESV._INTAKE">#REF!</definedName>
    <definedName name="PERPIPAAN_POMPA_TRANSMISI">#REF!</definedName>
    <definedName name="perpus">#REF!</definedName>
    <definedName name="PERS">#REF!</definedName>
    <definedName name="PersenAspal">#REF!</definedName>
    <definedName name="PersenBatu">#REF!</definedName>
    <definedName name="PersenKayu">#REF!</definedName>
    <definedName name="PersenPasir">#REF!</definedName>
    <definedName name="PersenSemen">#REF!</definedName>
    <definedName name="persh">#REF!</definedName>
    <definedName name="persiapan">#REF!</definedName>
    <definedName name="personil">#REF!</definedName>
    <definedName name="PERTAMINA">#REF!</definedName>
    <definedName name="PerubahanRAP">#REF!</definedName>
    <definedName name="PerubahanRAP_A">#REF!</definedName>
    <definedName name="PerubahanRAP_B">#REF!</definedName>
    <definedName name="PerubahanRAP_BUL">#REF!</definedName>
    <definedName name="PerubahanRAP_S">#REF!</definedName>
    <definedName name="PerubahanRAP_U">#REF!</definedName>
    <definedName name="Perusahaan">#REF!</definedName>
    <definedName name="PETC">#REF!</definedName>
    <definedName name="PETC_4">#REF!</definedName>
    <definedName name="peter">#REF!</definedName>
    <definedName name="Petir">#REF!</definedName>
    <definedName name="PEXC">#REF!</definedName>
    <definedName name="pf">#REF!</definedName>
    <definedName name="pf_1">#REF!</definedName>
    <definedName name="pf_4">#REF!</definedName>
    <definedName name="pf_7">#REF!</definedName>
    <definedName name="PF_S">#REF!</definedName>
    <definedName name="PF_S_1">#REF!</definedName>
    <definedName name="PF_S_4">#REF!</definedName>
    <definedName name="pf12kr">#REF!</definedName>
    <definedName name="pf16kbk">#REF!</definedName>
    <definedName name="pf16kmp">#REF!</definedName>
    <definedName name="pf16kr">#REF!</definedName>
    <definedName name="pf16kth">#REF!</definedName>
    <definedName name="pf21kbk">#REF!</definedName>
    <definedName name="pf21kmp">#REF!</definedName>
    <definedName name="pf21kr">#REF!</definedName>
    <definedName name="pf21kth">#REF!</definedName>
    <definedName name="pf22kbk">#REF!</definedName>
    <definedName name="pf22kmp">#REF!</definedName>
    <definedName name="pf22kr">#REF!</definedName>
    <definedName name="pf22kth">#REF!</definedName>
    <definedName name="pf26kbk">#REF!</definedName>
    <definedName name="pf26kmp">#REF!</definedName>
    <definedName name="pf26kr">#REF!</definedName>
    <definedName name="PFMAT">#REF!</definedName>
    <definedName name="PFRP">#REF!</definedName>
    <definedName name="PFRP_1">#REF!</definedName>
    <definedName name="PFRP_7">#REF!</definedName>
    <definedName name="PFUNIT">#REF!</definedName>
    <definedName name="PFUPAH">#REF!</definedName>
    <definedName name="PFUS">#REF!</definedName>
    <definedName name="PFUS_1">#REF!</definedName>
    <definedName name="PFUS_7">#REF!</definedName>
    <definedName name="pg">#REF!</definedName>
    <definedName name="PG.01">#REF!</definedName>
    <definedName name="PG.02">#REF!</definedName>
    <definedName name="PG.1">#REF!</definedName>
    <definedName name="PG.1.2">#REF!</definedName>
    <definedName name="PG.1.5">#REF!</definedName>
    <definedName name="PG.2">#REF!</definedName>
    <definedName name="PG.3">#REF!</definedName>
    <definedName name="PG.3.4">#REF!</definedName>
    <definedName name="PG.4">#REF!</definedName>
    <definedName name="pg.5">#REF!</definedName>
    <definedName name="pg.6">#REF!</definedName>
    <definedName name="Pg.a">#REF!</definedName>
    <definedName name="pg_1">#REF!</definedName>
    <definedName name="pg_1_1">#REF!</definedName>
    <definedName name="pg_1_1_1">#REF!</definedName>
    <definedName name="pg_3">#REF!</definedName>
    <definedName name="pg_4">#REF!</definedName>
    <definedName name="pg_4100">#N/A</definedName>
    <definedName name="pg_4150">#N/A</definedName>
    <definedName name="pg_7">#REF!</definedName>
    <definedName name="pg32i">#REF!</definedName>
    <definedName name="pg32m">#REF!</definedName>
    <definedName name="pg32n">#REF!</definedName>
    <definedName name="pg32r">#REF!</definedName>
    <definedName name="pg33i">#REF!</definedName>
    <definedName name="pg33n">#REF!</definedName>
    <definedName name="pg33r">#REF!</definedName>
    <definedName name="pg41a2">#REF!</definedName>
    <definedName name="pg47a1">#REF!</definedName>
    <definedName name="pg47a2">#REF!</definedName>
    <definedName name="pg47a3">#REF!</definedName>
    <definedName name="pg47a4">#REF!</definedName>
    <definedName name="pg50c">#REF!</definedName>
    <definedName name="pg50i">#REF!</definedName>
    <definedName name="pg50m">#REF!</definedName>
    <definedName name="pg50r">#REF!</definedName>
    <definedName name="pgal25">#REF!</definedName>
    <definedName name="pgal5">#REF!</definedName>
    <definedName name="PGaliB">#REF!</definedName>
    <definedName name="PGaliD">#REF!</definedName>
    <definedName name="pgc">#REF!</definedName>
    <definedName name="pgc___0">"$#REF!.$N$283"</definedName>
    <definedName name="pgc_1">#REF!</definedName>
    <definedName name="pgc_1_1">#REF!</definedName>
    <definedName name="pgc_1_1_1">#REF!</definedName>
    <definedName name="pgc_2">#REF!</definedName>
    <definedName name="pgc_3">#REF!</definedName>
    <definedName name="pgc_3_1">#REF!</definedName>
    <definedName name="pgc_4">#REF!</definedName>
    <definedName name="pgc_4_1">#REF!</definedName>
    <definedName name="pgc_5">#REF!</definedName>
    <definedName name="pgc_6">#REF!</definedName>
    <definedName name="pgc_7">#REF!</definedName>
    <definedName name="pgc_7_1">#REF!</definedName>
    <definedName name="pgc_8">#REF!</definedName>
    <definedName name="pgc_9">#REF!</definedName>
    <definedName name="Pgravel">#REF!</definedName>
    <definedName name="pgrglotk">#REF!</definedName>
    <definedName name="PGS">#REF!</definedName>
    <definedName name="ph">#REF!</definedName>
    <definedName name="ph_4">#REF!</definedName>
    <definedName name="ph0000">#REF!</definedName>
    <definedName name="ph100___0">"$#REF!.$#REF!$#REF!"</definedName>
    <definedName name="ph100_1">#REF!</definedName>
    <definedName name="ph100_1_1">#REF!</definedName>
    <definedName name="ph100_1_1_1">#REF!</definedName>
    <definedName name="ph100_2">#REF!</definedName>
    <definedName name="ph100_3">#REF!</definedName>
    <definedName name="ph100_3_1">#REF!</definedName>
    <definedName name="ph100_3_1_1">#REF!</definedName>
    <definedName name="ph100_3_2">#REF!</definedName>
    <definedName name="ph100_4">#REF!</definedName>
    <definedName name="ph100_4_1">#REF!</definedName>
    <definedName name="ph100_5">#REF!</definedName>
    <definedName name="ph100_6">#REF!</definedName>
    <definedName name="ph100_7">#REF!</definedName>
    <definedName name="ph100_7_1">#REF!</definedName>
    <definedName name="ph100_8">#REF!</definedName>
    <definedName name="ph100_9">#REF!</definedName>
    <definedName name="ph10as">#REF!</definedName>
    <definedName name="ph10s20">#REF!</definedName>
    <definedName name="ph10s30">#REF!</definedName>
    <definedName name="ph150___0">"$#REF!.$#REF!$#REF!"</definedName>
    <definedName name="ph150_1">#REF!</definedName>
    <definedName name="ph150_1_1">#REF!</definedName>
    <definedName name="ph150_1_1_1">#REF!</definedName>
    <definedName name="ph150_2">#REF!</definedName>
    <definedName name="ph150_3">#REF!</definedName>
    <definedName name="ph150_3_1">#REF!</definedName>
    <definedName name="ph150_3_1_1">#REF!</definedName>
    <definedName name="ph150_3_2">#REF!</definedName>
    <definedName name="ph150_4">#REF!</definedName>
    <definedName name="ph150_4_1">#REF!</definedName>
    <definedName name="ph150_5">#REF!</definedName>
    <definedName name="ph150_6">#REF!</definedName>
    <definedName name="ph150_7">#REF!</definedName>
    <definedName name="ph150_7_1">#REF!</definedName>
    <definedName name="ph150_8">#REF!</definedName>
    <definedName name="ph150_9">#REF!</definedName>
    <definedName name="ph2b">#REF!</definedName>
    <definedName name="ph2m">#REF!</definedName>
    <definedName name="ph2p">#REF!</definedName>
    <definedName name="ph2v">#REF!</definedName>
    <definedName name="ph6b">#REF!</definedName>
    <definedName name="ph6gb">#REF!</definedName>
    <definedName name="ph6m">#REF!</definedName>
    <definedName name="ph8asb">#REF!</definedName>
    <definedName name="ph8ask">#REF!</definedName>
    <definedName name="ph8s20">#REF!</definedName>
    <definedName name="ph8s30">#REF!</definedName>
    <definedName name="phf100___0">"$#REF!.$#REF!$#REF!"</definedName>
    <definedName name="phf100_1">#REF!</definedName>
    <definedName name="phf100_1_1">#REF!</definedName>
    <definedName name="phf100_1_1_1">#REF!</definedName>
    <definedName name="phf100_2">#REF!</definedName>
    <definedName name="phf100_2_1">#REF!</definedName>
    <definedName name="phf100_3">#REF!</definedName>
    <definedName name="phf100_3_1">#REF!</definedName>
    <definedName name="phf100_3_1_1">#REF!</definedName>
    <definedName name="phf100_3_2">#REF!</definedName>
    <definedName name="phf100_4">#REF!</definedName>
    <definedName name="phf100_4_1">#REF!</definedName>
    <definedName name="phf100_5">#REF!</definedName>
    <definedName name="phf100_6">#REF!</definedName>
    <definedName name="phf100_7">#REF!</definedName>
    <definedName name="phf100_7_1">#REF!</definedName>
    <definedName name="phf100_8">#REF!</definedName>
    <definedName name="phf100_9">#REF!</definedName>
    <definedName name="phf150___0">"$#REF!.$#REF!$#REF!"</definedName>
    <definedName name="phf150_1">#REF!</definedName>
    <definedName name="phf150_1_1">#REF!</definedName>
    <definedName name="phf150_1_1_1">#REF!</definedName>
    <definedName name="phf150_2">#REF!</definedName>
    <definedName name="phf150_2_1">#REF!</definedName>
    <definedName name="phf150_3">#REF!</definedName>
    <definedName name="phf150_3_1">#REF!</definedName>
    <definedName name="phf150_3_1_1">#REF!</definedName>
    <definedName name="phf150_3_2">#REF!</definedName>
    <definedName name="phf150_4">#REF!</definedName>
    <definedName name="phf150_4_1">#REF!</definedName>
    <definedName name="phf150_5">#REF!</definedName>
    <definedName name="phf150_6">#REF!</definedName>
    <definedName name="phf150_7">#REF!</definedName>
    <definedName name="phf150_7_1">#REF!</definedName>
    <definedName name="phf150_8">#REF!</definedName>
    <definedName name="phf150_9">#REF!</definedName>
    <definedName name="Phil">#REF!</definedName>
    <definedName name="Philip" localSheetId="9" hidden="1">{#N/A,#N/A,FALSE,"REK-S-TPL";#N/A,#N/A,FALSE,"REK-TPML";#N/A,#N/A,FALSE,"RAB-TEMPEL"}</definedName>
    <definedName name="Philip" hidden="1">{#N/A,#N/A,FALSE,"REK-S-TPL";#N/A,#N/A,FALSE,"REK-TPML";#N/A,#N/A,FALSE,"RAB-TEMPEL"}</definedName>
    <definedName name="phisik.012">#REF!</definedName>
    <definedName name="phisik.012.apbn">#REF!</definedName>
    <definedName name="phisik.012.bln">#REF!</definedName>
    <definedName name="phisik.019">#REF!</definedName>
    <definedName name="phisik.019.apbn">#REF!</definedName>
    <definedName name="phisik.019.bln">#REF!</definedName>
    <definedName name="phisik.034">#REF!</definedName>
    <definedName name="phisik.034.apbn">#REF!</definedName>
    <definedName name="phisik.034.bln">#REF!</definedName>
    <definedName name="phisik.055">#REF!</definedName>
    <definedName name="phisik.055.apbn">#REF!</definedName>
    <definedName name="phisik.055.bln">#REF!</definedName>
    <definedName name="phisik.073">#REF!</definedName>
    <definedName name="phisik.073.apbn">#REF!</definedName>
    <definedName name="phisik.073.bln">#REF!</definedName>
    <definedName name="phisik.075">#REF!</definedName>
    <definedName name="phisik.075.apbn">#REF!</definedName>
    <definedName name="phisik.075.bln">#REF!</definedName>
    <definedName name="phisik.077">#REF!</definedName>
    <definedName name="phisik.090">#REF!</definedName>
    <definedName name="phisik.090.apbn">#REF!</definedName>
    <definedName name="phisik.090.bln">#REF!</definedName>
    <definedName name="phm">#REF!</definedName>
    <definedName name="Phone">#REF!</definedName>
    <definedName name="phouse">#REF!</definedName>
    <definedName name="PHYD">#REF!</definedName>
    <definedName name="pi">#REF!</definedName>
    <definedName name="PICK">#REF!</definedName>
    <definedName name="Pick.Up">#REF!</definedName>
    <definedName name="pick_up">#REF!</definedName>
    <definedName name="Pick_Up_Truck__1_T">#REF!</definedName>
    <definedName name="PickUp">#REF!</definedName>
    <definedName name="pii">#REF!</definedName>
    <definedName name="pijar">#REF!</definedName>
    <definedName name="pijar_10">#REF!</definedName>
    <definedName name="pijar_2">#REF!</definedName>
    <definedName name="pijar_3">#REF!</definedName>
    <definedName name="pijar_4">#REF!</definedName>
    <definedName name="pijar_5">#REF!</definedName>
    <definedName name="pijar_6">#REF!</definedName>
    <definedName name="pijar_8">#REF!</definedName>
    <definedName name="pijar15watt">#REF!</definedName>
    <definedName name="pijar25">#REF!</definedName>
    <definedName name="pijar25watt">#REF!</definedName>
    <definedName name="pikup">#REF!</definedName>
    <definedName name="PIL">#REF!</definedName>
    <definedName name="PIL_1">#REF!</definedName>
    <definedName name="PIL_4">#REF!</definedName>
    <definedName name="pile">#REF!</definedName>
    <definedName name="PILE_CAP_BETON_BERTULANG">#REF!</definedName>
    <definedName name="pilecap">#REF!</definedName>
    <definedName name="piledrive">#REF!</definedName>
    <definedName name="PILEHAMER">#REF!</definedName>
    <definedName name="pilehammer">#REF!</definedName>
    <definedName name="piles">#REF!</definedName>
    <definedName name="pilih_Breakdown">#REF!</definedName>
    <definedName name="Pilihan">#REF!</definedName>
    <definedName name="pim_per">#REF!</definedName>
    <definedName name="Pimpro">#REF!</definedName>
    <definedName name="pinang">#REF!</definedName>
    <definedName name="PINDAH">#N/A</definedName>
    <definedName name="pint">#REF!</definedName>
    <definedName name="pintu">#REF!</definedName>
    <definedName name="PINTU_A">#REF!</definedName>
    <definedName name="PINTU_B">#REF!</definedName>
    <definedName name="PINTU_BASE">#REF!</definedName>
    <definedName name="PINTU_BESI">#REF!</definedName>
    <definedName name="PINTU_C">#REF!</definedName>
    <definedName name="pintu_dorong">#REF!</definedName>
    <definedName name="Pintu_Double_Teakwood">#REF!</definedName>
    <definedName name="PINTU_JATI">#REF!</definedName>
    <definedName name="Pintu_Kaca">#REF!</definedName>
    <definedName name="pintu_p2">#REF!</definedName>
    <definedName name="Pintu_panel_kaca">#REF!</definedName>
    <definedName name="Pintu_panel_kampe">#REF!</definedName>
    <definedName name="Pintu_panel_KulitJeruk">#REF!</definedName>
    <definedName name="PINTU_PANIL">#REF!</definedName>
    <definedName name="PINTU_PLY">#REF!</definedName>
    <definedName name="PINTU_PLY_ALU">#REF!</definedName>
    <definedName name="Pintu_teakwood_4mm">#REF!</definedName>
    <definedName name="Pintu_Teakwood_Formika">#REF!</definedName>
    <definedName name="Pintu_teakwood_rangkap">#REF!</definedName>
    <definedName name="pintu_wc">#REF!</definedName>
    <definedName name="Pintu8">#REF!</definedName>
    <definedName name="pintudobelteakwood">#REF!</definedName>
    <definedName name="PINTUKLAM">#REF!</definedName>
    <definedName name="pintupanel">#REF!</definedName>
    <definedName name="pintupanil">#REF!</definedName>
    <definedName name="pintupanilalukamper">#REF!</definedName>
    <definedName name="pintupanilkamper">#REF!</definedName>
    <definedName name="pintupanilkamperukir">#REF!</definedName>
    <definedName name="PINTUPLAYWOOD">#REF!</definedName>
    <definedName name="PintuPlyAl">#REF!</definedName>
    <definedName name="PintuPlyDbl">#REF!</definedName>
    <definedName name="pintuplywood">#REF!</definedName>
    <definedName name="pintuteak">#REF!</definedName>
    <definedName name="pintuteakalu">#REF!</definedName>
    <definedName name="pintuteakwoodrangkap">#REF!</definedName>
    <definedName name="pintutralis">#REF!</definedName>
    <definedName name="PIP">#REF!</definedName>
    <definedName name="PIP_1">#REF!</definedName>
    <definedName name="PIP_4">#REF!</definedName>
    <definedName name="pipa">#REF!</definedName>
    <definedName name="PIPA.GI100">#REF!</definedName>
    <definedName name="PIPA.GI150">#REF!</definedName>
    <definedName name="PIPA.GI200">#REF!</definedName>
    <definedName name="PIPA.GI200EXS">#REF!</definedName>
    <definedName name="PIPA.GI250">#REF!</definedName>
    <definedName name="PIPA.GI50">#REF!</definedName>
    <definedName name="PIPA.GI75">#REF!</definedName>
    <definedName name="Pipa.l">#REF!</definedName>
    <definedName name="Pipa__pvc_maspion_D_ø_2">#REF!</definedName>
    <definedName name="Pipa__pvc_maspion_ø_4">#REF!</definedName>
    <definedName name="PIPA_0.5">#REF!</definedName>
    <definedName name="PIPA_0.75">#REF!</definedName>
    <definedName name="Pipa_0_5_AW">#REF!</definedName>
    <definedName name="Pipa_1_AW">#REF!</definedName>
    <definedName name="PIPA_2">#REF!</definedName>
    <definedName name="Pipa_2_AW">#REF!</definedName>
    <definedName name="PIPA_3">#REF!</definedName>
    <definedName name="Pipa_3_AW">#REF!</definedName>
    <definedName name="Pipa_3per4_AW">#REF!</definedName>
    <definedName name="PIPA_4">#REF!</definedName>
    <definedName name="Pipa_4_AW">#REF!</definedName>
    <definedName name="Pipa_Accessories_End_Cap_25_mm">"/My Documents/Project/Proyek Berjalan/Bidakara/RAB/Documents and Settings/Nurchayono/My Documents/Privat1/Proyek/renov TBGS/MATRA/Projects/01CipakuYKK-BI/Teknis/04RAB/rab pelaksanaan/03Plot/RAB Pengembangan Lahan Cipaku.xls'#$'Daftar Harga Material'.$G$85"</definedName>
    <definedName name="Pipa_Accessories_End_Cap_25_mm_2">"/My Documents/Project/Proyek Berjalan/Bidakara/RAB/Documents and Settings/Nurchayono/My Documents/Privat1/Proyek/renov TBGS/MATRA/Projects/01CipakuYKK-BI/Teknis/04RAB/rab pelaksanaan/03Plot/RAB Pengembangan Lahan Cipaku.xls'#$'Daftar Harga Material'.$G$85"</definedName>
    <definedName name="Pipa_Accessories_End_Cap_32_mm">"/My Documents/Project/Proyek Berjalan/Bidakara/RAB/Documents and Settings/Nurchayono/My Documents/Privat1/Proyek/renov TBGS/MATRA/Projects/01CipakuYKK-BI/Teknis/04RAB/rab pelaksanaan/03Plot/RAB Pengembangan Lahan Cipaku.xls'#$'Daftar Harga Material'.$G$86"</definedName>
    <definedName name="Pipa_Accessories_End_Cap_32_mm_2">"/My Documents/Project/Proyek Berjalan/Bidakara/RAB/Documents and Settings/Nurchayono/My Documents/Privat1/Proyek/renov TBGS/MATRA/Projects/01CipakuYKK-BI/Teknis/04RAB/rab pelaksanaan/03Plot/RAB Pengembangan Lahan Cipaku.xls'#$'Daftar Harga Material'.$G$86"</definedName>
    <definedName name="Pipa_Accessories_Gate_Valve_25">"/My Documents/Project/Proyek Berjalan/Bidakara/RAB/Documents and Settings/Nurchayono/My Documents/Privat1/Proyek/renov TBGS/MATRA/Projects/01CipakuYKK-BI/Teknis/04RAB/rab pelaksanaan/03Plot/RAB Pengembangan Lahan Cipaku.xls'#$'Daftar Harga Material'.$G$88"</definedName>
    <definedName name="Pipa_Accessories_Gate_Valve_25_2">"/My Documents/Project/Proyek Berjalan/Bidakara/RAB/Documents and Settings/Nurchayono/My Documents/Privat1/Proyek/renov TBGS/MATRA/Projects/01CipakuYKK-BI/Teknis/04RAB/rab pelaksanaan/03Plot/RAB Pengembangan Lahan Cipaku.xls'#$'Daftar Harga Material'.$G$88"</definedName>
    <definedName name="PIPA_BAJA_Æ_457_MM_T_12_MM">#REF!</definedName>
    <definedName name="Pipa_beton_bertulang">#REF!</definedName>
    <definedName name="Pipa_CS_1">#REF!</definedName>
    <definedName name="Pipa_CS_2">#REF!</definedName>
    <definedName name="Pipa_Dia_2">#REF!</definedName>
    <definedName name="pipa_drain">#REF!</definedName>
    <definedName name="Pipa_drinase">#REF!</definedName>
    <definedName name="PIPA_GALVANIS_0.5">#N/A</definedName>
    <definedName name="PIPA_GALVANIS_0.75">#N/A</definedName>
    <definedName name="PIPA_GALVANIS_1.25">#N/A</definedName>
    <definedName name="PIPA_GALVANIS_1.5">#N/A</definedName>
    <definedName name="PIPA_GALVANIS_2">#N/A</definedName>
    <definedName name="Pipa_Galvanis_Dia_3">#REF!</definedName>
    <definedName name="Pipa_Galvanis_Ø_3">#REF!</definedName>
    <definedName name="Pipa_Galvanized_Medium_Ø_1">"/My Documents/Project/Proyek Berjalan/Bidakara/RAB/Documents and Settings/Nurchayono/My Documents/Privat1/Proyek/renov TBGS/MATRA/Projects/01CipakuYKK-BI/Teknis/04RAB/rab pelaksanaan/03Plot/RAB Pengembangan Lahan Cipaku.xls'#$'Daftar Harga Material'.$G$94"</definedName>
    <definedName name="Pipa_Galvanized_Medium_Ø_1_2">"/My Documents/Project/Proyek Berjalan/Bidakara/RAB/Documents and Settings/Nurchayono/My Documents/Privat1/Proyek/renov TBGS/MATRA/Projects/01CipakuYKK-BI/Teknis/04RAB/rab pelaksanaan/03Plot/RAB Pengembangan Lahan Cipaku.xls'#$'Daftar Harga Material'.$G$94"</definedName>
    <definedName name="pipa_GI_dia.2">#REF!</definedName>
    <definedName name="Pipa_GI_ø_1">#REF!</definedName>
    <definedName name="Pipa_GI_ø_1_1_2">#REF!</definedName>
    <definedName name="Pipa_GI_ø_1_1_4">#REF!</definedName>
    <definedName name="Pipa_GI_ø_1_2">#REF!</definedName>
    <definedName name="Pipa_GI_ø_2">#REF!</definedName>
    <definedName name="Pipa_GI_ø_2_1_2">#REF!</definedName>
    <definedName name="Pipa_GI_ø_3">#REF!</definedName>
    <definedName name="Pipa_GI_ø_3_4">#REF!</definedName>
    <definedName name="pipa_gip_2">#REF!</definedName>
    <definedName name="pipa_gip_3">#REF!</definedName>
    <definedName name="Pipa_GIP_ø_1__medium_class">#REF!</definedName>
    <definedName name="Pipa_GIP_ø_1_1_2__medium_class">#REF!</definedName>
    <definedName name="Pipa_GIP_ø_1_1_4__medium_class">#REF!</definedName>
    <definedName name="Pipa_GIP_ø_3_4__medium_class">#REF!</definedName>
    <definedName name="PIPA_PVC_0.5">#N/A</definedName>
    <definedName name="PIPA_PVC_0.75">#N/A</definedName>
    <definedName name="PIPA_PVC_1">#N/A</definedName>
    <definedName name="PIPA_PVC_1.5">#N/A</definedName>
    <definedName name="PIPA_PVC_2">#N/A</definedName>
    <definedName name="PIPA_PVC_2.5">#N/A</definedName>
    <definedName name="PIPA_PVC_3">#N/A</definedName>
    <definedName name="PIPA_PVC_4">#N/A</definedName>
    <definedName name="Pipa_PVC_4_2">"/My Documents/Project/Proyek Berjalan/Bidakara/RAB/Documents and Settings/Nurchayono/My Documents/Privat1/Proyek/renov TBGS/MATRA/Projects/01CipakuYKK-BI/Teknis/04RAB/rab pelaksanaan/03Plot/RAB Pengembangan Lahan Cipaku.xls'#$'Daftar Harga Material'.$G$98"</definedName>
    <definedName name="pipa_pvc6inc">#REF!</definedName>
    <definedName name="Pipa_rilling_steinles_steel_ø_2">#REF!</definedName>
    <definedName name="Pipa_Stainles_Steel_dia_2">#REF!</definedName>
    <definedName name="Pipa_Stainles_Steel_dia_3">#REF!</definedName>
    <definedName name="pipa_t9">#REF!</definedName>
    <definedName name="Pipa_variasi_rilling_steinles_steel_ø_3_4">#REF!</definedName>
    <definedName name="pipa05">#REF!</definedName>
    <definedName name="pipa075">#REF!</definedName>
    <definedName name="pipa1">#REF!</definedName>
    <definedName name="PIPA100">#REF!</definedName>
    <definedName name="PIPA100_1">#REF!</definedName>
    <definedName name="PIPA100_4">#REF!</definedName>
    <definedName name="PIPA100L">#REF!</definedName>
    <definedName name="PIPA100L_1">#REF!</definedName>
    <definedName name="PIPA100L_1_1">#REF!</definedName>
    <definedName name="PIPA100L_1_1_1">#REF!</definedName>
    <definedName name="PIPA100L_3">#REF!</definedName>
    <definedName name="PIPA100L_4">#REF!</definedName>
    <definedName name="PIPA100L_7">#REF!</definedName>
    <definedName name="pipa12">#REF!</definedName>
    <definedName name="PIPA125">#REF!</definedName>
    <definedName name="PIPA125_1">#REF!</definedName>
    <definedName name="PIPA125_4">#REF!</definedName>
    <definedName name="pipa15">#REF!</definedName>
    <definedName name="PIPA150">#REF!</definedName>
    <definedName name="PIPA150_1">#REF!</definedName>
    <definedName name="PIPA150_4">#REF!</definedName>
    <definedName name="pipa1b">#REF!</definedName>
    <definedName name="pipa2">#REF!</definedName>
    <definedName name="PIPA20">#REF!</definedName>
    <definedName name="PIPA20_1">#REF!</definedName>
    <definedName name="PIPA20_4">#REF!</definedName>
    <definedName name="PIPA200">#REF!</definedName>
    <definedName name="PIPA200_1">#REF!</definedName>
    <definedName name="PIPA200_4">#REF!</definedName>
    <definedName name="pipa25">#REF!</definedName>
    <definedName name="PIPA25_1">#REF!</definedName>
    <definedName name="PIPA25_4">#REF!</definedName>
    <definedName name="pipa26">#REF!</definedName>
    <definedName name="pipa30">#REF!</definedName>
    <definedName name="PIPA300">#REF!</definedName>
    <definedName name="PIPA300_1">#REF!</definedName>
    <definedName name="PIPA300_4">#REF!</definedName>
    <definedName name="PIPA32">#REF!</definedName>
    <definedName name="PIPA32_1">#REF!</definedName>
    <definedName name="PIPA32_4">#REF!</definedName>
    <definedName name="pipa34">#REF!</definedName>
    <definedName name="pipa4">#REF!</definedName>
    <definedName name="PIPA40">#REF!</definedName>
    <definedName name="PIPA40_1">#REF!</definedName>
    <definedName name="PIPA40_4">#REF!</definedName>
    <definedName name="PIPA50">#REF!</definedName>
    <definedName name="PIPA50_1">#REF!</definedName>
    <definedName name="PIPA50_4">#REF!</definedName>
    <definedName name="PIPA65">#REF!</definedName>
    <definedName name="PIPA65_1">#REF!</definedName>
    <definedName name="PIPA65_1_1">#REF!</definedName>
    <definedName name="PIPA65_1_1_1">#REF!</definedName>
    <definedName name="PIPA65_3">#REF!</definedName>
    <definedName name="PIPA65_4">#REF!</definedName>
    <definedName name="PIPA65_7">#REF!</definedName>
    <definedName name="PIPA80">#REF!</definedName>
    <definedName name="PIPA80_1">#REF!</definedName>
    <definedName name="PIPA80_1_1">#REF!</definedName>
    <definedName name="PIPA80_1_1_1">#REF!</definedName>
    <definedName name="PIPA80_3">#REF!</definedName>
    <definedName name="PIPA80_4">#REF!</definedName>
    <definedName name="PIPA80_7">#REF!</definedName>
    <definedName name="PipaBesi">#REF!</definedName>
    <definedName name="pipabs2">#REF!</definedName>
    <definedName name="pipabs40">#REF!</definedName>
    <definedName name="PipaBSdia25">#REF!</definedName>
    <definedName name="PipaBSdia3">#REF!</definedName>
    <definedName name="PipaBSdia4">#REF!</definedName>
    <definedName name="pipadrain">#REF!</definedName>
    <definedName name="PipaGalv">#REF!</definedName>
    <definedName name="pipagalv15">#REF!</definedName>
    <definedName name="PipaGalv153">#REF!</definedName>
    <definedName name="pipagalv2">#REF!</definedName>
    <definedName name="PIPAGALVANIS">#REF!</definedName>
    <definedName name="pipagorong">#REF!</definedName>
    <definedName name="pipagsp">#REF!</definedName>
    <definedName name="pipahawa">#REF!</definedName>
    <definedName name="pipakuras">#REF!</definedName>
    <definedName name="pipapancang">#REF!</definedName>
    <definedName name="pipapvc">#REF!</definedName>
    <definedName name="pipapvc10">#REF!</definedName>
    <definedName name="pipapvc5">#REF!</definedName>
    <definedName name="piparel25">#REF!</definedName>
    <definedName name="piparellingtangga">#REF!</definedName>
    <definedName name="PIPE">#REF!</definedName>
    <definedName name="PIPE_1">#REF!</definedName>
    <definedName name="PIPE_1_1">#REF!</definedName>
    <definedName name="PIPE_1_1_1">#REF!</definedName>
    <definedName name="PIPE_3">#REF!</definedName>
    <definedName name="PIPE_4">#REF!</definedName>
    <definedName name="PIPE_4_">#REF!</definedName>
    <definedName name="PIPE_7">#REF!</definedName>
    <definedName name="PIPE_SMLS_CS_A106_B_SCH80_T_C_SRL">#REF!</definedName>
    <definedName name="PIPE_SMLS_CS_A106_B_SCH80_T_C_SRL_4">#REF!</definedName>
    <definedName name="PISAN3_">#REF!</definedName>
    <definedName name="PIUTANGHOTMIX">#REF!</definedName>
    <definedName name="pivot1">#REF!</definedName>
    <definedName name="pj">#REF!</definedName>
    <definedName name="pj1sengkang">#REF!</definedName>
    <definedName name="PJA1_4">#REF!</definedName>
    <definedName name="PJA2_4">#REF!</definedName>
    <definedName name="PJA3_4">#REF!</definedName>
    <definedName name="PJA4_4">#REF!</definedName>
    <definedName name="PJA6_4">#REF!</definedName>
    <definedName name="PJG">#REF!</definedName>
    <definedName name="PJG_4">#REF!</definedName>
    <definedName name="PJJalusiKamper">#REF!</definedName>
    <definedName name="pjjp">#REF!</definedName>
    <definedName name="PJKacaKamper">#REF!</definedName>
    <definedName name="PJKrepyak">#REF!</definedName>
    <definedName name="PK">#REF!</definedName>
    <definedName name="PK.01B">#REF!</definedName>
    <definedName name="PK.01G">#REF!</definedName>
    <definedName name="PK.02">#REF!</definedName>
    <definedName name="PK.02B">#REF!</definedName>
    <definedName name="PK.02G">#REF!</definedName>
    <definedName name="PK.03">#REF!</definedName>
    <definedName name="PK.03B">#REF!</definedName>
    <definedName name="PK.03G">#REF!</definedName>
    <definedName name="PK.04">#REF!</definedName>
    <definedName name="PK.04B">#REF!</definedName>
    <definedName name="PK.04G">#REF!</definedName>
    <definedName name="PK.05">#REF!</definedName>
    <definedName name="PK.05B">#REF!</definedName>
    <definedName name="PK.05G">#REF!</definedName>
    <definedName name="PK.06">#REF!</definedName>
    <definedName name="PK.06B">#REF!</definedName>
    <definedName name="PK.06G">#REF!</definedName>
    <definedName name="PK.07">#REF!</definedName>
    <definedName name="PK.07B">#REF!</definedName>
    <definedName name="PK.07G">#REF!</definedName>
    <definedName name="PK.08">#REF!</definedName>
    <definedName name="PK.08B">#REF!</definedName>
    <definedName name="PK.08G">#REF!</definedName>
    <definedName name="PK.09">#REF!</definedName>
    <definedName name="PK.09B">#REF!</definedName>
    <definedName name="PK.09G">#REF!</definedName>
    <definedName name="PK.10">#REF!</definedName>
    <definedName name="PK.10B">#REF!</definedName>
    <definedName name="PK.10G">#REF!</definedName>
    <definedName name="PK.11">#REF!</definedName>
    <definedName name="PK.11B">#REF!</definedName>
    <definedName name="PK.11G">#REF!</definedName>
    <definedName name="PK.12">#REF!</definedName>
    <definedName name="PK.12B">#REF!</definedName>
    <definedName name="PK.12G">#REF!</definedName>
    <definedName name="PK.13">#REF!</definedName>
    <definedName name="PK.13B">#REF!</definedName>
    <definedName name="PK.13G">#REF!</definedName>
    <definedName name="PK.14">#REF!</definedName>
    <definedName name="PK.14B">#REF!</definedName>
    <definedName name="PK.14G">#REF!</definedName>
    <definedName name="PK.15">#REF!</definedName>
    <definedName name="PK.15B">#REF!</definedName>
    <definedName name="PK.15G">#REF!</definedName>
    <definedName name="PK.16">#REF!</definedName>
    <definedName name="PK.16B">#REF!</definedName>
    <definedName name="PK.16G">#REF!</definedName>
    <definedName name="PK.17">#REF!</definedName>
    <definedName name="PK.17B">#REF!</definedName>
    <definedName name="PK.17G">#REF!</definedName>
    <definedName name="PK.18">#REF!</definedName>
    <definedName name="PK.18B">#REF!</definedName>
    <definedName name="PK.18G">#REF!</definedName>
    <definedName name="PK.19">#REF!</definedName>
    <definedName name="PK.19B">#REF!</definedName>
    <definedName name="PK.19G">#REF!</definedName>
    <definedName name="PK.20">#REF!</definedName>
    <definedName name="PK.20B">#REF!</definedName>
    <definedName name="PK.20G">#REF!</definedName>
    <definedName name="PK.21">#REF!</definedName>
    <definedName name="PK.21B">#REF!</definedName>
    <definedName name="PK.21G">#REF!</definedName>
    <definedName name="PK.22">#REF!</definedName>
    <definedName name="PK.22B">#REF!</definedName>
    <definedName name="PK.22G">#REF!</definedName>
    <definedName name="PK.23">#REF!</definedName>
    <definedName name="PK.23B">#REF!</definedName>
    <definedName name="PK.23G">#REF!</definedName>
    <definedName name="PK.24">#REF!</definedName>
    <definedName name="PK.24B">#REF!</definedName>
    <definedName name="PK.24G">#REF!</definedName>
    <definedName name="PK.25">#REF!</definedName>
    <definedName name="PK.25B">#REF!</definedName>
    <definedName name="PK.25G">#REF!</definedName>
    <definedName name="PK.26">#REF!</definedName>
    <definedName name="PK.26B">#REF!</definedName>
    <definedName name="PK.26G">#REF!</definedName>
    <definedName name="PK.27">#REF!</definedName>
    <definedName name="PK.27B">#REF!</definedName>
    <definedName name="PK.27G">#REF!</definedName>
    <definedName name="PK.28">#REF!</definedName>
    <definedName name="PK.28B">#REF!</definedName>
    <definedName name="PK.28G">#REF!</definedName>
    <definedName name="PK_3">#REF!</definedName>
    <definedName name="pk_4">#REF!</definedName>
    <definedName name="PK_FE">#REF!</definedName>
    <definedName name="PK_FE_4">#REF!</definedName>
    <definedName name="PK_GIP_40">#REF!</definedName>
    <definedName name="PK_GIP_40_4">#REF!</definedName>
    <definedName name="PK_HEAD">#REF!</definedName>
    <definedName name="PK_HEAD_4">#REF!</definedName>
    <definedName name="pka">#REF!</definedName>
    <definedName name="pkbtn3">#REF!</definedName>
    <definedName name="pkbtn5">#REF!</definedName>
    <definedName name="pkbtn7">#REF!</definedName>
    <definedName name="pkbton8">#REF!</definedName>
    <definedName name="PKD12p">#REF!</definedName>
    <definedName name="PKD12w">#REF!</definedName>
    <definedName name="PKK">#REF!</definedName>
    <definedName name="PKL33p">#REF!</definedName>
    <definedName name="PKL33w">#REF!</definedName>
    <definedName name="PKM">#REF!</definedName>
    <definedName name="PKmpS">#REF!</definedName>
    <definedName name="pkpmp">#REF!</definedName>
    <definedName name="pkpmp_10">#REF!</definedName>
    <definedName name="pkpmp_2">#REF!</definedName>
    <definedName name="pkpmp_3">#REF!</definedName>
    <definedName name="pkpmp_4">#REF!</definedName>
    <definedName name="pkpmp_5">#REF!</definedName>
    <definedName name="pkpmp_6">#REF!</definedName>
    <definedName name="pkpmp_8">#REF!</definedName>
    <definedName name="pkr">#REF!</definedName>
    <definedName name="pkreng">#REF!</definedName>
    <definedName name="pkrj">#REF!</definedName>
    <definedName name="pkrj1">#REF!</definedName>
    <definedName name="pkrja">#REF!</definedName>
    <definedName name="pkrjt">#REF!</definedName>
    <definedName name="pkst">#REF!</definedName>
    <definedName name="pkt">#REF!</definedName>
    <definedName name="pku.usuk">#REF!</definedName>
    <definedName name="pkusuk">#REF!</definedName>
    <definedName name="pky">#REF!</definedName>
    <definedName name="pl">#REF!</definedName>
    <definedName name="PL.1">#REF!</definedName>
    <definedName name="pl_1">#REF!</definedName>
    <definedName name="pl_1_1">#REF!</definedName>
    <definedName name="pl_1_1_1">#REF!</definedName>
    <definedName name="pl_3">#REF!</definedName>
    <definedName name="pl_4">#REF!</definedName>
    <definedName name="pl_7">#REF!</definedName>
    <definedName name="pla_gyp">#REF!</definedName>
    <definedName name="Place">#REF!</definedName>
    <definedName name="PLAETER">#REF!</definedName>
    <definedName name="PLAF">#REF!</definedName>
    <definedName name="PlafAsbes">#REF!</definedName>
    <definedName name="PlafEternit">#REF!</definedName>
    <definedName name="PlafGedeg">#REF!</definedName>
    <definedName name="PlafGedegExpose">#REF!</definedName>
    <definedName name="plafgrc6">#REF!</definedName>
    <definedName name="plafgyp9">#REF!</definedName>
    <definedName name="PlafGypsum">#REF!</definedName>
    <definedName name="PlafKalsiboard">#REF!</definedName>
    <definedName name="Plafnd_Calsibord">#REF!</definedName>
    <definedName name="Plafnd_Eternit">#REF!</definedName>
    <definedName name="Plafnd_Eternit100">#REF!</definedName>
    <definedName name="Plafnd_Eternit50">#REF!</definedName>
    <definedName name="Plafnd_Gedeg">#REF!</definedName>
    <definedName name="Plafnd_GedegEkspos">#REF!</definedName>
    <definedName name="Plafnd_Trip">#REF!</definedName>
    <definedName name="Plafnd_TripEkspos">#REF!</definedName>
    <definedName name="plafond">#REF!</definedName>
    <definedName name="Plafond_calsiboard">#REF!</definedName>
    <definedName name="PLAFOND_EXPOSE">#REF!</definedName>
    <definedName name="PLAFOND_GEDEG">#REF!</definedName>
    <definedName name="Plafond_gifsum">#REF!</definedName>
    <definedName name="Plafond_Gypsum_9mm">#REF!</definedName>
    <definedName name="PLAFOND_GYPSUM_HOLLOW">#REF!</definedName>
    <definedName name="PLAFOND_GYPSUM_METALFURING">#REF!</definedName>
    <definedName name="plafond_gyptile">#REF!</definedName>
    <definedName name="PLAFOND_KALSIBOARD_HOLLOW">#REF!</definedName>
    <definedName name="PLAFOND_KALSIBOARD_RANGKA_METALFURING">#REF!</definedName>
    <definedName name="PLAFOND_LAMBRIZIRING_KAYU">#REF!</definedName>
    <definedName name="PLAFOND_LAMBRIZIRING_RANGKA_KAYU">#REF!</definedName>
    <definedName name="PLAFOND1">#REF!</definedName>
    <definedName name="PlafondCalsibord">#REF!</definedName>
    <definedName name="plafondcalsium">#REF!</definedName>
    <definedName name="Plafondeternit">#REF!</definedName>
    <definedName name="Plafondgedeg">#REF!</definedName>
    <definedName name="PlafondGRC4mm">#REF!</definedName>
    <definedName name="plafondgrcmotif">#REF!</definedName>
    <definedName name="plafondgypsum">#REF!</definedName>
    <definedName name="plafondgypsum9mm">#REF!</definedName>
    <definedName name="PlafondGypsumRHollow">#REF!</definedName>
    <definedName name="plafondplywood">#REF!</definedName>
    <definedName name="plafondreider">#REF!</definedName>
    <definedName name="Plafondtripekspose">#REF!</definedName>
    <definedName name="Plafondtriplek">#REF!</definedName>
    <definedName name="PlafPly">#REF!</definedName>
    <definedName name="PlafPlyrangka">#REF!</definedName>
    <definedName name="PlafTripleks">#REF!</definedName>
    <definedName name="PLAG">#REF!</definedName>
    <definedName name="PlAl3">#REF!</definedName>
    <definedName name="plam">#REF!</definedName>
    <definedName name="plamir">#REF!</definedName>
    <definedName name="plamir.k">#REF!</definedName>
    <definedName name="plamir.kayu">#REF!</definedName>
    <definedName name="plamir.t">#REF!</definedName>
    <definedName name="plamir.tembok">#REF!</definedName>
    <definedName name="Plamir__dempul__wood_filler">#REF!</definedName>
    <definedName name="Plamir_tembok">#REF!</definedName>
    <definedName name="plamirkayu">#REF!</definedName>
    <definedName name="plamirkayu_10">#REF!</definedName>
    <definedName name="plamirkayu_2">#REF!</definedName>
    <definedName name="plamirkayu_3">#REF!</definedName>
    <definedName name="plamirkayu_4">#REF!</definedName>
    <definedName name="plamirkayu_5">#REF!</definedName>
    <definedName name="plamirkayu_6">#REF!</definedName>
    <definedName name="plamirkayu_8">#REF!</definedName>
    <definedName name="plamirtbk">#REF!</definedName>
    <definedName name="plamirtembok">#REF!</definedName>
    <definedName name="plamkayu">#REF!</definedName>
    <definedName name="plamkayub">#REF!</definedName>
    <definedName name="plamkayuc">#REF!</definedName>
    <definedName name="plamtem">#REF!</definedName>
    <definedName name="plamtemb">#REF!</definedName>
    <definedName name="plamtembok">#REF!</definedName>
    <definedName name="plamtemc">#REF!</definedName>
    <definedName name="plamur">#REF!</definedName>
    <definedName name="plamur_kayu">#REF!</definedName>
    <definedName name="plamur_tembok">#REF!</definedName>
    <definedName name="plamurkayu">#REF!</definedName>
    <definedName name="plamurky001">#REF!</definedName>
    <definedName name="plamurt">#REF!</definedName>
    <definedName name="plamurtbk001">#REF!</definedName>
    <definedName name="plamurtembok">#REF!</definedName>
    <definedName name="plank">#REF!</definedName>
    <definedName name="plank_fender">#REF!</definedName>
    <definedName name="plank12">#REF!</definedName>
    <definedName name="plank17">#REF!</definedName>
    <definedName name="plankfender">#REF!</definedName>
    <definedName name="PLANT_BATU">#REF!</definedName>
    <definedName name="plantshurb">#REF!</definedName>
    <definedName name="planttree">#REF!</definedName>
    <definedName name="Plap">#REF!</definedName>
    <definedName name="Plap_1">#REF!</definedName>
    <definedName name="Plap_4">#REF!</definedName>
    <definedName name="plapondeternit">#REF!</definedName>
    <definedName name="plapondgypsum">#REF!</definedName>
    <definedName name="plapondkalsi">#REF!</definedName>
    <definedName name="plapondplaywood">#REF!</definedName>
    <definedName name="PLas">#REF!</definedName>
    <definedName name="Plastic_m2">#REF!</definedName>
    <definedName name="plastik">#REF!</definedName>
    <definedName name="plastik_1">#REF!</definedName>
    <definedName name="Plastik_cor">#REF!</definedName>
    <definedName name="plastiksheet">#REF!</definedName>
    <definedName name="plat">#REF!</definedName>
    <definedName name="PLAT__TRESTLE_BETON__BERTULANG">#REF!</definedName>
    <definedName name="plat_12">#REF!</definedName>
    <definedName name="plat_baja">#REF!</definedName>
    <definedName name="plat_bed">#REF!</definedName>
    <definedName name="Plat_Bed_Truck">#REF!</definedName>
    <definedName name="plat_injak">#REF!</definedName>
    <definedName name="Plat_lantai______t_20_cm">#REF!</definedName>
    <definedName name="PLAT_LANTAI_100KG">#REF!</definedName>
    <definedName name="PLAT_LANTAI_110KG">#N/A</definedName>
    <definedName name="PLAT_LANTAI_120KG">#N/A</definedName>
    <definedName name="PLAT_LANTAI_130KG">#N/A</definedName>
    <definedName name="PLAT_LANTAI_140KG">#N/A</definedName>
    <definedName name="PLAT_LANTAI_150KG">#N/A</definedName>
    <definedName name="PLAT_LANTAI_160KG">#N/A</definedName>
    <definedName name="PLAT_LANTAI_170KG">#N/A</definedName>
    <definedName name="PLAT_LANTAI_180KG">#N/A</definedName>
    <definedName name="PLAT_LANTAI_190KG">#N/A</definedName>
    <definedName name="PLAT_LANTAI_200KG">#N/A</definedName>
    <definedName name="plat_penutup">#REF!</definedName>
    <definedName name="PLAT_TANGGA_100KG">#N/A</definedName>
    <definedName name="PLAT_TANGGA_110KG">#N/A</definedName>
    <definedName name="PLAT_TANGGA_120KG">#N/A</definedName>
    <definedName name="PLAT_TANGGA_130KG">#N/A</definedName>
    <definedName name="PLAT_TANGGA_140KG">#N/A</definedName>
    <definedName name="PLAT_TANGGA_150KG">#N/A</definedName>
    <definedName name="PLAT_TANGGA_160KG">#N/A</definedName>
    <definedName name="PLAT_TANGGA_170KG">#N/A</definedName>
    <definedName name="PLAT_TANGGA_180KG">#N/A</definedName>
    <definedName name="PLAT_TANGGA_190KG">#N/A</definedName>
    <definedName name="PLAT_TANGGA_200KG">#N/A</definedName>
    <definedName name="platbaja">#REF!</definedName>
    <definedName name="platbaja2mm">#REF!</definedName>
    <definedName name="platbed_hari">#REF!</definedName>
    <definedName name="platbed_jam">#REF!</definedName>
    <definedName name="platbeton">#REF!</definedName>
    <definedName name="platbordes">#REF!</definedName>
    <definedName name="platbordes_1">#REF!</definedName>
    <definedName name="plate">#REF!</definedName>
    <definedName name="plateak">#REF!</definedName>
    <definedName name="platembok">#REF!</definedName>
    <definedName name="platinjak">#REF!</definedName>
    <definedName name="platisi">#REF!</definedName>
    <definedName name="platlantai">#REF!</definedName>
    <definedName name="Platlantaimesh2lps">#REF!</definedName>
    <definedName name="platseng60">#REF!</definedName>
    <definedName name="platstrip">#REF!</definedName>
    <definedName name="platstrip_1">#REF!</definedName>
    <definedName name="plattangga">#REF!</definedName>
    <definedName name="platwaremaas">#REF!</definedName>
    <definedName name="playalum">#REF!</definedName>
    <definedName name="playwood.12">#REF!</definedName>
    <definedName name="playwood.6">#REF!</definedName>
    <definedName name="playwood4mm">#REF!</definedName>
    <definedName name="playwood6mm">#REF!</definedName>
    <definedName name="playwood9mm">#REF!</definedName>
    <definedName name="plaza">#REF!</definedName>
    <definedName name="plaza_extern">#REF!</definedName>
    <definedName name="plaza_intern">#REF!</definedName>
    <definedName name="plb">#REF!</definedName>
    <definedName name="plbh123">#REF!</definedName>
    <definedName name="PLBS">#REF!</definedName>
    <definedName name="PLBSM">#REF!</definedName>
    <definedName name="PLBSM_1">NA()</definedName>
    <definedName name="PLD">#REF!</definedName>
    <definedName name="Ples_13">#REF!</definedName>
    <definedName name="Ples_16">#REF!</definedName>
    <definedName name="Ples_Pepalihan">#REF!</definedName>
    <definedName name="Ples_Ppalihn">#REF!</definedName>
    <definedName name="ples1">#REF!</definedName>
    <definedName name="Ples12">#REF!</definedName>
    <definedName name="ples12p">#REF!</definedName>
    <definedName name="ples13">#REF!</definedName>
    <definedName name="Ples13_15cm">#REF!</definedName>
    <definedName name="Ples15">#REF!</definedName>
    <definedName name="Ples15_15cm">#REF!</definedName>
    <definedName name="Ples15pepalihan">#REF!</definedName>
    <definedName name="Ples16">#REF!</definedName>
    <definedName name="Ples16_15cm">#REF!</definedName>
    <definedName name="ples2">#REF!</definedName>
    <definedName name="ples3">#REF!</definedName>
    <definedName name="ples4">#REF!</definedName>
    <definedName name="plesa">#REF!</definedName>
    <definedName name="PlesBtn13_15cm">#REF!</definedName>
    <definedName name="PlesDD14">#REF!</definedName>
    <definedName name="plespsh">#REF!</definedName>
    <definedName name="plest">#REF!</definedName>
    <definedName name="Plest_Screet13_35cm">#REF!</definedName>
    <definedName name="plest16">#REF!</definedName>
    <definedName name="plest3">#REF!</definedName>
    <definedName name="plest5">#REF!</definedName>
    <definedName name="plester">#REF!</definedName>
    <definedName name="PLESTER_1_2">#N/A</definedName>
    <definedName name="PLESTER_1_3">#REF!</definedName>
    <definedName name="PLESTER_1_5">#REF!</definedName>
    <definedName name="PLESTER_SIAR_1_2">#REF!</definedName>
    <definedName name="plester12">#REF!</definedName>
    <definedName name="PLESTER13">#REF!</definedName>
    <definedName name="plester14">#REF!</definedName>
    <definedName name="PLESTER15">#REF!</definedName>
    <definedName name="PLESTER16">#REF!</definedName>
    <definedName name="plester3">#REF!</definedName>
    <definedName name="plester5">#REF!</definedName>
    <definedName name="plesteracian">#REF!</definedName>
    <definedName name="Plesteran">#REF!</definedName>
    <definedName name="plesteran_1_1">#REF!</definedName>
    <definedName name="plesteran_1_2">#REF!</definedName>
    <definedName name="plesteran_1_3">#REF!</definedName>
    <definedName name="plesteran_1_4">#REF!</definedName>
    <definedName name="plesteran_1_5">#REF!</definedName>
    <definedName name="plesteran_1_6">#REF!</definedName>
    <definedName name="plesteran_1_8">#REF!</definedName>
    <definedName name="plesteran12">#REF!</definedName>
    <definedName name="Plesteran13">#REF!</definedName>
    <definedName name="Plesteran15">#REF!</definedName>
    <definedName name="plesteranbeton12">#REF!</definedName>
    <definedName name="PlesteranSiaran12">#REF!</definedName>
    <definedName name="plesterbeton">#REF!</definedName>
    <definedName name="plestrpepalihan">#REF!</definedName>
    <definedName name="pleteran15">#REF!</definedName>
    <definedName name="PlfnGdgExpos">#REF!</definedName>
    <definedName name="PlfondEternitbaru">#REF!</definedName>
    <definedName name="Plfondgedegekspose">#REF!</definedName>
    <definedName name="plin">#REF!</definedName>
    <definedName name="PLIN_KERAMIK">#REF!</definedName>
    <definedName name="Plin_keramik_10x30">#REF!</definedName>
    <definedName name="Plin_keramik_10x40">#REF!</definedName>
    <definedName name="PLIN_PC">#REF!</definedName>
    <definedName name="PLIN_POL">#REF!</definedName>
    <definedName name="plinker">#REF!</definedName>
    <definedName name="plinkeramik1030">#REF!</definedName>
    <definedName name="plinkeramik1040">#REF!</definedName>
    <definedName name="plint">#REF!</definedName>
    <definedName name="PLINT_10x30">#REF!</definedName>
    <definedName name="PLINT_10x40">#REF!</definedName>
    <definedName name="PLINT_10X50">#REF!</definedName>
    <definedName name="Plint_kayu">#REF!</definedName>
    <definedName name="plint_keramik_10_20">#REF!</definedName>
    <definedName name="plint_keramik_10_30">#REF!</definedName>
    <definedName name="Plint_Kramik">#REF!</definedName>
    <definedName name="Plint1030">#REF!</definedName>
    <definedName name="Plint1040">#REF!</definedName>
    <definedName name="plint2">#REF!</definedName>
    <definedName name="plint20">#REF!</definedName>
    <definedName name="plint30">#REF!</definedName>
    <definedName name="plint30polis">#REF!</definedName>
    <definedName name="plint40">#REF!</definedName>
    <definedName name="plintessenza1040">#REF!</definedName>
    <definedName name="plintgranit1060">#REF!</definedName>
    <definedName name="PlintKayu">#REF!</definedName>
    <definedName name="plintkayujati">#REF!</definedName>
    <definedName name="Plintkeramik">#REF!</definedName>
    <definedName name="plintkeramik1030">#REF!</definedName>
    <definedName name="plintkeramik1040">#REF!</definedName>
    <definedName name="plintpc">#REF!</definedName>
    <definedName name="PlintPCAbu">#REF!</definedName>
    <definedName name="plit">#REF!</definedName>
    <definedName name="plk">#REF!</definedName>
    <definedName name="PLKerja">#REF!</definedName>
    <definedName name="plmddgici">#REF!</definedName>
    <definedName name="plmrky">#REF!</definedName>
    <definedName name="Plmtb">#REF!</definedName>
    <definedName name="plot_boq_noelmuti">#REF!</definedName>
    <definedName name="PLP">#REF!</definedName>
    <definedName name="PLP_1">#REF!</definedName>
    <definedName name="PLP_4">#REF!</definedName>
    <definedName name="plstcor">#REF!</definedName>
    <definedName name="plstcorol">#REF!</definedName>
    <definedName name="plt">#REF!</definedName>
    <definedName name="PLT.LT.101">#REF!</definedName>
    <definedName name="PLT.LT.101B">#REF!</definedName>
    <definedName name="PLT.LT.101E">#REF!</definedName>
    <definedName name="PLT.LT.102">#REF!</definedName>
    <definedName name="PLT.LT.102B">#REF!</definedName>
    <definedName name="PLT.LT.102E">#REF!</definedName>
    <definedName name="PLT.LT.103">#REF!</definedName>
    <definedName name="PLT.LT.103B">#REF!</definedName>
    <definedName name="PLT.LT.103E">#REF!</definedName>
    <definedName name="PLT.LT.104">#REF!</definedName>
    <definedName name="PLT.LT.104B">#REF!</definedName>
    <definedName name="PLT.LT.104E">#REF!</definedName>
    <definedName name="plum">#REF!</definedName>
    <definedName name="plum_1">#REF!</definedName>
    <definedName name="plum_1_1">#REF!</definedName>
    <definedName name="plum_2">#REF!</definedName>
    <definedName name="plum_3">#REF!</definedName>
    <definedName name="plum_4">#REF!</definedName>
    <definedName name="plum_4_1">#REF!</definedName>
    <definedName name="plum_5">#REF!</definedName>
    <definedName name="plum_6">#REF!</definedName>
    <definedName name="plum_7">#REF!</definedName>
    <definedName name="plum_7_1">#REF!</definedName>
    <definedName name="plum_8">#REF!</definedName>
    <definedName name="plum_9">#REF!</definedName>
    <definedName name="plus">#REF!</definedName>
    <definedName name="ply.12mm">#REF!</definedName>
    <definedName name="ply_18">#REF!</definedName>
    <definedName name="PLY_3MM">#REF!</definedName>
    <definedName name="ply_9mm">#REF!</definedName>
    <definedName name="PLY_ALU">#REF!</definedName>
    <definedName name="ply12mm">#REF!</definedName>
    <definedName name="ply18_4x8_1">#REF!</definedName>
    <definedName name="ply18_4x8_2">#REF!</definedName>
    <definedName name="ply4_4x8">#REF!</definedName>
    <definedName name="ply9mm">#REF!</definedName>
    <definedName name="PlyAlum">#REF!</definedName>
    <definedName name="plytok">#REF!</definedName>
    <definedName name="plywood">#REF!</definedName>
    <definedName name="Plywood_12_mm">#REF!</definedName>
    <definedName name="Plywood_3mm">#REF!</definedName>
    <definedName name="Plywood_4mm">#REF!</definedName>
    <definedName name="plywood_9mm">#REF!</definedName>
    <definedName name="Plywood_film_12_mm">#REF!</definedName>
    <definedName name="Plywood15">#REF!</definedName>
    <definedName name="plywood4mm">#REF!</definedName>
    <definedName name="plywood9mm">#REF!</definedName>
    <definedName name="plywoodaluminium">#REF!</definedName>
    <definedName name="pm">#REF!</definedName>
    <definedName name="Pmcu">#REF!</definedName>
    <definedName name="pmeranti">#REF!</definedName>
    <definedName name="PMG">#REF!</definedName>
    <definedName name="Pmlm">#REF!</definedName>
    <definedName name="Pms">#REF!</definedName>
    <definedName name="PMS_PROG">#REF!</definedName>
    <definedName name="PMUP">#REF!</definedName>
    <definedName name="PMUP_1">#REF!</definedName>
    <definedName name="PMUP_7">#REF!</definedName>
    <definedName name="pn">#REF!</definedName>
    <definedName name="pn10agru100">#REF!</definedName>
    <definedName name="pn10agru15">#REF!</definedName>
    <definedName name="pn10agru20">#REF!</definedName>
    <definedName name="pn10agru25">#REF!</definedName>
    <definedName name="pn10agru32">#REF!</definedName>
    <definedName name="pn10agru40">#REF!</definedName>
    <definedName name="pn10agru50">#REF!</definedName>
    <definedName name="pn10agru65">#REF!</definedName>
    <definedName name="pn10agru75">#REF!</definedName>
    <definedName name="pn10fusio0.5">#REF!</definedName>
    <definedName name="pn10fusio0.75">#REF!</definedName>
    <definedName name="pn10fusio1">#REF!</definedName>
    <definedName name="pn10fusio1.25">#REF!</definedName>
    <definedName name="pn10fusio1.5">#REF!</definedName>
    <definedName name="pn10fusio2">#REF!</definedName>
    <definedName name="pn10fusio2.5">#REF!</definedName>
    <definedName name="pn10fusio3">#REF!</definedName>
    <definedName name="pn10fusio4">#REF!</definedName>
    <definedName name="pn10fusio5">#REF!</definedName>
    <definedName name="pn10s40">#REF!</definedName>
    <definedName name="pn10sd0.5">#REF!</definedName>
    <definedName name="pn10sd0.75">#REF!</definedName>
    <definedName name="pn10sd1">#REF!</definedName>
    <definedName name="pn10sd1.25">#REF!</definedName>
    <definedName name="pn10sd1.5">#REF!</definedName>
    <definedName name="pn10sd100">#REF!</definedName>
    <definedName name="pn10sd15">#REF!</definedName>
    <definedName name="pn10sd2">#REF!</definedName>
    <definedName name="pn10sd2.5">#REF!</definedName>
    <definedName name="pn10sd20">#REF!</definedName>
    <definedName name="pn10sd25">#REF!</definedName>
    <definedName name="pn10sd3">#REF!</definedName>
    <definedName name="pn10sd32">#REF!</definedName>
    <definedName name="pn10sd4">#REF!</definedName>
    <definedName name="pn10sd50">#REF!</definedName>
    <definedName name="pn10sd65">#REF!</definedName>
    <definedName name="pn10sd75">#REF!</definedName>
    <definedName name="pn10toro">#REF!</definedName>
    <definedName name="pn10toro0.5">#REF!</definedName>
    <definedName name="pn10toro0.75">#REF!</definedName>
    <definedName name="pn10toro1">#REF!</definedName>
    <definedName name="pn10toro1.25">#REF!</definedName>
    <definedName name="pn10toro1.5">#REF!</definedName>
    <definedName name="pn10toro2">#REF!</definedName>
    <definedName name="pn10toro2.5">#REF!</definedName>
    <definedName name="pn10toro3">#REF!</definedName>
    <definedName name="pn10toro4">#REF!</definedName>
    <definedName name="pn10wav100">#REF!</definedName>
    <definedName name="pn10wav15">#REF!</definedName>
    <definedName name="pn10wav20">#REF!</definedName>
    <definedName name="pn10wav25">#REF!</definedName>
    <definedName name="pn10wav32">#REF!</definedName>
    <definedName name="pn10wav40">#REF!</definedName>
    <definedName name="pn10wav50">#REF!</definedName>
    <definedName name="pn10wav65">#REF!</definedName>
    <definedName name="pn10wav75">#REF!</definedName>
    <definedName name="pn20agru100">#REF!</definedName>
    <definedName name="pn20agru15">#REF!</definedName>
    <definedName name="pn20agru20">#REF!</definedName>
    <definedName name="pn20agru25">#REF!</definedName>
    <definedName name="pn20agru32">#REF!</definedName>
    <definedName name="pn20agru40">#REF!</definedName>
    <definedName name="pn20agru50">#REF!</definedName>
    <definedName name="pn20agru65">#REF!</definedName>
    <definedName name="pn20agru75">#REF!</definedName>
    <definedName name="pn20fusio0.5">#REF!</definedName>
    <definedName name="pn20fusio0.75">#REF!</definedName>
    <definedName name="pn20fusio1">#REF!</definedName>
    <definedName name="pn20fusio1.25">#REF!</definedName>
    <definedName name="pn20fusio1.5">#REF!</definedName>
    <definedName name="pn20fusio2">#REF!</definedName>
    <definedName name="pn20fusio2.5">#REF!</definedName>
    <definedName name="pn20fusio3">#REF!</definedName>
    <definedName name="pn20fusio4">#REF!</definedName>
    <definedName name="pn20fusio5">#REF!</definedName>
    <definedName name="pn20sd0.5">#REF!</definedName>
    <definedName name="pn20sd0.75">#REF!</definedName>
    <definedName name="pn20sd1">#REF!</definedName>
    <definedName name="pn20sd1.25">#REF!</definedName>
    <definedName name="pn20sd1.5">#REF!</definedName>
    <definedName name="pn20sd100">#REF!</definedName>
    <definedName name="pn20sd15">#REF!</definedName>
    <definedName name="pn20sd2">#REF!</definedName>
    <definedName name="pn20sd2.5">#REF!</definedName>
    <definedName name="pn20sd20">#REF!</definedName>
    <definedName name="pn20sd25">#REF!</definedName>
    <definedName name="pn20sd3">#REF!</definedName>
    <definedName name="pn20sd32">#REF!</definedName>
    <definedName name="pn20sd4">#REF!</definedName>
    <definedName name="pn20sd40">#REF!</definedName>
    <definedName name="pn20sd50">#REF!</definedName>
    <definedName name="pn20sd65">#REF!</definedName>
    <definedName name="pn20sd75">#REF!</definedName>
    <definedName name="pn20toro0.5">#REF!</definedName>
    <definedName name="pn20toro0.75">#REF!</definedName>
    <definedName name="pn20toro1">#REF!</definedName>
    <definedName name="pn20toro1.25">#REF!</definedName>
    <definedName name="pn20toro1.5">#REF!</definedName>
    <definedName name="pn20toro2">#REF!</definedName>
    <definedName name="pn20toro2.5">#REF!</definedName>
    <definedName name="pn20toro3">#REF!</definedName>
    <definedName name="pn20toro4">#REF!</definedName>
    <definedName name="pn20wav100">#REF!</definedName>
    <definedName name="pn20wav15">#REF!</definedName>
    <definedName name="pn20wav20">#REF!</definedName>
    <definedName name="pn20wav25">#REF!</definedName>
    <definedName name="pn20wav32">#REF!</definedName>
    <definedName name="pn20wav40">#REF!</definedName>
    <definedName name="pn20wav50">#REF!</definedName>
    <definedName name="pn20wav65">#REF!</definedName>
    <definedName name="pn20wav75">#REF!</definedName>
    <definedName name="pnama">#REF!</definedName>
    <definedName name="pnepiezo">#REF!</definedName>
    <definedName name="Pneumatic.Tire.">#REF!</definedName>
    <definedName name="Pneumatic_Jack_Hummer">#REF!</definedName>
    <definedName name="Pneumatic_Tire_Roller">#REF!</definedName>
    <definedName name="Pneumatic_Tyre_Roller">#REF!</definedName>
    <definedName name="PNL">#REF!</definedName>
    <definedName name="pntbs">#REF!</definedName>
    <definedName name="pntbs_10">#REF!</definedName>
    <definedName name="pntbs_2">#REF!</definedName>
    <definedName name="pntbs_3">#REF!</definedName>
    <definedName name="pntbs_4">#REF!</definedName>
    <definedName name="pntbs_5">#REF!</definedName>
    <definedName name="pntbs_6">#REF!</definedName>
    <definedName name="pntbs_8">#REF!</definedName>
    <definedName name="pntkcksm">#REF!</definedName>
    <definedName name="pnttkng6">#REF!</definedName>
    <definedName name="pnuematic_hari">#REF!</definedName>
    <definedName name="pnuematic_jam">#REF!</definedName>
    <definedName name="Pnyatoh">#REF!</definedName>
    <definedName name="po">#REF!</definedName>
    <definedName name="po1000_1">#REF!</definedName>
    <definedName name="po1000_1_1">#REF!</definedName>
    <definedName name="po1000_1_1_1">#REF!</definedName>
    <definedName name="po1000_3">#REF!</definedName>
    <definedName name="po1000_4">#REF!</definedName>
    <definedName name="po1000_7">#REF!</definedName>
    <definedName name="poer">#REF!</definedName>
    <definedName name="poer_beton">#REF!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#REF!</definedName>
    <definedName name="pol.clr">#REF!</definedName>
    <definedName name="Pol_itur">#REF!</definedName>
    <definedName name="poli">#REF!</definedName>
    <definedName name="POLITUR">#REF!</definedName>
    <definedName name="Politur_MejaKursi">#REF!</definedName>
    <definedName name="Politur_movilex">#REF!</definedName>
    <definedName name="Polituran">#REF!</definedName>
    <definedName name="PolituranKayu">#REF!</definedName>
    <definedName name="PoliturMejaKursi">#N/A</definedName>
    <definedName name="polos">#REF!</definedName>
    <definedName name="poly">#REF!</definedName>
    <definedName name="polycarb">#REF!</definedName>
    <definedName name="polycarbonat">#REF!</definedName>
    <definedName name="polyet">#REF!</definedName>
    <definedName name="pom">#REF!</definedName>
    <definedName name="pomc" localSheetId="9" hidden="1">{#N/A,#N/A,TRUE,"Front";#N/A,#N/A,TRUE,"Simple Letter";#N/A,#N/A,TRUE,"Inside";#N/A,#N/A,TRUE,"Contents";#N/A,#N/A,TRUE,"Basis";#N/A,#N/A,TRUE,"Inclusions";#N/A,#N/A,TRUE,"Exclusions";#N/A,#N/A,TRUE,"Areas";#N/A,#N/A,TRUE,"Summary";#N/A,#N/A,TRUE,"Detail"}</definedName>
    <definedName name="pomc" hidden="1">{#N/A,#N/A,TRUE,"Front";#N/A,#N/A,TRUE,"Simple Letter";#N/A,#N/A,TRUE,"Inside";#N/A,#N/A,TRUE,"Contents";#N/A,#N/A,TRUE,"Basis";#N/A,#N/A,TRUE,"Inclusions";#N/A,#N/A,TRUE,"Exclusions";#N/A,#N/A,TRUE,"Areas";#N/A,#N/A,TRUE,"Summary";#N/A,#N/A,TRUE,"Detail"}</definedName>
    <definedName name="pompa">#REF!</definedName>
    <definedName name="pompa_1">#REF!</definedName>
    <definedName name="pompa_1_1">#REF!</definedName>
    <definedName name="pompa_1_1_1">#REF!</definedName>
    <definedName name="pompa_2" localSheetId="9">[0]!_485akof4_1_1_1_1</definedName>
    <definedName name="pompa_2">[0]!_485akof4_1_1_1_1</definedName>
    <definedName name="pompa_3" localSheetId="9">[0]!_487ako80_1_1_1</definedName>
    <definedName name="pompa_3">[0]!_487ako80_1_1_1</definedName>
    <definedName name="pompa_4" localSheetId="9">[0]!_488ako80_1_1_1_1</definedName>
    <definedName name="pompa_4">[0]!_488ako80_1_1_1_1</definedName>
    <definedName name="pompa_7" localSheetId="9">#REF!</definedName>
    <definedName name="pompa_7">#REF!</definedName>
    <definedName name="Pompa_Air_3" localSheetId="9">#REF!</definedName>
    <definedName name="Pompa_Air_3">#REF!</definedName>
    <definedName name="POMPA_IR">#REF!</definedName>
    <definedName name="Pompa_Sub._30_L_det">#REF!</definedName>
    <definedName name="pompa_submersible">#REF!</definedName>
    <definedName name="Pompa_zet_pump_ex._sanyo">#REF!</definedName>
    <definedName name="POMPAAIR">#REF!</definedName>
    <definedName name="pompatp1">#REF!</definedName>
    <definedName name="pompatp1_4">#REF!</definedName>
    <definedName name="pompatp2">#REF!</definedName>
    <definedName name="pompatp2_4">#REF!</definedName>
    <definedName name="pon">#REF!</definedName>
    <definedName name="PONDASI">#REF!</definedName>
    <definedName name="PONDASI_100KG">#REF!</definedName>
    <definedName name="PONDASI_110KG">#N/A</definedName>
    <definedName name="PONDASI_120KG">#N/A</definedName>
    <definedName name="PONDASI_130KG">#N/A</definedName>
    <definedName name="PONDASI_140KG">#N/A</definedName>
    <definedName name="PONDASI_150KG">#N/A</definedName>
    <definedName name="PONDASI_160KG">#N/A</definedName>
    <definedName name="PONDASI_170KG">#N/A</definedName>
    <definedName name="PONDASI_180KG">#N/A</definedName>
    <definedName name="PONDASI_190KG">#N/A</definedName>
    <definedName name="PONDASI_200KG">#N/A</definedName>
    <definedName name="PONDASI_BATU_KALI_1_3">#REF!</definedName>
    <definedName name="PONDASI_BATU_KALI_1_5">#REF!</definedName>
    <definedName name="pondasi_batukali_1_3">#REF!</definedName>
    <definedName name="pondasi_batukali_1_4">#REF!</definedName>
    <definedName name="pondasi_batukali_1_5">#REF!</definedName>
    <definedName name="pondasi_batukali_1_6">#REF!</definedName>
    <definedName name="pondasi_batukali_1_8">#REF!</definedName>
    <definedName name="pondasi_batukosong">#REF!</definedName>
    <definedName name="pondasi_siklop_40">#REF!</definedName>
    <definedName name="pondasi_sumuran_1m">#REF!</definedName>
    <definedName name="pondasibatu">#REF!</definedName>
    <definedName name="PONDASIBATUKALI">#REF!</definedName>
    <definedName name="PondasiFe100">#REF!</definedName>
    <definedName name="PondasiFe110">#REF!</definedName>
    <definedName name="PondasiFe120">#REF!</definedName>
    <definedName name="PondasiFe125">#REF!</definedName>
    <definedName name="PondasiFe130">#REF!</definedName>
    <definedName name="PondasiFe140">#REF!</definedName>
    <definedName name="PondasiFe150">#REF!</definedName>
    <definedName name="PondasiFe160">#REF!</definedName>
    <definedName name="PondasiFe170">#REF!</definedName>
    <definedName name="PondasiFe175">#REF!</definedName>
    <definedName name="PondasiFe180">#REF!</definedName>
    <definedName name="PondasiFe190">#REF!</definedName>
    <definedName name="PondasiFe200">#REF!</definedName>
    <definedName name="PondasiFe210">#REF!</definedName>
    <definedName name="PondasiFe220">#REF!</definedName>
    <definedName name="PondasiFe230">#REF!</definedName>
    <definedName name="PondasiFe240">#REF!</definedName>
    <definedName name="PondasiFe250">#REF!</definedName>
    <definedName name="PondasiFe260">#REF!</definedName>
    <definedName name="PondasiFe270">#REF!</definedName>
    <definedName name="PondasiFe280">#REF!</definedName>
    <definedName name="PondasiFe300">#REF!</definedName>
    <definedName name="PondasiFe80">#REF!</definedName>
    <definedName name="PondasiFe90">#REF!</definedName>
    <definedName name="pondasip1">#REF!</definedName>
    <definedName name="pondasip2">#REF!</definedName>
    <definedName name="PONDASISUMURAN1">#REF!</definedName>
    <definedName name="PONDASITELAPAK">#REF!</definedName>
    <definedName name="PondSumuran">#REF!</definedName>
    <definedName name="ponton">#REF!</definedName>
    <definedName name="pontonkerja">#REF!</definedName>
    <definedName name="pool">#REF!</definedName>
    <definedName name="porselin">#REF!</definedName>
    <definedName name="Porselin_11_x_11_cm_kw._I">#REF!</definedName>
    <definedName name="porsi">#REF!</definedName>
    <definedName name="porsiwk">#REF!</definedName>
    <definedName name="Portal">#REF!</definedName>
    <definedName name="pos">#REF!</definedName>
    <definedName name="POSISI">#REF!</definedName>
    <definedName name="posisi1">#REF!</definedName>
    <definedName name="posisi2">#REF!</definedName>
    <definedName name="posisioning">#REF!</definedName>
    <definedName name="Position">#REF!</definedName>
    <definedName name="POSJAGA">#REF!</definedName>
    <definedName name="posjaga1">#REF!</definedName>
    <definedName name="posjaga2">#REF!</definedName>
    <definedName name="pot">#REF!</definedName>
    <definedName name="pot_tiang">#REF!</definedName>
    <definedName name="potong">#REF!</definedName>
    <definedName name="potongan">#REF!</definedName>
    <definedName name="potongpnc45">#REF!</definedName>
    <definedName name="potongtiang">#REF!</definedName>
    <definedName name="POW">"$#REF!.$G$3946"</definedName>
    <definedName name="power">#REF!</definedName>
    <definedName name="PP" localSheetId="9">{"'Sheet1'!$A$1"}</definedName>
    <definedName name="PP">{"'Sheet1'!$A$1"}</definedName>
    <definedName name="PP.1">#REF!</definedName>
    <definedName name="PP.1.2">#REF!</definedName>
    <definedName name="PP.1.5">#REF!</definedName>
    <definedName name="PP.2">#REF!</definedName>
    <definedName name="PP.3">#REF!</definedName>
    <definedName name="PP.3.4">#REF!</definedName>
    <definedName name="PP.4">#REF!</definedName>
    <definedName name="pp.5">#REF!</definedName>
    <definedName name="pp.6">#REF!</definedName>
    <definedName name="Pp.a">#REF!</definedName>
    <definedName name="Pp.b">#REF!</definedName>
    <definedName name="Pp.c">#REF!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_dia6">#REF!</definedName>
    <definedName name="pp10agrusan0.5">#REF!</definedName>
    <definedName name="pp10agrusan0.75">#REF!</definedName>
    <definedName name="pp10agrusan1">#REF!</definedName>
    <definedName name="pp10agrusan1.25">#REF!</definedName>
    <definedName name="pp10agrusan1.5">#REF!</definedName>
    <definedName name="pp10agrusan2">#REF!</definedName>
    <definedName name="pp10agrusan3">#REF!</definedName>
    <definedName name="pp10agrusan4">#REF!</definedName>
    <definedName name="pp10agrusan6">#REF!</definedName>
    <definedName name="pp16agrusan0.5">#REF!</definedName>
    <definedName name="pp20agrusan0.5">#REF!</definedName>
    <definedName name="pp20agrusan0.75">#REF!</definedName>
    <definedName name="pp20agrusan1">#REF!</definedName>
    <definedName name="PPA">#REF!</definedName>
    <definedName name="Ppadat">#REF!</definedName>
    <definedName name="ppan0220">#REF!</definedName>
    <definedName name="ppankmp">#REF!</definedName>
    <definedName name="Ppdl">#REF!</definedName>
    <definedName name="pph">#REF!</definedName>
    <definedName name="pph_1">#REF!</definedName>
    <definedName name="pph_1_1">#REF!</definedName>
    <definedName name="pph_2">#REF!</definedName>
    <definedName name="pph_2_1">#REF!</definedName>
    <definedName name="pph_2_4">#REF!</definedName>
    <definedName name="pph_3">#REF!</definedName>
    <definedName name="pph_3_4">#REF!</definedName>
    <definedName name="pph_4">#REF!</definedName>
    <definedName name="pph_4_1">#REF!</definedName>
    <definedName name="pph_5">#REF!</definedName>
    <definedName name="pph_6">#REF!</definedName>
    <definedName name="pph_7">#REF!</definedName>
    <definedName name="pph_8">#REF!</definedName>
    <definedName name="pph_9">#REF!</definedName>
    <definedName name="Pphi">#REF!</definedName>
    <definedName name="PPI">#REF!</definedName>
    <definedName name="ppk">#REF!</definedName>
    <definedName name="ppklas2">#REF!</definedName>
    <definedName name="PPlaB">#REF!</definedName>
    <definedName name="PPlaf6">#REF!</definedName>
    <definedName name="PPlGyp">#REF!</definedName>
    <definedName name="PPls2">#REF!</definedName>
    <definedName name="PPls3">#REF!</definedName>
    <definedName name="PPls4">#REF!</definedName>
    <definedName name="ppn">#REF!</definedName>
    <definedName name="ppn.012.apbn">#REF!</definedName>
    <definedName name="ppn.012.bln">#REF!</definedName>
    <definedName name="ppn.019.apbn">#REF!</definedName>
    <definedName name="ppn.019.bln">#REF!</definedName>
    <definedName name="ppn.034.apbn">#REF!</definedName>
    <definedName name="ppn.034.bln">#REF!</definedName>
    <definedName name="ppn.055.apbn">#REF!</definedName>
    <definedName name="ppn.055.bln">#REF!</definedName>
    <definedName name="ppn.073.apbn">#REF!</definedName>
    <definedName name="ppn.073.bln">#REF!</definedName>
    <definedName name="ppn.075.apbn">#REF!</definedName>
    <definedName name="ppn.075.bln">#REF!</definedName>
    <definedName name="ppn.077.apbn">#REF!</definedName>
    <definedName name="ppn.090.apbn">#REF!</definedName>
    <definedName name="ppn.090.bln">#REF!</definedName>
    <definedName name="ppn_1">#REF!</definedName>
    <definedName name="ppn_1_1">#REF!</definedName>
    <definedName name="ppn_2">#REF!</definedName>
    <definedName name="ppn_2_1">#REF!</definedName>
    <definedName name="ppn_2_4">#REF!</definedName>
    <definedName name="ppn_3">#REF!</definedName>
    <definedName name="ppn_3_4">#REF!</definedName>
    <definedName name="ppn_4">#REF!</definedName>
    <definedName name="ppn_4_1">#REF!</definedName>
    <definedName name="ppn_5">#REF!</definedName>
    <definedName name="ppn_6">#REF!</definedName>
    <definedName name="ppn_7">#REF!</definedName>
    <definedName name="ppn_8">#REF!</definedName>
    <definedName name="ppn_9">#REF!</definedName>
    <definedName name="ppnbek">#REF!</definedName>
    <definedName name="PpnBr">#REF!</definedName>
    <definedName name="ppnjati">#REF!</definedName>
    <definedName name="ppnjati_1">#REF!</definedName>
    <definedName name="PpnKb">#REF!</definedName>
    <definedName name="ppnkmp">#REF!</definedName>
    <definedName name="ppnkpr">#REF!</definedName>
    <definedName name="ppnkpr_1">#REF!</definedName>
    <definedName name="PpnKs">#REF!</definedName>
    <definedName name="ppnmer">#REF!</definedName>
    <definedName name="ppnmer_1">#REF!</definedName>
    <definedName name="ppnmrt">#REF!</definedName>
    <definedName name="PPntDt">#REF!</definedName>
    <definedName name="PPntJt">#REF!</definedName>
    <definedName name="PPntKS">#REF!</definedName>
    <definedName name="PPntPJt">#REF!</definedName>
    <definedName name="PPntPt">#REF!</definedName>
    <definedName name="PPO">#REF!</definedName>
    <definedName name="ppp" localSheetId="9">{"Book1","RAB PASAR 30 AUG SCRAB.xls"}</definedName>
    <definedName name="ppp">{"Book1","RAB PASAR 30 AUG SCRAB.xls"}</definedName>
    <definedName name="pprhldrTS116DS">#REF!</definedName>
    <definedName name="pprhldrTX720ACR">#REF!</definedName>
    <definedName name="PPRP">#REF!</definedName>
    <definedName name="PPRP_4">#REF!</definedName>
    <definedName name="PPUE">#REF!</definedName>
    <definedName name="PPUE_4">#REF!</definedName>
    <definedName name="PR">#REF!</definedName>
    <definedName name="PR.01">#REF!</definedName>
    <definedName name="PR.01B">#REF!</definedName>
    <definedName name="PR.01G">#REF!</definedName>
    <definedName name="PR.02">#REF!</definedName>
    <definedName name="PR.02B">#REF!</definedName>
    <definedName name="PR.02G">#REF!</definedName>
    <definedName name="PR.03">#REF!</definedName>
    <definedName name="PR.03B">#REF!</definedName>
    <definedName name="PR.03G">#REF!</definedName>
    <definedName name="PR.04">#REF!</definedName>
    <definedName name="PR.04B">#REF!</definedName>
    <definedName name="PR.04G">#REF!</definedName>
    <definedName name="PR.05">#REF!</definedName>
    <definedName name="PR.05B">#REF!</definedName>
    <definedName name="PR.05G">#REF!</definedName>
    <definedName name="PR.06">#REF!</definedName>
    <definedName name="PR.06B">#REF!</definedName>
    <definedName name="PR.06G">#REF!</definedName>
    <definedName name="PR.07">#REF!</definedName>
    <definedName name="PR.07B">#REF!</definedName>
    <definedName name="PR.07G">#REF!</definedName>
    <definedName name="PR.08">#REF!</definedName>
    <definedName name="PR.08B">#REF!</definedName>
    <definedName name="PR.08G">#REF!</definedName>
    <definedName name="PR.09">#REF!</definedName>
    <definedName name="PR.09B">#REF!</definedName>
    <definedName name="PR.09G">#REF!</definedName>
    <definedName name="PR.10">#REF!</definedName>
    <definedName name="PR.10B">#REF!</definedName>
    <definedName name="PR.10G">#REF!</definedName>
    <definedName name="PR.11">#REF!</definedName>
    <definedName name="PR.11B">#REF!</definedName>
    <definedName name="PR.11G">#REF!</definedName>
    <definedName name="PR.12">#REF!</definedName>
    <definedName name="PR.12B">#REF!</definedName>
    <definedName name="PR.12G">#REF!</definedName>
    <definedName name="PR.13">#REF!</definedName>
    <definedName name="PR.13B">#REF!</definedName>
    <definedName name="PR.13G">#REF!</definedName>
    <definedName name="PR.14">#REF!</definedName>
    <definedName name="PR.14B">#REF!</definedName>
    <definedName name="PR.14G">#REF!</definedName>
    <definedName name="PR.15">#REF!</definedName>
    <definedName name="PR.15B">#REF!</definedName>
    <definedName name="PR.15G">#REF!</definedName>
    <definedName name="PR.16">#REF!</definedName>
    <definedName name="PR.16B">#REF!</definedName>
    <definedName name="PR.16G">#REF!</definedName>
    <definedName name="PR.17">#REF!</definedName>
    <definedName name="PR.17B">#REF!</definedName>
    <definedName name="PR.17G">#REF!</definedName>
    <definedName name="PR.18">#REF!</definedName>
    <definedName name="PR.18B">#REF!</definedName>
    <definedName name="PR.18G">#REF!</definedName>
    <definedName name="PR.19">#REF!</definedName>
    <definedName name="PR.19B">#REF!</definedName>
    <definedName name="PR.19G">#REF!</definedName>
    <definedName name="PR.20">#REF!</definedName>
    <definedName name="PR.20B">#REF!</definedName>
    <definedName name="PR.20G">#REF!</definedName>
    <definedName name="PR.21">#REF!</definedName>
    <definedName name="PR.21B">#REF!</definedName>
    <definedName name="PR.21G">#REF!</definedName>
    <definedName name="PR.22">#REF!</definedName>
    <definedName name="PR.22B">#REF!</definedName>
    <definedName name="PR.22G">#REF!</definedName>
    <definedName name="PR.23">#REF!</definedName>
    <definedName name="PR.23B">#REF!</definedName>
    <definedName name="PR.23G">#REF!</definedName>
    <definedName name="PR.24">#REF!</definedName>
    <definedName name="PR.24B">#REF!</definedName>
    <definedName name="PR.24G">#REF!</definedName>
    <definedName name="PR.25">#REF!</definedName>
    <definedName name="PR.25B">#REF!</definedName>
    <definedName name="PR.25G">#REF!</definedName>
    <definedName name="PR.26">#REF!</definedName>
    <definedName name="PR.26B">#REF!</definedName>
    <definedName name="PR.26G">#REF!</definedName>
    <definedName name="PR.27">#REF!</definedName>
    <definedName name="PR.27B">#REF!</definedName>
    <definedName name="PR.27G">#REF!</definedName>
    <definedName name="PR.28">#REF!</definedName>
    <definedName name="PR.28B">#REF!</definedName>
    <definedName name="PR.28G">#REF!</definedName>
    <definedName name="PR.29">#REF!</definedName>
    <definedName name="PR.29B">#REF!</definedName>
    <definedName name="PR.29G">#REF!</definedName>
    <definedName name="PR.30">#REF!</definedName>
    <definedName name="PR.30B">#REF!</definedName>
    <definedName name="PR.30G">#REF!</definedName>
    <definedName name="PR.31">#REF!</definedName>
    <definedName name="PR.31B">#REF!</definedName>
    <definedName name="PR.31G">#REF!</definedName>
    <definedName name="PR.32">#REF!</definedName>
    <definedName name="PR.32B">#REF!</definedName>
    <definedName name="PR.32G">#REF!</definedName>
    <definedName name="PR.33">#REF!</definedName>
    <definedName name="PR.33B">#REF!</definedName>
    <definedName name="PR.33G">#REF!</definedName>
    <definedName name="PR.34">#REF!</definedName>
    <definedName name="PR.34B">#REF!</definedName>
    <definedName name="PR.34G">#REF!</definedName>
    <definedName name="PR.35">#REF!</definedName>
    <definedName name="PR.35B">#REF!</definedName>
    <definedName name="PR.35G">#REF!</definedName>
    <definedName name="PR.36">#REF!</definedName>
    <definedName name="PR.36B">#REF!</definedName>
    <definedName name="PR.36G">#REF!</definedName>
    <definedName name="PR.37">#REF!</definedName>
    <definedName name="PR.37B">#REF!</definedName>
    <definedName name="PR.37G">#REF!</definedName>
    <definedName name="PR.38">#REF!</definedName>
    <definedName name="PR.38B">#REF!</definedName>
    <definedName name="PR.38G">#REF!</definedName>
    <definedName name="PR.39">#REF!</definedName>
    <definedName name="PR.39B">#REF!</definedName>
    <definedName name="PR.39G">#REF!</definedName>
    <definedName name="PR.40">#REF!</definedName>
    <definedName name="PR.40B">#REF!</definedName>
    <definedName name="PR.40G">#REF!</definedName>
    <definedName name="PR.41">#REF!</definedName>
    <definedName name="PR.41B">#REF!</definedName>
    <definedName name="PR.41G">#REF!</definedName>
    <definedName name="PR.42">#REF!</definedName>
    <definedName name="PR.42B">#REF!</definedName>
    <definedName name="PR.42G">#REF!</definedName>
    <definedName name="PR.43">#REF!</definedName>
    <definedName name="PR.43B">#REF!</definedName>
    <definedName name="PR.43G">#REF!</definedName>
    <definedName name="PR.44">#REF!</definedName>
    <definedName name="PR.44B">#REF!</definedName>
    <definedName name="PR.44G">#REF!</definedName>
    <definedName name="PR.45">#REF!</definedName>
    <definedName name="PR.45B">#REF!</definedName>
    <definedName name="PR.45G">#REF!</definedName>
    <definedName name="PR_1">#REF!</definedName>
    <definedName name="PR_10">#REF!</definedName>
    <definedName name="PR_2">#REF!</definedName>
    <definedName name="PR_3">#REF!</definedName>
    <definedName name="PR_4_5">#REF!</definedName>
    <definedName name="PR_6">#REF!</definedName>
    <definedName name="PR_7">#REF!</definedName>
    <definedName name="PR_8_9">#REF!</definedName>
    <definedName name="pr0000">#REF!</definedName>
    <definedName name="praktis">#REF!</definedName>
    <definedName name="pralelang_prop">#REF!</definedName>
    <definedName name="pralelang_pry">#REF!</definedName>
    <definedName name="Pralon">#REF!</definedName>
    <definedName name="PRangP">#REF!</definedName>
    <definedName name="PRC019_4">#REF!</definedName>
    <definedName name="PRECAST">#REF!</definedName>
    <definedName name="PRECAST_A">#REF!</definedName>
    <definedName name="PRECAST_B">#REF!</definedName>
    <definedName name="PRECAST_C">#REF!</definedName>
    <definedName name="precast400">#REF!</definedName>
    <definedName name="PrecastPCcurbTypL2">#REF!</definedName>
    <definedName name="Precastplank12.5">#REF!</definedName>
    <definedName name="PrecastPlank17">#REF!</definedName>
    <definedName name="PREL">#REF!</definedName>
    <definedName name="PRELIEM">#REF!</definedName>
    <definedName name="prelim" hidden="1">#REF!</definedName>
    <definedName name="prelim_4">#REF!</definedName>
    <definedName name="prelimi">#REF!</definedName>
    <definedName name="PRELIMJURUUKUR">#REF!</definedName>
    <definedName name="Prem" hidden="1">#REF!</definedName>
    <definedName name="prep">#REF!</definedName>
    <definedName name="pres">#REF!</definedName>
    <definedName name="presming" localSheetId="9">#REF!,#REF!,#REF!,#REF!,#REF!,#REF!,#REF!,#REF!,#REF!</definedName>
    <definedName name="presming">#REF!,#REF!,#REF!,#REF!,#REF!,#REF!,#REF!,#REF!,#REF!</definedName>
    <definedName name="press">#REF!</definedName>
    <definedName name="pret" localSheetId="9" hidden="1">{#N/A,#N/A,FALSE,"REK";#N/A,#N/A,FALSE,"rab"}</definedName>
    <definedName name="pret" hidden="1">{#N/A,#N/A,FALSE,"REK";#N/A,#N/A,FALSE,"rab"}</definedName>
    <definedName name="PrfDn">#REF!</definedName>
    <definedName name="PRGGRES">#REF!</definedName>
    <definedName name="PRI">#REF!</definedName>
    <definedName name="price">#REF!</definedName>
    <definedName name="pricing">#REF!</definedName>
    <definedName name="primcoat">#REF!</definedName>
    <definedName name="prime">#REF!</definedName>
    <definedName name="Prime_Coat">#REF!</definedName>
    <definedName name="primecoat">#REF!</definedName>
    <definedName name="Primer">#REF!</definedName>
    <definedName name="Princ">#REF!</definedName>
    <definedName name="print" localSheetId="9">#REF!,#REF!</definedName>
    <definedName name="print">#REF!,#REF!</definedName>
    <definedName name="print_4">#REF!</definedName>
    <definedName name="PRINT_AR01">#REF!</definedName>
    <definedName name="_xlnm.Print_Area" localSheetId="12">ANALISA!$A$1:$H$2211</definedName>
    <definedName name="_xlnm.Print_Area" localSheetId="14">'DAFTAR ALAT'!$A$1:$D$24</definedName>
    <definedName name="_xlnm.Print_Area" localSheetId="13">'JUSTIFIKASI BAHAN'!$A$1:$E$241</definedName>
    <definedName name="_xlnm.Print_Area" localSheetId="9">RAB!$B$2:$I$438</definedName>
    <definedName name="_xlnm.Print_Area" localSheetId="8">REKAP!$A$1:$H$49</definedName>
    <definedName name="_xlnm.Print_Area" localSheetId="11">'REKAP ANALISA '!$A$1:$G$194</definedName>
    <definedName name="_xlnm.Print_Area" localSheetId="15">'UPAH PU'!$B$1:$G$24</definedName>
    <definedName name="_xlnm.Print_Area">#REF!</definedName>
    <definedName name="PRINT_AREA_MI" localSheetId="9">#REF!</definedName>
    <definedName name="PRINT_AREA_MI">#REF!</definedName>
    <definedName name="PRINT_AREA_MI___0">"$#REF!.$B$767:$G$1027"</definedName>
    <definedName name="Print_Area_MI___2">"$#REF!.$#REF!$#REF!:$#REF!$#REF!"</definedName>
    <definedName name="Print_Area_MI___3">"$#REF!.$C$2:$S$21"</definedName>
    <definedName name="Print_Area_MI___4">"$LAMP_C.$#REF!$#REF!:$#REF!$#REF!"</definedName>
    <definedName name="PRINT_AREA_MI_1">#REF!</definedName>
    <definedName name="PRINT_AREA_MI_1_1_2">#REF!</definedName>
    <definedName name="Print_Area_MI_1_3">#REF!</definedName>
    <definedName name="Print_Area_MI_1_4">#REF!</definedName>
    <definedName name="Print_Area_MI_10">#REF!</definedName>
    <definedName name="Print_Area_MI_10_4">#REF!</definedName>
    <definedName name="Print_Area_MI_11">#REF!</definedName>
    <definedName name="Print_Area_MI_11_4">#REF!</definedName>
    <definedName name="Print_Area_MI_11_6">#REF!</definedName>
    <definedName name="PRINT_AREA_MI_12">#REF!</definedName>
    <definedName name="Print_Area_MI_12_4">#REF!</definedName>
    <definedName name="PRINT_AREA_MI_13">#REF!</definedName>
    <definedName name="Print_Area_MI_13_4">#REF!</definedName>
    <definedName name="Print_Area_MI_13_6">#REF!</definedName>
    <definedName name="Print_Area_MI_14">#REF!</definedName>
    <definedName name="Print_Area_MI_14_6">#REF!</definedName>
    <definedName name="Print_Area_MI_15">#REF!</definedName>
    <definedName name="Print_Area_MI_15_6">#REF!</definedName>
    <definedName name="Print_Area_MI_16">#REF!</definedName>
    <definedName name="Print_Area_MI_16_4">#REF!</definedName>
    <definedName name="PRINT_AREA_MI_19">#REF!</definedName>
    <definedName name="PRINT_AREA_MI_19_1">#REF!</definedName>
    <definedName name="PRINT_AREA_MI_19_1_1">#REF!</definedName>
    <definedName name="PRINT_AREA_MI_19_19">#REF!</definedName>
    <definedName name="PRINT_AREA_MI_19_52">#REF!</definedName>
    <definedName name="Print_Area_MI_2">#REF!</definedName>
    <definedName name="Print_Area_MI_23">#REF!</definedName>
    <definedName name="Print_Area_MI_23_4">#REF!</definedName>
    <definedName name="Print_Area_MI_28">#N/A</definedName>
    <definedName name="Print_Area_MI_3">#REF!</definedName>
    <definedName name="PRINT_AREA_MI_3_1">#REF!</definedName>
    <definedName name="Print_Area_MI_3_6">#REF!</definedName>
    <definedName name="PRINT_AREA_MI_32">#REF!</definedName>
    <definedName name="Print_Area_MI_4">#REF!</definedName>
    <definedName name="PRINT_AREA_MI_4_1">#REF!</definedName>
    <definedName name="PRINT_AREA_MI_4_1_1">#REF!</definedName>
    <definedName name="Print_Area_MI_5">#REF!</definedName>
    <definedName name="PRINT_AREA_MI_52">#REF!</definedName>
    <definedName name="Print_Area_MI_6">#REF!</definedName>
    <definedName name="Print_Area_MI_6_1">#REF!</definedName>
    <definedName name="Print_Area_MI_6_6">#REF!</definedName>
    <definedName name="Print_Area_MI_7">#REF!</definedName>
    <definedName name="PRINT_AREA_MI_7_1">#REF!</definedName>
    <definedName name="Print_Area_MI_7_6">#REF!</definedName>
    <definedName name="Print_Area_MI_8">#REF!</definedName>
    <definedName name="Print_Area_MI_8_6">#REF!</definedName>
    <definedName name="Print_Area_MI_9">#REF!</definedName>
    <definedName name="Print_Area_MI_9_6">#REF!</definedName>
    <definedName name="Print_Area_MI1">#REF!</definedName>
    <definedName name="Print_Area_Reset" localSheetId="9">OFFSET([0]!Full_Print,0,0,[0]!Last_Row)</definedName>
    <definedName name="Print_Area_Reset">OFFSET(Full_Print,0,0,Last_Row)</definedName>
    <definedName name="Print_Area2" localSheetId="9">#REF!</definedName>
    <definedName name="Print_Area2">#REF!</definedName>
    <definedName name="PRINT_TILTES">#REF!</definedName>
    <definedName name="PRINT_TITILES">#REF!</definedName>
    <definedName name="PRINT_TITLE">#REF!</definedName>
    <definedName name="PRINT_TITLE_MI">#REF!</definedName>
    <definedName name="_xlnm.Print_Titles" localSheetId="13">'JUSTIFIKASI BAHAN'!$4:$7</definedName>
    <definedName name="_xlnm.Print_Titles" localSheetId="9">RAB!$8:$9</definedName>
    <definedName name="_xlnm.Print_Titles" localSheetId="11">'REKAP ANALISA '!$4:$5</definedName>
    <definedName name="_xlnm.Print_Titles">#REF!</definedName>
    <definedName name="PRINT_TITLES_MI" localSheetId="9">#REF!</definedName>
    <definedName name="PRINT_TITLES_MI">#REF!</definedName>
    <definedName name="Print_Titles_MI___0" localSheetId="9">#REF!</definedName>
    <definedName name="Print_Titles_MI___0">#REF!</definedName>
    <definedName name="Print_Titles_MI_1">#REF!</definedName>
    <definedName name="Print_Titles_MI_1_2">#REF!</definedName>
    <definedName name="Print_Titles_MI_1_4">#REF!</definedName>
    <definedName name="Print_Titles_MI_1_5">#REF!</definedName>
    <definedName name="Print_Titles_MI_11">#REF!</definedName>
    <definedName name="Print_Titles_MI_13">#REF!</definedName>
    <definedName name="Print_Titles_MI_14">#REF!</definedName>
    <definedName name="Print_Titles_MI_15">#REF!</definedName>
    <definedName name="Print_Titles_MI_3">#REF!</definedName>
    <definedName name="PRINT_TITLES_MI_4">#REF!</definedName>
    <definedName name="Print_Titles_MI_6">#REF!</definedName>
    <definedName name="Print_Titles_MI_6_6">#REF!</definedName>
    <definedName name="Print_Titles_MI_7">#REF!</definedName>
    <definedName name="Print_Titles_MI_7_6">#REF!</definedName>
    <definedName name="Print_Titles_MI_9">#REF!</definedName>
    <definedName name="Print_Titles2">#N/A</definedName>
    <definedName name="PRINT01_LEMB_1">#REF!</definedName>
    <definedName name="PRINT02_LEMB2_3">#REF!</definedName>
    <definedName name="Printarea">#REF!</definedName>
    <definedName name="printer">#REF!</definedName>
    <definedName name="Printer_BJC_800___BJC_210_SP">#REF!</definedName>
    <definedName name="PRITN_TITLES">#REF!</definedName>
    <definedName name="PRJ">#REF!</definedName>
    <definedName name="prln2w">#REF!</definedName>
    <definedName name="prln4">#REF!</definedName>
    <definedName name="prmh">#REF!</definedName>
    <definedName name="PRN">#REF!</definedName>
    <definedName name="PRO">#REF!</definedName>
    <definedName name="PRO_1">#REF!</definedName>
    <definedName name="PRO_1_1">#REF!</definedName>
    <definedName name="PRO_1_1_1">#REF!</definedName>
    <definedName name="PRO_2">#REF!</definedName>
    <definedName name="PRO_3">#REF!</definedName>
    <definedName name="PRO_4">#REF!</definedName>
    <definedName name="PRO_4_1">#REF!</definedName>
    <definedName name="PRO_5">#REF!</definedName>
    <definedName name="PRO_6">#REF!</definedName>
    <definedName name="PRO_7">#REF!</definedName>
    <definedName name="PRO_7_1">#REF!</definedName>
    <definedName name="PRO_8">#REF!</definedName>
    <definedName name="PRO_9">#REF!</definedName>
    <definedName name="PROC_prog">#REF!</definedName>
    <definedName name="PROC_SERV">#REF!</definedName>
    <definedName name="PROCSERV_PROG">#REF!</definedName>
    <definedName name="PROCUREMENT">#REF!</definedName>
    <definedName name="prod.atb">#REF!</definedName>
    <definedName name="prod.atbl">#REF!</definedName>
    <definedName name="prod.laston">#REF!</definedName>
    <definedName name="PROD_BT_PCH">#REF!</definedName>
    <definedName name="prod_cm">#REF!</definedName>
    <definedName name="prod_dt">#REF!</definedName>
    <definedName name="prod_exc">#REF!</definedName>
    <definedName name="prod_pedestrian">#REF!</definedName>
    <definedName name="prod_pembesian">#REF!</definedName>
    <definedName name="prod_stamp">#REF!</definedName>
    <definedName name="ProdForm" hidden="1">#REF!</definedName>
    <definedName name="Product" hidden="1">#REF!</definedName>
    <definedName name="produksialat">#REF!</definedName>
    <definedName name="Prof">#REF!</definedName>
    <definedName name="Prof_6">#REF!</definedName>
    <definedName name="profil">#REF!</definedName>
    <definedName name="profit">#REF!</definedName>
    <definedName name="profprel">#REF!</definedName>
    <definedName name="profprel_6">#REF!</definedName>
    <definedName name="pROG" localSheetId="9">{"'Sheet1'!$A$1"}</definedName>
    <definedName name="pROG">{"'Sheet1'!$A$1"}</definedName>
    <definedName name="program">#REF!</definedName>
    <definedName name="program1">#REF!</definedName>
    <definedName name="progrenc">#REF!</definedName>
    <definedName name="progres">#REF!</definedName>
    <definedName name="ProgressBulanan">#REF!</definedName>
    <definedName name="ProgressEkstern">#REF!</definedName>
    <definedName name="ProgressMC">#REF!</definedName>
    <definedName name="ProgressMCPerBulan">#REF!</definedName>
    <definedName name="ProgressRasio">#REF!</definedName>
    <definedName name="ProgressRasioBantu">#REF!</definedName>
    <definedName name="ProgressRasioEkstern">#REF!</definedName>
    <definedName name="Project_Optional_Field">#REF!</definedName>
    <definedName name="ProjectLocation">#REF!</definedName>
    <definedName name="ProjectLocation_1">#REF!</definedName>
    <definedName name="ProjectLocation_12">#REF!</definedName>
    <definedName name="ProjectLocation_19">#REF!</definedName>
    <definedName name="ProjectNumber">#REF!</definedName>
    <definedName name="ProjectNumber_1">#REF!</definedName>
    <definedName name="ProjectNumber_12">#REF!</definedName>
    <definedName name="ProjectNumber_19">#REF!</definedName>
    <definedName name="Projects">#REF!</definedName>
    <definedName name="ProjectSubtitle">#REF!</definedName>
    <definedName name="ProjectSubtitle_1">#REF!</definedName>
    <definedName name="ProjectSubtitle_12">#REF!</definedName>
    <definedName name="ProjectSubtitle_19">#REF!</definedName>
    <definedName name="ProjectTitle">#REF!</definedName>
    <definedName name="ProjectTitle_1">#REF!</definedName>
    <definedName name="ProjectTitle_12">#REF!</definedName>
    <definedName name="ProjectTitle_19">#REF!</definedName>
    <definedName name="proofingnopy">#REF!</definedName>
    <definedName name="PROP">#REF!</definedName>
    <definedName name="Propinsi">#REF!</definedName>
    <definedName name="Propinsi2">#REF!</definedName>
    <definedName name="proses">#REF!</definedName>
    <definedName name="prosubtotalA.II">#REF!</definedName>
    <definedName name="prosubtotalA.III">#REF!</definedName>
    <definedName name="prosubtotalA.IV">#REF!</definedName>
    <definedName name="prosubtotalA.IX">#REF!</definedName>
    <definedName name="prosubtotalA.V">#REF!</definedName>
    <definedName name="prosubtotalA.VI">#REF!</definedName>
    <definedName name="prosubtotalA.VII">#REF!</definedName>
    <definedName name="prosubtotalA.VIII">#REF!</definedName>
    <definedName name="prosubtotalB.I">#REF!</definedName>
    <definedName name="prosubtotalB.II">#REF!</definedName>
    <definedName name="prosubtotalB.III">#REF!</definedName>
    <definedName name="prosubtotalB.IV">#REF!</definedName>
    <definedName name="prosubtotalB.IX">#REF!</definedName>
    <definedName name="prosubtotalB.V">#REF!</definedName>
    <definedName name="prosubtotalB.VI">#REF!</definedName>
    <definedName name="prosubtotalB.VII">#REF!</definedName>
    <definedName name="prosubtotalB.VIII">#REF!</definedName>
    <definedName name="prosubtotalC.I">#REF!</definedName>
    <definedName name="prosubtotalC.II">#REF!</definedName>
    <definedName name="prosubtotalC.III">#REF!</definedName>
    <definedName name="prosubtotalC.IV">#REF!</definedName>
    <definedName name="prosubtotalC.IX">#REF!</definedName>
    <definedName name="prosubtotalC.V">#REF!</definedName>
    <definedName name="prosubtotalC.VI">#REF!</definedName>
    <definedName name="prosubtotalC.VII">#REF!</definedName>
    <definedName name="prosubtotalC.VIII">#REF!</definedName>
    <definedName name="prov">#REF!</definedName>
    <definedName name="PROYEK">#REF!</definedName>
    <definedName name="Proyek1">#REF!</definedName>
    <definedName name="Proyek2">#REF!</definedName>
    <definedName name="prs">#REF!</definedName>
    <definedName name="prs___0">"$#REF!.$N$282"</definedName>
    <definedName name="prs_1">#REF!</definedName>
    <definedName name="prs_1_1">#REF!</definedName>
    <definedName name="prs_1_1_1">#REF!</definedName>
    <definedName name="prs_2">#REF!</definedName>
    <definedName name="prs_2_1">#REF!</definedName>
    <definedName name="prs_3">#REF!</definedName>
    <definedName name="prs_3_1">#REF!</definedName>
    <definedName name="prs_3_1_1">#REF!</definedName>
    <definedName name="prs_4">#REF!</definedName>
    <definedName name="prs_4_1">#REF!</definedName>
    <definedName name="prs_5">#REF!</definedName>
    <definedName name="prs_6">#REF!</definedName>
    <definedName name="prs_7">#REF!</definedName>
    <definedName name="prs_7_1">#REF!</definedName>
    <definedName name="prs_8">#REF!</definedName>
    <definedName name="prs_9">#REF!</definedName>
    <definedName name="prtgyp">#REF!</definedName>
    <definedName name="Prtl">#REF!</definedName>
    <definedName name="prtsi">#REF!</definedName>
    <definedName name="PS">#REF!</definedName>
    <definedName name="ps.5mm">#REF!</definedName>
    <definedName name="ps.beton">#REF!</definedName>
    <definedName name="Ps.cor">#REF!</definedName>
    <definedName name="Ps.pasang">#REF!</definedName>
    <definedName name="ps.ps">#REF!</definedName>
    <definedName name="ps.psg">#REF!</definedName>
    <definedName name="ps.urg">#REF!</definedName>
    <definedName name="ps.urug">#REF!</definedName>
    <definedName name="ps_bekisting">#REF!</definedName>
    <definedName name="PS_SUM">#REF!</definedName>
    <definedName name="psan01">#REF!</definedName>
    <definedName name="psan02">#REF!</definedName>
    <definedName name="psan03">#REF!</definedName>
    <definedName name="psan04">#REF!</definedName>
    <definedName name="psan05">#REF!</definedName>
    <definedName name="psan06">#REF!</definedName>
    <definedName name="psan07">#REF!</definedName>
    <definedName name="psan08">#REF!</definedName>
    <definedName name="psan09">#REF!</definedName>
    <definedName name="psaub">#REF!</definedName>
    <definedName name="psaukrmk">#REF!</definedName>
    <definedName name="psbeton">#REF!</definedName>
    <definedName name="psbetonb">#REF!</definedName>
    <definedName name="psbetonc">#REF!</definedName>
    <definedName name="PsBouwplank">#REF!</definedName>
    <definedName name="PsBt1">#REF!</definedName>
    <definedName name="Psc">#REF!</definedName>
    <definedName name="PSC052_4">#REF!</definedName>
    <definedName name="PSC084_4">#REF!</definedName>
    <definedName name="pscor">#REF!</definedName>
    <definedName name="Psd">#REF!</definedName>
    <definedName name="PSET">#REF!</definedName>
    <definedName name="psf">#REF!</definedName>
    <definedName name="psgbata">#REF!</definedName>
    <definedName name="psir.Btn">#REF!</definedName>
    <definedName name="PsKran">#REF!</definedName>
    <definedName name="PsP">#REF!</definedName>
    <definedName name="pspasang">#REF!</definedName>
    <definedName name="pspasangb">#REF!</definedName>
    <definedName name="pspasangc">#REF!</definedName>
    <definedName name="Pspc">#REF!</definedName>
    <definedName name="PSPONDASI11">#REF!</definedName>
    <definedName name="psr">#REF!</definedName>
    <definedName name="psr.beton">#REF!</definedName>
    <definedName name="Psr.Urug">#REF!</definedName>
    <definedName name="psrbeton">#REF!</definedName>
    <definedName name="psrbtn">#REF!</definedName>
    <definedName name="psrbtn_1">#REF!</definedName>
    <definedName name="psrcmgkk">#REF!</definedName>
    <definedName name="psrcor">#REF!</definedName>
    <definedName name="psrps">#REF!</definedName>
    <definedName name="psrps_1">#REF!</definedName>
    <definedName name="psrpsg">#REF!</definedName>
    <definedName name="psrpsng">#REF!</definedName>
    <definedName name="psrsbol">#REF!</definedName>
    <definedName name="psrt">#REF!</definedName>
    <definedName name="psru">#REF!</definedName>
    <definedName name="psrurg">#REF!</definedName>
    <definedName name="psrurug">#REF!</definedName>
    <definedName name="psrurug_1">#REF!</definedName>
    <definedName name="pst">#REF!</definedName>
    <definedName name="PST..">#REF!</definedName>
    <definedName name="PStoot">#REF!</definedName>
    <definedName name="PSTR">#REF!</definedName>
    <definedName name="psu">#REF!</definedName>
    <definedName name="psu3lt20">#REF!</definedName>
    <definedName name="psup3kd20">#REF!</definedName>
    <definedName name="psup3kd25">#REF!</definedName>
    <definedName name="psup3lt20">#REF!</definedName>
    <definedName name="psup3lt30">#REF!</definedName>
    <definedName name="psup3lt40">#REF!</definedName>
    <definedName name="psup3pvb">#REF!</definedName>
    <definedName name="psup3tg">#REF!</definedName>
    <definedName name="psup7kr">#REF!</definedName>
    <definedName name="psup7kth">#REF!</definedName>
    <definedName name="PsUrg">#REF!</definedName>
    <definedName name="psurug">#REF!</definedName>
    <definedName name="psurugb">#REF!</definedName>
    <definedName name="psurugc">#REF!</definedName>
    <definedName name="psv">#REF!</definedName>
    <definedName name="pt">#REF!</definedName>
    <definedName name="PT..">#REF!</definedName>
    <definedName name="PT._ADHI_KARYA___Persero____Tbk.">#REF!</definedName>
    <definedName name="PT_01">#REF!</definedName>
    <definedName name="PT_02">#REF!</definedName>
    <definedName name="PT_03">#REF!</definedName>
    <definedName name="PT_04">#REF!</definedName>
    <definedName name="PT_05">#REF!</definedName>
    <definedName name="PT_06">#REF!</definedName>
    <definedName name="PT_07">#REF!</definedName>
    <definedName name="PT_08">#REF!</definedName>
    <definedName name="PT_09">#REF!</definedName>
    <definedName name="PT_10">#REF!</definedName>
    <definedName name="PT_11">#REF!</definedName>
    <definedName name="PT_12">#REF!</definedName>
    <definedName name="ptalang">#REF!</definedName>
    <definedName name="PTB_3">#REF!</definedName>
    <definedName name="PTB_4">#REF!</definedName>
    <definedName name="ptbesi">#REF!</definedName>
    <definedName name="PTC_3">#REF!</definedName>
    <definedName name="PTC_4">#REF!</definedName>
    <definedName name="ptdll">#REF!</definedName>
    <definedName name="PtichDTL">#N/A</definedName>
    <definedName name="PTINT">#REF!</definedName>
    <definedName name="PTJW">#REF!</definedName>
    <definedName name="ptk">#REF!</definedName>
    <definedName name="PTK_3">#REF!</definedName>
    <definedName name="PTK_4">#REF!</definedName>
    <definedName name="ptkhekto">#REF!</definedName>
    <definedName name="ptkKilo">#REF!</definedName>
    <definedName name="ptkpyksm">#REF!</definedName>
    <definedName name="ptl">#REF!</definedName>
    <definedName name="ptl_3">#REF!</definedName>
    <definedName name="ptl_4">#REF!</definedName>
    <definedName name="PTM">#REF!</definedName>
    <definedName name="PTM_4">#REF!</definedName>
    <definedName name="PTNC">#REF!</definedName>
    <definedName name="ptoi">#REF!</definedName>
    <definedName name="ptpnlksm">#REF!</definedName>
    <definedName name="ptpvc">#REF!</definedName>
    <definedName name="PTR">#REF!</definedName>
    <definedName name="pts">#REF!</definedName>
    <definedName name="PTS_3">#REF!</definedName>
    <definedName name="PTS_4">#REF!</definedName>
    <definedName name="ptt">#REF!</definedName>
    <definedName name="ptt_3">#REF!</definedName>
    <definedName name="ptt_4">#REF!</definedName>
    <definedName name="PTump">#REF!</definedName>
    <definedName name="PTump_1">#REF!</definedName>
    <definedName name="PTump_4">#REF!</definedName>
    <definedName name="PU">#REF!</definedName>
    <definedName name="PU.1">#REF!</definedName>
    <definedName name="PU_PENGAWAS_JAB">#REF!</definedName>
    <definedName name="PU_PENGAWAS_NAMA">#REF!</definedName>
    <definedName name="PU_PENGAWAS_NIP">#REF!</definedName>
    <definedName name="PU1X">#REF!</definedName>
    <definedName name="Puk">#REF!</definedName>
    <definedName name="PUkur">#REF!</definedName>
    <definedName name="Pukurk">#REF!</definedName>
    <definedName name="pullhndl">#REF!</definedName>
    <definedName name="pum">#REF!</definedName>
    <definedName name="PUMP">#REF!</definedName>
    <definedName name="pump_jam">#REF!</definedName>
    <definedName name="pump_water">#REF!</definedName>
    <definedName name="punya">#REF!</definedName>
    <definedName name="PUP">#REF!</definedName>
    <definedName name="PUP_1">#REF!</definedName>
    <definedName name="PUP_4">#REF!</definedName>
    <definedName name="PUPasir">#REF!</definedName>
    <definedName name="PUPS">#REF!</definedName>
    <definedName name="PUPSL1">#REF!</definedName>
    <definedName name="PUPSL2">#REF!</definedName>
    <definedName name="PUPSL3">#REF!</definedName>
    <definedName name="pupuk">#REF!</definedName>
    <definedName name="pupuk_1">#REF!</definedName>
    <definedName name="pura">#REF!</definedName>
    <definedName name="puring">#REF!</definedName>
    <definedName name="PUrugK">#REF!</definedName>
    <definedName name="purwodadi">#REF!</definedName>
    <definedName name="purwodadi1">#REF!</definedName>
    <definedName name="PUSAT">#REF!</definedName>
    <definedName name="put">#REF!</definedName>
    <definedName name="PUTDI">#REF!</definedName>
    <definedName name="pv">#REF!</definedName>
    <definedName name="pv100___0">"$#REF!.$#REF!$#REF!"</definedName>
    <definedName name="pv100_1">#REF!</definedName>
    <definedName name="pv100_1_1">#REF!</definedName>
    <definedName name="pv100_1_1_1">#REF!</definedName>
    <definedName name="pv100_2">#REF!</definedName>
    <definedName name="pv100_2_1">#REF!</definedName>
    <definedName name="pv100_3">#REF!</definedName>
    <definedName name="pv100_3_1">#REF!</definedName>
    <definedName name="pv100_3_1_1">#REF!</definedName>
    <definedName name="pv100_3_2">#REF!</definedName>
    <definedName name="pv100_4">#REF!</definedName>
    <definedName name="pv100_4_1">#REF!</definedName>
    <definedName name="pv100_5">#REF!</definedName>
    <definedName name="pv100_6">#REF!</definedName>
    <definedName name="pv100_7">#REF!</definedName>
    <definedName name="pv100_7_1">#REF!</definedName>
    <definedName name="pv100_8">#REF!</definedName>
    <definedName name="pv100_9">#REF!</definedName>
    <definedName name="pv40___0">"$#REF!.$W$161"</definedName>
    <definedName name="pv40_1_1">#REF!</definedName>
    <definedName name="pv40_1_1_1">#REF!</definedName>
    <definedName name="pv40_2_1">#REF!</definedName>
    <definedName name="pv40_3_1">#REF!</definedName>
    <definedName name="pv40_3_1_1">#REF!</definedName>
    <definedName name="pv40_3_2">#REF!</definedName>
    <definedName name="pv40_4">#REF!</definedName>
    <definedName name="pv40_4_1">#REF!</definedName>
    <definedName name="pv40_5">#REF!</definedName>
    <definedName name="pv40_6">#REF!</definedName>
    <definedName name="pv40_7">#REF!</definedName>
    <definedName name="pv40_7_1">#REF!</definedName>
    <definedName name="pv40_8">#REF!</definedName>
    <definedName name="pv40_9">#REF!</definedName>
    <definedName name="pv50___0">"$#REF!.$#REF!$#REF!"</definedName>
    <definedName name="pv50_1_1">#REF!</definedName>
    <definedName name="pv50_1_1_1">#REF!</definedName>
    <definedName name="pv50_2_1">#REF!</definedName>
    <definedName name="pv50_3_1">#REF!</definedName>
    <definedName name="pv50_3_1_1">#REF!</definedName>
    <definedName name="pv50_3_2">#REF!</definedName>
    <definedName name="pv50_4">#REF!</definedName>
    <definedName name="pv50_4_1">#REF!</definedName>
    <definedName name="pv50_5">#REF!</definedName>
    <definedName name="pv50_6">#REF!</definedName>
    <definedName name="pv50_7">#REF!</definedName>
    <definedName name="pv50_7_1">#REF!</definedName>
    <definedName name="pv50_8">#REF!</definedName>
    <definedName name="pv50_9">#REF!</definedName>
    <definedName name="pv80___0">"$#REF!.$#REF!$#REF!"</definedName>
    <definedName name="pv80_1_1">#REF!</definedName>
    <definedName name="pv80_1_1_1">#REF!</definedName>
    <definedName name="pv80_2_1">#REF!</definedName>
    <definedName name="pv80_3_1">#REF!</definedName>
    <definedName name="pv80_3_1_1">#REF!</definedName>
    <definedName name="pv80_3_2">#REF!</definedName>
    <definedName name="pv80_4">#REF!</definedName>
    <definedName name="pv80_4_1">#REF!</definedName>
    <definedName name="pv80_5">#REF!</definedName>
    <definedName name="pv80_6">#REF!</definedName>
    <definedName name="pv80_7">#REF!</definedName>
    <definedName name="pv80_7_1">#REF!</definedName>
    <definedName name="pv80_8">#REF!</definedName>
    <definedName name="pv80_9">#REF!</definedName>
    <definedName name="pvc">#REF!</definedName>
    <definedName name="pvc.1">#REF!</definedName>
    <definedName name="pvc.2">#REF!</definedName>
    <definedName name="pvc.3">#REF!</definedName>
    <definedName name="pvc.4">#REF!</definedName>
    <definedName name="pvc.6">#REF!</definedName>
    <definedName name="PVC_10">#REF!</definedName>
    <definedName name="PVC_10_4">#REF!</definedName>
    <definedName name="pvc_4">#REF!</definedName>
    <definedName name="PVC_8">#REF!</definedName>
    <definedName name="PVC_8_4">#REF!</definedName>
    <definedName name="PVC_AW05">#REF!</definedName>
    <definedName name="PVC_AW1">#REF!</definedName>
    <definedName name="PVC_AW114">#REF!</definedName>
    <definedName name="PVC_AW15">#REF!</definedName>
    <definedName name="PVC_AW2">#REF!</definedName>
    <definedName name="PVC_AW25">#REF!</definedName>
    <definedName name="PVC_AW3">#REF!</definedName>
    <definedName name="PVC_AW34">#REF!</definedName>
    <definedName name="PVC_AW4">#REF!</definedName>
    <definedName name="PVC_AZ">#REF!</definedName>
    <definedName name="PVC_AZ_4">#REF!</definedName>
    <definedName name="PVC_D114">#REF!</definedName>
    <definedName name="PVC_D115">#REF!</definedName>
    <definedName name="PVC_D2">#REF!</definedName>
    <definedName name="PVC_D215">#REF!</definedName>
    <definedName name="PVC_D3">#REF!</definedName>
    <definedName name="PVC_D4">#REF!</definedName>
    <definedName name="PVC_D6">#REF!</definedName>
    <definedName name="pvc_sheet">#REF!</definedName>
    <definedName name="pvc0.5">#REF!</definedName>
    <definedName name="pvc1.2">#REF!</definedName>
    <definedName name="pvc1_10">#REF!</definedName>
    <definedName name="pvc1_2">#REF!</definedName>
    <definedName name="pvc1_2medB">#REF!</definedName>
    <definedName name="pvc1_3">#REF!</definedName>
    <definedName name="pvc1_4">#REF!</definedName>
    <definedName name="pvc1_5">#REF!</definedName>
    <definedName name="pvc1_6">#REF!</definedName>
    <definedName name="pvc1_8">#REF!</definedName>
    <definedName name="pvc12_10">#REF!</definedName>
    <definedName name="pvc12_2">#REF!</definedName>
    <definedName name="pvc12_3">#REF!</definedName>
    <definedName name="pvc12_4">#REF!</definedName>
    <definedName name="pvc12_5">#REF!</definedName>
    <definedName name="pvc12_6">#REF!</definedName>
    <definedName name="pvc12_8">#REF!</definedName>
    <definedName name="pvc1medB">#REF!</definedName>
    <definedName name="pvc2_5medA">#REF!</definedName>
    <definedName name="PVC20MM">#REF!</definedName>
    <definedName name="pvc2medB">#REF!</definedName>
    <definedName name="pvc3.4">#REF!</definedName>
    <definedName name="pvc3_10">#REF!</definedName>
    <definedName name="pvc3_2">#REF!</definedName>
    <definedName name="pvc3_3">#REF!</definedName>
    <definedName name="pvc3_4">#REF!</definedName>
    <definedName name="pvc3_5">#REF!</definedName>
    <definedName name="pvc3_6">#REF!</definedName>
    <definedName name="pvc3_8">#REF!</definedName>
    <definedName name="pvc34_10">#REF!</definedName>
    <definedName name="pvc34_2">#REF!</definedName>
    <definedName name="pvc34_3">#REF!</definedName>
    <definedName name="pvc34_4">#REF!</definedName>
    <definedName name="pvc34_5">#REF!</definedName>
    <definedName name="pvc34_6">#REF!</definedName>
    <definedName name="pvc34_8">#REF!</definedName>
    <definedName name="pvc3medB">#REF!</definedName>
    <definedName name="pvc4medA">#REF!</definedName>
    <definedName name="pvcaw100m">#REF!</definedName>
    <definedName name="pvcaw100r">#REF!</definedName>
    <definedName name="pvcaw100w">#REF!</definedName>
    <definedName name="pvcaw100wav">#REF!</definedName>
    <definedName name="pvcaw125m">#REF!</definedName>
    <definedName name="pvcaw125r">#REF!</definedName>
    <definedName name="pvcaw125w">#REF!</definedName>
    <definedName name="pvcaw125wav">#REF!</definedName>
    <definedName name="pvcaw150m">#REF!</definedName>
    <definedName name="pvcaw150r">#REF!</definedName>
    <definedName name="pvcaw150w">#REF!</definedName>
    <definedName name="pvcaw150wav">#REF!</definedName>
    <definedName name="pvcaw15m">#REF!</definedName>
    <definedName name="pvcaw15r">#REF!</definedName>
    <definedName name="pvcaw15w">#REF!</definedName>
    <definedName name="pvcaw15wav">#REF!</definedName>
    <definedName name="pvcaw200m">#REF!</definedName>
    <definedName name="pvcaw200r">#REF!</definedName>
    <definedName name="pvcaw200w">#REF!</definedName>
    <definedName name="pvcaw200wav">#REF!</definedName>
    <definedName name="pvcaw20m">#REF!</definedName>
    <definedName name="pvcaw20r">#REF!</definedName>
    <definedName name="pvcaw20w">#REF!</definedName>
    <definedName name="pvcaw20wav">#REF!</definedName>
    <definedName name="pvcaw250m">#REF!</definedName>
    <definedName name="pvcaw250r">#REF!</definedName>
    <definedName name="pvcaw250wav">#REF!</definedName>
    <definedName name="pvcaw25m">#REF!</definedName>
    <definedName name="pvcaw25r">#REF!</definedName>
    <definedName name="pvcaw25w">#REF!</definedName>
    <definedName name="pvcaw25wav">#REF!</definedName>
    <definedName name="pvcaw300m">#REF!</definedName>
    <definedName name="pvcaw300r">#REF!</definedName>
    <definedName name="pvcaw300w">#REF!</definedName>
    <definedName name="pvcaw300wav">#REF!</definedName>
    <definedName name="pvcaw32m">#REF!</definedName>
    <definedName name="pvcaw32r">#REF!</definedName>
    <definedName name="pvcaw32w">#REF!</definedName>
    <definedName name="pvcaw32wav">#REF!</definedName>
    <definedName name="pvcaw40m">#REF!</definedName>
    <definedName name="pvcaw40r">#REF!</definedName>
    <definedName name="pvcaw40w">#REF!</definedName>
    <definedName name="pvcaw40wav">#REF!</definedName>
    <definedName name="pvcaw50m">#REF!</definedName>
    <definedName name="pvcaw50r">#REF!</definedName>
    <definedName name="pvcaw50w">#REF!</definedName>
    <definedName name="pvcaw50wav">#REF!</definedName>
    <definedName name="pvcaw65m">#REF!</definedName>
    <definedName name="pvcaw65r">#REF!</definedName>
    <definedName name="pvcaw65w">#REF!</definedName>
    <definedName name="pvcaw65wav">#REF!</definedName>
    <definedName name="pvcaw75m">#REF!</definedName>
    <definedName name="pvcaw75r">#REF!</definedName>
    <definedName name="pvcaw75w">#REF!</definedName>
    <definedName name="pvcaw75wav">#REF!</definedName>
    <definedName name="PVCAWI0.5">#REF!</definedName>
    <definedName name="PVCAWI0.75">#REF!</definedName>
    <definedName name="PVCAWI1">#REF!</definedName>
    <definedName name="PVCAWI1.25">#REF!</definedName>
    <definedName name="PVCAWI1.5">#REF!</definedName>
    <definedName name="PVCAWI2.5">#REF!</definedName>
    <definedName name="PVCAWI34">#REF!</definedName>
    <definedName name="PVCconduit">#REF!</definedName>
    <definedName name="pvcd100">#REF!</definedName>
    <definedName name="pvcd100m">#REF!</definedName>
    <definedName name="pvcd100r">#REF!</definedName>
    <definedName name="pvcd100w">#REF!</definedName>
    <definedName name="pvcd100wav">#REF!</definedName>
    <definedName name="pvcd125m">#REF!</definedName>
    <definedName name="pvcd125r">#REF!</definedName>
    <definedName name="pvcd125w">#REF!</definedName>
    <definedName name="pvcd125wav">#REF!</definedName>
    <definedName name="pvcd150m">#REF!</definedName>
    <definedName name="pvcd150r">#REF!</definedName>
    <definedName name="pvcd150w">#REF!</definedName>
    <definedName name="pvcd150wav">#REF!</definedName>
    <definedName name="pvcd200m">#REF!</definedName>
    <definedName name="pvcd200r">#REF!</definedName>
    <definedName name="pvcd200w">#REF!</definedName>
    <definedName name="pvcd200wav">#REF!</definedName>
    <definedName name="pvcd250m">#REF!</definedName>
    <definedName name="pvcd250r">#REF!</definedName>
    <definedName name="pvcd250w">#REF!</definedName>
    <definedName name="pvcd250wav">#REF!</definedName>
    <definedName name="pvcd300m">#REF!</definedName>
    <definedName name="pvcd300r">#REF!</definedName>
    <definedName name="pvcd300w">#REF!</definedName>
    <definedName name="pvcd300wav">#REF!</definedName>
    <definedName name="pvcd32m">#REF!</definedName>
    <definedName name="pvcd32w">#REF!</definedName>
    <definedName name="pvcd32wav">#REF!</definedName>
    <definedName name="pvcd40">#REF!</definedName>
    <definedName name="pvcd40m">#REF!</definedName>
    <definedName name="pvcd40r">#REF!</definedName>
    <definedName name="pvcd40w">#REF!</definedName>
    <definedName name="pvcd40wav">#REF!</definedName>
    <definedName name="pvcd50">#REF!</definedName>
    <definedName name="pvcd50m">#REF!</definedName>
    <definedName name="pvcd50r">#REF!</definedName>
    <definedName name="pvcd50w">#REF!</definedName>
    <definedName name="pvcd50wav">#REF!</definedName>
    <definedName name="pvcd65m">#REF!</definedName>
    <definedName name="pvcd65r">#REF!</definedName>
    <definedName name="pvcd65w">#REF!</definedName>
    <definedName name="pvcd65wav">#REF!</definedName>
    <definedName name="pvcd75m">#REF!</definedName>
    <definedName name="pvcd75r">#REF!</definedName>
    <definedName name="pvcd75w">#REF!</definedName>
    <definedName name="pvcd75wav">#REF!</definedName>
    <definedName name="pvcd80">#REF!</definedName>
    <definedName name="pvcf100">#REF!</definedName>
    <definedName name="pvcf150">#REF!</definedName>
    <definedName name="pvcf200">#REF!</definedName>
    <definedName name="pvcf65">#REF!</definedName>
    <definedName name="pvcf80">#REF!</definedName>
    <definedName name="pvcinsul">#REF!</definedName>
    <definedName name="pvcven32">#REF!</definedName>
    <definedName name="pvcven40">#REF!</definedName>
    <definedName name="pvcven50">#REF!</definedName>
    <definedName name="pvcven65">#REF!</definedName>
    <definedName name="pvcven80">#REF!</definedName>
    <definedName name="pvf100___0">"$#REF!.$#REF!$#REF!"</definedName>
    <definedName name="pvf100_1_1">#REF!</definedName>
    <definedName name="pvf100_1_1_1">#REF!</definedName>
    <definedName name="pvf100_2_1">#REF!</definedName>
    <definedName name="pvf100_3_1">#REF!</definedName>
    <definedName name="pvf100_3_1_1">#REF!</definedName>
    <definedName name="pvf100_3_2">#REF!</definedName>
    <definedName name="pvf100_4">#REF!</definedName>
    <definedName name="pvf100_4_1">#REF!</definedName>
    <definedName name="pvf100_5">#REF!</definedName>
    <definedName name="pvf100_6">#REF!</definedName>
    <definedName name="pvf100_7">#REF!</definedName>
    <definedName name="pvf100_7_1">#REF!</definedName>
    <definedName name="pvf100_8">#REF!</definedName>
    <definedName name="pvf100_9">#REF!</definedName>
    <definedName name="pvf80___0">"$#REF!.$#REF!$#REF!"</definedName>
    <definedName name="pvf80_1_1">#REF!</definedName>
    <definedName name="pvf80_1_1_1">#REF!</definedName>
    <definedName name="pvf80_2_1">#REF!</definedName>
    <definedName name="pvf80_3_1">#REF!</definedName>
    <definedName name="pvf80_3_1_1">#REF!</definedName>
    <definedName name="pvf80_3_2">#REF!</definedName>
    <definedName name="pvf80_4">#REF!</definedName>
    <definedName name="pvf80_4_1">#REF!</definedName>
    <definedName name="pvf80_5">#REF!</definedName>
    <definedName name="pvf80_6">#REF!</definedName>
    <definedName name="pvf80_7">#REF!</definedName>
    <definedName name="pvf80_7_1">#REF!</definedName>
    <definedName name="pvf80_8">#REF!</definedName>
    <definedName name="pvf80_9">#REF!</definedName>
    <definedName name="pvg">#REF!</definedName>
    <definedName name="PVR">#REF!</definedName>
    <definedName name="PWFDn">#REF!</definedName>
    <definedName name="PWFLn">#REF!</definedName>
    <definedName name="PWL">#REF!</definedName>
    <definedName name="pwmesh">#REF!</definedName>
    <definedName name="PWTT">#REF!</definedName>
    <definedName name="q">#REF!,#REF!</definedName>
    <definedName name="Q_1">#REF!</definedName>
    <definedName name="Q_2">#REF!</definedName>
    <definedName name="Q_3">#REF!</definedName>
    <definedName name="Q_4">#REF!</definedName>
    <definedName name="Q_5">#REF!</definedName>
    <definedName name="QA">#REF!</definedName>
    <definedName name="qaa" hidden="1">#REF!</definedName>
    <definedName name="Qbbr">#REF!</definedName>
    <definedName name="Qbbt">#REF!</definedName>
    <definedName name="qbp">#REF!</definedName>
    <definedName name="QC_GG">#REF!</definedName>
    <definedName name="qcfb" localSheetId="9">{"'Sheet1'!$A$1"}</definedName>
    <definedName name="qcfb">{"'Sheet1'!$A$1"}</definedName>
    <definedName name="qd10_gt" localSheetId="9">{"'Sheet1'!$L$16"}</definedName>
    <definedName name="qd10_gt">{"'Sheet1'!$L$16"}</definedName>
    <definedName name="qdasd">#REF!</definedName>
    <definedName name="qegtegt" localSheetId="9" hidden="1">{#N/A,#N/A,FALSE,"REK-S-TPL";#N/A,#N/A,FALSE,"REK-TPML";#N/A,#N/A,FALSE,"RAB-TEMPEL"}</definedName>
    <definedName name="qegtegt" hidden="1">{#N/A,#N/A,FALSE,"REK-S-TPL";#N/A,#N/A,FALSE,"REK-TPML";#N/A,#N/A,FALSE,"RAB-TEMPEL"}</definedName>
    <definedName name="qegtqegt" localSheetId="9" hidden="1">{#N/A,#N/A,FALSE,"REK";#N/A,#N/A,FALSE,"rab"}</definedName>
    <definedName name="qegtqegt" hidden="1">{#N/A,#N/A,FALSE,"REK";#N/A,#N/A,FALSE,"rab"}</definedName>
    <definedName name="qegtqgt" localSheetId="9" hidden="1">{#N/A,#N/A,FALSE,"REK";#N/A,#N/A,FALSE,"rab"}</definedName>
    <definedName name="qegtqgt" hidden="1">{#N/A,#N/A,FALSE,"REK";#N/A,#N/A,FALSE,"rab"}</definedName>
    <definedName name="QEWYTGq" localSheetId="9" hidden="1">{#N/A,#N/A,FALSE,"REK";#N/A,#N/A,FALSE,"rab"}</definedName>
    <definedName name="QEWYTGq" hidden="1">{#N/A,#N/A,FALSE,"REK";#N/A,#N/A,FALSE,"rab"}</definedName>
    <definedName name="QF">#REF!</definedName>
    <definedName name="qq" localSheetId="9" hidden="1">{#N/A,#N/A,TRUE,"Front";#N/A,#N/A,TRUE,"Simple Letter";#N/A,#N/A,TRUE,"Inside";#N/A,#N/A,TRUE,"Contents";#N/A,#N/A,TRUE,"Basis";#N/A,#N/A,TRUE,"Inclusions";#N/A,#N/A,TRUE,"Exclusions";#N/A,#N/A,TRUE,"Areas";#N/A,#N/A,TRUE,"Summary";#N/A,#N/A,TRUE,"Detail"}</definedName>
    <definedName name="qq" hidden="1">{#N/A,#N/A,TRUE,"Front";#N/A,#N/A,TRUE,"Simple Letter";#N/A,#N/A,TRUE,"Inside";#N/A,#N/A,TRUE,"Contents";#N/A,#N/A,TRUE,"Basis";#N/A,#N/A,TRUE,"Inclusions";#N/A,#N/A,TRUE,"Exclusions";#N/A,#N/A,TRUE,"Areas";#N/A,#N/A,TRUE,"Summary";#N/A,#N/A,TRUE,"Detail"}</definedName>
    <definedName name="QQDDD" hidden="1">#REF!</definedName>
    <definedName name="qqq">#REF!</definedName>
    <definedName name="qqqq" localSheetId="9">{"'장비'!$A$3:$M$12"}</definedName>
    <definedName name="qqqq">{"'장비'!$A$3:$M$12"}</definedName>
    <definedName name="QRESG">#N/A</definedName>
    <definedName name="QRY.3" hidden="1">#REF!</definedName>
    <definedName name="QS1_1">#REF!</definedName>
    <definedName name="QS1_4">#REF!</definedName>
    <definedName name="QS10_1">#REF!</definedName>
    <definedName name="QS10_4">#REF!</definedName>
    <definedName name="QS11_1">#REF!</definedName>
    <definedName name="QS11_4">#REF!</definedName>
    <definedName name="QS12_1">#REF!</definedName>
    <definedName name="QS12_4">#REF!</definedName>
    <definedName name="QS13_1">#REF!</definedName>
    <definedName name="QS13_4">#REF!</definedName>
    <definedName name="QS14_1">#REF!</definedName>
    <definedName name="QS14_4">#REF!</definedName>
    <definedName name="QS15_1">#REF!</definedName>
    <definedName name="QS15_4">#REF!</definedName>
    <definedName name="QS16_1">#REF!</definedName>
    <definedName name="QS16_4">#REF!</definedName>
    <definedName name="QS17_1">#REF!</definedName>
    <definedName name="QS17_4">#REF!</definedName>
    <definedName name="QS18_1">#REF!</definedName>
    <definedName name="QS18_4">#REF!</definedName>
    <definedName name="QS19_1">#REF!</definedName>
    <definedName name="QS19_4">#REF!</definedName>
    <definedName name="QS2_1">#REF!</definedName>
    <definedName name="QS2_4">#REF!</definedName>
    <definedName name="QS20_1">#REF!</definedName>
    <definedName name="QS20_4">#REF!</definedName>
    <definedName name="QS21_1">#REF!</definedName>
    <definedName name="QS21_4">#REF!</definedName>
    <definedName name="QS3_1">#REF!</definedName>
    <definedName name="QS3_4">#REF!</definedName>
    <definedName name="QS4_1">#REF!</definedName>
    <definedName name="QS4_4">#REF!</definedName>
    <definedName name="QS5_1">#REF!</definedName>
    <definedName name="QS5_4">#REF!</definedName>
    <definedName name="QS6_1">#REF!</definedName>
    <definedName name="QS6_4">#REF!</definedName>
    <definedName name="QS7_1">#REF!</definedName>
    <definedName name="QS7_4">#REF!</definedName>
    <definedName name="QS8_1">#REF!</definedName>
    <definedName name="QS8_4">#REF!</definedName>
    <definedName name="QS9_1">#REF!</definedName>
    <definedName name="QS9_4">#REF!</definedName>
    <definedName name="qsfdq">#REF!</definedName>
    <definedName name="qsfdq_4">#REF!</definedName>
    <definedName name="QSQSQSQ">#N/A</definedName>
    <definedName name="QSR" localSheetId="9" hidden="1">{#N/A,#N/A,TRUE,"Front";#N/A,#N/A,TRUE,"Simple Letter";#N/A,#N/A,TRUE,"Inside";#N/A,#N/A,TRUE,"Contents";#N/A,#N/A,TRUE,"Basis";#N/A,#N/A,TRUE,"Inclusions";#N/A,#N/A,TRUE,"Exclusions";#N/A,#N/A,TRUE,"Areas";#N/A,#N/A,TRUE,"Summary";#N/A,#N/A,TRUE,"Detail"}</definedName>
    <definedName name="QSR" hidden="1">{#N/A,#N/A,TRUE,"Front";#N/A,#N/A,TRUE,"Simple Letter";#N/A,#N/A,TRUE,"Inside";#N/A,#N/A,TRUE,"Contents";#N/A,#N/A,TRUE,"Basis";#N/A,#N/A,TRUE,"Inclusions";#N/A,#N/A,TRUE,"Exclusions";#N/A,#N/A,TRUE,"Areas";#N/A,#N/A,TRUE,"Summary";#N/A,#N/A,TRUE,"Detail"}</definedName>
    <definedName name="QSWQW">#REF!</definedName>
    <definedName name="QSWQW_3">#REF!</definedName>
    <definedName name="QSWQW_4">#REF!</definedName>
    <definedName name="Qtegt" localSheetId="9" hidden="1">{#N/A,#N/A,FALSE,"REK";#N/A,#N/A,FALSE,"rab"}</definedName>
    <definedName name="Qtegt" hidden="1">{#N/A,#N/A,FALSE,"REK";#N/A,#N/A,FALSE,"rab"}</definedName>
    <definedName name="qtyconc">#REF!</definedName>
    <definedName name="qtyfw">#REF!</definedName>
    <definedName name="qtyrebar">#REF!</definedName>
    <definedName name="qualityc">#REF!</definedName>
    <definedName name="QUARRY">#REF!</definedName>
    <definedName name="qulo">#REF!</definedName>
    <definedName name="Quotation">#REF!</definedName>
    <definedName name="qvf_135">#REF!</definedName>
    <definedName name="qw" localSheetId="9">{"Book1","4.09 FLORA DAN FAUNA.xls","4.22 PERLENGKAPAN SEKOLAH.xls"}</definedName>
    <definedName name="qw">{"Book1","4.09 FLORA DAN FAUNA.xls","4.22 PERLENGKAPAN SEKOLAH.xls"}</definedName>
    <definedName name="QWA" hidden="1">#REF!</definedName>
    <definedName name="QWE" hidden="1">#REF!</definedName>
    <definedName name="qwegtqwegt" localSheetId="9" hidden="1">{#N/A,#N/A,FALSE,"REK";#N/A,#N/A,FALSE,"rab"}</definedName>
    <definedName name="qwegtqwegt" hidden="1">{#N/A,#N/A,FALSE,"REK";#N/A,#N/A,FALSE,"rab"}</definedName>
    <definedName name="QWERQWE" localSheetId="9" hidden="1">{#N/A,#N/A,TRUE,"Front";#N/A,#N/A,TRUE,"Simple Letter";#N/A,#N/A,TRUE,"Inside";#N/A,#N/A,TRUE,"Contents";#N/A,#N/A,TRUE,"Basis";#N/A,#N/A,TRUE,"Inclusions";#N/A,#N/A,TRUE,"Exclusions";#N/A,#N/A,TRUE,"Areas";#N/A,#N/A,TRUE,"Summary";#N/A,#N/A,TRUE,"Detail"}</definedName>
    <definedName name="QWERQWE" hidden="1">{#N/A,#N/A,TRUE,"Front";#N/A,#N/A,TRUE,"Simple Letter";#N/A,#N/A,TRUE,"Inside";#N/A,#N/A,TRUE,"Contents";#N/A,#N/A,TRUE,"Basis";#N/A,#N/A,TRUE,"Inclusions";#N/A,#N/A,TRUE,"Exclusions";#N/A,#N/A,TRUE,"Areas";#N/A,#N/A,TRUE,"Summary";#N/A,#N/A,TRUE,"Detail"}</definedName>
    <definedName name="QWERT" hidden="1">#REF!</definedName>
    <definedName name="qwq">#REF!</definedName>
    <definedName name="qwqwdsd">#REF!</definedName>
    <definedName name="qwqwsq">#REF!</definedName>
    <definedName name="QWT" localSheetId="9" hidden="1">{#N/A,#N/A,FALSE,"REK";#N/A,#N/A,FALSE,"rab"}</definedName>
    <definedName name="QWT" hidden="1">{#N/A,#N/A,FALSE,"REK";#N/A,#N/A,FALSE,"rab"}</definedName>
    <definedName name="QWYGH" localSheetId="9" hidden="1">{#N/A,#N/A,FALSE,"REK-S-TPL";#N/A,#N/A,FALSE,"REK-TPML";#N/A,#N/A,FALSE,"RAB-TEMPEL"}</definedName>
    <definedName name="QWYGH" hidden="1">{#N/A,#N/A,FALSE,"REK-S-TPL";#N/A,#N/A,FALSE,"REK-TPML";#N/A,#N/A,FALSE,"RAB-TEMPEL"}</definedName>
    <definedName name="R_">#REF!</definedName>
    <definedName name="R__1">#REF!</definedName>
    <definedName name="R__22">#REF!</definedName>
    <definedName name="R__4">#REF!</definedName>
    <definedName name="R_KudaBaja">#REF!</definedName>
    <definedName name="R_RengkasokyII">#REF!</definedName>
    <definedName name="r_wall">#REF!</definedName>
    <definedName name="RA">#REF!</definedName>
    <definedName name="ra11p">#REF!</definedName>
    <definedName name="ra13p">#REF!</definedName>
    <definedName name="Rab">#REF!</definedName>
    <definedName name="RAB.KOP.">#REF!</definedName>
    <definedName name="RAB_1">#N/A</definedName>
    <definedName name="RAB_2">#N/A</definedName>
    <definedName name="RAB_3">#N/A</definedName>
    <definedName name="rab_4" localSheetId="9">{"Book1","RAB PASAR 30 AUG SCRAB.xls"}</definedName>
    <definedName name="rab_4">{"Book1","RAB PASAR 30 AUG SCRAB.xls"}</definedName>
    <definedName name="rab_6" localSheetId="9">{"Book1","RAB PASAR 30 AUG SCRAB.xls"}</definedName>
    <definedName name="rab_6">{"Book1","RAB PASAR 30 AUG SCRAB.xls"}</definedName>
    <definedName name="rab_8" localSheetId="9">{"Book1","RAB PASAR 30 AUG SCRAB.xls"}</definedName>
    <definedName name="rab_8">{"Book1","RAB PASAR 30 AUG SCRAB.xls"}</definedName>
    <definedName name="rab_9" localSheetId="9">{"Book1","RAB PASAR 30 AUG SCRAB.xls"}</definedName>
    <definedName name="rab_9">{"Book1","RAB PASAR 30 AUG SCRAB.xls"}</definedName>
    <definedName name="RAB_ASLI">#REF!</definedName>
    <definedName name="rab_ipltl">#REF!</definedName>
    <definedName name="RAB_ME">#REF!</definedName>
    <definedName name="RAB_Pipa">#REF!</definedName>
    <definedName name="RAB_PLUS_ASUMSI">#REF!</definedName>
    <definedName name="rab_polen">#REF!</definedName>
    <definedName name="RAB_Sipil">#REF!</definedName>
    <definedName name="rab_tender">#REF!</definedName>
    <definedName name="rab_trenggalek">#REF!</definedName>
    <definedName name="RABAT">#REF!</definedName>
    <definedName name="rabatbetonK135">#REF!</definedName>
    <definedName name="rabatwiremess">#REF!</definedName>
    <definedName name="RABDPS">#REF!</definedName>
    <definedName name="rabmes">#REF!</definedName>
    <definedName name="RABSblmPerubahan">#REF!</definedName>
    <definedName name="rabseraya" localSheetId="9">INDEX(#REF!,[0]!_____MDE54+1)</definedName>
    <definedName name="rabseraya">INDEX(#REF!,[0]!_____MDE54+1)</definedName>
    <definedName name="RABSsdhPerubahan">#REF!</definedName>
    <definedName name="rabtahap3">#REF!</definedName>
    <definedName name="rabtaman">#REF!</definedName>
    <definedName name="RABTOTAL">#REF!</definedName>
    <definedName name="rabungonduline">#REF!</definedName>
    <definedName name="rack1">#REF!</definedName>
    <definedName name="rack2">#REF!</definedName>
    <definedName name="rack3">#REF!</definedName>
    <definedName name="rack4">#REF!</definedName>
    <definedName name="RAF">#REF!</definedName>
    <definedName name="rail">#REF!</definedName>
    <definedName name="rail_balkon">#REF!</definedName>
    <definedName name="rail_tangga">#REF!</definedName>
    <definedName name="RAILING">#REF!</definedName>
    <definedName name="railingpipagip">#REF!</definedName>
    <definedName name="RAILINGTANGGA">#REF!</definedName>
    <definedName name="Railling">#REF!</definedName>
    <definedName name="raillingkabelst">#REF!</definedName>
    <definedName name="raillingstornamen">#REF!</definedName>
    <definedName name="Rainfall_Automatic">#REF!</definedName>
    <definedName name="rakkabinmatv">#REF!</definedName>
    <definedName name="Ram">#REF!</definedName>
    <definedName name="Ram_Lisplank">#REF!</definedName>
    <definedName name="rambu">#REF!</definedName>
    <definedName name="RAMBU_1">#REF!</definedName>
    <definedName name="RAMBU_2">#REF!</definedName>
    <definedName name="Rambu_jalan">#REF!</definedName>
    <definedName name="rambu_pantul">#REF!</definedName>
    <definedName name="rambuInt">#REF!</definedName>
    <definedName name="rambujalan">#REF!</definedName>
    <definedName name="rambuncis">#REF!</definedName>
    <definedName name="RamKamper">#REF!</definedName>
    <definedName name="Ramlisplank">#REF!</definedName>
    <definedName name="ramp">#REF!</definedName>
    <definedName name="ramskar">#REF!</definedName>
    <definedName name="rancah48b">#REF!</definedName>
    <definedName name="RancMutuBeton">#REF!</definedName>
    <definedName name="range">#REF!</definedName>
    <definedName name="Rangka">#REF!</definedName>
    <definedName name="RANGKA_BJ_WF">#REF!</definedName>
    <definedName name="RANGKA_DAUN_JENDELA_ALUMINIUM">#REF!</definedName>
    <definedName name="RANGKA_DAUN_PINTU_ALUMINIUM">#REF!</definedName>
    <definedName name="Rangka_Hollow">#REF!</definedName>
    <definedName name="Rangka_Pipa_rilling_steinles_steel_ø_2">#REF!</definedName>
    <definedName name="RANGKA_PLAFOND_KAYU_60X60CM">#REF!</definedName>
    <definedName name="rangkagyp">#REF!</definedName>
    <definedName name="rangkametalfuring">#REF!</definedName>
    <definedName name="rangkapar">#REF!</definedName>
    <definedName name="RangkaPartisi">#REF!</definedName>
    <definedName name="RANGKAPLAFOND">#REF!</definedName>
    <definedName name="rangkaplafond6060">#REF!</definedName>
    <definedName name="rangkaplafond6080">#REF!</definedName>
    <definedName name="RangkaPlf105">#REF!</definedName>
    <definedName name="RangkaPlf105Kruing">#REF!</definedName>
    <definedName name="RangkaPlf105Meranti">#REF!</definedName>
    <definedName name="RangkaPlf105Mranti">#REF!</definedName>
    <definedName name="RangkaPlf11">#REF!</definedName>
    <definedName name="RangkaPlf11Kamper">#REF!</definedName>
    <definedName name="RangkaPlf11Kruing">#REF!</definedName>
    <definedName name="RangkaPlf3030">#REF!</definedName>
    <definedName name="RangkaPlf3030Kamper">#REF!</definedName>
    <definedName name="RangkaPlf3060">#REF!</definedName>
    <definedName name="RangkaPlf3060Kamper">#REF!</definedName>
    <definedName name="RangkPlf25Bks">#REF!</definedName>
    <definedName name="RangkPlf25BksKruing">#REF!</definedName>
    <definedName name="RangkPlf25BksMeranti">#REF!</definedName>
    <definedName name="RangkPlf25BksMranti">#REF!</definedName>
    <definedName name="RangkPlf50Bks">#REF!</definedName>
    <definedName name="RangkPlf50BksKruing">#REF!</definedName>
    <definedName name="RangkPlf50BksMeranti">#REF!</definedName>
    <definedName name="RangkPlf50BksMranti">#REF!</definedName>
    <definedName name="RangkPlf70BksKruing">#REF!</definedName>
    <definedName name="RangkPlf70BksMeranti">#REF!</definedName>
    <definedName name="RangkPlf70BksMranti">#REF!</definedName>
    <definedName name="RAP">#REF!</definedName>
    <definedName name="RAP_1">#REF!</definedName>
    <definedName name="RAP_1_1">#REF!</definedName>
    <definedName name="RAP_2">#REF!</definedName>
    <definedName name="RAP_3">#REF!</definedName>
    <definedName name="RAP_4">#REF!</definedName>
    <definedName name="RAP_4_1">#REF!</definedName>
    <definedName name="RAP_5">#REF!</definedName>
    <definedName name="RAP_6">#REF!</definedName>
    <definedName name="RAP_7">#REF!</definedName>
    <definedName name="RAP_8">#REF!</definedName>
    <definedName name="RAP_9">#REF!</definedName>
    <definedName name="RAP_Sd_SaatIni">#REF!</definedName>
    <definedName name="RAPAwal">#REF!</definedName>
    <definedName name="RAPSblmPerubahan">#REF!</definedName>
    <definedName name="RAPSsdhPerubahan">#REF!</definedName>
    <definedName name="raq">#REF!</definedName>
    <definedName name="RAS">#REF!</definedName>
    <definedName name="rataantnh">#REF!</definedName>
    <definedName name="RATE">#REF!</definedName>
    <definedName name="RATE_1">#REF!</definedName>
    <definedName name="RATE_4">#REF!</definedName>
    <definedName name="Raw_Mat_Feeding_System">#REF!</definedName>
    <definedName name="ray">#REF!</definedName>
    <definedName name="rayban3mm">#REF!</definedName>
    <definedName name="rayben3">#REF!</definedName>
    <definedName name="rayben3_10">#REF!</definedName>
    <definedName name="rayben3_2">#REF!</definedName>
    <definedName name="rayben3_3">#REF!</definedName>
    <definedName name="rayben3_4">#REF!</definedName>
    <definedName name="rayben3_5">#REF!</definedName>
    <definedName name="rayben3_6">#REF!</definedName>
    <definedName name="rayben3_8">#REF!</definedName>
    <definedName name="rayben5">#REF!</definedName>
    <definedName name="rayben5_10">#REF!</definedName>
    <definedName name="rayben5_2">#REF!</definedName>
    <definedName name="rayben5_3">#REF!</definedName>
    <definedName name="rayben5_4">#REF!</definedName>
    <definedName name="rayben5_5">#REF!</definedName>
    <definedName name="rayben5_6">#REF!</definedName>
    <definedName name="rayben5_8">#REF!</definedName>
    <definedName name="rayben5mm">#REF!</definedName>
    <definedName name="raybent3">#REF!</definedName>
    <definedName name="raybent3b">#REF!</definedName>
    <definedName name="raybent3c">#REF!</definedName>
    <definedName name="raybent5">#REF!</definedName>
    <definedName name="raybent5b">#REF!</definedName>
    <definedName name="raybent5c">#REF!</definedName>
    <definedName name="RB">#REF!</definedName>
    <definedName name="RB_D10">#REF!</definedName>
    <definedName name="RB_D12">#REF!</definedName>
    <definedName name="RB_D13">#REF!</definedName>
    <definedName name="RB_D14">#REF!</definedName>
    <definedName name="RB_D16">#REF!</definedName>
    <definedName name="RB_D18">#REF!</definedName>
    <definedName name="RB_D19">#REF!</definedName>
    <definedName name="RB_D20">#REF!</definedName>
    <definedName name="RB_D22">#REF!</definedName>
    <definedName name="RB_D25">#REF!</definedName>
    <definedName name="RB_D32">#REF!</definedName>
    <definedName name="RB_GG">#REF!</definedName>
    <definedName name="RBARS">#REF!</definedName>
    <definedName name="rbhkTS118WS">#REF!</definedName>
    <definedName name="rbhkTX704AC">#REF!</definedName>
    <definedName name="RBL">#REF!</definedName>
    <definedName name="RBULK">#REF!</definedName>
    <definedName name="RCArea" hidden="1">#REF!</definedName>
    <definedName name="RCP">#REF!</definedName>
    <definedName name="RCP_40">#REF!</definedName>
    <definedName name="rcp_60">#REF!</definedName>
    <definedName name="rcp_80">#REF!</definedName>
    <definedName name="RCPdlpnplh">#REF!</definedName>
    <definedName name="RCPemptplh">#REF!</definedName>
    <definedName name="RCPenmplh">#REF!</definedName>
    <definedName name="rd">#REF!</definedName>
    <definedName name="rd_0.5">#REF!</definedName>
    <definedName name="rd_150_rpl9">#REF!</definedName>
    <definedName name="rd_4">#REF!</definedName>
    <definedName name="rd4_1">#REF!</definedName>
    <definedName name="rd4_1_1">#REF!</definedName>
    <definedName name="rd4_1_1_1">#REF!</definedName>
    <definedName name="rd4_3">#REF!</definedName>
    <definedName name="rd4_4">#REF!</definedName>
    <definedName name="rd4_7">#REF!</definedName>
    <definedName name="rd6_1">#REF!</definedName>
    <definedName name="rd6_1_1">#REF!</definedName>
    <definedName name="rd6_1_1_1">#REF!</definedName>
    <definedName name="rd6_3">#REF!</definedName>
    <definedName name="rd6_4">#REF!</definedName>
    <definedName name="rd6_7">#REF!</definedName>
    <definedName name="RD8.1db">"#REF!"</definedName>
    <definedName name="rd8_1">#REF!</definedName>
    <definedName name="rd8_1_1">#REF!</definedName>
    <definedName name="rd8_1_1_1">#REF!</definedName>
    <definedName name="rd8_3">#REF!</definedName>
    <definedName name="rd8_4">#REF!</definedName>
    <definedName name="rd8_7">#REF!</definedName>
    <definedName name="RD8B.1">"#REF!"</definedName>
    <definedName name="RDdia4">#REF!</definedName>
    <definedName name="RDES" localSheetId="9">{"'Sheet1'!$A$1"}</definedName>
    <definedName name="RDES">{"'Sheet1'!$A$1"}</definedName>
    <definedName name="RDF" localSheetId="9">{"'Sheet1'!$A$1"}</definedName>
    <definedName name="RDF">{"'Sheet1'!$A$1"}</definedName>
    <definedName name="RDFFG" hidden="1">#REF!</definedName>
    <definedName name="rdnere">#REF!</definedName>
    <definedName name="rdsh" localSheetId="9" hidden="1">{#N/A,#N/A,FALSE,"REK";#N/A,#N/A,FALSE,"rab"}</definedName>
    <definedName name="rdsh" hidden="1">{#N/A,#N/A,FALSE,"REK";#N/A,#N/A,FALSE,"rab"}</definedName>
    <definedName name="RDT">#REF!</definedName>
    <definedName name="RDU">#REF!</definedName>
    <definedName name="RDU_1">#REF!</definedName>
    <definedName name="RDU_4">#REF!</definedName>
    <definedName name="RDZ">#REF!</definedName>
    <definedName name="RE">#REF!</definedName>
    <definedName name="RE_1">#REF!</definedName>
    <definedName name="RE_1_1">#REF!</definedName>
    <definedName name="RE_1_1_1">#REF!</definedName>
    <definedName name="RE_3">#REF!</definedName>
    <definedName name="RE_4">#REF!</definedName>
    <definedName name="RE_7">#REF!</definedName>
    <definedName name="Ready_Mix_K___175">#REF!</definedName>
    <definedName name="Ready_Mix_K___250">#REF!</definedName>
    <definedName name="Ready175">#REF!</definedName>
    <definedName name="Ready225">#REF!</definedName>
    <definedName name="Readymix250">#REF!</definedName>
    <definedName name="Readymix300">#REF!</definedName>
    <definedName name="REAL">#REF!</definedName>
    <definedName name="REAL_1">#REF!</definedName>
    <definedName name="REAL_1_1">#REF!</definedName>
    <definedName name="REAL_2">#REF!</definedName>
    <definedName name="REAL_2_1">#REF!</definedName>
    <definedName name="REAL_2_4">#REF!</definedName>
    <definedName name="REAL_3">#REF!</definedName>
    <definedName name="REAL_3_4">#REF!</definedName>
    <definedName name="REAL_4">#REF!</definedName>
    <definedName name="REAL_4_1">#REF!</definedName>
    <definedName name="REAL_5">#REF!</definedName>
    <definedName name="REAL_6">#REF!</definedName>
    <definedName name="REAL_7">#REF!</definedName>
    <definedName name="REAL_8">#REF!</definedName>
    <definedName name="REAL_9">#REF!</definedName>
    <definedName name="REALCOST">#REF!</definedName>
    <definedName name="RealTotalAlat">#REF!</definedName>
    <definedName name="RealTotalBahan">#REF!</definedName>
    <definedName name="RealTotalSub">#REF!</definedName>
    <definedName name="RealTotalUpah">#REF!</definedName>
    <definedName name="REBAR">#REF!</definedName>
    <definedName name="rebar_4">#REF!</definedName>
    <definedName name="Rebar_ratio">#REF!</definedName>
    <definedName name="Rebar_ratio_2">#REF!</definedName>
    <definedName name="REC">#REF!</definedName>
    <definedName name="RECAP">#REF!</definedName>
    <definedName name="RECAP_1">#REF!</definedName>
    <definedName name="RECAP_1_1">#REF!</definedName>
    <definedName name="RECAP_3">#REF!</definedName>
    <definedName name="RECAP_7">#REF!</definedName>
    <definedName name="RECAP1">#REF!</definedName>
    <definedName name="recap2">#REF!</definedName>
    <definedName name="RECORD">#N/A</definedName>
    <definedName name="RECORD_11" localSheetId="9">_____________dlh50</definedName>
    <definedName name="RECORD_11" localSheetId="8">_____________dlh50</definedName>
    <definedName name="RECORD_11">_____________dlh50</definedName>
    <definedName name="RECORD_2" localSheetId="9">[0]!_889E_1_1_1_1_1_1</definedName>
    <definedName name="RECORD_2">[0]!_889E_1_1_1_1_1_1</definedName>
    <definedName name="RECORD_3" localSheetId="9">[0]!_892Excel_BuiltIn_Print_Area_1_1</definedName>
    <definedName name="RECORD_3">[0]!_892Excel_BuiltIn_Print_Area_1_1</definedName>
    <definedName name="RECORD_4" localSheetId="9">[0]!_894Excel_BuiltIn_Print_Area_1_1_1</definedName>
    <definedName name="RECORD_4">[0]!_894Excel_BuiltIn_Print_Area_1_1_1</definedName>
    <definedName name="Record1">#N/A</definedName>
    <definedName name="Record1_2" localSheetId="9">[0]!_896Excel_BuiltIn_Print_Area_10_1_1</definedName>
    <definedName name="Record1_2">[0]!_896Excel_BuiltIn_Print_Area_10_1_1</definedName>
    <definedName name="Record1_3" localSheetId="9">[0]!_897Excel_BuiltIn_Print_Area_11_1_1</definedName>
    <definedName name="Record1_3">[0]!_897Excel_BuiltIn_Print_Area_11_1_1</definedName>
    <definedName name="Record1_4" localSheetId="9">[0]!_898Excel_BuiltIn_Print_Area_12_1_1</definedName>
    <definedName name="Record1_4">[0]!_898Excel_BuiltIn_Print_Area_12_1_1</definedName>
    <definedName name="Record10">#N/A</definedName>
    <definedName name="Record10_2" localSheetId="9">[0]!_899Excel_BuiltIn_Print_Area_5_1</definedName>
    <definedName name="Record10_2">[0]!_899Excel_BuiltIn_Print_Area_5_1</definedName>
    <definedName name="Record10_3" localSheetId="9">[0]!_9</definedName>
    <definedName name="Record10_3">[0]!_9</definedName>
    <definedName name="Record10_4" localSheetId="9">[0]!_9_WQ_1</definedName>
    <definedName name="Record10_4">[0]!_9_WQ_1</definedName>
    <definedName name="Record11">#N/A</definedName>
    <definedName name="Record11_2" localSheetId="9">[0]!_901Excel_BuiltIn_Print_Area_15_1_1</definedName>
    <definedName name="Record11_2">[0]!_901Excel_BuiltIn_Print_Area_15_1_1</definedName>
    <definedName name="Record11_3" localSheetId="9">[0]!_902Excel_BuiltIn_Print_Area_15_1_1_1</definedName>
    <definedName name="Record11_3">[0]!_902Excel_BuiltIn_Print_Area_15_1_1_1</definedName>
    <definedName name="Record11_4" localSheetId="9">[0]!_903Excel_BuiltIn_Print_Area_2_1</definedName>
    <definedName name="Record11_4">[0]!_903Excel_BuiltIn_Print_Area_2_1</definedName>
    <definedName name="Record12">#N/A</definedName>
    <definedName name="Record12_2" localSheetId="9">[0]!_908Excel_BuiltIn_Print_Area_8_1_1_1_1_1</definedName>
    <definedName name="Record12_2">[0]!_908Excel_BuiltIn_Print_Area_8_1_1_1_1_1</definedName>
    <definedName name="Record12_3" localSheetId="9">[0]!_90Excel_BuiltIn_Print_Area_1_1_1_1_1_1_1_1_1_1_1_1_1_1_1</definedName>
    <definedName name="Record12_3">[0]!_90Excel_BuiltIn_Print_Area_1_1_1_1_1_1_1_1_1_1_1_1_1_1_1</definedName>
    <definedName name="Record12_4" localSheetId="9">[0]!_910PK</definedName>
    <definedName name="Record12_4">[0]!_910PK</definedName>
    <definedName name="Record13">#N/A</definedName>
    <definedName name="Record13_2" localSheetId="9">[0]!_912FA</definedName>
    <definedName name="Record13_2">[0]!_912FA</definedName>
    <definedName name="Record13_3" localSheetId="9">[0]!_913FA</definedName>
    <definedName name="Record13_3">[0]!_913FA</definedName>
    <definedName name="Record13_4" localSheetId="9">[0]!_914FA</definedName>
    <definedName name="Record13_4">[0]!_914FA</definedName>
    <definedName name="Record14">#N/A</definedName>
    <definedName name="Record14_11" localSheetId="9">_____________EEE18</definedName>
    <definedName name="Record14_11" localSheetId="8">_____________EEE18</definedName>
    <definedName name="Record14_11">_____________EEE18</definedName>
    <definedName name="Record14_2" localSheetId="9">[0]!_915Excel_BuiltIn_Print_Titles_1_1</definedName>
    <definedName name="Record14_2">[0]!_915Excel_BuiltIn_Print_Titles_1_1</definedName>
    <definedName name="Record14_3" localSheetId="9">[0]!_916Excel_BuiltIn_Print_Titles_1_2</definedName>
    <definedName name="Record14_3">[0]!_916Excel_BuiltIn_Print_Titles_1_2</definedName>
    <definedName name="Record14_4" localSheetId="9">[0]!_916PK</definedName>
    <definedName name="Record14_4">[0]!_916PK</definedName>
    <definedName name="Record15">#N/A</definedName>
    <definedName name="Record15_2" localSheetId="9">[0]!_917FA</definedName>
    <definedName name="Record15_2">[0]!_917FA</definedName>
    <definedName name="Record15_3" localSheetId="9">[0]!_918Excel_BuiltIn_Print_Area_3_1_1_1</definedName>
    <definedName name="Record15_3">[0]!_918Excel_BuiltIn_Print_Area_3_1_1_1</definedName>
    <definedName name="Record15_4" localSheetId="9">[0]!_919Excel_BuiltIn_Print_Area_4_1</definedName>
    <definedName name="Record15_4">[0]!_919Excel_BuiltIn_Print_Area_4_1</definedName>
    <definedName name="Record16">#N/A</definedName>
    <definedName name="Record16_11" localSheetId="9">_____________EEE28</definedName>
    <definedName name="Record16_11" localSheetId="8">_____________EEE28</definedName>
    <definedName name="Record16_11">_____________EEE28</definedName>
    <definedName name="Record16_2" localSheetId="9">[0]!_919FA</definedName>
    <definedName name="Record16_2">[0]!_919FA</definedName>
    <definedName name="Record16_3" localSheetId="9">[0]!_920Excel_BuiltIn_Print_Area_4_1_1</definedName>
    <definedName name="Record16_3">[0]!_920Excel_BuiltIn_Print_Area_4_1_1</definedName>
    <definedName name="Record16_4" localSheetId="9">[0]!_922Excel_BuiltIn_Print_Area_6_1</definedName>
    <definedName name="Record16_4">[0]!_922Excel_BuiltIn_Print_Area_6_1</definedName>
    <definedName name="Record17">#N/A</definedName>
    <definedName name="Record17_11" localSheetId="9">_____________EEE32</definedName>
    <definedName name="Record17_11" localSheetId="8">_____________EEE32</definedName>
    <definedName name="Record17_11">_____________EEE32</definedName>
    <definedName name="Record17_2" localSheetId="9">[0]!_923Excel_BuiltIn_Print_Area_7_1</definedName>
    <definedName name="Record17_2">[0]!_923Excel_BuiltIn_Print_Area_7_1</definedName>
    <definedName name="Record17_3" localSheetId="9">[0]!_929Excel_BuiltIn_Print_Area_8_1_1_1</definedName>
    <definedName name="Record17_3">[0]!_929Excel_BuiltIn_Print_Area_8_1_1_1</definedName>
    <definedName name="Record17_4" localSheetId="9">[0]!_931Excel_BuiltIn_Print_Area_9_1_1</definedName>
    <definedName name="Record17_4">[0]!_931Excel_BuiltIn_Print_Area_9_1_1</definedName>
    <definedName name="Record18">#N/A</definedName>
    <definedName name="Record18_2" localSheetId="9">[0]!_937Excel_BuiltIn_Print_Titles_1_1</definedName>
    <definedName name="Record18_2">[0]!_937Excel_BuiltIn_Print_Titles_1_1</definedName>
    <definedName name="Record18_3" localSheetId="9">[0]!_93Excel_BuiltIn_Print_Area_1_1_1_1_1_1_1_1_1_1_1_1_1_1_1_1_1_1</definedName>
    <definedName name="Record18_3">[0]!_93Excel_BuiltIn_Print_Area_1_1_1_1_1_1_1_1_1_1_1_1_1_1_1_1_1_1</definedName>
    <definedName name="Record18_4" localSheetId="9">RAB!_941F_1_1_1_1</definedName>
    <definedName name="Record18_4">[0]!_941F_1_1_1_1</definedName>
    <definedName name="Record19">#N/A</definedName>
    <definedName name="Record19_2" localSheetId="9">RAB!_943Excel_BuiltIn_Print_Titles_3_1_1</definedName>
    <definedName name="Record19_2">[0]!_943Excel_BuiltIn_Print_Titles_3_1_1</definedName>
    <definedName name="Record19_3" localSheetId="9">[0]!_945EXTRA_1_1_1</definedName>
    <definedName name="Record19_3">[0]!_945EXTRA_1_1_1</definedName>
    <definedName name="Record19_4" localSheetId="9">[0]!_95_____123Graph_ACHART_4K</definedName>
    <definedName name="Record19_4">[0]!_95_____123Graph_ACHART_4K</definedName>
    <definedName name="Record2">#N/A</definedName>
    <definedName name="Record2_2" localSheetId="9">RAB!_950F_1_1_1_1_1</definedName>
    <definedName name="Record2_2">[0]!_950F_1_1_1_1_1</definedName>
    <definedName name="Record2_3" localSheetId="9">[0]!\</definedName>
    <definedName name="Record2_3">[0]!\</definedName>
    <definedName name="Record2_4" localSheetId="9">[0]!\_BUPAH_BAHAN</definedName>
    <definedName name="Record2_4">[0]!\_BUPAH_BAHAN</definedName>
    <definedName name="Record20">#N/A</definedName>
    <definedName name="Record20_11" localSheetId="9">_____________giv1</definedName>
    <definedName name="Record20_11" localSheetId="8">_____________giv1</definedName>
    <definedName name="Record20_11">_____________giv1</definedName>
    <definedName name="Record20_2" localSheetId="9">[0]!\_EMORTAR</definedName>
    <definedName name="Record20_2">[0]!\_EMORTAR</definedName>
    <definedName name="Record20_3" localSheetId="9">[0]!\_GGALIANPADAS</definedName>
    <definedName name="Record20_3">[0]!\_GGALIANPADAS</definedName>
    <definedName name="Record20_4" localSheetId="9">[0]!\_JPEMADATANTAN</definedName>
    <definedName name="Record20_4">[0]!\_JPEMADATANTAN</definedName>
    <definedName name="Record21">#N/A</definedName>
    <definedName name="Record21_2" localSheetId="9">[0]!\_LAGREGAT_B</definedName>
    <definedName name="Record21_2">[0]!\_LAGREGAT_B</definedName>
    <definedName name="Record21_3" localSheetId="9">[0]!\_OPONDASISEMEN</definedName>
    <definedName name="Record21_3">[0]!\_OPONDASISEMEN</definedName>
    <definedName name="Record21_4" localSheetId="9">[0]!\_QTACKCOAT</definedName>
    <definedName name="Record21_4">[0]!\_QTACKCOAT</definedName>
    <definedName name="Record22">#N/A</definedName>
    <definedName name="Record22_2" localSheetId="9">[0]!\_THRS</definedName>
    <definedName name="Record22_2">[0]!\_THRS</definedName>
    <definedName name="Record22_3" localSheetId="9">[0]!\_VATBL</definedName>
    <definedName name="Record22_3">[0]!\_VATBL</definedName>
    <definedName name="Record22_4" localSheetId="9">[0]!\_XSMA</definedName>
    <definedName name="Record22_4">[0]!\_XSMA</definedName>
    <definedName name="Record23">#N/A</definedName>
    <definedName name="Record23_2" localSheetId="9">[0]!\0</definedName>
    <definedName name="Record23_2">[0]!\0</definedName>
    <definedName name="Record23_3" localSheetId="9">[0]!\AAK_175</definedName>
    <definedName name="Record23_3">[0]!\AAK_175</definedName>
    <definedName name="Record23_4" localSheetId="9">[0]!\ACPEMBESIAN</definedName>
    <definedName name="Record23_4">[0]!\ACPEMBESIAN</definedName>
    <definedName name="Record3">#N/A</definedName>
    <definedName name="Record3_2" localSheetId="9">[0]!\AFPLESTERAN</definedName>
    <definedName name="Record3_2">[0]!\AFPLESTERAN</definedName>
    <definedName name="Record3_3" localSheetId="9">[0]!\AHK_225__JBT_</definedName>
    <definedName name="Record3_3">[0]!\AHK_225__JBT_</definedName>
    <definedName name="Record3_4" localSheetId="9">[0]!\AKMARKA</definedName>
    <definedName name="Record3_4">[0]!\AKMARKA</definedName>
    <definedName name="Record4">#N/A</definedName>
    <definedName name="Record4_2" localSheetId="9">[0]!\AMPATOKPENGARA</definedName>
    <definedName name="Record4_2">[0]!\AMPATOKPENGARA</definedName>
    <definedName name="Record4_3" localSheetId="9">[0]!\APPENEBPOHON</definedName>
    <definedName name="Record4_3">[0]!\APPENEBPOHON</definedName>
    <definedName name="Record4_4" localSheetId="9">[0]!\ARCOLDMILLING</definedName>
    <definedName name="Record4_4">[0]!\ARCOLDMILLING</definedName>
    <definedName name="Record5">#N/A</definedName>
    <definedName name="Record5_2" localSheetId="9">[0]!\AS08_10</definedName>
    <definedName name="Record5_2">[0]!\AS08_10</definedName>
    <definedName name="Record5_3" localSheetId="9">[0]!\AUREKAP</definedName>
    <definedName name="Record5_3">[0]!\AUREKAP</definedName>
    <definedName name="Record5_4" localSheetId="9">[0]!\AV2DAFKUANTITA</definedName>
    <definedName name="Record5_4">[0]!\AV2DAFKUANTITA</definedName>
    <definedName name="Record6">#N/A</definedName>
    <definedName name="Record6_2" localSheetId="9">[0]!\B_EVA1</definedName>
    <definedName name="Record6_2">[0]!\B_EVA1</definedName>
    <definedName name="Record6_3" localSheetId="9">[0]!\B_PEM1</definedName>
    <definedName name="Record6_3">[0]!\B_PEM1</definedName>
    <definedName name="Record6_4" localSheetId="9">[0]!\B_TIMPANG</definedName>
    <definedName name="Record6_4">[0]!\B_TIMPANG</definedName>
    <definedName name="Record7">#N/A</definedName>
    <definedName name="Record7_2" localSheetId="9">[0]!\BAB_VII_X</definedName>
    <definedName name="Record7_2">[0]!\BAB_VII_X</definedName>
    <definedName name="Record7_3" localSheetId="9">[0]!\CV_1</definedName>
    <definedName name="Record7_3">[0]!\CV_1</definedName>
    <definedName name="Record7_4" localSheetId="9">[0]!\D</definedName>
    <definedName name="Record7_4">[0]!\D</definedName>
    <definedName name="Record8">#N/A</definedName>
    <definedName name="Record8_2" localSheetId="9">[0]!\D_REK1</definedName>
    <definedName name="Record8_2">[0]!\D_REK1</definedName>
    <definedName name="Record8_3" localSheetId="9">[0]!\F</definedName>
    <definedName name="Record8_3">[0]!\F</definedName>
    <definedName name="Record8_4" localSheetId="9">[0]!\H</definedName>
    <definedName name="Record8_4">[0]!\H</definedName>
    <definedName name="Record9">#N/A</definedName>
    <definedName name="Record9_2" localSheetId="9">[0]!\K</definedName>
    <definedName name="Record9_2">[0]!\K</definedName>
    <definedName name="Record9_3" localSheetId="9">[0]!\LAMP</definedName>
    <definedName name="Record9_3">[0]!\LAMP</definedName>
    <definedName name="Record9_4" localSheetId="9">[0]!\LAMP2</definedName>
    <definedName name="Record9_4">[0]!\LAMP2</definedName>
    <definedName name="_xlnm.Recorder" localSheetId="9">#REF!</definedName>
    <definedName name="_xlnm.Recorder">#REF!</definedName>
    <definedName name="recycling" localSheetId="9">#REF!</definedName>
    <definedName name="recycling">#REF!</definedName>
    <definedName name="red">#N/A</definedName>
    <definedName name="red_2" localSheetId="9">[0]!\O</definedName>
    <definedName name="red_2">[0]!\O</definedName>
    <definedName name="red_3" localSheetId="9">[0]!\PENET</definedName>
    <definedName name="red_3">[0]!\PENET</definedName>
    <definedName name="red_4" localSheetId="9">[0]!\q</definedName>
    <definedName name="red_4">[0]!\q</definedName>
    <definedName name="redgsp" localSheetId="9">#REF!</definedName>
    <definedName name="redgsp">#REF!</definedName>
    <definedName name="redoxideprimer" localSheetId="9">#REF!</definedName>
    <definedName name="redoxideprimer">#REF!</definedName>
    <definedName name="redpvc10">#REF!</definedName>
    <definedName name="REDUCER.100.75">#REF!</definedName>
    <definedName name="REDUCER.75.50">#REF!</definedName>
    <definedName name="reducer75.50">#REF!</definedName>
    <definedName name="REE" hidden="1">#REF!</definedName>
    <definedName name="ref">#REF!</definedName>
    <definedName name="ref_4">#REF!</definedName>
    <definedName name="refri">#REF!</definedName>
    <definedName name="refri_127">#REF!</definedName>
    <definedName name="refri_159">#REF!</definedName>
    <definedName name="refri_191">#REF!</definedName>
    <definedName name="refri_195">#REF!</definedName>
    <definedName name="refri_64">#REF!</definedName>
    <definedName name="refri_95">#REF!</definedName>
    <definedName name="REFSR" localSheetId="9">{"'Sheet1'!$A$1"}</definedName>
    <definedName name="REFSR">{"'Sheet1'!$A$1"}</definedName>
    <definedName name="regent">#REF!</definedName>
    <definedName name="regentbq">#REF!</definedName>
    <definedName name="REGST" localSheetId="9">{"'Sheet1'!$A$1"}</definedName>
    <definedName name="REGST">{"'Sheet1'!$A$1"}</definedName>
    <definedName name="REHABILITASI_EMBUNG_TERSEBAR_DI_PULAU_LOMBOK__PAKET_I">#REF!</definedName>
    <definedName name="REIN_STEEL">#REF!</definedName>
    <definedName name="REINB">#REF!</definedName>
    <definedName name="reinforcedsteel">#REF!</definedName>
    <definedName name="Reinforsteel">#REF!</definedName>
    <definedName name="REK" hidden="1">#REF!</definedName>
    <definedName name="REK_AN">#REF!</definedName>
    <definedName name="REKA">#REF!</definedName>
    <definedName name="REKAN">#REF!</definedName>
    <definedName name="Rekan1">#REF!</definedName>
    <definedName name="Rekan2">#REF!</definedName>
    <definedName name="Rekan3">#REF!</definedName>
    <definedName name="Rekan4">#REF!</definedName>
    <definedName name="Rekan5">#REF!</definedName>
    <definedName name="rekanan">#REF!</definedName>
    <definedName name="rekanan.">#REF!</definedName>
    <definedName name="RekanK">#REF!</definedName>
    <definedName name="REKAP">#REF!</definedName>
    <definedName name="Rekap.">#REF!</definedName>
    <definedName name="REKAP_1">#REF!</definedName>
    <definedName name="REKAP_2">#REF!</definedName>
    <definedName name="REKAP_3">#REF!</definedName>
    <definedName name="REKAP_4">#REF!</definedName>
    <definedName name="Rekap_Analisa">#REF!</definedName>
    <definedName name="rekap_ars">#REF!</definedName>
    <definedName name="Rekap_Arsitektur">#REF!</definedName>
    <definedName name="rekap_bill4">#REF!</definedName>
    <definedName name="Rekap_K">#REF!</definedName>
    <definedName name="Rekap_ME">#REF!</definedName>
    <definedName name="Rekap_Pipa">#REF!</definedName>
    <definedName name="Rekap_Sipil">#REF!</definedName>
    <definedName name="REKAP1">#N/A</definedName>
    <definedName name="REKAP10">#N/A</definedName>
    <definedName name="REKAP11">#N/A</definedName>
    <definedName name="rekap2">#REF!</definedName>
    <definedName name="rekap3">#REF!</definedName>
    <definedName name="rekap4">#REF!</definedName>
    <definedName name="REKAP5">#N/A</definedName>
    <definedName name="REKAP6">#N/A</definedName>
    <definedName name="REKAP7">#N/A</definedName>
    <definedName name="REKAP8">#N/A</definedName>
    <definedName name="REKAP9">#N/A</definedName>
    <definedName name="rekapAHS">#REF!</definedName>
    <definedName name="rekapanalisa">#N/A</definedName>
    <definedName name="REKAPBANGLI">#REF!</definedName>
    <definedName name="rekapBiAlat">#REF!</definedName>
    <definedName name="rekapbq">#REF!</definedName>
    <definedName name="RekapBulanan">#REF!</definedName>
    <definedName name="rekapeskalasi">#REF!</definedName>
    <definedName name="rekaphspl">#REF!</definedName>
    <definedName name="REKAPITULASI" localSheetId="9">RAB!___________________________mas1:RAB!___________________________mas12</definedName>
    <definedName name="REKAPITULASI">___________________________mas1:[0]!___________________________mas12</definedName>
    <definedName name="REKAPITULASI_37">"STOP2_37:STOP2E_37"</definedName>
    <definedName name="REKAPITULASI_4" localSheetId="9">_______________rk300:[0]!_______________rkl400</definedName>
    <definedName name="REKAPITULASI_4" localSheetId="8">_______________rk300:[0]!_______________rkl400</definedName>
    <definedName name="REKAPITULASI_4">_______________rk300:_______________rkl400</definedName>
    <definedName name="REKAPITULASI_48">"STOP2:STOP2E"</definedName>
    <definedName name="REKAPITULASI_ANALISA_HARGA_SATUAN_PEKERJAAN">#REF!</definedName>
    <definedName name="REKAPJATA">#REF!</definedName>
    <definedName name="rekapjati">#REF!</definedName>
    <definedName name="REKAPMANIK">#REF!</definedName>
    <definedName name="REKAPMC">#REF!</definedName>
    <definedName name="RekapMingguan">#REF!</definedName>
    <definedName name="rekappppp" localSheetId="9" hidden="1">{#N/A,#N/A,TRUE,"Front";#N/A,#N/A,TRUE,"Simple Letter";#N/A,#N/A,TRUE,"Inside";#N/A,#N/A,TRUE,"Contents";#N/A,#N/A,TRUE,"Basis";#N/A,#N/A,TRUE,"Inclusions";#N/A,#N/A,TRUE,"Exclusions";#N/A,#N/A,TRUE,"Areas";#N/A,#N/A,TRUE,"Summary";#N/A,#N/A,TRUE,"Detail"}</definedName>
    <definedName name="rekappppp" hidden="1">{#N/A,#N/A,TRUE,"Front";#N/A,#N/A,TRUE,"Simple Letter";#N/A,#N/A,TRUE,"Inside";#N/A,#N/A,TRUE,"Contents";#N/A,#N/A,TRUE,"Basis";#N/A,#N/A,TRUE,"Inclusions";#N/A,#N/A,TRUE,"Exclusions";#N/A,#N/A,TRUE,"Areas";#N/A,#N/A,TRUE,"Summary";#N/A,#N/A,TRUE,"Detail"}</definedName>
    <definedName name="RekapProgres">#REF!</definedName>
    <definedName name="RekapProgresEkstern">#REF!</definedName>
    <definedName name="REKAPRAB">#REF!</definedName>
    <definedName name="rekapstruktur">#REF!</definedName>
    <definedName name="REKAPTAKA">#REF!</definedName>
    <definedName name="rekbahan">#REF!</definedName>
    <definedName name="REKBILBAKA">#REF!</definedName>
    <definedName name="reker13" hidden="1">#REF!</definedName>
    <definedName name="REKPPPPPP" hidden="1">#REF!</definedName>
    <definedName name="reksp">#REF!</definedName>
    <definedName name="REL">#REF!</definedName>
    <definedName name="REL_PART">#REF!</definedName>
    <definedName name="Rel_Pintu_Sorong">#REF!</definedName>
    <definedName name="relingb">#REF!</definedName>
    <definedName name="relingk">#REF!</definedName>
    <definedName name="RELLING_BESI_HOLO">#REF!</definedName>
    <definedName name="RELLING_TANGGA_KE_LT2">#REF!</definedName>
    <definedName name="RELLING_TERAS_LT2">#REF!</definedName>
    <definedName name="rellingtangga">#REF!</definedName>
    <definedName name="Relokasi_utilitas_dan_pelayanan_PLN">#REF!</definedName>
    <definedName name="remix175">#REF!</definedName>
    <definedName name="remix225">#REF!</definedName>
    <definedName name="remix250">#REF!</definedName>
    <definedName name="remix250_1">#REF!</definedName>
    <definedName name="REMUT">#REF!</definedName>
    <definedName name="REN">#REF!</definedName>
    <definedName name="RencanaIntern">#REF!</definedName>
    <definedName name="render">#REF!</definedName>
    <definedName name="renfrcsteelBJTP24">#REF!</definedName>
    <definedName name="Reng">#REF!</definedName>
    <definedName name="reng_3_4">#REF!</definedName>
    <definedName name="RENG_KAMPER">#REF!</definedName>
    <definedName name="rengjati">#REF!</definedName>
    <definedName name="Rengkamper">#REF!</definedName>
    <definedName name="RengKmpr">#REF!</definedName>
    <definedName name="renkamper">#REF!</definedName>
    <definedName name="rep">#REF!</definedName>
    <definedName name="repbalok">#REF!</definedName>
    <definedName name="repkolom">#REF!</definedName>
    <definedName name="repslab">#REF!</definedName>
    <definedName name="REQUEST_FOR_APPROVAL_OF_CONTRACT">#REF!</definedName>
    <definedName name="REQUEST_FOR_APPROVAL_OF_CONTRACT_4">#REF!</definedName>
    <definedName name="res">#REF!</definedName>
    <definedName name="resap">#REF!</definedName>
    <definedName name="resap.ikat">#REF!</definedName>
    <definedName name="RESD">#REF!</definedName>
    <definedName name="resek">#REF!</definedName>
    <definedName name="ReservoarBATUSESA">#REF!</definedName>
    <definedName name="ReservoarRT">#REF!</definedName>
    <definedName name="residu">#REF!</definedName>
    <definedName name="resiko">#REF!</definedName>
    <definedName name="ResorvoarPI">#REF!</definedName>
    <definedName name="resounding">#REF!</definedName>
    <definedName name="Resource_Optional_Field">#REF!</definedName>
    <definedName name="resources">#REF!</definedName>
    <definedName name="respdsp1">#REF!</definedName>
    <definedName name="respdsp2">#REF!</definedName>
    <definedName name="respdsp3">#REF!</definedName>
    <definedName name="Restan">#REF!</definedName>
    <definedName name="restoran">#REF!</definedName>
    <definedName name="resub">#REF!</definedName>
    <definedName name="RESULT">#REF!</definedName>
    <definedName name="RESULT_1">#REF!</definedName>
    <definedName name="RESULT_1_1">#REF!</definedName>
    <definedName name="RESULT_1_1_1">#REF!</definedName>
    <definedName name="RESULT_3">#REF!</definedName>
    <definedName name="RESULT_4">#REF!</definedName>
    <definedName name="RESULT_7">#REF!</definedName>
    <definedName name="Results">#REF!</definedName>
    <definedName name="RESUM">#REF!</definedName>
    <definedName name="ret">#N/A</definedName>
    <definedName name="ret\">#REF!</definedName>
    <definedName name="ret_1" localSheetId="9">[0]!__________fjd65:[0]!__________gvd8</definedName>
    <definedName name="ret_1">[0]!__________fjd65:[0]!__________gvd8</definedName>
    <definedName name="ret_1_1" localSheetId="9">[0]!__________fmd150:[0]!__________gyp8</definedName>
    <definedName name="ret_1_1">[0]!__________fmd150:[0]!__________gyp8</definedName>
    <definedName name="ret_1_1_1" localSheetId="9">RAB!_1712STOP_1_1_1:[0]!_1715STOPE_1_1_1</definedName>
    <definedName name="ret_1_1_1">_1712STOP_1_1_1:_1715STOPE_1_1_1</definedName>
    <definedName name="ret_1_1_1_1" localSheetId="9">[0]!__________frc2495:[0]!__________HAL1</definedName>
    <definedName name="ret_1_1_1_1">[0]!__________frc2495:[0]!__________HAL1</definedName>
    <definedName name="ret_3" localSheetId="9">[0]!__________frc41010:[0]!__________HAL10</definedName>
    <definedName name="ret_3">[0]!__________frc41010:[0]!__________HAL10</definedName>
    <definedName name="ret_3_1" localSheetId="9">[0]!__________frc41010:[0]!__________HAL10</definedName>
    <definedName name="ret_3_1">[0]!__________frc41010:[0]!__________HAL10</definedName>
    <definedName name="ret_7" localSheetId="9">[0]!__________gip1:[0]!__________HAL12</definedName>
    <definedName name="ret_7">[0]!__________gip1:[0]!__________HAL12</definedName>
    <definedName name="ret_7_1" localSheetId="9">[0]!__________gip1:[0]!__________HAL12</definedName>
    <definedName name="ret_7_1">[0]!__________gip1:[0]!__________HAL12</definedName>
    <definedName name="rets" localSheetId="9">{"'Sheet1'!$A$1"}</definedName>
    <definedName name="rets">{"'Sheet1'!$A$1"}</definedName>
    <definedName name="RETSF" localSheetId="9">{"'Sheet1'!$A$1"}</definedName>
    <definedName name="RETSF">{"'Sheet1'!$A$1"}</definedName>
    <definedName name="REv">#REF!</definedName>
    <definedName name="review" localSheetId="9">{"Book1","4.09 FLORA DAN FAUNA.xls","4.22 PERLENGKAPAN SEKOLAH.xls"}</definedName>
    <definedName name="review">{"Book1","4.09 FLORA DAN FAUNA.xls","4.22 PERLENGKAPAN SEKOLAH.xls"}</definedName>
    <definedName name="rew" localSheetId="9">{"Book1","4.09 FLORA DAN FAUNA.xls","4.22 PERLENGKAPAN SEKOLAH.xls"}</definedName>
    <definedName name="rew" localSheetId="8">{"Book1","4.09 FLORA DAN FAUNA.xls","4.22 PERLENGKAPAN SEKOLAH.xls"}</definedName>
    <definedName name="rew">{"Book1","4.09 FLORA DAN FAUNA.xls","4.22 PERLENGKAPAN SEKOLAH.xls"}</definedName>
    <definedName name="REXC">#REF!</definedName>
    <definedName name="rf">#REF!</definedName>
    <definedName name="RFSD" localSheetId="9">{"'Sheet1'!$A$1"}</definedName>
    <definedName name="RFSD">{"'Sheet1'!$A$1"}</definedName>
    <definedName name="RFSL">#REF!</definedName>
    <definedName name="RFSL_1">#REF!</definedName>
    <definedName name="RFSL_4">#REF!</definedName>
    <definedName name="rg">#REF!</definedName>
    <definedName name="RGDHS" localSheetId="9">{"'Sheet1'!$A$1"}</definedName>
    <definedName name="RGDHS">{"'Sheet1'!$A$1"}</definedName>
    <definedName name="RGH">#REF!</definedName>
    <definedName name="RGS">#REF!</definedName>
    <definedName name="Rholow">#REF!</definedName>
    <definedName name="rhq" localSheetId="9">{"Book1"}</definedName>
    <definedName name="rhq">{"Book1"}</definedName>
    <definedName name="RI">#REF!</definedName>
    <definedName name="ria">#REF!</definedName>
    <definedName name="riben.3">#REF!</definedName>
    <definedName name="riben.5">#REF!</definedName>
    <definedName name="RIBU">#REF!</definedName>
    <definedName name="ribu1">#REF!</definedName>
    <definedName name="ribu2">#REF!</definedName>
    <definedName name="ribu3">#REF!</definedName>
    <definedName name="rig">#REF!</definedName>
    <definedName name="rightangelterminnal">#REF!</definedName>
    <definedName name="rigid">#REF!</definedName>
    <definedName name="rill">#REF!</definedName>
    <definedName name="rilltg">#REF!</definedName>
    <definedName name="RINCI" localSheetId="9" hidden="1">{#N/A,#N/A,TRUE,"Front";#N/A,#N/A,TRUE,"Simple Letter";#N/A,#N/A,TRUE,"Inside";#N/A,#N/A,TRUE,"Contents";#N/A,#N/A,TRUE,"Basis";#N/A,#N/A,TRUE,"Inclusions";#N/A,#N/A,TRUE,"Exclusions";#N/A,#N/A,TRUE,"Areas";#N/A,#N/A,TRUE,"Summary";#N/A,#N/A,TRUE,"Detail"}</definedName>
    <definedName name="RINCI" hidden="1">{#N/A,#N/A,TRUE,"Front";#N/A,#N/A,TRUE,"Simple Letter";#N/A,#N/A,TRUE,"Inside";#N/A,#N/A,TRUE,"Contents";#N/A,#N/A,TRUE,"Basis";#N/A,#N/A,TRUE,"Inclusions";#N/A,#N/A,TRUE,"Exclusions";#N/A,#N/A,TRUE,"Areas";#N/A,#N/A,TRUE,"Summary";#N/A,#N/A,TRUE,"Detail"}</definedName>
    <definedName name="RINCIANSEWA">#REF!</definedName>
    <definedName name="RINCIANSEWA2">#REF!</definedName>
    <definedName name="ring1525">#REF!</definedName>
    <definedName name="ringbalok">#REF!</definedName>
    <definedName name="RINGBALOK_PRAKTIS">#REF!</definedName>
    <definedName name="ringbalok1530">#REF!</definedName>
    <definedName name="ringbalok2030">#REF!</definedName>
    <definedName name="ringbalok2540">#REF!</definedName>
    <definedName name="ringbalokpraktis">#REF!</definedName>
    <definedName name="ringkasan">#N/A</definedName>
    <definedName name="ringpraktis">#REF!</definedName>
    <definedName name="RINSU">#REF!</definedName>
    <definedName name="RINSU_1">#REF!</definedName>
    <definedName name="RINSU_4">#REF!</definedName>
    <definedName name="ripper">#REF!</definedName>
    <definedName name="risalahkom">#REF!</definedName>
    <definedName name="risermatv">#REF!</definedName>
    <definedName name="RITSU">#REF!</definedName>
    <definedName name="RIVER_STONE">#REF!</definedName>
    <definedName name="rjtrj" localSheetId="9">{"'Sheet1'!$A$1"}</definedName>
    <definedName name="rjtrj">{"'Sheet1'!$A$1"}</definedName>
    <definedName name="rk">#REF!</definedName>
    <definedName name="rk_4">#REF!</definedName>
    <definedName name="rk100_1">#REF!</definedName>
    <definedName name="rk100_1_1">#REF!</definedName>
    <definedName name="rk100_1_1_1">#REF!</definedName>
    <definedName name="rk100_2">#REF!</definedName>
    <definedName name="rk100_3">#REF!</definedName>
    <definedName name="rk100_3_1">#REF!</definedName>
    <definedName name="rk100_4">#REF!</definedName>
    <definedName name="rk100_4_1">#REF!</definedName>
    <definedName name="rk100_5">#REF!</definedName>
    <definedName name="rk100_6">#REF!</definedName>
    <definedName name="rk100_7">#REF!</definedName>
    <definedName name="rk100_7_1">#REF!</definedName>
    <definedName name="rk100_8">#REF!</definedName>
    <definedName name="rk100_9">#REF!</definedName>
    <definedName name="rk150_1">#REF!</definedName>
    <definedName name="rk150_1_1">#REF!</definedName>
    <definedName name="rk150_1_1_1">#REF!</definedName>
    <definedName name="rk150_3">#REF!</definedName>
    <definedName name="rk150_4">#REF!</definedName>
    <definedName name="rk150_7">#REF!</definedName>
    <definedName name="rk200_1">#REF!</definedName>
    <definedName name="rk200_1_1">#REF!</definedName>
    <definedName name="rk200_1_1_1">#REF!</definedName>
    <definedName name="rk200_2">#REF!</definedName>
    <definedName name="rk200_3">#REF!</definedName>
    <definedName name="rk200_3_1">#REF!</definedName>
    <definedName name="rk200_4">#REF!</definedName>
    <definedName name="rk200_4_1">#REF!</definedName>
    <definedName name="rk200_5">#REF!</definedName>
    <definedName name="rk200_6">#REF!</definedName>
    <definedName name="rk200_7">#REF!</definedName>
    <definedName name="rk200_7_1">#REF!</definedName>
    <definedName name="rk200_8">#REF!</definedName>
    <definedName name="rk200_9">#REF!</definedName>
    <definedName name="rk300_1">#REF!</definedName>
    <definedName name="rk300_1_1">#REF!</definedName>
    <definedName name="rk300_1_1_1">#REF!</definedName>
    <definedName name="rk300_2">#REF!</definedName>
    <definedName name="rk300_3">#REF!</definedName>
    <definedName name="rk300_3_1">#REF!</definedName>
    <definedName name="rk300_4">#REF!</definedName>
    <definedName name="rk300_4_1">#REF!</definedName>
    <definedName name="rk300_5">#REF!</definedName>
    <definedName name="rk300_6">#REF!</definedName>
    <definedName name="rk300_7">#REF!</definedName>
    <definedName name="rk300_7_1">#REF!</definedName>
    <definedName name="rk300_8">#REF!</definedName>
    <definedName name="rk300_9">#REF!</definedName>
    <definedName name="rk400_1">#REF!</definedName>
    <definedName name="rk400_1_1">#REF!</definedName>
    <definedName name="rk400_1_1_1">#REF!</definedName>
    <definedName name="rk400_3">#REF!</definedName>
    <definedName name="rk400_4">#REF!</definedName>
    <definedName name="rk400_7">#REF!</definedName>
    <definedName name="rk500_1">#REF!</definedName>
    <definedName name="rk500_1_1">#REF!</definedName>
    <definedName name="rk500_1_1_1">#REF!</definedName>
    <definedName name="rk500_3">#REF!</definedName>
    <definedName name="rk500_4">#REF!</definedName>
    <definedName name="rk500_7">#REF!</definedName>
    <definedName name="rk600_1">#REF!</definedName>
    <definedName name="rk600_1_1">#REF!</definedName>
    <definedName name="rk600_1_1_1">#REF!</definedName>
    <definedName name="rk600_2">#REF!</definedName>
    <definedName name="rk600_3">#REF!</definedName>
    <definedName name="rk600_3_1">#REF!</definedName>
    <definedName name="rk600_4">#REF!</definedName>
    <definedName name="rk600_4_1">#REF!</definedName>
    <definedName name="rk600_5">#REF!</definedName>
    <definedName name="rk600_6">#REF!</definedName>
    <definedName name="rk600_7">#REF!</definedName>
    <definedName name="rk600_7_1">#REF!</definedName>
    <definedName name="rk600_8">#REF!</definedName>
    <definedName name="rk600_9">#REF!</definedName>
    <definedName name="rkl1000_1">#REF!</definedName>
    <definedName name="rkl1000_1_1">#REF!</definedName>
    <definedName name="rkl1000_1_1_1">#REF!</definedName>
    <definedName name="rkl1000_2">#REF!</definedName>
    <definedName name="rkl1000_3_1">#REF!</definedName>
    <definedName name="rkl1000_3_1_1">#REF!</definedName>
    <definedName name="rkl1000_4">#REF!</definedName>
    <definedName name="rkl1000_4_1">#REF!</definedName>
    <definedName name="rkl1000_5">#REF!</definedName>
    <definedName name="rkl1000_6">#REF!</definedName>
    <definedName name="rkl1000_7">#REF!</definedName>
    <definedName name="rkl1000_7_1">#REF!</definedName>
    <definedName name="rkl1000_8">#REF!</definedName>
    <definedName name="rkl1000_9">#REF!</definedName>
    <definedName name="rkl1200_1">#REF!</definedName>
    <definedName name="rkl1200_1_1">#REF!</definedName>
    <definedName name="rkl1200_1_1_1">#REF!</definedName>
    <definedName name="rkl1200_2">#REF!</definedName>
    <definedName name="rkl1200_3">#REF!</definedName>
    <definedName name="rkl1200_3_1">#REF!</definedName>
    <definedName name="rkl1200_4">#REF!</definedName>
    <definedName name="rkl1200_4_1">#REF!</definedName>
    <definedName name="rkl1200_5">#REF!</definedName>
    <definedName name="rkl1200_6">#REF!</definedName>
    <definedName name="rkl1200_7">#REF!</definedName>
    <definedName name="rkl1200_7_1">#REF!</definedName>
    <definedName name="rkl1200_8">#REF!</definedName>
    <definedName name="rkl1200_9">#REF!</definedName>
    <definedName name="rkl200_1">#REF!</definedName>
    <definedName name="rkl200_1_1">#REF!</definedName>
    <definedName name="rkl200_1_1_1">#REF!</definedName>
    <definedName name="rkl200_2">#REF!</definedName>
    <definedName name="rkl200_3_1">#REF!</definedName>
    <definedName name="rkl200_3_1_1">#REF!</definedName>
    <definedName name="rkl200_4">#REF!</definedName>
    <definedName name="rkl200_4_1">#REF!</definedName>
    <definedName name="rkl200_5">#REF!</definedName>
    <definedName name="rkl200_6">#REF!</definedName>
    <definedName name="rkl200_7">#REF!</definedName>
    <definedName name="rkl200_7_1">#REF!</definedName>
    <definedName name="rkl200_8">#REF!</definedName>
    <definedName name="rkl200_9">#REF!</definedName>
    <definedName name="rkl300_1">#REF!</definedName>
    <definedName name="rkl300_1_1">#REF!</definedName>
    <definedName name="rkl300_1_1_1">#REF!</definedName>
    <definedName name="rkl300_2">#REF!</definedName>
    <definedName name="rkl300_3_1">#REF!</definedName>
    <definedName name="rkl300_3_1_1">#REF!</definedName>
    <definedName name="rkl300_4">#REF!</definedName>
    <definedName name="rkl300_4_1">#REF!</definedName>
    <definedName name="rkl300_5">#REF!</definedName>
    <definedName name="rkl300_6">#REF!</definedName>
    <definedName name="rkl300_7">#REF!</definedName>
    <definedName name="rkl300_7_1">#REF!</definedName>
    <definedName name="rkl300_8">#REF!</definedName>
    <definedName name="rkl300_9">#REF!</definedName>
    <definedName name="rkl400_1">#REF!</definedName>
    <definedName name="rkl400_1_1">#REF!</definedName>
    <definedName name="rkl400_1_1_1">#REF!</definedName>
    <definedName name="rkl400_2">#REF!</definedName>
    <definedName name="rkl400_3_1">#REF!</definedName>
    <definedName name="rkl400_3_1_1">#REF!</definedName>
    <definedName name="rkl400_4">#REF!</definedName>
    <definedName name="rkl400_4_1">#REF!</definedName>
    <definedName name="rkl400_5">#REF!</definedName>
    <definedName name="rkl400_6">#REF!</definedName>
    <definedName name="rkl400_7">#REF!</definedName>
    <definedName name="rkl400_7_1">#REF!</definedName>
    <definedName name="rkl400_8">#REF!</definedName>
    <definedName name="rkl400_9">#REF!</definedName>
    <definedName name="rkl500_1">#REF!</definedName>
    <definedName name="rkl500_1_1">#REF!</definedName>
    <definedName name="rkl500_1_1_1">#REF!</definedName>
    <definedName name="rkl500_2">#REF!</definedName>
    <definedName name="rkl500_3_1">#REF!</definedName>
    <definedName name="rkl500_3_1_1">#REF!</definedName>
    <definedName name="rkl500_4">#REF!</definedName>
    <definedName name="rkl500_4_1">#REF!</definedName>
    <definedName name="rkl500_5">#REF!</definedName>
    <definedName name="rkl500_6">#REF!</definedName>
    <definedName name="rkl500_7">#REF!</definedName>
    <definedName name="rkl500_7_1">#REF!</definedName>
    <definedName name="rkl500_8">#REF!</definedName>
    <definedName name="rkl500_9">#REF!</definedName>
    <definedName name="rkl600_1">#REF!</definedName>
    <definedName name="rkl600_1_1">#REF!</definedName>
    <definedName name="rkl600_1_1_1">#REF!</definedName>
    <definedName name="rkl600_2">#REF!</definedName>
    <definedName name="rkl600_3_1">#REF!</definedName>
    <definedName name="rkl600_3_1_1">#REF!</definedName>
    <definedName name="rkl600_4">#REF!</definedName>
    <definedName name="rkl600_4_1">#REF!</definedName>
    <definedName name="rkl600_5">#REF!</definedName>
    <definedName name="rkl600_6">#REF!</definedName>
    <definedName name="rkl600_7">#REF!</definedName>
    <definedName name="rkl600_7_1">#REF!</definedName>
    <definedName name="rkl600_8">#REF!</definedName>
    <definedName name="rkl600_9">#REF!</definedName>
    <definedName name="rkl700_1">#REF!</definedName>
    <definedName name="rkl700_1_1">#REF!</definedName>
    <definedName name="rkl700_1_1_1">#REF!</definedName>
    <definedName name="rkl700_2">#REF!</definedName>
    <definedName name="rkl700_3_1">#REF!</definedName>
    <definedName name="rkl700_3_1_1">#REF!</definedName>
    <definedName name="rkl700_4">#REF!</definedName>
    <definedName name="rkl700_4_1">#REF!</definedName>
    <definedName name="rkl700_5">#REF!</definedName>
    <definedName name="rkl700_6">#REF!</definedName>
    <definedName name="rkl700_7">#REF!</definedName>
    <definedName name="rkl700_7_1">#REF!</definedName>
    <definedName name="rkl700_8">#REF!</definedName>
    <definedName name="rkl700_9">#REF!</definedName>
    <definedName name="rkl800_1">#REF!</definedName>
    <definedName name="rkl800_1_1">#REF!</definedName>
    <definedName name="rkl800_1_1_1">#REF!</definedName>
    <definedName name="rkl800_2">#REF!</definedName>
    <definedName name="rkl800_3_1">#REF!</definedName>
    <definedName name="rkl800_3_1_1">#REF!</definedName>
    <definedName name="rkl800_4">#REF!</definedName>
    <definedName name="rkl800_4_1">#REF!</definedName>
    <definedName name="rkl800_5">#REF!</definedName>
    <definedName name="rkl800_6">#REF!</definedName>
    <definedName name="rkl800_7">#REF!</definedName>
    <definedName name="rkl800_7_1">#REF!</definedName>
    <definedName name="rkl800_8">#REF!</definedName>
    <definedName name="rkl800_9">#REF!</definedName>
    <definedName name="Rkp">#REF!</definedName>
    <definedName name="RLABO">#REF!</definedName>
    <definedName name="RLABO_1">#REF!</definedName>
    <definedName name="RLABO_4">#REF!</definedName>
    <definedName name="rlist">#REF!</definedName>
    <definedName name="RM">#REF!</definedName>
    <definedName name="rm_300_236">#REF!</definedName>
    <definedName name="RM1A_VAT">#REF!</definedName>
    <definedName name="RM1A_VAT_4">#REF!</definedName>
    <definedName name="RMG">#REF!</definedName>
    <definedName name="RMISC">#REF!</definedName>
    <definedName name="RMISC_1">#REF!</definedName>
    <definedName name="RMISC_4">#REF!</definedName>
    <definedName name="rmix">#REF!</definedName>
    <definedName name="rmndd2020">#REF!</definedName>
    <definedName name="rmndd3030">#REF!</definedName>
    <definedName name="rmnlt2020">#REF!</definedName>
    <definedName name="rmnlt3030">#REF!</definedName>
    <definedName name="rmpt">#REF!</definedName>
    <definedName name="RNAO" localSheetId="9">{"'장비'!$A$3:$M$12"}</definedName>
    <definedName name="RNAO">{"'장비'!$A$3:$M$12"}</definedName>
    <definedName name="ro">#REF!</definedName>
    <definedName name="Roadgradesngle750">#REF!</definedName>
    <definedName name="roadmarking">#REF!</definedName>
    <definedName name="Rocktile_30">#REF!</definedName>
    <definedName name="Rocktile30">#REF!</definedName>
    <definedName name="Rod_5_mm">#REF!</definedName>
    <definedName name="rol.cat">#REF!</definedName>
    <definedName name="rolcat">#REF!</definedName>
    <definedName name="rolct">#REF!</definedName>
    <definedName name="roldoralm">#REF!</definedName>
    <definedName name="roldorstel">#REF!</definedName>
    <definedName name="roldorstel_10">#REF!</definedName>
    <definedName name="roldorstel_2">#REF!</definedName>
    <definedName name="roldorstel_3">#REF!</definedName>
    <definedName name="roldorstel_4">#REF!</definedName>
    <definedName name="roldorstel_5">#REF!</definedName>
    <definedName name="roldorstel_6">#REF!</definedName>
    <definedName name="roldorstel_8">#REF!</definedName>
    <definedName name="roler_vibrator">#REF!</definedName>
    <definedName name="roll">#REF!</definedName>
    <definedName name="rollcat">#REF!</definedName>
    <definedName name="roller">#REF!</definedName>
    <definedName name="Roller_Vibrator">#REF!</definedName>
    <definedName name="roller10">#REF!</definedName>
    <definedName name="roller25">#REF!</definedName>
    <definedName name="rolling">#REF!</definedName>
    <definedName name="Rolling_door">#REF!</definedName>
    <definedName name="ROLLING_DOOR_LT1">#REF!</definedName>
    <definedName name="ROLLINGDOOR_ALUMINIUM">#N/A</definedName>
    <definedName name="roltba">#REF!</definedName>
    <definedName name="roltba_1">#REF!</definedName>
    <definedName name="Roman">#REF!</definedName>
    <definedName name="roman_2020f">#REF!</definedName>
    <definedName name="roman_2020w">#REF!</definedName>
    <definedName name="roman_3030f">#REF!</definedName>
    <definedName name="roman_3030w">#REF!</definedName>
    <definedName name="roman_4040f">#REF!</definedName>
    <definedName name="roman_4040w">#REF!</definedName>
    <definedName name="RON">#REF!</definedName>
    <definedName name="roof">#REF!</definedName>
    <definedName name="Roof_drain">#REF!</definedName>
    <definedName name="Roof_drain_besi_cor">#REF!</definedName>
    <definedName name="ROOFDRAIN">#REF!</definedName>
    <definedName name="roofdrn4">#REF!</definedName>
    <definedName name="roofdrn4_4">#REF!</definedName>
    <definedName name="roofdrn5">#REF!</definedName>
    <definedName name="roofdrn5_4">#REF!</definedName>
    <definedName name="roofdrn6">#REF!</definedName>
    <definedName name="roofdrn6_4">#REF!</definedName>
    <definedName name="rool">#REF!</definedName>
    <definedName name="rool_meter">#REF!</definedName>
    <definedName name="rooster">#REF!</definedName>
    <definedName name="rosegrif">#REF!</definedName>
    <definedName name="Roset_stainles_steels_dia.1">#REF!</definedName>
    <definedName name="Roset_stainles_steels_dia.2">#REF!</definedName>
    <definedName name="rost">#REF!</definedName>
    <definedName name="roster">#REF!</definedName>
    <definedName name="roster_10">#REF!</definedName>
    <definedName name="roster_2">#REF!</definedName>
    <definedName name="roster_3">#REF!</definedName>
    <definedName name="roster_4">#REF!</definedName>
    <definedName name="roster_5">#REF!</definedName>
    <definedName name="roster_6">#REF!</definedName>
    <definedName name="roster_8">#REF!</definedName>
    <definedName name="Roster_Pejaten">#REF!</definedName>
    <definedName name="ROUND">#REF!</definedName>
    <definedName name="ROUND_1">#REF!</definedName>
    <definedName name="ROUND_1_1">#REF!</definedName>
    <definedName name="ROUND_2">#REF!</definedName>
    <definedName name="ROUND_3">#REF!</definedName>
    <definedName name="ROUND_4">#REF!</definedName>
    <definedName name="ROUND_4_1">#REF!</definedName>
    <definedName name="ROUND_5">#REF!</definedName>
    <definedName name="ROUND_6">#REF!</definedName>
    <definedName name="ROUND_7">#REF!</definedName>
    <definedName name="ROUND_8">#REF!</definedName>
    <definedName name="ROUND_9">#REF!</definedName>
    <definedName name="round1">#REF!</definedName>
    <definedName name="round2">#REF!</definedName>
    <definedName name="ROUNDDOL">#REF!</definedName>
    <definedName name="ROUNDED">#REF!</definedName>
    <definedName name="ROUNDL">#REF!</definedName>
    <definedName name="ROUNDL_1">#REF!</definedName>
    <definedName name="ROUNDL_4">#REF!</definedName>
    <definedName name="ROUNDM">#REF!</definedName>
    <definedName name="ROUNDM_1">#REF!</definedName>
    <definedName name="ROUNDM_4">#REF!</definedName>
    <definedName name="ROWpost">#REF!</definedName>
    <definedName name="rowposts">#REF!</definedName>
    <definedName name="Royal">#REF!</definedName>
    <definedName name="Rp">#REF!</definedName>
    <definedName name="Rp.">#REF!</definedName>
    <definedName name="Rp.BEGISTING">#REF!</definedName>
    <definedName name="Rp.BETONK175">#REF!</definedName>
    <definedName name="Rp.BETONK225">#REF!</definedName>
    <definedName name="Rp.CATBESI">#REF!</definedName>
    <definedName name="Rp.CUCIPIPA50">#REF!</definedName>
    <definedName name="Rp.EXPOSE">#REF!</definedName>
    <definedName name="Rp.GALASPAL">#REF!</definedName>
    <definedName name="Rp.GALTAN">#REF!</definedName>
    <definedName name="Rp.GALTANTU">#REF!</definedName>
    <definedName name="Rp.JLASPALT20">#REF!</definedName>
    <definedName name="Rp.PASBATKALI">#REF!</definedName>
    <definedName name="Rp.PASBATKOS">#REF!</definedName>
    <definedName name="Rp.PASGIP100">#REF!</definedName>
    <definedName name="Rp.PASGIP150">#REF!</definedName>
    <definedName name="Rp.PASGIP200">#REF!</definedName>
    <definedName name="Rp.PASGIP250">#REF!</definedName>
    <definedName name="Rp.PASGIP50">#REF!</definedName>
    <definedName name="Rp.PASGIP75">#REF!</definedName>
    <definedName name="Rp.PASPVC100">#REF!</definedName>
    <definedName name="Rp.PASPVC150">#REF!</definedName>
    <definedName name="Rp.PASPVC200">#REF!</definedName>
    <definedName name="Rp.PASPVC250">#REF!</definedName>
    <definedName name="Rp.PASPVC300">#REF!</definedName>
    <definedName name="Rp.PASPVC350">#REF!</definedName>
    <definedName name="Rp.PASPVC75">#REF!</definedName>
    <definedName name="Rp.PASTEE100">#REF!</definedName>
    <definedName name="Rp.PASTEE200">#REF!</definedName>
    <definedName name="Rp.PASTEE50">#REF!</definedName>
    <definedName name="Rp.PASVALVE100">#REF!</definedName>
    <definedName name="Rp.PASVALVE200">#REF!</definedName>
    <definedName name="Rp.PASVALVE50">#REF!</definedName>
    <definedName name="Rp.PLESTERAN">#REF!</definedName>
    <definedName name="Rp.RABATON">#REF!</definedName>
    <definedName name="Rp.STREETBOX">#REF!</definedName>
    <definedName name="Rp.TIMBTAN">#REF!</definedName>
    <definedName name="Rp.TRASSRAM">#REF!</definedName>
    <definedName name="Rp.TRUSTGI200">#REF!</definedName>
    <definedName name="Rp.TULANGTON">#REF!</definedName>
    <definedName name="Rp.URGPASIR">#REF!</definedName>
    <definedName name="Rp.URGTANAH">#REF!</definedName>
    <definedName name="Rp_1">#REF!</definedName>
    <definedName name="RPAIN">#REF!</definedName>
    <definedName name="RPAIN_1">#REF!</definedName>
    <definedName name="RPAIN_4">#REF!</definedName>
    <definedName name="Rpartisi">#REF!</definedName>
    <definedName name="RPLAETER">#REF!</definedName>
    <definedName name="Rply">#REF!</definedName>
    <definedName name="rpneu">#REF!</definedName>
    <definedName name="Rpompa">#REF!</definedName>
    <definedName name="RPRATE">#REF!</definedName>
    <definedName name="RPRATE_4">#REF!</definedName>
    <definedName name="RQWEFQWEF">#REF!</definedName>
    <definedName name="RR" localSheetId="9">{"'Sheet1'!$A$1"}</definedName>
    <definedName name="RR">{"'Sheet1'!$A$1"}</definedName>
    <definedName name="rre" hidden="1">#REF!</definedName>
    <definedName name="rrr">#REF!</definedName>
    <definedName name="RRRR">#REF!</definedName>
    <definedName name="RRRRR">#REF!</definedName>
    <definedName name="rrrrr_4">#REF!</definedName>
    <definedName name="RRRRRRRRRRRRR">#REF!</definedName>
    <definedName name="RRRRRRRRRRRRRRRRRRR">#REF!</definedName>
    <definedName name="rs">#REF!</definedName>
    <definedName name="RSC">#REF!</definedName>
    <definedName name="rsd" localSheetId="9">{"'Sheet1'!$A$1"}</definedName>
    <definedName name="rsd">{"'Sheet1'!$A$1"}</definedName>
    <definedName name="rsdef" localSheetId="9">{"'Sheet1'!$A$1"}</definedName>
    <definedName name="rsdef">{"'Sheet1'!$A$1"}</definedName>
    <definedName name="rset" localSheetId="9">{"'Sheet1'!$A$1"}</definedName>
    <definedName name="rset">{"'Sheet1'!$A$1"}</definedName>
    <definedName name="RSFE" localSheetId="9">{"'Sheet1'!$A$1"}</definedName>
    <definedName name="RSFE">{"'Sheet1'!$A$1"}</definedName>
    <definedName name="RSLEE">#REF!</definedName>
    <definedName name="RSLEE_1">#REF!</definedName>
    <definedName name="RSLEE_4">#REF!</definedName>
    <definedName name="rsn">#REF!</definedName>
    <definedName name="RSUBT">#REF!</definedName>
    <definedName name="RSUBT_1">#REF!</definedName>
    <definedName name="RSUBT_4">#REF!</definedName>
    <definedName name="RSUM1">#REF!</definedName>
    <definedName name="RSUM1_1">#REF!</definedName>
    <definedName name="RSUM1_4">#REF!</definedName>
    <definedName name="RSUM2">#REF!</definedName>
    <definedName name="RSUM2_1">#REF!</definedName>
    <definedName name="RSUM2_4">#REF!</definedName>
    <definedName name="RSUM3">#REF!</definedName>
    <definedName name="RSUM3_1">#REF!</definedName>
    <definedName name="RSUM3_4">#REF!</definedName>
    <definedName name="rt" localSheetId="9" hidden="1">{#N/A,#N/A,FALSE,"REK";#N/A,#N/A,FALSE,"Bq-ARS"}</definedName>
    <definedName name="rt" hidden="1">{#N/A,#N/A,FALSE,"REK";#N/A,#N/A,FALSE,"Bq-ARS"}</definedName>
    <definedName name="Rtangga">#REF!</definedName>
    <definedName name="RTDR">#REF!</definedName>
    <definedName name="rtejhv" localSheetId="9" hidden="1">{#N/A,#N/A,FALSE,"REK";#N/A,#N/A,FALSE,"rab"}</definedName>
    <definedName name="rtejhv" hidden="1">{#N/A,#N/A,FALSE,"REK";#N/A,#N/A,FALSE,"rab"}</definedName>
    <definedName name="RTEST">#REF!</definedName>
    <definedName name="RTEST_1">#REF!</definedName>
    <definedName name="RTEST_4">#REF!</definedName>
    <definedName name="RTL" hidden="1">#REF!</definedName>
    <definedName name="RTR">#REF!</definedName>
    <definedName name="RTRRT">#REF!</definedName>
    <definedName name="rty" localSheetId="9" hidden="1">{#N/A,#N/A,FALSE,"REK";#N/A,#N/A,FALSE,"Bq-ARS"}</definedName>
    <definedName name="rty" hidden="1">{#N/A,#N/A,FALSE,"REK";#N/A,#N/A,FALSE,"Bq-ARS"}</definedName>
    <definedName name="RTYTY">#REF!</definedName>
    <definedName name="rtyu" localSheetId="9">{"'Sheet1'!$A$1"}</definedName>
    <definedName name="rtyu">{"'Sheet1'!$A$1"}</definedName>
    <definedName name="RUANGPOMPA">#REF!</definedName>
    <definedName name="ruas">#REF!</definedName>
    <definedName name="ruble">#REF!</definedName>
    <definedName name="Rucika">#REF!</definedName>
    <definedName name="Rucika_Wavin">#REF!</definedName>
    <definedName name="Rucika_Wavin_1">#REF!</definedName>
    <definedName name="Rucika_Wavin_1_1">#REF!</definedName>
    <definedName name="Rucika_Wavin_2">#REF!</definedName>
    <definedName name="Rucika_Wavin_2_1">#REF!</definedName>
    <definedName name="Rucika_Wavin_2_4">#REF!</definedName>
    <definedName name="Rucika_Wavin_3">#REF!</definedName>
    <definedName name="Rucika_Wavin_3_4">#REF!</definedName>
    <definedName name="Rucika_Wavin_4">#REF!</definedName>
    <definedName name="Rucika_Wavin_4_1">#REF!</definedName>
    <definedName name="Rucika_Wavin_5">#REF!</definedName>
    <definedName name="Rucika_Wavin_6">#REF!</definedName>
    <definedName name="Rucika_Wavin_7">#REF!</definedName>
    <definedName name="Rucika_Wavin_8">#REF!</definedName>
    <definedName name="Rucika_Wavin_9">#REF!</definedName>
    <definedName name="rukan_a">#N/A</definedName>
    <definedName name="rukan_a___0">"'file://Server-win2000/div-proyek/PROYEK/TH-2003/0301/BQ/townhouse/BQ-R2.XLS'#$TOWN.$#REF!$#REF!"</definedName>
    <definedName name="rukan_a_1_1">#REF!</definedName>
    <definedName name="rukan_a_17">#REF!</definedName>
    <definedName name="rukan_a_2">#REF!</definedName>
    <definedName name="rukan_a_2_1_1">#REF!</definedName>
    <definedName name="rukan_aa">#N/A</definedName>
    <definedName name="rukan_aa___0">"'file://Server-win2000/div-proyek/PROYEK/TH-2003/0301/BQ/townhouse/BQ-R2.XLS'#$TOWN.$#REF!$#REF!"</definedName>
    <definedName name="rukan_aa_1_1">#REF!</definedName>
    <definedName name="rukan_aa_17">#REF!</definedName>
    <definedName name="rukan_aa_2">#REF!</definedName>
    <definedName name="rukan_aa_2_1_1">#REF!</definedName>
    <definedName name="rukan_b">#N/A</definedName>
    <definedName name="rukan_b___0">"'file://Server-win2000/div-proyek/PROYEK/TH-2003/0301/BQ/townhouse/BQ-R2.XLS'#$TOWN.$#REF!$#REF!"</definedName>
    <definedName name="rukan_b_1_1">#REF!</definedName>
    <definedName name="rukan_b_17">#REF!</definedName>
    <definedName name="rukan_b_2">#REF!</definedName>
    <definedName name="rukan_b_2_1_1">#REF!</definedName>
    <definedName name="rukan_c">#N/A</definedName>
    <definedName name="rukan_c___0">"'file://Server-win2000/div-proyek/PROYEK/TH-2003/0301/BQ/townhouse/BQ-R2.XLS'#$TOWN.$#REF!$#REF!"</definedName>
    <definedName name="rukan_c_1_1">#REF!</definedName>
    <definedName name="rukan_c_17">#REF!</definedName>
    <definedName name="rukan_c_2">#REF!</definedName>
    <definedName name="rukan_c_2_1_1">#REF!</definedName>
    <definedName name="rukan_cc">#N/A</definedName>
    <definedName name="rukan_cc___0">"'file://Server-win2000/div-proyek/PROYEK/TH-2003/0301/BQ/townhouse/BQ-R2.XLS'#$TOWN.$#REF!$#REF!"</definedName>
    <definedName name="rukan_cc_1_1">#REF!</definedName>
    <definedName name="rukan_cc_17">#REF!</definedName>
    <definedName name="rukan_cc_2">#REF!</definedName>
    <definedName name="rukan_cc_2_1_1">#REF!</definedName>
    <definedName name="rukan_d">#N/A</definedName>
    <definedName name="rukan_d___0">"'file://Server-win2000/div-proyek/PROYEK/TH-2003/0301/BQ/townhouse/BQ-R2.XLS'#$TOWN.$#REF!$#REF!"</definedName>
    <definedName name="rukan_d_1_1">#REF!</definedName>
    <definedName name="rukan_d_17">#REF!</definedName>
    <definedName name="rukan_d_2">#REF!</definedName>
    <definedName name="rukan_d_2_1_1">#REF!</definedName>
    <definedName name="rukan_dd">#N/A</definedName>
    <definedName name="rukan_dd___0">"'file://Server-win2000/div-proyek/PROYEK/TH-2003/0301/BQ/townhouse/BQ-R2.XLS'#$TOWN.$#REF!$#REF!"</definedName>
    <definedName name="rukan_dd_1_1">#REF!</definedName>
    <definedName name="rukan_dd_17">#REF!</definedName>
    <definedName name="rukan_dd_2">#REF!</definedName>
    <definedName name="rukan_dd_2_1_1">#REF!</definedName>
    <definedName name="rukan_e">#N/A</definedName>
    <definedName name="rukan_e___0">"'file://Server-win2000/div-proyek/PROYEK/TH-2003/0301/BQ/townhouse/BQ-R2.XLS'#$TOWN.$#REF!$#REF!"</definedName>
    <definedName name="rukan_e_1_1">#REF!</definedName>
    <definedName name="rukan_e_17">#REF!</definedName>
    <definedName name="rukan_e_2">#REF!</definedName>
    <definedName name="rukan_e_2_1_1">#REF!</definedName>
    <definedName name="rukan_ee">#N/A</definedName>
    <definedName name="rukan_ee___0">"'file://Server-win2000/div-proyek/PROYEK/TH-2003/0301/BQ/townhouse/BQ-R2.XLS'#$TOWN.$#REF!$#REF!"</definedName>
    <definedName name="rukan_ee_1_1">#REF!</definedName>
    <definedName name="rukan_ee_17">#REF!</definedName>
    <definedName name="rukan_ee_2">#REF!</definedName>
    <definedName name="rukan_ee_2_1_1">#REF!</definedName>
    <definedName name="Ruko">#REF!</definedName>
    <definedName name="Ruko_14">#REF!</definedName>
    <definedName name="Ruko_14_15">#REF!</definedName>
    <definedName name="Ruko_14_15_1">#REF!</definedName>
    <definedName name="Ruko_14_15_16">#REF!</definedName>
    <definedName name="Ruko_14_15_7">#REF!</definedName>
    <definedName name="Ruko_14_16">#REF!</definedName>
    <definedName name="Ruko_14_8">#REF!</definedName>
    <definedName name="Ruko_14_9">#REF!</definedName>
    <definedName name="Ruko_15">#REF!</definedName>
    <definedName name="Ruko_15_1">#REF!</definedName>
    <definedName name="Ruko_15_16">#REF!</definedName>
    <definedName name="Ruko_15_7">#REF!</definedName>
    <definedName name="Ruko_16">#REF!</definedName>
    <definedName name="Ruko_4">#REF!</definedName>
    <definedName name="Ruko_5">#REF!</definedName>
    <definedName name="Ruko_5_15">#REF!</definedName>
    <definedName name="Ruko_5_15_1">#REF!</definedName>
    <definedName name="Ruko_5_15_16">#REF!</definedName>
    <definedName name="Ruko_5_15_7">#REF!</definedName>
    <definedName name="Ruko_5_16">#REF!</definedName>
    <definedName name="Ruko_5_8">#REF!</definedName>
    <definedName name="Ruko_5_9">#REF!</definedName>
    <definedName name="Ruko_6">#REF!</definedName>
    <definedName name="Ruko_6_15">#REF!</definedName>
    <definedName name="Ruko_6_15_1">#REF!</definedName>
    <definedName name="Ruko_6_15_16">#REF!</definedName>
    <definedName name="Ruko_6_15_7">#REF!</definedName>
    <definedName name="Ruko_6_16">#REF!</definedName>
    <definedName name="Ruko_6_8">#REF!</definedName>
    <definedName name="Ruko_6_9">#REF!</definedName>
    <definedName name="Ruko_7">#REF!</definedName>
    <definedName name="Ruko_7_15">#REF!</definedName>
    <definedName name="Ruko_7_15_1">#REF!</definedName>
    <definedName name="Ruko_7_15_16">#REF!</definedName>
    <definedName name="Ruko_7_15_7">#REF!</definedName>
    <definedName name="Ruko_7_16">#REF!</definedName>
    <definedName name="Ruko_7_8">#REF!</definedName>
    <definedName name="Ruko_7_9">#REF!</definedName>
    <definedName name="Ruko_8">#REF!</definedName>
    <definedName name="Ruko_9">#REF!</definedName>
    <definedName name="RumahChlooring">#REF!</definedName>
    <definedName name="RumahJaga">#REF!</definedName>
    <definedName name="RumahPompadanGenset">#REF!</definedName>
    <definedName name="rumput">#REF!</definedName>
    <definedName name="rumput_1">#REF!</definedName>
    <definedName name="rumus">#REF!</definedName>
    <definedName name="RUMUS1">#REF!</definedName>
    <definedName name="rumus2">#REF!</definedName>
    <definedName name="rupa">#REF!</definedName>
    <definedName name="RUPA_RUPA">#REF!</definedName>
    <definedName name="RUPA2">#REF!</definedName>
    <definedName name="RUPIAH">#REF!</definedName>
    <definedName name="RUPIAH_4">#REF!</definedName>
    <definedName name="RUTIN">#REF!</definedName>
    <definedName name="rutin_bahu">#REF!</definedName>
    <definedName name="rutin_bahujalan">#REF!</definedName>
    <definedName name="rutin_jematan">#REF!</definedName>
    <definedName name="rutin_jembatan">#REF!</definedName>
    <definedName name="rutin_perkersan">#REF!</definedName>
    <definedName name="rutin_selokan">#REF!</definedName>
    <definedName name="rv">#REF!</definedName>
    <definedName name="rvibrator">#REF!</definedName>
    <definedName name="RVR">#REF!</definedName>
    <definedName name="RWL">#REF!</definedName>
    <definedName name="RWTT">#REF!</definedName>
    <definedName name="RY" localSheetId="9" hidden="1">{#N/A,#N/A,TRUE,"Front";#N/A,#N/A,TRUE,"Simple Letter";#N/A,#N/A,TRUE,"Inside";#N/A,#N/A,TRUE,"Contents";#N/A,#N/A,TRUE,"Basis";#N/A,#N/A,TRUE,"Inclusions";#N/A,#N/A,TRUE,"Exclusions";#N/A,#N/A,TRUE,"Areas";#N/A,#N/A,TRUE,"Summary";#N/A,#N/A,TRUE,"Detail"}</definedName>
    <definedName name="RY" hidden="1">{#N/A,#N/A,TRUE,"Front";#N/A,#N/A,TRUE,"Simple Letter";#N/A,#N/A,TRUE,"Inside";#N/A,#N/A,TRUE,"Contents";#N/A,#N/A,TRUE,"Basis";#N/A,#N/A,TRUE,"Inclusions";#N/A,#N/A,TRUE,"Exclusions";#N/A,#N/A,TRUE,"Areas";#N/A,#N/A,TRUE,"Summary";#N/A,#N/A,TRUE,"Detail"}</definedName>
    <definedName name="ryp" localSheetId="9">{"HPP juanda.xls","Sheet1"}</definedName>
    <definedName name="ryp">{"HPP juanda.xls","Sheet1"}</definedName>
    <definedName name="ryp_1" localSheetId="9">{"HPP juanda.xls","Sheet1"}</definedName>
    <definedName name="ryp_1">{"HPP juanda.xls","Sheet1"}</definedName>
    <definedName name="ryp_2" localSheetId="9">{"HPP juanda.xls","Sheet1"}</definedName>
    <definedName name="ryp_2">{"HPP juanda.xls","Sheet1"}</definedName>
    <definedName name="ryp_3" localSheetId="9">{"HPP juanda.xls","Sheet1"}</definedName>
    <definedName name="ryp_3">{"HPP juanda.xls","Sheet1"}</definedName>
    <definedName name="ryp_4" localSheetId="9">{"HPP juanda.xls","Sheet1"}</definedName>
    <definedName name="ryp_4">{"HPP juanda.xls","Sheet1"}</definedName>
    <definedName name="ryp_5" localSheetId="9">{"HPP juanda.xls","Sheet1"}</definedName>
    <definedName name="ryp_5">{"HPP juanda.xls","Sheet1"}</definedName>
    <definedName name="rytj" localSheetId="9" hidden="1">{#N/A,#N/A,FALSE,"REK";#N/A,#N/A,FALSE,"rab"}</definedName>
    <definedName name="rytj" hidden="1">{#N/A,#N/A,FALSE,"REK";#N/A,#N/A,FALSE,"rab"}</definedName>
    <definedName name="ryyy" localSheetId="9">{"'Sheet1'!$A$1"}</definedName>
    <definedName name="ryyy">{"'Sheet1'!$A$1"}</definedName>
    <definedName name="rz">#REF!</definedName>
    <definedName name="S">#REF!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21">#REF!</definedName>
    <definedName name="S.21_1">#REF!</definedName>
    <definedName name="S.21_1_1">#REF!</definedName>
    <definedName name="S.21_3">#REF!</definedName>
    <definedName name="S.21_4">#REF!</definedName>
    <definedName name="S.21_7">#REF!</definedName>
    <definedName name="S.23">#REF!</definedName>
    <definedName name="S.23_1">#REF!</definedName>
    <definedName name="S.23_1_1">#REF!</definedName>
    <definedName name="S.23_3">#REF!</definedName>
    <definedName name="S.23_4">#REF!</definedName>
    <definedName name="S.23_7">#REF!</definedName>
    <definedName name="S.24">#REF!</definedName>
    <definedName name="S.24_1">#REF!</definedName>
    <definedName name="S.24_1_1">#REF!</definedName>
    <definedName name="S.24_3">#REF!</definedName>
    <definedName name="S.24_4">#REF!</definedName>
    <definedName name="S.24_7">#REF!</definedName>
    <definedName name="S.25">#REF!</definedName>
    <definedName name="S.25_1">#REF!</definedName>
    <definedName name="S.25_1_1">#REF!</definedName>
    <definedName name="S.25_3">#REF!</definedName>
    <definedName name="S.25_4">#REF!</definedName>
    <definedName name="S.25_7">#REF!</definedName>
    <definedName name="S.26">#REF!</definedName>
    <definedName name="S.26_1">#REF!</definedName>
    <definedName name="S.26_1_1">#REF!</definedName>
    <definedName name="S.26_3">#REF!</definedName>
    <definedName name="S.26_4">#REF!</definedName>
    <definedName name="S.26_7">#REF!</definedName>
    <definedName name="S.BARU">#REF!</definedName>
    <definedName name="S.BARU_1">#REF!</definedName>
    <definedName name="S.BARU_1_1">#REF!</definedName>
    <definedName name="S.BARU_3">#REF!</definedName>
    <definedName name="S.BARU_4">#REF!</definedName>
    <definedName name="S.BARU_7">#REF!</definedName>
    <definedName name="S.BOX">#REF!</definedName>
    <definedName name="S.dolar">#REF!</definedName>
    <definedName name="S.e">#REF!</definedName>
    <definedName name="S.LAMA.A">#REF!</definedName>
    <definedName name="S.LAMA.A_1">#REF!</definedName>
    <definedName name="S.LAMA.A_1_1">#REF!</definedName>
    <definedName name="S.LAMA.A_3">#REF!</definedName>
    <definedName name="S.LAMA.A_4">#REF!</definedName>
    <definedName name="S.LAMA.A_7">#REF!</definedName>
    <definedName name="S.LAMA.B">#REF!</definedName>
    <definedName name="S.LAMA.B_1">#REF!</definedName>
    <definedName name="S.LAMA.B_1_1">#REF!</definedName>
    <definedName name="S.LAMA.B_3">#REF!</definedName>
    <definedName name="S.LAMA.B_4">#REF!</definedName>
    <definedName name="S.LAMA.B_7">#REF!</definedName>
    <definedName name="S.LAMA.C">#REF!</definedName>
    <definedName name="S.LAMA.C_1">#REF!</definedName>
    <definedName name="S.LAMA.C_1_1">#REF!</definedName>
    <definedName name="S.LAMA.C_3">#REF!</definedName>
    <definedName name="S.LAMA.C_4">#REF!</definedName>
    <definedName name="S.LAMA.C_7">#REF!</definedName>
    <definedName name="S_1">#REF!</definedName>
    <definedName name="S_1_1">#REF!</definedName>
    <definedName name="S_2">#REF!</definedName>
    <definedName name="S_2_1">#REF!</definedName>
    <definedName name="S_2_4">#REF!</definedName>
    <definedName name="S_3">#REF!</definedName>
    <definedName name="S_3_4">#REF!</definedName>
    <definedName name="S_4">#REF!</definedName>
    <definedName name="S_4_1">#REF!</definedName>
    <definedName name="S_5">#REF!</definedName>
    <definedName name="s_50">#REF!</definedName>
    <definedName name="S_6">#REF!</definedName>
    <definedName name="S_7">#REF!</definedName>
    <definedName name="S_8">#REF!</definedName>
    <definedName name="S_9">#REF!</definedName>
    <definedName name="S_A___P_A_Tie_In_Feeding_System">#REF!</definedName>
    <definedName name="S_Crusher">#REF!</definedName>
    <definedName name="S_DIGIT">#REF!</definedName>
    <definedName name="S_JUTA">#REF!</definedName>
    <definedName name="S_MILYAR">#REF!</definedName>
    <definedName name="s_pool">#REF!</definedName>
    <definedName name="S_RIBU">#REF!</definedName>
    <definedName name="S_SATU">#REF!</definedName>
    <definedName name="s_scape">#REF!</definedName>
    <definedName name="S_SP">#REF!</definedName>
    <definedName name="sa">#REF!</definedName>
    <definedName name="SA.1">#REF!</definedName>
    <definedName name="SA.1_1">#REF!</definedName>
    <definedName name="SA.1_4">#REF!</definedName>
    <definedName name="SA.1_7">#REF!</definedName>
    <definedName name="SA.10">#REF!</definedName>
    <definedName name="SA.10_1">#REF!</definedName>
    <definedName name="SA.10_1_1">#REF!</definedName>
    <definedName name="SA.10_3">#REF!</definedName>
    <definedName name="SA.10_4">#REF!</definedName>
    <definedName name="SA.10_7">#REF!</definedName>
    <definedName name="SA.11">#REF!</definedName>
    <definedName name="SA.11_1">#REF!</definedName>
    <definedName name="SA.11_1_1">#REF!</definedName>
    <definedName name="SA.11_3">#REF!</definedName>
    <definedName name="SA.11_4">#REF!</definedName>
    <definedName name="SA.11_7">#REF!</definedName>
    <definedName name="SA.12">#REF!</definedName>
    <definedName name="SA.12_1">#REF!</definedName>
    <definedName name="SA.12_1_1">#REF!</definedName>
    <definedName name="SA.12_3">#REF!</definedName>
    <definedName name="SA.12_4">#REF!</definedName>
    <definedName name="SA.12_7">#REF!</definedName>
    <definedName name="SA.13">#REF!</definedName>
    <definedName name="SA.13_1">#REF!</definedName>
    <definedName name="SA.13_1_1">#REF!</definedName>
    <definedName name="SA.13_3">#REF!</definedName>
    <definedName name="SA.13_4">#REF!</definedName>
    <definedName name="SA.13_7">#REF!</definedName>
    <definedName name="SA.14">#REF!</definedName>
    <definedName name="SA.14_1">#REF!</definedName>
    <definedName name="SA.14_1_1">#REF!</definedName>
    <definedName name="SA.14_3">#REF!</definedName>
    <definedName name="SA.14_4">#REF!</definedName>
    <definedName name="SA.14_7">#REF!</definedName>
    <definedName name="SA.2">#REF!</definedName>
    <definedName name="SA.2_1">#REF!</definedName>
    <definedName name="SA.2_4">#REF!</definedName>
    <definedName name="SA.2_7">#REF!</definedName>
    <definedName name="SA.3">#REF!</definedName>
    <definedName name="SA.3_1">#REF!</definedName>
    <definedName name="SA.3_4">#REF!</definedName>
    <definedName name="SA.3_7">#REF!</definedName>
    <definedName name="SA.4">#REF!</definedName>
    <definedName name="SA.4_1">#REF!</definedName>
    <definedName name="SA.4_1_1">#REF!</definedName>
    <definedName name="SA.4_4">#REF!</definedName>
    <definedName name="SA.4_7">#REF!</definedName>
    <definedName name="SA.5">#REF!</definedName>
    <definedName name="SA.5_1">#REF!</definedName>
    <definedName name="SA.5_1_1">#REF!</definedName>
    <definedName name="SA.5_3">#REF!</definedName>
    <definedName name="SA.5_4">#REF!</definedName>
    <definedName name="SA.5_7">#REF!</definedName>
    <definedName name="SA.6">#REF!</definedName>
    <definedName name="SA.6_1">#REF!</definedName>
    <definedName name="SA.6_1_1">#REF!</definedName>
    <definedName name="SA.6_3">#REF!</definedName>
    <definedName name="SA.6_4">#REF!</definedName>
    <definedName name="SA.6_7">#REF!</definedName>
    <definedName name="SA.7">#REF!</definedName>
    <definedName name="SA.7_1">#REF!</definedName>
    <definedName name="SA.7_1_1">#REF!</definedName>
    <definedName name="SA.7_3">#REF!</definedName>
    <definedName name="SA.7_4">#REF!</definedName>
    <definedName name="SA.7_7">#REF!</definedName>
    <definedName name="SA.8">#REF!</definedName>
    <definedName name="SA.8_1">#REF!</definedName>
    <definedName name="SA.8_1_1">#REF!</definedName>
    <definedName name="SA.8_3">#REF!</definedName>
    <definedName name="SA.8_4">#REF!</definedName>
    <definedName name="SA.8_7">#REF!</definedName>
    <definedName name="SA.9">#REF!</definedName>
    <definedName name="SA.9_1">#REF!</definedName>
    <definedName name="SA.9_1_1">#REF!</definedName>
    <definedName name="SA.9_3">#REF!</definedName>
    <definedName name="SA.9_4">#REF!</definedName>
    <definedName name="SA.9_7">#REF!</definedName>
    <definedName name="SA_2" localSheetId="9">RAB!_________________doc5</definedName>
    <definedName name="SA_2">[0]!_________________doc5</definedName>
    <definedName name="SA_3" localSheetId="9">[0]!_________________gk2</definedName>
    <definedName name="SA_3">[0]!_________________gk2</definedName>
    <definedName name="SA_4" localSheetId="9">[0]!_________________kcp3</definedName>
    <definedName name="SA_4">[0]!_________________kcp3</definedName>
    <definedName name="saa" localSheetId="9">{"Book1","4.09 FLORA DAN FAUNA.xls","4.22 PERLENGKAPAN SEKOLAH.xls"}</definedName>
    <definedName name="saa">{"Book1","4.09 FLORA DAN FAUNA.xls","4.22 PERLENGKAPAN SEKOLAH.xls"}</definedName>
    <definedName name="sab">#REF!</definedName>
    <definedName name="sabantu">#REF!</definedName>
    <definedName name="sad">#REF!</definedName>
    <definedName name="sadA" localSheetId="9">{"'Sheet1'!$A$1"}</definedName>
    <definedName name="sadA">{"'Sheet1'!$A$1"}</definedName>
    <definedName name="sadadsa" localSheetId="9" hidden="1">{#N/A,#N/A,FALSE,"REK-S-TPL";#N/A,#N/A,FALSE,"REK-TPML";#N/A,#N/A,FALSE,"RAB-TEMPEL"}</definedName>
    <definedName name="sadadsa" hidden="1">{#N/A,#N/A,FALSE,"REK-S-TPL";#N/A,#N/A,FALSE,"REK-TPML";#N/A,#N/A,FALSE,"RAB-TEMPEL"}</definedName>
    <definedName name="SADAP">#REF!</definedName>
    <definedName name="sadsa">#REF!</definedName>
    <definedName name="SAF">#REF!</definedName>
    <definedName name="safacdsv" localSheetId="9">{"'Sheet1'!$A$1"}</definedName>
    <definedName name="safacdsv">{"'Sheet1'!$A$1"}</definedName>
    <definedName name="SAFETY_CONTROL">#REF!</definedName>
    <definedName name="SAFETY_CONTROL_4">#REF!</definedName>
    <definedName name="SAG" localSheetId="9" hidden="1">{#N/A,#N/A,TRUE,"Front";#N/A,#N/A,TRUE,"Simple Letter";#N/A,#N/A,TRUE,"Inside";#N/A,#N/A,TRUE,"Contents";#N/A,#N/A,TRUE,"Basis";#N/A,#N/A,TRUE,"Inclusions";#N/A,#N/A,TRUE,"Exclusions";#N/A,#N/A,TRUE,"Areas";#N/A,#N/A,TRUE,"Summary";#N/A,#N/A,TRUE,"Detail"}</definedName>
    <definedName name="SAG" hidden="1">{#N/A,#N/A,TRUE,"Front";#N/A,#N/A,TRUE,"Simple Letter";#N/A,#N/A,TRUE,"Inside";#N/A,#N/A,TRUE,"Contents";#N/A,#N/A,TRUE,"Basis";#N/A,#N/A,TRUE,"Inclusions";#N/A,#N/A,TRUE,"Exclusions";#N/A,#N/A,TRUE,"Areas";#N/A,#N/A,TRUE,"Summary";#N/A,#N/A,TRUE,"Detail"}</definedName>
    <definedName name="sagiman">#REF!</definedName>
    <definedName name="SAH">#REF!</definedName>
    <definedName name="sak.1">#REF!</definedName>
    <definedName name="sak.2">#REF!</definedName>
    <definedName name="Saklar">#REF!</definedName>
    <definedName name="Saklar_doble_sekualitas_broco">#REF!</definedName>
    <definedName name="SAKLAR_GANDA">#REF!</definedName>
    <definedName name="SAKLAR_TUNGGAL">#REF!</definedName>
    <definedName name="Saklar_tunggal_sekualitas_broco">#REF!</definedName>
    <definedName name="saklarg">#REF!</definedName>
    <definedName name="saklarg_1">#REF!</definedName>
    <definedName name="saklarganda">#REF!</definedName>
    <definedName name="saklartunggal">#REF!</definedName>
    <definedName name="sal_k">#REF!</definedName>
    <definedName name="salah">#N/A</definedName>
    <definedName name="SALARY">#REF!</definedName>
    <definedName name="SALARY___WAGE">#REF!</definedName>
    <definedName name="SALARY___WAGE_4">#REF!</definedName>
    <definedName name="SALARY_4">#REF!</definedName>
    <definedName name="SALAT">#REF!</definedName>
    <definedName name="sald24">#REF!</definedName>
    <definedName name="SALES">#REF!</definedName>
    <definedName name="SALURAN">#REF!</definedName>
    <definedName name="saluran1">#REF!</definedName>
    <definedName name="saluran10">#REF!</definedName>
    <definedName name="saluran11">#REF!</definedName>
    <definedName name="saluran12">#REF!</definedName>
    <definedName name="saluran13">#REF!</definedName>
    <definedName name="saluran14">#REF!</definedName>
    <definedName name="saluran15">#REF!</definedName>
    <definedName name="saluran2">#REF!</definedName>
    <definedName name="saluran3">#REF!</definedName>
    <definedName name="saluran4">#REF!</definedName>
    <definedName name="saluran5">#REF!</definedName>
    <definedName name="saluran6">#REF!</definedName>
    <definedName name="saluran7">#REF!</definedName>
    <definedName name="saluran8">#REF!</definedName>
    <definedName name="saluran9">#REF!</definedName>
    <definedName name="sama">#REF!</definedName>
    <definedName name="sambung">#REF!</definedName>
    <definedName name="sambung_air">#REF!</definedName>
    <definedName name="sambung450">#REF!</definedName>
    <definedName name="sambung600">#REF!</definedName>
    <definedName name="sambungan">#REF!</definedName>
    <definedName name="SAMBUNGAN_LISTRIK">#REF!</definedName>
    <definedName name="Sambungan_Pipa">#REF!</definedName>
    <definedName name="Sambungan_Pipa_dia_400_mm">#REF!</definedName>
    <definedName name="Sambungan_pipa_dia_500">#REF!</definedName>
    <definedName name="SAMP">#REF!</definedName>
    <definedName name="sampah">#REF!</definedName>
    <definedName name="SAMPUL">#REF!</definedName>
    <definedName name="SAMSUL" localSheetId="9" hidden="1">{#N/A,#N/A,TRUE,"Front";#N/A,#N/A,TRUE,"Simple Letter";#N/A,#N/A,TRUE,"Inside";#N/A,#N/A,TRUE,"Contents";#N/A,#N/A,TRUE,"Basis";#N/A,#N/A,TRUE,"Inclusions";#N/A,#N/A,TRUE,"Exclusions";#N/A,#N/A,TRUE,"Areas";#N/A,#N/A,TRUE,"Summary";#N/A,#N/A,TRUE,"Detail"}</definedName>
    <definedName name="SAMSUL" hidden="1">{#N/A,#N/A,TRUE,"Front";#N/A,#N/A,TRUE,"Simple Letter";#N/A,#N/A,TRUE,"Inside";#N/A,#N/A,TRUE,"Contents";#N/A,#N/A,TRUE,"Basis";#N/A,#N/A,TRUE,"Inclusions";#N/A,#N/A,TRUE,"Exclusions";#N/A,#N/A,TRUE,"Areas";#N/A,#N/A,TRUE,"Summary";#N/A,#N/A,TRUE,"Detail"}</definedName>
    <definedName name="san">#REF!</definedName>
    <definedName name="sand">#REF!</definedName>
    <definedName name="SAND_CONCRETE">#REF!</definedName>
    <definedName name="sand_gravel">#REF!</definedName>
    <definedName name="SANDB">#REF!</definedName>
    <definedName name="SANDFA">#REF!</definedName>
    <definedName name="sandstone">#REF!</definedName>
    <definedName name="sanitair">#REF!</definedName>
    <definedName name="SANITAIR1">#REF!</definedName>
    <definedName name="saniter" localSheetId="9" hidden="1">{#N/A,#N/A,TRUE,"Front";#N/A,#N/A,TRUE,"Simple Letter";#N/A,#N/A,TRUE,"Inside";#N/A,#N/A,TRUE,"Contents";#N/A,#N/A,TRUE,"Basis";#N/A,#N/A,TRUE,"Inclusions";#N/A,#N/A,TRUE,"Exclusions";#N/A,#N/A,TRUE,"Areas";#N/A,#N/A,TRUE,"Summary";#N/A,#N/A,TRUE,"Detail"}</definedName>
    <definedName name="saniter" hidden="1">{#N/A,#N/A,TRUE,"Front";#N/A,#N/A,TRUE,"Simple Letter";#N/A,#N/A,TRUE,"Inside";#N/A,#N/A,TRUE,"Contents";#N/A,#N/A,TRUE,"Basis";#N/A,#N/A,TRUE,"Inclusions";#N/A,#N/A,TRUE,"Exclusions";#N/A,#N/A,TRUE,"Areas";#N/A,#N/A,TRUE,"Summary";#N/A,#N/A,TRUE,"Detail"}</definedName>
    <definedName name="sanlex">#REF!</definedName>
    <definedName name="sap" localSheetId="9">{"'Sheet1'!$A$1"}</definedName>
    <definedName name="sap">{"'Sheet1'!$A$1"}</definedName>
    <definedName name="SAPBEXdnldView">"41JLQUL0YNPVK3OX98UIGJGNP"</definedName>
    <definedName name="SAPBEXsysID">"BWP"</definedName>
    <definedName name="sarwagenep">#REF!</definedName>
    <definedName name="SAS">#REF!</definedName>
    <definedName name="satb">#REF!</definedName>
    <definedName name="Satker">#REF!</definedName>
    <definedName name="satker1">#REF!</definedName>
    <definedName name="Satpam">#REF!</definedName>
    <definedName name="satpamarsitek">#REF!</definedName>
    <definedName name="satpamsipil">#REF!</definedName>
    <definedName name="SATPEK">#REF!</definedName>
    <definedName name="SATPEK2">#REF!</definedName>
    <definedName name="satrev">#REF!</definedName>
    <definedName name="SATU">#REF!</definedName>
    <definedName name="satu_1">#REF!</definedName>
    <definedName name="satu_1_4">#REF!</definedName>
    <definedName name="satu_18">#REF!</definedName>
    <definedName name="satu_18_4">#REF!</definedName>
    <definedName name="satu_2">#REF!</definedName>
    <definedName name="satu_2_4">#REF!</definedName>
    <definedName name="satu_3">#REF!</definedName>
    <definedName name="satu_3_4">#REF!</definedName>
    <definedName name="satu_4">#REF!</definedName>
    <definedName name="satu_4_4">#REF!</definedName>
    <definedName name="satu_5">#REF!</definedName>
    <definedName name="satu_5_4">#REF!</definedName>
    <definedName name="satu_6">#REF!</definedName>
    <definedName name="satu_6_4">#REF!</definedName>
    <definedName name="satu_7">#REF!</definedName>
    <definedName name="satu_7_4">#REF!</definedName>
    <definedName name="satu_8">#REF!</definedName>
    <definedName name="satu_8_4">#REF!</definedName>
    <definedName name="Satuan" localSheetId="9">IF(ISBLANK(#REF!),"",VLOOKUP(#REF!,[0]!__DIV6,COLUMN(#REF!)-COLUMN(#REF!)+1,FALSE))</definedName>
    <definedName name="Satuan">IF(ISBLANK(#REF!),"",VLOOKUP(#REF!,[0]!__DIV6,COLUMN(#REF!)-COLUMN(#REF!)+1,FALSE))</definedName>
    <definedName name="SatuanAlatB" localSheetId="9">IF(ISNA(VLOOKUP(#REF!,[0]!__________pvc1,#REF!,FALSE)),IF(ISNA(VLOOKUP("- "&amp;#REF!,[0]!__________pvc1,#REF!,FALSE)),0,VLOOKUP("- "&amp;#REF!,[0]!__________pvc1,#REF!,FALSE)),VLOOKUP(#REF!,[0]!__________pvc1,#REF!,FALSE))</definedName>
    <definedName name="SatuanAlatB">IF(ISNA(VLOOKUP(#REF!,[0]!__________pvc1,#REF!,FALSE)),IF(ISNA(VLOOKUP("- "&amp;#REF!,[0]!__________pvc1,#REF!,FALSE)),0,VLOOKUP("- "&amp;#REF!,[0]!__________pvc1,#REF!,FALSE)),VLOOKUP(#REF!,[0]!__________pvc1,#REF!,FALSE))</definedName>
    <definedName name="SatuanBahanB" localSheetId="9">IF(ISNA(VLOOKUP(#REF!,[0]!__________PVC150,#REF!,FALSE)),IF(ISNA(VLOOKUP("- "&amp;#REF!,[0]!__________PVC150,#REF!,FALSE)),0,VLOOKUP("- "&amp;#REF!,[0]!__________PVC150,#REF!,FALSE)),VLOOKUP(#REF!,[0]!__________PVC150,#REF!,FALSE))</definedName>
    <definedName name="SatuanBahanB">IF(ISNA(VLOOKUP(#REF!,[0]!__________PVC150,#REF!,FALSE)),IF(ISNA(VLOOKUP("- "&amp;#REF!,[0]!__________PVC150,#REF!,FALSE)),0,VLOOKUP("- "&amp;#REF!,[0]!__________PVC150,#REF!,FALSE)),VLOOKUP(#REF!,[0]!__________PVC150,#REF!,FALSE))</definedName>
    <definedName name="SatuanUpahB" localSheetId="9">IF(ISNA(VLOOKUP(#REF!,[0]!__________PVC50,#REF!,FALSE)),IF(ISNA(VLOOKUP("- "&amp;#REF!,[0]!__________PVC50,#REF!,FALSE)),0,VLOOKUP("- "&amp;#REF!,[0]!__________PVC50,#REF!,FALSE)),VLOOKUP(#REF!,[0]!__________PVC50,#REF!,FALSE))</definedName>
    <definedName name="SatuanUpahB">IF(ISNA(VLOOKUP(#REF!,__________PVC50,#REF!,FALSE)),IF(ISNA(VLOOKUP("- "&amp;#REF!,__________PVC50,#REF!,FALSE)),0,VLOOKUP("- "&amp;#REF!,__________PVC50,#REF!,FALSE)),VLOOKUP(#REF!,__________PVC50,#REF!,FALSE))</definedName>
    <definedName name="SatuanUpahc">#N/A</definedName>
    <definedName name="sayan">#REF!</definedName>
    <definedName name="sayap">#REF!</definedName>
    <definedName name="SB">#REF!</definedName>
    <definedName name="SB.1">#REF!</definedName>
    <definedName name="SB.1_1">#REF!</definedName>
    <definedName name="SB.1_1_1">#REF!</definedName>
    <definedName name="SB.1_3">#REF!</definedName>
    <definedName name="SB.1_4">#REF!</definedName>
    <definedName name="SB.1_7">#REF!</definedName>
    <definedName name="SB.2">#REF!</definedName>
    <definedName name="SB.2_1">#REF!</definedName>
    <definedName name="SB.2_1_1">#REF!</definedName>
    <definedName name="SB.2_3">#REF!</definedName>
    <definedName name="SB.2_4">#REF!</definedName>
    <definedName name="SB.2_7">#REF!</definedName>
    <definedName name="SB.3">#REF!</definedName>
    <definedName name="SB.3_1">#REF!</definedName>
    <definedName name="SB.3_1_1">#REF!</definedName>
    <definedName name="SB.3_3">#REF!</definedName>
    <definedName name="SB.3_4">#REF!</definedName>
    <definedName name="SB.3_7">#REF!</definedName>
    <definedName name="SB.4">#REF!</definedName>
    <definedName name="SB.4_1">#REF!</definedName>
    <definedName name="SB.4_1_1">#REF!</definedName>
    <definedName name="SB.4_3">#REF!</definedName>
    <definedName name="SB.4_4">#REF!</definedName>
    <definedName name="SB.4_7">#REF!</definedName>
    <definedName name="SB.5">#REF!</definedName>
    <definedName name="SB.5_1">#REF!</definedName>
    <definedName name="SB.5_1_1">#REF!</definedName>
    <definedName name="SB.5_3">#REF!</definedName>
    <definedName name="SB.5_4">#REF!</definedName>
    <definedName name="SB.5_7">#REF!</definedName>
    <definedName name="sban10">#REF!</definedName>
    <definedName name="sban11">#REF!</definedName>
    <definedName name="sban12">#REF!</definedName>
    <definedName name="sban18">#REF!</definedName>
    <definedName name="sban20">#REF!</definedName>
    <definedName name="sban21">#REF!</definedName>
    <definedName name="sban22">#REF!</definedName>
    <definedName name="sban23">#REF!</definedName>
    <definedName name="sban31">#REF!</definedName>
    <definedName name="SBASE">#REF!</definedName>
    <definedName name="sbb.05">#REF!</definedName>
    <definedName name="sbb.1">#REF!</definedName>
    <definedName name="sbb.10">#REF!</definedName>
    <definedName name="sbb.2">#REF!</definedName>
    <definedName name="sbb.3">#REF!</definedName>
    <definedName name="sbb.5">#REF!</definedName>
    <definedName name="sbc">#REF!</definedName>
    <definedName name="sbcm">#REF!</definedName>
    <definedName name="sbcv">#REF!</definedName>
    <definedName name="sbcw">#REF!</definedName>
    <definedName name="sber52">#REF!</definedName>
    <definedName name="sber55">#REF!</definedName>
    <definedName name="sber62">#REF!</definedName>
    <definedName name="Sbkont_antirayap">#REF!</definedName>
    <definedName name="SBQ">#REF!</definedName>
    <definedName name="sbtb">#REF!</definedName>
    <definedName name="sbtp">#REF!</definedName>
    <definedName name="sby">#REF!</definedName>
    <definedName name="sby_1">#REF!</definedName>
    <definedName name="sby_1_1">#REF!</definedName>
    <definedName name="sby_3">#REF!</definedName>
    <definedName name="sby_7">#REF!</definedName>
    <definedName name="SC">#REF!</definedName>
    <definedName name="SC.1">#REF!</definedName>
    <definedName name="SC.1_1">#REF!</definedName>
    <definedName name="SC.1_1_1">#REF!</definedName>
    <definedName name="SC.1_3">#REF!</definedName>
    <definedName name="SC.1_4">#REF!</definedName>
    <definedName name="SC.1_7">#REF!</definedName>
    <definedName name="SC.BASE">#REF!</definedName>
    <definedName name="sc_0.51">#REF!</definedName>
    <definedName name="SCA">#REF!</definedName>
    <definedName name="scab">#REF!</definedName>
    <definedName name="scaf1">#REF!</definedName>
    <definedName name="SCAFFOLDING">#REF!</definedName>
    <definedName name="SCAFFOLDING_4">#REF!</definedName>
    <definedName name="scafolding">#REF!</definedName>
    <definedName name="scapolding">#REF!</definedName>
    <definedName name="scc">#REF!</definedName>
    <definedName name="scd">#REF!</definedName>
    <definedName name="scdhl">#N/A</definedName>
    <definedName name="scdl">#N/A</definedName>
    <definedName name="sced" hidden="1">#REF!</definedName>
    <definedName name="scedu">#REF!</definedName>
    <definedName name="SCH">#REF!</definedName>
    <definedName name="SCH_0">#REF!</definedName>
    <definedName name="SCH_0_R1">#REF!</definedName>
    <definedName name="sch_0_r2">#REF!</definedName>
    <definedName name="SCH_1">#REF!</definedName>
    <definedName name="SCH_25">#REF!</definedName>
    <definedName name="SCH_63">#REF!</definedName>
    <definedName name="SCH_BS">#REF!</definedName>
    <definedName name="SCH_GG">#REF!</definedName>
    <definedName name="SCH_S">#REF!</definedName>
    <definedName name="SCH401P25">#REF!</definedName>
    <definedName name="SCH401P25_4">#REF!</definedName>
    <definedName name="SCH401P5">#REF!</definedName>
    <definedName name="SCH401P5_4">#REF!</definedName>
    <definedName name="SCH402P5">#REF!</definedName>
    <definedName name="SCH402P5_4">#REF!</definedName>
    <definedName name="sch40w0.5">#REF!</definedName>
    <definedName name="schalat">#REF!</definedName>
    <definedName name="Sched_Pay">#REF!</definedName>
    <definedName name="schedul">#REF!</definedName>
    <definedName name="Schedule">#REF!</definedName>
    <definedName name="Scheduled_Extra_Payments">#REF!</definedName>
    <definedName name="Scheduled_Interest_Rate">#REF!</definedName>
    <definedName name="Scheduled_Monthly_Payment">#REF!</definedName>
    <definedName name="ScheduleEkstern">#REF!</definedName>
    <definedName name="ScheduleEksternLR">#REF!</definedName>
    <definedName name="ScheduleEksternPiutang">#REF!</definedName>
    <definedName name="ScheduleEksternSdPeriodeIni">#REF!</definedName>
    <definedName name="ScheduleEksternSdPeriodeLalu">#REF!</definedName>
    <definedName name="ScheduleIntern">#REF!</definedName>
    <definedName name="ScheduleInternDeviasi">#REF!</definedName>
    <definedName name="ScheduleInternSdPeriodeIni">#REF!</definedName>
    <definedName name="ScheduleInternSdPeriodeLalu">#REF!</definedName>
    <definedName name="SCHF10">#REF!</definedName>
    <definedName name="SCHF10_4">#REF!</definedName>
    <definedName name="SCHF2P5">#REF!</definedName>
    <definedName name="SCHF2P5_4">#REF!</definedName>
    <definedName name="SCHF3">#REF!</definedName>
    <definedName name="SCHF3_4">#REF!</definedName>
    <definedName name="SCHF4">#REF!</definedName>
    <definedName name="SCHF4_4">#REF!</definedName>
    <definedName name="SCHF5">#REF!</definedName>
    <definedName name="SCHF5_4">#REF!</definedName>
    <definedName name="SCHF6">#REF!</definedName>
    <definedName name="SCHF6_4">#REF!</definedName>
    <definedName name="SCHF8">#REF!</definedName>
    <definedName name="SCHF8_4">#REF!</definedName>
    <definedName name="schman">#REF!</definedName>
    <definedName name="schmat">#REF!</definedName>
    <definedName name="schtotal" localSheetId="9">{"'Sheet1'!$A$1"}</definedName>
    <definedName name="schtotal">{"'Sheet1'!$A$1"}</definedName>
    <definedName name="schv" localSheetId="9">{"'Sheet1'!$A$1"}</definedName>
    <definedName name="schv">{"'Sheet1'!$A$1"}</definedName>
    <definedName name="SCI">#REF!</definedName>
    <definedName name="SCI.2">#REF!</definedName>
    <definedName name="SCII">#REF!</definedName>
    <definedName name="SCIII">#REF!</definedName>
    <definedName name="SCIV">#REF!</definedName>
    <definedName name="scope">#REF!</definedName>
    <definedName name="SCP">#REF!</definedName>
    <definedName name="scred">#REF!</definedName>
    <definedName name="screed">"'file://SERVER3/har-data/STRUCTURE PRICE OF BQ KOMPAS GRAMEDIA.xls'#$analisa.$#REF!$#REF!"</definedName>
    <definedName name="SCREED10">#REF!</definedName>
    <definedName name="SCREED5">#REF!</definedName>
    <definedName name="screed5cm">#REF!</definedName>
    <definedName name="screeding">#REF!</definedName>
    <definedName name="screen">#REF!</definedName>
    <definedName name="screen.30t">#REF!</definedName>
    <definedName name="screen_hari">#REF!</definedName>
    <definedName name="screen_jam">#REF!</definedName>
    <definedName name="screwcap">#REF!</definedName>
    <definedName name="Scrubbing_System">#REF!</definedName>
    <definedName name="scrv" hidden="1">#REF!</definedName>
    <definedName name="SCSDCDF">#REF!</definedName>
    <definedName name="SCV.1">#REF!</definedName>
    <definedName name="SCV.2">#REF!</definedName>
    <definedName name="SCV.3">#REF!</definedName>
    <definedName name="SCV.4">#REF!</definedName>
    <definedName name="SCV.5">#REF!</definedName>
    <definedName name="SCX">#REF!</definedName>
    <definedName name="SD">#REF!</definedName>
    <definedName name="SD_MINGGUAN">#REF!</definedName>
    <definedName name="sd3p">#REF!</definedName>
    <definedName name="sda" hidden="1">#REF!</definedName>
    <definedName name="sdad" localSheetId="9">{"'Sheet1'!$A$1"}</definedName>
    <definedName name="sdad">{"'Sheet1'!$A$1"}</definedName>
    <definedName name="SDASD">#REF!</definedName>
    <definedName name="sdatu">#REF!</definedName>
    <definedName name="SDBESC">#REF!</definedName>
    <definedName name="SDBESC_4">#REF!</definedName>
    <definedName name="sdewdefeffrtfgvfvfr">#REF!</definedName>
    <definedName name="sdf" localSheetId="9">{"'Sheet1'!$A$1"}</definedName>
    <definedName name="sdf">{"'Sheet1'!$A$1"}</definedName>
    <definedName name="SDFFGG" hidden="1">#REF!</definedName>
    <definedName name="sdfsd">#REF!</definedName>
    <definedName name="sdfsf" localSheetId="9">{"'Sheet1'!$A$1"}</definedName>
    <definedName name="sdfsf">{"'Sheet1'!$A$1"}</definedName>
    <definedName name="sdfssa" hidden="1">#REF!</definedName>
    <definedName name="sdfwrg" localSheetId="9">{"'Sheet1'!$A$1"}</definedName>
    <definedName name="sdfwrg">{"'Sheet1'!$A$1"}</definedName>
    <definedName name="sdmalt">#REF!</definedName>
    <definedName name="sdmbhn">#REF!</definedName>
    <definedName name="sdmi">#REF!</definedName>
    <definedName name="SDMONG">#REF!</definedName>
    <definedName name="SDR.21.200">#REF!</definedName>
    <definedName name="SDR.21.250">#REF!</definedName>
    <definedName name="SDR.21.315">#REF!</definedName>
    <definedName name="SDR.21.355">#REF!</definedName>
    <definedName name="SDR.21.400">#REF!</definedName>
    <definedName name="SDR.26.315">#REF!</definedName>
    <definedName name="SDR.26.400">#REF!</definedName>
    <definedName name="SDRGH">#REF!</definedName>
    <definedName name="SDS" localSheetId="9" hidden="1">{#N/A,#N/A,TRUE,"Front";#N/A,#N/A,TRUE,"Simple Letter";#N/A,#N/A,TRUE,"Inside";#N/A,#N/A,TRUE,"Contents";#N/A,#N/A,TRUE,"Basis";#N/A,#N/A,TRUE,"Inclusions";#N/A,#N/A,TRUE,"Exclusions";#N/A,#N/A,TRUE,"Areas";#N/A,#N/A,TRUE,"Summary";#N/A,#N/A,TRUE,"Detail"}</definedName>
    <definedName name="SDS" hidden="1">{#N/A,#N/A,TRUE,"Front";#N/A,#N/A,TRUE,"Simple Letter";#N/A,#N/A,TRUE,"Inside";#N/A,#N/A,TRUE,"Contents";#N/A,#N/A,TRUE,"Basis";#N/A,#N/A,TRUE,"Inclusions";#N/A,#N/A,TRUE,"Exclusions";#N/A,#N/A,TRUE,"Areas";#N/A,#N/A,TRUE,"Summary";#N/A,#N/A,TRUE,"Detail"}</definedName>
    <definedName name="sdsd">#REF!</definedName>
    <definedName name="sdsd_3">#REF!</definedName>
    <definedName name="sdsd_4">#REF!</definedName>
    <definedName name="sdsds">#REF!</definedName>
    <definedName name="SDT">#REF!</definedName>
    <definedName name="sdtg" localSheetId="9">{"'Sheet1'!$A$1"}</definedName>
    <definedName name="sdtg">{"'Sheet1'!$A$1"}</definedName>
    <definedName name="SDTSDTST">#REF!</definedName>
    <definedName name="sdvfv" localSheetId="9">{"'Sheet1'!$A$1"}</definedName>
    <definedName name="sdvfv">{"'Sheet1'!$A$1"}</definedName>
    <definedName name="SDZ">#REF!</definedName>
    <definedName name="se" hidden="1">#REF!</definedName>
    <definedName name="se_qe">#REF!</definedName>
    <definedName name="seal">#REF!</definedName>
    <definedName name="sealent">#REF!</definedName>
    <definedName name="sealer">#REF!</definedName>
    <definedName name="sealtape">#REF!</definedName>
    <definedName name="sebelas">#REF!</definedName>
    <definedName name="sebelas_1">#REF!</definedName>
    <definedName name="sebelas_1_4">#REF!</definedName>
    <definedName name="sebelas_18">#REF!</definedName>
    <definedName name="sebelas_18_4">#REF!</definedName>
    <definedName name="sebelas_2">#REF!</definedName>
    <definedName name="sebelas_2_4">#REF!</definedName>
    <definedName name="sebelas_3">#REF!</definedName>
    <definedName name="sebelas_3_4">#REF!</definedName>
    <definedName name="sebelas_4">#REF!</definedName>
    <definedName name="sebelas_4_4">#REF!</definedName>
    <definedName name="sebelas_5">#REF!</definedName>
    <definedName name="sebelas_5_4">#REF!</definedName>
    <definedName name="sebelas_6">#REF!</definedName>
    <definedName name="sebelas_6_4">#REF!</definedName>
    <definedName name="sebelas_7">#REF!</definedName>
    <definedName name="sebelas_7_4">#REF!</definedName>
    <definedName name="sebelas_8">#REF!</definedName>
    <definedName name="sebelas_8_4">#REF!</definedName>
    <definedName name="sebut">#REF!</definedName>
    <definedName name="Section_1_Title">#REF!</definedName>
    <definedName name="Section_1_Title_1">#REF!</definedName>
    <definedName name="Section_1_Title_12">#REF!</definedName>
    <definedName name="Section_1_Title_19">#REF!</definedName>
    <definedName name="Section_8_Title">#REF!</definedName>
    <definedName name="Section_8_Title_1">#REF!</definedName>
    <definedName name="Section_8_Title_12">#REF!</definedName>
    <definedName name="Section_8_Title_19">#REF!</definedName>
    <definedName name="Security">#REF!</definedName>
    <definedName name="sed">#REF!</definedName>
    <definedName name="sed_4">#REF!</definedName>
    <definedName name="sededed">#REF!</definedName>
    <definedName name="sedia">#REF!</definedName>
    <definedName name="segre40">#REF!</definedName>
    <definedName name="segre40_3">#REF!</definedName>
    <definedName name="segre40_4">#REF!</definedName>
    <definedName name="sehat" localSheetId="9" hidden="1">{#N/A,#N/A,FALSE,"REK-S-TPL";#N/A,#N/A,FALSE,"REK-TPML";#N/A,#N/A,FALSE,"RAB-TEMPEL"}</definedName>
    <definedName name="sehat" hidden="1">{#N/A,#N/A,FALSE,"REK-S-TPL";#N/A,#N/A,FALSE,"REK-TPML";#N/A,#N/A,FALSE,"RAB-TEMPEL"}</definedName>
    <definedName name="sehat1" localSheetId="9" hidden="1">{#N/A,#N/A,FALSE,"REK";#N/A,#N/A,FALSE,"rab"}</definedName>
    <definedName name="sehat1" hidden="1">{#N/A,#N/A,FALSE,"REK";#N/A,#N/A,FALSE,"rab"}</definedName>
    <definedName name="SEK">#REF!</definedName>
    <definedName name="sekarang">#REF!</definedName>
    <definedName name="sekgnd">#REF!</definedName>
    <definedName name="sekgnd_10">#REF!</definedName>
    <definedName name="sekgnd_2">#REF!</definedName>
    <definedName name="sekgnd_3">#REF!</definedName>
    <definedName name="sekgnd_4">#REF!</definedName>
    <definedName name="sekgnd_5">#REF!</definedName>
    <definedName name="sekgnd_6">#REF!</definedName>
    <definedName name="sekgnd_8">#REF!</definedName>
    <definedName name="sekretaris">#REF!</definedName>
    <definedName name="sekringbox4fase">#REF!</definedName>
    <definedName name="sekringbox5fase">#REF!</definedName>
    <definedName name="sekringbox6fase">#REF!</definedName>
    <definedName name="sekrup">#REF!</definedName>
    <definedName name="sekrup2">#REF!</definedName>
    <definedName name="sektgl">#REF!</definedName>
    <definedName name="sektgl_10">#REF!</definedName>
    <definedName name="sektgl_2">#REF!</definedName>
    <definedName name="sektgl_3">#REF!</definedName>
    <definedName name="sektgl_4">#REF!</definedName>
    <definedName name="sektgl_5">#REF!</definedName>
    <definedName name="sektgl_6">#REF!</definedName>
    <definedName name="sektgl_8">#REF!</definedName>
    <definedName name="sektor">#REF!</definedName>
    <definedName name="sel">#REF!</definedName>
    <definedName name="Sel.bwh.PC">#REF!</definedName>
    <definedName name="Sel.PC">#REF!</definedName>
    <definedName name="SEL_MATERIAL">#REF!</definedName>
    <definedName name="selasar">#REF!</definedName>
    <definedName name="SelDevRAP_A">#REF!</definedName>
    <definedName name="SelDevRAP_B">#REF!</definedName>
    <definedName name="SelDevRAP_BUL">#REF!</definedName>
    <definedName name="SelDevRAP_S">#REF!</definedName>
    <definedName name="SelDevRAP_U">#REF!</definedName>
    <definedName name="SelDevRAP_X">#REF!</definedName>
    <definedName name="SelDevRAP_Y">#REF!</definedName>
    <definedName name="SelDevRAP_ZI">#REF!</definedName>
    <definedName name="SelDevRAP_ZII">#REF!</definedName>
    <definedName name="Selecembankment">#REF!</definedName>
    <definedName name="selected">#REF!</definedName>
    <definedName name="selekarang">#REF!</definedName>
    <definedName name="self_vibro_jam">#REF!</definedName>
    <definedName name="selfaddhitivemembran">#REF!</definedName>
    <definedName name="Selimut">#REF!</definedName>
    <definedName name="Selimut_1">#REF!</definedName>
    <definedName name="Selimut_4">#REF!</definedName>
    <definedName name="selimut_beton">#REF!</definedName>
    <definedName name="SELIMUT_TIANG_BETON">#REF!</definedName>
    <definedName name="selimutbeton">#REF!</definedName>
    <definedName name="seling">#REF!</definedName>
    <definedName name="selisih">#REF!</definedName>
    <definedName name="selot">#REF!</definedName>
    <definedName name="Selot.1">#REF!</definedName>
    <definedName name="Selot.2">#REF!</definedName>
    <definedName name="selotan">#REF!</definedName>
    <definedName name="selotb">#REF!</definedName>
    <definedName name="selotc">#REF!</definedName>
    <definedName name="sem">#REF!</definedName>
    <definedName name="semen">#REF!</definedName>
    <definedName name="semen.g">#REF!</definedName>
    <definedName name="semen.warna.hls">#REF!</definedName>
    <definedName name="semen_1">#REF!</definedName>
    <definedName name="semen_40">#REF!</definedName>
    <definedName name="semen_50">#REF!</definedName>
    <definedName name="Semen_Batu_Raja_50_kg">#REF!</definedName>
    <definedName name="semen_grouting">#REF!</definedName>
    <definedName name="Semen_Kujang_50_kg">#REF!</definedName>
    <definedName name="Semen_Padang_50_kg">#REF!</definedName>
    <definedName name="Semen_PC">#REF!</definedName>
    <definedName name="Semen_Tiga_roda__50_kg">#REF!</definedName>
    <definedName name="Semen_W">#REF!</definedName>
    <definedName name="semen_warna">#REF!</definedName>
    <definedName name="semenb">#REF!</definedName>
    <definedName name="semenc">#REF!</definedName>
    <definedName name="semenpc">#REF!</definedName>
    <definedName name="semenpth">#REF!</definedName>
    <definedName name="semenpth_1">#REF!</definedName>
    <definedName name="semenputih">#REF!</definedName>
    <definedName name="semenputihb">#REF!</definedName>
    <definedName name="semenputihc">#REF!</definedName>
    <definedName name="semenw">#REF!</definedName>
    <definedName name="semenwarna">#REF!</definedName>
    <definedName name="semenwarna_1">#REF!</definedName>
    <definedName name="semeton">#REF!</definedName>
    <definedName name="SEMUA">#REF!</definedName>
    <definedName name="senayan">#REF!</definedName>
    <definedName name="sencount">1</definedName>
    <definedName name="send.s">#REF!</definedName>
    <definedName name="sending">#REF!</definedName>
    <definedName name="sendingseler">#REF!</definedName>
    <definedName name="sendingseller">#REF!</definedName>
    <definedName name="seng">#REF!</definedName>
    <definedName name="Seng.Glb.20">#REF!</definedName>
    <definedName name="Seng.Glb.30">#REF!</definedName>
    <definedName name="Seng.plat.20">#REF!</definedName>
    <definedName name="Seng.plat.30">#REF!</definedName>
    <definedName name="seng_30">#REF!</definedName>
    <definedName name="SENG_BJLS_0.27">#REF!</definedName>
    <definedName name="Seng_BJLS_20_gelombang">#REF!</definedName>
    <definedName name="Seng_gelombang">#REF!</definedName>
    <definedName name="Seng_gelombang_0.9x1.8">#REF!</definedName>
    <definedName name="seng_pagar">#REF!</definedName>
    <definedName name="Seng_plat_lebar_50_cm__panjang_50_m">#REF!</definedName>
    <definedName name="Seng_Spandek">#REF!</definedName>
    <definedName name="sengatap">#REF!</definedName>
    <definedName name="sengbjls30">#REF!</definedName>
    <definedName name="sengbjls30_10">#REF!</definedName>
    <definedName name="sengbjls30_2">#REF!</definedName>
    <definedName name="sengbjls30_3">#REF!</definedName>
    <definedName name="sengbjls30_4">#REF!</definedName>
    <definedName name="sengbjls30_5">#REF!</definedName>
    <definedName name="sengbjls30_6">#REF!</definedName>
    <definedName name="sengbjls30_8">#REF!</definedName>
    <definedName name="sengg20">#REF!</definedName>
    <definedName name="sengg20b">#REF!</definedName>
    <definedName name="sengg20c">#REF!</definedName>
    <definedName name="sengg25">#REF!</definedName>
    <definedName name="sengg25b">#REF!</definedName>
    <definedName name="sengg25c">#REF!</definedName>
    <definedName name="sengg30">#REF!</definedName>
    <definedName name="sengg30b">#REF!</definedName>
    <definedName name="sengg30c">#REF!</definedName>
    <definedName name="senggbc">#REF!</definedName>
    <definedName name="senggel">#REF!</definedName>
    <definedName name="senggel_1">#REF!</definedName>
    <definedName name="senggelombang">#REF!</definedName>
    <definedName name="sengglbg">#REF!</definedName>
    <definedName name="senggol">#REF!</definedName>
    <definedName name="sengplat">#REF!</definedName>
    <definedName name="sengplat_10">#REF!</definedName>
    <definedName name="sengplat_2">#REF!</definedName>
    <definedName name="sengplat_3">#REF!</definedName>
    <definedName name="sengplat_4">#REF!</definedName>
    <definedName name="sengplat_5">#REF!</definedName>
    <definedName name="sengplat_6">#REF!</definedName>
    <definedName name="sengplat_8">#REF!</definedName>
    <definedName name="sengplat28">#REF!</definedName>
    <definedName name="sengplat30">#REF!</definedName>
    <definedName name="sengplat30b">#REF!</definedName>
    <definedName name="sengplat30c">#REF!</definedName>
    <definedName name="sengplat32">#REF!</definedName>
    <definedName name="sengplatb">#REF!</definedName>
    <definedName name="sengplatbjls28">#REF!</definedName>
    <definedName name="sengplatc">#REF!</definedName>
    <definedName name="sep">#REF!</definedName>
    <definedName name="sepatu">#REF!</definedName>
    <definedName name="sept">#REF!</definedName>
    <definedName name="sept.1">#REF!</definedName>
    <definedName name="sept.2">#REF!</definedName>
    <definedName name="september">#REF!</definedName>
    <definedName name="septi">#REF!</definedName>
    <definedName name="septick1.5">#REF!</definedName>
    <definedName name="septick2">#REF!</definedName>
    <definedName name="septick4">#REF!</definedName>
    <definedName name="septick5">#REF!</definedName>
    <definedName name="septicktank">#REF!</definedName>
    <definedName name="SEPTICKTANK_PERESAPAN">#REF!</definedName>
    <definedName name="SepticL100">#REF!</definedName>
    <definedName name="SepticL150">#REF!</definedName>
    <definedName name="septik">#REF!</definedName>
    <definedName name="septiktank">#REF!</definedName>
    <definedName name="sepuluh.1.1">#REF!</definedName>
    <definedName name="sepuluh.1.4">#REF!</definedName>
    <definedName name="sepuluh.1.5">#REF!</definedName>
    <definedName name="Sertifikat_No">#REF!</definedName>
    <definedName name="SERVER">#REF!</definedName>
    <definedName name="SERVER2">#REF!</definedName>
    <definedName name="sesama">#REF!</definedName>
    <definedName name="set">#REF!</definedName>
    <definedName name="set_4">#REF!</definedName>
    <definedName name="setgbr">#REF!</definedName>
    <definedName name="setgbr_10">#REF!</definedName>
    <definedName name="setgbr_2">#REF!</definedName>
    <definedName name="setgbr_3">#REF!</definedName>
    <definedName name="setgbr_4">#REF!</definedName>
    <definedName name="setgbr_5">#REF!</definedName>
    <definedName name="setgbr_6">#REF!</definedName>
    <definedName name="setgbr_8">#REF!</definedName>
    <definedName name="setggggte">#REF!</definedName>
    <definedName name="SetPlate">#REF!</definedName>
    <definedName name="seumantok">#REF!</definedName>
    <definedName name="sewa_dt5_galian_alat_berat">#REF!</definedName>
    <definedName name="sewa_exc_galian_alat_berat">#REF!</definedName>
    <definedName name="SEWA_PERALATAN">#REF!</definedName>
    <definedName name="SewaAlat">#REF!</definedName>
    <definedName name="SEWAD" localSheetId="9">{"'Sheet1'!$A$1"}</definedName>
    <definedName name="SEWAD">{"'Sheet1'!$A$1"}</definedName>
    <definedName name="sewaluar">#REF!</definedName>
    <definedName name="sewar">#REF!</definedName>
    <definedName name="sewar_3">#REF!</definedName>
    <definedName name="sewar_4">#REF!</definedName>
    <definedName name="sewarmha">#REF!</definedName>
    <definedName name="sewarmhb">#REF!</definedName>
    <definedName name="SEXC">#REF!</definedName>
    <definedName name="sf" hidden="1">#REF!</definedName>
    <definedName name="SFAG">#N/A</definedName>
    <definedName name="sfagsf" localSheetId="9">{"'Sheet1'!$A$1"}</definedName>
    <definedName name="sfagsf">{"'Sheet1'!$A$1"}</definedName>
    <definedName name="sfd">#REF!</definedName>
    <definedName name="sfdd" hidden="1">#REF!</definedName>
    <definedName name="SFDT" localSheetId="9">{"'Sheet1'!$A$1"}</definedName>
    <definedName name="SFDT">{"'Sheet1'!$A$1"}</definedName>
    <definedName name="SFL">#REF!</definedName>
    <definedName name="SFL_1">#REF!</definedName>
    <definedName name="SFL_4">#REF!</definedName>
    <definedName name="SFL1_1">#REF!</definedName>
    <definedName name="SFL1_4">#REF!</definedName>
    <definedName name="SFL2_1">#REF!</definedName>
    <definedName name="SFL2_4">#REF!</definedName>
    <definedName name="SFL3_1">#REF!</definedName>
    <definedName name="SFL3_4">#REF!</definedName>
    <definedName name="SFM1_1">#REF!</definedName>
    <definedName name="SFM1_4">#REF!</definedName>
    <definedName name="SFM2_1">#REF!</definedName>
    <definedName name="SFM2_4">#REF!</definedName>
    <definedName name="SFM3_1">#REF!</definedName>
    <definedName name="SFM3_4">#REF!</definedName>
    <definedName name="SFM4_1">#REF!</definedName>
    <definedName name="SFM4_4">#REF!</definedName>
    <definedName name="SFM5_1">#REF!</definedName>
    <definedName name="SFM5_4">#REF!</definedName>
    <definedName name="SFM6_1">#REF!</definedName>
    <definedName name="SFM6_4">#REF!</definedName>
    <definedName name="SFM7_1">#REF!</definedName>
    <definedName name="SFM7_4">#REF!</definedName>
    <definedName name="SFQ1_1">#REF!</definedName>
    <definedName name="SFQ1_4">#REF!</definedName>
    <definedName name="SFQ2_1">#REF!</definedName>
    <definedName name="SFQ2_4">#REF!</definedName>
    <definedName name="SFQ3_1">#REF!</definedName>
    <definedName name="SFQ3_4">#REF!</definedName>
    <definedName name="SFQ4_1">#REF!</definedName>
    <definedName name="SFQ4_4">#REF!</definedName>
    <definedName name="SFRD" localSheetId="9">{"'Sheet1'!$A$1"}</definedName>
    <definedName name="SFRD">{"'Sheet1'!$A$1"}</definedName>
    <definedName name="SFRE" localSheetId="9">{"'Sheet1'!$A$1"}</definedName>
    <definedName name="SFRE">{"'Sheet1'!$A$1"}</definedName>
    <definedName name="sfsav">#N/A</definedName>
    <definedName name="SFT">#REF!</definedName>
    <definedName name="sfv150___0">"$#REF!.$N$274"</definedName>
    <definedName name="sfv150_1">#REF!</definedName>
    <definedName name="sfv150_1_1">#REF!</definedName>
    <definedName name="sfv150_1_1_1">#REF!</definedName>
    <definedName name="sfv150_2">#REF!</definedName>
    <definedName name="sfv150_3">#REF!</definedName>
    <definedName name="sfv150_3_1">#REF!</definedName>
    <definedName name="sfv150_4">#REF!</definedName>
    <definedName name="sfv150_4_1">#REF!</definedName>
    <definedName name="sfv150_5">#REF!</definedName>
    <definedName name="sfv150_6">#REF!</definedName>
    <definedName name="sfv150_7">#REF!</definedName>
    <definedName name="sfv150_7_1">#REF!</definedName>
    <definedName name="sfv150_8">#REF!</definedName>
    <definedName name="sfv150_9">#REF!</definedName>
    <definedName name="sfvd100">#REF!</definedName>
    <definedName name="sfvd100___0">"$#REF!.$N$296"</definedName>
    <definedName name="sfvd100_1">#REF!</definedName>
    <definedName name="sfvd100_1_1">#REF!</definedName>
    <definedName name="sfvd100_1_1_1">#REF!</definedName>
    <definedName name="sfvd100_2">#REF!</definedName>
    <definedName name="sfvd100_2_1">#REF!</definedName>
    <definedName name="sfvd100_3">#REF!</definedName>
    <definedName name="sfvd100_3_1">#REF!</definedName>
    <definedName name="sfvd100_3_1_1">#REF!</definedName>
    <definedName name="sfvd100_4">#REF!</definedName>
    <definedName name="sfvd100_4_1">#REF!</definedName>
    <definedName name="sfvd100_5">#REF!</definedName>
    <definedName name="sfvd100_6">#REF!</definedName>
    <definedName name="sfvd100_7">#REF!</definedName>
    <definedName name="sfvd100_7_1">#REF!</definedName>
    <definedName name="sfvd100_8">#REF!</definedName>
    <definedName name="sfvd100_9">#REF!</definedName>
    <definedName name="sg">#REF!</definedName>
    <definedName name="sg_1">#REF!</definedName>
    <definedName name="sg_1_1">#REF!</definedName>
    <definedName name="sg_1_1_1">#REF!</definedName>
    <definedName name="sg_2">#REF!</definedName>
    <definedName name="sg_3_1">#REF!</definedName>
    <definedName name="sg_3_1_1">#REF!</definedName>
    <definedName name="sg_4">#REF!</definedName>
    <definedName name="sg_4_1">#REF!</definedName>
    <definedName name="sg_5">#REF!</definedName>
    <definedName name="sg_6">#REF!</definedName>
    <definedName name="sg_7">#REF!</definedName>
    <definedName name="sg_7_1">#REF!</definedName>
    <definedName name="sg_8">#REF!</definedName>
    <definedName name="sg_9">#REF!</definedName>
    <definedName name="sga">#REF!</definedName>
    <definedName name="SGD">#REF!</definedName>
    <definedName name="SGD_4">#REF!</definedName>
    <definedName name="SGDGSE">#REF!</definedName>
    <definedName name="sgkl34">#REF!</definedName>
    <definedName name="sgkl510">#REF!</definedName>
    <definedName name="sgkl57">#REF!</definedName>
    <definedName name="sgkl815">#REF!</definedName>
    <definedName name="sgnc">#REF!</definedName>
    <definedName name="SGS">#REF!</definedName>
    <definedName name="sgvl">#REF!</definedName>
    <definedName name="SH">#REF!</definedName>
    <definedName name="SH_4">#REF!</definedName>
    <definedName name="Shading">#REF!</definedName>
    <definedName name="SHC_GG">#REF!</definedName>
    <definedName name="Shear_Conector">#REF!</definedName>
    <definedName name="SHEEP">#REF!</definedName>
    <definedName name="sheet">#REF!</definedName>
    <definedName name="SHEET_NAME">206</definedName>
    <definedName name="sheet1">#REF!</definedName>
    <definedName name="sheetp">#REF!</definedName>
    <definedName name="Sheetpile">#REF!</definedName>
    <definedName name="SHEN">#REF!</definedName>
    <definedName name="SHF">#REF!</definedName>
    <definedName name="SHF_1">#REF!</definedName>
    <definedName name="SHF_1_1">#REF!</definedName>
    <definedName name="SHF_1_1_1">#REF!</definedName>
    <definedName name="SHF_3">#REF!</definedName>
    <definedName name="SHF_3_1">#REF!</definedName>
    <definedName name="SHF_4">#REF!</definedName>
    <definedName name="SHF_4_1">#REF!</definedName>
    <definedName name="SHF_5">#REF!</definedName>
    <definedName name="SHF_6">#REF!</definedName>
    <definedName name="SHF_7">#REF!</definedName>
    <definedName name="SHF_7_1">#REF!</definedName>
    <definedName name="SHF_8">#REF!</definedName>
    <definedName name="SHF_9">#REF!</definedName>
    <definedName name="SHO">#REF!</definedName>
    <definedName name="SHOP_DRAWING_DAN_DOKUMENTASI">#REF!</definedName>
    <definedName name="SHORTLIST">#REF!</definedName>
    <definedName name="shovel">#REF!</definedName>
    <definedName name="SHOWER">#N/A</definedName>
    <definedName name="showerspray">#REF!</definedName>
    <definedName name="shp">#REF!</definedName>
    <definedName name="shrs">#REF!</definedName>
    <definedName name="sht">#REF!</definedName>
    <definedName name="sht3p">#REF!</definedName>
    <definedName name="shw">#REF!</definedName>
    <definedName name="shwrmixTx405SB">#REF!</definedName>
    <definedName name="sial">#REF!</definedName>
    <definedName name="SIAP">#REF!</definedName>
    <definedName name="siar">#REF!</definedName>
    <definedName name="Siar12">#REF!</definedName>
    <definedName name="Siar15">#REF!</definedName>
    <definedName name="siaran">#REF!</definedName>
    <definedName name="Siaran_12">#REF!</definedName>
    <definedName name="siaran12">#REF!</definedName>
    <definedName name="sifon">#REF!</definedName>
    <definedName name="sifon_1">#REF!</definedName>
    <definedName name="SIGNATURE">#REF!</definedName>
    <definedName name="SIGNATURE_4">#REF!</definedName>
    <definedName name="sika">#REF!</definedName>
    <definedName name="sikat">#REF!</definedName>
    <definedName name="sikath">#REF!</definedName>
    <definedName name="sikatj">#REF!</definedName>
    <definedName name="sikatkawat">#REF!</definedName>
    <definedName name="siku">#REF!</definedName>
    <definedName name="siku40">#REF!</definedName>
    <definedName name="siku40_1">#REF!</definedName>
    <definedName name="siku6b">#REF!</definedName>
    <definedName name="siku6k">#REF!</definedName>
    <definedName name="siku6k_1">#REF!</definedName>
    <definedName name="silakarang">#REF!</definedName>
    <definedName name="Silicone_sealant">#REF!</definedName>
    <definedName name="silosipil">#REF!</definedName>
    <definedName name="Sim">#REF!</definedName>
    <definedName name="Sin">#REF!</definedName>
    <definedName name="Sin_4">#REF!</definedName>
    <definedName name="sinfchannelamp">#REF!</definedName>
    <definedName name="SING">#REF!</definedName>
    <definedName name="SINGDOLLAR">#REF!</definedName>
    <definedName name="single">#REF!</definedName>
    <definedName name="sinkromate">#REF!</definedName>
    <definedName name="sinksildeck">#REF!</definedName>
    <definedName name="siphon">#REF!</definedName>
    <definedName name="siphon_10">#REF!</definedName>
    <definedName name="siphon_2">#REF!</definedName>
    <definedName name="siphon_3">#REF!</definedName>
    <definedName name="siphon_4">#REF!</definedName>
    <definedName name="siphon_5">#REF!</definedName>
    <definedName name="siphon_6">#REF!</definedName>
    <definedName name="siphon_8">#REF!</definedName>
    <definedName name="SIPIL">#REF!</definedName>
    <definedName name="SIPIL_6">#REF!</definedName>
    <definedName name="SIPIL_8">#REF!</definedName>
    <definedName name="SIPIL_8_6">#REF!</definedName>
    <definedName name="sirambukaiii">#REF!</definedName>
    <definedName name="Sirap">#REF!</definedName>
    <definedName name="sirbatu">#REF!</definedName>
    <definedName name="SIRIP">#REF!</definedName>
    <definedName name="SIRIP10">#REF!</definedName>
    <definedName name="Sirlak">#REF!</definedName>
    <definedName name="sirlak_10">#REF!</definedName>
    <definedName name="sirlak_2">#REF!</definedName>
    <definedName name="sirlak_3">#REF!</definedName>
    <definedName name="sirlak_4">#REF!</definedName>
    <definedName name="sirlak_5">#REF!</definedName>
    <definedName name="sirlak_6">#REF!</definedName>
    <definedName name="sirlak_8">#REF!</definedName>
    <definedName name="Sirlk">#REF!</definedName>
    <definedName name="sirsang">#REF!</definedName>
    <definedName name="sirton">#REF!</definedName>
    <definedName name="SIRTU">#REF!</definedName>
    <definedName name="SIRTU_UNTUK_SUBBASE_JALAN___HAMPARAN">#REF!</definedName>
    <definedName name="sirtuc">#REF!</definedName>
    <definedName name="sirtunah100">#REF!</definedName>
    <definedName name="sirtunah40">#REF!</definedName>
    <definedName name="sirurug">#REF!</definedName>
    <definedName name="sisa">#REF!</definedName>
    <definedName name="SisaBahan_sd_Lalu">#REF!</definedName>
    <definedName name="SisaBahan_sd_SaatIni">#REF!</definedName>
    <definedName name="SisaPerubahanRAP">#REF!</definedName>
    <definedName name="SisaPerubahanRAP_A">#REF!</definedName>
    <definedName name="SisaPerubahanRAP_B">#REF!</definedName>
    <definedName name="SisaPerubahanRAP_BUL">#REF!</definedName>
    <definedName name="SisaPerubahanRAP_S">#REF!</definedName>
    <definedName name="SisaPerubahanRAP_U">#REF!</definedName>
    <definedName name="sisikbadak">#REF!</definedName>
    <definedName name="SITE">#REF!</definedName>
    <definedName name="sjahdsmsal">#REF!</definedName>
    <definedName name="SK">#REF!</definedName>
    <definedName name="sK.1">#REF!</definedName>
    <definedName name="sk_1">#REF!</definedName>
    <definedName name="sk_1_1">#REF!</definedName>
    <definedName name="sk_1_1_1">#REF!</definedName>
    <definedName name="sk_3">#REF!</definedName>
    <definedName name="sk_4">#REF!</definedName>
    <definedName name="sk_7">#REF!</definedName>
    <definedName name="SK22A">#REF!</definedName>
    <definedName name="sk3lbg">#REF!</definedName>
    <definedName name="SK3PH">#REF!</definedName>
    <definedName name="SK3PH_4">#REF!</definedName>
    <definedName name="SKALA">#REF!</definedName>
    <definedName name="skb">#REF!</definedName>
    <definedName name="SKEDUL">#REF!</definedName>
    <definedName name="skekbroc">#REF!</definedName>
    <definedName name="skem_jak1">#REF!</definedName>
    <definedName name="SKETSA_LOKASI_PEKERJAAN">#REF!</definedName>
    <definedName name="skg">#REF!</definedName>
    <definedName name="Skg.umum">#REF!</definedName>
    <definedName name="skgb">#REF!</definedName>
    <definedName name="skh">#REF!</definedName>
    <definedName name="skh_1">#REF!</definedName>
    <definedName name="skh_1_1">#REF!</definedName>
    <definedName name="skh_1_1_1">#REF!</definedName>
    <definedName name="skh_3">#REF!</definedName>
    <definedName name="skh_4">#REF!</definedName>
    <definedName name="skh_7">#REF!</definedName>
    <definedName name="skhd">#REF!</definedName>
    <definedName name="skhd_1">#REF!</definedName>
    <definedName name="skhd_1_1">#REF!</definedName>
    <definedName name="skhd_1_1_1">#REF!</definedName>
    <definedName name="skhd_3">#REF!</definedName>
    <definedName name="skhd_4">#REF!</definedName>
    <definedName name="skhd_7">#REF!</definedName>
    <definedName name="skhds">#REF!</definedName>
    <definedName name="skhds_1">#REF!</definedName>
    <definedName name="skhds_1_1">#REF!</definedName>
    <definedName name="skhds_1_1_1">#REF!</definedName>
    <definedName name="skhds_3">#REF!</definedName>
    <definedName name="skhds_4">#REF!</definedName>
    <definedName name="skhds_7">#REF!</definedName>
    <definedName name="skill">#REF!</definedName>
    <definedName name="SKILL_LABOUR">#REF!</definedName>
    <definedName name="Skirting">#REF!</definedName>
    <definedName name="skk">#REF!</definedName>
    <definedName name="skk_1">#REF!</definedName>
    <definedName name="skk_1_1">#REF!</definedName>
    <definedName name="skk_1_1_1">#REF!</definedName>
    <definedName name="skk_3">#REF!</definedName>
    <definedName name="skk_4">#REF!</definedName>
    <definedName name="skk_7">#REF!</definedName>
    <definedName name="skl">#REF!</definedName>
    <definedName name="skl_1">#REF!</definedName>
    <definedName name="skl_1_1">#REF!</definedName>
    <definedName name="skl_1_1_1">#REF!</definedName>
    <definedName name="skl_3">#REF!</definedName>
    <definedName name="skl_4">#REF!</definedName>
    <definedName name="skl_7">#REF!</definedName>
    <definedName name="skl1e30">#REF!</definedName>
    <definedName name="skl1htl">#REF!</definedName>
    <definedName name="skl2e30">#REF!</definedName>
    <definedName name="skl2htl">#REF!</definedName>
    <definedName name="skl3e30">#REF!</definedName>
    <definedName name="SKLR">#REF!</definedName>
    <definedName name="SKLR_4">#REF!</definedName>
    <definedName name="sklrgnd">#REF!</definedName>
    <definedName name="sklrgnd_10">#REF!</definedName>
    <definedName name="sklrgnd_2">#REF!</definedName>
    <definedName name="sklrgnd_3">#REF!</definedName>
    <definedName name="sklrgnd_4">#REF!</definedName>
    <definedName name="sklrgnd_5">#REF!</definedName>
    <definedName name="sklrgnd_6">#REF!</definedName>
    <definedName name="sklrgnd_8">#REF!</definedName>
    <definedName name="sklrtgl">#REF!</definedName>
    <definedName name="sklrtgl_10">#REF!</definedName>
    <definedName name="sklrtgl_2">#REF!</definedName>
    <definedName name="sklrtgl_3">#REF!</definedName>
    <definedName name="sklrtgl_4">#REF!</definedName>
    <definedName name="sklrtgl_5">#REF!</definedName>
    <definedName name="sklrtgl_6">#REF!</definedName>
    <definedName name="sklrtgl_8">#REF!</definedName>
    <definedName name="SKNTK">#REF!</definedName>
    <definedName name="SKNTK_4">#REF!</definedName>
    <definedName name="SKNTK3PH">#REF!</definedName>
    <definedName name="SKNTK3PH_4">#REF!</definedName>
    <definedName name="skpb">#REF!</definedName>
    <definedName name="SKPD">#REF!</definedName>
    <definedName name="skrup">#REF!</definedName>
    <definedName name="Skrup_Key">#REF!</definedName>
    <definedName name="sks">#REF!</definedName>
    <definedName name="sksrbroc">#REF!</definedName>
    <definedName name="skup">#REF!</definedName>
    <definedName name="SKW322B">#REF!</definedName>
    <definedName name="sky">#REF!</definedName>
    <definedName name="Skylight">#REF!</definedName>
    <definedName name="sl">#REF!</definedName>
    <definedName name="SL_CRD">#REF!</definedName>
    <definedName name="SL_CRS">#REF!</definedName>
    <definedName name="SL_CS">#REF!</definedName>
    <definedName name="SL_DD">#REF!</definedName>
    <definedName name="sl11watt">#REF!</definedName>
    <definedName name="sl2030b210">#REF!</definedName>
    <definedName name="sl2540b220">#REF!</definedName>
    <definedName name="sl3050b200">#REF!</definedName>
    <definedName name="slabfw">#REF!</definedName>
    <definedName name="slabfw_6">#REF!</definedName>
    <definedName name="slametB">#REF!</definedName>
    <definedName name="slang">#REF!</definedName>
    <definedName name="slang_1">#REF!</definedName>
    <definedName name="slank">#REF!</definedName>
    <definedName name="slank_10">#REF!</definedName>
    <definedName name="slank_2">#REF!</definedName>
    <definedName name="slank_3">#REF!</definedName>
    <definedName name="slank_4">#REF!</definedName>
    <definedName name="slank_5">#REF!</definedName>
    <definedName name="slank_6">#REF!</definedName>
    <definedName name="slank_8">#REF!</definedName>
    <definedName name="slb">#REF!</definedName>
    <definedName name="SLEE">#REF!</definedName>
    <definedName name="SLEE_1">#REF!</definedName>
    <definedName name="SLEE_1_1">#REF!</definedName>
    <definedName name="SLEE_1_1_1">#REF!</definedName>
    <definedName name="SLEE_3">#REF!</definedName>
    <definedName name="SLEE_4">#REF!</definedName>
    <definedName name="SLEE_7">#REF!</definedName>
    <definedName name="slfrlv565">#REF!</definedName>
    <definedName name="SLH">#REF!</definedName>
    <definedName name="Sliding_door__BESAM_system">#REF!</definedName>
    <definedName name="SLING_STEEL">#REF!</definedName>
    <definedName name="slip30">#REF!</definedName>
    <definedName name="SLOEF_100KG">#REF!</definedName>
    <definedName name="SLOEF_110KG">#N/A</definedName>
    <definedName name="SLOEF_120KG">#REF!</definedName>
    <definedName name="SLOEF_130KG">#N/A</definedName>
    <definedName name="SLOEF_140KG">#N/A</definedName>
    <definedName name="SLOEF_150KG">#N/A</definedName>
    <definedName name="SLOEF_160KG">#N/A</definedName>
    <definedName name="SLOEF_170KG">#N/A</definedName>
    <definedName name="SLOEF_180KG">#N/A</definedName>
    <definedName name="SLOEF_190KG">#N/A</definedName>
    <definedName name="SLOEF_200KG">#N/A</definedName>
    <definedName name="Slof">#REF!</definedName>
    <definedName name="slof100">#REF!</definedName>
    <definedName name="sloof">#REF!</definedName>
    <definedName name="sloof1">#REF!</definedName>
    <definedName name="sloof110">#REF!</definedName>
    <definedName name="sloof125">#REF!</definedName>
    <definedName name="sloof135">#REF!</definedName>
    <definedName name="sloof140">#REF!</definedName>
    <definedName name="sloof145">#REF!</definedName>
    <definedName name="sloof1520">#REF!</definedName>
    <definedName name="sloof1530">#REF!</definedName>
    <definedName name="sloof170">#REF!</definedName>
    <definedName name="sloof185">#REF!</definedName>
    <definedName name="sloof2">#REF!</definedName>
    <definedName name="sloof200">#REF!</definedName>
    <definedName name="sloof2030">#REF!</definedName>
    <definedName name="sloof230">#REF!</definedName>
    <definedName name="sloof2540">#REF!</definedName>
    <definedName name="sloof3">#REF!</definedName>
    <definedName name="sloof3050">#REF!</definedName>
    <definedName name="sloof80">#REF!</definedName>
    <definedName name="SloofFe100">#REF!</definedName>
    <definedName name="SloofFe110">#REF!</definedName>
    <definedName name="SloofFe120">#REF!</definedName>
    <definedName name="SloofFe125">#REF!</definedName>
    <definedName name="SloofFe130">#REF!</definedName>
    <definedName name="SloofFe140">#REF!</definedName>
    <definedName name="SloofFe150">#REF!</definedName>
    <definedName name="SloofFe160">#REF!</definedName>
    <definedName name="SloofFe170">#REF!</definedName>
    <definedName name="SloofFe175">#N/A</definedName>
    <definedName name="SloofFe180">#REF!</definedName>
    <definedName name="SloofFe190">#REF!</definedName>
    <definedName name="SloofFe200">#REF!</definedName>
    <definedName name="SloofFe210">#REF!</definedName>
    <definedName name="SloofFe220">#REF!</definedName>
    <definedName name="SloofFe230">#REF!</definedName>
    <definedName name="SloofFe240">#REF!</definedName>
    <definedName name="SloofFe250">#REF!</definedName>
    <definedName name="SloofFe260">#REF!</definedName>
    <definedName name="SloofFe270">#REF!</definedName>
    <definedName name="SloofFe280">#REF!</definedName>
    <definedName name="SloofFe300">#REF!</definedName>
    <definedName name="SloofFe80">#REF!</definedName>
    <definedName name="SloofFe90">#REF!</definedName>
    <definedName name="sloofpraktis">#REF!</definedName>
    <definedName name="sloop12030">#REF!</definedName>
    <definedName name="slot">#REF!</definedName>
    <definedName name="SLOTING">#REF!</definedName>
    <definedName name="sm">#REF!</definedName>
    <definedName name="SMAT">#REF!</definedName>
    <definedName name="Smc">#REF!</definedName>
    <definedName name="Smd">#REF!</definedName>
    <definedName name="SMFI">#REF!</definedName>
    <definedName name="SMFI.2">#REF!</definedName>
    <definedName name="SMFII">#REF!</definedName>
    <definedName name="SMFIII">#REF!</definedName>
    <definedName name="SMFIV">#REF!</definedName>
    <definedName name="SMFX">#REF!</definedName>
    <definedName name="SMG">#REF!</definedName>
    <definedName name="SmirnovGumbel">#REF!</definedName>
    <definedName name="smix">#REF!</definedName>
    <definedName name="SMLI">#REF!</definedName>
    <definedName name="SMLI.2">#REF!</definedName>
    <definedName name="SMLII">#REF!</definedName>
    <definedName name="SMLIII">#REF!</definedName>
    <definedName name="SMLIV">#REF!</definedName>
    <definedName name="SMLV.1">#REF!</definedName>
    <definedName name="SMLV.2">#REF!</definedName>
    <definedName name="SMLV.3">#REF!</definedName>
    <definedName name="SMLV.4">#REF!</definedName>
    <definedName name="SMLV.5">#REF!</definedName>
    <definedName name="SMLX">#REF!</definedName>
    <definedName name="smn">#REF!</definedName>
    <definedName name="smn.portland">#REF!</definedName>
    <definedName name="smn3rd">#REF!</definedName>
    <definedName name="smn3rdpt">#REF!</definedName>
    <definedName name="smnpdg">#REF!</definedName>
    <definedName name="SMNW">#REF!</definedName>
    <definedName name="smob01">#REF!</definedName>
    <definedName name="smob10">#REF!</definedName>
    <definedName name="smob11">#REF!</definedName>
    <definedName name="SMOF">#REF!</definedName>
    <definedName name="SMOF_4">#REF!</definedName>
    <definedName name="SMOL">#REF!</definedName>
    <definedName name="SMOL_4">#REF!</definedName>
    <definedName name="smt">#REF!</definedName>
    <definedName name="smy">#REF!</definedName>
    <definedName name="SNI">#N/A</definedName>
    <definedName name="SNM" localSheetId="9">{"'장비'!$A$3:$M$12"}</definedName>
    <definedName name="SNM">{"'장비'!$A$3:$M$12"}</definedName>
    <definedName name="SO">#REF!</definedName>
    <definedName name="soapholder">#REF!</definedName>
    <definedName name="SOARE_PARTS">#REF!</definedName>
    <definedName name="SOARE_PARTS_4">#REF!</definedName>
    <definedName name="soc3p">#REF!</definedName>
    <definedName name="SOCK20MM">#REF!</definedName>
    <definedName name="Socket_gip_ø_1_2">#REF!</definedName>
    <definedName name="Socket_gip_ø_3_4">#REF!</definedName>
    <definedName name="SOCKET_OUTLET">#REF!</definedName>
    <definedName name="Socket_pvc_ø_2__maspion_D">#REF!</definedName>
    <definedName name="Socket_pvc_ø_4__maspion_D">#REF!</definedName>
    <definedName name="soda">#REF!</definedName>
    <definedName name="sodding">#REF!</definedName>
    <definedName name="SOE">#REF!</definedName>
    <definedName name="sofa">#REF!</definedName>
    <definedName name="SOH">#REF!</definedName>
    <definedName name="SOH_1">#REF!</definedName>
    <definedName name="SOH_4">#REF!</definedName>
    <definedName name="SOIL">#REF!</definedName>
    <definedName name="SOIL_EMB">#REF!</definedName>
    <definedName name="Soil_Stabilizer">#REF!</definedName>
    <definedName name="soilstackpvc">#REF!</definedName>
    <definedName name="sok1bs">#REF!</definedName>
    <definedName name="sok3.4p">#REF!</definedName>
    <definedName name="soket">#REF!</definedName>
    <definedName name="Sol">#REF!</definedName>
    <definedName name="solar">#REF!</definedName>
    <definedName name="SOLAR.APP">#REF!</definedName>
    <definedName name="solver_drv">1</definedName>
    <definedName name="solver_est">1</definedName>
    <definedName name="solver_itr">3000</definedName>
    <definedName name="solver_lin">0</definedName>
    <definedName name="solver_num">1</definedName>
    <definedName name="solver_nwt">1</definedName>
    <definedName name="solver_pre">0.01</definedName>
    <definedName name="solver_rel1">4</definedName>
    <definedName name="solver_rhs1" localSheetId="9">___________PSC084</definedName>
    <definedName name="solver_rhs1" localSheetId="8">___________PSC084</definedName>
    <definedName name="solver_rhs1">___________PSC084</definedName>
    <definedName name="solver_scl">1</definedName>
    <definedName name="solver_sho">0</definedName>
    <definedName name="solver_tim">100</definedName>
    <definedName name="solver_tol">0.1</definedName>
    <definedName name="solver_typ">3</definedName>
    <definedName name="solver_val">200</definedName>
    <definedName name="sonding">#REF!</definedName>
    <definedName name="sono">#REF!</definedName>
    <definedName name="sop">#REF!</definedName>
    <definedName name="Sopir">#REF!</definedName>
    <definedName name="sopo">#REF!</definedName>
    <definedName name="Sopr">#REF!</definedName>
    <definedName name="sort" hidden="1">#REF!</definedName>
    <definedName name="SORT_BULK">#REF!</definedName>
    <definedName name="SORT1" hidden="1">#REF!</definedName>
    <definedName name="SORT2" hidden="1">#REF!</definedName>
    <definedName name="SORT3" hidden="1">#REF!</definedName>
    <definedName name="sosot">#REF!</definedName>
    <definedName name="SOUND">#REF!</definedName>
    <definedName name="Sound_4">#REF!</definedName>
    <definedName name="Sound_car">#REF!</definedName>
    <definedName name="Sound_car_4">#REF!</definedName>
    <definedName name="SOUND_SYSTEM">#REF!</definedName>
    <definedName name="Sound_utama">#REF!</definedName>
    <definedName name="Sound_utama_4">#REF!</definedName>
    <definedName name="Sp">#REF!</definedName>
    <definedName name="Sp.1">#REF!</definedName>
    <definedName name="Sp.10">#REF!</definedName>
    <definedName name="Sp.11">#REF!</definedName>
    <definedName name="Sp.12">#REF!</definedName>
    <definedName name="Sp.13">#REF!</definedName>
    <definedName name="Sp.14">#REF!</definedName>
    <definedName name="Sp.15">#REF!</definedName>
    <definedName name="Sp.16">#REF!</definedName>
    <definedName name="Sp.17">#REF!</definedName>
    <definedName name="Sp.18">#REF!</definedName>
    <definedName name="Sp.19">#REF!</definedName>
    <definedName name="Sp.2">#REF!</definedName>
    <definedName name="sp.20">#REF!</definedName>
    <definedName name="Sp.21">#REF!</definedName>
    <definedName name="sp.25">#REF!</definedName>
    <definedName name="Sp.3">#REF!</definedName>
    <definedName name="sp.30">#REF!</definedName>
    <definedName name="Sp.36">#REF!</definedName>
    <definedName name="Sp.37">#REF!</definedName>
    <definedName name="Sp.38">#REF!</definedName>
    <definedName name="Sp.39">#REF!</definedName>
    <definedName name="Sp.39a">#REF!</definedName>
    <definedName name="Sp.39b">#REF!</definedName>
    <definedName name="Sp.4">#REF!</definedName>
    <definedName name="Sp.40">#REF!</definedName>
    <definedName name="Sp.41">#REF!</definedName>
    <definedName name="Sp.42">#REF!</definedName>
    <definedName name="Sp.43">#REF!</definedName>
    <definedName name="Sp.5">#REF!</definedName>
    <definedName name="Sp.6">#REF!</definedName>
    <definedName name="Sp.7">#REF!</definedName>
    <definedName name="Sp.8">#REF!</definedName>
    <definedName name="Sp.9">#REF!</definedName>
    <definedName name="sp.9b">#REF!</definedName>
    <definedName name="Sp.a">#REF!</definedName>
    <definedName name="Sp.a1">#REF!</definedName>
    <definedName name="Sp.b">#REF!</definedName>
    <definedName name="Sp.c">#REF!</definedName>
    <definedName name="Sp.d">#REF!</definedName>
    <definedName name="Sp.e">#REF!</definedName>
    <definedName name="Sp.f">#REF!</definedName>
    <definedName name="Sp.g">#REF!</definedName>
    <definedName name="Sp.h">#REF!</definedName>
    <definedName name="Sp.I">#REF!</definedName>
    <definedName name="Sp.II">#REF!</definedName>
    <definedName name="Sp.III">#REF!</definedName>
    <definedName name="Sp.III.14.">#REF!</definedName>
    <definedName name="sp.iii.16">#REF!</definedName>
    <definedName name="Sp.III.16.">#REF!</definedName>
    <definedName name="Sp.III.16.a">#REF!</definedName>
    <definedName name="Sp.III.16.b">#REF!</definedName>
    <definedName name="Sp.III.17.">#REF!</definedName>
    <definedName name="Sp.III.18.">#REF!</definedName>
    <definedName name="Sp.III.19.">#REF!</definedName>
    <definedName name="Sp.IIIa">#REF!</definedName>
    <definedName name="Sp.IIIb">#REF!</definedName>
    <definedName name="Sp.IIIc">#REF!</definedName>
    <definedName name="Sp.IIId">#REF!</definedName>
    <definedName name="Sp.IV">#REF!</definedName>
    <definedName name="Sp.IV.14.a">#REF!</definedName>
    <definedName name="Sp.IV.16.a">#REF!</definedName>
    <definedName name="Sp.IV.16a">#REF!</definedName>
    <definedName name="Sp.IV.19.a">#REF!</definedName>
    <definedName name="sp.iv.a">#REF!</definedName>
    <definedName name="sp.iv.b">#REF!</definedName>
    <definedName name="sp.ix">#REF!</definedName>
    <definedName name="SP.IX.a">#REF!</definedName>
    <definedName name="Sp.IX.c">#REF!</definedName>
    <definedName name="Sp.j">#REF!</definedName>
    <definedName name="Sp.j1">#REF!</definedName>
    <definedName name="Sp.k">#REF!</definedName>
    <definedName name="Sp.l">#REF!</definedName>
    <definedName name="Sp.LP">#REF!</definedName>
    <definedName name="Sp.LPP">#REF!</definedName>
    <definedName name="Sp.m">#REF!</definedName>
    <definedName name="Sp.n">#REF!</definedName>
    <definedName name="Sp.pc">#REF!</definedName>
    <definedName name="Sp.V">#REF!</definedName>
    <definedName name="Sp.V.1">#REF!</definedName>
    <definedName name="sp.v.4">#REF!</definedName>
    <definedName name="sp.v.4a">#REF!</definedName>
    <definedName name="sp.v.4b">#REF!</definedName>
    <definedName name="sp.v.4c">#REF!</definedName>
    <definedName name="sp.v.4d">#REF!</definedName>
    <definedName name="sp.v.4e">#REF!</definedName>
    <definedName name="sp.v.4f">#REF!</definedName>
    <definedName name="sp.v.4g">#REF!</definedName>
    <definedName name="sp.v.4h">#REF!</definedName>
    <definedName name="sp.v.4i">#REF!</definedName>
    <definedName name="sp.v.4j">#REF!</definedName>
    <definedName name="Sp.Va">#REF!</definedName>
    <definedName name="Sp.Vb">#REF!</definedName>
    <definedName name="Sp.vb1">#REF!</definedName>
    <definedName name="Sp.vb2">#REF!</definedName>
    <definedName name="Sp.vc">#REF!</definedName>
    <definedName name="Sp.vc1">#REF!</definedName>
    <definedName name="Sp.vc2">#REF!</definedName>
    <definedName name="Sp.vc3">#REF!</definedName>
    <definedName name="Sp.vc4">#REF!</definedName>
    <definedName name="Sp.vd">#REF!</definedName>
    <definedName name="Sp.vd.1">#REF!</definedName>
    <definedName name="Sp.vd.1a">#REF!</definedName>
    <definedName name="Sp.vd.1b">#REF!</definedName>
    <definedName name="Sp.vd.1c">#REF!</definedName>
    <definedName name="Sp.vd.1d">#REF!</definedName>
    <definedName name="Sp.vd.2">#REF!</definedName>
    <definedName name="Sp.vd11">#REF!</definedName>
    <definedName name="Sp.vd12">#REF!</definedName>
    <definedName name="Sp.vd13">#REF!</definedName>
    <definedName name="Sp.vd14">#REF!</definedName>
    <definedName name="Sp.vd15">#REF!</definedName>
    <definedName name="Sp.vd2">#REF!</definedName>
    <definedName name="Sp.vd3">#REF!</definedName>
    <definedName name="Sp.vd4">#REF!</definedName>
    <definedName name="Sp.vd5">#REF!</definedName>
    <definedName name="Sp.vd6">#REF!</definedName>
    <definedName name="Sp.vd7">#REF!</definedName>
    <definedName name="Sp.ve">#REF!</definedName>
    <definedName name="Sp.ve1">#REF!</definedName>
    <definedName name="Sp.Ve2">#REF!</definedName>
    <definedName name="Sp.ve3">#REF!</definedName>
    <definedName name="Sp.ve5">#REF!</definedName>
    <definedName name="Sp.ve6">#REF!</definedName>
    <definedName name="Sp.ve7">#REF!</definedName>
    <definedName name="Sp.ve8">#REF!</definedName>
    <definedName name="Sp.vf">#REF!</definedName>
    <definedName name="Sp.vf.1">#REF!</definedName>
    <definedName name="Sp.vf.2">#REF!</definedName>
    <definedName name="Sp.vf.3">#REF!</definedName>
    <definedName name="Sp.vf.4">#REF!</definedName>
    <definedName name="Sp.vf.5">#REF!</definedName>
    <definedName name="Sp.vf.6">#REF!</definedName>
    <definedName name="Sp.vf.7">#REF!</definedName>
    <definedName name="Sp.vf.8">#REF!</definedName>
    <definedName name="Sp.vf2">#REF!</definedName>
    <definedName name="Sp.vf4">#REF!</definedName>
    <definedName name="Sp.vg">#REF!</definedName>
    <definedName name="Sp.vg.1">#REF!</definedName>
    <definedName name="Sp.vg.10">#REF!</definedName>
    <definedName name="Sp.vg.11">#REF!</definedName>
    <definedName name="Sp.vg.12">#REF!</definedName>
    <definedName name="Sp.vg.1a">#REF!</definedName>
    <definedName name="Sp.vg.1b">#REF!</definedName>
    <definedName name="Sp.vg.1c">#REF!</definedName>
    <definedName name="Sp.vg.2">#REF!</definedName>
    <definedName name="Sp.vg.2a">#REF!</definedName>
    <definedName name="Sp.vg.2b">#REF!</definedName>
    <definedName name="Sp.vg.3">#REF!</definedName>
    <definedName name="Sp.vg.4">#REF!</definedName>
    <definedName name="Sp.vg.5">#REF!</definedName>
    <definedName name="Sp.vg.6">#REF!</definedName>
    <definedName name="Sp.vg.7">#REF!</definedName>
    <definedName name="Sp.vg.8">#REF!</definedName>
    <definedName name="Sp.vg.9">#REF!</definedName>
    <definedName name="Sp.vg1">#REF!</definedName>
    <definedName name="Sp.vg2">#REF!</definedName>
    <definedName name="Sp.vg3">#REF!</definedName>
    <definedName name="Sp.vg4">#REF!</definedName>
    <definedName name="Sp.vg5">#REF!</definedName>
    <definedName name="Sp.vg6">#REF!</definedName>
    <definedName name="Sp.vg7">#REF!</definedName>
    <definedName name="Sp.vg8">#REF!</definedName>
    <definedName name="Sp.vg9">#REF!</definedName>
    <definedName name="Sp.vh">#REF!</definedName>
    <definedName name="Sp.vh.1">#REF!</definedName>
    <definedName name="sp.vi">#REF!</definedName>
    <definedName name="sp.vi.1">#REF!</definedName>
    <definedName name="sp.vi.1b">#REF!</definedName>
    <definedName name="sp.vii.a">#REF!</definedName>
    <definedName name="Sp.VII.b">#REF!</definedName>
    <definedName name="Sp.VIIb">#REF!</definedName>
    <definedName name="sp.viii">#REF!</definedName>
    <definedName name="Sp.VIII.a">#REF!</definedName>
    <definedName name="Sp.VIII.b">#REF!</definedName>
    <definedName name="Sp.VIII.c">#REF!</definedName>
    <definedName name="Sp.VIIIa">#REF!</definedName>
    <definedName name="Sp.VIIIq">#REF!</definedName>
    <definedName name="Sp.Vo">#REF!</definedName>
    <definedName name="Sp.X">#REF!</definedName>
    <definedName name="Sp.X1">#REF!</definedName>
    <definedName name="Sp.X2">#REF!</definedName>
    <definedName name="Sp.Xc">#REF!</definedName>
    <definedName name="SP.Xf">#REF!</definedName>
    <definedName name="SP.Xg">#REF!</definedName>
    <definedName name="SP.Xh">#REF!</definedName>
    <definedName name="SP.Xi">#REF!</definedName>
    <definedName name="SP.Xj">#REF!</definedName>
    <definedName name="SP.Xk">#REF!</definedName>
    <definedName name="SP.Xl">#REF!</definedName>
    <definedName name="SP.Xm">#REF!</definedName>
    <definedName name="SP.Xn">#REF!</definedName>
    <definedName name="SP.Xo">#REF!</definedName>
    <definedName name="SP.Xp">#REF!</definedName>
    <definedName name="SP.Xq">#REF!</definedName>
    <definedName name="SP.Xr">#REF!</definedName>
    <definedName name="SP.Xs">#REF!</definedName>
    <definedName name="SP.XX">#REF!</definedName>
    <definedName name="sp.xxx">#REF!</definedName>
    <definedName name="Sp.y">#REF!</definedName>
    <definedName name="Sp.y1">#REF!</definedName>
    <definedName name="Sp.y2">#REF!</definedName>
    <definedName name="Sp.y3">#REF!</definedName>
    <definedName name="Sp.y4">#REF!</definedName>
    <definedName name="Sp.y5">#REF!</definedName>
    <definedName name="Sp.y6">#REF!</definedName>
    <definedName name="Sp.YZ">#REF!</definedName>
    <definedName name="Sp.YZ1">#REF!</definedName>
    <definedName name="Sp.Z">#REF!</definedName>
    <definedName name="Sp.Z1">#REF!</definedName>
    <definedName name="sp_1">#REF!</definedName>
    <definedName name="sp_1_1">#REF!</definedName>
    <definedName name="sp_1_1_1">#REF!</definedName>
    <definedName name="sp_3">#REF!</definedName>
    <definedName name="sp_4">#REF!</definedName>
    <definedName name="sp_7">#REF!</definedName>
    <definedName name="SPA">#REF!</definedName>
    <definedName name="spacer">#REF!</definedName>
    <definedName name="span5">#REF!</definedName>
    <definedName name="Spanner_Auto_File">"C:\My Documents\tinh cdo.x2a"</definedName>
    <definedName name="Sparepart">#REF!</definedName>
    <definedName name="sparyer">#REF!</definedName>
    <definedName name="spav">#REF!</definedName>
    <definedName name="spaw">#REF!</definedName>
    <definedName name="spc">#REF!</definedName>
    <definedName name="spec_light">#REF!</definedName>
    <definedName name="SpecialPrice" hidden="1">#REF!</definedName>
    <definedName name="SPEK">#REF!</definedName>
    <definedName name="SPEMBA">#REF!</definedName>
    <definedName name="SPENING">#REF!</definedName>
    <definedName name="SPESIFIK">#REF!</definedName>
    <definedName name="Spesifikasil">#REF!</definedName>
    <definedName name="sphldrS11N">#REF!</definedName>
    <definedName name="SPI">#REF!</definedName>
    <definedName name="Spirt">#REF!</definedName>
    <definedName name="Spirtus">#REF!</definedName>
    <definedName name="spirtus_10">#REF!</definedName>
    <definedName name="spirtus_2">#REF!</definedName>
    <definedName name="spirtus_3">#REF!</definedName>
    <definedName name="spirtus_4">#REF!</definedName>
    <definedName name="spirtus_5">#REF!</definedName>
    <definedName name="spirtus_6">#REF!</definedName>
    <definedName name="spirtus_8">#REF!</definedName>
    <definedName name="spj">#REF!</definedName>
    <definedName name="spk">#REF!</definedName>
    <definedName name="spk1p">#REF!</definedName>
    <definedName name="spk3p">#REF!</definedName>
    <definedName name="spknipss">#REF!</definedName>
    <definedName name="SPL">#REF!</definedName>
    <definedName name="SPL_6">#REF!</definedName>
    <definedName name="SPL_8">#REF!</definedName>
    <definedName name="SPL_8_6">#REF!</definedName>
    <definedName name="split">#REF!</definedName>
    <definedName name="Split_Beton">#REF!</definedName>
    <definedName name="split1">#REF!</definedName>
    <definedName name="split2">#REF!</definedName>
    <definedName name="split4">#REF!</definedName>
    <definedName name="splitb">#REF!</definedName>
    <definedName name="splitc">#REF!</definedName>
    <definedName name="SPMK">#REF!</definedName>
    <definedName name="spot">#REF!</definedName>
    <definedName name="spp" hidden="1">#REF!</definedName>
    <definedName name="spp.regatta">#N/A</definedName>
    <definedName name="SPR">#REF!</definedName>
    <definedName name="SPRAYER">#REF!</definedName>
    <definedName name="sprayer_5Hp_hari">#REF!</definedName>
    <definedName name="sprayer_5Hp_jam">#REF!</definedName>
    <definedName name="sprayer_hari">#REF!</definedName>
    <definedName name="sprayer_jam">#REF!</definedName>
    <definedName name="Spring_Knip">#REF!</definedName>
    <definedName name="spritus">#REF!</definedName>
    <definedName name="SPRO">#REF!</definedName>
    <definedName name="spsaub">#REF!</definedName>
    <definedName name="spsp">#REF!</definedName>
    <definedName name="spsu">#REF!</definedName>
    <definedName name="spunp">#REF!</definedName>
    <definedName name="sputih">#REF!</definedName>
    <definedName name="spw">#REF!</definedName>
    <definedName name="sQ">#REF!</definedName>
    <definedName name="SQW">#REF!</definedName>
    <definedName name="srdeg" localSheetId="9">{"'Sheet1'!$A$1"}</definedName>
    <definedName name="srdeg">{"'Sheet1'!$A$1"}</definedName>
    <definedName name="SREHAB">#REF!</definedName>
    <definedName name="srmh">#REF!</definedName>
    <definedName name="srt">#REF!</definedName>
    <definedName name="ss">#REF!</definedName>
    <definedName name="ss_1.2">#REF!</definedName>
    <definedName name="SS_8.01_11_A">#REF!</definedName>
    <definedName name="SS1001D">#N/A</definedName>
    <definedName name="SS1001L">#N/A</definedName>
    <definedName name="SS1001Y">#N/A</definedName>
    <definedName name="SSC">#REF!</definedName>
    <definedName name="SSDS" localSheetId="9">{"Book1","4.09 FLORA DAN FAUNA.xls","4.22 PERLENGKAPAN SEKOLAH.xls"}</definedName>
    <definedName name="SSDS">{"Book1","4.09 FLORA DAN FAUNA.xls","4.22 PERLENGKAPAN SEKOLAH.xls"}</definedName>
    <definedName name="ssdt01">#REF!</definedName>
    <definedName name="ssdz03">#REF!</definedName>
    <definedName name="ssdz05">#REF!</definedName>
    <definedName name="ssdz06">#REF!</definedName>
    <definedName name="SSE">#REF!</definedName>
    <definedName name="SSE_1">#REF!</definedName>
    <definedName name="SSE_4">#REF!</definedName>
    <definedName name="ssex01">#REF!</definedName>
    <definedName name="ssex02">#REF!</definedName>
    <definedName name="ssfsgeg" hidden="1">#REF!</definedName>
    <definedName name="ssmg01">#REF!</definedName>
    <definedName name="SSS">#REF!</definedName>
    <definedName name="SSSP300">#REF!</definedName>
    <definedName name="SSSP350">#REF!</definedName>
    <definedName name="ssss">#REF!</definedName>
    <definedName name="ssss_1">#REF!</definedName>
    <definedName name="ssss_1_1">#REF!</definedName>
    <definedName name="ssss_1_1_1">#REF!</definedName>
    <definedName name="ssss_2">#REF!</definedName>
    <definedName name="ssss_3">#REF!</definedName>
    <definedName name="ssss_3_1">#REF!</definedName>
    <definedName name="ssss_4">#REF!</definedName>
    <definedName name="ssss_4_1">#REF!</definedName>
    <definedName name="ssss_5">#REF!</definedName>
    <definedName name="ssss_6">#REF!</definedName>
    <definedName name="ssss_7">#REF!</definedName>
    <definedName name="ssss_7_1">#REF!</definedName>
    <definedName name="ssss_8">#REF!</definedName>
    <definedName name="ssss_9">#REF!</definedName>
    <definedName name="sssss">#REF!</definedName>
    <definedName name="SSSSSSS">#REF!</definedName>
    <definedName name="ssssssss">#REF!</definedName>
    <definedName name="SSSSSSSSSSSSSSS">#REF!</definedName>
    <definedName name="sstpb">#REF!</definedName>
    <definedName name="sstr01">#REF!</definedName>
    <definedName name="ssvc01">#REF!</definedName>
    <definedName name="ssver54">#REF!</definedName>
    <definedName name="ssw">#REF!</definedName>
    <definedName name="ssw_4">#REF!</definedName>
    <definedName name="sswl01">#REF!</definedName>
    <definedName name="sswl04">#REF!</definedName>
    <definedName name="sswl06">#REF!</definedName>
    <definedName name="sswt01">#REF!</definedName>
    <definedName name="st">#REF!</definedName>
    <definedName name="st_1">#REF!</definedName>
    <definedName name="st_1_1">#REF!</definedName>
    <definedName name="st_1_1_1">#REF!</definedName>
    <definedName name="st_2">#REF!</definedName>
    <definedName name="st_3_1">#REF!</definedName>
    <definedName name="st_3_1_1">#REF!</definedName>
    <definedName name="st_4">#REF!</definedName>
    <definedName name="st_4_1">#REF!</definedName>
    <definedName name="st_5">#REF!</definedName>
    <definedName name="st_6">#REF!</definedName>
    <definedName name="st_7">#REF!</definedName>
    <definedName name="st_7_1">#REF!</definedName>
    <definedName name="st_8">#REF!</definedName>
    <definedName name="st_9">#REF!</definedName>
    <definedName name="st3p">#REF!</definedName>
    <definedName name="STA_0">#REF!</definedName>
    <definedName name="STA_1">#REF!</definedName>
    <definedName name="STA_10">#REF!</definedName>
    <definedName name="STA_11">#REF!</definedName>
    <definedName name="STA_12">#REF!</definedName>
    <definedName name="STA_13">#REF!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_9">#REF!</definedName>
    <definedName name="STA0">#REF!</definedName>
    <definedName name="Staf4">#REF!</definedName>
    <definedName name="Staf5">#REF!</definedName>
    <definedName name="Staf6">#REF!</definedName>
    <definedName name="staff">#REF!</definedName>
    <definedName name="STAFF_MESS">#REF!</definedName>
    <definedName name="STAFF_MESS_4">#REF!</definedName>
    <definedName name="Stair_Nosing_Niro_G.7_40_Polish">#REF!</definedName>
    <definedName name="stais">#REF!</definedName>
    <definedName name="stam">#REF!</definedName>
    <definedName name="stamp">#REF!</definedName>
    <definedName name="STAMPER">#REF!</definedName>
    <definedName name="Stapeling_besi_beton_dan_wiremesh">#REF!</definedName>
    <definedName name="starcskv">#REF!</definedName>
    <definedName name="START">#REF!</definedName>
    <definedName name="Startup">#REF!</definedName>
    <definedName name="State">#REF!</definedName>
    <definedName name="stater">#REF!</definedName>
    <definedName name="STB_1">#REF!</definedName>
    <definedName name="STB_2">#REF!</definedName>
    <definedName name="STB_3">#REF!</definedName>
    <definedName name="STB_3_A">#REF!</definedName>
    <definedName name="STB_3_B">#REF!</definedName>
    <definedName name="STB_4">#REF!</definedName>
    <definedName name="STB_5">#REF!</definedName>
    <definedName name="STB_6">#REF!</definedName>
    <definedName name="STB_6_A">#REF!</definedName>
    <definedName name="STB_7">#REF!</definedName>
    <definedName name="STB_8">#REF!</definedName>
    <definedName name="STC_1">#REF!</definedName>
    <definedName name="STC_10">#REF!</definedName>
    <definedName name="STC_11">#REF!</definedName>
    <definedName name="STC_12">#REF!</definedName>
    <definedName name="STC_13">#REF!</definedName>
    <definedName name="STC_14">#REF!</definedName>
    <definedName name="STC_15">#REF!</definedName>
    <definedName name="STC_16">#REF!</definedName>
    <definedName name="STC_18">#REF!</definedName>
    <definedName name="STC_19">#REF!</definedName>
    <definedName name="STC_2">#REF!</definedName>
    <definedName name="STC_3">#REF!</definedName>
    <definedName name="STC_4">#REF!</definedName>
    <definedName name="STC_5">#REF!</definedName>
    <definedName name="STC_6">#REF!</definedName>
    <definedName name="STC_7">#REF!</definedName>
    <definedName name="STC_8">#REF!</definedName>
    <definedName name="STC_9">#REF!</definedName>
    <definedName name="STD_1">#REF!</definedName>
    <definedName name="STD_10">#REF!</definedName>
    <definedName name="STD_11">#REF!</definedName>
    <definedName name="STD_12">#REF!</definedName>
    <definedName name="STD_13">#REF!</definedName>
    <definedName name="STD_14">#REF!</definedName>
    <definedName name="STD_15">#REF!</definedName>
    <definedName name="STD_16">#REF!</definedName>
    <definedName name="STD_17">#REF!</definedName>
    <definedName name="STD_18">#REF!</definedName>
    <definedName name="STD_19">#REF!</definedName>
    <definedName name="STD_2">#REF!</definedName>
    <definedName name="STD_20">#REF!</definedName>
    <definedName name="STD_21">#REF!</definedName>
    <definedName name="STD_22">#REF!</definedName>
    <definedName name="STD_23">#REF!</definedName>
    <definedName name="STD_24">#REF!</definedName>
    <definedName name="STD_25">#REF!</definedName>
    <definedName name="STD_26">#REF!</definedName>
    <definedName name="STD_27">#REF!</definedName>
    <definedName name="STD_28">#REF!</definedName>
    <definedName name="STD_29">#REF!</definedName>
    <definedName name="STD_3">#REF!</definedName>
    <definedName name="STD_4">#REF!</definedName>
    <definedName name="STD_5">#REF!</definedName>
    <definedName name="STD_6">#REF!</definedName>
    <definedName name="STD_7">#REF!</definedName>
    <definedName name="STD_8">#REF!</definedName>
    <definedName name="STD_9">#REF!</definedName>
    <definedName name="std1.5">#REF!</definedName>
    <definedName name="std1.5_1">#REF!</definedName>
    <definedName name="std1.5_1_1">#REF!</definedName>
    <definedName name="std1.5_1_1_1">#REF!</definedName>
    <definedName name="std1.5_3">#REF!</definedName>
    <definedName name="std1.5_4">#REF!</definedName>
    <definedName name="std1.5_7">#REF!</definedName>
    <definedName name="std100___0">"$#REF!.$N$297"</definedName>
    <definedName name="std100_1">#REF!</definedName>
    <definedName name="std100_1_1">#REF!</definedName>
    <definedName name="std100_1_1_1">#REF!</definedName>
    <definedName name="std100_2">#REF!</definedName>
    <definedName name="std100_2_1">#REF!</definedName>
    <definedName name="std100_3">#REF!</definedName>
    <definedName name="std100_3_1">#REF!</definedName>
    <definedName name="std100_3_1_1">#REF!</definedName>
    <definedName name="std100_4">#REF!</definedName>
    <definedName name="std100_4_1">#REF!</definedName>
    <definedName name="std100_5">#REF!</definedName>
    <definedName name="std100_6">#REF!</definedName>
    <definedName name="std100_7">#REF!</definedName>
    <definedName name="std100_7_1">#REF!</definedName>
    <definedName name="std100_8">#REF!</definedName>
    <definedName name="std100_9">#REF!</definedName>
    <definedName name="std150___0">"$#REF!.$N$275"</definedName>
    <definedName name="std150_1">#REF!</definedName>
    <definedName name="std150_1_1">#REF!</definedName>
    <definedName name="std150_1_1_1">#REF!</definedName>
    <definedName name="std150_2">#REF!</definedName>
    <definedName name="std150_3">#REF!</definedName>
    <definedName name="std150_3_1">#REF!</definedName>
    <definedName name="std150_4">#REF!</definedName>
    <definedName name="std150_4_1">#REF!</definedName>
    <definedName name="std150_5">#REF!</definedName>
    <definedName name="std150_6">#REF!</definedName>
    <definedName name="std150_7">#REF!</definedName>
    <definedName name="std150_7_1">#REF!</definedName>
    <definedName name="std150_8">#REF!</definedName>
    <definedName name="std150_9">#REF!</definedName>
    <definedName name="std2.5">#REF!</definedName>
    <definedName name="std2.5_1">#REF!</definedName>
    <definedName name="std2.5_1_1">#REF!</definedName>
    <definedName name="std2.5_1_1_1">#REF!</definedName>
    <definedName name="std2.5_3">#REF!</definedName>
    <definedName name="std2.5_4">#REF!</definedName>
    <definedName name="std2.5_7">#REF!</definedName>
    <definedName name="std2_1">#REF!</definedName>
    <definedName name="std2_1_1">#REF!</definedName>
    <definedName name="std2_1_1_1">#REF!</definedName>
    <definedName name="std2_3">#REF!</definedName>
    <definedName name="std2_4">#REF!</definedName>
    <definedName name="std2_7">#REF!</definedName>
    <definedName name="std3_1">#REF!</definedName>
    <definedName name="std3_1_1">#REF!</definedName>
    <definedName name="std3_1_1_1">#REF!</definedName>
    <definedName name="std3_3">#REF!</definedName>
    <definedName name="std3_4">#REF!</definedName>
    <definedName name="std3_7">#REF!</definedName>
    <definedName name="std4_1">#REF!</definedName>
    <definedName name="std4_1_1">#REF!</definedName>
    <definedName name="std4_1_1_1">#REF!</definedName>
    <definedName name="STD4_11">#REF!</definedName>
    <definedName name="std4_3">#REF!</definedName>
    <definedName name="std4_4">#REF!</definedName>
    <definedName name="std4_7">#REF!</definedName>
    <definedName name="std50___0">"$#REF!.$N$298"</definedName>
    <definedName name="std50_1">#REF!</definedName>
    <definedName name="std50_1_1">#REF!</definedName>
    <definedName name="std50_1_1_1">#REF!</definedName>
    <definedName name="std50_2">#REF!</definedName>
    <definedName name="std50_2_1">#REF!</definedName>
    <definedName name="std50_3">#REF!</definedName>
    <definedName name="std50_3_1">#REF!</definedName>
    <definedName name="std50_3_1_1">#REF!</definedName>
    <definedName name="std50_4">#REF!</definedName>
    <definedName name="std50_4_1">#REF!</definedName>
    <definedName name="std50_5">#REF!</definedName>
    <definedName name="std50_6">#REF!</definedName>
    <definedName name="std50_7">#REF!</definedName>
    <definedName name="std50_7_1">#REF!</definedName>
    <definedName name="std50_8">#REF!</definedName>
    <definedName name="std50_9">#REF!</definedName>
    <definedName name="std65___0">"$#REF!.$N$276"</definedName>
    <definedName name="std65_1">#REF!</definedName>
    <definedName name="std65_1_1">#REF!</definedName>
    <definedName name="std65_1_1_1">#REF!</definedName>
    <definedName name="std65_2">#REF!</definedName>
    <definedName name="std65_3">#REF!</definedName>
    <definedName name="std65_3_1">#REF!</definedName>
    <definedName name="std65_4">#REF!</definedName>
    <definedName name="std65_4_1">#REF!</definedName>
    <definedName name="std65_5">#REF!</definedName>
    <definedName name="std65_6">#REF!</definedName>
    <definedName name="std65_7">#REF!</definedName>
    <definedName name="std65_7_1">#REF!</definedName>
    <definedName name="std65_8">#REF!</definedName>
    <definedName name="std65_9">#REF!</definedName>
    <definedName name="STDE">#REF!</definedName>
    <definedName name="stde1">#REF!</definedName>
    <definedName name="STDR">#REF!</definedName>
    <definedName name="stdsp10">#REF!</definedName>
    <definedName name="stdsp13">#REF!</definedName>
    <definedName name="stdsp19">#REF!</definedName>
    <definedName name="stdsp29">#REF!</definedName>
    <definedName name="stdsp6">#REF!</definedName>
    <definedName name="stdsp8">#REF!</definedName>
    <definedName name="STE_1">#REF!</definedName>
    <definedName name="STE_10">#REF!</definedName>
    <definedName name="STE_2">#REF!</definedName>
    <definedName name="STE_3">#REF!</definedName>
    <definedName name="STE_4">#REF!</definedName>
    <definedName name="STE_5">#REF!</definedName>
    <definedName name="STE_6">#REF!</definedName>
    <definedName name="STE_7">#REF!</definedName>
    <definedName name="STE_8">#REF!</definedName>
    <definedName name="STE_9">#REF!</definedName>
    <definedName name="stecdsp6">#REF!</definedName>
    <definedName name="stecdsp8">#REF!</definedName>
    <definedName name="Steel">#REF!</definedName>
    <definedName name="STEEL_ANGEL_1">#REF!</definedName>
    <definedName name="STEEL_ANGEL_2">#REF!</definedName>
    <definedName name="STEEL_PIPE">#REF!</definedName>
    <definedName name="STEEL_PPF">#REF!</definedName>
    <definedName name="Steel_Rod_Dia._32_mm">#REF!</definedName>
    <definedName name="steel1">#REF!</definedName>
    <definedName name="steelformwork">#REF!</definedName>
    <definedName name="steelrailing">#REF!</definedName>
    <definedName name="steger">#REF!</definedName>
    <definedName name="Steger_work">#REF!</definedName>
    <definedName name="StegerBambu">#REF!</definedName>
    <definedName name="STEIGER">#REF!</definedName>
    <definedName name="steker">#REF!</definedName>
    <definedName name="stelbesi">#REF!</definedName>
    <definedName name="stemper">#REF!</definedName>
    <definedName name="sten1">#REF!</definedName>
    <definedName name="sten1_10">#REF!</definedName>
    <definedName name="sten1_2">#REF!</definedName>
    <definedName name="sten1_3">#REF!</definedName>
    <definedName name="sten1_4">#REF!</definedName>
    <definedName name="sten1_5">#REF!</definedName>
    <definedName name="sten1_6">#REF!</definedName>
    <definedName name="sten1_8">#REF!</definedName>
    <definedName name="sten12">#REF!</definedName>
    <definedName name="sten12_1">#REF!</definedName>
    <definedName name="sten12t">#REF!</definedName>
    <definedName name="sten12t_1">#REF!</definedName>
    <definedName name="sten23">#REF!</definedName>
    <definedName name="sten35">#REF!</definedName>
    <definedName name="sten35_10">#REF!</definedName>
    <definedName name="sten35_2">#REF!</definedName>
    <definedName name="sten35_3">#REF!</definedName>
    <definedName name="sten35_4">#REF!</definedName>
    <definedName name="sten35_5">#REF!</definedName>
    <definedName name="sten35_6">#REF!</definedName>
    <definedName name="sten35_8">#REF!</definedName>
    <definedName name="sten57">#REF!</definedName>
    <definedName name="sten57_10">#REF!</definedName>
    <definedName name="sten57_2">#REF!</definedName>
    <definedName name="sten57_3">#REF!</definedName>
    <definedName name="sten57_4">#REF!</definedName>
    <definedName name="sten57_5">#REF!</definedName>
    <definedName name="sten57_6">#REF!</definedName>
    <definedName name="sten57_8">#REF!</definedName>
    <definedName name="stenslag">#REF!</definedName>
    <definedName name="step">#REF!</definedName>
    <definedName name="step_nosing">#REF!</definedName>
    <definedName name="stepnos">#REF!</definedName>
    <definedName name="stepnos_kerampolis">#REF!</definedName>
    <definedName name="stero">#REF!</definedName>
    <definedName name="STERU" localSheetId="9">{"'Sheet1'!$A$1"}</definedName>
    <definedName name="STERU">{"'Sheet1'!$A$1"}</definedName>
    <definedName name="STF_1">#REF!</definedName>
    <definedName name="STF_2">#REF!</definedName>
    <definedName name="STF_3">#REF!</definedName>
    <definedName name="STF_4">#REF!</definedName>
    <definedName name="Stiffener_20_mm">#REF!</definedName>
    <definedName name="STK">#REF!</definedName>
    <definedName name="stk_biasa">#REF!</definedName>
    <definedName name="stk_data">#REF!</definedName>
    <definedName name="stk_lantai">#REF!</definedName>
    <definedName name="stk_telp">#REF!</definedName>
    <definedName name="stk_tlp">#REF!</definedName>
    <definedName name="stk_tv">#REF!</definedName>
    <definedName name="stktbrco">#REF!</definedName>
    <definedName name="STL" hidden="1">#REF!</definedName>
    <definedName name="STM">#REF!</definedName>
    <definedName name="stmix175">#REF!</definedName>
    <definedName name="stmix225">#REF!</definedName>
    <definedName name="stmpk">#REF!</definedName>
    <definedName name="stnh">#REF!</definedName>
    <definedName name="STOCK">#REF!</definedName>
    <definedName name="stone">#REF!</definedName>
    <definedName name="Stone.Crusher">#REF!</definedName>
    <definedName name="STONE_CRUSHER">#REF!</definedName>
    <definedName name="STONECRUSHER">#REF!</definedName>
    <definedName name="Stoneexcav">#REF!</definedName>
    <definedName name="Stonemasonry">#REF!</definedName>
    <definedName name="stonemasonry2">#REF!</definedName>
    <definedName name="Stonework">#REF!</definedName>
    <definedName name="stoot">#REF!</definedName>
    <definedName name="stootW">#REF!</definedName>
    <definedName name="STOP">#REF!</definedName>
    <definedName name="stop.ac">#REF!</definedName>
    <definedName name="stop.k">#REF!</definedName>
    <definedName name="STOP_1">#REF!</definedName>
    <definedName name="STOP_1_1">#REF!</definedName>
    <definedName name="STOP_1_1_1">#REF!</definedName>
    <definedName name="STOP_3">#REF!</definedName>
    <definedName name="STOP_4">#REF!</definedName>
    <definedName name="STOP_7">#REF!</definedName>
    <definedName name="STOP_KONTAK">#REF!</definedName>
    <definedName name="Stop_kontak_sekualitas_broco">#REF!</definedName>
    <definedName name="Stop_kran_biasa">#REF!</definedName>
    <definedName name="Stop_kran_wasfhtafel">#REF!</definedName>
    <definedName name="stop_TA1">#REF!</definedName>
    <definedName name="stop_TA2">#REF!</definedName>
    <definedName name="STOP2">#REF!</definedName>
    <definedName name="STOP2_1">#REF!</definedName>
    <definedName name="STOP2_1_1">#REF!</definedName>
    <definedName name="STOP2_1_1_1">#REF!</definedName>
    <definedName name="STOP2_3">#REF!</definedName>
    <definedName name="STOP2_4">#REF!</definedName>
    <definedName name="STOP2_7">#REF!</definedName>
    <definedName name="STOP2E">#REF!</definedName>
    <definedName name="STOP2E_1">#REF!</definedName>
    <definedName name="STOP2E_1_1">#REF!</definedName>
    <definedName name="STOP2E_1_1_1">#REF!</definedName>
    <definedName name="STOP2E_3">#REF!</definedName>
    <definedName name="STOP2E_4">#REF!</definedName>
    <definedName name="STOP2E_7">#REF!</definedName>
    <definedName name="STOPAC">#REF!</definedName>
    <definedName name="STOPBIASA">#REF!</definedName>
    <definedName name="STOPE">#REF!</definedName>
    <definedName name="STOPE_1">#REF!</definedName>
    <definedName name="STOPE_1_1">#REF!</definedName>
    <definedName name="STOPE_1_1_1">#REF!</definedName>
    <definedName name="STOPE_3">#REF!</definedName>
    <definedName name="STOPE_4">#REF!</definedName>
    <definedName name="STOPE_7">#REF!</definedName>
    <definedName name="Stoper">#REF!</definedName>
    <definedName name="stopkontak">#REF!</definedName>
    <definedName name="stopkontak_1">#REF!</definedName>
    <definedName name="stopkontak3">#REF!</definedName>
    <definedName name="stopkontak3_10">#REF!</definedName>
    <definedName name="stopkontak3_2">#REF!</definedName>
    <definedName name="stopkontak3_3">#REF!</definedName>
    <definedName name="stopkontak3_4">#REF!</definedName>
    <definedName name="stopkontak3_5">#REF!</definedName>
    <definedName name="stopkontak3_6">#REF!</definedName>
    <definedName name="stopkontak3_8">#REF!</definedName>
    <definedName name="stopkontakbroco10A">#REF!</definedName>
    <definedName name="Stot__3___5__cm">#REF!</definedName>
    <definedName name="STP" localSheetId="9">[0]!__________grc1:[0]!__________gvd150</definedName>
    <definedName name="STP">[0]!__________grc1:[0]!__________gvd150</definedName>
    <definedName name="stpb" localSheetId="9">#REF!</definedName>
    <definedName name="stpb">#REF!</definedName>
    <definedName name="stpiezo">#REF!</definedName>
    <definedName name="stpolos">#REF!</definedName>
    <definedName name="stprsewa">#REF!</definedName>
    <definedName name="STR">#REF!</definedName>
    <definedName name="STR_LAIN">#REF!</definedName>
    <definedName name="str10showa0.5">#REF!</definedName>
    <definedName name="str10showa0.75">#REF!</definedName>
    <definedName name="str10showa1">#REF!</definedName>
    <definedName name="str10showa1.25">#REF!</definedName>
    <definedName name="str10showa1.5">#REF!</definedName>
    <definedName name="str10showa2">#REF!</definedName>
    <definedName name="str10showa2.5">#REF!</definedName>
    <definedName name="str10showa3">#REF!</definedName>
    <definedName name="str10showa4">#REF!</definedName>
    <definedName name="str10showa5">#REF!</definedName>
    <definedName name="str10showa6">#REF!</definedName>
    <definedName name="str10toyo14">#REF!</definedName>
    <definedName name="str20showa2">#REF!</definedName>
    <definedName name="str20showa2.5">#REF!</definedName>
    <definedName name="str20showa3">#REF!</definedName>
    <definedName name="str20showa4">#REF!</definedName>
    <definedName name="str20showa5">#REF!</definedName>
    <definedName name="str20showa6">#REF!</definedName>
    <definedName name="STRAINER250">#REF!</definedName>
    <definedName name="strbersih0.5">#REF!</definedName>
    <definedName name="strbersih0.75">#REF!</definedName>
    <definedName name="strbersih1">#REF!</definedName>
    <definedName name="strbersih1.25">#REF!</definedName>
    <definedName name="strbersih1.5">#REF!</definedName>
    <definedName name="strbersih2">#REF!</definedName>
    <definedName name="strbersih2.5">#REF!</definedName>
    <definedName name="strbersihkitz0.5">#REF!</definedName>
    <definedName name="strbersihkitz0.75">#REF!</definedName>
    <definedName name="strbersihkitz07.5">#REF!</definedName>
    <definedName name="strbersihkitz1">#REF!</definedName>
    <definedName name="strbersihkitz1.25">#REF!</definedName>
    <definedName name="strbersihkitz1.5">#REF!</definedName>
    <definedName name="strbersihkitz2">#REF!</definedName>
    <definedName name="strbersihkitz2.5">#REF!</definedName>
    <definedName name="strbersihty0.5">#REF!</definedName>
    <definedName name="strbersihty0.75">#REF!</definedName>
    <definedName name="strbersihty1">#REF!</definedName>
    <definedName name="strbersihty1.25">#REF!</definedName>
    <definedName name="strbersihty1.5">#REF!</definedName>
    <definedName name="strbersihty2">#REF!</definedName>
    <definedName name="strbersihty2.5">#REF!</definedName>
    <definedName name="STREETBOX">#REF!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10">#REF!</definedName>
    <definedName name="strhydrant12">#REF!</definedName>
    <definedName name="strhydrant2">#REF!</definedName>
    <definedName name="strhydrant2.5">#REF!</definedName>
    <definedName name="strhydrant3">#REF!</definedName>
    <definedName name="strhydrant4">#REF!</definedName>
    <definedName name="strhydrant5">#REF!</definedName>
    <definedName name="strhydrant6">#REF!</definedName>
    <definedName name="strhydrant8">#REF!</definedName>
    <definedName name="strhydrantkitz1.5">#REF!</definedName>
    <definedName name="strhydrantkitz2">#REF!</definedName>
    <definedName name="strhydrantkitz2.5">#REF!</definedName>
    <definedName name="strhydrantkitz3">#REF!</definedName>
    <definedName name="strhydrantkitz4">#REF!</definedName>
    <definedName name="strhydrantkitz5">#REF!</definedName>
    <definedName name="strhydrantkitz6">#REF!</definedName>
    <definedName name="strhydranty1.5">#REF!</definedName>
    <definedName name="strhydranty10">#REF!</definedName>
    <definedName name="strhydranty12">#REF!</definedName>
    <definedName name="strhydranty2">#REF!</definedName>
    <definedName name="strhydranty2.5">#REF!</definedName>
    <definedName name="strhydranty3">#REF!</definedName>
    <definedName name="strhydranty4">#REF!</definedName>
    <definedName name="strhydranty5">#REF!</definedName>
    <definedName name="strhydranty6">#REF!</definedName>
    <definedName name="strhydranty8">#REF!</definedName>
    <definedName name="striping">#REF!</definedName>
    <definedName name="STRIPING1">#REF!</definedName>
    <definedName name="stripingtanah">#REF!</definedName>
    <definedName name="STRUK">#REF!</definedName>
    <definedName name="STRUKTUR">#REF!</definedName>
    <definedName name="struktur_1">#REF!</definedName>
    <definedName name="struktur_4">#REF!</definedName>
    <definedName name="STRUKTUR2">#REF!</definedName>
    <definedName name="stulir">#REF!</definedName>
    <definedName name="Stutwerk">#REF!</definedName>
    <definedName name="stvlvTL511C1">#REF!</definedName>
    <definedName name="stvlvTX421SCNGCC">#REF!</definedName>
    <definedName name="sty">#REF!</definedName>
    <definedName name="styl">#REF!</definedName>
    <definedName name="style">#REF!</definedName>
    <definedName name="STYLE_BALI">#REF!</definedName>
    <definedName name="STYLE_BALI_PADA_PINTU">#REF!</definedName>
    <definedName name="StyleBali">#REF!</definedName>
    <definedName name="stylebalisilekarang">#REF!</definedName>
    <definedName name="su" localSheetId="9" hidden="1">{#N/A,#N/A,TRUE,"Front";#N/A,#N/A,TRUE,"Simple Letter";#N/A,#N/A,TRUE,"Inside";#N/A,#N/A,TRUE,"Contents";#N/A,#N/A,TRUE,"Basis";#N/A,#N/A,TRUE,"Inclusions";#N/A,#N/A,TRUE,"Exclusions";#N/A,#N/A,TRUE,"Areas";#N/A,#N/A,TRUE,"Summary";#N/A,#N/A,TRUE,"Detail"}</definedName>
    <definedName name="su" hidden="1">{#N/A,#N/A,TRUE,"Front";#N/A,#N/A,TRUE,"Simple Letter";#N/A,#N/A,TRUE,"Inside";#N/A,#N/A,TRUE,"Contents";#N/A,#N/A,TRUE,"Basis";#N/A,#N/A,TRUE,"Inclusions";#N/A,#N/A,TRUE,"Exclusions";#N/A,#N/A,TRUE,"Areas";#N/A,#N/A,TRUE,"Summary";#N/A,#N/A,TRUE,"Detail"}</definedName>
    <definedName name="Sub" localSheetId="9">INDEX(#REF!,[0]!_____MDE54+1)</definedName>
    <definedName name="Sub">INDEX(#REF!,[0]!_____MDE54+1)</definedName>
    <definedName name="Sub_Total">#REF!</definedName>
    <definedName name="SUB_TOTAL__VII">#REF!</definedName>
    <definedName name="Sub_Water_Profing">#REF!</definedName>
    <definedName name="SUB1A">#REF!</definedName>
    <definedName name="SUB1B">#REF!</definedName>
    <definedName name="SUB1C">#REF!</definedName>
    <definedName name="SUB2A">#REF!</definedName>
    <definedName name="SUB2B">#REF!</definedName>
    <definedName name="SUB2C">#REF!</definedName>
    <definedName name="SUB3A">#REF!</definedName>
    <definedName name="SUB3B">#REF!</definedName>
    <definedName name="SUB3C">#REF!</definedName>
    <definedName name="SUB4A">#REF!</definedName>
    <definedName name="SUB4B">#REF!</definedName>
    <definedName name="SUB4C">#REF!</definedName>
    <definedName name="SUB5A">#REF!</definedName>
    <definedName name="SUB5B">#REF!</definedName>
    <definedName name="SUB5C">#REF!</definedName>
    <definedName name="SUB6A">#REF!</definedName>
    <definedName name="SUB6B">#REF!</definedName>
    <definedName name="SUB6C">#REF!</definedName>
    <definedName name="SUB7A">#REF!</definedName>
    <definedName name="SUB7B">#REF!</definedName>
    <definedName name="SUB7C">#REF!</definedName>
    <definedName name="SUB8A">#REF!</definedName>
    <definedName name="SUB8B">#REF!</definedName>
    <definedName name="SUB8C">#REF!</definedName>
    <definedName name="SUB9A">#REF!</definedName>
    <definedName name="SUB9B">#REF!</definedName>
    <definedName name="SUB9C">#REF!</definedName>
    <definedName name="SubBaru">#REF!</definedName>
    <definedName name="SubCCOIntern">#REF!</definedName>
    <definedName name="SubChange">#REF!</definedName>
    <definedName name="subgrade">#REF!</definedName>
    <definedName name="Subgradepreparation">#REF!</definedName>
    <definedName name="Subkeg">#REF!</definedName>
    <definedName name="subkon">#REF!</definedName>
    <definedName name="Subkont_angkurf12">#REF!</definedName>
    <definedName name="Subkont_antirayap">#REF!</definedName>
    <definedName name="Subkont_baja">#REF!</definedName>
    <definedName name="Subkont_bautf12">#REF!</definedName>
    <definedName name="Subkont_catzinkromete">#REF!</definedName>
    <definedName name="Subkont_jarumkeras">#REF!</definedName>
    <definedName name="SUBKONTRAKTOR">#REF!</definedName>
    <definedName name="subpan">#REF!</definedName>
    <definedName name="SUBT">#REF!</definedName>
    <definedName name="SUBT.FIELD_EXP">#REF!</definedName>
    <definedName name="SUBT.FIELD_EXP_4">#REF!</definedName>
    <definedName name="SUBT.TEMP._WORK">#REF!</definedName>
    <definedName name="SUBT.TEMP._WORK_4">#REF!</definedName>
    <definedName name="SUBT_1">#REF!</definedName>
    <definedName name="SUBT_1_1">#REF!</definedName>
    <definedName name="SUBT_1_1_1">#REF!</definedName>
    <definedName name="SUBT_3">#REF!</definedName>
    <definedName name="subt_4">#REF!</definedName>
    <definedName name="SUBT_7">#REF!</definedName>
    <definedName name="SubTotal" localSheetId="9">IF(AND(#REF!&lt;&gt;"",#REF!="",#REF!=""),1,0)</definedName>
    <definedName name="SubTotal">IF(AND(#REF!&lt;&gt;"",#REF!="",#REF!=""),1,0)</definedName>
    <definedName name="SubTotalA.III">#REF!</definedName>
    <definedName name="SubTotalA.IV">#REF!</definedName>
    <definedName name="SubTotalA.IX">#REF!</definedName>
    <definedName name="SubTotalA.V">#REF!</definedName>
    <definedName name="SubTotalA.VI">#REF!</definedName>
    <definedName name="SubTotalA.VII">#REF!</definedName>
    <definedName name="SubTotalA.VIII">#REF!</definedName>
    <definedName name="SubTotalAnalisaRAB">IF(AND(ISTEXT(#REF!),ISBLANK(#REF!)),1,0)</definedName>
    <definedName name="SubTotalB.I">#REF!</definedName>
    <definedName name="SubTotalB.II">#REF!</definedName>
    <definedName name="SubTotalB.III">#REF!</definedName>
    <definedName name="SubTotalB.IV">#REF!</definedName>
    <definedName name="SubTotalB.IX">#REF!</definedName>
    <definedName name="SubTotalB.V">#REF!</definedName>
    <definedName name="SubTotalB.VI">#REF!</definedName>
    <definedName name="SubTotalB.VII">#REF!</definedName>
    <definedName name="SubTotalB.VIII">#REF!</definedName>
    <definedName name="SubTotalC.I">#REF!</definedName>
    <definedName name="SubTotalC.II">#REF!</definedName>
    <definedName name="SubTotalC.III">#REF!</definedName>
    <definedName name="SubTotalC.IV">#REF!</definedName>
    <definedName name="SubTotalC.IX">#REF!</definedName>
    <definedName name="SubTotalC.V">#REF!</definedName>
    <definedName name="SubTotalC.VI">#REF!</definedName>
    <definedName name="SubTotalC.VII">#REF!</definedName>
    <definedName name="SubTotalC.VIII">#REF!</definedName>
    <definedName name="SUCTION12.70MM">#REF!</definedName>
    <definedName name="SUCTION15.88MM">#REF!</definedName>
    <definedName name="SUCTION28.58MM">#REF!</definedName>
    <definedName name="SUCTION9.52MM">#REF!</definedName>
    <definedName name="sudin">#REF!</definedName>
    <definedName name="SUGENG">#N/A</definedName>
    <definedName name="SUGENG_2" localSheetId="9">[0]!__________ME12</definedName>
    <definedName name="SUGENG_2">[0]!__________ME12</definedName>
    <definedName name="SUGENG_3" localSheetId="9">[0]!__________ME14</definedName>
    <definedName name="SUGENG_3">[0]!__________ME14</definedName>
    <definedName name="SUGENG_4" localSheetId="9">[0]!__________ME17</definedName>
    <definedName name="SUGENG_4">[0]!__________ME17</definedName>
    <definedName name="Sugi" localSheetId="9">#REF!</definedName>
    <definedName name="Sugi">#REF!</definedName>
    <definedName name="sugiono" localSheetId="9">#REF!</definedName>
    <definedName name="sugiono">#REF!</definedName>
    <definedName name="suhgkdbnjgh">#REF!</definedName>
    <definedName name="sukaji">#REF!</definedName>
    <definedName name="sukamandi">#REF!</definedName>
    <definedName name="SukRengKamper">#REF!</definedName>
    <definedName name="suku_bunga">#REF!</definedName>
    <definedName name="sum">#REF!</definedName>
    <definedName name="sum_det">#REF!</definedName>
    <definedName name="SUM_G52_G83">#REF!</definedName>
    <definedName name="SUM1_1">#REF!</definedName>
    <definedName name="SUM1_4">#REF!</definedName>
    <definedName name="SUM2_1">#REF!</definedName>
    <definedName name="SUM2_1_1">#REF!</definedName>
    <definedName name="SUM2_1_1_1">#REF!</definedName>
    <definedName name="SUM2_3">#REF!</definedName>
    <definedName name="SUM2_4">#REF!</definedName>
    <definedName name="SUM2_7">#REF!</definedName>
    <definedName name="SUM2A">#REF!</definedName>
    <definedName name="SUM2A_1">#REF!</definedName>
    <definedName name="SUM2A_1_1">#REF!</definedName>
    <definedName name="SUM2A_1_1_1">#REF!</definedName>
    <definedName name="SUM2A_3">#REF!</definedName>
    <definedName name="SUM2A_4">#REF!</definedName>
    <definedName name="SUM2A_7">#REF!</definedName>
    <definedName name="SUM3_1">#REF!</definedName>
    <definedName name="SUM3_4">#REF!</definedName>
    <definedName name="sumbat">#REF!</definedName>
    <definedName name="sumbat_1">#REF!</definedName>
    <definedName name="SUMBER">#REF!</definedName>
    <definedName name="SumberDana">#REF!</definedName>
    <definedName name="sumberdaya">#REF!</definedName>
    <definedName name="sumboq1">#REF!</definedName>
    <definedName name="sumboq2">#REF!</definedName>
    <definedName name="sumbq">#REF!</definedName>
    <definedName name="sumbq1">#REF!</definedName>
    <definedName name="sumbq2">#REF!</definedName>
    <definedName name="SUMI">#REF!</definedName>
    <definedName name="SUMI_1">#REF!</definedName>
    <definedName name="SUMI_1_1">#REF!</definedName>
    <definedName name="SUMI_1_1_1">#REF!</definedName>
    <definedName name="SUMI_3">#REF!</definedName>
    <definedName name="SUMI_4">#REF!</definedName>
    <definedName name="SUMI_7">#REF!</definedName>
    <definedName name="SumItem">SUMIF(#REF!,"Total"&amp;#REF!,#REF!)</definedName>
    <definedName name="SumLabel">SUMIF(#REF!,LEFT(#REF!,1)&amp;#REF!,#REF!)</definedName>
    <definedName name="summary">#REF!</definedName>
    <definedName name="SummarySheraa" localSheetId="9">[0]!_________pab2</definedName>
    <definedName name="SummarySheraa">[0]!_________pab2</definedName>
    <definedName name="SumRincian" localSheetId="9">SUMIF(#REF!,#REF!,#REF!)</definedName>
    <definedName name="SumRincian">SUMIF(#REF!,#REF!,#REF!)</definedName>
    <definedName name="Sumur__peresapan_air_kotor_dan_kotoran" localSheetId="9">#REF!</definedName>
    <definedName name="Sumur__peresapan_air_kotor_dan_kotoran">#REF!</definedName>
    <definedName name="sumuran" localSheetId="9">#REF!</definedName>
    <definedName name="sumuran">#REF!</definedName>
    <definedName name="sunaryo">#REF!</definedName>
    <definedName name="SUP">#REF!</definedName>
    <definedName name="SUP_1">#REF!</definedName>
    <definedName name="SUP_4">#REF!</definedName>
    <definedName name="supardi">#REF!</definedName>
    <definedName name="super">#REF!</definedName>
    <definedName name="supergloss">#REF!</definedName>
    <definedName name="SUPFS">#REF!</definedName>
    <definedName name="SUPFS_1">#REF!</definedName>
    <definedName name="SUPFS_4">#REF!</definedName>
    <definedName name="SUPIR_TRUK">#REF!</definedName>
    <definedName name="SUPIR_TRUK_1">#REF!</definedName>
    <definedName name="SUPIR_TRUK_4">#REF!</definedName>
    <definedName name="SUPIR_TRUK_7">#REF!</definedName>
    <definedName name="Supl">#REF!</definedName>
    <definedName name="Supl.I">#REF!</definedName>
    <definedName name="Supl.II">#REF!</definedName>
    <definedName name="Supl.III">#REF!</definedName>
    <definedName name="Supl.IV">#REF!</definedName>
    <definedName name="SUPL.IX">#REF!</definedName>
    <definedName name="Supl.IXa">#REF!</definedName>
    <definedName name="SUPL.IXb">#REF!</definedName>
    <definedName name="Supl.V">#REF!</definedName>
    <definedName name="Supl.VI">#REF!</definedName>
    <definedName name="Supl.VII">#REF!</definedName>
    <definedName name="SUPL.X">#REF!</definedName>
    <definedName name="SUPL.XI">#REF!</definedName>
    <definedName name="supply" hidden="1">#REF!</definedName>
    <definedName name="Supprot_hargger">#REF!</definedName>
    <definedName name="SUPT">#REF!</definedName>
    <definedName name="SUPT_1">#REF!</definedName>
    <definedName name="SUPT_4">#REF!</definedName>
    <definedName name="sur">#REF!</definedName>
    <definedName name="surat">#REF!</definedName>
    <definedName name="surat5" hidden="1">#REF!</definedName>
    <definedName name="survey">#REF!</definedName>
    <definedName name="surveyor">#REF!</definedName>
    <definedName name="SVR">#REF!</definedName>
    <definedName name="svsd">#N/A</definedName>
    <definedName name="svsd_2">"STOP2:STOP2E"</definedName>
    <definedName name="svsd_37">"STOP2_37:STOP2E_37"</definedName>
    <definedName name="svsd_48">"STOP2:STOP2E"</definedName>
    <definedName name="SW" localSheetId="9">{"'Sheet1'!$A$1"}</definedName>
    <definedName name="SW">{"'Sheet1'!$A$1"}</definedName>
    <definedName name="sw_4">#REF!</definedName>
    <definedName name="SW_ROLLER">#REF!</definedName>
    <definedName name="sw1g1w">#REF!</definedName>
    <definedName name="sw1g2w">#REF!</definedName>
    <definedName name="sw2g1w">#REF!</definedName>
    <definedName name="sw35besi">#REF!</definedName>
    <definedName name="sw45besi">#REF!</definedName>
    <definedName name="swds">#REF!</definedName>
    <definedName name="SWIM">#REF!</definedName>
    <definedName name="SWIM_4">#REF!</definedName>
    <definedName name="SWL">#REF!</definedName>
    <definedName name="swrhdTX438S">#REF!</definedName>
    <definedName name="swrmixTX405SD">#REF!</definedName>
    <definedName name="swrsprTB19">#REF!</definedName>
    <definedName name="swrspryTX403SCR">#REF!</definedName>
    <definedName name="swt">#REF!</definedName>
    <definedName name="SWTT">#REF!</definedName>
    <definedName name="SY">#REF!</definedName>
    <definedName name="symbol">#REF!</definedName>
    <definedName name="SYNFOREX">#REF!</definedName>
    <definedName name="T">#REF!</definedName>
    <definedName name="T.A.">#REF!</definedName>
    <definedName name="T.Batu">#REF!</definedName>
    <definedName name="T.Besi">#REF!</definedName>
    <definedName name="t.dos">#REF!</definedName>
    <definedName name="T.Kayu">#REF!</definedName>
    <definedName name="t.pan">#REF!</definedName>
    <definedName name="t.urug">#REF!</definedName>
    <definedName name="T_Batu">#REF!</definedName>
    <definedName name="T_BEAM_GG">#REF!</definedName>
    <definedName name="T_Bronjong">#REF!</definedName>
    <definedName name="t_gw">#REF!</definedName>
    <definedName name="T_Kayu">#REF!</definedName>
    <definedName name="T1_">#REF!</definedName>
    <definedName name="T10_">#REF!</definedName>
    <definedName name="t101p">#REF!</definedName>
    <definedName name="t103p">#REF!</definedName>
    <definedName name="t105mnc">#REF!</definedName>
    <definedName name="t10m">#REF!</definedName>
    <definedName name="t10nc">#REF!</definedName>
    <definedName name="t10nc1p">#REF!</definedName>
    <definedName name="t10ncm">#REF!</definedName>
    <definedName name="t10vl">#REF!</definedName>
    <definedName name="t10vl1p">#REF!</definedName>
    <definedName name="t121p">#REF!</definedName>
    <definedName name="t123p">#REF!</definedName>
    <definedName name="t12m">#REF!</definedName>
    <definedName name="t12mnc">#REF!</definedName>
    <definedName name="t12nc">#REF!</definedName>
    <definedName name="t12nc3p">#REF!</definedName>
    <definedName name="t12ncm">#REF!</definedName>
    <definedName name="t12vl">#REF!</definedName>
    <definedName name="t12vl3p">#REF!</definedName>
    <definedName name="t141p">#REF!</definedName>
    <definedName name="t143p">#REF!</definedName>
    <definedName name="t14m">#REF!</definedName>
    <definedName name="t14mnc">#REF!</definedName>
    <definedName name="t14nc">#REF!</definedName>
    <definedName name="t14nc3p">#REF!</definedName>
    <definedName name="t14ncm">#REF!</definedName>
    <definedName name="T14vc">#REF!</definedName>
    <definedName name="t14vl">#REF!</definedName>
    <definedName name="t14vl3p">#REF!</definedName>
    <definedName name="t2.5rck">#REF!</definedName>
    <definedName name="T2_">#REF!</definedName>
    <definedName name="T203P">#REF!</definedName>
    <definedName name="t20m">#REF!</definedName>
    <definedName name="t20ncm">#REF!</definedName>
    <definedName name="t2rck">#REF!</definedName>
    <definedName name="t3.4besi">#REF!</definedName>
    <definedName name="t3.4rck">#REF!</definedName>
    <definedName name="T3_">#REF!</definedName>
    <definedName name="t3rck">#REF!</definedName>
    <definedName name="T4_">#REF!</definedName>
    <definedName name="t4rck">#REF!</definedName>
    <definedName name="T5_">#REF!</definedName>
    <definedName name="t5pvc">#REF!</definedName>
    <definedName name="T6_">#REF!</definedName>
    <definedName name="t6r" localSheetId="9">{"'Sheet1'!$A$1"}</definedName>
    <definedName name="t6r">{"'Sheet1'!$A$1"}</definedName>
    <definedName name="T7_">#REF!</definedName>
    <definedName name="t7m">#REF!</definedName>
    <definedName name="t7nc">#REF!</definedName>
    <definedName name="t7vl">#REF!</definedName>
    <definedName name="T8_">#REF!</definedName>
    <definedName name="t84mnc">#REF!</definedName>
    <definedName name="t8m">#REF!</definedName>
    <definedName name="t8nc">#REF!</definedName>
    <definedName name="t8vl">#REF!</definedName>
    <definedName name="T9_">#REF!</definedName>
    <definedName name="ta">#REF!</definedName>
    <definedName name="TA.">#REF!</definedName>
    <definedName name="ta_4">#REF!</definedName>
    <definedName name="TAB_ALAT">#REF!</definedName>
    <definedName name="tabasp">#REF!</definedName>
    <definedName name="tabasr">#REF!</definedName>
    <definedName name="tabasu">#REF!</definedName>
    <definedName name="tabel">#REF!</definedName>
    <definedName name="TABEL_BESI">#REF!</definedName>
    <definedName name="tabel1">#REF!</definedName>
    <definedName name="tabel2">#REF!</definedName>
    <definedName name="tabelanhs">#REF!</definedName>
    <definedName name="tabelbln">#REF!</definedName>
    <definedName name="tabelhspl">#REF!</definedName>
    <definedName name="TABELKEGIATAN">#REF!</definedName>
    <definedName name="tabhy">#REF!</definedName>
    <definedName name="table" hidden="1">#REF!</definedName>
    <definedName name="TABLE_4">#REF!</definedName>
    <definedName name="TableName">"Dummy"</definedName>
    <definedName name="tack">#REF!</definedName>
    <definedName name="Tack_coat">#REF!</definedName>
    <definedName name="tackcoat">#REF!</definedName>
    <definedName name="taf">#REF!</definedName>
    <definedName name="tahap2" localSheetId="9" hidden="1">{#N/A,#N/A,FALSE,"REK";#N/A,#N/A,FALSE,"rab"}</definedName>
    <definedName name="tahap2" hidden="1">{#N/A,#N/A,FALSE,"REK";#N/A,#N/A,FALSE,"rab"}</definedName>
    <definedName name="TAHAP21" localSheetId="9" hidden="1">{#N/A,#N/A,FALSE,"REK";#N/A,#N/A,FALSE,"rab"}</definedName>
    <definedName name="TAHAP21" hidden="1">{#N/A,#N/A,FALSE,"REK";#N/A,#N/A,FALSE,"rab"}</definedName>
    <definedName name="tahap22" localSheetId="9" hidden="1">{#N/A,#N/A,FALSE,"REK";#N/A,#N/A,FALSE,"rab"}</definedName>
    <definedName name="tahap22" hidden="1">{#N/A,#N/A,FALSE,"REK";#N/A,#N/A,FALSE,"rab"}</definedName>
    <definedName name="TAHAP221" localSheetId="9" hidden="1">{#N/A,#N/A,FALSE,"REK";#N/A,#N/A,FALSE,"rab"}</definedName>
    <definedName name="TAHAP221" hidden="1">{#N/A,#N/A,FALSE,"REK";#N/A,#N/A,FALSE,"rab"}</definedName>
    <definedName name="tahap222" localSheetId="9" hidden="1">{#N/A,#N/A,FALSE,"REK";#N/A,#N/A,FALSE,"rab"}</definedName>
    <definedName name="tahap222" hidden="1">{#N/A,#N/A,FALSE,"REK";#N/A,#N/A,FALSE,"rab"}</definedName>
    <definedName name="tahap3" localSheetId="9" hidden="1">{#N/A,#N/A,FALSE,"REK";#N/A,#N/A,FALSE,"rab"}</definedName>
    <definedName name="tahap3" hidden="1">{#N/A,#N/A,FALSE,"REK";#N/A,#N/A,FALSE,"rab"}</definedName>
    <definedName name="tahoma">#REF!</definedName>
    <definedName name="TAHUN">#REF!</definedName>
    <definedName name="TAHUN_ANGGARAN">#REF!</definedName>
    <definedName name="TahunAngg">#REF!</definedName>
    <definedName name="tai" localSheetId="9">{"'Sheet1'!$A$1"}</definedName>
    <definedName name="tai">{"'Sheet1'!$A$1"}</definedName>
    <definedName name="taka.1">#REF!</definedName>
    <definedName name="taka.10">#REF!</definedName>
    <definedName name="taka.2">#REF!</definedName>
    <definedName name="taka.3">#REF!</definedName>
    <definedName name="taka.4">#REF!</definedName>
    <definedName name="taka.5">#REF!</definedName>
    <definedName name="taka.6">#REF!</definedName>
    <definedName name="taka.7">#REF!</definedName>
    <definedName name="taka.8">#REF!</definedName>
    <definedName name="taka.9">#REF!</definedName>
    <definedName name="take">#REF!</definedName>
    <definedName name="TAKEL">#REF!</definedName>
    <definedName name="talang">#REF!</definedName>
    <definedName name="Talang_Karet">#REF!</definedName>
    <definedName name="Talang_PVC6">#REF!</definedName>
    <definedName name="Talang_PVC8">#REF!</definedName>
    <definedName name="TalangDatar">#REF!</definedName>
    <definedName name="TalangJurai">#REF!</definedName>
    <definedName name="Talangkaret">#REF!</definedName>
    <definedName name="TalangMiring">#REF!</definedName>
    <definedName name="TALANGPVC4">#REF!</definedName>
    <definedName name="TalangPVC6">#REF!</definedName>
    <definedName name="talangPVC8">#REF!</definedName>
    <definedName name="TALANGTRITISANLEBAR25CM">#REF!</definedName>
    <definedName name="talkaret">#REF!</definedName>
    <definedName name="talkaret_10">#REF!</definedName>
    <definedName name="talkaret_2">#REF!</definedName>
    <definedName name="talkaret_3">#REF!</definedName>
    <definedName name="talkaret_4">#REF!</definedName>
    <definedName name="talkaret_5">#REF!</definedName>
    <definedName name="talkaret_6">#REF!</definedName>
    <definedName name="talkaret_8">#REF!</definedName>
    <definedName name="TALUD">#REF!</definedName>
    <definedName name="TAM">#N/A</definedName>
    <definedName name="taman">#REF!</definedName>
    <definedName name="TAMAN_BELAKANG">#REF!</definedName>
    <definedName name="TAMAN_DEPAN">#REF!</definedName>
    <definedName name="TAMAN_KANAN">#REF!</definedName>
    <definedName name="TAMAN_KIRI">#REF!</definedName>
    <definedName name="tambah">#REF!</definedName>
    <definedName name="Tambahan">#REF!</definedName>
    <definedName name="TAMKUR">#REF!</definedName>
    <definedName name="tamp">#REF!</definedName>
    <definedName name="tamper">#REF!</definedName>
    <definedName name="tamper_jam">#REF!</definedName>
    <definedName name="TAMPILAN">#REF!</definedName>
    <definedName name="TAMPING">#REF!</definedName>
    <definedName name="tan.urg">#REF!</definedName>
    <definedName name="tanaga_gelar">#REF!</definedName>
    <definedName name="TANAH">#REF!</definedName>
    <definedName name="tanah_biasa">#REF!</definedName>
    <definedName name="tanah_keras">#REF!</definedName>
    <definedName name="TANAH_TIMB">#REF!</definedName>
    <definedName name="Tanah_timbunan">#REF!</definedName>
    <definedName name="tanah_urug">#REF!</definedName>
    <definedName name="Tanah_Urug_Biasa">#REF!</definedName>
    <definedName name="Tanah_Urug_Pilihan">#REF!</definedName>
    <definedName name="tanahdipadatkan">#REF!</definedName>
    <definedName name="tanahmerah">#REF!</definedName>
    <definedName name="TANAHPASIR">#REF!</definedName>
    <definedName name="tanahtaman">#REF!</definedName>
    <definedName name="tanahtaman_1">#REF!</definedName>
    <definedName name="tanahu">#REF!</definedName>
    <definedName name="Tanahuc">#REF!</definedName>
    <definedName name="tanahurg">#REF!</definedName>
    <definedName name="tanahurug">#REF!</definedName>
    <definedName name="TANAMAN">#REF!</definedName>
    <definedName name="TANDEM">#REF!</definedName>
    <definedName name="Tandem.Roller">#REF!</definedName>
    <definedName name="tandem_hari">#REF!</definedName>
    <definedName name="tandem_jam">#REF!</definedName>
    <definedName name="TANDEM_R">#REF!</definedName>
    <definedName name="tandem_roler">#REF!</definedName>
    <definedName name="Tandem_Roller">#REF!</definedName>
    <definedName name="TANDEM_ROLLER_6___9_T.">#REF!</definedName>
    <definedName name="Tandem_Roller_6_9_T">#REF!</definedName>
    <definedName name="TandemRoller">#REF!</definedName>
    <definedName name="TANDUK_KLEM">#REF!</definedName>
    <definedName name="TANG">#REF!</definedName>
    <definedName name="TANG1">#REF!</definedName>
    <definedName name="TANg10">#REF!</definedName>
    <definedName name="TANG11">#REF!</definedName>
    <definedName name="TANG12">#REF!</definedName>
    <definedName name="TANG14">#REF!</definedName>
    <definedName name="TANG2">#REF!</definedName>
    <definedName name="TANG3">#REF!</definedName>
    <definedName name="TANG4">#REF!</definedName>
    <definedName name="TANG5">#REF!</definedName>
    <definedName name="TANG6">#REF!</definedName>
    <definedName name="TANG7">#REF!</definedName>
    <definedName name="TANG8">#REF!</definedName>
    <definedName name="TANG9">#REF!</definedName>
    <definedName name="TANGGA">#REF!</definedName>
    <definedName name="tanggabesi">#REF!</definedName>
    <definedName name="TanggaFe100">#REF!</definedName>
    <definedName name="TanggaFe110">#REF!</definedName>
    <definedName name="TanggaFe120">#REF!</definedName>
    <definedName name="TanggaFe125">#REF!</definedName>
    <definedName name="TanggaFe130">#REF!</definedName>
    <definedName name="TanggaFe140">#REF!</definedName>
    <definedName name="TanggaFe150">#REF!</definedName>
    <definedName name="TanggaFe160">#REF!</definedName>
    <definedName name="TanggaFe170">#REF!</definedName>
    <definedName name="TanggaFe175">#REF!</definedName>
    <definedName name="TanggaFe180">#REF!</definedName>
    <definedName name="TanggaFe190">#REF!</definedName>
    <definedName name="TanggaFe200">#REF!</definedName>
    <definedName name="TanggaFe210">#REF!</definedName>
    <definedName name="TanggaFe80">#REF!</definedName>
    <definedName name="TanggaFe90">#REF!</definedName>
    <definedName name="tanggal">#REF!</definedName>
    <definedName name="tanggalan">#REF!</definedName>
    <definedName name="TanggalBABBiru">#REF!</definedName>
    <definedName name="TanggalKontrak">#REF!</definedName>
    <definedName name="tanggul">#REF!</definedName>
    <definedName name="TANGKI">#REF!</definedName>
    <definedName name="TANGKI_AIR">#REF!</definedName>
    <definedName name="Tangki_air_fibre_1_m3">#REF!</definedName>
    <definedName name="tangki3">#REF!</definedName>
    <definedName name="tangkihu">#REF!</definedName>
    <definedName name="tanjd" hidden="1">#REF!</definedName>
    <definedName name="tanjung">#REF!</definedName>
    <definedName name="tank">#REF!</definedName>
    <definedName name="TANKER">#REF!</definedName>
    <definedName name="tanki">#REF!</definedName>
    <definedName name="tanki3000">#REF!</definedName>
    <definedName name="tansubur">#REF!</definedName>
    <definedName name="Tanur">#REF!</definedName>
    <definedName name="tanurug">#REF!</definedName>
    <definedName name="tao" localSheetId="9">{"'Sheet1'!$L$16"}</definedName>
    <definedName name="tao">{"'Sheet1'!$L$16"}</definedName>
    <definedName name="tapak">#REF!</definedName>
    <definedName name="TapakP1">#REF!</definedName>
    <definedName name="tarikan">#REF!</definedName>
    <definedName name="tarikanb">#REF!</definedName>
    <definedName name="tarikanc">#REF!</definedName>
    <definedName name="TARIP_ALAT">#REF!</definedName>
    <definedName name="TATA">#REF!</definedName>
    <definedName name="taur">#REF!</definedName>
    <definedName name="tawar">#REF!</definedName>
    <definedName name="tawaran">#REF!</definedName>
    <definedName name="tawas">#REF!</definedName>
    <definedName name="tawg16">#REF!</definedName>
    <definedName name="tawg16_1">#REF!</definedName>
    <definedName name="tawg16_1_1">#REF!</definedName>
    <definedName name="tawg16_1_1_1">#REF!</definedName>
    <definedName name="tawg16_2">#REF!</definedName>
    <definedName name="tawg16_3">#REF!</definedName>
    <definedName name="tawg16_3_1">#REF!</definedName>
    <definedName name="tawg16_4">#REF!</definedName>
    <definedName name="tawg16_4_1">#REF!</definedName>
    <definedName name="tawg16_5">#REF!</definedName>
    <definedName name="tawg16_6">#REF!</definedName>
    <definedName name="tawg16_7">#REF!</definedName>
    <definedName name="tawg16_7_1">#REF!</definedName>
    <definedName name="tawg16_8">#REF!</definedName>
    <definedName name="tawg16_9">#REF!</definedName>
    <definedName name="Taxiway1">#REF!</definedName>
    <definedName name="Taxiway2">#REF!</definedName>
    <definedName name="TaxTV">10%</definedName>
    <definedName name="TaxXL">5%</definedName>
    <definedName name="TB">#REF!</definedName>
    <definedName name="TB_3">#REF!</definedName>
    <definedName name="TB_4">#REF!</definedName>
    <definedName name="TB_DH">#REF!</definedName>
    <definedName name="TBA">#REF!</definedName>
    <definedName name="TBAT">#REF!</definedName>
    <definedName name="TBatu">#REF!</definedName>
    <definedName name="tbatu_3">#REF!</definedName>
    <definedName name="tbatu_4">#REF!</definedName>
    <definedName name="tbbk">#REF!</definedName>
    <definedName name="TBBST..">#REF!</definedName>
    <definedName name="TBBT..">#REF!</definedName>
    <definedName name="tbdd1p">#REF!</definedName>
    <definedName name="tbdd3p">#REF!</definedName>
    <definedName name="tbddsdl">#REF!</definedName>
    <definedName name="TBE">#REF!</definedName>
    <definedName name="TBES">#REF!</definedName>
    <definedName name="TBesi">#REF!</definedName>
    <definedName name="tbesi_3">#REF!</definedName>
    <definedName name="tbesi_4">#REF!</definedName>
    <definedName name="tbhhj" localSheetId="9">{"'Sheet1'!$A$1"}</definedName>
    <definedName name="tbhhj">{"'Sheet1'!$A$1"}</definedName>
    <definedName name="tbi">#REF!</definedName>
    <definedName name="tbi_1">#REF!</definedName>
    <definedName name="tbi_1_1">#REF!</definedName>
    <definedName name="tbi_1_1_1">#REF!</definedName>
    <definedName name="tbi_3">#REF!</definedName>
    <definedName name="tbi_4">#REF!</definedName>
    <definedName name="tbi_7">#REF!</definedName>
    <definedName name="tbl_ProdInfo" hidden="1">#REF!</definedName>
    <definedName name="tblorganisasi">#REF!</definedName>
    <definedName name="TBPT..">#REF!</definedName>
    <definedName name="TBS">#REF!</definedName>
    <definedName name="tbset">#REF!</definedName>
    <definedName name="tbsm5tl2x36">#REF!</definedName>
    <definedName name="tbsm5tl2x36_1">#REF!</definedName>
    <definedName name="tbsm5tl2x36_1_1">#REF!</definedName>
    <definedName name="tbsm5tl2x36_1_1_1">#REF!</definedName>
    <definedName name="tbsm5tl2x36_3">#REF!</definedName>
    <definedName name="tbsm5tl2x36_4">#REF!</definedName>
    <definedName name="tbsm5tl2x36_7">#REF!</definedName>
    <definedName name="tbsm5tl2x36nb">#REF!</definedName>
    <definedName name="tbsm5tl2x36nb_1">#REF!</definedName>
    <definedName name="tbsm5tl2x36nb_1_1">#REF!</definedName>
    <definedName name="tbsm5tl2x36nb_1_1_1">#REF!</definedName>
    <definedName name="tbsm5tl2x36nb_3">#REF!</definedName>
    <definedName name="tbsm5tl2x36nb_4">#REF!</definedName>
    <definedName name="tbsm5tl2x36nb_7">#REF!</definedName>
    <definedName name="TBST..">#REF!</definedName>
    <definedName name="tbt">#REF!</definedName>
    <definedName name="TBT..">#REF!</definedName>
    <definedName name="tbt_1">#REF!</definedName>
    <definedName name="tbt_1_1">#REF!</definedName>
    <definedName name="tbt_1_1_1">#REF!</definedName>
    <definedName name="tbt_3">#REF!</definedName>
    <definedName name="tbt_4">#REF!</definedName>
    <definedName name="tbt_7">#REF!</definedName>
    <definedName name="tbter">#REF!</definedName>
    <definedName name="tbtr">#REF!</definedName>
    <definedName name="tbtram">#REF!</definedName>
    <definedName name="TC">#REF!</definedName>
    <definedName name="TC_1">#REF!</definedName>
    <definedName name="TC_2">#REF!</definedName>
    <definedName name="TC_3">#REF!</definedName>
    <definedName name="TC_4">#REF!</definedName>
    <definedName name="TC_NHANH1">#REF!</definedName>
    <definedName name="TCAC">#REF!</definedName>
    <definedName name="TCAF">#REF!</definedName>
    <definedName name="TCAL">#REF!</definedName>
    <definedName name="TCat">#REF!</definedName>
    <definedName name="tcat_3">#REF!</definedName>
    <definedName name="tcat_4">#REF!</definedName>
    <definedName name="TCH">#REF!</definedName>
    <definedName name="TCN">#REF!</definedName>
    <definedName name="tcoat">#REF!</definedName>
    <definedName name="tcor">#REF!</definedName>
    <definedName name="tcset">#REF!</definedName>
    <definedName name="TCST..">#REF!</definedName>
    <definedName name="TCT..">#REF!</definedName>
    <definedName name="tcter">#REF!</definedName>
    <definedName name="tcxxnc">#REF!</definedName>
    <definedName name="td">#REF!</definedName>
    <definedName name="td_4">#REF!</definedName>
    <definedName name="td10vl">#REF!</definedName>
    <definedName name="td12nc">#REF!</definedName>
    <definedName name="td1cnc">#REF!</definedName>
    <definedName name="td1cvl">#REF!</definedName>
    <definedName name="td1p">#REF!</definedName>
    <definedName name="TD1pnc">#REF!</definedName>
    <definedName name="TD1pvl">#REF!</definedName>
    <definedName name="td3p">#REF!</definedName>
    <definedName name="tdc84nc">#REF!</definedName>
    <definedName name="tdcnc">#REF!</definedName>
    <definedName name="tdgnc">#REF!</definedName>
    <definedName name="TDGSR" localSheetId="9">{"'Sheet1'!$A$1"}</definedName>
    <definedName name="TDGSR">{"'Sheet1'!$A$1"}</definedName>
    <definedName name="tdgvl">#REF!</definedName>
    <definedName name="tdhtnc">#REF!</definedName>
    <definedName name="tdhtvl">#REF!</definedName>
    <definedName name="tdnc">#REF!</definedName>
    <definedName name="tdnc1p">#REF!</definedName>
    <definedName name="tdnc3p">#REF!</definedName>
    <definedName name="TDT">#REF!</definedName>
    <definedName name="tdt1pnc">#REF!</definedName>
    <definedName name="tdt1pvl">#REF!</definedName>
    <definedName name="tdt2cnc">#REF!</definedName>
    <definedName name="tdt2cvl">#REF!</definedName>
    <definedName name="tdtr2cnc">#REF!</definedName>
    <definedName name="tdtr2cvl">#REF!</definedName>
    <definedName name="tdtrnc">#REF!</definedName>
    <definedName name="tdtrvl">#REF!</definedName>
    <definedName name="tdvl">#REF!</definedName>
    <definedName name="tdvl1p">#REF!</definedName>
    <definedName name="tdvl3p">#REF!</definedName>
    <definedName name="teak">#REF!</definedName>
    <definedName name="teak.o">#REF!</definedName>
    <definedName name="teak4_3x7">#REF!</definedName>
    <definedName name="teak4_4x8">#REF!</definedName>
    <definedName name="teakcoat">#REF!</definedName>
    <definedName name="Teakwood">#REF!</definedName>
    <definedName name="TEAKWOOD_3MM">#REF!</definedName>
    <definedName name="teakwood4mm">#REF!</definedName>
    <definedName name="teakwoodb">#REF!</definedName>
    <definedName name="teakwoodc">#REF!</definedName>
    <definedName name="TEBAL">#REF!</definedName>
    <definedName name="teco15">#REF!</definedName>
    <definedName name="TEDDY014">#REF!</definedName>
    <definedName name="tee">#REF!</definedName>
    <definedName name="TEE.50">#REF!</definedName>
    <definedName name="TEE.75">#REF!</definedName>
    <definedName name="TEE.75.50">#REF!</definedName>
    <definedName name="Tee__gip__ø_3_4">#REF!</definedName>
    <definedName name="Tee__pvc__ø_2___maspion_D">#REF!</definedName>
    <definedName name="Tee_gip__ø_1_2">#REF!</definedName>
    <definedName name="Tee_pvc__ø_4___maspion_D">#REF!</definedName>
    <definedName name="TEEAF100">#REF!</definedName>
    <definedName name="TEEAF200">#REF!</definedName>
    <definedName name="TEEAF75">#REF!</definedName>
    <definedName name="teecas15">#REF!</definedName>
    <definedName name="TEEDOS">#REF!</definedName>
    <definedName name="teer">#REF!</definedName>
    <definedName name="teer_1">#REF!</definedName>
    <definedName name="tegel">#REF!</definedName>
    <definedName name="tegel.abu">#REF!</definedName>
    <definedName name="tegel.warna">#REF!</definedName>
    <definedName name="Tegel_abu___abu_20_x_20_cm">#REF!</definedName>
    <definedName name="TEGEL_BADAK">#REF!</definedName>
    <definedName name="TEGEL_PC">#REF!</definedName>
    <definedName name="Tegel_PC1520">#REF!</definedName>
    <definedName name="Tegel_PC20">#REF!</definedName>
    <definedName name="tegelabu20">#REF!</definedName>
    <definedName name="tegelpc">#REF!</definedName>
    <definedName name="TegelPC1520">#REF!</definedName>
    <definedName name="TegelPC20">#REF!</definedName>
    <definedName name="TegelPCAbu1520">#REF!</definedName>
    <definedName name="TegelPCAbu2020">#REF!</definedName>
    <definedName name="tegelw">#REF!</definedName>
    <definedName name="tegelwarna">#REF!</definedName>
    <definedName name="TegelWarna2020">#REF!</definedName>
    <definedName name="TEHD" hidden="1">#REF!</definedName>
    <definedName name="tehel">#REF!</definedName>
    <definedName name="tehelb">#REF!</definedName>
    <definedName name="tehelc">#REF!</definedName>
    <definedName name="tei" localSheetId="9">{"'Sheet1'!$A$1"}</definedName>
    <definedName name="tei">{"'Sheet1'!$A$1"}</definedName>
    <definedName name="tek">#REF!</definedName>
    <definedName name="TeksMasaPelaks">#REF!</definedName>
    <definedName name="TeksMasaPemel">#REF!</definedName>
    <definedName name="TELEPHONE">#REF!</definedName>
    <definedName name="telford_cisela" hidden="1">#REF!</definedName>
    <definedName name="TELP">#REF!</definedName>
    <definedName name="telp.">#REF!</definedName>
    <definedName name="TELP_4">#REF!</definedName>
    <definedName name="telpon">#REF!</definedName>
    <definedName name="TEMBOK_BATA_1_2">#N/A</definedName>
    <definedName name="TEMBOK_BATA_1_3">#REF!</definedName>
    <definedName name="TEMBOK_BATA_1_5">#REF!</definedName>
    <definedName name="TEMBOK_BATAKO">#REF!</definedName>
    <definedName name="TEMP._BUILDING">#REF!</definedName>
    <definedName name="TEMP._BUILDING_4">#REF!</definedName>
    <definedName name="TEMP.ELEC_WATER">#REF!</definedName>
    <definedName name="TEMP.ELEC_WATER_4">#REF!</definedName>
    <definedName name="temp.work">#REF!</definedName>
    <definedName name="temp10">#REF!</definedName>
    <definedName name="tempat">#REF!</definedName>
    <definedName name="TEMPAT_SABUN">#N/A</definedName>
    <definedName name="Tempat_sabun_TOTO">#REF!</definedName>
    <definedName name="Tempat_tgl">#REF!</definedName>
    <definedName name="TempatSabun">#REF!</definedName>
    <definedName name="tempattisue">#REF!</definedName>
    <definedName name="TEMPELAN_BATU_CANDI">#REF!</definedName>
    <definedName name="TEMPELAN_BATU_PALIMANAN">#N/A</definedName>
    <definedName name="TEMPELAN_PARAS_SARWAGENEP">#N/A</definedName>
    <definedName name="temperdoor">#REF!</definedName>
    <definedName name="temperdoor_4">#REF!</definedName>
    <definedName name="temporary">#REF!</definedName>
    <definedName name="TEMPORARY_WORK">#REF!</definedName>
    <definedName name="TEMPORARY_WORK_4">#REF!</definedName>
    <definedName name="temporarybridge">#REF!</definedName>
    <definedName name="TENAGA">#REF!</definedName>
    <definedName name="Tenaga_harian_pengendali_lalin_7_org__x_3_bln">#REF!</definedName>
    <definedName name="tenaga2">#REF!</definedName>
    <definedName name="TenagaAtpAsbes">#REF!</definedName>
    <definedName name="TenagaUsukReng">#REF!</definedName>
    <definedName name="Teocwood">#REF!</definedName>
    <definedName name="teqgsp">#REF!</definedName>
    <definedName name="teqpvc10">#REF!</definedName>
    <definedName name="ter" localSheetId="8">{"Book1","4.09 FLORA DAN FAUNA.xls","4.22 PERLENGKAPAN SEKOLAH.xls"}</definedName>
    <definedName name="ter" hidden="1">#REF!</definedName>
    <definedName name="ter_1" localSheetId="9">[0]!__________fjd65:[0]!__________gvd8</definedName>
    <definedName name="ter_1">[0]!__________fjd65:[0]!__________gvd8</definedName>
    <definedName name="ter_1_1" localSheetId="9">[0]!__________fmd150:[0]!__________gyp8</definedName>
    <definedName name="ter_1_1">[0]!__________fmd150:__________gyp8</definedName>
    <definedName name="ter_1_1_1" localSheetId="9">RAB!_1712STOP_1_1_1:[0]!_1715STOPE_1_1_1</definedName>
    <definedName name="ter_1_1_1">_1712STOP_1_1_1:_1715STOPE_1_1_1</definedName>
    <definedName name="ter_1_1_1_1" localSheetId="9">[0]!__________frc2495:[0]!__________HAL1</definedName>
    <definedName name="ter_1_1_1_1">[0]!__________frc2495:__________HAL1</definedName>
    <definedName name="ter_3" localSheetId="9">[0]!__________frc41010:[0]!__________HAL10</definedName>
    <definedName name="ter_3">[0]!__________frc41010:__________HAL10</definedName>
    <definedName name="ter_3_1" localSheetId="9">[0]!__________frc41010:[0]!__________HAL10</definedName>
    <definedName name="ter_3_1">[0]!__________frc41010:__________HAL10</definedName>
    <definedName name="ter_7" localSheetId="9">[0]!__________gip1:[0]!__________HAL12</definedName>
    <definedName name="ter_7">[0]!__________gip1:__________HAL12</definedName>
    <definedName name="ter_7_1" localSheetId="9">[0]!__________gip1:[0]!__________HAL12</definedName>
    <definedName name="ter_7_1">[0]!__________gip1:__________HAL12</definedName>
    <definedName name="tera" localSheetId="9">#REF!</definedName>
    <definedName name="tera">#REF!</definedName>
    <definedName name="teracota">#REF!</definedName>
    <definedName name="TERALI_BESI">#REF!</definedName>
    <definedName name="TERBIL">#REF!</definedName>
    <definedName name="Terbilang">#REF!</definedName>
    <definedName name="TerbilangSSPPPH">#REF!</definedName>
    <definedName name="TerbilangSSPPPN">#REF!</definedName>
    <definedName name="terdys" localSheetId="9">{"'Sheet1'!$A$1"}</definedName>
    <definedName name="terdys">{"'Sheet1'!$A$1"}</definedName>
    <definedName name="Terpn">#REF!</definedName>
    <definedName name="TERS">#REF!</definedName>
    <definedName name="TES">#REF!</definedName>
    <definedName name="TES_4">#REF!</definedName>
    <definedName name="TEST">#REF!</definedName>
    <definedName name="TEST_1">#REF!</definedName>
    <definedName name="TEST_1_1">#REF!</definedName>
    <definedName name="TEST_1_1_1">#REF!</definedName>
    <definedName name="test_2" localSheetId="9">[0]!_________LCM3</definedName>
    <definedName name="test_2">[0]!_________LCM3</definedName>
    <definedName name="test_3" localSheetId="9">[0]!_________ld50</definedName>
    <definedName name="test_3">[0]!_________ld50</definedName>
    <definedName name="test_4" localSheetId="9">[0]!_________ld80</definedName>
    <definedName name="test_4">[0]!_________ld80</definedName>
    <definedName name="TEST_7" localSheetId="9">#REF!</definedName>
    <definedName name="TEST_7">#REF!</definedName>
    <definedName name="TESTCOM" localSheetId="9">#REF!</definedName>
    <definedName name="TESTCOM">#REF!</definedName>
    <definedName name="testpile">#REF!</definedName>
    <definedName name="teven80">#REF!</definedName>
    <definedName name="textiletape">#REF!</definedName>
    <definedName name="TFDNI4">#REF!</definedName>
    <definedName name="TFDWI12">#REF!</definedName>
    <definedName name="TFDWI8">#REF!</definedName>
    <definedName name="TG">#REF!</definedName>
    <definedName name="TG.BTN.101">#REF!</definedName>
    <definedName name="TG.BTN.101B">#REF!</definedName>
    <definedName name="TG.BTN.101E">#REF!</definedName>
    <definedName name="TGH" localSheetId="9" hidden="1">{#N/A,#N/A,FALSE,"REK-S-TPL";#N/A,#N/A,FALSE,"REK-TPML";#N/A,#N/A,FALSE,"RAB-TEMPEL"}</definedName>
    <definedName name="TGH" hidden="1">{#N/A,#N/A,FALSE,"REK-S-TPL";#N/A,#N/A,FALSE,"REK-TPML";#N/A,#N/A,FALSE,"RAB-TEMPEL"}</definedName>
    <definedName name="tgl">#REF!</definedName>
    <definedName name="TGL_4">#REF!</definedName>
    <definedName name="Tgl_BAEvaluasi">#REF!</definedName>
    <definedName name="Tgl_BAFisik">#REF!</definedName>
    <definedName name="Tgl_BAPeriksa">#REF!</definedName>
    <definedName name="Tgl_Sertifikat">#REF!</definedName>
    <definedName name="Tgl_SrtEvaluasiCCO">#REF!</definedName>
    <definedName name="Tgl_SrtHasilEvaluasi">#REF!</definedName>
    <definedName name="Tgl_SrtKeputusanCCO">#REF!</definedName>
    <definedName name="Tgl_SrtKeputusanPHO_FHO">#REF!</definedName>
    <definedName name="Tgl_SrtKonsultan">#REF!</definedName>
    <definedName name="Tgl_SrtLapPelakanaanPekerjaan">#REF!</definedName>
    <definedName name="Tgl_SrtPenilaianFHO">#REF!</definedName>
    <definedName name="Tgl_SrtPenilaianPHO">#REF!</definedName>
    <definedName name="Tgl_SrtPenyampaianEvaluasi">#REF!</definedName>
    <definedName name="Tgl_SrtPermhnanCCO">#REF!</definedName>
    <definedName name="Tgl_SrtPermhnanCCO2">#REF!</definedName>
    <definedName name="Tgl_SrtPermhnanFHO">#REF!</definedName>
    <definedName name="Tgl_SrtPermhnanPHO">#REF!</definedName>
    <definedName name="Tgl_SrtPermhnanUM">#REF!</definedName>
    <definedName name="Tgl_SrtPersetujuanCCO">#REF!</definedName>
    <definedName name="Tgl_SrtPersetujuanCCO2">#REF!</definedName>
    <definedName name="Tgl_UndanganRptFHO">#REF!</definedName>
    <definedName name="Tgl_UndanganRptPHO">#REF!</definedName>
    <definedName name="tglabu2020">#REF!</definedName>
    <definedName name="tglabu2020_10">#REF!</definedName>
    <definedName name="tglabu2020_2">#REF!</definedName>
    <definedName name="tglabu2020_3">#REF!</definedName>
    <definedName name="tglabu2020_4">#REF!</definedName>
    <definedName name="tglabu2020_5">#REF!</definedName>
    <definedName name="tglabu2020_6">#REF!</definedName>
    <definedName name="tglabu2020_8">#REF!</definedName>
    <definedName name="TglAdd2">#REF!</definedName>
    <definedName name="TglAdd3">#REF!</definedName>
    <definedName name="TglAddendum">#REF!</definedName>
    <definedName name="TglBAFisik">#REF!</definedName>
    <definedName name="TglCCO">#REF!</definedName>
    <definedName name="TglDIP">#REF!</definedName>
    <definedName name="tglDIPA">#REF!</definedName>
    <definedName name="TglDokumen">#REF!</definedName>
    <definedName name="TglFHO">#REF!</definedName>
    <definedName name="TglKontrak">#REF!</definedName>
    <definedName name="TglMohonBayar">#REF!</definedName>
    <definedName name="TglPerubRAP">#REF!</definedName>
    <definedName name="TglPHO">#REF!</definedName>
    <definedName name="TglSPMK">#REF!</definedName>
    <definedName name="tgstainlis">#REF!</definedName>
    <definedName name="tgstainlis_10">#REF!</definedName>
    <definedName name="tgstainlis_2">#REF!</definedName>
    <definedName name="tgstainlis_3">#REF!</definedName>
    <definedName name="tgstainlis_4">#REF!</definedName>
    <definedName name="tgstainlis_5">#REF!</definedName>
    <definedName name="tgstainlis_6">#REF!</definedName>
    <definedName name="tgstainlis_8">#REF!</definedName>
    <definedName name="th" localSheetId="9">{"'Sheet1'!$A$1"}</definedName>
    <definedName name="th">{"'Sheet1'!$A$1"}</definedName>
    <definedName name="th_11" localSheetId="9">___________nyy412070</definedName>
    <definedName name="th_11" localSheetId="8">___________nyy412070</definedName>
    <definedName name="th_11">___________nyy412070</definedName>
    <definedName name="th_2" localSheetId="9">RAB!_________mas7</definedName>
    <definedName name="th_2">[0]!_________mas7</definedName>
    <definedName name="th_3" localSheetId="9">RAB!_________mas8</definedName>
    <definedName name="th_3">[0]!_________mas8</definedName>
    <definedName name="th_4" localSheetId="9">RAB!_________mas9</definedName>
    <definedName name="th_4">[0]!_________mas9</definedName>
    <definedName name="th3x15" localSheetId="9">#REF!</definedName>
    <definedName name="th3x15">#REF!</definedName>
    <definedName name="THA">#N/A</definedName>
    <definedName name="thanh" localSheetId="9">{"'Sheet1'!$L$16"}</definedName>
    <definedName name="thanh">{"'Sheet1'!$L$16"}</definedName>
    <definedName name="ThanhXuan110">#REF!</definedName>
    <definedName name="THAW" localSheetId="9" hidden="1">{#N/A,#N/A,TRUE,"Front";#N/A,#N/A,TRUE,"Simple Letter";#N/A,#N/A,TRUE,"Inside";#N/A,#N/A,TRUE,"Contents";#N/A,#N/A,TRUE,"Basis";#N/A,#N/A,TRUE,"Inclusions";#N/A,#N/A,TRUE,"Exclusions";#N/A,#N/A,TRUE,"Areas";#N/A,#N/A,TRUE,"Summary";#N/A,#N/A,TRUE,"Detail"}</definedName>
    <definedName name="THAW" hidden="1">{#N/A,#N/A,TRUE,"Front";#N/A,#N/A,TRUE,"Simple Letter";#N/A,#N/A,TRUE,"Inside";#N/A,#N/A,TRUE,"Contents";#N/A,#N/A,TRUE,"Basis";#N/A,#N/A,TRUE,"Inclusions";#N/A,#N/A,TRUE,"Exclusions";#N/A,#N/A,TRUE,"Areas";#N/A,#N/A,TRUE,"Summary";#N/A,#N/A,TRUE,"Detail"}</definedName>
    <definedName name="THD">#REF!</definedName>
    <definedName name="theere_loader">#REF!</definedName>
    <definedName name="them" localSheetId="9">{"'Sheet1'!$L$16"}</definedName>
    <definedName name="them">{"'Sheet1'!$L$16"}</definedName>
    <definedName name="theod">#REF!</definedName>
    <definedName name="Theodolite">#REF!</definedName>
    <definedName name="ther">#REF!</definedName>
    <definedName name="ther_1">#REF!</definedName>
    <definedName name="ther_1_1">#REF!</definedName>
    <definedName name="ther_1_1_1">#REF!</definedName>
    <definedName name="ther_3">#REF!</definedName>
    <definedName name="ther_4">#REF!</definedName>
    <definedName name="ther_7">#REF!</definedName>
    <definedName name="THGO1pnc">#REF!</definedName>
    <definedName name="thhj" localSheetId="9">{"'Sheet1'!$A$1"}</definedName>
    <definedName name="thhj">{"'Sheet1'!$A$1"}</definedName>
    <definedName name="THHR" localSheetId="9" hidden="1">{#N/A,#N/A,TRUE,"Front";#N/A,#N/A,TRUE,"Simple Letter";#N/A,#N/A,TRUE,"Inside";#N/A,#N/A,TRUE,"Contents";#N/A,#N/A,TRUE,"Basis";#N/A,#N/A,TRUE,"Inclusions";#N/A,#N/A,TRUE,"Exclusions";#N/A,#N/A,TRUE,"Areas";#N/A,#N/A,TRUE,"Summary";#N/A,#N/A,TRUE,"Detail"}</definedName>
    <definedName name="THHR" hidden="1">{#N/A,#N/A,TRUE,"Front";#N/A,#N/A,TRUE,"Simple Letter";#N/A,#N/A,TRUE,"Inside";#N/A,#N/A,TRUE,"Contents";#N/A,#N/A,TRUE,"Basis";#N/A,#N/A,TRUE,"Inclusions";#N/A,#N/A,TRUE,"Exclusions";#N/A,#N/A,TRUE,"Areas";#N/A,#N/A,TRUE,"Summary";#N/A,#N/A,TRUE,"Detail"}</definedName>
    <definedName name="thht">#REF!</definedName>
    <definedName name="THIESSEN">#REF!</definedName>
    <definedName name="thin">#REF!</definedName>
    <definedName name="Thina">#REF!</definedName>
    <definedName name="thiner">#REF!</definedName>
    <definedName name="thinner">#REF!</definedName>
    <definedName name="thitam">#REF!</definedName>
    <definedName name="THKP160">#REF!</definedName>
    <definedName name="thkp3">#REF!</definedName>
    <definedName name="thlalu">#REF!</definedName>
    <definedName name="ThnAnggaran">#REF!</definedName>
    <definedName name="THP">#REF!</definedName>
    <definedName name="Three.Wheel.Rol">#REF!</definedName>
    <definedName name="Three_wheel">#REF!</definedName>
    <definedName name="three_wheel_roller">#REF!</definedName>
    <definedName name="THREE_WHEEL_ROLLER_6___8_T">#REF!</definedName>
    <definedName name="ThreeWheel">#REF!</definedName>
    <definedName name="THREEWHEELROLLER">#REF!</definedName>
    <definedName name="thtr15">#REF!</definedName>
    <definedName name="thtrj" localSheetId="9">{"'Sheet1'!$A$1"}</definedName>
    <definedName name="thtrj">{"'Sheet1'!$A$1"}</definedName>
    <definedName name="thtt">#REF!</definedName>
    <definedName name="TI">#REF!</definedName>
    <definedName name="ti100_1">#REF!</definedName>
    <definedName name="ti100_4">#REF!</definedName>
    <definedName name="ti120_1">#REF!</definedName>
    <definedName name="ti120_4">#REF!</definedName>
    <definedName name="ti50_1">#REF!</definedName>
    <definedName name="ti50_4">#REF!</definedName>
    <definedName name="ti60_1">#REF!</definedName>
    <definedName name="ti60_4">#REF!</definedName>
    <definedName name="ti80_1">#REF!</definedName>
    <definedName name="ti80_1_1">#REF!</definedName>
    <definedName name="ti80_1_1_1">#REF!</definedName>
    <definedName name="ti80_4">#REF!</definedName>
    <definedName name="ti80_7">#REF!</definedName>
    <definedName name="tiang">#REF!</definedName>
    <definedName name="tiang_listrik">#REF!</definedName>
    <definedName name="tiang_panc2020">#REF!</definedName>
    <definedName name="Tiang_Pancang_28_x_28">#REF!</definedName>
    <definedName name="Tiang_Pancang_30_x_30">#REF!</definedName>
    <definedName name="tiang_pancang_D35_1m1">#REF!</definedName>
    <definedName name="tiang_pancang_d40_1m1">#REF!</definedName>
    <definedName name="Tiang_Pancang_Pipa_Baja_dia._500_mm">#REF!</definedName>
    <definedName name="tiang_railing">#REF!</definedName>
    <definedName name="TIANG_RAILLING_BETON">#REF!</definedName>
    <definedName name="Tiang_Saka">#REF!</definedName>
    <definedName name="tiangbaja">#REF!</definedName>
    <definedName name="tiangbendera">#REF!</definedName>
    <definedName name="TiangPancang">#REF!</definedName>
    <definedName name="Tiangpancang3535">#REF!</definedName>
    <definedName name="TIANGPANCANG4040">#REF!</definedName>
    <definedName name="Tiangsaka">#REF!</definedName>
    <definedName name="Tiangsakakayu">#REF!</definedName>
    <definedName name="tidak">#REF!</definedName>
    <definedName name="tidak_1">#REF!</definedName>
    <definedName name="tidak_1_1">#REF!</definedName>
    <definedName name="tidak_3">#REF!</definedName>
    <definedName name="tidak_7">#REF!</definedName>
    <definedName name="tidf10">#REF!</definedName>
    <definedName name="tidf10_1">#REF!</definedName>
    <definedName name="tidf10_1_1">#REF!</definedName>
    <definedName name="tidf10_1_1_1">#REF!</definedName>
    <definedName name="tidf10_2">#REF!</definedName>
    <definedName name="tidf10_3">#REF!</definedName>
    <definedName name="tidf10_3_1">#REF!</definedName>
    <definedName name="tidf10_4">#REF!</definedName>
    <definedName name="tidf10_4_1">#REF!</definedName>
    <definedName name="tidf10_5">#REF!</definedName>
    <definedName name="tidf10_6">#REF!</definedName>
    <definedName name="tidf10_7">#REF!</definedName>
    <definedName name="tidf10_7_1">#REF!</definedName>
    <definedName name="tidf10_8">#REF!</definedName>
    <definedName name="tidf10_9">#REF!</definedName>
    <definedName name="tidf100">#REF!</definedName>
    <definedName name="tidf100_1">#REF!</definedName>
    <definedName name="tidf100_1_1">#REF!</definedName>
    <definedName name="tidf100_1_1_1">#REF!</definedName>
    <definedName name="tidf100_2">#REF!</definedName>
    <definedName name="tidf100_3">#REF!</definedName>
    <definedName name="tidf100_3_1">#REF!</definedName>
    <definedName name="tidf100_4">#REF!</definedName>
    <definedName name="tidf100_4_1">#REF!</definedName>
    <definedName name="tidf100_5">#REF!</definedName>
    <definedName name="tidf100_6">#REF!</definedName>
    <definedName name="tidf100_7">#REF!</definedName>
    <definedName name="tidf100_7_1">#REF!</definedName>
    <definedName name="tidf100_8">#REF!</definedName>
    <definedName name="tidf100_9">#REF!</definedName>
    <definedName name="tidf350">#REF!</definedName>
    <definedName name="tidf350_1">#REF!</definedName>
    <definedName name="tidf350_1_1">#REF!</definedName>
    <definedName name="tidf350_1_1_1">#REF!</definedName>
    <definedName name="tidf350_2">#REF!</definedName>
    <definedName name="tidf350_3">#REF!</definedName>
    <definedName name="tidf350_3_1">#REF!</definedName>
    <definedName name="tidf350_4">#REF!</definedName>
    <definedName name="tidf350_4_1">#REF!</definedName>
    <definedName name="tidf350_5">#REF!</definedName>
    <definedName name="tidf350_6">#REF!</definedName>
    <definedName name="tidf350_7">#REF!</definedName>
    <definedName name="tidf350_7_1">#REF!</definedName>
    <definedName name="tidf350_8">#REF!</definedName>
    <definedName name="tidf350_9">#REF!</definedName>
    <definedName name="TIE">#REF!</definedName>
    <definedName name="TIE.BM.101">#REF!</definedName>
    <definedName name="TIE.BM.101B">#REF!</definedName>
    <definedName name="TIE.BM.101E">#REF!</definedName>
    <definedName name="TIE.BM.102">#REF!</definedName>
    <definedName name="TIE.BM.102B">#REF!</definedName>
    <definedName name="TIE.BM.102E">#REF!</definedName>
    <definedName name="TIE.BM.103">#REF!</definedName>
    <definedName name="TIE.BM.103B">#REF!</definedName>
    <definedName name="TIE.BM.103E">#REF!</definedName>
    <definedName name="TIE.BM.104">#REF!</definedName>
    <definedName name="TIE.BM.104B">#REF!</definedName>
    <definedName name="TIE.BM.104E">#REF!</definedName>
    <definedName name="TIE.BM.105">#REF!</definedName>
    <definedName name="TIE.BM.105B">#REF!</definedName>
    <definedName name="TIE.BM.105E">#REF!</definedName>
    <definedName name="tie_rod">#REF!</definedName>
    <definedName name="Tiepdia">#REF!</definedName>
    <definedName name="tiga">#REF!</definedName>
    <definedName name="tiga.2.1">#REF!</definedName>
    <definedName name="tiga_1">#REF!</definedName>
    <definedName name="tiga_1_4">#REF!</definedName>
    <definedName name="tiga_15">#REF!</definedName>
    <definedName name="tiga_15_4">#REF!</definedName>
    <definedName name="tiga_18">#REF!</definedName>
    <definedName name="tiga_18_4">#REF!</definedName>
    <definedName name="tiga_2">#REF!</definedName>
    <definedName name="tiga_2_4">#REF!</definedName>
    <definedName name="tiga_3">#REF!</definedName>
    <definedName name="tiga_3_4">#REF!</definedName>
    <definedName name="tiga_4">#REF!</definedName>
    <definedName name="tiga_4_4">#REF!</definedName>
    <definedName name="tiga_5">#REF!</definedName>
    <definedName name="tiga_5_4">#REF!</definedName>
    <definedName name="tiga_6">#REF!</definedName>
    <definedName name="tiga_6_4">#REF!</definedName>
    <definedName name="tiga_7">#REF!</definedName>
    <definedName name="tiga_7_4">#REF!</definedName>
    <definedName name="tiga_8">#REF!</definedName>
    <definedName name="tiga_8_4">#REF!</definedName>
    <definedName name="tigabelas">#REF!</definedName>
    <definedName name="tigabelas_18">#REF!</definedName>
    <definedName name="tigabelas_18_4">#REF!</definedName>
    <definedName name="tigabelas_4">#REF!</definedName>
    <definedName name="tika">#REF!</definedName>
    <definedName name="tim.pilihan">#REF!</definedName>
    <definedName name="tim.urug.tnhbiasa">#REF!</definedName>
    <definedName name="TIM_CCO1">#REF!</definedName>
    <definedName name="TIM_CCO2">#REF!</definedName>
    <definedName name="TIM_CCO3">#REF!</definedName>
    <definedName name="TIM_CCO4">#REF!</definedName>
    <definedName name="TIM_CCO5">#REF!</definedName>
    <definedName name="TIM_CCO6">#REF!</definedName>
    <definedName name="TIM_CCO7">#REF!</definedName>
    <definedName name="TIM_PHO_FHO1">#REF!</definedName>
    <definedName name="TIM_PHO_FHO2">#REF!</definedName>
    <definedName name="TIM_PHO_FHO3">#REF!</definedName>
    <definedName name="TIM_PHO_FHO4">#REF!</definedName>
    <definedName name="TIM_PHO_FHO5">#REF!</definedName>
    <definedName name="TIM_PHO_FHO6">#REF!</definedName>
    <definedName name="TIM_PHO_FHO7">#REF!</definedName>
    <definedName name="timah_patri">#REF!</definedName>
    <definedName name="timb._biasa">#REF!</definedName>
    <definedName name="timb._pilihan">#REF!</definedName>
    <definedName name="timb.biasa">#REF!</definedName>
    <definedName name="timb.smbrbahan">#REF!</definedName>
    <definedName name="Timb.tanah_Pemadatan">#REF!</definedName>
    <definedName name="timb.tanah_randum_JRK.500">#REF!</definedName>
    <definedName name="timb_biasa">#REF!</definedName>
    <definedName name="timb_pilihan">#REF!</definedName>
    <definedName name="timbdat">#REF!</definedName>
    <definedName name="TIMBER">#REF!</definedName>
    <definedName name="timbpilih">#REF!</definedName>
    <definedName name="timbpilihan">#REF!</definedName>
    <definedName name="timbris">#REF!</definedName>
    <definedName name="TIMBUN">#REF!</definedName>
    <definedName name="timbunan">#REF!</definedName>
    <definedName name="Timbunan_Biasa">#REF!</definedName>
    <definedName name="timbunan_pilihan">#REF!</definedName>
    <definedName name="timbunan_porus">#REF!</definedName>
    <definedName name="Timbunan_Tanah_Pilihan">#REF!</definedName>
    <definedName name="TimbunanBatuGunungDiratakan">#REF!</definedName>
    <definedName name="timbunanbiasa">#REF!</definedName>
    <definedName name="timbunanpasir">#REF!</definedName>
    <definedName name="timbunanpilihan">#REF!</definedName>
    <definedName name="timbunantanah">#REF!</definedName>
    <definedName name="TimbunanTanahPasirKembaliDiratakan">#REF!</definedName>
    <definedName name="timdat">#REF!</definedName>
    <definedName name="timdri">#REF!</definedName>
    <definedName name="timfur">#REF!</definedName>
    <definedName name="tiner">#REF!</definedName>
    <definedName name="tiner.sg">#REF!</definedName>
    <definedName name="tiner_10">#REF!</definedName>
    <definedName name="tiner_2">#REF!</definedName>
    <definedName name="tiner_3">#REF!</definedName>
    <definedName name="tiner_4">#REF!</definedName>
    <definedName name="tiner_5">#REF!</definedName>
    <definedName name="tiner_6">#REF!</definedName>
    <definedName name="tiner_8">#REF!</definedName>
    <definedName name="tinggi">#REF!</definedName>
    <definedName name="tinggibas">#REF!</definedName>
    <definedName name="tinggilantai1">#REF!</definedName>
    <definedName name="tinggipodium">#REF!</definedName>
    <definedName name="tinggitower">#REF!</definedName>
    <definedName name="tinner">#REF!</definedName>
    <definedName name="tinnerb">#REF!</definedName>
    <definedName name="tinnerc">#REF!</definedName>
    <definedName name="tipan">#REF!</definedName>
    <definedName name="tire">#REF!</definedName>
    <definedName name="Tire.Roller">#REF!</definedName>
    <definedName name="tire_roll">#REF!</definedName>
    <definedName name="Tire_Roller">#REF!</definedName>
    <definedName name="TIRED_ROLLER">#REF!</definedName>
    <definedName name="TireRoller">#REF!</definedName>
    <definedName name="Titik_lampu">#REF!</definedName>
    <definedName name="Titik_Pancang">#REF!</definedName>
    <definedName name="titip">#REF!</definedName>
    <definedName name="titipan">#REF!</definedName>
    <definedName name="title">#REF!</definedName>
    <definedName name="tj" localSheetId="9" hidden="1">{#N/A,#N/A,FALSE,"REK";#N/A,#N/A,FALSE,"Bq-ARS"}</definedName>
    <definedName name="tj" hidden="1">{#N/A,#N/A,FALSE,"REK";#N/A,#N/A,FALSE,"Bq-ARS"}</definedName>
    <definedName name="tjj" localSheetId="9">{"'Sheet1'!$A$1"}</definedName>
    <definedName name="tjj">{"'Sheet1'!$A$1"}</definedName>
    <definedName name="TJMP">#REF!</definedName>
    <definedName name="tjrtyj">#REF!</definedName>
    <definedName name="tjuu" localSheetId="9">{"'Sheet1'!$A$1"}</definedName>
    <definedName name="tjuu">{"'Sheet1'!$A$1"}</definedName>
    <definedName name="TK">#REF!</definedName>
    <definedName name="Tk.Batu">#REF!</definedName>
    <definedName name="tk.bbk">#REF!</definedName>
    <definedName name="tk.bs">#REF!</definedName>
    <definedName name="tk.bt">#REF!</definedName>
    <definedName name="tk.c">#REF!</definedName>
    <definedName name="tk.cat">#REF!</definedName>
    <definedName name="Tk.Gali">#REF!</definedName>
    <definedName name="tk.kayu">#REF!</definedName>
    <definedName name="tk.ky">#REF!</definedName>
    <definedName name="tk.l">#REF!</definedName>
    <definedName name="tk.las">#REF!</definedName>
    <definedName name="tk.Ls">#REF!</definedName>
    <definedName name="tk.pipa">#REF!</definedName>
    <definedName name="TK_01">#REF!</definedName>
    <definedName name="TK_01A">#REF!</definedName>
    <definedName name="TK_03">#REF!</definedName>
    <definedName name="TK_03A">#REF!</definedName>
    <definedName name="TK_03B">#N/A</definedName>
    <definedName name="TK_04">#REF!</definedName>
    <definedName name="TK_04A">#REF!</definedName>
    <definedName name="TK_04B">#N/A</definedName>
    <definedName name="TK_04C">#REF!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_3">#REF!</definedName>
    <definedName name="TK_4">#REF!</definedName>
    <definedName name="tk_batu">#REF!</definedName>
    <definedName name="tk_batu_ps_benangan">#REF!</definedName>
    <definedName name="tk_besi">#REF!</definedName>
    <definedName name="tk_bobokan">#REF!</definedName>
    <definedName name="tk_cat">#REF!</definedName>
    <definedName name="tk_cor">#REF!</definedName>
    <definedName name="tk_gali">#REF!</definedName>
    <definedName name="tk_kayu">#REF!</definedName>
    <definedName name="TK_PIPA_BESI">#REF!</definedName>
    <definedName name="TK1_3">#REF!</definedName>
    <definedName name="TK1_4">#REF!</definedName>
    <definedName name="TK10_3">#REF!</definedName>
    <definedName name="TK10_4">#REF!</definedName>
    <definedName name="TK11_3">#REF!</definedName>
    <definedName name="TK11_4">#REF!</definedName>
    <definedName name="TK12_3">#REF!</definedName>
    <definedName name="TK12_4">#REF!</definedName>
    <definedName name="TK13_3">#REF!</definedName>
    <definedName name="TK13_4">#REF!</definedName>
    <definedName name="TK14_3">#REF!</definedName>
    <definedName name="TK14_4">#REF!</definedName>
    <definedName name="TK15_3">#REF!</definedName>
    <definedName name="TK15_4">#REF!</definedName>
    <definedName name="TK16_3">#REF!</definedName>
    <definedName name="TK16_4">#REF!</definedName>
    <definedName name="TK17_3">#REF!</definedName>
    <definedName name="TK17_4">#REF!</definedName>
    <definedName name="TK18_3">#REF!</definedName>
    <definedName name="TK18_4">#REF!</definedName>
    <definedName name="TK2_3">#REF!</definedName>
    <definedName name="TK2_4">#REF!</definedName>
    <definedName name="TK3_3">#REF!</definedName>
    <definedName name="TK3_4">#REF!</definedName>
    <definedName name="TK4_3">#REF!</definedName>
    <definedName name="TK4_4">#REF!</definedName>
    <definedName name="TK5_3">#REF!</definedName>
    <definedName name="TK5_4">#REF!</definedName>
    <definedName name="TK6_3">#REF!</definedName>
    <definedName name="TK6_4">#REF!</definedName>
    <definedName name="TK7_3">#REF!</definedName>
    <definedName name="TK7_4">#REF!</definedName>
    <definedName name="TK8_3">#REF!</definedName>
    <definedName name="TK8_4">#REF!</definedName>
    <definedName name="TK9_3">#REF!</definedName>
    <definedName name="TK9_4">#REF!</definedName>
    <definedName name="tkacat">#REF!</definedName>
    <definedName name="tkaret">#REF!</definedName>
    <definedName name="TKayu">#REF!</definedName>
    <definedName name="tkayu_3">#REF!</definedName>
    <definedName name="tkayu_4">#REF!</definedName>
    <definedName name="tkbatu">#REF!</definedName>
    <definedName name="tkbatu_1">#REF!</definedName>
    <definedName name="tkbesi">#REF!</definedName>
    <definedName name="tkbesi_1">#REF!</definedName>
    <definedName name="tkbeton">#REF!</definedName>
    <definedName name="tkbk">#REF!</definedName>
    <definedName name="tkbs">#REF!</definedName>
    <definedName name="tkbsk">#REF!</definedName>
    <definedName name="tkbt">#REF!</definedName>
    <definedName name="tkbtalam">#REF!</definedName>
    <definedName name="tkc">#REF!</definedName>
    <definedName name="tkcat">#REF!</definedName>
    <definedName name="tkcat_1">#REF!</definedName>
    <definedName name="tkfinish">#REF!</definedName>
    <definedName name="tkfoto">#REF!</definedName>
    <definedName name="tkg">#REF!</definedName>
    <definedName name="tkgali">#REF!</definedName>
    <definedName name="tkgali_1">#REF!</definedName>
    <definedName name="tkgalik">#REF!</definedName>
    <definedName name="tkgambar">#REF!</definedName>
    <definedName name="tkgambarbln">#REF!</definedName>
    <definedName name="tkgl">#REF!</definedName>
    <definedName name="tki">#REF!</definedName>
    <definedName name="tki_1">#REF!</definedName>
    <definedName name="tki_1_1">#REF!</definedName>
    <definedName name="tki_1_1_1">#REF!</definedName>
    <definedName name="tki_2">#REF!</definedName>
    <definedName name="tki_3">#REF!</definedName>
    <definedName name="tki_3_1">#REF!</definedName>
    <definedName name="tki_4">#REF!</definedName>
    <definedName name="tki_4_1">#REF!</definedName>
    <definedName name="tki_5">#REF!</definedName>
    <definedName name="tki_6">#REF!</definedName>
    <definedName name="tki_7">#REF!</definedName>
    <definedName name="tki_7_1">#REF!</definedName>
    <definedName name="tki_8">#REF!</definedName>
    <definedName name="tki_9">#REF!</definedName>
    <definedName name="tkitc10x2x0.6">#REF!</definedName>
    <definedName name="tkitc10x2x0.6_1">#REF!</definedName>
    <definedName name="tkitc10x2x0.6_1_1">#REF!</definedName>
    <definedName name="tkitc10x2x0.6_1_1_1">#REF!</definedName>
    <definedName name="tkitc10x2x0.6_2">#REF!</definedName>
    <definedName name="tkitc10x2x0.6_3">#REF!</definedName>
    <definedName name="tkitc10x2x0.6_3_1">#REF!</definedName>
    <definedName name="tkitc10x2x0.6_4">#REF!</definedName>
    <definedName name="tkitc10x2x0.6_4_1">#REF!</definedName>
    <definedName name="tkitc10x2x0.6_5">#REF!</definedName>
    <definedName name="tkitc10x2x0.6_6">#REF!</definedName>
    <definedName name="tkitc10x2x0.6_7">#REF!</definedName>
    <definedName name="tkitc10x2x0.6_7_1">#REF!</definedName>
    <definedName name="tkitc10x2x0.6_8">#REF!</definedName>
    <definedName name="tkitc10x2x0.6_9">#REF!</definedName>
    <definedName name="tkkayu">#REF!</definedName>
    <definedName name="tkkayu_1">#REF!</definedName>
    <definedName name="tkkusen">#REF!</definedName>
    <definedName name="tkky">#REF!</definedName>
    <definedName name="tkl">#REF!</definedName>
    <definedName name="tklas">#REF!</definedName>
    <definedName name="tkledeng">#REF!</definedName>
    <definedName name="tklist">#REF!</definedName>
    <definedName name="tklistrik">#REF!</definedName>
    <definedName name="tkls">#REF!</definedName>
    <definedName name="tkmrmr">#REF!</definedName>
    <definedName name="TKO1X36">#REF!</definedName>
    <definedName name="TKO1X36_4">#REF!</definedName>
    <definedName name="TKO2X36">#REF!</definedName>
    <definedName name="TKO2X36_4">#REF!</definedName>
    <definedName name="TKOE1X36">#REF!</definedName>
    <definedName name="TKOE1X36_4">#REF!</definedName>
    <definedName name="tkp">#REF!</definedName>
    <definedName name="tkpipa">#REF!</definedName>
    <definedName name="tkplitur">#REF!</definedName>
    <definedName name="tkpp">#REF!</definedName>
    <definedName name="tkprofil">#REF!</definedName>
    <definedName name="tkset">#REF!</definedName>
    <definedName name="TKST..">#REF!</definedName>
    <definedName name="TKT..">#REF!</definedName>
    <definedName name="tky">#REF!</definedName>
    <definedName name="TL">#REF!</definedName>
    <definedName name="tl.2x">#REF!</definedName>
    <definedName name="tl_1">#REF!</definedName>
    <definedName name="tl_1_1">#REF!</definedName>
    <definedName name="tl_1_1_1">#REF!</definedName>
    <definedName name="TL_20WT">#REF!</definedName>
    <definedName name="tl_3">#REF!</definedName>
    <definedName name="tl_4">#REF!</definedName>
    <definedName name="tl_7">#REF!</definedName>
    <definedName name="tl1x18b">#REF!</definedName>
    <definedName name="tl1x18b_1">#REF!</definedName>
    <definedName name="tl1x18b_1_1">#REF!</definedName>
    <definedName name="tl1x18b_1_1_1">#REF!</definedName>
    <definedName name="tl1x18b_3">#REF!</definedName>
    <definedName name="tl1x18b_4">#REF!</definedName>
    <definedName name="tl1x18b_7">#REF!</definedName>
    <definedName name="tl1x18bnb">#REF!</definedName>
    <definedName name="tl1x18bnb_1">#REF!</definedName>
    <definedName name="tl1x18bnb_1_1">#REF!</definedName>
    <definedName name="tl1x18bnb_1_1_1">#REF!</definedName>
    <definedName name="tl1x18bnb_3">#REF!</definedName>
    <definedName name="tl1x18bnb_4">#REF!</definedName>
    <definedName name="tl1x18bnb_7">#REF!</definedName>
    <definedName name="tl1x18ep">#REF!</definedName>
    <definedName name="tl1x18ep_1">#REF!</definedName>
    <definedName name="tl1x18ep_1_1">#REF!</definedName>
    <definedName name="tl1x18ep_1_1_1">#REF!</definedName>
    <definedName name="tl1x18ep_3">#REF!</definedName>
    <definedName name="tl1x18ep_4">#REF!</definedName>
    <definedName name="tl1x18ep_7">#REF!</definedName>
    <definedName name="tl1x18gmsnb">#REF!</definedName>
    <definedName name="tl1x18gmsnb_1">#REF!</definedName>
    <definedName name="tl1x18gmsnb_1_1">#REF!</definedName>
    <definedName name="tl1x18gmsnb_1_1_1">#REF!</definedName>
    <definedName name="tl1x18gmsnb_3">#REF!</definedName>
    <definedName name="tl1x18gmsnb_4">#REF!</definedName>
    <definedName name="tl1x18gmsnb_7">#REF!</definedName>
    <definedName name="tl1x18tki">#REF!</definedName>
    <definedName name="tl1x18tki_1">#REF!</definedName>
    <definedName name="tl1x18tki_1_1">#REF!</definedName>
    <definedName name="tl1x18tki_1_1_1">#REF!</definedName>
    <definedName name="tl1x18tki_3">#REF!</definedName>
    <definedName name="tl1x18tki_4">#REF!</definedName>
    <definedName name="tl1x18tki_7">#REF!</definedName>
    <definedName name="tl1x18tkinb">#REF!</definedName>
    <definedName name="tl1x18tkinb_1">#REF!</definedName>
    <definedName name="tl1x18tkinb_1_1">#REF!</definedName>
    <definedName name="tl1x18tkinb_1_1_1">#REF!</definedName>
    <definedName name="tl1x18tkinb_3">#REF!</definedName>
    <definedName name="tl1x18tkinb_4">#REF!</definedName>
    <definedName name="tl1x18tkinb_7">#REF!</definedName>
    <definedName name="tl1x18tko">#REF!</definedName>
    <definedName name="tl1x18tko_1">#REF!</definedName>
    <definedName name="tl1x18tko_1_1">#REF!</definedName>
    <definedName name="tl1x18tko_1_1_1">#REF!</definedName>
    <definedName name="tl1x18tko_3">#REF!</definedName>
    <definedName name="tl1x18tko_4">#REF!</definedName>
    <definedName name="tl1x18tko_7">#REF!</definedName>
    <definedName name="tl1x18tkonb">#REF!</definedName>
    <definedName name="tl1x18tkonb_1">#REF!</definedName>
    <definedName name="tl1x18tkonb_1_1">#REF!</definedName>
    <definedName name="tl1x18tkonb_1_1_1">#REF!</definedName>
    <definedName name="tl1x18tkonb_3">#REF!</definedName>
    <definedName name="tl1x18tkonb_4">#REF!</definedName>
    <definedName name="tl1x18tkonb_7">#REF!</definedName>
    <definedName name="tl1x20">#REF!</definedName>
    <definedName name="tl1x20_10">#REF!</definedName>
    <definedName name="tl1x20_2">#REF!</definedName>
    <definedName name="tl1x20_3">#REF!</definedName>
    <definedName name="tl1x20_4">#REF!</definedName>
    <definedName name="tl1x20_5">#REF!</definedName>
    <definedName name="tl1x20_6">#REF!</definedName>
    <definedName name="tl1x20_8">#REF!</definedName>
    <definedName name="TL1x20watt">#REF!</definedName>
    <definedName name="tl1x36b">#REF!</definedName>
    <definedName name="tl1x36b_1">#REF!</definedName>
    <definedName name="tl1x36b_1_1">#REF!</definedName>
    <definedName name="tl1x36b_1_1_1">#REF!</definedName>
    <definedName name="tl1x36b_3">#REF!</definedName>
    <definedName name="tl1x36b_4">#REF!</definedName>
    <definedName name="tl1x36b_7">#REF!</definedName>
    <definedName name="tl1x36bimc">#REF!</definedName>
    <definedName name="tl1x36bimc_1">#REF!</definedName>
    <definedName name="tl1x36bimc_1_1">#REF!</definedName>
    <definedName name="tl1x36bimc_1_1_1">#REF!</definedName>
    <definedName name="tl1x36bimc_2">#REF!</definedName>
    <definedName name="tl1x36bimc_3_1">#REF!</definedName>
    <definedName name="tl1x36bimc_3_1_1">#REF!</definedName>
    <definedName name="tl1x36bimc_4">#REF!</definedName>
    <definedName name="tl1x36bimc_4_1">#REF!</definedName>
    <definedName name="tl1x36bimc_5">#REF!</definedName>
    <definedName name="tl1x36bimc_6">#REF!</definedName>
    <definedName name="tl1x36bimc_7">#REF!</definedName>
    <definedName name="tl1x36bimc_7_1">#REF!</definedName>
    <definedName name="tl1x36bimc_8">#REF!</definedName>
    <definedName name="tl1x36bimc_9">#REF!</definedName>
    <definedName name="tl1x36bnb">#REF!</definedName>
    <definedName name="tl1x36bnb_1">#REF!</definedName>
    <definedName name="tl1x36bnb_1_1">#REF!</definedName>
    <definedName name="tl1x36bnb_1_1_1">#REF!</definedName>
    <definedName name="tl1x36bnb_3">#REF!</definedName>
    <definedName name="tl1x36bnb_4">#REF!</definedName>
    <definedName name="tl1x36bnb_7">#REF!</definedName>
    <definedName name="tl1x36gmsnb">#REF!</definedName>
    <definedName name="tl1x36gmsnb_1">#REF!</definedName>
    <definedName name="tl1x36gmsnb_1_1">#REF!</definedName>
    <definedName name="tl1x36gmsnb_1_1_1">#REF!</definedName>
    <definedName name="tl1x36gmsnb_3">#REF!</definedName>
    <definedName name="tl1x36gmsnb_4">#REF!</definedName>
    <definedName name="tl1x36gmsnb_7">#REF!</definedName>
    <definedName name="tl1x36tbs">#REF!</definedName>
    <definedName name="tl1x36tbs_1">#REF!</definedName>
    <definedName name="tl1x36tbs_1_1">#REF!</definedName>
    <definedName name="tl1x36tbs_1_1_1">#REF!</definedName>
    <definedName name="tl1x36tbs_3">#REF!</definedName>
    <definedName name="tl1x36tbs_4">#REF!</definedName>
    <definedName name="tl1x36tbs_7">#REF!</definedName>
    <definedName name="tl1x36tbsnb">#REF!</definedName>
    <definedName name="tl1x36tbsnb_1">#REF!</definedName>
    <definedName name="tl1x36tbsnb_1_1">#REF!</definedName>
    <definedName name="tl1x36tbsnb_1_1_1">#REF!</definedName>
    <definedName name="tl1x36tbsnb_3">#REF!</definedName>
    <definedName name="tl1x36tbsnb_4">#REF!</definedName>
    <definedName name="tl1x36tbsnb_7">#REF!</definedName>
    <definedName name="tl1x36tki">#REF!</definedName>
    <definedName name="tl1x36tki_1">#REF!</definedName>
    <definedName name="tl1x36tki_1_1">#REF!</definedName>
    <definedName name="tl1x36tki_1_1_1">#REF!</definedName>
    <definedName name="tl1x36tki_3">#REF!</definedName>
    <definedName name="tl1x36tki_4">#REF!</definedName>
    <definedName name="tl1x36tki_7">#REF!</definedName>
    <definedName name="tl1x36tkinb">#REF!</definedName>
    <definedName name="tl1x36tkinb_1">#REF!</definedName>
    <definedName name="tl1x36tkinb_1_1">#REF!</definedName>
    <definedName name="tl1x36tkinb_1_1_1">#REF!</definedName>
    <definedName name="tl1x36tkinb_3">#REF!</definedName>
    <definedName name="tl1x36tkinb_4">#REF!</definedName>
    <definedName name="tl1x36tkinb_7">#REF!</definedName>
    <definedName name="tl1x36tko">#REF!</definedName>
    <definedName name="tl1x36tko_1">#REF!</definedName>
    <definedName name="tl1x36tko_1_1">#REF!</definedName>
    <definedName name="tl1x36tko_1_1_1">#REF!</definedName>
    <definedName name="tl1x36tko_3">#REF!</definedName>
    <definedName name="tl1x36tko_4">#REF!</definedName>
    <definedName name="tl1x36tko_7">#REF!</definedName>
    <definedName name="tl1x36tkonb">#REF!</definedName>
    <definedName name="tl1x36tkonb_1">#REF!</definedName>
    <definedName name="tl1x36tkonb_1_1">#REF!</definedName>
    <definedName name="tl1x36tkonb_1_1_1">#REF!</definedName>
    <definedName name="tl1x36tkonb_3">#REF!</definedName>
    <definedName name="tl1x36tkonb_4">#REF!</definedName>
    <definedName name="tl1x36tkonb_7">#REF!</definedName>
    <definedName name="tl1x40">#REF!</definedName>
    <definedName name="tl1x40_10">#REF!</definedName>
    <definedName name="tl1x40_2">#REF!</definedName>
    <definedName name="tl1x40_3">#REF!</definedName>
    <definedName name="tl1x40_4">#REF!</definedName>
    <definedName name="tl1x40_5">#REF!</definedName>
    <definedName name="tl1x40_6">#REF!</definedName>
    <definedName name="tl1x40_8">#REF!</definedName>
    <definedName name="TL20WATT">#REF!</definedName>
    <definedName name="tl2x18tbsm2">#REF!</definedName>
    <definedName name="tl2x18tbsm2_1">#REF!</definedName>
    <definedName name="tl2x18tbsm2_1_1">#REF!</definedName>
    <definedName name="tl2x18tbsm2_1_1_1">#REF!</definedName>
    <definedName name="tl2x18tbsm2_3">#REF!</definedName>
    <definedName name="tl2x18tbsm2_4">#REF!</definedName>
    <definedName name="tl2x18tbsm2_7">#REF!</definedName>
    <definedName name="tl2x20">#REF!</definedName>
    <definedName name="tl2x20_10">#REF!</definedName>
    <definedName name="tl2x20_2">#REF!</definedName>
    <definedName name="tl2x20_3">#REF!</definedName>
    <definedName name="tl2x20_4">#REF!</definedName>
    <definedName name="tl2x20_5">#REF!</definedName>
    <definedName name="tl2x20_6">#REF!</definedName>
    <definedName name="tl2x20_8">#REF!</definedName>
    <definedName name="tl2x36tbs">#REF!</definedName>
    <definedName name="tl2x36tbs_1">#REF!</definedName>
    <definedName name="tl2x36tbs_1_1">#REF!</definedName>
    <definedName name="tl2x36tbs_1_1_1">#REF!</definedName>
    <definedName name="tl2x36tbs_3">#REF!</definedName>
    <definedName name="tl2x36tbs_4">#REF!</definedName>
    <definedName name="tl2x36tbs_7">#REF!</definedName>
    <definedName name="tl2x36tbsnb">#REF!</definedName>
    <definedName name="tl2x36tbsnb_1">#REF!</definedName>
    <definedName name="tl2x36tbsnb_1_1">#REF!</definedName>
    <definedName name="tl2x36tbsnb_1_1_1">#REF!</definedName>
    <definedName name="tl2x36tbsnb_3">#REF!</definedName>
    <definedName name="tl2x36tbsnb_4">#REF!</definedName>
    <definedName name="tl2x36tbsnb_7">#REF!</definedName>
    <definedName name="tl2x36tki">#REF!</definedName>
    <definedName name="tl2x36tki_1">#REF!</definedName>
    <definedName name="tl2x36tki_1_1">#REF!</definedName>
    <definedName name="tl2x36tki_1_1_1">#REF!</definedName>
    <definedName name="tl2x36tki_3">#REF!</definedName>
    <definedName name="tl2x36tki_4">#REF!</definedName>
    <definedName name="tl2x36tki_7">#REF!</definedName>
    <definedName name="tl2x36tkinb">#REF!</definedName>
    <definedName name="tl2x36tkinb_1">#REF!</definedName>
    <definedName name="tl2x36tkinb_1_1">#REF!</definedName>
    <definedName name="tl2x36tkinb_1_1_1">#REF!</definedName>
    <definedName name="tl2x36tkinb_3">#REF!</definedName>
    <definedName name="tl2x36tkinb_4">#REF!</definedName>
    <definedName name="tl2x36tkinb_7">#REF!</definedName>
    <definedName name="tl2x36tko">#REF!</definedName>
    <definedName name="tl2x36tko_1">#REF!</definedName>
    <definedName name="tl2x36tko_1_1">#REF!</definedName>
    <definedName name="tl2x36tko_1_1_1">#REF!</definedName>
    <definedName name="tl2x36tko_3">#REF!</definedName>
    <definedName name="tl2x36tko_4">#REF!</definedName>
    <definedName name="tl2x36tko_7">#REF!</definedName>
    <definedName name="tl2x36tkonb">#REF!</definedName>
    <definedName name="tl2x36tkonb_1">#REF!</definedName>
    <definedName name="tl2x36tkonb_1_1">#REF!</definedName>
    <definedName name="tl2x36tkonb_1_1_1">#REF!</definedName>
    <definedName name="tl2x36tkonb_3">#REF!</definedName>
    <definedName name="tl2x36tkonb_4">#REF!</definedName>
    <definedName name="tl2x36tkonb_7">#REF!</definedName>
    <definedName name="tl40w">#REF!</definedName>
    <definedName name="TL516G">#REF!</definedName>
    <definedName name="tla2x18iac">#REF!</definedName>
    <definedName name="tla2x18iac_1">#REF!</definedName>
    <definedName name="tla2x18iac_1_1">#REF!</definedName>
    <definedName name="tla2x18iac_1_1_1">#REF!</definedName>
    <definedName name="tla2x18iac_2">#REF!</definedName>
    <definedName name="tla2x18iac_3_1">#REF!</definedName>
    <definedName name="tla2x18iac_3_1_1">#REF!</definedName>
    <definedName name="tla2x18iac_4">#REF!</definedName>
    <definedName name="tla2x18iac_4_1">#REF!</definedName>
    <definedName name="tla2x18iac_5">#REF!</definedName>
    <definedName name="tla2x18iac_6">#REF!</definedName>
    <definedName name="tla2x18iac_7">#REF!</definedName>
    <definedName name="tla2x18iac_7_1">#REF!</definedName>
    <definedName name="tla2x18iac_8">#REF!</definedName>
    <definedName name="tla2x18iac_9">#REF!</definedName>
    <definedName name="tla2x18iacbimc">#REF!</definedName>
    <definedName name="tla2x18iacbimc_1">#REF!</definedName>
    <definedName name="tla2x18iacbimc_1_1">#REF!</definedName>
    <definedName name="tla2x18iacbimc_1_1_1">#REF!</definedName>
    <definedName name="tla2x18iacbimc_2">#REF!</definedName>
    <definedName name="tla2x18iacbimc_3_1">#REF!</definedName>
    <definedName name="tla2x18iacbimc_3_1_1">#REF!</definedName>
    <definedName name="tla2x18iacbimc_4">#REF!</definedName>
    <definedName name="tla2x18iacbimc_4_1">#REF!</definedName>
    <definedName name="tla2x18iacbimc_5">#REF!</definedName>
    <definedName name="tla2x18iacbimc_6">#REF!</definedName>
    <definedName name="tla2x18iacbimc_7">#REF!</definedName>
    <definedName name="tla2x18iacbimc_7_1">#REF!</definedName>
    <definedName name="tla2x18iacbimc_8">#REF!</definedName>
    <definedName name="tla2x18iacbimc_9">#REF!</definedName>
    <definedName name="TLAC120">#REF!</definedName>
    <definedName name="TLAC35">#REF!</definedName>
    <definedName name="TLAC50">#REF!</definedName>
    <definedName name="TLAC70">#REF!</definedName>
    <definedName name="TLAC95">#REF!</definedName>
    <definedName name="TLAMP_DO3">#N/A</definedName>
    <definedName name="TLas">#REF!</definedName>
    <definedName name="tlb1x18">#REF!</definedName>
    <definedName name="tlb1x18_1">#REF!</definedName>
    <definedName name="tlb1x18_1_1">#REF!</definedName>
    <definedName name="tlb1x18_1_1_1">#REF!</definedName>
    <definedName name="tlb1x18_2">#REF!</definedName>
    <definedName name="tlb1x18_3_1">#REF!</definedName>
    <definedName name="tlb1x18_3_1_1">#REF!</definedName>
    <definedName name="tlb1x18_4">#REF!</definedName>
    <definedName name="tlb1x18_4_1">#REF!</definedName>
    <definedName name="tlb1x18_5">#REF!</definedName>
    <definedName name="tlb1x18_6">#REF!</definedName>
    <definedName name="tlb1x18_7">#REF!</definedName>
    <definedName name="tlb1x18_7_1">#REF!</definedName>
    <definedName name="tlb1x18_8">#REF!</definedName>
    <definedName name="tlb1x18_9">#REF!</definedName>
    <definedName name="tlb1x36">#REF!</definedName>
    <definedName name="tlb1x36_1">#REF!</definedName>
    <definedName name="tlb1x36_1_1">#REF!</definedName>
    <definedName name="tlb1x36_1_1_1">#REF!</definedName>
    <definedName name="tlb1x36_2">#REF!</definedName>
    <definedName name="tlb1x36_3_1">#REF!</definedName>
    <definedName name="tlb1x36_3_1_1">#REF!</definedName>
    <definedName name="tlb1x36_4">#REF!</definedName>
    <definedName name="tlb1x36_4_1">#REF!</definedName>
    <definedName name="tlb1x36_5">#REF!</definedName>
    <definedName name="tlb1x36_6">#REF!</definedName>
    <definedName name="tlb1x36_7">#REF!</definedName>
    <definedName name="tlb1x36_7_1">#REF!</definedName>
    <definedName name="tlb1x36_8">#REF!</definedName>
    <definedName name="tlb1x36_9">#REF!</definedName>
    <definedName name="tlb1x36bimc">#REF!</definedName>
    <definedName name="tlb1x36bimc_1">#REF!</definedName>
    <definedName name="tlb1x36bimc_1_1">#REF!</definedName>
    <definedName name="tlb1x36bimc_1_1_1">#REF!</definedName>
    <definedName name="tlb1x36bimc_2">#REF!</definedName>
    <definedName name="tlb1x36bimc_3_1">#REF!</definedName>
    <definedName name="tlb1x36bimc_3_1_1">#REF!</definedName>
    <definedName name="tlb1x36bimc_4">#REF!</definedName>
    <definedName name="tlb1x36bimc_4_1">#REF!</definedName>
    <definedName name="tlb1x36bimc_5">#REF!</definedName>
    <definedName name="tlb1x36bimc_6">#REF!</definedName>
    <definedName name="tlb1x36bimc_7">#REF!</definedName>
    <definedName name="tlb1x36bimc_7_1">#REF!</definedName>
    <definedName name="tlb1x36bimc_8">#REF!</definedName>
    <definedName name="tlb1x36bimc_9">#REF!</definedName>
    <definedName name="tlb1x36w">#REF!</definedName>
    <definedName name="tlb1x36w_1">#REF!</definedName>
    <definedName name="tlb1x36w_1_1">#REF!</definedName>
    <definedName name="tlb1x36w_1_1_1">#REF!</definedName>
    <definedName name="tlb1x36w_2">#REF!</definedName>
    <definedName name="tlb1x36w_3_1">#REF!</definedName>
    <definedName name="tlb1x36w_3_1_1">#REF!</definedName>
    <definedName name="tlb1x36w_4">#REF!</definedName>
    <definedName name="tlb1x36w_4_1">#REF!</definedName>
    <definedName name="tlb1x36w_5">#REF!</definedName>
    <definedName name="tlb1x36w_6">#REF!</definedName>
    <definedName name="tlb1x36w_7">#REF!</definedName>
    <definedName name="tlb1x36w_7_1">#REF!</definedName>
    <definedName name="tlb1x36w_8">#REF!</definedName>
    <definedName name="tlb1x36w_9">#REF!</definedName>
    <definedName name="tlbk1x36">#REF!</definedName>
    <definedName name="tlbk1x36_1">#REF!</definedName>
    <definedName name="tlbk1x36_1_1">#REF!</definedName>
    <definedName name="tlbk1x36_1_1_1">#REF!</definedName>
    <definedName name="tlbk1x36_2">#REF!</definedName>
    <definedName name="tlbk1x36_3_1">#REF!</definedName>
    <definedName name="tlbk1x36_3_1_1">#REF!</definedName>
    <definedName name="tlbk1x36_4">#REF!</definedName>
    <definedName name="tlbk1x36_4_1">#REF!</definedName>
    <definedName name="tlbk1x36_5">#REF!</definedName>
    <definedName name="tlbk1x36_6">#REF!</definedName>
    <definedName name="tlbk1x36_7">#REF!</definedName>
    <definedName name="tlbk1x36_7_1">#REF!</definedName>
    <definedName name="tlbk1x36_8">#REF!</definedName>
    <definedName name="tlbk1x36_9">#REF!</definedName>
    <definedName name="TLBOX">#REF!</definedName>
    <definedName name="TLBOX_4">#REF!</definedName>
    <definedName name="tlbvs2x18">#REF!</definedName>
    <definedName name="tlbvs2x18_1">#REF!</definedName>
    <definedName name="tlbvs2x18_1_1">#REF!</definedName>
    <definedName name="tlbvs2x18_1_1_1">#REF!</definedName>
    <definedName name="tlbvs2x18_2">#REF!</definedName>
    <definedName name="tlbvs2x18_3_1">#REF!</definedName>
    <definedName name="tlbvs2x18_3_1_1">#REF!</definedName>
    <definedName name="tlbvs2x18_4">#REF!</definedName>
    <definedName name="tlbvs2x18_4_1">#REF!</definedName>
    <definedName name="tlbvs2x18_5">#REF!</definedName>
    <definedName name="tlbvs2x18_6">#REF!</definedName>
    <definedName name="tlbvs2x18_7">#REF!</definedName>
    <definedName name="tlbvs2x18_7_1">#REF!</definedName>
    <definedName name="tlbvs2x18_8">#REF!</definedName>
    <definedName name="tlbvs2x18_9">#REF!</definedName>
    <definedName name="tlbvs2x18bimc">#REF!</definedName>
    <definedName name="tlbvs2x18bimc_1">#REF!</definedName>
    <definedName name="tlbvs2x18bimc_1_1">#REF!</definedName>
    <definedName name="tlbvs2x18bimc_1_1_1">#REF!</definedName>
    <definedName name="tlbvs2x18bimc_2">#REF!</definedName>
    <definedName name="tlbvs2x18bimc_3_1">#REF!</definedName>
    <definedName name="tlbvs2x18bimc_3_1_1">#REF!</definedName>
    <definedName name="tlbvs2x18bimc_4">#REF!</definedName>
    <definedName name="tlbvs2x18bimc_4_1">#REF!</definedName>
    <definedName name="tlbvs2x18bimc_5">#REF!</definedName>
    <definedName name="tlbvs2x18bimc_6">#REF!</definedName>
    <definedName name="tlbvs2x18bimc_7">#REF!</definedName>
    <definedName name="tlbvs2x18bimc_7_1">#REF!</definedName>
    <definedName name="tlbvs2x18bimc_8">#REF!</definedName>
    <definedName name="tlbvs2x18bimc_9">#REF!</definedName>
    <definedName name="tlc20_1">#REF!</definedName>
    <definedName name="tlc20_1_1">#REF!</definedName>
    <definedName name="tlc20_1_1_1">#REF!</definedName>
    <definedName name="tlc20_2">#REF!</definedName>
    <definedName name="tlc20_3_1">#REF!</definedName>
    <definedName name="tlc20_3_1_1">#REF!</definedName>
    <definedName name="tlc20_4">#REF!</definedName>
    <definedName name="tlc20_4_1">#REF!</definedName>
    <definedName name="tlc20_5">#REF!</definedName>
    <definedName name="tlc20_6">#REF!</definedName>
    <definedName name="tlc20_7">#REF!</definedName>
    <definedName name="tlc20_7_1">#REF!</definedName>
    <definedName name="tlc20_8">#REF!</definedName>
    <definedName name="tlc20_9">#REF!</definedName>
    <definedName name="tlc20bimc">#REF!</definedName>
    <definedName name="tlc20bimc_1">#REF!</definedName>
    <definedName name="tlc20bimc_1_1">#REF!</definedName>
    <definedName name="tlc20bimc_1_1_1">#REF!</definedName>
    <definedName name="tlc20bimc_2">#REF!</definedName>
    <definedName name="tlc20bimc_3_1">#REF!</definedName>
    <definedName name="tlc20bimc_3_1_1">#REF!</definedName>
    <definedName name="tlc20bimc_4">#REF!</definedName>
    <definedName name="tlc20bimc_4_1">#REF!</definedName>
    <definedName name="tlc20bimc_5">#REF!</definedName>
    <definedName name="tlc20bimc_6">#REF!</definedName>
    <definedName name="tlc20bimc_7">#REF!</definedName>
    <definedName name="tlc20bimc_7_1">#REF!</definedName>
    <definedName name="tlc20bimc_8">#REF!</definedName>
    <definedName name="tlc20bimc_9">#REF!</definedName>
    <definedName name="TLEP36">#REF!</definedName>
    <definedName name="TLEP36_4">#REF!</definedName>
    <definedName name="TLGMSE36">#REF!</definedName>
    <definedName name="TLGMSE36_4">#REF!</definedName>
    <definedName name="tlidf250p">#REF!</definedName>
    <definedName name="tlidf250p_1">#REF!</definedName>
    <definedName name="tlidf250p_1_1">#REF!</definedName>
    <definedName name="tlidf250p_1_1_1">#REF!</definedName>
    <definedName name="tlidf250p_2">#REF!</definedName>
    <definedName name="tlidf250p_3">#REF!</definedName>
    <definedName name="tlidf250p_3_1">#REF!</definedName>
    <definedName name="tlidf250p_4">#REF!</definedName>
    <definedName name="tlidf250p_4_1">#REF!</definedName>
    <definedName name="tlidf250p_5">#REF!</definedName>
    <definedName name="tlidf250p_6">#REF!</definedName>
    <definedName name="tlidf250p_7">#REF!</definedName>
    <definedName name="tlidf250p_7_1">#REF!</definedName>
    <definedName name="tlidf250p_8">#REF!</definedName>
    <definedName name="tlidf250p_9">#REF!</definedName>
    <definedName name="tlistrik">#REF!</definedName>
    <definedName name="tlistrik_3">#REF!</definedName>
    <definedName name="tlistrik_4">#REF!</definedName>
    <definedName name="TLOADER">#REF!</definedName>
    <definedName name="tlp">#REF!</definedName>
    <definedName name="tlp_4">#REF!</definedName>
    <definedName name="tlpp">#REF!</definedName>
    <definedName name="tltko2x36">#REF!</definedName>
    <definedName name="tltko2x36_1">#REF!</definedName>
    <definedName name="tltko2x36_1_1">#REF!</definedName>
    <definedName name="tltko2x36_1_1_1">#REF!</definedName>
    <definedName name="tltko2x36_2">#REF!</definedName>
    <definedName name="tltko2x36_3_1">#REF!</definedName>
    <definedName name="tltko2x36_3_1_1">#REF!</definedName>
    <definedName name="tltko2x36_4">#REF!</definedName>
    <definedName name="tltko2x36_4_1">#REF!</definedName>
    <definedName name="tltko2x36_5">#REF!</definedName>
    <definedName name="tltko2x36_6">#REF!</definedName>
    <definedName name="tltko2x36_7">#REF!</definedName>
    <definedName name="tltko2x36_7_1">#REF!</definedName>
    <definedName name="tltko2x36_8">#REF!</definedName>
    <definedName name="tltko2x36_9">#REF!</definedName>
    <definedName name="tltko2x36bimc">#REF!</definedName>
    <definedName name="tltko2x36bimc_1">#REF!</definedName>
    <definedName name="tltko2x36bimc_1_1">#REF!</definedName>
    <definedName name="tltko2x36bimc_1_1_1">#REF!</definedName>
    <definedName name="tltko2x36bimc_2">#REF!</definedName>
    <definedName name="tltko2x36bimc_3_1">#REF!</definedName>
    <definedName name="tltko2x36bimc_3_1_1">#REF!</definedName>
    <definedName name="tltko2x36bimc_4">#REF!</definedName>
    <definedName name="tltko2x36bimc_4_1">#REF!</definedName>
    <definedName name="tltko2x36bimc_5">#REF!</definedName>
    <definedName name="tltko2x36bimc_6">#REF!</definedName>
    <definedName name="tltko2x36bimc_7">#REF!</definedName>
    <definedName name="tltko2x36bimc_7_1">#REF!</definedName>
    <definedName name="tltko2x36bimc_8">#REF!</definedName>
    <definedName name="tltko2x36bimc_9">#REF!</definedName>
    <definedName name="tltl20nb">#REF!</definedName>
    <definedName name="tltl20nb_1">#REF!</definedName>
    <definedName name="tltl20nb_1_1">#REF!</definedName>
    <definedName name="tltl20nb_1_1_1">#REF!</definedName>
    <definedName name="tltl20nb_3">#REF!</definedName>
    <definedName name="tltl20nb_4">#REF!</definedName>
    <definedName name="tltl20nb_7">#REF!</definedName>
    <definedName name="TM">#REF!</definedName>
    <definedName name="tmg">#REF!</definedName>
    <definedName name="TmpPeriodeK5">#REF!</definedName>
    <definedName name="tn1pinnc">#REF!</definedName>
    <definedName name="tn2mhnnc">#REF!</definedName>
    <definedName name="TNCM">#REF!</definedName>
    <definedName name="tng">#REF!</definedName>
    <definedName name="TNG_TAK_TRAMPIL">#REF!</definedName>
    <definedName name="TNG_TRAMPIL">#REF!</definedName>
    <definedName name="tnh">#REF!</definedName>
    <definedName name="tnhnnc">#REF!</definedName>
    <definedName name="tnhp">#REF!</definedName>
    <definedName name="tnhtanam">#REF!</definedName>
    <definedName name="tnhtanam_10">#REF!</definedName>
    <definedName name="tnhtanam_2">#REF!</definedName>
    <definedName name="tnhtanam_3">#REF!</definedName>
    <definedName name="tnhtanam_4">#REF!</definedName>
    <definedName name="tnhtanam_5">#REF!</definedName>
    <definedName name="tnhtanam_6">#REF!</definedName>
    <definedName name="tnhtanam_8">#REF!</definedName>
    <definedName name="tnhurug">#REF!</definedName>
    <definedName name="tnignc">#REF!</definedName>
    <definedName name="tnin190nc">#REF!</definedName>
    <definedName name="tnkbrsh">#REF!</definedName>
    <definedName name="tnkbrsh_4">#REF!</definedName>
    <definedName name="tnkfls">#REF!</definedName>
    <definedName name="tnkfls_4">#REF!</definedName>
    <definedName name="tnlnc">#REF!</definedName>
    <definedName name="tnnnc">#REF!</definedName>
    <definedName name="TO">#REF!</definedName>
    <definedName name="toa">#REF!</definedName>
    <definedName name="toilet">#REF!</definedName>
    <definedName name="tol_fab">#REF!</definedName>
    <definedName name="tol_ins">#REF!</definedName>
    <definedName name="tomat">#REF!</definedName>
    <definedName name="tomat_1">#REF!</definedName>
    <definedName name="tomat_1_1">#REF!</definedName>
    <definedName name="tomat_3">#REF!</definedName>
    <definedName name="tomat_7">#REF!</definedName>
    <definedName name="tomat1">#REF!</definedName>
    <definedName name="tomat1_1">#REF!</definedName>
    <definedName name="tomat1_1_1">#REF!</definedName>
    <definedName name="tomat1_3">#REF!</definedName>
    <definedName name="tomat1_7">#REF!</definedName>
    <definedName name="tombol1">"Picture 27"</definedName>
    <definedName name="tombol2">"Picture 28"</definedName>
    <definedName name="TombolM">#REF!</definedName>
    <definedName name="TombolMCCOIntern">#REF!</definedName>
    <definedName name="ton">#REF!</definedName>
    <definedName name="Tonase">#REF!</definedName>
    <definedName name="TOOL">#REF!</definedName>
    <definedName name="Tool__kunci_pipa">#REF!</definedName>
    <definedName name="TOOLS">#REF!</definedName>
    <definedName name="TOOLS_4">#REF!</definedName>
    <definedName name="TOP">#REF!</definedName>
    <definedName name="TOP_1">#REF!</definedName>
    <definedName name="TOP_1_1">#REF!</definedName>
    <definedName name="TOP_1_1_1">#REF!</definedName>
    <definedName name="TOP_3">#REF!</definedName>
    <definedName name="TOP_4">#REF!</definedName>
    <definedName name="TOP_7">#REF!</definedName>
    <definedName name="TOP2_1">#REF!</definedName>
    <definedName name="TOP2_1_1">#REF!</definedName>
    <definedName name="TOP2_1_1_1">#REF!</definedName>
    <definedName name="TOP2_3">#REF!</definedName>
    <definedName name="TOP2_4">#REF!</definedName>
    <definedName name="TOP2_7">#REF!</definedName>
    <definedName name="Tot">#REF!</definedName>
    <definedName name="tot_sd_ini">#REF!</definedName>
    <definedName name="total">#REF!</definedName>
    <definedName name="TOTAL_E1">#REF!</definedName>
    <definedName name="TOTAL_E2">#REF!</definedName>
    <definedName name="TOTAL_EXTERN">#REF!</definedName>
    <definedName name="total_I">#REF!</definedName>
    <definedName name="TOTAL_I1">#REF!</definedName>
    <definedName name="TOTAL_I2">#REF!</definedName>
    <definedName name="TOTAL_I3">#REF!</definedName>
    <definedName name="total_II">#REF!</definedName>
    <definedName name="Total_Interest">#REF!</definedName>
    <definedName name="TOTAL_INTERN">#REF!</definedName>
    <definedName name="Total_Pay">#REF!</definedName>
    <definedName name="Total_Payment" localSheetId="9">[0]!_______\z+Extra_Payment</definedName>
    <definedName name="Total_Payment" localSheetId="8">[0]!_______\z+Extra_Payment</definedName>
    <definedName name="Total_Payment">_______\z+Extra_Payment</definedName>
    <definedName name="TOTAL_TAKUR" localSheetId="9">#REF!</definedName>
    <definedName name="TOTAL_TAKUR">#REF!</definedName>
    <definedName name="TOTAL_TEMP.__FE" localSheetId="9">#REF!</definedName>
    <definedName name="TOTAL_TEMP.__FE">#REF!</definedName>
    <definedName name="TOTAL_TEMP.__FE_4" localSheetId="9">#REF!</definedName>
    <definedName name="TOTAL_TEMP.__FE_4">#REF!</definedName>
    <definedName name="TOTAL1">#REF!</definedName>
    <definedName name="TotalAlat" localSheetId="9">INDEX(#REF!,[0]!_____MDE54-2)</definedName>
    <definedName name="TotalAlat">INDEX(#REF!,[0]!_____MDE54-2)</definedName>
    <definedName name="totalan" localSheetId="9">INDEX(#REF!,[0]!_____MDE54-2)</definedName>
    <definedName name="totalan">INDEX(#REF!,[0]!_____MDE54-2)</definedName>
    <definedName name="TotalBahan" localSheetId="9">INDEX(#REF!,[0]!_____MDE54-2)</definedName>
    <definedName name="TotalBahan">INDEX(#REF!,[0]!_____MDE54-2)</definedName>
    <definedName name="TotalBUL">#REF!</definedName>
    <definedName name="TotalBULBaru">#REF!</definedName>
    <definedName name="TotalBULCCOIntern">#REF!</definedName>
    <definedName name="TotalSub" localSheetId="9">INDEX(#REF!,[0]!_____MDE54-2)</definedName>
    <definedName name="TotalSub">INDEX(#REF!,[0]!_____MDE54-2)</definedName>
    <definedName name="TotalUpah" localSheetId="9">INDEX(#REF!,[0]!_____MDE54-2)</definedName>
    <definedName name="TotalUpah">INDEX(#REF!,[0]!_____MDE54-2)</definedName>
    <definedName name="toto">#REF!</definedName>
    <definedName name="toto_A100">#REF!</definedName>
    <definedName name="toto_L521V1A">#REF!</definedName>
    <definedName name="toto_LW230J">#REF!</definedName>
    <definedName name="toto_S11N">#REF!</definedName>
    <definedName name="toto_S160V1">#REF!</definedName>
    <definedName name="toto_T23B13">#REF!</definedName>
    <definedName name="toto_T30ARQ13N">#REF!</definedName>
    <definedName name="toto_TS119AS5">#REF!</definedName>
    <definedName name="toto_TX1B">#REF!</definedName>
    <definedName name="toto_TX403SV3">#REF!</definedName>
    <definedName name="toto_TX4A">#REF!</definedName>
    <definedName name="toto_U57M">#REF!</definedName>
    <definedName name="totok" localSheetId="9">{"'Sheet1'!$A$1"}</definedName>
    <definedName name="totok">{"'Sheet1'!$A$1"}</definedName>
    <definedName name="totTAlt5minplatTAlt6">#REF!</definedName>
    <definedName name="TOW">#REF!</definedName>
    <definedName name="TOW_2">#REF!</definedName>
    <definedName name="TOWER">#REF!</definedName>
    <definedName name="town_a">#REF!</definedName>
    <definedName name="town_a_1">#REF!</definedName>
    <definedName name="town_a_1_1">#REF!</definedName>
    <definedName name="town_a_1_1_1">#REF!</definedName>
    <definedName name="town_a_15">#REF!</definedName>
    <definedName name="town_a_15_1">#REF!</definedName>
    <definedName name="town_a_15_16">#REF!</definedName>
    <definedName name="town_a_15_7">#REF!</definedName>
    <definedName name="town_a_16">#REF!</definedName>
    <definedName name="town_a_17">#REF!</definedName>
    <definedName name="town_a_2">#REF!</definedName>
    <definedName name="town_a_2_1">#REF!</definedName>
    <definedName name="town_a_2_4">#REF!</definedName>
    <definedName name="town_a_3">#REF!</definedName>
    <definedName name="town_a_3_1">#REF!</definedName>
    <definedName name="town_a_3_4">#REF!</definedName>
    <definedName name="town_a_4">#REF!</definedName>
    <definedName name="town_a_4_1">#REF!</definedName>
    <definedName name="town_a_5">#REF!</definedName>
    <definedName name="town_a_6">#REF!</definedName>
    <definedName name="town_a_7">#REF!</definedName>
    <definedName name="town_a_7_1">#REF!</definedName>
    <definedName name="town_a_8">#REF!</definedName>
    <definedName name="town_a_9">#REF!</definedName>
    <definedName name="town_b">#REF!</definedName>
    <definedName name="town_b_1">#REF!</definedName>
    <definedName name="town_b_1_1">#REF!</definedName>
    <definedName name="town_b_1_1_1">#REF!</definedName>
    <definedName name="town_b_15">#REF!</definedName>
    <definedName name="town_b_15_1">#REF!</definedName>
    <definedName name="town_b_15_16">#REF!</definedName>
    <definedName name="town_b_15_7">#REF!</definedName>
    <definedName name="town_b_16">#REF!</definedName>
    <definedName name="town_b_17">#REF!</definedName>
    <definedName name="town_b_2">#REF!</definedName>
    <definedName name="town_b_2_1">#REF!</definedName>
    <definedName name="town_b_2_4">#REF!</definedName>
    <definedName name="town_b_3">#REF!</definedName>
    <definedName name="town_b_3_1">#REF!</definedName>
    <definedName name="town_b_3_4">#REF!</definedName>
    <definedName name="town_b_4">#REF!</definedName>
    <definedName name="town_b_4_1">#REF!</definedName>
    <definedName name="town_b_5">#REF!</definedName>
    <definedName name="town_b_6">#REF!</definedName>
    <definedName name="town_b_7">#REF!</definedName>
    <definedName name="town_b_7_1">#REF!</definedName>
    <definedName name="town_b_8">#REF!</definedName>
    <definedName name="town_b_9">#REF!</definedName>
    <definedName name="town_c">#REF!</definedName>
    <definedName name="town_c_1">#REF!</definedName>
    <definedName name="town_c_1_1">#REF!</definedName>
    <definedName name="town_c_1_1_1">#REF!</definedName>
    <definedName name="town_c_15">#REF!</definedName>
    <definedName name="town_c_15_1">#REF!</definedName>
    <definedName name="town_c_15_16">#REF!</definedName>
    <definedName name="town_c_15_7">#REF!</definedName>
    <definedName name="town_c_16">#REF!</definedName>
    <definedName name="town_c_17">#REF!</definedName>
    <definedName name="town_c_2">#REF!</definedName>
    <definedName name="town_c_2_1">#REF!</definedName>
    <definedName name="town_c_2_4">#REF!</definedName>
    <definedName name="town_c_3">#REF!</definedName>
    <definedName name="town_c_3_1">#REF!</definedName>
    <definedName name="town_c_3_4">#REF!</definedName>
    <definedName name="town_c_4">#REF!</definedName>
    <definedName name="town_c_4_1">#REF!</definedName>
    <definedName name="town_c_5">#REF!</definedName>
    <definedName name="town_c_6">#REF!</definedName>
    <definedName name="town_c_7">#REF!</definedName>
    <definedName name="town_c_7_1">#REF!</definedName>
    <definedName name="town_c_8">#REF!</definedName>
    <definedName name="town_c_9">#REF!</definedName>
    <definedName name="town_d">#REF!</definedName>
    <definedName name="town_d_1">#REF!</definedName>
    <definedName name="town_d_1_1">#REF!</definedName>
    <definedName name="town_d_1_1_1">#REF!</definedName>
    <definedName name="town_d_15">#REF!</definedName>
    <definedName name="town_d_15_1">#REF!</definedName>
    <definedName name="town_d_15_16">#REF!</definedName>
    <definedName name="town_d_15_7">#REF!</definedName>
    <definedName name="town_d_16">#REF!</definedName>
    <definedName name="town_d_17">#REF!</definedName>
    <definedName name="town_d_2">#REF!</definedName>
    <definedName name="town_d_2_1">#REF!</definedName>
    <definedName name="town_d_2_4">#REF!</definedName>
    <definedName name="town_d_3">#REF!</definedName>
    <definedName name="town_d_3_1">#REF!</definedName>
    <definedName name="town_d_3_4">#REF!</definedName>
    <definedName name="town_d_4">#REF!</definedName>
    <definedName name="town_d_4_1">#REF!</definedName>
    <definedName name="town_d_5">#REF!</definedName>
    <definedName name="town_d_6">#REF!</definedName>
    <definedName name="town_d_7">#REF!</definedName>
    <definedName name="town_d_7_1">#REF!</definedName>
    <definedName name="town_d_8">#REF!</definedName>
    <definedName name="town_d_9">#REF!</definedName>
    <definedName name="town_e">#REF!</definedName>
    <definedName name="town_e_1">#REF!</definedName>
    <definedName name="town_e_1_1">#REF!</definedName>
    <definedName name="town_e_1_1_1">#REF!</definedName>
    <definedName name="town_e_15">#REF!</definedName>
    <definedName name="town_e_15_1">#REF!</definedName>
    <definedName name="town_e_15_16">#REF!</definedName>
    <definedName name="town_e_15_7">#REF!</definedName>
    <definedName name="town_e_16">#REF!</definedName>
    <definedName name="town_e_17">#REF!</definedName>
    <definedName name="town_e_2">#REF!</definedName>
    <definedName name="town_e_2_1">#REF!</definedName>
    <definedName name="town_e_2_4">#REF!</definedName>
    <definedName name="town_e_3">#REF!</definedName>
    <definedName name="town_e_3_1">#REF!</definedName>
    <definedName name="town_e_3_4">#REF!</definedName>
    <definedName name="town_e_4">#REF!</definedName>
    <definedName name="town_e_4_1">#REF!</definedName>
    <definedName name="town_e_5">#REF!</definedName>
    <definedName name="town_e_6">#REF!</definedName>
    <definedName name="town_e_7">#REF!</definedName>
    <definedName name="town_e_7_1">#REF!</definedName>
    <definedName name="town_e_8">#REF!</definedName>
    <definedName name="town_e_9">#REF!</definedName>
    <definedName name="tp">#REF!</definedName>
    <definedName name="TP.01">#REF!</definedName>
    <definedName name="TP.02">#REF!</definedName>
    <definedName name="TP.03">#REF!</definedName>
    <definedName name="tp.1">#REF!</definedName>
    <definedName name="tp.2">#REF!</definedName>
    <definedName name="TP.200">#REF!</definedName>
    <definedName name="TP.250">#REF!</definedName>
    <definedName name="tp.3">#REF!</definedName>
    <definedName name="TP.300">#REF!</definedName>
    <definedName name="TP.315">#REF!</definedName>
    <definedName name="TP.4">#REF!</definedName>
    <definedName name="TP.400">#REF!</definedName>
    <definedName name="Tp.5">#REF!</definedName>
    <definedName name="TP.6">#REF!</definedName>
    <definedName name="Tp.a">#REF!</definedName>
    <definedName name="Tp.b">#REF!</definedName>
    <definedName name="Tp.c">#REF!</definedName>
    <definedName name="TP_4">#REF!</definedName>
    <definedName name="TP_Pipa_baja_Ø500">#REF!</definedName>
    <definedName name="tpa">#REF!</definedName>
    <definedName name="TPG">#REF!</definedName>
    <definedName name="tphndk701AES">#REF!</definedName>
    <definedName name="TPI">#REF!</definedName>
    <definedName name="tpipa">#REF!</definedName>
    <definedName name="tpipa_3">#REF!</definedName>
    <definedName name="tpipa_4">#REF!</definedName>
    <definedName name="tplek4">#REF!</definedName>
    <definedName name="tplek6">#REF!</definedName>
    <definedName name="tpm">#REF!</definedName>
    <definedName name="tpm_1">#REF!</definedName>
    <definedName name="tpm_1_1">#REF!</definedName>
    <definedName name="tpm_1_1_1">#REF!</definedName>
    <definedName name="tpm_2">#REF!</definedName>
    <definedName name="tpm_3">#REF!</definedName>
    <definedName name="tpm_3_1">#REF!</definedName>
    <definedName name="tpm_4">#REF!</definedName>
    <definedName name="tpm_4_1">#REF!</definedName>
    <definedName name="tpm_5">#REF!</definedName>
    <definedName name="tpm_6">#REF!</definedName>
    <definedName name="tpm_7">#REF!</definedName>
    <definedName name="tpm_7_1">#REF!</definedName>
    <definedName name="tpm_8">#REF!</definedName>
    <definedName name="tpm_9">#REF!</definedName>
    <definedName name="TPOL">#REF!</definedName>
    <definedName name="TR">#REF!</definedName>
    <definedName name="tr_4">#REF!</definedName>
    <definedName name="TR15HT">#REF!</definedName>
    <definedName name="TR16HT">#REF!</definedName>
    <definedName name="TR19HT">#REF!</definedName>
    <definedName name="tr1x15">#REF!</definedName>
    <definedName name="TR20HT">#REF!</definedName>
    <definedName name="tr22_130">#REF!</definedName>
    <definedName name="tr22_70">#REF!</definedName>
    <definedName name="tr3x100">#REF!</definedName>
    <definedName name="Track.Loader">#REF!</definedName>
    <definedName name="TRACK_LOADER">#REF!</definedName>
    <definedName name="TRACK_LOADER_75___100_HP">#REF!</definedName>
    <definedName name="tracker">#REF!</definedName>
    <definedName name="TRACKLOADER">#REF!</definedName>
    <definedName name="traficsafety">#REF!</definedName>
    <definedName name="trafo">#REF!</definedName>
    <definedName name="TRAILER">#REF!</definedName>
    <definedName name="trailer20">#REF!</definedName>
    <definedName name="TRAILLER">#REF!</definedName>
    <definedName name="TRAIN_PROG">#REF!</definedName>
    <definedName name="traktor">#REF!</definedName>
    <definedName name="tralis">#REF!</definedName>
    <definedName name="tralis_10">#REF!</definedName>
    <definedName name="tralis_2">#REF!</definedName>
    <definedName name="tralis_3">#REF!</definedName>
    <definedName name="tralis_4">#REF!</definedName>
    <definedName name="tralis_5">#REF!</definedName>
    <definedName name="tralis_6">#REF!</definedName>
    <definedName name="tralis_8">#REF!</definedName>
    <definedName name="traljend">#REF!</definedName>
    <definedName name="traljend_10">#REF!</definedName>
    <definedName name="traljend_2">#REF!</definedName>
    <definedName name="traljend_3">#REF!</definedName>
    <definedName name="traljend_4">#REF!</definedName>
    <definedName name="traljend_5">#REF!</definedName>
    <definedName name="traljend_6">#REF!</definedName>
    <definedName name="traljend_8">#REF!</definedName>
    <definedName name="tram100">#REF!</definedName>
    <definedName name="tram1x25">#REF!</definedName>
    <definedName name="trans">#REF!</definedName>
    <definedName name="trans_prop">#REF!</definedName>
    <definedName name="trans_pry">#REF!</definedName>
    <definedName name="trans_ton_m3">#REF!</definedName>
    <definedName name="transp">#REF!</definedName>
    <definedName name="transport">#REF!</definedName>
    <definedName name="Tras_ram">#REF!</definedName>
    <definedName name="Trasram">#REF!</definedName>
    <definedName name="trass">#REF!</definedName>
    <definedName name="TRAVOLAS">#REF!</definedName>
    <definedName name="TRAY">#REF!</definedName>
    <definedName name="tray200x50">#REF!</definedName>
    <definedName name="tray300x50">#REF!</definedName>
    <definedName name="tray400x50">#REF!</definedName>
    <definedName name="tray500x50">#REF!</definedName>
    <definedName name="trd">#REF!</definedName>
    <definedName name="tred90pvc10">#REF!</definedName>
    <definedName name="tredgsp">#REF!</definedName>
    <definedName name="tredpvc10">#REF!</definedName>
    <definedName name="tree30">#REF!</definedName>
    <definedName name="tree51">#REF!</definedName>
    <definedName name="treller">#REF!</definedName>
    <definedName name="trhh" localSheetId="9">{"'Sheet1'!$A$1"}</definedName>
    <definedName name="trhh">{"'Sheet1'!$A$1"}</definedName>
    <definedName name="TRI">#REF!</definedName>
    <definedName name="tri.9">#REF!</definedName>
    <definedName name="trilyun1">#REF!</definedName>
    <definedName name="trilyun2">#REF!</definedName>
    <definedName name="trilyun3">#REF!</definedName>
    <definedName name="TRIP">#REF!</definedName>
    <definedName name="trip110">#REF!</definedName>
    <definedName name="trip110_10">#REF!</definedName>
    <definedName name="trip110_2">#REF!</definedName>
    <definedName name="trip110_3">#REF!</definedName>
    <definedName name="trip110_4">#REF!</definedName>
    <definedName name="trip110_5">#REF!</definedName>
    <definedName name="trip110_6">#REF!</definedName>
    <definedName name="trip110_8">#REF!</definedName>
    <definedName name="trip12_4x8">#REF!</definedName>
    <definedName name="trip120">#REF!</definedName>
    <definedName name="trip15_4x8">#REF!</definedName>
    <definedName name="trip3">#REF!</definedName>
    <definedName name="trip4_3x7">#REF!</definedName>
    <definedName name="trip6">#REF!</definedName>
    <definedName name="trip6_3x7">#REF!</definedName>
    <definedName name="trip9">#REF!</definedName>
    <definedName name="trip9_4x8">#REF!</definedName>
    <definedName name="tripalm110">#REF!</definedName>
    <definedName name="tripalm110_10">#REF!</definedName>
    <definedName name="tripalm110_2">#REF!</definedName>
    <definedName name="tripalm110_3">#REF!</definedName>
    <definedName name="tripalm110_4">#REF!</definedName>
    <definedName name="tripalm110_5">#REF!</definedName>
    <definedName name="tripalm110_6">#REF!</definedName>
    <definedName name="tripalm110_8">#REF!</definedName>
    <definedName name="triplek">#REF!</definedName>
    <definedName name="Triplek.2">#REF!</definedName>
    <definedName name="triplek.3">#REF!</definedName>
    <definedName name="Triplek_4_mm">#REF!</definedName>
    <definedName name="Triplek_Uk.2_2_mm">#REF!</definedName>
    <definedName name="Triplek_Uk.3_0_mm">#REF!</definedName>
    <definedName name="Triplek_Uk.4_0_mm">#REF!</definedName>
    <definedName name="Triplek_Uk.6_0_mm">#REF!</definedName>
    <definedName name="triplek12">#REF!</definedName>
    <definedName name="triplek12c">#REF!</definedName>
    <definedName name="triplek3">#REF!</definedName>
    <definedName name="triplek3b">#REF!</definedName>
    <definedName name="triplek3c">#REF!</definedName>
    <definedName name="triplek4">#REF!</definedName>
    <definedName name="triplek4b">#REF!</definedName>
    <definedName name="triplek4c">#REF!</definedName>
    <definedName name="triplek9">#REF!</definedName>
    <definedName name="tripleks">#REF!</definedName>
    <definedName name="tripleks_4">#REF!</definedName>
    <definedName name="Tripleks_4_mm_4__x_8">#REF!</definedName>
    <definedName name="TRIX">#REF!</definedName>
    <definedName name="TRIX_1">#REF!</definedName>
    <definedName name="TRIX_1_1">#REF!</definedName>
    <definedName name="TRIX_1_1_1">#REF!</definedName>
    <definedName name="TRIX_3">#REF!</definedName>
    <definedName name="TRIX_7">#REF!</definedName>
    <definedName name="TRL">#REF!</definedName>
    <definedName name="TRL_1">#REF!</definedName>
    <definedName name="TRL_4">#REF!</definedName>
    <definedName name="tro">#REF!</definedName>
    <definedName name="TROLLER">#REF!</definedName>
    <definedName name="trotoar">#REF!</definedName>
    <definedName name="trplek12b">#REF!</definedName>
    <definedName name="trplplst">#REF!</definedName>
    <definedName name="TRTERTETE">#REF!</definedName>
    <definedName name="TRTR" localSheetId="9">[0]!___________MDE18</definedName>
    <definedName name="TRTR">___________MDE18</definedName>
    <definedName name="tru10mtc" localSheetId="9">#REF!</definedName>
    <definedName name="tru10mtc">#REF!</definedName>
    <definedName name="tru8mtc" localSheetId="9">#REF!</definedName>
    <definedName name="tru8mtc">#REF!</definedName>
    <definedName name="TRUCK" localSheetId="9">#REF!</definedName>
    <definedName name="TRUCK">#REF!</definedName>
    <definedName name="truck.flat">#REF!</definedName>
    <definedName name="Truck_Mixer">#REF!</definedName>
    <definedName name="Truck_Mixer_Sewa">#REF!</definedName>
    <definedName name="truck_tangki_air">#REF!</definedName>
    <definedName name="Truck_Water_tank">#REF!</definedName>
    <definedName name="truck35ton">#REF!</definedName>
    <definedName name="trucktangki">#REF!</definedName>
    <definedName name="truk_mixer">#REF!</definedName>
    <definedName name="trukbakkayu">#REF!</definedName>
    <definedName name="truktangki">#REF!</definedName>
    <definedName name="TRUNKING">#REF!</definedName>
    <definedName name="Trust">#REF!</definedName>
    <definedName name="Try">#REF!</definedName>
    <definedName name="tryr" localSheetId="9">{"'Sheet1'!$A$1"}</definedName>
    <definedName name="tryr">{"'Sheet1'!$A$1"}</definedName>
    <definedName name="ts">#REF!</definedName>
    <definedName name="TS_3">#REF!</definedName>
    <definedName name="TS_4">#REF!</definedName>
    <definedName name="TS126B">#REF!</definedName>
    <definedName name="TSB">#REF!</definedName>
    <definedName name="TSBali">#REF!</definedName>
    <definedName name="tsc">#REF!</definedName>
    <definedName name="tscb">#REF!</definedName>
    <definedName name="tscb_1">#REF!</definedName>
    <definedName name="tscb_1_1">#REF!</definedName>
    <definedName name="tscb_1_1_1">#REF!</definedName>
    <definedName name="tscb_2">#REF!</definedName>
    <definedName name="tscb_3">#REF!</definedName>
    <definedName name="tscb_3_1">#REF!</definedName>
    <definedName name="tscb_4">#REF!</definedName>
    <definedName name="tscb_4_1">#REF!</definedName>
    <definedName name="tscb_5">#REF!</definedName>
    <definedName name="tscb_6">#REF!</definedName>
    <definedName name="tscb_7">#REF!</definedName>
    <definedName name="tscb_7_1">#REF!</definedName>
    <definedName name="tscb_8">#REF!</definedName>
    <definedName name="tscb_9">#REF!</definedName>
    <definedName name="tscs3w">#REF!</definedName>
    <definedName name="tscs3w_1">#REF!</definedName>
    <definedName name="tscs3w_1_1">#REF!</definedName>
    <definedName name="tscs3w_1_1_1">#REF!</definedName>
    <definedName name="tscs3w_2">#REF!</definedName>
    <definedName name="tscs3w_3">#REF!</definedName>
    <definedName name="tscs3w_3_1">#REF!</definedName>
    <definedName name="tscs3w_4">#REF!</definedName>
    <definedName name="tscs3w_4_1">#REF!</definedName>
    <definedName name="tscs3w_5">#REF!</definedName>
    <definedName name="tscs3w_6">#REF!</definedName>
    <definedName name="tscs3w_7">#REF!</definedName>
    <definedName name="tscs3w_7_1">#REF!</definedName>
    <definedName name="tscs3w_8">#REF!</definedName>
    <definedName name="tscs3w_9">#REF!</definedName>
    <definedName name="tscs6w">#REF!</definedName>
    <definedName name="tscs6w_1">#REF!</definedName>
    <definedName name="tscs6w_1_1">#REF!</definedName>
    <definedName name="tscs6w_1_1_1">#REF!</definedName>
    <definedName name="tscs6w_2">#REF!</definedName>
    <definedName name="tscs6w_3">#REF!</definedName>
    <definedName name="tscs6w_3_1">#REF!</definedName>
    <definedName name="tscs6w_4">#REF!</definedName>
    <definedName name="tscs6w_4_1">#REF!</definedName>
    <definedName name="tscs6w_5">#REF!</definedName>
    <definedName name="tscs6w_6">#REF!</definedName>
    <definedName name="tscs6w_7">#REF!</definedName>
    <definedName name="tscs6w_7_1">#REF!</definedName>
    <definedName name="tscs6w_8">#REF!</definedName>
    <definedName name="tscs6w_9">#REF!</definedName>
    <definedName name="tsd">#REF!</definedName>
    <definedName name="tse">#REF!</definedName>
    <definedName name="tshs15">#REF!</definedName>
    <definedName name="tshs15_1">#REF!</definedName>
    <definedName name="tshs15_1_1">#REF!</definedName>
    <definedName name="tshs15_1_1_1">#REF!</definedName>
    <definedName name="tshs15_2">#REF!</definedName>
    <definedName name="tshs15_3">#REF!</definedName>
    <definedName name="tshs15_3_1">#REF!</definedName>
    <definedName name="tshs15_4">#REF!</definedName>
    <definedName name="tshs15_4_1">#REF!</definedName>
    <definedName name="tshs15_5">#REF!</definedName>
    <definedName name="tshs15_6">#REF!</definedName>
    <definedName name="tshs15_7">#REF!</definedName>
    <definedName name="tshs15_7_1">#REF!</definedName>
    <definedName name="tshs15_8">#REF!</definedName>
    <definedName name="tshs15_9">#REF!</definedName>
    <definedName name="tshs6w">#REF!</definedName>
    <definedName name="tshs6w_1">#REF!</definedName>
    <definedName name="tshs6w_1_1">#REF!</definedName>
    <definedName name="tshs6w_1_1_1">#REF!</definedName>
    <definedName name="tshs6w_2">#REF!</definedName>
    <definedName name="tshs6w_3">#REF!</definedName>
    <definedName name="tshs6w_3_1">#REF!</definedName>
    <definedName name="tshs6w_4">#REF!</definedName>
    <definedName name="tshs6w_4_1">#REF!</definedName>
    <definedName name="tshs6w_5">#REF!</definedName>
    <definedName name="tshs6w_6">#REF!</definedName>
    <definedName name="tshs6w_7">#REF!</definedName>
    <definedName name="tshs6w_7_1">#REF!</definedName>
    <definedName name="tshs6w_8">#REF!</definedName>
    <definedName name="tshs6w_9">#REF!</definedName>
    <definedName name="tsI3_2" localSheetId="9">[0]!_______DIV4</definedName>
    <definedName name="tsI3_2">[0]!_______DIV4</definedName>
    <definedName name="tsI3_3" localSheetId="9">[0]!_______DIV6</definedName>
    <definedName name="tsI3_3">[0]!_______DIV6</definedName>
    <definedName name="tsI3_4" localSheetId="9">[0]!_______DIV9</definedName>
    <definedName name="tsI3_4">[0]!_______DIV9</definedName>
    <definedName name="tski" localSheetId="9">#REF!</definedName>
    <definedName name="tski">#REF!</definedName>
    <definedName name="tski_1" localSheetId="9">#REF!</definedName>
    <definedName name="tski_1">#REF!</definedName>
    <definedName name="tski_1_1">#REF!</definedName>
    <definedName name="tski_1_1_1">#REF!</definedName>
    <definedName name="tski_2">#REF!</definedName>
    <definedName name="tski_3">#REF!</definedName>
    <definedName name="tski_3_1">#REF!</definedName>
    <definedName name="tski_4">#REF!</definedName>
    <definedName name="tski_4_1">#REF!</definedName>
    <definedName name="tski_5">#REF!</definedName>
    <definedName name="tski_6">#REF!</definedName>
    <definedName name="tski_7">#REF!</definedName>
    <definedName name="tski_7_1">#REF!</definedName>
    <definedName name="tski_8">#REF!</definedName>
    <definedName name="tski_9">#REF!</definedName>
    <definedName name="tskie">#REF!</definedName>
    <definedName name="tskie_1">#REF!</definedName>
    <definedName name="tskie_1_1">#REF!</definedName>
    <definedName name="tskie_1_1_1">#REF!</definedName>
    <definedName name="tskie_2">#REF!</definedName>
    <definedName name="tskie_3">#REF!</definedName>
    <definedName name="tskie_3_1">#REF!</definedName>
    <definedName name="tskie_4">#REF!</definedName>
    <definedName name="tskie_4_1">#REF!</definedName>
    <definedName name="tskie_5">#REF!</definedName>
    <definedName name="tskie_6">#REF!</definedName>
    <definedName name="tskie_7">#REF!</definedName>
    <definedName name="tskie_7_1">#REF!</definedName>
    <definedName name="tskie_8">#REF!</definedName>
    <definedName name="tskie_9">#REF!</definedName>
    <definedName name="tsm">#REF!</definedName>
    <definedName name="tsnya2x1.5">#REF!</definedName>
    <definedName name="tsnya2x1.5_1">#REF!</definedName>
    <definedName name="tsnya2x1.5_1_1">#REF!</definedName>
    <definedName name="tsnya2x1.5_1_1_1">#REF!</definedName>
    <definedName name="tsnya2x1.5_2">#REF!</definedName>
    <definedName name="tsnya2x1.5_3">#REF!</definedName>
    <definedName name="tsnya2x1.5_3_1">#REF!</definedName>
    <definedName name="tsnya2x1.5_4">#REF!</definedName>
    <definedName name="tsnya2x1.5_4_1">#REF!</definedName>
    <definedName name="tsnya2x1.5_5">#REF!</definedName>
    <definedName name="tsnya2x1.5_6">#REF!</definedName>
    <definedName name="tsnya2x1.5_7">#REF!</definedName>
    <definedName name="tsnya2x1.5_7_1">#REF!</definedName>
    <definedName name="tsnya2x1.5_8">#REF!</definedName>
    <definedName name="tsnya2x1.5_9">#REF!</definedName>
    <definedName name="tsnyafrc">#REF!</definedName>
    <definedName name="tsnyafrc_1">#REF!</definedName>
    <definedName name="tsnyafrc_1_1">#REF!</definedName>
    <definedName name="tsnyafrc_1_1_1">#REF!</definedName>
    <definedName name="tsnyafrc_2">#REF!</definedName>
    <definedName name="tsnyafrc_3">#REF!</definedName>
    <definedName name="tsnyafrc_3_1">#REF!</definedName>
    <definedName name="tsnyafrc_4">#REF!</definedName>
    <definedName name="tsnyafrc_4_1">#REF!</definedName>
    <definedName name="tsnyafrc_5">#REF!</definedName>
    <definedName name="tsnyafrc_6">#REF!</definedName>
    <definedName name="tsnyafrc_7">#REF!</definedName>
    <definedName name="tsnyafrc_7_1">#REF!</definedName>
    <definedName name="tsnyafrc_8">#REF!</definedName>
    <definedName name="tsnyafrc_9">#REF!</definedName>
    <definedName name="tso">#REF!</definedName>
    <definedName name="tso_1">#REF!</definedName>
    <definedName name="tso_1_1">#REF!</definedName>
    <definedName name="tso_1_1_1">#REF!</definedName>
    <definedName name="tso_2">#REF!</definedName>
    <definedName name="tso_3">#REF!</definedName>
    <definedName name="tso_3_1">#REF!</definedName>
    <definedName name="tso_4">#REF!</definedName>
    <definedName name="tso_4_1">#REF!</definedName>
    <definedName name="tso_5">#REF!</definedName>
    <definedName name="tso_6">#REF!</definedName>
    <definedName name="tso_7">#REF!</definedName>
    <definedName name="tso_7_1">#REF!</definedName>
    <definedName name="tso_8">#REF!</definedName>
    <definedName name="tso_9">#REF!</definedName>
    <definedName name="tsrey" localSheetId="9">{"'Sheet1'!$A$1"}</definedName>
    <definedName name="tsrey">{"'Sheet1'!$A$1"}</definedName>
    <definedName name="tst">#REF!</definedName>
    <definedName name="tsv">#REF!</definedName>
    <definedName name="tsv25___0">"$#REF!.$N$335"</definedName>
    <definedName name="tsv25_1">#REF!</definedName>
    <definedName name="tsv25_1_1">#REF!</definedName>
    <definedName name="tsv25_1_1_1">#REF!</definedName>
    <definedName name="tsv25_2">#REF!</definedName>
    <definedName name="tsv25_2_1">#REF!</definedName>
    <definedName name="tsv25_3">#REF!</definedName>
    <definedName name="tsv25_3_1">#REF!</definedName>
    <definedName name="tsv25_3_1_1">#REF!</definedName>
    <definedName name="tsv25_4">#REF!</definedName>
    <definedName name="tsv25_4_1">#REF!</definedName>
    <definedName name="tsv25_5">#REF!</definedName>
    <definedName name="tsv25_6">#REF!</definedName>
    <definedName name="tsv25_7">#REF!</definedName>
    <definedName name="tsv25_7_1">#REF!</definedName>
    <definedName name="tsv25_8">#REF!</definedName>
    <definedName name="tsv25_9">#REF!</definedName>
    <definedName name="tsw">#REF!</definedName>
    <definedName name="tswl">#REF!</definedName>
    <definedName name="tswtt">#REF!</definedName>
    <definedName name="TT" localSheetId="9">{"'Sheet1'!$A$1"}</definedName>
    <definedName name="TT">{"'Sheet1'!$A$1"}</definedName>
    <definedName name="TT_1P">#REF!</definedName>
    <definedName name="TT_3p">#REF!</definedName>
    <definedName name="tt1pnc">#REF!</definedName>
    <definedName name="tt1pvl">#REF!</definedName>
    <definedName name="tt3pnc">#REF!</definedName>
    <definedName name="tt3pvl">#REF!</definedName>
    <definedName name="TTDD" localSheetId="9">#REF!+#REF!+#REF!</definedName>
    <definedName name="TTDD">#REF!+#REF!+#REF!</definedName>
    <definedName name="TTDD3P">#REF!</definedName>
    <definedName name="TTDDCT3p">#REF!</definedName>
    <definedName name="TTJ" hidden="1">#REF!</definedName>
    <definedName name="ttk.lam">#REF!</definedName>
    <definedName name="ttk_lp_outdoor">#REF!</definedName>
    <definedName name="ttk_stk">#REF!</definedName>
    <definedName name="ttk_telp">#REF!</definedName>
    <definedName name="ttk_tv">#REF!</definedName>
    <definedName name="TTK3p">#REF!</definedName>
    <definedName name="ttkinst">#REF!</definedName>
    <definedName name="ttkinst_1">#REF!</definedName>
    <definedName name="ttklampu">#REF!</definedName>
    <definedName name="ttklampu_10">#REF!</definedName>
    <definedName name="ttklampu_2">#REF!</definedName>
    <definedName name="ttklampu_3">#REF!</definedName>
    <definedName name="ttklampu_4">#REF!</definedName>
    <definedName name="ttklampu_5">#REF!</definedName>
    <definedName name="ttklampu_6">#REF!</definedName>
    <definedName name="ttklampu_8">#REF!</definedName>
    <definedName name="ttkstop">#REF!</definedName>
    <definedName name="ttkstop_10">#REF!</definedName>
    <definedName name="ttkstop_2">#REF!</definedName>
    <definedName name="ttkstop_3">#REF!</definedName>
    <definedName name="ttkstop_4">#REF!</definedName>
    <definedName name="ttkstop_5">#REF!</definedName>
    <definedName name="ttkstop_6">#REF!</definedName>
    <definedName name="ttkstop_8">#REF!</definedName>
    <definedName name="TTL" hidden="1">#REF!</definedName>
    <definedName name="TTLPRIC">#REF!</definedName>
    <definedName name="ttr">#REF!</definedName>
    <definedName name="ttronmk">#REF!</definedName>
    <definedName name="ttt">#N/A</definedName>
    <definedName name="TTTT">#REF!</definedName>
    <definedName name="TTTT_4">#REF!</definedName>
    <definedName name="ttttey" localSheetId="9">{"'Sheet1'!$A$1"}</definedName>
    <definedName name="ttttey">{"'Sheet1'!$A$1"}</definedName>
    <definedName name="ttttt">#N/A</definedName>
    <definedName name="tu">#REF!</definedName>
    <definedName name="tualangb">#REF!</definedName>
    <definedName name="TUBATU">#REF!</definedName>
    <definedName name="TUBESI">#REF!</definedName>
    <definedName name="tubrod">#REF!</definedName>
    <definedName name="TUCAT">#REF!</definedName>
    <definedName name="TUGALI">#REF!</definedName>
    <definedName name="tugboat">#REF!</definedName>
    <definedName name="tujuh.10.3">#REF!</definedName>
    <definedName name="tujuh.9">#REF!</definedName>
    <definedName name="TUK">#REF!</definedName>
    <definedName name="tukang">#REF!</definedName>
    <definedName name="Tukang.b">#REF!</definedName>
    <definedName name="Tukang.kayu">#REF!</definedName>
    <definedName name="tukang_">#REF!</definedName>
    <definedName name="tukang_batu">#REF!</definedName>
    <definedName name="TUKANG_BATU_SETENGAH_TERAMPIL">#REF!</definedName>
    <definedName name="TUKANG_BATU_SETENGAH_TERAMPIL_1">#REF!</definedName>
    <definedName name="TUKANG_BATU_SETENGAH_TERAMPIL_4">#REF!</definedName>
    <definedName name="TUKANG_BATU_SETENGAH_TERAMPIL_7">#REF!</definedName>
    <definedName name="TUKANG_BATU_TERAMPIL">#REF!</definedName>
    <definedName name="TUKANG_BATU_TERAMPIL_1">#REF!</definedName>
    <definedName name="TUKANG_BATU_TERAMPIL_4">#REF!</definedName>
    <definedName name="TUKANG_BATU_TERAMPIL_7">#REF!</definedName>
    <definedName name="tukang_besi">#REF!</definedName>
    <definedName name="TUKANG_BESI_BETON_SETENGAH_TERAMPIL">#REF!</definedName>
    <definedName name="TUKANG_BESI_BETON_SETENGAH_TERAMPIL_1">#REF!</definedName>
    <definedName name="TUKANG_BESI_BETON_SETENGAH_TERAMPIL_4">#REF!</definedName>
    <definedName name="TUKANG_BESI_BETON_SETENGAH_TERAMPIL_7">#REF!</definedName>
    <definedName name="TUKANG_BESI_BETON_TERAMPIL">#REF!</definedName>
    <definedName name="TUKANG_BESI_BETON_TERAMPIL_1">#REF!</definedName>
    <definedName name="TUKANG_BESI_BETON_TERAMPIL_4">#REF!</definedName>
    <definedName name="TUKANG_BESI_BETON_TERAMPIL_7">#REF!</definedName>
    <definedName name="TUKANG_BESI_PROFIL_SETENGAH_TERAMPIL">#REF!</definedName>
    <definedName name="TUKANG_BESI_PROFIL_SETENGAH_TERAMPIL_1">#REF!</definedName>
    <definedName name="TUKANG_BESI_PROFIL_SETENGAH_TERAMPIL_4">#REF!</definedName>
    <definedName name="TUKANG_BESI_PROFIL_SETENGAH_TERAMPIL_7">#REF!</definedName>
    <definedName name="TUKANG_BESI_PROFIL_TERAMPIL">#REF!</definedName>
    <definedName name="TUKANG_BESI_PROFIL_TERAMPIL_1">#REF!</definedName>
    <definedName name="TUKANG_BESI_PROFIL_TERAMPIL_4">#REF!</definedName>
    <definedName name="TUKANG_BESI_PROFIL_TERAMPIL_7">#REF!</definedName>
    <definedName name="TUKANG_CAT___PELITUR_SETENGAH_TERAMPIL">#REF!</definedName>
    <definedName name="TUKANG_CAT___PELITUR_SETENGAH_TERAMPIL_1">#REF!</definedName>
    <definedName name="TUKANG_CAT___PELITUR_SETENGAH_TERAMPIL_4">#REF!</definedName>
    <definedName name="TUKANG_CAT___PELITUR_SETENGAH_TERAMPIL_7">#REF!</definedName>
    <definedName name="TUKANG_CAT___PELITUR_TERAMPIL">#REF!</definedName>
    <definedName name="TUKANG_CAT___PELITUR_TERAMPIL_1">#REF!</definedName>
    <definedName name="TUKANG_CAT___PELITUR_TERAMPIL_4">#REF!</definedName>
    <definedName name="TUKANG_CAT___PELITUR_TERAMPIL_7">#REF!</definedName>
    <definedName name="TUKANG_GALI">#REF!</definedName>
    <definedName name="TUKANG_GALI_1">#REF!</definedName>
    <definedName name="TUKANG_GALI_4">#REF!</definedName>
    <definedName name="TUKANG_GALI_7">#REF!</definedName>
    <definedName name="Tukang_kayu">#REF!</definedName>
    <definedName name="TUKANG_KAYU_SETENGAH_TERAMPIL">#REF!</definedName>
    <definedName name="TUKANG_KAYU_SETENGAH_TERAMPIL_1">#REF!</definedName>
    <definedName name="TUKANG_KAYU_SETENGAH_TERAMPIL_4">#REF!</definedName>
    <definedName name="TUKANG_KAYU_SETENGAH_TERAMPIL_7">#REF!</definedName>
    <definedName name="TUKANG_KAYU_TERAMPIL">#REF!</definedName>
    <definedName name="TUKANG_KAYU_TERAMPIL_1">#REF!</definedName>
    <definedName name="TUKANG_KAYU_TERAMPIL_4">#REF!</definedName>
    <definedName name="TUKANG_KAYU_TERAMPIL_7">#REF!</definedName>
    <definedName name="Tukang_las">#REF!</definedName>
    <definedName name="tukang_memasak_aspal">#REF!</definedName>
    <definedName name="TUKANG_MEUBELAIR">#REF!</definedName>
    <definedName name="TUKANG_MEUBELAIR_1">#REF!</definedName>
    <definedName name="TUKANG_MEUBELAIR_4">#REF!</definedName>
    <definedName name="TUKANG_MEUBELAIR_7">#REF!</definedName>
    <definedName name="Tukang_pipa">#REF!</definedName>
    <definedName name="TUKANG_TAMAN">#REF!</definedName>
    <definedName name="TUKANG_TAMAN_1">#REF!</definedName>
    <definedName name="TUKANG_TAMAN_4">#REF!</definedName>
    <definedName name="TUKANG_TAMAN_7">#REF!</definedName>
    <definedName name="tukangb">#REF!</definedName>
    <definedName name="tukangc">#REF!</definedName>
    <definedName name="tukangkayu">#REF!</definedName>
    <definedName name="Tukanglas">#REF!</definedName>
    <definedName name="tukangstylebali">#REF!</definedName>
    <definedName name="TUKAYU">#REF!</definedName>
    <definedName name="Tukbatngahmpil">#REF!</definedName>
    <definedName name="Tukbesimpil">#REF!</definedName>
    <definedName name="Tukbesingahmpil">#REF!</definedName>
    <definedName name="Tukcatmpil">#REF!</definedName>
    <definedName name="TukCatngahmpil">#REF!</definedName>
    <definedName name="tuklas">#REF!</definedName>
    <definedName name="tuklis">#REF!</definedName>
    <definedName name="tul.polos">#REF!</definedName>
    <definedName name="tul.ulir">#REF!</definedName>
    <definedName name="tulang24">#REF!</definedName>
    <definedName name="tulang39">#REF!</definedName>
    <definedName name="tulangan">#REF!</definedName>
    <definedName name="TULANGANBESIPOLOS">#REF!</definedName>
    <definedName name="TULANGANBESIULIR">#REF!</definedName>
    <definedName name="tulangb">#REF!</definedName>
    <definedName name="tulangc">#REF!</definedName>
    <definedName name="tunon">#REF!</definedName>
    <definedName name="tup">#REF!</definedName>
    <definedName name="turap15">#REF!</definedName>
    <definedName name="turap25">#REF!</definedName>
    <definedName name="turun_genteng">#REF!</definedName>
    <definedName name="tusiter">#REF!</definedName>
    <definedName name="TUTUPPARTISI">#REF!</definedName>
    <definedName name="tutupsel">#REF!</definedName>
    <definedName name="tv">#REF!</definedName>
    <definedName name="TV.Nas">#REF!</definedName>
    <definedName name="TV.Phil">#REF!</definedName>
    <definedName name="TV1P5">#REF!</definedName>
    <definedName name="TV1P5_4">#REF!</definedName>
    <definedName name="tv75nc">#REF!</definedName>
    <definedName name="tv75vl">#REF!</definedName>
    <definedName name="tvr">#REF!</definedName>
    <definedName name="Twd4k">#REF!</definedName>
    <definedName name="twlk">#N/A</definedName>
    <definedName name="twood">#REF!</definedName>
    <definedName name="twood110">#REF!</definedName>
    <definedName name="twood110_10">#REF!</definedName>
    <definedName name="twood110_2">#REF!</definedName>
    <definedName name="twood110_3">#REF!</definedName>
    <definedName name="twood110_4">#REF!</definedName>
    <definedName name="twood110_5">#REF!</definedName>
    <definedName name="twood110_6">#REF!</definedName>
    <definedName name="twood110_8">#REF!</definedName>
    <definedName name="twood122">#REF!</definedName>
    <definedName name="twood122_10">#REF!</definedName>
    <definedName name="twood122_2">#REF!</definedName>
    <definedName name="twood122_3">#REF!</definedName>
    <definedName name="twood122_4">#REF!</definedName>
    <definedName name="twood122_5">#REF!</definedName>
    <definedName name="twood122_6">#REF!</definedName>
    <definedName name="twood122_8">#REF!</definedName>
    <definedName name="twoodalm">#REF!</definedName>
    <definedName name="twroller">#REF!</definedName>
    <definedName name="TWSTD">#REF!</definedName>
    <definedName name="TWSTD_4">#REF!</definedName>
    <definedName name="tx1pignc">#REF!</definedName>
    <definedName name="tx1pindnc">#REF!</definedName>
    <definedName name="tx1pingnc">#REF!</definedName>
    <definedName name="tx1pintnc">#REF!</definedName>
    <definedName name="tx1pitnc">#REF!</definedName>
    <definedName name="tx2mhnnc">#REF!</definedName>
    <definedName name="tx2mitnc">#REF!</definedName>
    <definedName name="TX423ST1">#REF!</definedName>
    <definedName name="TX709AV1N">#REF!</definedName>
    <definedName name="txc">#REF!</definedName>
    <definedName name="txhnnc">#REF!</definedName>
    <definedName name="txig1nc">#REF!</definedName>
    <definedName name="txin190nc">#REF!</definedName>
    <definedName name="txinnc">#REF!</definedName>
    <definedName name="txit1nc">#REF!</definedName>
    <definedName name="Tyco">#REF!</definedName>
    <definedName name="tye45pvc10">#REF!</definedName>
    <definedName name="tye90pvc10">#REF!</definedName>
    <definedName name="Tyler">#REF!</definedName>
    <definedName name="type">#REF!</definedName>
    <definedName name="type1">#REF!</definedName>
    <definedName name="typea">#REF!</definedName>
    <definedName name="typeb">#REF!</definedName>
    <definedName name="typec">#REF!</definedName>
    <definedName name="typed">#REF!</definedName>
    <definedName name="TYPICAL_FLOOR___7_LEVEL">#REF!</definedName>
    <definedName name="TYPICAL_FLOOR___7_LEVEL_1">#REF!</definedName>
    <definedName name="TYPICAL_FLOOR___7_LEVEL_1_1">#REF!</definedName>
    <definedName name="TYPICAL_FLOOR___7_LEVEL_1_1_1">#REF!</definedName>
    <definedName name="TYPICAL_FLOOR___7_LEVEL_15">#REF!</definedName>
    <definedName name="TYPICAL_FLOOR___7_LEVEL_15_1">#REF!</definedName>
    <definedName name="TYPICAL_FLOOR___7_LEVEL_15_16">#REF!</definedName>
    <definedName name="TYPICAL_FLOOR___7_LEVEL_15_7">#REF!</definedName>
    <definedName name="TYPICAL_FLOOR___7_LEVEL_16">#REF!</definedName>
    <definedName name="TYPICAL_FLOOR___7_LEVEL_17">#REF!</definedName>
    <definedName name="TYPICAL_FLOOR___7_LEVEL_2">#REF!</definedName>
    <definedName name="TYPICAL_FLOOR___7_LEVEL_2_1">#REF!</definedName>
    <definedName name="TYPICAL_FLOOR___7_LEVEL_2_4">#REF!</definedName>
    <definedName name="TYPICAL_FLOOR___7_LEVEL_3">#REF!</definedName>
    <definedName name="TYPICAL_FLOOR___7_LEVEL_3_1">#REF!</definedName>
    <definedName name="TYPICAL_FLOOR___7_LEVEL_3_4">#REF!</definedName>
    <definedName name="TYPICAL_FLOOR___7_LEVEL_4">#REF!</definedName>
    <definedName name="TYPICAL_FLOOR___7_LEVEL_4_1">#REF!</definedName>
    <definedName name="TYPICAL_FLOOR___7_LEVEL_5">#REF!</definedName>
    <definedName name="TYPICAL_FLOOR___7_LEVEL_6">#REF!</definedName>
    <definedName name="TYPICAL_FLOOR___7_LEVEL_7">#REF!</definedName>
    <definedName name="TYPICAL_FLOOR___7_LEVEL_7_1">#REF!</definedName>
    <definedName name="TYPICAL_FLOOR___7_LEVEL_8">#REF!</definedName>
    <definedName name="TYPICAL_FLOOR___7_LEVEL_9">#REF!</definedName>
    <definedName name="tYRE">#REF!</definedName>
    <definedName name="tyre_roller">#REF!</definedName>
    <definedName name="TYRE_ROLLER_8___10_T.">#REF!</definedName>
    <definedName name="TYRED">#REF!</definedName>
    <definedName name="tyreroller">#REF!</definedName>
    <definedName name="tytu" localSheetId="9">{"'Sheet1'!$A$1"}</definedName>
    <definedName name="tytu">{"'Sheet1'!$A$1"}</definedName>
    <definedName name="tytyt">#REF!</definedName>
    <definedName name="tyuhgt" localSheetId="9">{"'Sheet1'!$A$1"}</definedName>
    <definedName name="tyuhgt">{"'Sheet1'!$A$1"}</definedName>
    <definedName name="tyyy" localSheetId="9">{"'Sheet1'!$A$1"}</definedName>
    <definedName name="tyyy">{"'Sheet1'!$A$1"}</definedName>
    <definedName name="u">#REF!</definedName>
    <definedName name="u.24">#REF!</definedName>
    <definedName name="u.39">#REF!</definedName>
    <definedName name="U.Angkutbesi">#REF!</definedName>
    <definedName name="u.batako">#REF!</definedName>
    <definedName name="U.Batu">#REF!</definedName>
    <definedName name="u.bekis">#REF!</definedName>
    <definedName name="U.Bekisting">#REF!</definedName>
    <definedName name="u.besi">#REF!</definedName>
    <definedName name="u.beton">#REF!</definedName>
    <definedName name="U.BongkarBkst">#REF!</definedName>
    <definedName name="u.bow">#REF!</definedName>
    <definedName name="u.bubung">#REF!</definedName>
    <definedName name="u.cat">#REF!</definedName>
    <definedName name="U.Conduit">#REF!</definedName>
    <definedName name="U.Cor1">#REF!</definedName>
    <definedName name="U.Cor2">#REF!</definedName>
    <definedName name="U.Curing">#REF!</definedName>
    <definedName name="U.Gelarbase">#REF!</definedName>
    <definedName name="U.Gelarps">#REF!</definedName>
    <definedName name="u.genteng">#REF!</definedName>
    <definedName name="u.krm30">#REF!</definedName>
    <definedName name="u.lisplank">#REF!</definedName>
    <definedName name="u.mikdin">#REF!</definedName>
    <definedName name="u.pa2040">#REF!</definedName>
    <definedName name="U.pabrikasibesi">#REF!</definedName>
    <definedName name="u.panc">#REF!</definedName>
    <definedName name="u.panel">#REF!</definedName>
    <definedName name="u.pasir">#REF!</definedName>
    <definedName name="U.Siapcor">#REF!</definedName>
    <definedName name="U.Stelbesi">#REF!</definedName>
    <definedName name="u.tiang">#REF!</definedName>
    <definedName name="u.urgbali">#REF!</definedName>
    <definedName name="u.usuk">#REF!</definedName>
    <definedName name="U_1">#REF!</definedName>
    <definedName name="U_24">#REF!</definedName>
    <definedName name="U_32">#REF!</definedName>
    <definedName name="u_b_a_s" localSheetId="9">CONCATENATE(#REF!,#REF!,#REF!,#REF!)</definedName>
    <definedName name="u_b_a_s">CONCATENATE(#REF!,#REF!,#REF!,#REF!)</definedName>
    <definedName name="U_Clamp_Channel">#REF!</definedName>
    <definedName name="U_Clamp_Hollow">#REF!</definedName>
    <definedName name="U_GG">#REF!</definedName>
    <definedName name="u_ins_out">#REF!</definedName>
    <definedName name="u_ins_pen">#REF!</definedName>
    <definedName name="u_lamp">#REF!</definedName>
    <definedName name="U_Mandor">#REF!</definedName>
    <definedName name="u_mrtr">#REF!</definedName>
    <definedName name="U_operator.A">#REF!</definedName>
    <definedName name="U_operator.B">#REF!</definedName>
    <definedName name="U_operator.C">#REF!</definedName>
    <definedName name="U_pekerja">#REF!</definedName>
    <definedName name="U_pem.operator">#REF!</definedName>
    <definedName name="U_R_KAMPER">#REF!</definedName>
    <definedName name="U_Runner_76x30_t_0_4">#REF!</definedName>
    <definedName name="u_scred">#REF!</definedName>
    <definedName name="u_se">#REF!</definedName>
    <definedName name="u52.">#REF!</definedName>
    <definedName name="U712140010">#REF!</definedName>
    <definedName name="U71214010">#REF!</definedName>
    <definedName name="uAERIAL100">#REF!</definedName>
    <definedName name="uAERIAL100_4">#REF!</definedName>
    <definedName name="uagg">#REF!</definedName>
    <definedName name="UAHU">#REF!</definedName>
    <definedName name="uamp">#REF!</definedName>
    <definedName name="uANCTR">#REF!</definedName>
    <definedName name="uANCTR_4">#REF!</definedName>
    <definedName name="Uang_makan_operator">#REF!</definedName>
    <definedName name="Uava">#REF!</definedName>
    <definedName name="Uava_4">#REF!</definedName>
    <definedName name="Uawf10">#REF!</definedName>
    <definedName name="Uawf10_4">#REF!</definedName>
    <definedName name="Uawf2p5">#REF!</definedName>
    <definedName name="Uawf2p5_4">#REF!</definedName>
    <definedName name="Uawf3">#REF!</definedName>
    <definedName name="Uawf3_4">#REF!</definedName>
    <definedName name="Uawf4">#REF!</definedName>
    <definedName name="Uawf4_4">#REF!</definedName>
    <definedName name="Uawf6">#REF!</definedName>
    <definedName name="Uawf6_4">#REF!</definedName>
    <definedName name="Uawf8">#REF!</definedName>
    <definedName name="Uawf8_4">#REF!</definedName>
    <definedName name="Uawp1">#REF!</definedName>
    <definedName name="Uawp1_4">#REF!</definedName>
    <definedName name="Uawp10">#REF!</definedName>
    <definedName name="Uawp10_4">#REF!</definedName>
    <definedName name="Uawp1p25">#REF!</definedName>
    <definedName name="Uawp1p25_4">#REF!</definedName>
    <definedName name="Uawp1p5">#REF!</definedName>
    <definedName name="Uawp1p5_4">#REF!</definedName>
    <definedName name="Uawp2">#REF!</definedName>
    <definedName name="Uawp2_4">#REF!</definedName>
    <definedName name="Uawp2p5">#REF!</definedName>
    <definedName name="Uawp2p5_4">#REF!</definedName>
    <definedName name="Uawp3">#REF!</definedName>
    <definedName name="Uawp3_4">#REF!</definedName>
    <definedName name="Uawp4">#REF!</definedName>
    <definedName name="Uawp4_4">#REF!</definedName>
    <definedName name="Uawp5">#REF!</definedName>
    <definedName name="Uawp5_4">#REF!</definedName>
    <definedName name="Uawp6">#REF!</definedName>
    <definedName name="Uawp6_4">#REF!</definedName>
    <definedName name="Uawp8">#REF!</definedName>
    <definedName name="Uawp8_4">#REF!</definedName>
    <definedName name="Uawpp5">#REF!</definedName>
    <definedName name="Uawpp5_4">#REF!</definedName>
    <definedName name="Uawpp75">#REF!</definedName>
    <definedName name="Uawpp75_4">#REF!</definedName>
    <definedName name="uba">#REF!</definedName>
    <definedName name="UBA_RAB">#REF!</definedName>
    <definedName name="UBA_RAP">#REF!</definedName>
    <definedName name="ubak">#REF!</definedName>
    <definedName name="ubas" localSheetId="9">CONCATENATE(#REF!,#REF!,#REF!,#REF!)</definedName>
    <definedName name="ubas">CONCATENATE(#REF!,#REF!,#REF!,#REF!)</definedName>
    <definedName name="ubat">#REF!</definedName>
    <definedName name="ubatu">#REF!</definedName>
    <definedName name="ubatum">#REF!</definedName>
    <definedName name="UBB">#REF!</definedName>
    <definedName name="ubbal">#REF!</definedName>
    <definedName name="ubek">#REF!</definedName>
    <definedName name="ubekb">#REF!</definedName>
    <definedName name="ubekbal">#REF!</definedName>
    <definedName name="ubekisting">#REF!</definedName>
    <definedName name="ubekmult">#REF!</definedName>
    <definedName name="ubekp">#REF!</definedName>
    <definedName name="ubekpan">#REF!</definedName>
    <definedName name="uBEL">#REF!</definedName>
    <definedName name="uBEL_4">#REF!</definedName>
    <definedName name="ubesi">#REF!</definedName>
    <definedName name="ubetonk400">#REF!</definedName>
    <definedName name="Ubin_abu_abu_20x20_cm">#REF!</definedName>
    <definedName name="Ubin_wafel__20x20_cm">#REF!</definedName>
    <definedName name="ubin30x30">#REF!</definedName>
    <definedName name="ubinkeramik">#REF!</definedName>
    <definedName name="UBINKERAMIK2020POLOS1PC3PS">#REF!</definedName>
    <definedName name="UBINKERAMIK3030POLOS1PC3PS">#REF!</definedName>
    <definedName name="UBINKERAMIK3030WARNA1PC3PS">#REF!</definedName>
    <definedName name="UBINKERAMIK4040WARNA1PC3PS">#REF!</definedName>
    <definedName name="UBINKERAMIKPLINT1030">#REF!</definedName>
    <definedName name="UBINSTEPNOZING">#REF!</definedName>
    <definedName name="UbinWarna">#REF!</definedName>
    <definedName name="ubk">#REF!</definedName>
    <definedName name="uBK40X40X40">#REF!</definedName>
    <definedName name="uBK40X40X40_4">#REF!</definedName>
    <definedName name="ubkol">#REF!</definedName>
    <definedName name="ublist">#REF!</definedName>
    <definedName name="UBLKT">#REF!</definedName>
    <definedName name="UBLT">#REF!</definedName>
    <definedName name="ubltd">#REF!</definedName>
    <definedName name="UBLTT">#REF!</definedName>
    <definedName name="ubor">#REF!</definedName>
    <definedName name="uboxspk">#REF!</definedName>
    <definedName name="uboxspk_4">#REF!</definedName>
    <definedName name="UBP2_3">#REF!</definedName>
    <definedName name="UBP2_4">#REF!</definedName>
    <definedName name="UBP5_6">#REF!</definedName>
    <definedName name="ubpile">#REF!</definedName>
    <definedName name="ubplat">#REF!</definedName>
    <definedName name="ubr">#REF!</definedName>
    <definedName name="ubrav">#REF!</definedName>
    <definedName name="ubrc">#REF!</definedName>
    <definedName name="ubro">#REF!</definedName>
    <definedName name="Ubsfmed10">#REF!</definedName>
    <definedName name="Ubsfmed10_4">#REF!</definedName>
    <definedName name="Ubsfmed2p5">#REF!</definedName>
    <definedName name="Ubsfmed2p5_4">#REF!</definedName>
    <definedName name="Ubsfmed3">#REF!</definedName>
    <definedName name="Ubsfmed3_4">#REF!</definedName>
    <definedName name="Ubsfmed4">#REF!</definedName>
    <definedName name="Ubsfmed4_4">#REF!</definedName>
    <definedName name="Ubsfmed5">#REF!</definedName>
    <definedName name="Ubsfmed5_4">#REF!</definedName>
    <definedName name="Ubsfmed6">#REF!</definedName>
    <definedName name="Ubsfmed6_4">#REF!</definedName>
    <definedName name="Ubsfmed8">#REF!</definedName>
    <definedName name="Ubsfmed8_4">#REF!</definedName>
    <definedName name="Ubspmed1">#REF!</definedName>
    <definedName name="Ubspmed1_4">#REF!</definedName>
    <definedName name="Ubspmed10">#REF!</definedName>
    <definedName name="Ubspmed10_4">#REF!</definedName>
    <definedName name="Ubspmed1p25">#REF!</definedName>
    <definedName name="Ubspmed1p25_4">#REF!</definedName>
    <definedName name="Ubspmed1p5">#REF!</definedName>
    <definedName name="Ubspmed1p5_4">#REF!</definedName>
    <definedName name="Ubspmed2">#REF!</definedName>
    <definedName name="Ubspmed2_4">#REF!</definedName>
    <definedName name="Ubspmed2p5">#REF!</definedName>
    <definedName name="Ubspmed2p5_4">#REF!</definedName>
    <definedName name="Ubspmed3">#REF!</definedName>
    <definedName name="Ubspmed3_4">#REF!</definedName>
    <definedName name="Ubspmed4">#REF!</definedName>
    <definedName name="Ubspmed4_4">#REF!</definedName>
    <definedName name="Ubspmed5">#REF!</definedName>
    <definedName name="Ubspmed5_4">#REF!</definedName>
    <definedName name="Ubspmed6">#REF!</definedName>
    <definedName name="Ubspmed6_4">#REF!</definedName>
    <definedName name="Ubspmed8">#REF!</definedName>
    <definedName name="Ubspmed8_4">#REF!</definedName>
    <definedName name="Ubspmedp25">#REF!</definedName>
    <definedName name="Ubspmedp25_4">#REF!</definedName>
    <definedName name="Ubspmedp5">#REF!</definedName>
    <definedName name="Ubspmedp5_4">#REF!</definedName>
    <definedName name="Ubspmedp75">#REF!</definedName>
    <definedName name="Ubspmedp75_4">#REF!</definedName>
    <definedName name="ubstrbrsh">#REF!</definedName>
    <definedName name="ubstrbrsh_4">#REF!</definedName>
    <definedName name="ubstrfls">#REF!</definedName>
    <definedName name="ubstrfls_4">#REF!</definedName>
    <definedName name="ubtang">#REF!</definedName>
    <definedName name="ubtn">#REF!</definedName>
    <definedName name="ubtn00">#REF!</definedName>
    <definedName name="ubtn13">#REF!</definedName>
    <definedName name="ubtn14">#REF!</definedName>
    <definedName name="ubtn20">#REF!</definedName>
    <definedName name="ubttemp">#REF!</definedName>
    <definedName name="UBULK">#REF!</definedName>
    <definedName name="ucat">#REF!</definedName>
    <definedName name="UCAT00">#REF!</definedName>
    <definedName name="ucatbes">#REF!</definedName>
    <definedName name="ucatdal">#REF!</definedName>
    <definedName name="ucatkay">#REF!</definedName>
    <definedName name="ucatluar">#REF!</definedName>
    <definedName name="ucatplaf">#REF!</definedName>
    <definedName name="uceilspk">#REF!</definedName>
    <definedName name="uceilspk_4">#REF!</definedName>
    <definedName name="ucel">#REF!</definedName>
    <definedName name="ucian">#REF!</definedName>
    <definedName name="uclnout2">#REF!</definedName>
    <definedName name="uclnout2_4">#REF!</definedName>
    <definedName name="Uclnout4">#REF!</definedName>
    <definedName name="Uclnout4_4">#REF!</definedName>
    <definedName name="ucoax">#REF!</definedName>
    <definedName name="ucoax_4">#REF!</definedName>
    <definedName name="ucon_fab">#REF!</definedName>
    <definedName name="ucon_ins">#REF!</definedName>
    <definedName name="ucon_pics">#REF!</definedName>
    <definedName name="ucon_pifrp">#REF!</definedName>
    <definedName name="ucon_piss">#REF!</definedName>
    <definedName name="ucor">#REF!</definedName>
    <definedName name="udaadd">#REF!</definedName>
    <definedName name="udaadd_4">#REF!</definedName>
    <definedName name="uDAKONV">#REF!</definedName>
    <definedName name="uDAKONV_4">#REF!</definedName>
    <definedName name="uDG">#REF!</definedName>
    <definedName name="uDG_4">#REF!</definedName>
    <definedName name="udgsiunfgatgetgetghtujyhjhjmbhj">#REF!</definedName>
    <definedName name="udin00">#REF!</definedName>
    <definedName name="UditchDS2">#REF!</definedName>
    <definedName name="UditchDS2A">#REF!</definedName>
    <definedName name="uDKKONV">#REF!</definedName>
    <definedName name="uDKKONV_4">#REF!</definedName>
    <definedName name="uDLEPL2X13">#REF!</definedName>
    <definedName name="uDLEPL2X13_4">#REF!</definedName>
    <definedName name="uDLPL2X13">#REF!</definedName>
    <definedName name="uDLPL2X13_4">#REF!</definedName>
    <definedName name="uDLPL2X18">#REF!</definedName>
    <definedName name="uDLPL2X18_4">#REF!</definedName>
    <definedName name="uDLPL9">#REF!</definedName>
    <definedName name="uDLPL9_4">#REF!</definedName>
    <definedName name="udo" localSheetId="9" hidden="1">{#N/A,#N/A,FALSE,"REK";#N/A,#N/A,FALSE,"rab"}</definedName>
    <definedName name="udo" hidden="1">{#N/A,#N/A,FALSE,"REK";#N/A,#N/A,FALSE,"rab"}</definedName>
    <definedName name="uDTC10X2X0P6">#REF!</definedName>
    <definedName name="uDTC10X2X0P6_4">#REF!</definedName>
    <definedName name="uDTC120X2X0P6">#REF!</definedName>
    <definedName name="uDTC120X2X0P6_4">#REF!</definedName>
    <definedName name="uDTC150X2X0P6">#REF!</definedName>
    <definedName name="uDTC150X2X0P6_4">#REF!</definedName>
    <definedName name="uDTC200X2X0P6">#REF!</definedName>
    <definedName name="uDTC200X2X0P6_4">#REF!</definedName>
    <definedName name="uDTC20X2X0P6">#REF!</definedName>
    <definedName name="uDTC20X2X0P6_4">#REF!</definedName>
    <definedName name="uDTC60X2X0P6">#REF!</definedName>
    <definedName name="uDTC60X2X0P6_4">#REF!</definedName>
    <definedName name="uDTC80X2X0P6">#REF!</definedName>
    <definedName name="uDTC80X2X0P6_4">#REF!</definedName>
    <definedName name="uELEKTRD">#REF!</definedName>
    <definedName name="uELEKTRD_4">#REF!</definedName>
    <definedName name="uEOL">#REF!</definedName>
    <definedName name="uEOL_4">#REF!</definedName>
    <definedName name="UFCU">#REF!</definedName>
    <definedName name="ufe">#REF!</definedName>
    <definedName name="ufe_4">#REF!</definedName>
    <definedName name="ufen">#REF!</definedName>
    <definedName name="uFRC1X12">#REF!</definedName>
    <definedName name="uFRC1X12_4">#REF!</definedName>
    <definedName name="uFRC1X150">#REF!</definedName>
    <definedName name="uFRC1X150_4">#REF!</definedName>
    <definedName name="uFRC2X4X1X12BC70">#REF!</definedName>
    <definedName name="uFRC2X4X1X12BC70_4">#REF!</definedName>
    <definedName name="uFRC3X2P5">#REF!</definedName>
    <definedName name="uFRC3X2P5_4">#REF!</definedName>
    <definedName name="uFRC4X1X150BC70">#REF!</definedName>
    <definedName name="uFRC4X1X150BC70_4">#REF!</definedName>
    <definedName name="uFRC4X50">#REF!</definedName>
    <definedName name="uFRC4X50_4">#REF!</definedName>
    <definedName name="uFRC4X50BC50">#REF!</definedName>
    <definedName name="uFRC4X50BC50_4">#REF!</definedName>
    <definedName name="uFS">#REF!</definedName>
    <definedName name="uFS_4">#REF!</definedName>
    <definedName name="ugal">#REF!</definedName>
    <definedName name="ugal01">#REF!</definedName>
    <definedName name="ugal20">#REF!</definedName>
    <definedName name="UGAL40">#REF!</definedName>
    <definedName name="UGAL42">#REF!</definedName>
    <definedName name="ugali">#REF!</definedName>
    <definedName name="uGANDA">#REF!</definedName>
    <definedName name="uGANDA_4">#REF!</definedName>
    <definedName name="Ugate2">#REF!</definedName>
    <definedName name="Ugate2_4">#REF!</definedName>
    <definedName name="Ugate3">#REF!</definedName>
    <definedName name="Ugate3_4">#REF!</definedName>
    <definedName name="Ugate4">#REF!</definedName>
    <definedName name="Ugate4_4">#REF!</definedName>
    <definedName name="Ugate6">#REF!</definedName>
    <definedName name="Ugate6_4">#REF!</definedName>
    <definedName name="uGRN1">#REF!</definedName>
    <definedName name="uGRN1_4">#REF!</definedName>
    <definedName name="uGRN2">#REF!</definedName>
    <definedName name="uGRN2_4">#REF!</definedName>
    <definedName name="uGRN3">#REF!</definedName>
    <definedName name="uGRN3_4">#REF!</definedName>
    <definedName name="uGRN4">#REF!</definedName>
    <definedName name="uGRN4_4">#REF!</definedName>
    <definedName name="ugrn5">#REF!</definedName>
    <definedName name="ugrn5_4">#REF!</definedName>
    <definedName name="uGRN6">#REF!</definedName>
    <definedName name="uGRN6_4">#REF!</definedName>
    <definedName name="uGRN7">#REF!</definedName>
    <definedName name="uGRN7_4">#REF!</definedName>
    <definedName name="uGRNATP">#REF!</definedName>
    <definedName name="uGRNATP_4">#REF!</definedName>
    <definedName name="uGRNPNL">#REF!</definedName>
    <definedName name="uGRNPNL_4">#REF!</definedName>
    <definedName name="Ugrstrpfc">#REF!</definedName>
    <definedName name="Ugrstrpfc_4">#REF!</definedName>
    <definedName name="Ugv1p25">#REF!</definedName>
    <definedName name="Ugv1p25_4">#REF!</definedName>
    <definedName name="Ugv1p5">#REF!</definedName>
    <definedName name="Ugv1p5_4">#REF!</definedName>
    <definedName name="Ugvp5">#REF!</definedName>
    <definedName name="Ugvp5_4">#REF!</definedName>
    <definedName name="uh">#REF!</definedName>
    <definedName name="uhb">#REF!</definedName>
    <definedName name="uhb_4">#REF!</definedName>
    <definedName name="uhf">#REF!</definedName>
    <definedName name="uhrnspk">#REF!</definedName>
    <definedName name="uhrnspk_4">#REF!</definedName>
    <definedName name="UIawf5">#REF!</definedName>
    <definedName name="UIawf5_4">#REF!</definedName>
    <definedName name="uindir_me">#REF!</definedName>
    <definedName name="uindir_pi">#REF!</definedName>
    <definedName name="uinstbox">#REF!</definedName>
    <definedName name="uinstbox_4">#REF!</definedName>
    <definedName name="uinstceil">#REF!</definedName>
    <definedName name="uinstceil_4">#REF!</definedName>
    <definedName name="uINSTELP">#REF!</definedName>
    <definedName name="uINSTELP_4">#REF!</definedName>
    <definedName name="uinsthorn">#REF!</definedName>
    <definedName name="uinsthorn_4">#REF!</definedName>
    <definedName name="UINSTKTAG">#N/A</definedName>
    <definedName name="UINSTPEN">#N/A</definedName>
    <definedName name="UINSTSK">#N/A</definedName>
    <definedName name="uINTRKM">#REF!</definedName>
    <definedName name="uINTRKM_4">#REF!</definedName>
    <definedName name="UIU">#REF!</definedName>
    <definedName name="ujghj" localSheetId="9" hidden="1">{#N/A,#N/A,FALSE,"Chi tiÆt"}</definedName>
    <definedName name="ujghj" hidden="1">{#N/A,#N/A,FALSE,"Chi tiÆt"}</definedName>
    <definedName name="UJUNG_PANDANG_AIRPORT_DEVELOPMENT_PROJECT">#REF!</definedName>
    <definedName name="UJUNG_PANDANG_AIRPORT_DEVELOPMENT_PROJECT_1">#REF!</definedName>
    <definedName name="UJUNG_PANDANG_AIRPORT_DEVELOPMENT_PROJECT_1_1">#REF!</definedName>
    <definedName name="UJUNG_PANDANG_AIRPORT_DEVELOPMENT_PROJECT_1_1_1">#REF!</definedName>
    <definedName name="UJUNG_PANDANG_AIRPORT_DEVELOPMENT_PROJECT_3">#REF!</definedName>
    <definedName name="UJUNG_PANDANG_AIRPORT_DEVELOPMENT_PROJECT_4">#REF!</definedName>
    <definedName name="UJUNG_PANDANG_AIRPORT_DEVELOPMENT_PROJECT_7">#REF!</definedName>
    <definedName name="UK">#REF!</definedName>
    <definedName name="UK_4">#REF!</definedName>
    <definedName name="ukap30">#REF!</definedName>
    <definedName name="ukap31">#REF!</definedName>
    <definedName name="ukayu">#REF!</definedName>
    <definedName name="uKBC10">#REF!</definedName>
    <definedName name="uKBC10_4">#REF!</definedName>
    <definedName name="uKBC16">#REF!</definedName>
    <definedName name="uKBC16_4">#REF!</definedName>
    <definedName name="uKBC25">#REF!</definedName>
    <definedName name="uKBC25_4">#REF!</definedName>
    <definedName name="uKBC35">#REF!</definedName>
    <definedName name="uKBC35_4">#REF!</definedName>
    <definedName name="uKBC50">#REF!</definedName>
    <definedName name="uKBC50_4">#REF!</definedName>
    <definedName name="uKBC6">#REF!</definedName>
    <definedName name="uKBC6_4">#REF!</definedName>
    <definedName name="uKBC70">#REF!</definedName>
    <definedName name="uKBC70_4">#REF!</definedName>
    <definedName name="UKEKS">#REF!</definedName>
    <definedName name="ukepala">#REF!</definedName>
    <definedName name="uker">#REF!</definedName>
    <definedName name="uker20">#REF!</definedName>
    <definedName name="uker30">#REF!</definedName>
    <definedName name="ukerd">#REF!</definedName>
    <definedName name="UKHS11">#REF!</definedName>
    <definedName name="UKHS11_4">#REF!</definedName>
    <definedName name="UKHS12">#REF!</definedName>
    <definedName name="UKHS12_4">#REF!</definedName>
    <definedName name="UKHS13">#REF!</definedName>
    <definedName name="UKHS13_4">#REF!</definedName>
    <definedName name="UKHS21">#REF!</definedName>
    <definedName name="UKHS21_4">#REF!</definedName>
    <definedName name="UKHS22">#REF!</definedName>
    <definedName name="UKHS22_4">#REF!</definedName>
    <definedName name="UKHS23">#REF!</definedName>
    <definedName name="UKHS23_4">#REF!</definedName>
    <definedName name="UKHS31">#REF!</definedName>
    <definedName name="UKHS31_4">#REF!</definedName>
    <definedName name="UKHS32">#REF!</definedName>
    <definedName name="UKHS32_4">#REF!</definedName>
    <definedName name="UKHS33">#REF!</definedName>
    <definedName name="UKHS33_4">#REF!</definedName>
    <definedName name="UKHS41">#REF!</definedName>
    <definedName name="UKHS41_4">#REF!</definedName>
    <definedName name="UKHS42">#REF!</definedName>
    <definedName name="UKHS42_4">#REF!</definedName>
    <definedName name="UKHS43">#REF!</definedName>
    <definedName name="UKHS43_4">#REF!</definedName>
    <definedName name="UKHS51">#REF!</definedName>
    <definedName name="UKHS51_4">#REF!</definedName>
    <definedName name="UKHS52">#REF!</definedName>
    <definedName name="UKHS52_4">#REF!</definedName>
    <definedName name="UKHS53">#REF!</definedName>
    <definedName name="UKHS53_4">#REF!</definedName>
    <definedName name="UKHS61">#REF!</definedName>
    <definedName name="UKHS61_4">#REF!</definedName>
    <definedName name="UKHS62">#REF!</definedName>
    <definedName name="UKHS62_4">#REF!</definedName>
    <definedName name="UKHS63">#REF!</definedName>
    <definedName name="UKHS63_4">#REF!</definedName>
    <definedName name="UKHS71">#REF!</definedName>
    <definedName name="UKHS71_4">#REF!</definedName>
    <definedName name="UKHS72">#REF!</definedName>
    <definedName name="UKHS72_4">#REF!</definedName>
    <definedName name="UKHS73">#REF!</definedName>
    <definedName name="UKHS73_4">#REF!</definedName>
    <definedName name="UKHSA">#REF!</definedName>
    <definedName name="UKHSA_4">#REF!</definedName>
    <definedName name="uKHT120">#REF!</definedName>
    <definedName name="uKHT120_4">#REF!</definedName>
    <definedName name="uKHT160">#REF!</definedName>
    <definedName name="uKHT160_4">#REF!</definedName>
    <definedName name="uKHT20">#REF!</definedName>
    <definedName name="uKHT20_4">#REF!</definedName>
    <definedName name="uKHT200">#REF!</definedName>
    <definedName name="uKHT200_4">#REF!</definedName>
    <definedName name="uKHT2400">#REF!</definedName>
    <definedName name="uKHT2400_4">#REF!</definedName>
    <definedName name="uKHT40">#REF!</definedName>
    <definedName name="uKHT40_4">#REF!</definedName>
    <definedName name="uKHT5000">#REF!</definedName>
    <definedName name="uKHT5000_4">#REF!</definedName>
    <definedName name="uKHT80">#REF!</definedName>
    <definedName name="uKHT80_4">#REF!</definedName>
    <definedName name="ukir">#REF!</definedName>
    <definedName name="ukir_4">#REF!</definedName>
    <definedName name="UKK">#REF!</definedName>
    <definedName name="UKK_4">#REF!</definedName>
    <definedName name="ukkf">#REF!</definedName>
    <definedName name="uKNTRL">#REF!</definedName>
    <definedName name="uKNTRL_4">#REF!</definedName>
    <definedName name="ukol15">#REF!</definedName>
    <definedName name="UKPJ00">#REF!</definedName>
    <definedName name="UKPJ01">#REF!</definedName>
    <definedName name="UKPJ02">#REF!</definedName>
    <definedName name="UKPJ03">#REF!</definedName>
    <definedName name="UKPJ04">#REF!</definedName>
    <definedName name="UKRUEKS">#REF!</definedName>
    <definedName name="UKRURKA">#REF!</definedName>
    <definedName name="UKT">#REF!</definedName>
    <definedName name="ukur">#REF!</definedName>
    <definedName name="ukuran">#REF!</definedName>
    <definedName name="ulaker">#REF!</definedName>
    <definedName name="ULAN02">#REF!</definedName>
    <definedName name="ULAN06">#REF!</definedName>
    <definedName name="ULAN09">#REF!</definedName>
    <definedName name="ULAN10">#REF!</definedName>
    <definedName name="ULAN20">#REF!</definedName>
    <definedName name="ULAN21">#REF!</definedName>
    <definedName name="ulan25">#REF!</definedName>
    <definedName name="ulan40">#REF!</definedName>
    <definedName name="ulan41">#REF!</definedName>
    <definedName name="ulan42">#REF!</definedName>
    <definedName name="ulan43">#REF!</definedName>
    <definedName name="ulan44">#REF!</definedName>
    <definedName name="ulan50">#REF!</definedName>
    <definedName name="uLDPL9">#REF!</definedName>
    <definedName name="uLDPL9_4">#REF!</definedName>
    <definedName name="ULIN">#REF!</definedName>
    <definedName name="ulir">#REF!</definedName>
    <definedName name="uLJM125">#REF!</definedName>
    <definedName name="uLJM125_4">#REF!</definedName>
    <definedName name="ULO">#REF!</definedName>
    <definedName name="Uls">#REF!</definedName>
    <definedName name="Uls_4">#REF!</definedName>
    <definedName name="uls60_1">#REF!</definedName>
    <definedName name="uls60_1_1">#REF!</definedName>
    <definedName name="uls60_1_1_1">#REF!</definedName>
    <definedName name="uls60_3">#REF!</definedName>
    <definedName name="uls60_4">#REF!</definedName>
    <definedName name="uls60_7">#REF!</definedName>
    <definedName name="ultran">#REF!</definedName>
    <definedName name="ultranp01">#REF!</definedName>
    <definedName name="ulwp60">#REF!</definedName>
    <definedName name="ulwp60_1">#REF!</definedName>
    <definedName name="ulwp60_1_1">#REF!</definedName>
    <definedName name="ulwp60_1_1_1">#REF!</definedName>
    <definedName name="ulwp60_3">#REF!</definedName>
    <definedName name="ulwp60_4">#REF!</definedName>
    <definedName name="ulwp60_7">#REF!</definedName>
    <definedName name="um">#REF!</definedName>
    <definedName name="umadat">#REF!</definedName>
    <definedName name="UMAN">#REF!</definedName>
    <definedName name="UMAN_4">#REF!</definedName>
    <definedName name="umandor">#REF!</definedName>
    <definedName name="umeranti">#REF!</definedName>
    <definedName name="UML">#REF!</definedName>
    <definedName name="uMNTR">#REF!</definedName>
    <definedName name="uMNTR_4">#REF!</definedName>
    <definedName name="umu">#REF!</definedName>
    <definedName name="UMUM">#REF!</definedName>
    <definedName name="umum_2" localSheetId="9">[0]!______ana64</definedName>
    <definedName name="umum_2">[0]!______ana64</definedName>
    <definedName name="umum_3" localSheetId="9">[0]!______ana67</definedName>
    <definedName name="umum_3">[0]!______ana67</definedName>
    <definedName name="umum_4" localSheetId="9">[0]!______ana69</definedName>
    <definedName name="umum_4">[0]!______ana69</definedName>
    <definedName name="umur" localSheetId="9">#REF!</definedName>
    <definedName name="umur">#REF!</definedName>
    <definedName name="uN2XSBY1X1X95" localSheetId="9">#REF!</definedName>
    <definedName name="uN2XSBY1X1X95">#REF!</definedName>
    <definedName name="uN2XSBY1X1X95_4">#REF!</definedName>
    <definedName name="uN2XSY1X95">#REF!</definedName>
    <definedName name="uN2XSY1X95_4">#REF!</definedName>
    <definedName name="undercoat">#REF!</definedName>
    <definedName name="UnderlineSubTotalAnalisaRAB" localSheetId="9">IF(AND(ISTEXT(#REF!),ISBLANK(#REF!)),1,0)</definedName>
    <definedName name="UnderlineSubTotalAnalisaRAB">IF(AND(ISTEXT(#REF!),ISBLANK(#REF!)),1,0)</definedName>
    <definedName name="ung" hidden="1">#REF!</definedName>
    <definedName name="UNGGS" hidden="1">#REF!</definedName>
    <definedName name="Uni">#REF!</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on.besar">#REF!</definedName>
    <definedName name="Union.kecil">#REF!</definedName>
    <definedName name="unit" localSheetId="9">{"Book1","4.09 FLORA DAN FAUNA.xls","4.22 PERLENGKAPAN SEKOLAH.xls"}</definedName>
    <definedName name="unit">{"Book1","4.09 FLORA DAN FAUNA.xls","4.22 PERLENGKAPAN SEKOLAH.xls"}</definedName>
    <definedName name="unit_4">#REF!</definedName>
    <definedName name="unitprice">#REF!</definedName>
    <definedName name="unitt">#REF!</definedName>
    <definedName name="unitt_4">#REF!</definedName>
    <definedName name="UNME">#REF!</definedName>
    <definedName name="unp_18">#REF!</definedName>
    <definedName name="UNSKILL">#REF!</definedName>
    <definedName name="unt_eqp">#REF!</definedName>
    <definedName name="unt_mp">#REF!</definedName>
    <definedName name="Untuk_Pivot">#REF!</definedName>
    <definedName name="Untuk_S_Curce">#REF!</definedName>
    <definedName name="untung">#REF!</definedName>
    <definedName name="UNYFGBY416">#N/A</definedName>
    <definedName name="UNYFGBY425">#N/A</definedName>
    <definedName name="UNYM34">#N/A</definedName>
    <definedName name="unymhy3x1p5">#REF!</definedName>
    <definedName name="unymhy3x1p5_4">#REF!</definedName>
    <definedName name="unymhy3x2p5">#REF!</definedName>
    <definedName name="unymhy3x2p5_4">#REF!</definedName>
    <definedName name="uNYY1X185">#REF!</definedName>
    <definedName name="uNYY1X185_4">#REF!</definedName>
    <definedName name="uNYY1X240">#REF!</definedName>
    <definedName name="uNYY1X240_4">#REF!</definedName>
    <definedName name="uNYY1X300">#REF!</definedName>
    <definedName name="uNYY1X300_4">#REF!</definedName>
    <definedName name="uNYY1X400">#REF!</definedName>
    <definedName name="uNYY1X400_4">#REF!</definedName>
    <definedName name="uNYY1X500">#REF!</definedName>
    <definedName name="uNYY1X500_4">#REF!</definedName>
    <definedName name="uNYY2X4X4X185BC70">#REF!</definedName>
    <definedName name="uNYY2X4X4X185BC70_4">#REF!</definedName>
    <definedName name="UNYY34">#N/A</definedName>
    <definedName name="UNYY36">#N/A</definedName>
    <definedName name="uNYY3X4X1X240">#REF!</definedName>
    <definedName name="uNYY3X4X1X240_4">#REF!</definedName>
    <definedName name="uNYY3X4X1X400BC70">#REF!</definedName>
    <definedName name="uNYY3X4X1X400BC70_4">#REF!</definedName>
    <definedName name="UNYY410">#N/A</definedName>
    <definedName name="UNYY416">#N/A</definedName>
    <definedName name="UNYY46">#N/A</definedName>
    <definedName name="uNYY4X10">#REF!</definedName>
    <definedName name="uNYY4X10_4">#REF!</definedName>
    <definedName name="uNYY4X10BC10">#REF!</definedName>
    <definedName name="uNYY4X10BC10_4">#REF!</definedName>
    <definedName name="uNYY4X16">#REF!</definedName>
    <definedName name="uNYY4X16_4">#REF!</definedName>
    <definedName name="uNYY4X16BC16">#REF!</definedName>
    <definedName name="uNYY4X16BC16_4">#REF!</definedName>
    <definedName name="uNYY4X185">#REF!</definedName>
    <definedName name="uNYY4X185_4">#REF!</definedName>
    <definedName name="uNYY4X25">#REF!</definedName>
    <definedName name="uNYY4X25_4">#REF!</definedName>
    <definedName name="uNYY4X35">#REF!</definedName>
    <definedName name="uNYY4X35_4">#REF!</definedName>
    <definedName name="uNYY4X35BC35">#REF!</definedName>
    <definedName name="uNYY4X35BC35_4">#REF!</definedName>
    <definedName name="uNYY4X4">#REF!</definedName>
    <definedName name="uNYY4X4_4">#REF!</definedName>
    <definedName name="uNYY4X4X1X500BC70">#REF!</definedName>
    <definedName name="uNYY4X4X1X500BC70_4">#REF!</definedName>
    <definedName name="uNYY4X50">#REF!</definedName>
    <definedName name="uNYY4X50_4">#REF!</definedName>
    <definedName name="uNYY4X50BC35">#REF!</definedName>
    <definedName name="uNYY4X50BC35_4">#REF!</definedName>
    <definedName name="uNYY4X50BC50">#REF!</definedName>
    <definedName name="uNYY4X50BC50_4">#REF!</definedName>
    <definedName name="uNYY4X6BC6">#REF!</definedName>
    <definedName name="uNYY4X6BC6_4">#REF!</definedName>
    <definedName name="uNYY4X70">#REF!</definedName>
    <definedName name="uNYY4X70_4">#REF!</definedName>
    <definedName name="uNYY4X70BC50">#REF!</definedName>
    <definedName name="uNYY4X70BC50_4">#REF!</definedName>
    <definedName name="uNYY4X95">#REF!</definedName>
    <definedName name="uNYY4X95_4">#REF!</definedName>
    <definedName name="uNYY5X4X1X500">#REF!</definedName>
    <definedName name="uNYY5X4X1X500_4">#REF!</definedName>
    <definedName name="uNYY8X4X1X500">#REF!</definedName>
    <definedName name="uNYY8X4X1X500_4">#REF!</definedName>
    <definedName name="uOBSTRC">#REF!</definedName>
    <definedName name="uOBSTRC_4">#REF!</definedName>
    <definedName name="UOKT">#REF!</definedName>
    <definedName name="UOpRingan">#REF!</definedName>
    <definedName name="UOT">#REF!</definedName>
    <definedName name="uOUTLT">#REF!</definedName>
    <definedName name="uOUTLT_4">#REF!</definedName>
    <definedName name="UP">#REF!</definedName>
    <definedName name="up_pancang">#REF!</definedName>
    <definedName name="up20d">#N/A</definedName>
    <definedName name="upaan">#REF!</definedName>
    <definedName name="upac">#REF!</definedName>
    <definedName name="UPAH">#REF!</definedName>
    <definedName name="Upah._Pas._Railling">#REF!</definedName>
    <definedName name="UPAH?">#REF!</definedName>
    <definedName name="UPAH_1">#REF!</definedName>
    <definedName name="UPAH_1_1">#REF!</definedName>
    <definedName name="UPAH_2">#REF!</definedName>
    <definedName name="UPAH_2_1">#REF!</definedName>
    <definedName name="UPAH_2_4">#REF!</definedName>
    <definedName name="UPAH_3">#REF!</definedName>
    <definedName name="UPAH_3_4">#REF!</definedName>
    <definedName name="UPAH_4">#REF!</definedName>
    <definedName name="UPAH_4_1">#REF!</definedName>
    <definedName name="UPAH_5">#REF!</definedName>
    <definedName name="UPAH_6">#REF!</definedName>
    <definedName name="UPAH_7">#REF!</definedName>
    <definedName name="UPAH_8">#REF!</definedName>
    <definedName name="UPAH_9">#REF!</definedName>
    <definedName name="Upah_acian">#REF!</definedName>
    <definedName name="upah_alat">#REF!</definedName>
    <definedName name="Upah_aluminiumfoilsingle">#REF!</definedName>
    <definedName name="Upah_atapalang2">#REF!</definedName>
    <definedName name="Upah_atapasbes">#REF!</definedName>
    <definedName name="Upah_atapgenteng">#REF!</definedName>
    <definedName name="Upah_atapsirap">#REF!</definedName>
    <definedName name="upah_bahan">#REF!</definedName>
    <definedName name="UPAH_BAHAN_CK">#REF!</definedName>
    <definedName name="Upah_baja">#REF!</definedName>
    <definedName name="Upah_begestingbalok">#REF!</definedName>
    <definedName name="Upah_begestingkolom">#REF!</definedName>
    <definedName name="Upah_begestingplatlantai">#REF!</definedName>
    <definedName name="Upah_begestingpondasibeton">#REF!</definedName>
    <definedName name="Upah_begestingsloof">#REF!</definedName>
    <definedName name="Upah_Bekisting">#REF!</definedName>
    <definedName name="Upah_besi">#REF!</definedName>
    <definedName name="Upah_betonreadymix">#REF!</definedName>
    <definedName name="Upah_betonsitemixlantaidasar">#REF!</definedName>
    <definedName name="Upah_betonsitemixlantaiduakeatas">#REF!</definedName>
    <definedName name="Upah_betonsitemixlantaisatu">#REF!</definedName>
    <definedName name="Upah_Blowplank">#REF!</definedName>
    <definedName name="Upah_bowplank">#REF!</definedName>
    <definedName name="Upah_Bronjong">#REF!</definedName>
    <definedName name="Upah_buangantanah">#REF!</definedName>
    <definedName name="Upah_buat_pagar_sementara">#REF!</definedName>
    <definedName name="Upah_buat_papan_nama_proyek">#REF!</definedName>
    <definedName name="Upah_bubunganalang2">#REF!</definedName>
    <definedName name="Upah_bubungangenteng">#REF!</definedName>
    <definedName name="Upah_bubungansirap">#REF!</definedName>
    <definedName name="Upah_Cat_Anti_Karat">#REF!</definedName>
    <definedName name="Upah_Cor_Beton_K_125">#REF!</definedName>
    <definedName name="Upah_Cor_Beton_K_350">#REF!</definedName>
    <definedName name="Upah_cor_lt_kerja">#REF!</definedName>
    <definedName name="Upah_curing">#REF!</definedName>
    <definedName name="Upah_Cutting_beton">#REF!</definedName>
    <definedName name="Upah_erection_kap_baja">#REF!</definedName>
    <definedName name="Upah_faucet_kran_air">#REF!</definedName>
    <definedName name="Upah_finishingdecorfleks">#REF!</definedName>
    <definedName name="Upah_finishingvernis">#REF!</definedName>
    <definedName name="Upah_Floor_drain_roof_drain_Clean_Out">#REF!</definedName>
    <definedName name="Upah_Galian">#REF!</definedName>
    <definedName name="Upah_galian_biasa">#REF!</definedName>
    <definedName name="Upah_galiantanahbiasa">#REF!</definedName>
    <definedName name="Upah_galiantanahkeras">#REF!</definedName>
    <definedName name="Upah_galiantanahliat">#REF!</definedName>
    <definedName name="Upah_Grooving_beton">#REF!</definedName>
    <definedName name="Upah_hampar_Base_course">#REF!</definedName>
    <definedName name="Upah_install_AC">#REF!</definedName>
    <definedName name="Upah_jadi_meja_beton_wastafel___mj.dapur">#REF!</definedName>
    <definedName name="Upah_kayubalokexpose">#REF!</definedName>
    <definedName name="Upah_kayupapanexpose">#REF!</definedName>
    <definedName name="Upah_keramikdinding">#REF!</definedName>
    <definedName name="Upah_klosed_jongkok">#REF!</definedName>
    <definedName name="Upah_lantaikeramik">#REF!</definedName>
    <definedName name="Upah_lantaimarble">#REF!</definedName>
    <definedName name="Upah_lantaipalimanan">#REF!</definedName>
    <definedName name="Upah_lantaiparquete">#REF!</definedName>
    <definedName name="Upah_lantaiterasso">#REF!</definedName>
    <definedName name="Upah_leveling">#REF!</definedName>
    <definedName name="Upah_List">#REF!</definedName>
    <definedName name="Upah_pagar_sementara">#REF!</definedName>
    <definedName name="Upah_pancang_gelam">#REF!</definedName>
    <definedName name="Upah_partisi_type_PTS">#REF!</definedName>
    <definedName name="Upah_Pas._Begisting">#REF!</definedName>
    <definedName name="Upah_Pas._Karet">#REF!</definedName>
    <definedName name="Upah_Pas._Pintu">#REF!</definedName>
    <definedName name="Upah_pas.kansteen_jadi">#REF!</definedName>
    <definedName name="Upah_pas.paving_t_8cm">#REF!</definedName>
    <definedName name="Upah_pas_batu_gunung">#REF!</definedName>
    <definedName name="Upah_Pas_Bronjong">#REF!</definedName>
    <definedName name="Upah_pas_kusen_pintu_jendela">#REF!</definedName>
    <definedName name="Upah_pas_manhole">#REF!</definedName>
    <definedName name="Upah_Pasang_bataco_1_2_batu">#REF!</definedName>
    <definedName name="Upah_Pasang_bataco_1_batu">#REF!</definedName>
    <definedName name="Upah_pasang_gorong2">#REF!</definedName>
    <definedName name="Upah_pasang_kunci_engsel">#REF!</definedName>
    <definedName name="Upah_pasang_pipa_GI__ø_1_2">#REF!</definedName>
    <definedName name="Upah_pasang_pipa_GI__ø_3_4">#REF!</definedName>
    <definedName name="Upah_pasang_pipa_pvc__ø_2">#REF!</definedName>
    <definedName name="Upah_pasang_pipa_pvc__ø_4">#REF!</definedName>
    <definedName name="Upah_Pasang_Water_Stop">#REF!</definedName>
    <definedName name="Upah_Pasang_wire_mesh">#REF!</definedName>
    <definedName name="Upah_Pasangan_batu_kali">#REF!</definedName>
    <definedName name="Upah_Pasangan_mortar">#REF!</definedName>
    <definedName name="Upah_pasanganbatubata">#REF!</definedName>
    <definedName name="Upah_pasangbatako">#REF!</definedName>
    <definedName name="Upah_pasangbatucandi">#REF!</definedName>
    <definedName name="Upah_pasg_closed_duduk">#REF!</definedName>
    <definedName name="Upah_pasg_dn_pintu_jendela">#REF!</definedName>
    <definedName name="Upah_pasg_geotextile">#REF!</definedName>
    <definedName name="Upah_pasg_grill_alm">#REF!</definedName>
    <definedName name="Upah_pasg_jaring">#REF!</definedName>
    <definedName name="Upah_pasg_kitchen_zink">#REF!</definedName>
    <definedName name="Upah_pasg_koof_gypsum">#REF!</definedName>
    <definedName name="Upah_pasg_kusen_kayu_jendl_pt">#REF!</definedName>
    <definedName name="Upah_pasg_list_plafond_cornice_fibre">#REF!</definedName>
    <definedName name="Upah_pasg_plafond_gypsum">#REF!</definedName>
    <definedName name="Upah_pasg_railing">#REF!</definedName>
    <definedName name="Upah_pasg_railing_tangga_SS">#REF!</definedName>
    <definedName name="Upah_pasg_tempat_sabun">#REF!</definedName>
    <definedName name="Upah_pasg_Urinoir">#REF!</definedName>
    <definedName name="Upah_pasg_wastafel">#REF!</definedName>
    <definedName name="Upah_Pasng_Water_Stop">#REF!</definedName>
    <definedName name="Upah_paving">#REF!</definedName>
    <definedName name="Upah_pemasangan_Railing_tangga">#REF!</definedName>
    <definedName name="Upah_Pembesian">#REF!</definedName>
    <definedName name="Upah_pengelasan">#REF!</definedName>
    <definedName name="Upah_pengukuran">#REF!</definedName>
    <definedName name="Upah_Perancah">#REF!</definedName>
    <definedName name="Upah_perapian">#REF!</definedName>
    <definedName name="Upah_plastiksheet">#REF!</definedName>
    <definedName name="Upah_Plester">#REF!</definedName>
    <definedName name="Upah_plesteran">#REF!</definedName>
    <definedName name="Upah_plesteran_jadi">#REF!</definedName>
    <definedName name="Upah_plywoodplafond">#REF!</definedName>
    <definedName name="Upah_pondasibatukali">#REF!</definedName>
    <definedName name="Upah_pondasibatukosong">#REF!</definedName>
    <definedName name="Upah_rangkadinding">#REF!</definedName>
    <definedName name="Upah_rangkaplafond">#REF!</definedName>
    <definedName name="Upah_reng">#REF!</definedName>
    <definedName name="UPAH_RP">#REF!</definedName>
    <definedName name="Upah_saluran_beton_bertlng_jadi">#REF!</definedName>
    <definedName name="Upah_Sealent_joint">#REF!</definedName>
    <definedName name="Upah_shower___kran">#REF!</definedName>
    <definedName name="Upah_Sponengan">#REF!</definedName>
    <definedName name="Upah_steiger">#REF!</definedName>
    <definedName name="Upah_talangkaret">#REF!</definedName>
    <definedName name="Upah_talangseng">#REF!</definedName>
    <definedName name="Upah_Tangga_service">#REF!</definedName>
    <definedName name="Upah_tenaga">#REF!</definedName>
    <definedName name="Upah_tenaga_harian">#REF!</definedName>
    <definedName name="Upah_timbunan">#REF!</definedName>
    <definedName name="Upah_Timbunan_biasa">#REF!</definedName>
    <definedName name="Upah_uruganpasir">#REF!</definedName>
    <definedName name="Upah_urugantanah">#REF!</definedName>
    <definedName name="UPAH_US">#REF!</definedName>
    <definedName name="Upah_usuk">#REF!</definedName>
    <definedName name="Upah_valve">#REF!</definedName>
    <definedName name="Upah_waterprofing">#REF!</definedName>
    <definedName name="Upah_wiremesh">#REF!</definedName>
    <definedName name="upah1">#REF!</definedName>
    <definedName name="UPAH2">#REF!</definedName>
    <definedName name="UPAH3">#REF!</definedName>
    <definedName name="Upah421">#REF!</definedName>
    <definedName name="Upah521">#REF!</definedName>
    <definedName name="Upah522">#REF!</definedName>
    <definedName name="Upah633">#REF!</definedName>
    <definedName name="Upah634">#REF!</definedName>
    <definedName name="Upah79">#REF!</definedName>
    <definedName name="Upah841">#REF!</definedName>
    <definedName name="upahawmaspion0.5">#REF!</definedName>
    <definedName name="upahawmaspion0.75">#REF!</definedName>
    <definedName name="upahawmaspion1">#REF!</definedName>
    <definedName name="upahawmaspion1.25">#REF!</definedName>
    <definedName name="upahawmaspion1.5">#REF!</definedName>
    <definedName name="upahawmaspion10">#REF!</definedName>
    <definedName name="upahawmaspion12">#REF!</definedName>
    <definedName name="upahawmaspion14">#REF!</definedName>
    <definedName name="upahawmaspion16">#REF!</definedName>
    <definedName name="upahawmaspion2">#REF!</definedName>
    <definedName name="upahawmaspion2.5">#REF!</definedName>
    <definedName name="upahawmaspion3">#REF!</definedName>
    <definedName name="upahawmaspion4">#REF!</definedName>
    <definedName name="upahawmaspion5">#REF!</definedName>
    <definedName name="upahawmaspion6">#REF!</definedName>
    <definedName name="upahawmaspion8">#REF!</definedName>
    <definedName name="upahawrucika0.5">#REF!</definedName>
    <definedName name="upahawrucika0.75">#REF!</definedName>
    <definedName name="upahawrucika1">#REF!</definedName>
    <definedName name="upahawrucika1.25">#REF!</definedName>
    <definedName name="upahawrucika1.5">#REF!</definedName>
    <definedName name="upahawrucika10">#REF!</definedName>
    <definedName name="upahawrucika12">#REF!</definedName>
    <definedName name="upahawrucika2">#REF!</definedName>
    <definedName name="upahawrucika2.5">#REF!</definedName>
    <definedName name="upahawrucika3">#REF!</definedName>
    <definedName name="upahawrucika4">#REF!</definedName>
    <definedName name="upahawrucika5">#REF!</definedName>
    <definedName name="upahawrucika6">#REF!</definedName>
    <definedName name="upahawrucika8">#REF!</definedName>
    <definedName name="upahawwavin0.5">#REF!</definedName>
    <definedName name="upahawwavin0.75">#REF!</definedName>
    <definedName name="upahawwavin1">#REF!</definedName>
    <definedName name="upahawwavin1.25">#REF!</definedName>
    <definedName name="upahawwavin1.5">#REF!</definedName>
    <definedName name="upahawwavin10">#REF!</definedName>
    <definedName name="upahawwavin12">#REF!</definedName>
    <definedName name="upahawwavin2">#REF!</definedName>
    <definedName name="upahawwavin2.5">#REF!</definedName>
    <definedName name="upahawwavin3">#REF!</definedName>
    <definedName name="upahawwavin4">#REF!</definedName>
    <definedName name="upahawwavin5">#REF!</definedName>
    <definedName name="upahawwavin6">#REF!</definedName>
    <definedName name="upahawwavin8">#REF!</definedName>
    <definedName name="upahB5V1">#REF!</definedName>
    <definedName name="UpahBahan">#REF!</definedName>
    <definedName name="UpahBahan1">#REF!</definedName>
    <definedName name="UpahBahan2">#REF!</definedName>
    <definedName name="UPAHBAHANALAT">#REF!</definedName>
    <definedName name="UpahBaru">#REF!</definedName>
    <definedName name="upahbatu">#REF!</definedName>
    <definedName name="upahbc10">#REF!</definedName>
    <definedName name="upahbc120">#REF!</definedName>
    <definedName name="upahbc16">#REF!</definedName>
    <definedName name="upahbc25">#REF!</definedName>
    <definedName name="upahbc35">#REF!</definedName>
    <definedName name="upahbc4">#REF!</definedName>
    <definedName name="upahbc50">#REF!</definedName>
    <definedName name="upahbc6">#REF!</definedName>
    <definedName name="upahbc70">#REF!</definedName>
    <definedName name="upahbegesting">#REF!</definedName>
    <definedName name="upahbesi">#REF!</definedName>
    <definedName name="upahbeton">#REF!</definedName>
    <definedName name="upahbidet">#REF!</definedName>
    <definedName name="upahbs0.5">#REF!</definedName>
    <definedName name="upahbs0.75">#REF!</definedName>
    <definedName name="upahbs1">#REF!</definedName>
    <definedName name="upahbs1.25">#REF!</definedName>
    <definedName name="upahbs1.5">#REF!</definedName>
    <definedName name="upahbs2">#REF!</definedName>
    <definedName name="upahbs2.5">#REF!</definedName>
    <definedName name="upahbs20spindo10">#REF!</definedName>
    <definedName name="upahbs20spindo12">#REF!</definedName>
    <definedName name="upahbs20spindo2">#REF!</definedName>
    <definedName name="upahbs20spindo2.5">#REF!</definedName>
    <definedName name="upahbs20spindo3">#REF!</definedName>
    <definedName name="upahbs20spindo4">#REF!</definedName>
    <definedName name="upahbs20spindo5">#REF!</definedName>
    <definedName name="upahbs20spindo6">#REF!</definedName>
    <definedName name="upahbs20spindo8">#REF!</definedName>
    <definedName name="upahbs3">#REF!</definedName>
    <definedName name="upahbs4">#REF!</definedName>
    <definedName name="upahbs40bakrie1">#REF!</definedName>
    <definedName name="upahbs40bakrie1.25">#REF!</definedName>
    <definedName name="upahbs40bakrie1.5">#REF!</definedName>
    <definedName name="upahbs40bakrie2">#REF!</definedName>
    <definedName name="upahbs40bakrie2.5">#REF!</definedName>
    <definedName name="upahbs40bakrie3">#REF!</definedName>
    <definedName name="upahbs40bakrie4">#REF!</definedName>
    <definedName name="upahbs40bakrie5">#REF!</definedName>
    <definedName name="upahbs40bakrie6">#REF!</definedName>
    <definedName name="upahbs40medppi0.5">#REF!</definedName>
    <definedName name="upahbs40medppi0.75">#REF!</definedName>
    <definedName name="upahbs40medppi1">#REF!</definedName>
    <definedName name="upahbs40medppi1.25">#REF!</definedName>
    <definedName name="upahbs40medppi1.5">#REF!</definedName>
    <definedName name="upahbs40medppi2">#REF!</definedName>
    <definedName name="upahbs40medppi2.5">#REF!</definedName>
    <definedName name="upahbs40medppi3">#REF!</definedName>
    <definedName name="upahbs40medppi4">#REF!</definedName>
    <definedName name="upahbs40medppi5">#REF!</definedName>
    <definedName name="upahbs40medppi6">#REF!</definedName>
    <definedName name="upahbs40medppi8">#REF!</definedName>
    <definedName name="upahbs40ppi0.5">#REF!</definedName>
    <definedName name="upahbs40ppi0.75">#REF!</definedName>
    <definedName name="upahbs40ppi1">#REF!</definedName>
    <definedName name="upahbs40ppi1.25">#REF!</definedName>
    <definedName name="upahbs40ppi1.5">#REF!</definedName>
    <definedName name="upahbs40ppi2">#REF!</definedName>
    <definedName name="upahbs40ppi2.5">#REF!</definedName>
    <definedName name="upahbs40ppi3">#REF!</definedName>
    <definedName name="upahbs40ppi4">#REF!</definedName>
    <definedName name="upahbs40ppi5">#REF!</definedName>
    <definedName name="upahbs40ppi6">#REF!</definedName>
    <definedName name="upahbs40ppi8">#REF!</definedName>
    <definedName name="upahbs40spindo0.5">#REF!</definedName>
    <definedName name="upahbs40spindo0.75">#REF!</definedName>
    <definedName name="upahbs40spindo1">#REF!</definedName>
    <definedName name="upahbs40spindo1.25">#REF!</definedName>
    <definedName name="upahbs40spindo1.5">#REF!</definedName>
    <definedName name="upahbs40spindo2">#REF!</definedName>
    <definedName name="upahbs40spindo2.5">#REF!</definedName>
    <definedName name="upahbs40spindo3">#REF!</definedName>
    <definedName name="upahbs40spindo4">#REF!</definedName>
    <definedName name="upahbs40spindo5">#REF!</definedName>
    <definedName name="upahbs40spindo6">#REF!</definedName>
    <definedName name="upahbs40spindo8">#REF!</definedName>
    <definedName name="upahbs5">#REF!</definedName>
    <definedName name="upahbs6">#REF!</definedName>
    <definedName name="upahbs8">#REF!</definedName>
    <definedName name="upahbsmedspindo0.5">#REF!</definedName>
    <definedName name="upahbsmedspindo0.75">#REF!</definedName>
    <definedName name="upahbsmedspindo1">#REF!</definedName>
    <definedName name="upahbsmedspindo1.25">#REF!</definedName>
    <definedName name="upahbsmedspindo1.5">#REF!</definedName>
    <definedName name="upahbsmedspindo2">#REF!</definedName>
    <definedName name="upahbsmedspindo2.5">#REF!</definedName>
    <definedName name="upahbsmedspindo3">#REF!</definedName>
    <definedName name="upahbsmedspindo4">#REF!</definedName>
    <definedName name="upahbsmedspindo5">#REF!</definedName>
    <definedName name="upahbsmedspindo6">#REF!</definedName>
    <definedName name="upahbsmedspindo8">#REF!</definedName>
    <definedName name="upahbspbakrie0.5">#REF!</definedName>
    <definedName name="upahbspbakrie1">#REF!</definedName>
    <definedName name="upahbspbakrie1.25">#REF!</definedName>
    <definedName name="upahbspbakrie1.5">#REF!</definedName>
    <definedName name="upahbspbakrie2">#REF!</definedName>
    <definedName name="upahbspbakrie2.5">#REF!</definedName>
    <definedName name="upahbspbakrie3">#REF!</definedName>
    <definedName name="upahbspbakrie4">#REF!</definedName>
    <definedName name="upahbspbakrie6">#REF!</definedName>
    <definedName name="upahcasrironxinxing3">#REF!</definedName>
    <definedName name="upahcasrironxinxing5">#REF!</definedName>
    <definedName name="upahcastirontyler2">#REF!</definedName>
    <definedName name="upahcastirontyler2.5">#REF!</definedName>
    <definedName name="upahcastirontyler3">#REF!</definedName>
    <definedName name="upahcastirontyler4">#REF!</definedName>
    <definedName name="upahcastirontyler6">#REF!</definedName>
    <definedName name="upahcastirontyler8">#REF!</definedName>
    <definedName name="upahcastironxinxing1.5">#REF!</definedName>
    <definedName name="upahcastironxinxing10">#REF!</definedName>
    <definedName name="upahcastironxinxing12">#REF!</definedName>
    <definedName name="upahcastironxinxing2">#REF!</definedName>
    <definedName name="upahcastironxinxing2.5">#REF!</definedName>
    <definedName name="upahcastironxinxing3">#REF!</definedName>
    <definedName name="upahcastironxinxing4">#REF!</definedName>
    <definedName name="upahcastironxinxing5">#REF!</definedName>
    <definedName name="upahcastironxinxing6">#REF!</definedName>
    <definedName name="upahcastironxinxing8">#REF!</definedName>
    <definedName name="UpahCCOIntern">#REF!</definedName>
    <definedName name="UpahChange">#REF!</definedName>
    <definedName name="upahclsCW660J">#REF!</definedName>
    <definedName name="upahclsddk">#REF!</definedName>
    <definedName name="upahclsjgk">#REF!</definedName>
    <definedName name="upahclsjngkCE7">#REF!</definedName>
    <definedName name="upahCOdia3">#REF!</definedName>
    <definedName name="upahCOdia4">#REF!</definedName>
    <definedName name="upahcor">#REF!</definedName>
    <definedName name="upahcv0.5">#REF!</definedName>
    <definedName name="upahcv0.75">#REF!</definedName>
    <definedName name="upahcv1">#REF!</definedName>
    <definedName name="upahcv1.25">#REF!</definedName>
    <definedName name="upahcv1.5">#REF!</definedName>
    <definedName name="upahcv10">#REF!</definedName>
    <definedName name="upahcv10showa0.5">#REF!</definedName>
    <definedName name="upahcv10showa0.75">#REF!</definedName>
    <definedName name="upahcv10showa1">#REF!</definedName>
    <definedName name="upahcv10showa1.25">#REF!</definedName>
    <definedName name="upahcv10showa1.5">#REF!</definedName>
    <definedName name="upahcv10showa2">#REF!</definedName>
    <definedName name="upahcv10showa2.5">#REF!</definedName>
    <definedName name="upahcv10showa3">#REF!</definedName>
    <definedName name="upahcv10showa4">#REF!</definedName>
    <definedName name="upahcv10showa5">#REF!</definedName>
    <definedName name="upahcv10showa6">#REF!</definedName>
    <definedName name="upahcv12">#REF!</definedName>
    <definedName name="upahcv16showa2">#REF!</definedName>
    <definedName name="upahcv16showa2.5">#REF!</definedName>
    <definedName name="upahcv16showa3">#REF!</definedName>
    <definedName name="upahcv16showa4">#REF!</definedName>
    <definedName name="upahcv16showa5">#REF!</definedName>
    <definedName name="upahcv16showa6">#REF!</definedName>
    <definedName name="upahcv16toyo10">#REF!</definedName>
    <definedName name="upahcv16toyo12">#REF!</definedName>
    <definedName name="upahcv2">#REF!</definedName>
    <definedName name="upahcv2.5">#REF!</definedName>
    <definedName name="upahcv20showa2">#REF!</definedName>
    <definedName name="upahcv20showa2.5">#REF!</definedName>
    <definedName name="upahcv20showa3">#REF!</definedName>
    <definedName name="upahcv20showa4">#REF!</definedName>
    <definedName name="upahcv20showa5">#REF!</definedName>
    <definedName name="upahcv20showa6">#REF!</definedName>
    <definedName name="upahcv3">#REF!</definedName>
    <definedName name="upahcv4">#REF!</definedName>
    <definedName name="upahcv5">#REF!</definedName>
    <definedName name="upahcv6">#REF!</definedName>
    <definedName name="upahcv8">#REF!</definedName>
    <definedName name="upahcvbersihkz0.5">#REF!</definedName>
    <definedName name="upahcvbersihkz0.75">#REF!</definedName>
    <definedName name="upahcvbersihkz1">#REF!</definedName>
    <definedName name="upahcvbersihkz1.25">#REF!</definedName>
    <definedName name="upahcvbersihkz1.5">#REF!</definedName>
    <definedName name="upahcvbersihkz2">#REF!</definedName>
    <definedName name="upahcvbersihkz2.5">#REF!</definedName>
    <definedName name="upahcvbersihkz3">#REF!</definedName>
    <definedName name="upahcvbersihkz4">#REF!</definedName>
    <definedName name="upahcvbersihty0.5">#REF!</definedName>
    <definedName name="upahcvbersihty0.75">#REF!</definedName>
    <definedName name="upahcvbersihty1">#REF!</definedName>
    <definedName name="upahcvbersihty1.25">#REF!</definedName>
    <definedName name="upahcvbersihty1.5">#REF!</definedName>
    <definedName name="upahcvbersihty2">#REF!</definedName>
    <definedName name="upahcvbersihty2.5">#REF!</definedName>
    <definedName name="upahcvbersihty3">#REF!</definedName>
    <definedName name="upahcvbersihty4">#REF!</definedName>
    <definedName name="upahcvhydrantkz1.5">#REF!</definedName>
    <definedName name="upahcvhydrantkz2">#REF!</definedName>
    <definedName name="upahcvhydrantkz2.5">#REF!</definedName>
    <definedName name="upahcvhydrantkz3">#REF!</definedName>
    <definedName name="upahcvhydrantkz4">#REF!</definedName>
    <definedName name="upahcvhydranty1.5">#REF!</definedName>
    <definedName name="upahcvhydranty10">#REF!</definedName>
    <definedName name="upahcvhydranty12">#REF!</definedName>
    <definedName name="upahcvhydranty2">#REF!</definedName>
    <definedName name="upahcvhydranty2.5">#REF!</definedName>
    <definedName name="upahcvhydranty3">#REF!</definedName>
    <definedName name="upahcvhydranty4">#REF!</definedName>
    <definedName name="upahcvhydranty5">#REF!</definedName>
    <definedName name="upahcvhydranty6">#REF!</definedName>
    <definedName name="upahcvhydranty8">#REF!</definedName>
    <definedName name="upahcw420j">#REF!</definedName>
    <definedName name="upahdmaspion1.25">#REF!</definedName>
    <definedName name="upahdmaspion1.5">#REF!</definedName>
    <definedName name="upahdmaspion10">#REF!</definedName>
    <definedName name="upahdmaspion12">#REF!</definedName>
    <definedName name="upahdmaspion14">#REF!</definedName>
    <definedName name="upahdmaspion16">#REF!</definedName>
    <definedName name="upahdmaspion2">#REF!</definedName>
    <definedName name="upahdmaspion2.5">#REF!</definedName>
    <definedName name="upahdmaspion20">#REF!</definedName>
    <definedName name="upahdmaspion3">#REF!</definedName>
    <definedName name="upahdmaspion4">#REF!</definedName>
    <definedName name="upahdmaspion5">#REF!</definedName>
    <definedName name="upahdmaspion6">#REF!</definedName>
    <definedName name="upahdmaspion8">#REF!</definedName>
    <definedName name="upahdrucika1.5">#REF!</definedName>
    <definedName name="upahdrucika10">#REF!</definedName>
    <definedName name="upahdrucika12">#REF!</definedName>
    <definedName name="upahdrucika2">#REF!</definedName>
    <definedName name="upahdrucika2.5">#REF!</definedName>
    <definedName name="upahdrucika3">#REF!</definedName>
    <definedName name="upahdrucika4">#REF!</definedName>
    <definedName name="upahdrucika5">#REF!</definedName>
    <definedName name="upahdrucika6">#REF!</definedName>
    <definedName name="upahdrucika8">#REF!</definedName>
    <definedName name="upahdryer">#REF!</definedName>
    <definedName name="upahdwavin1.25">#REF!</definedName>
    <definedName name="upahdwavin1.5">#REF!</definedName>
    <definedName name="upahdwavin10">#REF!</definedName>
    <definedName name="upahdwavin12">#REF!</definedName>
    <definedName name="upahdwavin2">#REF!</definedName>
    <definedName name="upahdwavin2.5">#REF!</definedName>
    <definedName name="upahdwavin3">#REF!</definedName>
    <definedName name="upahdwavin4">#REF!</definedName>
    <definedName name="upahdwavin5">#REF!</definedName>
    <definedName name="upahdwavin6">#REF!</definedName>
    <definedName name="upahdwavin8">#REF!</definedName>
    <definedName name="upahfd">#REF!</definedName>
    <definedName name="upahfdTX1A">#REF!</definedName>
    <definedName name="upahfdTX1B">#REF!</definedName>
    <definedName name="upahftv1.5">#REF!</definedName>
    <definedName name="upahftv10">#REF!</definedName>
    <definedName name="upahftv2">#REF!</definedName>
    <definedName name="upahftv2.5">#REF!</definedName>
    <definedName name="upahftv3">#REF!</definedName>
    <definedName name="upahftv4">#REF!</definedName>
    <definedName name="upahftv5">#REF!</definedName>
    <definedName name="upahftv6">#REF!</definedName>
    <definedName name="upahftv8">#REF!</definedName>
    <definedName name="upahfxj1.25">#REF!</definedName>
    <definedName name="upahfxj1.5">#REF!</definedName>
    <definedName name="upahfxj2">#REF!</definedName>
    <definedName name="upahfxj2.5">#REF!</definedName>
    <definedName name="upahfxj3">#REF!</definedName>
    <definedName name="upahfxj4">#REF!</definedName>
    <definedName name="upahfxj5">#REF!</definedName>
    <definedName name="upahfxj6">#REF!</definedName>
    <definedName name="upahfxj8">#REF!</definedName>
    <definedName name="upahfxshwrTx436S">#REF!</definedName>
    <definedName name="upahgip20s">#REF!</definedName>
    <definedName name="upahgipbakrie0.5">#REF!</definedName>
    <definedName name="upahgipbakrie0.75">#REF!</definedName>
    <definedName name="upahgipbakrie1">#REF!</definedName>
    <definedName name="upahgipbakrie1.25">#REF!</definedName>
    <definedName name="upahgipbakrie1.5">#REF!</definedName>
    <definedName name="upahgipbakrie10">#REF!</definedName>
    <definedName name="upahgipbakrie12">#REF!</definedName>
    <definedName name="upahgipbakrie2">#REF!</definedName>
    <definedName name="upahgipbakrie2.5">#REF!</definedName>
    <definedName name="upahgipbakrie3">#REF!</definedName>
    <definedName name="upahgipbs40spindo0.5">#REF!</definedName>
    <definedName name="upahgipbs40spindo0.75">#REF!</definedName>
    <definedName name="upahgipbs40spindo1">#REF!</definedName>
    <definedName name="upahgipbs40spindo1.25">#REF!</definedName>
    <definedName name="upahgipbs40spindo1.5">#REF!</definedName>
    <definedName name="upahgipbs40spindo2">#REF!</definedName>
    <definedName name="upahgipbs40spindo2.5">#REF!</definedName>
    <definedName name="upahgipbs40spindo3">#REF!</definedName>
    <definedName name="upahgipbs40spindo4">#REF!</definedName>
    <definedName name="upahgipbs40spindo5">#REF!</definedName>
    <definedName name="upahgipbs40spindo6">#REF!</definedName>
    <definedName name="upahgipbs40spindo8">#REF!</definedName>
    <definedName name="upahgipbsppi0.5">#REF!</definedName>
    <definedName name="upahgipbsppi0.75">#REF!</definedName>
    <definedName name="upahgipbsppi1">#REF!</definedName>
    <definedName name="upahgipbsppi1.25">#REF!</definedName>
    <definedName name="upahgipbsppi1.5">#REF!</definedName>
    <definedName name="upahgipbsppi2">#REF!</definedName>
    <definedName name="upahgipbsppi2.5">#REF!</definedName>
    <definedName name="upahgipbsppi3">#REF!</definedName>
    <definedName name="upahgipbsppi4">#REF!</definedName>
    <definedName name="upahgipbsppi5">#REF!</definedName>
    <definedName name="upahgipbsppi6">#REF!</definedName>
    <definedName name="upahgipbsppi8">#REF!</definedName>
    <definedName name="upahgipmedppi0.5">#REF!</definedName>
    <definedName name="upahgipmedppi0.75">#REF!</definedName>
    <definedName name="upahgipmedppi1">#REF!</definedName>
    <definedName name="upahgipmedppi1.25">#REF!</definedName>
    <definedName name="upahgipmedppi1.5">#REF!</definedName>
    <definedName name="upahgipmedppi2">#REF!</definedName>
    <definedName name="upahgipmedppi2.5">#REF!</definedName>
    <definedName name="upahgipmedppi3">#REF!</definedName>
    <definedName name="upahgipmedppi4">#REF!</definedName>
    <definedName name="upahgipmedppi5">#REF!</definedName>
    <definedName name="upahgipmedppi6">#REF!</definedName>
    <definedName name="upahgipmedppi8">#REF!</definedName>
    <definedName name="upahgipmedspindo0.5">#REF!</definedName>
    <definedName name="upahgipmedspindo0.75">#REF!</definedName>
    <definedName name="upahgipmedspindo1">#REF!</definedName>
    <definedName name="upahgipmedspindo1.25">#REF!</definedName>
    <definedName name="upahgipmedspindo1.5">#REF!</definedName>
    <definedName name="upahgipmedspindo2">#REF!</definedName>
    <definedName name="upahgipmedspindo2.5">#REF!</definedName>
    <definedName name="upahgipmedspindo3">#REF!</definedName>
    <definedName name="upahgipmedspindo4">#REF!</definedName>
    <definedName name="upahgipmedspindo5">#REF!</definedName>
    <definedName name="upahgipmedspindo6">#REF!</definedName>
    <definedName name="upahgipmedspindo8">#REF!</definedName>
    <definedName name="upahgv0.5">#REF!</definedName>
    <definedName name="upahgv0.75">#REF!</definedName>
    <definedName name="upahgv1">#REF!</definedName>
    <definedName name="upahgv1.25">#REF!</definedName>
    <definedName name="upahgv1.5">#REF!</definedName>
    <definedName name="upahgv10">#REF!</definedName>
    <definedName name="upahgv10showa0.5">#REF!</definedName>
    <definedName name="upahgv10showa0.75">#REF!</definedName>
    <definedName name="upahgv10showa1">#REF!</definedName>
    <definedName name="upahgv10showa1.25">#REF!</definedName>
    <definedName name="upahgv10showa1.5">#REF!</definedName>
    <definedName name="upahgv10showa2">#REF!</definedName>
    <definedName name="upahgv10showa2.5">#REF!</definedName>
    <definedName name="upahgv10showa3">#REF!</definedName>
    <definedName name="upahgv10showa4">#REF!</definedName>
    <definedName name="upahgv10showa5">#REF!</definedName>
    <definedName name="upahgv10showa6">#REF!</definedName>
    <definedName name="upahgv12">#REF!</definedName>
    <definedName name="upahgv16showa2">#REF!</definedName>
    <definedName name="upahgv16showa2.5">#REF!</definedName>
    <definedName name="upahgv16showa3">#REF!</definedName>
    <definedName name="upahgv16showa4">#REF!</definedName>
    <definedName name="upahgv16showa5">#REF!</definedName>
    <definedName name="upahgv16showa6">#REF!</definedName>
    <definedName name="upahgv2">#REF!</definedName>
    <definedName name="upahgv2.5">#REF!</definedName>
    <definedName name="upahgv20showa2">#REF!</definedName>
    <definedName name="upahgv20showa2.5">#REF!</definedName>
    <definedName name="upahgv20showa3">#REF!</definedName>
    <definedName name="upahgv20showa4">#REF!</definedName>
    <definedName name="upahgv20showa5">#REF!</definedName>
    <definedName name="upahgv20showa6">#REF!</definedName>
    <definedName name="upahgv3">#REF!</definedName>
    <definedName name="upahgv4">#REF!</definedName>
    <definedName name="upahgv5">#REF!</definedName>
    <definedName name="upahgv6">#REF!</definedName>
    <definedName name="upahgv8">#REF!</definedName>
    <definedName name="upahgvbersih0.5">#REF!</definedName>
    <definedName name="upahgvbersih0.75">#REF!</definedName>
    <definedName name="upahgvbersihafa0.5">#REF!</definedName>
    <definedName name="upahgvbersihafa0.75">#REF!</definedName>
    <definedName name="upahgvbersihafa1">#REF!</definedName>
    <definedName name="upahgvbersihafa1.25">#REF!</definedName>
    <definedName name="upahgvbersihafa1.5">#REF!</definedName>
    <definedName name="upahgvbersihafa2">#REF!</definedName>
    <definedName name="upahgvbersihafa2.5">#REF!</definedName>
    <definedName name="upahgvbersihafa3">#REF!</definedName>
    <definedName name="upahgvbersihafa4">#REF!</definedName>
    <definedName name="upahgvbersihafa5">#REF!</definedName>
    <definedName name="upahgvbersihafa6">#REF!</definedName>
    <definedName name="upahgvbersihafa8">#REF!</definedName>
    <definedName name="upahgvbersihkz0.5">#REF!</definedName>
    <definedName name="upahgvbersihkz0.75">#REF!</definedName>
    <definedName name="upahgvbersihkz1">#REF!</definedName>
    <definedName name="upahgvbersihkz1.25">#REF!</definedName>
    <definedName name="upahgvbersihkz1.5">#REF!</definedName>
    <definedName name="upahgvbersihkz2">#REF!</definedName>
    <definedName name="upahgvbersihkz2.5">#REF!</definedName>
    <definedName name="upahgvbersihkz3">#REF!</definedName>
    <definedName name="upahgvbersihkz4">#REF!</definedName>
    <definedName name="upahgvbersihty0.5">#REF!</definedName>
    <definedName name="upahgvbersihty0.75">#REF!</definedName>
    <definedName name="upahgvbersihty1">#REF!</definedName>
    <definedName name="upahgvbersihty1.25">#REF!</definedName>
    <definedName name="upahgvbersihty1.5">#REF!</definedName>
    <definedName name="upahgvbersihty2">#REF!</definedName>
    <definedName name="upahgvbersihty2.5">#REF!</definedName>
    <definedName name="upahgvbersihty3">#REF!</definedName>
    <definedName name="upahgvbersihty4">#REF!</definedName>
    <definedName name="upahgvhydrantkz0.5">#REF!</definedName>
    <definedName name="upahgvhydrantkz0.75">#REF!</definedName>
    <definedName name="upahgvhydrantkz1">#REF!</definedName>
    <definedName name="upahgvhydrantkz1.25">#REF!</definedName>
    <definedName name="upahgvhydrantkz1.5">#REF!</definedName>
    <definedName name="upahgvhydrantkz2">#REF!</definedName>
    <definedName name="upahgvhydrantkz2.5">#REF!</definedName>
    <definedName name="upahgvhydrantkz3">#REF!</definedName>
    <definedName name="upahgvhydrantkz4">#REF!</definedName>
    <definedName name="upahgvhydrantkz5">#REF!</definedName>
    <definedName name="upahgvhydrantkz6">#REF!</definedName>
    <definedName name="upahgvhydrantkz8">#REF!</definedName>
    <definedName name="upahgvhydranty0.5">#REF!</definedName>
    <definedName name="upahgvhydranty0.75">#REF!</definedName>
    <definedName name="upahgvhydranty1">#REF!</definedName>
    <definedName name="upahgvhydranty1.25">#REF!</definedName>
    <definedName name="upahgvhydranty1.5">#REF!</definedName>
    <definedName name="upahgvhydranty10">#REF!</definedName>
    <definedName name="upahgvhydranty12">#REF!</definedName>
    <definedName name="upahgvhydranty2">#REF!</definedName>
    <definedName name="upahgvhydranty2.5">#REF!</definedName>
    <definedName name="upahgvhydranty3">#REF!</definedName>
    <definedName name="upahgvhydranty4">#REF!</definedName>
    <definedName name="upahgvhydranty5">#REF!</definedName>
    <definedName name="upahgvhydranty6">#REF!</definedName>
    <definedName name="upahgvhydranty8">#REF!</definedName>
    <definedName name="upahhnddryRA230A">#REF!</definedName>
    <definedName name="upahhnswrTX403SCR">#REF!</definedName>
    <definedName name="upahjtswrTX423">#REF!</definedName>
    <definedName name="UpahK">#REF!</definedName>
    <definedName name="upahk175">#REF!</definedName>
    <definedName name="upahk350">#REF!</definedName>
    <definedName name="upahkabel110">#REF!</definedName>
    <definedName name="upahkabel1120">#REF!</definedName>
    <definedName name="upahkabel1150">#REF!</definedName>
    <definedName name="upahkabel116">#REF!</definedName>
    <definedName name="upahkabel1185">#REF!</definedName>
    <definedName name="upahkabel1240">#REF!</definedName>
    <definedName name="upahkabel125">#REF!</definedName>
    <definedName name="upahkabel1300">#REF!</definedName>
    <definedName name="upahkabel135">#REF!</definedName>
    <definedName name="upahkabel14">#REF!</definedName>
    <definedName name="upahkabel1400">#REF!</definedName>
    <definedName name="upahkabel150">#REF!</definedName>
    <definedName name="upahkabel1500">#REF!</definedName>
    <definedName name="upahkabel16">#REF!</definedName>
    <definedName name="upahkabel1630">#REF!</definedName>
    <definedName name="upahkabel170">#REF!</definedName>
    <definedName name="upahkabel195">#REF!</definedName>
    <definedName name="upahkabel21.5">#REF!</definedName>
    <definedName name="upahkabel210">#REF!</definedName>
    <definedName name="upahkabel2120">#REF!</definedName>
    <definedName name="upahkabel216">#REF!</definedName>
    <definedName name="upahkabel22.5">#REF!</definedName>
    <definedName name="upahkabel225">#REF!</definedName>
    <definedName name="upahkabel235">#REF!</definedName>
    <definedName name="upahkabel24">#REF!</definedName>
    <definedName name="upahkabel250">#REF!</definedName>
    <definedName name="upahkabel26">#REF!</definedName>
    <definedName name="upahkabel270">#REF!</definedName>
    <definedName name="upahkabel295">#REF!</definedName>
    <definedName name="upahkabel31.5">#REF!</definedName>
    <definedName name="upahkabel310">#REF!</definedName>
    <definedName name="upahkabel3120">#REF!</definedName>
    <definedName name="upahkabel3150">#REF!</definedName>
    <definedName name="upahkabel316">#REF!</definedName>
    <definedName name="upahkabel3185">#REF!</definedName>
    <definedName name="upahkabel32.5">#REF!</definedName>
    <definedName name="upahkabel3240">#REF!</definedName>
    <definedName name="upahkabel325">#REF!</definedName>
    <definedName name="upahkabel335">#REF!</definedName>
    <definedName name="upahkabel34">#REF!</definedName>
    <definedName name="upahkabel350">#REF!</definedName>
    <definedName name="upahkabel36">#REF!</definedName>
    <definedName name="upahkabel370">#REF!</definedName>
    <definedName name="upahkabel395">#REF!</definedName>
    <definedName name="upahkabel41.5">#REF!</definedName>
    <definedName name="upahkabel410">#REF!</definedName>
    <definedName name="upahkabel4120">#REF!</definedName>
    <definedName name="upahkabel4150">#REF!</definedName>
    <definedName name="upahkabel416">#REF!</definedName>
    <definedName name="upahkabel4185">#REF!</definedName>
    <definedName name="upahkabel42.5">#REF!</definedName>
    <definedName name="upahkabel4240">#REF!</definedName>
    <definedName name="upahkabel425">#REF!</definedName>
    <definedName name="upahkabel4300">#REF!</definedName>
    <definedName name="upahkabel435">#REF!</definedName>
    <definedName name="upahkabel44">#REF!</definedName>
    <definedName name="upahkabel450">#REF!</definedName>
    <definedName name="upahkabel46">#REF!</definedName>
    <definedName name="upahkabel470">#REF!</definedName>
    <definedName name="upahkabel495">#REF!</definedName>
    <definedName name="upahkabelbc10">#REF!</definedName>
    <definedName name="upahkabelbc120">#REF!</definedName>
    <definedName name="upahkabelbc16">#REF!</definedName>
    <definedName name="upahkabelbc25">#REF!</definedName>
    <definedName name="upahkabelbc35">#REF!</definedName>
    <definedName name="upahkabelbc4">#REF!</definedName>
    <definedName name="upahkabelbc50">#REF!</definedName>
    <definedName name="upahkabelbc6">#REF!</definedName>
    <definedName name="upahkabelbc70">#REF!</definedName>
    <definedName name="upahkb0">#REF!</definedName>
    <definedName name="upahkerjabeton">#REF!</definedName>
    <definedName name="upahkran">#REF!</definedName>
    <definedName name="upahkranktcs">#REF!</definedName>
    <definedName name="upahkrant23b13v7n">#REF!</definedName>
    <definedName name="upahkranT2613">#REF!</definedName>
    <definedName name="upahkranT30AR13V7N">#REF!</definedName>
    <definedName name="upahktcs">#REF!</definedName>
    <definedName name="upahlm">#REF!</definedName>
    <definedName name="upahlvL521V1A">#REF!</definedName>
    <definedName name="upahlvL521V3dgn">#REF!</definedName>
    <definedName name="upahlvL521V3pns">#REF!</definedName>
    <definedName name="upahlvL546">#REF!</definedName>
    <definedName name="upahlvLW565">#REF!</definedName>
    <definedName name="Upahmacadam">#REF!</definedName>
    <definedName name="UPAHMELETAKKAN100KG">#REF!</definedName>
    <definedName name="upahnya1.5">#REF!</definedName>
    <definedName name="upahnya10">#REF!</definedName>
    <definedName name="upahnya120">#REF!</definedName>
    <definedName name="upahnya150">#REF!</definedName>
    <definedName name="upahnya16">#REF!</definedName>
    <definedName name="upahnya185">#REF!</definedName>
    <definedName name="upahnya2.5">#REF!</definedName>
    <definedName name="upahnya240">#REF!</definedName>
    <definedName name="upahnya25">#REF!</definedName>
    <definedName name="upahnya300">#REF!</definedName>
    <definedName name="upahnya35">#REF!</definedName>
    <definedName name="upahnya4">#REF!</definedName>
    <definedName name="upahnya400">#REF!</definedName>
    <definedName name="upahnya50">#REF!</definedName>
    <definedName name="upahnya6">#REF!</definedName>
    <definedName name="upahnya70">#REF!</definedName>
    <definedName name="upahnya95">#REF!</definedName>
    <definedName name="upahnyfgby21.5">#REF!</definedName>
    <definedName name="upahnyfgby210">#REF!</definedName>
    <definedName name="upahnyfgby216">#REF!</definedName>
    <definedName name="upahnyfgby22.5">#REF!</definedName>
    <definedName name="upahnyfgby24">#REF!</definedName>
    <definedName name="upahnyfgby26">#REF!</definedName>
    <definedName name="upahnyfgby31.5">#REF!</definedName>
    <definedName name="upahnyfgby310">#REF!</definedName>
    <definedName name="upahnyfgby316">#REF!</definedName>
    <definedName name="upahnyfgby32.5">#REF!</definedName>
    <definedName name="upahnyfgby325">#REF!</definedName>
    <definedName name="upahnyfgby34">#REF!</definedName>
    <definedName name="upahnyfgby36">#REF!</definedName>
    <definedName name="upahnyfgby41.5">#REF!</definedName>
    <definedName name="upahnyfgby410">#REF!</definedName>
    <definedName name="upahnyfgby4120">#REF!</definedName>
    <definedName name="upahnyfgby4150">#REF!</definedName>
    <definedName name="upahnyfgby416">#REF!</definedName>
    <definedName name="upahnyfgby4185">#REF!</definedName>
    <definedName name="upahnyfgby42.5">#REF!</definedName>
    <definedName name="upahnyfgby4240">#REF!</definedName>
    <definedName name="upahnyfgby425">#REF!</definedName>
    <definedName name="upahnyfgby4300">#REF!</definedName>
    <definedName name="upahnyfgby435">#REF!</definedName>
    <definedName name="upahnyfgby44">#REF!</definedName>
    <definedName name="upahnyfgby450">#REF!</definedName>
    <definedName name="upahnyfgby46">#REF!</definedName>
    <definedName name="upahnyfgby470">#REF!</definedName>
    <definedName name="upahnyfgby495">#REF!</definedName>
    <definedName name="upahnym21.5">#REF!</definedName>
    <definedName name="upahnym210">#REF!</definedName>
    <definedName name="upahnym216">#REF!</definedName>
    <definedName name="upahnym22.5">#REF!</definedName>
    <definedName name="upahnym225">#REF!</definedName>
    <definedName name="upahnym235">#REF!</definedName>
    <definedName name="upahnym24">#REF!</definedName>
    <definedName name="upahnym26">#REF!</definedName>
    <definedName name="upahnym31.5">#REF!</definedName>
    <definedName name="upahnym310">#REF!</definedName>
    <definedName name="upahnym316">#REF!</definedName>
    <definedName name="upahnym32.5">#REF!</definedName>
    <definedName name="upahnym325">#REF!</definedName>
    <definedName name="upahnym34">#REF!</definedName>
    <definedName name="upahnym36">#REF!</definedName>
    <definedName name="upahnym41.5">#REF!</definedName>
    <definedName name="upahnym410">#REF!</definedName>
    <definedName name="upahnym416">#REF!</definedName>
    <definedName name="upahnym42.5">#REF!</definedName>
    <definedName name="upahnym425">#REF!</definedName>
    <definedName name="upahnym44">#REF!</definedName>
    <definedName name="upahnym46">#REF!</definedName>
    <definedName name="upahnyy110">#REF!</definedName>
    <definedName name="upahnyy1120">#REF!</definedName>
    <definedName name="upahnyy1150">#REF!</definedName>
    <definedName name="upahnyy116">#REF!</definedName>
    <definedName name="upahnyy1185">#REF!</definedName>
    <definedName name="upahnyy1240">#REF!</definedName>
    <definedName name="upahnyy125">#REF!</definedName>
    <definedName name="upahnyy1300">#REF!</definedName>
    <definedName name="upahnyy135">#REF!</definedName>
    <definedName name="upahnyy14">#REF!</definedName>
    <definedName name="upahnyy1400">#REF!</definedName>
    <definedName name="upahnyy150">#REF!</definedName>
    <definedName name="upahnyy1500">#REF!</definedName>
    <definedName name="upahnyy16">#REF!</definedName>
    <definedName name="upahnyy1630">#REF!</definedName>
    <definedName name="upahnyy170">#REF!</definedName>
    <definedName name="upahnyy195">#REF!</definedName>
    <definedName name="upahnyy21.5">#REF!</definedName>
    <definedName name="upahnyy210">#REF!</definedName>
    <definedName name="upahnyy2120">#REF!</definedName>
    <definedName name="upahnyy216">#REF!</definedName>
    <definedName name="upahnyy22.5">#REF!</definedName>
    <definedName name="upahnyy225">#REF!</definedName>
    <definedName name="upahnyy235">#REF!</definedName>
    <definedName name="upahnyy24">#REF!</definedName>
    <definedName name="upahnyy250">#REF!</definedName>
    <definedName name="upahnyy26">#REF!</definedName>
    <definedName name="upahnyy270">#REF!</definedName>
    <definedName name="upahnyy295">#REF!</definedName>
    <definedName name="upahnyy31.5">#REF!</definedName>
    <definedName name="upahnyy310">#REF!</definedName>
    <definedName name="upahnyy3120">#REF!</definedName>
    <definedName name="upahnyy3150">#REF!</definedName>
    <definedName name="upahnyy316">#REF!</definedName>
    <definedName name="upahnyy3185">#REF!</definedName>
    <definedName name="upahnyy32.5">#REF!</definedName>
    <definedName name="upahnyy3240">#REF!</definedName>
    <definedName name="upahnyy325">#REF!</definedName>
    <definedName name="upahnyy335">#REF!</definedName>
    <definedName name="upahnyy34">#REF!</definedName>
    <definedName name="upahnyy350">#REF!</definedName>
    <definedName name="upahnyy36">#REF!</definedName>
    <definedName name="upahnyy370">#REF!</definedName>
    <definedName name="upahnyy395">#REF!</definedName>
    <definedName name="upahnyy41.5">#REF!</definedName>
    <definedName name="upahnyy410">#REF!</definedName>
    <definedName name="upahnyy4120">#REF!</definedName>
    <definedName name="upahnyy4150">#REF!</definedName>
    <definedName name="upahnyy416">#REF!</definedName>
    <definedName name="upahnyy4185">#REF!</definedName>
    <definedName name="upahnyy42.5">#REF!</definedName>
    <definedName name="upahnyy4240">#REF!</definedName>
    <definedName name="upahnyy425">#REF!</definedName>
    <definedName name="upahnyy4300">#REF!</definedName>
    <definedName name="upahnyy435">#REF!</definedName>
    <definedName name="upahnyy44">#REF!</definedName>
    <definedName name="upahnyy450">#REF!</definedName>
    <definedName name="upahnyy46">#REF!</definedName>
    <definedName name="upahnyy470">#REF!</definedName>
    <definedName name="upahnyy495">#REF!</definedName>
    <definedName name="upahplester">#REF!</definedName>
    <definedName name="upahpn10sd0.5">#REF!</definedName>
    <definedName name="upahpn10sd0.75">#REF!</definedName>
    <definedName name="upahpn10sd1">#REF!</definedName>
    <definedName name="upahpn10sd1.25">#REF!</definedName>
    <definedName name="upahpn10sd1.5">#REF!</definedName>
    <definedName name="upahpn10sd2">#REF!</definedName>
    <definedName name="upahpn10sd2.5">#REF!</definedName>
    <definedName name="upahpn10sd3">#REF!</definedName>
    <definedName name="upahpn10sd4">#REF!</definedName>
    <definedName name="upahpn10toro0.5">#REF!</definedName>
    <definedName name="upahpn10toro0.75">#REF!</definedName>
    <definedName name="upahpn10toro1">#REF!</definedName>
    <definedName name="upahpn10toro1.25">#REF!</definedName>
    <definedName name="upahpn10toro1.5">#REF!</definedName>
    <definedName name="upahpn10toro2">#REF!</definedName>
    <definedName name="upahpn10toro2.5">#REF!</definedName>
    <definedName name="upahpn10toro3">#REF!</definedName>
    <definedName name="upahpn10toro4">#REF!</definedName>
    <definedName name="upahpn20sd0.5">#REF!</definedName>
    <definedName name="upahpn20sd0.75">#REF!</definedName>
    <definedName name="upahpn20sd1">#REF!</definedName>
    <definedName name="upahpn20sd1.25">#REF!</definedName>
    <definedName name="upahpn20sd1.5">#REF!</definedName>
    <definedName name="upahpn20sd2">#REF!</definedName>
    <definedName name="upahpn20sd2.5">#REF!</definedName>
    <definedName name="upahpn20sd3">#REF!</definedName>
    <definedName name="upahpn20sd4">#REF!</definedName>
    <definedName name="upahpn20toro0.5">#REF!</definedName>
    <definedName name="upahpn20toro0.75">#REF!</definedName>
    <definedName name="upahpn20toro1">#REF!</definedName>
    <definedName name="upahpn20toro1.25">#REF!</definedName>
    <definedName name="upahpn20toro1.5">#REF!</definedName>
    <definedName name="upahpn20toro2">#REF!</definedName>
    <definedName name="upahpn20toro2.5">#REF!</definedName>
    <definedName name="upahpn20toro3">#REF!</definedName>
    <definedName name="upahpn20toro4">#REF!</definedName>
    <definedName name="upahpolos">#REF!</definedName>
    <definedName name="upahpp10agrusan0.5">#REF!</definedName>
    <definedName name="upahpp10agrusan0.75">#REF!</definedName>
    <definedName name="upahpp10agrusan1">#REF!</definedName>
    <definedName name="upahpp10agrusan1.25">#REF!</definedName>
    <definedName name="upahpp10agrusan1.5">#REF!</definedName>
    <definedName name="upahpp10agrusan2">#REF!</definedName>
    <definedName name="upahpp10agrusan2.5">#REF!</definedName>
    <definedName name="upahpp10agrusan3">#REF!</definedName>
    <definedName name="upahpp10agrusan4">#REF!</definedName>
    <definedName name="upahpp10agrusan5">#REF!</definedName>
    <definedName name="upahpp10agrusan6">#REF!</definedName>
    <definedName name="upahpp10agrusan8">#REF!</definedName>
    <definedName name="upahpp20agrusan0.5">#REF!</definedName>
    <definedName name="upahpp20agrusan0.75">#REF!</definedName>
    <definedName name="upahpp20agrusan1">#REF!</definedName>
    <definedName name="upahpprhldrTS116DS">#REF!</definedName>
    <definedName name="upahpprhldrTX720ACR">#REF!</definedName>
    <definedName name="upahpvc0.5">#REF!</definedName>
    <definedName name="upahpvc0.75">#REF!</definedName>
    <definedName name="upahpvc1">#REF!</definedName>
    <definedName name="upahpvc1.25">#REF!</definedName>
    <definedName name="upahpvc1.5">#REF!</definedName>
    <definedName name="upahpvc10">#REF!</definedName>
    <definedName name="upahpvc12">#REF!</definedName>
    <definedName name="upahpvc2">#REF!</definedName>
    <definedName name="upahpvc2.5">#REF!</definedName>
    <definedName name="upahpvc3">#REF!</definedName>
    <definedName name="upahpvc4">#REF!</definedName>
    <definedName name="upahpvc5">#REF!</definedName>
    <definedName name="upahpvc6">#REF!</definedName>
    <definedName name="upahpvc8">#REF!</definedName>
    <definedName name="upahpykturinal">#REF!</definedName>
    <definedName name="upahrbhkTS118WS">#REF!</definedName>
    <definedName name="upahrbhkTX704AC">#REF!</definedName>
    <definedName name="upahRDdia4">#REF!</definedName>
    <definedName name="upahrobehook">#REF!</definedName>
    <definedName name="upahsbypipa0.5">#REF!</definedName>
    <definedName name="upahshw">#REF!</definedName>
    <definedName name="upahshwr">#REF!</definedName>
    <definedName name="upahshwrhead">#REF!</definedName>
    <definedName name="upahshwrmixTX405SB">#REF!</definedName>
    <definedName name="upahsirtu">#REF!</definedName>
    <definedName name="upahSK22A">#REF!</definedName>
    <definedName name="upahslfrlv565">#REF!</definedName>
    <definedName name="upahsloof">#REF!</definedName>
    <definedName name="upahsphldrS11N">#REF!</definedName>
    <definedName name="upahstpkran">#REF!</definedName>
    <definedName name="upahstr10toyo14">#REF!</definedName>
    <definedName name="upahstrbersihkz0.5">#REF!</definedName>
    <definedName name="upahstrbersihkz0.75">#REF!</definedName>
    <definedName name="upahstrbersihkz1">#REF!</definedName>
    <definedName name="upahstrbersihkz1.25">#REF!</definedName>
    <definedName name="upahstrbersihkz1.5">#REF!</definedName>
    <definedName name="upahstrbersihkz2">#REF!</definedName>
    <definedName name="upahstrbersihkz2.5">#REF!</definedName>
    <definedName name="upahstrbersihty0.5">#REF!</definedName>
    <definedName name="upahstrbersihty0.75">#REF!</definedName>
    <definedName name="upahstrbersihty1">#REF!</definedName>
    <definedName name="upahstrbersihty1.25">#REF!</definedName>
    <definedName name="upahstrbersihty1.5">#REF!</definedName>
    <definedName name="upahstrbersihty2">#REF!</definedName>
    <definedName name="upahstrbersihty2.5">#REF!</definedName>
    <definedName name="upahstrhydrantkz1.5">#REF!</definedName>
    <definedName name="upahstrhydrantkz2">#REF!</definedName>
    <definedName name="upahstrhydrantkz2.5">#REF!</definedName>
    <definedName name="upahstrhydrantkz3">#REF!</definedName>
    <definedName name="upahstrhydrantkz4">#REF!</definedName>
    <definedName name="upahstrhydrantkz5">#REF!</definedName>
    <definedName name="upahstrhydrantkz6">#REF!</definedName>
    <definedName name="upahstrhydranty1.5">#REF!</definedName>
    <definedName name="upahstrhydranty10">#REF!</definedName>
    <definedName name="upahstrhydranty12">#REF!</definedName>
    <definedName name="upahstrhydranty2">#REF!</definedName>
    <definedName name="upahstrhydranty2.5">#REF!</definedName>
    <definedName name="upahstrhydranty3">#REF!</definedName>
    <definedName name="upahstrhydranty4">#REF!</definedName>
    <definedName name="upahstrhydranty5">#REF!</definedName>
    <definedName name="upahstrhydranty6">#REF!</definedName>
    <definedName name="upahstrhydranty8">#REF!</definedName>
    <definedName name="upahswrsprTB19">#REF!</definedName>
    <definedName name="upahtamen">#REF!</definedName>
    <definedName name="upahtpthanduk">#REF!</definedName>
    <definedName name="upahtptsbn">#REF!</definedName>
    <definedName name="upahtpttisu">#REF!</definedName>
    <definedName name="upahTS126B">#REF!</definedName>
    <definedName name="upahulir">#REF!</definedName>
    <definedName name="upahurinal">#REF!</definedName>
    <definedName name="upahurinalU57M">#REF!</definedName>
    <definedName name="upahurnlpartA100">#REF!</definedName>
    <definedName name="upahwf">#REF!</definedName>
    <definedName name="upahwtflw230J">#REF!</definedName>
    <definedName name="upahwtflw830J">#REF!</definedName>
    <definedName name="upahwtflwLW230j">#REF!</definedName>
    <definedName name="upas00">#REF!</definedName>
    <definedName name="upas10">#REF!</definedName>
    <definedName name="upasbk5">#REF!</definedName>
    <definedName name="upasbm3">#REF!</definedName>
    <definedName name="upasbm5">#REF!</definedName>
    <definedName name="upasir">#REF!</definedName>
    <definedName name="upatap">#REF!</definedName>
    <definedName name="upbata">#REF!</definedName>
    <definedName name="upbeg">#REF!</definedName>
    <definedName name="upbersih">#REF!</definedName>
    <definedName name="upbk">#REF!</definedName>
    <definedName name="upbs">#REF!</definedName>
    <definedName name="upbub">#REF!</definedName>
    <definedName name="upc">#REF!</definedName>
    <definedName name="upcat">#REF!</definedName>
    <definedName name="upcatlist">#REF!</definedName>
    <definedName name="upclassa">#REF!</definedName>
    <definedName name="upclassb">#REF!</definedName>
    <definedName name="upcommon">#REF!</definedName>
    <definedName name="upcor">#REF!</definedName>
    <definedName name="uPDESC21">#REF!</definedName>
    <definedName name="uPDESC21_4">#REF!</definedName>
    <definedName name="uPDESC22">#REF!</definedName>
    <definedName name="uPDESC22_4">#REF!</definedName>
    <definedName name="uPDESC23">#REF!</definedName>
    <definedName name="uPDESC23_4">#REF!</definedName>
    <definedName name="uPDESC41">#REF!</definedName>
    <definedName name="uPDESC41_4">#REF!</definedName>
    <definedName name="uPDESC42">#REF!</definedName>
    <definedName name="uPDESC42_4">#REF!</definedName>
    <definedName name="uPDLP">#REF!</definedName>
    <definedName name="uPDLP_4">#REF!</definedName>
    <definedName name="uPDLS1">#REF!</definedName>
    <definedName name="uPDLS1_4">#REF!</definedName>
    <definedName name="uPDLS2">#REF!</definedName>
    <definedName name="uPDLS2_4">#REF!</definedName>
    <definedName name="uPDRP">#REF!</definedName>
    <definedName name="uPDRP_4">#REF!</definedName>
    <definedName name="upekerja">#REF!</definedName>
    <definedName name="upemancangan">#REF!</definedName>
    <definedName name="UPEMB1">#REF!</definedName>
    <definedName name="upembankment">#REF!</definedName>
    <definedName name="upembesian">#REF!</definedName>
    <definedName name="upemotongan711">#REF!</definedName>
    <definedName name="upemotongan914">#REF!</definedName>
    <definedName name="uPEN">#REF!</definedName>
    <definedName name="uPEN_4">#REF!</definedName>
    <definedName name="upengangkatan">#REF!</definedName>
    <definedName name="upengecatan">#REF!</definedName>
    <definedName name="upengelasan">#REF!</definedName>
    <definedName name="upenyambungan">#REF!</definedName>
    <definedName name="uPERP">#REF!</definedName>
    <definedName name="uPERP_4">#REF!</definedName>
    <definedName name="Uph">#REF!</definedName>
    <definedName name="Uph_4">#REF!</definedName>
    <definedName name="uphbesi">#REF!</definedName>
    <definedName name="uphlantkrj">#REF!</definedName>
    <definedName name="uphr00">#REF!</definedName>
    <definedName name="uphr01">#REF!</definedName>
    <definedName name="upilih">#REF!</definedName>
    <definedName name="upk225el">#REF!</definedName>
    <definedName name="upk225found">#REF!</definedName>
    <definedName name="upkeramik">#REF!</definedName>
    <definedName name="upkerb">#REF!</definedName>
    <definedName name="upklem">#REF!</definedName>
    <definedName name="upkuda">#REF!</definedName>
    <definedName name="UPL">#REF!</definedName>
    <definedName name="UPL_1">#REF!</definedName>
    <definedName name="UPL_4">#REF!</definedName>
    <definedName name="upl_bek">#REF!</definedName>
    <definedName name="upl_daun">#REF!</definedName>
    <definedName name="upl_kusen">#REF!</definedName>
    <definedName name="uples">#REF!</definedName>
    <definedName name="uplest3">#REF!</definedName>
    <definedName name="uplest5">#REF!</definedName>
    <definedName name="uplist">#REF!</definedName>
    <definedName name="uplistplank">#REF!</definedName>
    <definedName name="upls02">#REF!</definedName>
    <definedName name="upls07">#REF!</definedName>
    <definedName name="UPM">#REF!</definedName>
    <definedName name="upmeni">#REF!</definedName>
    <definedName name="upms">#REF!</definedName>
    <definedName name="upmulti">#REF!</definedName>
    <definedName name="upmur">#REF!</definedName>
    <definedName name="UPO">#REF!</definedName>
    <definedName name="upompatp1">#REF!</definedName>
    <definedName name="upompatp1_4">#REF!</definedName>
    <definedName name="upompatp2">#REF!</definedName>
    <definedName name="upompatp2_4">#REF!</definedName>
    <definedName name="UPP">#REF!</definedName>
    <definedName name="upplaf">#REF!</definedName>
    <definedName name="upples">#REF!</definedName>
    <definedName name="upplint">#REF!</definedName>
    <definedName name="uPPRP">#REF!</definedName>
    <definedName name="uPPRP_4">#REF!</definedName>
    <definedName name="uPPU1">#REF!</definedName>
    <definedName name="uPPU1_4">#REF!</definedName>
    <definedName name="uPPU2">#REF!</definedName>
    <definedName name="uPPU2_4">#REF!</definedName>
    <definedName name="uPPU3">#REF!</definedName>
    <definedName name="uPPU3_4">#REF!</definedName>
    <definedName name="uPPUE">#REF!</definedName>
    <definedName name="uPPUE_4">#REF!</definedName>
    <definedName name="uppvc">#REF!</definedName>
    <definedName name="upresidu">#REF!</definedName>
    <definedName name="uprime">#REF!</definedName>
    <definedName name="upselect">#REF!</definedName>
    <definedName name="upsm">#REF!</definedName>
    <definedName name="upsma">#REF!</definedName>
    <definedName name="upsrs24">#REF!</definedName>
    <definedName name="upstep">#REF!</definedName>
    <definedName name="uptack">#REF!</definedName>
    <definedName name="UpTawar">#REF!</definedName>
    <definedName name="uptee">#REF!</definedName>
    <definedName name="uPTM">#REF!</definedName>
    <definedName name="uPTM_4">#REF!</definedName>
    <definedName name="upto">#REF!</definedName>
    <definedName name="upurug">#REF!</definedName>
    <definedName name="urabat">#REF!</definedName>
    <definedName name="URAIAN">#REF!</definedName>
    <definedName name="Uraian_Pekerjaan">#REF!</definedName>
    <definedName name="URAIAN101">#REF!</definedName>
    <definedName name="URAIAN1021">#REF!</definedName>
    <definedName name="URAIAN1022">#REF!</definedName>
    <definedName name="URAIAN1031">#REF!</definedName>
    <definedName name="URAIAN1032">#REF!</definedName>
    <definedName name="URAIAN1041">#REF!</definedName>
    <definedName name="URAIAN1042">#REF!</definedName>
    <definedName name="URAIAN21">#REF!</definedName>
    <definedName name="URAIAN22E">#REF!</definedName>
    <definedName name="URAIAN22L">#REF!</definedName>
    <definedName name="URAIAN231">#REF!</definedName>
    <definedName name="URAIAN232">#REF!</definedName>
    <definedName name="URAIAN233">#REF!</definedName>
    <definedName name="Uraian234">#REF!</definedName>
    <definedName name="URAIAN234L">#REF!</definedName>
    <definedName name="Uraian235">#REF!</definedName>
    <definedName name="Uraian236">#REF!</definedName>
    <definedName name="URAIAN241">#REF!</definedName>
    <definedName name="URAIAN242">#REF!</definedName>
    <definedName name="URAIAN243">#REF!</definedName>
    <definedName name="Uraian311">#REF!</definedName>
    <definedName name="Uraian312">#REF!</definedName>
    <definedName name="Uraian313">#REF!</definedName>
    <definedName name="Uraian314">#REF!</definedName>
    <definedName name="Uraian315">#REF!</definedName>
    <definedName name="URAIAN316">#REF!</definedName>
    <definedName name="Uraian319">#REF!</definedName>
    <definedName name="URAIAN321">#REF!</definedName>
    <definedName name="Uraian322">#REF!</definedName>
    <definedName name="Uraian323">#REF!</definedName>
    <definedName name="URAIAN323L">#REF!</definedName>
    <definedName name="Uraian324">#REF!</definedName>
    <definedName name="URAIAN33">#REF!</definedName>
    <definedName name="Uraian331">#REF!</definedName>
    <definedName name="Uraian346">#REF!</definedName>
    <definedName name="URAIAN421">#REF!</definedName>
    <definedName name="URAIAN422">#REF!</definedName>
    <definedName name="URAIAN423">#REF!</definedName>
    <definedName name="URAIAN424">#REF!</definedName>
    <definedName name="URAIAN425">#REF!</definedName>
    <definedName name="URAIAN426">#REF!</definedName>
    <definedName name="URAIAN427">#REF!</definedName>
    <definedName name="URAIAN511">#REF!</definedName>
    <definedName name="URAIAN512">#REF!</definedName>
    <definedName name="URAIAN521">#REF!</definedName>
    <definedName name="URAIAN522">#REF!</definedName>
    <definedName name="URAIAN541">#REF!</definedName>
    <definedName name="URAIAN542">#REF!</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bahan">#REF!</definedName>
    <definedName name="URAIANGEOTEKSTIL">#REF!</definedName>
    <definedName name="URAIANLatasirK">#REF!</definedName>
    <definedName name="URAIANLatasirKL">#REF!</definedName>
    <definedName name="urbt">#REF!</definedName>
    <definedName name="ure">#REF!</definedName>
    <definedName name="UREA_ELECTRICAL_MATERIAL">#REF!</definedName>
    <definedName name="UREA_ELECTRICAL_WORKS">#REF!</definedName>
    <definedName name="UREA_INSTRUMENT_MATERIAL">#REF!</definedName>
    <definedName name="UREA_INSTRUMENT_WORKS">#REF!</definedName>
    <definedName name="URELECT">#N/A</definedName>
    <definedName name="ureserv">#REF!</definedName>
    <definedName name="Urg_Pasir">#REF!</definedName>
    <definedName name="Urg_Psr">#REF!</definedName>
    <definedName name="Urg_Sirtu">#REF!</definedName>
    <definedName name="Urg_Tanah_Kembali">#REF!</definedName>
    <definedName name="Urg_Tnh_Kmb">#REF!</definedName>
    <definedName name="Urg_Tnh_Lantai">#REF!</definedName>
    <definedName name="Urg_Tnh_Padat">#REF!</definedName>
    <definedName name="Urg_Tnh_Pdt">#REF!</definedName>
    <definedName name="UrgBTGunung">#REF!</definedName>
    <definedName name="UrgPasir">#REF!</definedName>
    <definedName name="UrgSirtu">#REF!</definedName>
    <definedName name="UrgTanahKembali">#REF!</definedName>
    <definedName name="UrgTnhDipdtkan">#REF!</definedName>
    <definedName name="urin">#REF!</definedName>
    <definedName name="urinalu370">#REF!</definedName>
    <definedName name="urinalU57M">#REF!</definedName>
    <definedName name="URINOIR">#REF!</definedName>
    <definedName name="Urinoir_Urinal_TOTO_lengkap">#REF!</definedName>
    <definedName name="urip">#REF!</definedName>
    <definedName name="urkemb">#REF!</definedName>
    <definedName name="urnlpartA100">#REF!</definedName>
    <definedName name="UrnlprtA100">#REF!</definedName>
    <definedName name="Uroofdrn4">#REF!</definedName>
    <definedName name="Uroofdrn4_4">#REF!</definedName>
    <definedName name="uroofdrn5">#REF!</definedName>
    <definedName name="uroofdrn5_4">#REF!</definedName>
    <definedName name="Uroofdrn6">#REF!</definedName>
    <definedName name="Uroofdrn6_4">#REF!</definedName>
    <definedName name="urpas">#REF!</definedName>
    <definedName name="urpasir">#REF!</definedName>
    <definedName name="URPIL_1">#REF!</definedName>
    <definedName name="URPIL_2">#REF!</definedName>
    <definedName name="URPIL_3">#REF!</definedName>
    <definedName name="URTANBIS_1">#REF!</definedName>
    <definedName name="URTANBIS_2">#REF!</definedName>
    <definedName name="URTANBIS_3">#REF!</definedName>
    <definedName name="urug">#REF!</definedName>
    <definedName name="Urug_Biasa">#REF!</definedName>
    <definedName name="Urug_kembali">#REF!</definedName>
    <definedName name="Urug_Pasir">#REF!</definedName>
    <definedName name="Urug_Pilihan">#REF!</definedName>
    <definedName name="Urug_Sirtu">#REF!</definedName>
    <definedName name="URUG_TANAH_KEMB">#REF!</definedName>
    <definedName name="Urug_TanahdrLuar">#REF!</definedName>
    <definedName name="URUG_TNH_PADAT">#REF!</definedName>
    <definedName name="urug20">#REF!</definedName>
    <definedName name="Urugan">#REF!</definedName>
    <definedName name="Urugan_Biasa">#REF!</definedName>
    <definedName name="URUGAN_KEMBALI">#N/A</definedName>
    <definedName name="URUGAN_KORAL_BIASA">#N/A</definedName>
    <definedName name="URUGAN_LIMESTONE">#REF!</definedName>
    <definedName name="URUGAN_PASIR">#REF!</definedName>
    <definedName name="urugan_piliha">#REF!</definedName>
    <definedName name="Urugan_Pilihan">#REF!</definedName>
    <definedName name="urugan_sirtu">#REF!</definedName>
    <definedName name="URUGAN_TANAH">#REF!</definedName>
    <definedName name="Urugan_Tanah_Kemb">#REF!</definedName>
    <definedName name="urugan10">#REF!</definedName>
    <definedName name="URUGANBIASA">#REF!</definedName>
    <definedName name="urugankembali">#REF!</definedName>
    <definedName name="uruganlimestone">#REF!</definedName>
    <definedName name="uruganpasir">#REF!</definedName>
    <definedName name="uruganpasirii">#REF!</definedName>
    <definedName name="uruganpilihan">#REF!</definedName>
    <definedName name="uruganpupukkandang">#REF!</definedName>
    <definedName name="URUGANSIRTU">#REF!</definedName>
    <definedName name="urugansubur">#REF!</definedName>
    <definedName name="URUGANTANAH">#REF!</definedName>
    <definedName name="URUGANTANAHBEKASGALIAN">#REF!</definedName>
    <definedName name="urugantanahdipadatkan">#REF!</definedName>
    <definedName name="urugantanahkembali">#REF!</definedName>
    <definedName name="urugantanahsubur">#REF!</definedName>
    <definedName name="URUGANTNH">#REF!</definedName>
    <definedName name="urugatnh.bhpilih">#REF!</definedName>
    <definedName name="urugbias3.21">#REF!</definedName>
    <definedName name="urugkembali">#REF!</definedName>
    <definedName name="urugp">#REF!</definedName>
    <definedName name="URUGPASIR">#REF!</definedName>
    <definedName name="urugpil">#REF!</definedName>
    <definedName name="urugPilih">#REF!</definedName>
    <definedName name="URUGSIRTU">#REF!</definedName>
    <definedName name="urugt">#REF!</definedName>
    <definedName name="urugtanah">"'file://SERVER3/har-data/STRUCTURE PRICE OF BQ KOMPAS GRAMEDIA.xls'#$analisa.$#REF!$#REF!"</definedName>
    <definedName name="URUT">#REF!</definedName>
    <definedName name="US">#REF!</definedName>
    <definedName name="US_6">#REF!</definedName>
    <definedName name="usa">#REF!</definedName>
    <definedName name="uscf10">#REF!</definedName>
    <definedName name="uscf10_4">#REF!</definedName>
    <definedName name="usch1">#REF!</definedName>
    <definedName name="usch1_4">#REF!</definedName>
    <definedName name="usch10">#REF!</definedName>
    <definedName name="usch10_4">#REF!</definedName>
    <definedName name="usch1p25">#REF!</definedName>
    <definedName name="usch1p25_4">#REF!</definedName>
    <definedName name="usch1p5">#REF!</definedName>
    <definedName name="usch1p5_4">#REF!</definedName>
    <definedName name="usch2">#REF!</definedName>
    <definedName name="usch2_4">#REF!</definedName>
    <definedName name="usch2p5">#REF!</definedName>
    <definedName name="usch2p5_4">#REF!</definedName>
    <definedName name="usch3">#REF!</definedName>
    <definedName name="usch3_4">#REF!</definedName>
    <definedName name="usch4">#REF!</definedName>
    <definedName name="usch4_4">#REF!</definedName>
    <definedName name="usch5">#REF!</definedName>
    <definedName name="usch5_4">#REF!</definedName>
    <definedName name="usch6">#REF!</definedName>
    <definedName name="usch6_4">#REF!</definedName>
    <definedName name="usch8">#REF!</definedName>
    <definedName name="usch8_4">#REF!</definedName>
    <definedName name="uschf2p5">#REF!</definedName>
    <definedName name="uschf2p5_4">#REF!</definedName>
    <definedName name="uschf3">#REF!</definedName>
    <definedName name="uschf3_4">#REF!</definedName>
    <definedName name="uschf4">#REF!</definedName>
    <definedName name="uschf4_4">#REF!</definedName>
    <definedName name="uschf5">#REF!</definedName>
    <definedName name="uschf5_4">#REF!</definedName>
    <definedName name="uschf6">#REF!</definedName>
    <definedName name="uschf6_4">#REF!</definedName>
    <definedName name="uschf8">#REF!</definedName>
    <definedName name="uschf8_4">#REF!</definedName>
    <definedName name="uscred">#REF!</definedName>
    <definedName name="USD">#REF!</definedName>
    <definedName name="usd_1">#REF!</definedName>
    <definedName name="usd_7">#REF!</definedName>
    <definedName name="uSDB11">#REF!</definedName>
    <definedName name="uSDB11_4">#REF!</definedName>
    <definedName name="uSDB41">#REF!</definedName>
    <definedName name="uSDB41_4">#REF!</definedName>
    <definedName name="uSDB42">#REF!</definedName>
    <definedName name="uSDB42_4">#REF!</definedName>
    <definedName name="uSDBESC">#REF!</definedName>
    <definedName name="uSDBESC_4">#REF!</definedName>
    <definedName name="usek">#REF!</definedName>
    <definedName name="useptick">#REF!</definedName>
    <definedName name="ush">#REF!</definedName>
    <definedName name="ush_4">#REF!</definedName>
    <definedName name="uSK3PH">#REF!</definedName>
    <definedName name="uSK3PH_4">#REF!</definedName>
    <definedName name="uSKK1000">#REF!</definedName>
    <definedName name="uSKK1000_4">#REF!</definedName>
    <definedName name="uSKLR">#REF!</definedName>
    <definedName name="uSKLR_4">#REF!</definedName>
    <definedName name="uSKNTK">#REF!</definedName>
    <definedName name="uSKNTK_4">#REF!</definedName>
    <definedName name="uSKNTK3PH">#REF!</definedName>
    <definedName name="uSKNTK3PH_4">#REF!</definedName>
    <definedName name="USMAN">#REF!</definedName>
    <definedName name="uspot">#REF!</definedName>
    <definedName name="usprop">#REF!</definedName>
    <definedName name="usreng">#REF!</definedName>
    <definedName name="UST">#REF!</definedName>
    <definedName name="ustamp">#REF!</definedName>
    <definedName name="Usuk">#REF!</definedName>
    <definedName name="USUK_KRUING">#REF!</definedName>
    <definedName name="Usuk_Kruing_Rng_Kmpr">#REF!</definedName>
    <definedName name="Usuk_meranti_5_7">#REF!</definedName>
    <definedName name="USUK_MRANTI">#REF!</definedName>
    <definedName name="usuk_profile">#REF!</definedName>
    <definedName name="Usuk_Reng">#REF!</definedName>
    <definedName name="USUK_RENG_KAMPER">#REF!</definedName>
    <definedName name="Usuk_RengKamper">#REF!</definedName>
    <definedName name="Usuk_Rengkmpreksp">#REF!</definedName>
    <definedName name="Usukbekas">#REF!</definedName>
    <definedName name="Usukkamper">#REF!</definedName>
    <definedName name="Usukkmperketam">#REF!</definedName>
    <definedName name="USUKKRU">#REF!</definedName>
    <definedName name="Usukkruing">#REF!</definedName>
    <definedName name="USUKKRUINGRENGBANGKIRAI">#REF!</definedName>
    <definedName name="UsukKruingRengKamper">#REF!</definedName>
    <definedName name="usukmer">#REF!</definedName>
    <definedName name="usukmer_1">#REF!</definedName>
    <definedName name="usukmeranti">#REF!</definedName>
    <definedName name="usukreng">#REF!</definedName>
    <definedName name="Usukrengkamper">#REF!</definedName>
    <definedName name="Usukrengkamperekspose">#REF!</definedName>
    <definedName name="usulan">#REF!</definedName>
    <definedName name="UTAIAN7614c">#REF!</definedName>
    <definedName name="UTAMA">#REF!</definedName>
    <definedName name="utd0.75">#REF!</definedName>
    <definedName name="utd0.75_1">#REF!</definedName>
    <definedName name="utd0.75_1_1">#REF!</definedName>
    <definedName name="utd0.75_1_1_1">#REF!</definedName>
    <definedName name="utd0.75_3">#REF!</definedName>
    <definedName name="utd0.75_4">#REF!</definedName>
    <definedName name="utd0.75_7">#REF!</definedName>
    <definedName name="utd1.25">#REF!</definedName>
    <definedName name="utd1.25_1">#REF!</definedName>
    <definedName name="utd1.25_1_1">#REF!</definedName>
    <definedName name="utd1.25_1_1_1">#REF!</definedName>
    <definedName name="utd1.25_3">#REF!</definedName>
    <definedName name="utd1.25_4">#REF!</definedName>
    <definedName name="utd1.25_7">#REF!</definedName>
    <definedName name="utd1.5">#REF!</definedName>
    <definedName name="utd1.5_1">#REF!</definedName>
    <definedName name="utd1.5_1_1">#REF!</definedName>
    <definedName name="utd1.5_1_1_1">#REF!</definedName>
    <definedName name="utd1.5_3">#REF!</definedName>
    <definedName name="utd1.5_4">#REF!</definedName>
    <definedName name="utd1.5_7">#REF!</definedName>
    <definedName name="utd1_1">#REF!</definedName>
    <definedName name="utd1_1_1">#REF!</definedName>
    <definedName name="utd1_1_1_1">#REF!</definedName>
    <definedName name="utd1_3">#REF!</definedName>
    <definedName name="utd1_4">#REF!</definedName>
    <definedName name="utd1_7">#REF!</definedName>
    <definedName name="utd2_1">#REF!</definedName>
    <definedName name="utd2_1_1">#REF!</definedName>
    <definedName name="utd2_1_1_1">#REF!</definedName>
    <definedName name="utd2_3">#REF!</definedName>
    <definedName name="utd2_4">#REF!</definedName>
    <definedName name="utd2_7">#REF!</definedName>
    <definedName name="utd3_1">#REF!</definedName>
    <definedName name="utd3_1_1">#REF!</definedName>
    <definedName name="utd3_1_1_1">#REF!</definedName>
    <definedName name="utd3_3">#REF!</definedName>
    <definedName name="utd3_4">#REF!</definedName>
    <definedName name="utd3_7">#REF!</definedName>
    <definedName name="uTGL">#REF!</definedName>
    <definedName name="uTGL_4">#REF!</definedName>
    <definedName name="UTILITY_ELECTRICAL_MATERIAL">#REF!</definedName>
    <definedName name="UTK">#REF!</definedName>
    <definedName name="uTK_4">#REF!</definedName>
    <definedName name="uTKO1X36">#REF!</definedName>
    <definedName name="uTKO1X36_4">#REF!</definedName>
    <definedName name="uTKO2X36">#REF!</definedName>
    <definedName name="uTKO2X36_4">#REF!</definedName>
    <definedName name="uTKOE1X36">#REF!</definedName>
    <definedName name="uTKOE1X36_4">#REF!</definedName>
    <definedName name="uTLBOX">#REF!</definedName>
    <definedName name="uTLBOX_4">#REF!</definedName>
    <definedName name="uTLEP36">#REF!</definedName>
    <definedName name="uTLEP36_4">#REF!</definedName>
    <definedName name="uTLGMSE36">#REF!</definedName>
    <definedName name="uTLGMSE36_4">#REF!</definedName>
    <definedName name="utnh00">#REF!</definedName>
    <definedName name="utnh10">#REF!</definedName>
    <definedName name="utnh12">#REF!</definedName>
    <definedName name="utnh15">#REF!</definedName>
    <definedName name="utnh16">#REF!</definedName>
    <definedName name="utnh17">#REF!</definedName>
    <definedName name="utnh21">#REF!</definedName>
    <definedName name="utnkbrsh">#REF!</definedName>
    <definedName name="utnkbrsh_4">#REF!</definedName>
    <definedName name="utol_fab">#REF!</definedName>
    <definedName name="utol_ins">#REF!</definedName>
    <definedName name="utol_pics">#REF!</definedName>
    <definedName name="utol_pifrp">#REF!</definedName>
    <definedName name="utol_piss">#REF!</definedName>
    <definedName name="uTPM">#REF!</definedName>
    <definedName name="uTPM_4">#REF!</definedName>
    <definedName name="uTRF2500">#REF!</definedName>
    <definedName name="uTRF2500_4">#REF!</definedName>
    <definedName name="utrp2">#REF!</definedName>
    <definedName name="utrp2_4">#REF!</definedName>
    <definedName name="UTukang">#REF!</definedName>
    <definedName name="utul24">#REF!</definedName>
    <definedName name="utul39">#REF!</definedName>
    <definedName name="utv1p5">#REF!</definedName>
    <definedName name="utv1p5_4">#REF!</definedName>
    <definedName name="uTWSTD">#REF!</definedName>
    <definedName name="uTWSTD_4">#REF!</definedName>
    <definedName name="UU" localSheetId="9">{"'Sheet1'!$A$1"}</definedName>
    <definedName name="UU">{"'Sheet1'!$A$1"}</definedName>
    <definedName name="uuit">#REF!</definedName>
    <definedName name="Uutrp2">#REF!</definedName>
    <definedName name="Uutrp2_4">#REF!</definedName>
    <definedName name="uv">#REF!</definedName>
    <definedName name="uv_4">#REF!</definedName>
    <definedName name="uvc">#REF!</definedName>
    <definedName name="uvc_4">#REF!</definedName>
    <definedName name="uwater">#REF!</definedName>
    <definedName name="uy" localSheetId="9" hidden="1">{#N/A,#N/A,TRUE,"Front";#N/A,#N/A,TRUE,"Simple Letter";#N/A,#N/A,TRUE,"Inside";#N/A,#N/A,TRUE,"Contents";#N/A,#N/A,TRUE,"Basis";#N/A,#N/A,TRUE,"Inclusions";#N/A,#N/A,TRUE,"Exclusions";#N/A,#N/A,TRUE,"Areas";#N/A,#N/A,TRUE,"Summary";#N/A,#N/A,TRUE,"Detail"}</definedName>
    <definedName name="uy" hidden="1">{#N/A,#N/A,TRUE,"Front";#N/A,#N/A,TRUE,"Simple Letter";#N/A,#N/A,TRUE,"Inside";#N/A,#N/A,TRUE,"Contents";#N/A,#N/A,TRUE,"Basis";#N/A,#N/A,TRUE,"Inclusions";#N/A,#N/A,TRUE,"Exclusions";#N/A,#N/A,TRUE,"Areas";#N/A,#N/A,TRUE,"Summary";#N/A,#N/A,TRUE,"Detail"}</definedName>
    <definedName name="UYT" localSheetId="9" hidden="1">{#N/A,#N/A,FALSE,"REK-S-TPL";#N/A,#N/A,FALSE,"REK-TPML";#N/A,#N/A,FALSE,"RAB-TEMPEL"}</definedName>
    <definedName name="UYT" hidden="1">{#N/A,#N/A,FALSE,"REK-S-TPL";#N/A,#N/A,FALSE,"REK-TPML";#N/A,#N/A,FALSE,"RAB-TEMPEL"}</definedName>
    <definedName name="V">#REF!</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#REF!</definedName>
    <definedName name="V_2">#N/A</definedName>
    <definedName name="V_2_4">#REF!</definedName>
    <definedName name="V_4">#REF!</definedName>
    <definedName name="V_A">#REF!</definedName>
    <definedName name="V_B">#REF!</definedName>
    <definedName name="v_bouwplank">#REF!</definedName>
    <definedName name="v_btnrbtlantai">#REF!</definedName>
    <definedName name="V_BUL">#REF!</definedName>
    <definedName name="V_C">#REF!</definedName>
    <definedName name="V_COMPACTOR">#REF!</definedName>
    <definedName name="V_D">#REF!</definedName>
    <definedName name="v_galpondmenerus">#REF!</definedName>
    <definedName name="v_galpondtelapak">#REF!</definedName>
    <definedName name="V_HARI">#REF!</definedName>
    <definedName name="V_MINGGU">#REF!</definedName>
    <definedName name="v_pasbtkali">#REF!</definedName>
    <definedName name="v_pasbtkosong">#REF!</definedName>
    <definedName name="v_pembersihan">#REF!</definedName>
    <definedName name="V_ROLLER">#REF!</definedName>
    <definedName name="v_shape_136">#REF!</definedName>
    <definedName name="v_shape_236">#REF!</definedName>
    <definedName name="v_urgtnhlevellantai">#REF!</definedName>
    <definedName name="v_urpsrbwhlantai">#REF!</definedName>
    <definedName name="v_urpsrpondmenerus">#REF!</definedName>
    <definedName name="v_urugkembali">#REF!</definedName>
    <definedName name="VAÄT_LIEÄU">"ATRAM"</definedName>
    <definedName name="vadg">#N/A</definedName>
    <definedName name="vadg_2">"STOP:STOPE"</definedName>
    <definedName name="vadg_37">"STOP_37:STOPE_37"</definedName>
    <definedName name="vadg_48">"STOP:STOPE"</definedName>
    <definedName name="val">#N/A</definedName>
    <definedName name="val_4">#REF!</definedName>
    <definedName name="valas1">#REF!</definedName>
    <definedName name="VALRAB">#REF!</definedName>
    <definedName name="VALUE">#REF!</definedName>
    <definedName name="Values_Entered" localSheetId="9">IF([0]!Loan_Amount*[0]!Interest_Rate*[0]!Loan_Years*[0]!Loan_Start&gt;0,1,0)</definedName>
    <definedName name="Values_Entered">IF(Loan_Amount*Interest_Rate*Loan_Years*Loan_Start&gt;0,1,0)</definedName>
    <definedName name="Values_Entered_13">IF(#NAME?*#NAME?*#NAME?*#NAME?&gt;0,1,0)</definedName>
    <definedName name="VALURAIANPEK">#REF!</definedName>
    <definedName name="Valve">#REF!</definedName>
    <definedName name="Valve_4">#REF!</definedName>
    <definedName name="valve_ab">#REF!</definedName>
    <definedName name="valve_hy">#REF!</definedName>
    <definedName name="VAR">#REF!</definedName>
    <definedName name="var_ord">#REF!</definedName>
    <definedName name="var_ord_h_lam">#REF!</definedName>
    <definedName name="var_ord_std_lam_h_lam">#REF!</definedName>
    <definedName name="VATM" localSheetId="9">{"'Sheet1'!$L$16"}</definedName>
    <definedName name="VATM">{"'Sheet1'!$L$16"}</definedName>
    <definedName name="vb">#REF!</definedName>
    <definedName name="vc">#REF!</definedName>
    <definedName name="vcap">#REF!</definedName>
    <definedName name="vcd">#REF!</definedName>
    <definedName name="vcd0.5">#REF!</definedName>
    <definedName name="vcd0.5_1">#REF!</definedName>
    <definedName name="vcd0.5_1_1">#REF!</definedName>
    <definedName name="vcd0.5_1_1_1">#REF!</definedName>
    <definedName name="vcd0.5_3">#REF!</definedName>
    <definedName name="vcd0.5_4">#REF!</definedName>
    <definedName name="vcd0.5_7">#REF!</definedName>
    <definedName name="vcd1.25">#REF!</definedName>
    <definedName name="vcd1.25_1">#REF!</definedName>
    <definedName name="vcd1.25_1_1">#REF!</definedName>
    <definedName name="vcd1.25_1_1_1">#REF!</definedName>
    <definedName name="vcd1.25_3">#REF!</definedName>
    <definedName name="vcd1.25_4">#REF!</definedName>
    <definedName name="vcd1.25_7">#REF!</definedName>
    <definedName name="vcd1.5">#REF!</definedName>
    <definedName name="vcd1.5_1">#REF!</definedName>
    <definedName name="vcd1.5_1_1">#REF!</definedName>
    <definedName name="vcd1.5_1_1_1">#REF!</definedName>
    <definedName name="vcd1.5_3">#REF!</definedName>
    <definedName name="vcd1.5_4">#REF!</definedName>
    <definedName name="vcd1.5_7">#REF!</definedName>
    <definedName name="vcd2.5">#REF!</definedName>
    <definedName name="vcd2.5_1">#REF!</definedName>
    <definedName name="vcd2.5_1_1">#REF!</definedName>
    <definedName name="vcd2.5_1_1_1">#REF!</definedName>
    <definedName name="vcd2.5_3">#REF!</definedName>
    <definedName name="vcd2.5_4">#REF!</definedName>
    <definedName name="vcd2.5_7">#REF!</definedName>
    <definedName name="vcd2_1">#REF!</definedName>
    <definedName name="vcd2_1_1">#REF!</definedName>
    <definedName name="vcd2_1_1_1">#REF!</definedName>
    <definedName name="vcd2_3">#REF!</definedName>
    <definedName name="vcd2_4">#REF!</definedName>
    <definedName name="vcd2_7">#REF!</definedName>
    <definedName name="vcd3_1">#REF!</definedName>
    <definedName name="vcd3_1_1">#REF!</definedName>
    <definedName name="vcd3_1_1_1">#REF!</definedName>
    <definedName name="vcd3_3">#REF!</definedName>
    <definedName name="vcd3_4">#REF!</definedName>
    <definedName name="vcd3_7">#REF!</definedName>
    <definedName name="vcd4_1">#REF!</definedName>
    <definedName name="vcd4_1_1">#REF!</definedName>
    <definedName name="vcd4_1_1_1">#REF!</definedName>
    <definedName name="vcd4_3">#REF!</definedName>
    <definedName name="vcd4_4">#REF!</definedName>
    <definedName name="vcd4_7">#REF!</definedName>
    <definedName name="VCDD3p">#REF!</definedName>
    <definedName name="VCHT">#REF!</definedName>
    <definedName name="VCTT">#REF!</definedName>
    <definedName name="VCVBT1">#REF!</definedName>
    <definedName name="VCVBT2">#REF!</definedName>
    <definedName name="vd">#REF!</definedName>
    <definedName name="vd_apt">#REF!</definedName>
    <definedName name="vd3p">#REF!</definedName>
    <definedName name="vdamper">#REF!</definedName>
    <definedName name="VDrain">#REF!</definedName>
    <definedName name="ve" localSheetId="9" hidden="1">{#N/A,#N/A,FALSE,"Chi tiÆt"}</definedName>
    <definedName name="ve" hidden="1">{#N/A,#N/A,FALSE,"Chi tiÆt"}</definedName>
    <definedName name="vegetation">#REF!</definedName>
    <definedName name="VEHICLES">#REF!</definedName>
    <definedName name="VEHICLES_4">#REF!</definedName>
    <definedName name="venstack">#REF!</definedName>
    <definedName name="VENT">#REF!</definedName>
    <definedName name="vent1">#REF!</definedName>
    <definedName name="Ventilating_Fan">#REF!</definedName>
    <definedName name="Ventilating_Fan_1">#REF!</definedName>
    <definedName name="Ventilating_Fan_1_1">#REF!</definedName>
    <definedName name="Ventilating_Fan_3">#REF!</definedName>
    <definedName name="Ventilating_Fan_4">#REF!</definedName>
    <definedName name="Ventilating_Fan_7">#REF!</definedName>
    <definedName name="ver">#REF!</definedName>
    <definedName name="ver_1">#REF!</definedName>
    <definedName name="ver_1_1">#REF!</definedName>
    <definedName name="ver_3">#REF!</definedName>
    <definedName name="ver_7">#REF!</definedName>
    <definedName name="Ver_nis">#REF!</definedName>
    <definedName name="verde">#REF!</definedName>
    <definedName name="Vernis">#REF!</definedName>
    <definedName name="VernisKayu">#REF!</definedName>
    <definedName name="vertical">#REF!</definedName>
    <definedName name="vgfhh" localSheetId="9">{"'Sheet1'!$A$1"}</definedName>
    <definedName name="vgfhh">{"'Sheet1'!$A$1"}</definedName>
    <definedName name="vgrader">#REF!</definedName>
    <definedName name="vhf">#REF!</definedName>
    <definedName name="VI">#REF!</definedName>
    <definedName name="vib">#REF!</definedName>
    <definedName name="VIB_ROLL">#REF!</definedName>
    <definedName name="VIB_ROLLER">#REF!</definedName>
    <definedName name="vibham">#REF!</definedName>
    <definedName name="vibra">#REF!</definedName>
    <definedName name="VIBRATING_ROLLE">#REF!</definedName>
    <definedName name="Vibrating_Roller">#REF!</definedName>
    <definedName name="Vibrating_Roller_AK">#REF!</definedName>
    <definedName name="Vibrating_Roller_Sewa">#REF!</definedName>
    <definedName name="VIBRATOR">#REF!</definedName>
    <definedName name="Vibrator_electrik">#REF!</definedName>
    <definedName name="VIBRATOR_HAMMER">#REF!</definedName>
    <definedName name="vibrator_roller">#REF!</definedName>
    <definedName name="VIBRATOR_ROLLER_5__8_T">#REF!</definedName>
    <definedName name="vibrator001">#REF!</definedName>
    <definedName name="vibratory">#REF!</definedName>
    <definedName name="Vibratory.Rolle">#REF!</definedName>
    <definedName name="Vibratory_Roller">#REF!</definedName>
    <definedName name="Vibratory_Roller_5___8_T">#REF!</definedName>
    <definedName name="VIBRO">#REF!</definedName>
    <definedName name="Vibro.plate.Com">#REF!</definedName>
    <definedName name="vibro_roll">#REF!</definedName>
    <definedName name="vibro_roller">#REF!</definedName>
    <definedName name="vibro7">#REF!</definedName>
    <definedName name="vibroroller">#REF!</definedName>
    <definedName name="video">#REF!</definedName>
    <definedName name="VII">#REF!</definedName>
    <definedName name="VII_L1">#REF!</definedName>
    <definedName name="VII_L2">#REF!</definedName>
    <definedName name="VII_L3">#REF!</definedName>
    <definedName name="VII_LATAP">#REF!</definedName>
    <definedName name="VII_LD">#REF!</definedName>
    <definedName name="vin">#REF!</definedName>
    <definedName name="vinilek">#REF!</definedName>
    <definedName name="vinilex">#REF!</definedName>
    <definedName name="Vinyl_Wallcovering_wallpaper">#REF!</definedName>
    <definedName name="vinylacrylic">#REF!</definedName>
    <definedName name="visor">#REF!</definedName>
    <definedName name="viva">#REF!</definedName>
    <definedName name="vl">#REF!</definedName>
    <definedName name="vl_4">#REF!</definedName>
    <definedName name="vl1p">#REF!</definedName>
    <definedName name="vl3p">#REF!</definedName>
    <definedName name="vldd">#REF!</definedName>
    <definedName name="vldn400">#REF!</definedName>
    <definedName name="vldn600">#REF!</definedName>
    <definedName name="VLHC">#REF!</definedName>
    <definedName name="vlok1.5kor">#REF!</definedName>
    <definedName name="vltr">#REF!</definedName>
    <definedName name="vltram">#REF!</definedName>
    <definedName name="VLV">#REF!</definedName>
    <definedName name="vnt100___0">"$#REF!.$#REF!$#REF!"</definedName>
    <definedName name="vnt100_1">#REF!</definedName>
    <definedName name="vnt100_1_1">#REF!</definedName>
    <definedName name="vnt100_1_1_1">#REF!</definedName>
    <definedName name="vnt100_2">#REF!</definedName>
    <definedName name="vnt100_2_1">#REF!</definedName>
    <definedName name="vnt100_3">#REF!</definedName>
    <definedName name="vnt100_3_1">#REF!</definedName>
    <definedName name="vnt100_3_1_1">#REF!</definedName>
    <definedName name="vnt100_3_2">#REF!</definedName>
    <definedName name="vnt100_4">#REF!</definedName>
    <definedName name="vnt100_4_1">#REF!</definedName>
    <definedName name="vnt100_5">#REF!</definedName>
    <definedName name="vnt100_6">#REF!</definedName>
    <definedName name="vnt100_7">#REF!</definedName>
    <definedName name="vnt100_7_1">#REF!</definedName>
    <definedName name="vnt100_8">#REF!</definedName>
    <definedName name="vnt100_9">#REF!</definedName>
    <definedName name="vnt40___0">"$#REF!.$W$161"</definedName>
    <definedName name="vnt40_1_1">#REF!</definedName>
    <definedName name="vnt40_1_1_1">#REF!</definedName>
    <definedName name="vnt40_2_1">#REF!</definedName>
    <definedName name="vnt40_3_1">#REF!</definedName>
    <definedName name="vnt40_3_1_1">#REF!</definedName>
    <definedName name="vnt40_3_2">#REF!</definedName>
    <definedName name="vnt40_4">#REF!</definedName>
    <definedName name="vnt40_4_1">#REF!</definedName>
    <definedName name="vnt40_5">#REF!</definedName>
    <definedName name="vnt40_6">#REF!</definedName>
    <definedName name="vnt40_7">#REF!</definedName>
    <definedName name="vnt40_7_1">#REF!</definedName>
    <definedName name="vnt40_8">#REF!</definedName>
    <definedName name="vnt40_9">#REF!</definedName>
    <definedName name="vnt50___0">"$#REF!.$#REF!$#REF!"</definedName>
    <definedName name="vnt50_1_1">#REF!</definedName>
    <definedName name="vnt50_1_1_1">#REF!</definedName>
    <definedName name="vnt50_2_1">#REF!</definedName>
    <definedName name="vnt50_3_1">#REF!</definedName>
    <definedName name="vnt50_3_1_1">#REF!</definedName>
    <definedName name="vnt50_3_2">#REF!</definedName>
    <definedName name="vnt50_4">#REF!</definedName>
    <definedName name="vnt50_4_1">#REF!</definedName>
    <definedName name="vnt50_5">#REF!</definedName>
    <definedName name="vnt50_6">#REF!</definedName>
    <definedName name="vnt50_7">#REF!</definedName>
    <definedName name="vnt50_7_1">#REF!</definedName>
    <definedName name="vnt50_8">#REF!</definedName>
    <definedName name="vnt50_9">#REF!</definedName>
    <definedName name="vnt80___0">"$#REF!.$#REF!$#REF!"</definedName>
    <definedName name="vnt80_1_1">#REF!</definedName>
    <definedName name="vnt80_1_1_1">#REF!</definedName>
    <definedName name="vnt80_2_1">#REF!</definedName>
    <definedName name="vnt80_3_1">#REF!</definedName>
    <definedName name="vnt80_3_1_1">#REF!</definedName>
    <definedName name="vnt80_3_2">#REF!</definedName>
    <definedName name="vnt80_4">#REF!</definedName>
    <definedName name="vnt80_4_1">#REF!</definedName>
    <definedName name="vnt80_5">#REF!</definedName>
    <definedName name="vnt80_6">#REF!</definedName>
    <definedName name="vnt80_7">#REF!</definedName>
    <definedName name="vnt80_7_1">#REF!</definedName>
    <definedName name="vnt80_8">#REF!</definedName>
    <definedName name="vnt80_9">#REF!</definedName>
    <definedName name="vntf100">#REF!</definedName>
    <definedName name="vntf100___0">"$#REF!.$#REF!$#REF!"</definedName>
    <definedName name="vntf100_1_1">#REF!</definedName>
    <definedName name="vntf100_1_1_1">#REF!</definedName>
    <definedName name="vntf100_2_1">#REF!</definedName>
    <definedName name="vntf100_3_1">#REF!</definedName>
    <definedName name="vntf100_3_1_1">#REF!</definedName>
    <definedName name="vntf100_3_2">#REF!</definedName>
    <definedName name="vntf100_4">#REF!</definedName>
    <definedName name="vntf100_4_1">#REF!</definedName>
    <definedName name="vntf100_5">#REF!</definedName>
    <definedName name="vntf100_6">#REF!</definedName>
    <definedName name="vntf100_7">#REF!</definedName>
    <definedName name="vntf100_7_1">#REF!</definedName>
    <definedName name="vntf100_8">#REF!</definedName>
    <definedName name="vntf100_9">#REF!</definedName>
    <definedName name="vntf80">#REF!</definedName>
    <definedName name="vntf80___0">"$#REF!.$#REF!$#REF!"</definedName>
    <definedName name="vntf80_1_1">#REF!</definedName>
    <definedName name="vntf80_1_1_1">#REF!</definedName>
    <definedName name="vntf80_2_1">#REF!</definedName>
    <definedName name="vntf80_3_1">#REF!</definedName>
    <definedName name="vntf80_3_1_1">#REF!</definedName>
    <definedName name="vntf80_3_2">#REF!</definedName>
    <definedName name="vntf80_4">#REF!</definedName>
    <definedName name="vntf80_4_1">#REF!</definedName>
    <definedName name="vntf80_5">#REF!</definedName>
    <definedName name="vntf80_6">#REF!</definedName>
    <definedName name="vntf80_7">#REF!</definedName>
    <definedName name="vntf80_7_1">#REF!</definedName>
    <definedName name="vntf80_8">#REF!</definedName>
    <definedName name="vntf80_9">#REF!</definedName>
    <definedName name="vo">#REF!</definedName>
    <definedName name="vol">#REF!</definedName>
    <definedName name="vol_1">#REF!</definedName>
    <definedName name="vol_4">#REF!</definedName>
    <definedName name="vol_7">#REF!</definedName>
    <definedName name="VOL_PAS">#REF!</definedName>
    <definedName name="VolBulanan">#REF!</definedName>
    <definedName name="VolExt">#REF!</definedName>
    <definedName name="VOLI">#REF!</definedName>
    <definedName name="VOLII">#REF!</definedName>
    <definedName name="VOLIII">#REF!</definedName>
    <definedName name="VolKumulatifBulanan">#REF!</definedName>
    <definedName name="VolKumulatifLapIntern">#REF!</definedName>
    <definedName name="VolKumulatifMingguan">#REF!</definedName>
    <definedName name="VolKumulatifPemakaianBahan">#REF!</definedName>
    <definedName name="VolKumulatifPengadaanBahan">#REF!</definedName>
    <definedName name="VOLL_1">#REF!</definedName>
    <definedName name="VOLL_2">#REF!</definedName>
    <definedName name="VOLL_3">#REF!</definedName>
    <definedName name="VollapHarian">#REF!</definedName>
    <definedName name="VolLapIntern">#REF!</definedName>
    <definedName name="VolMingguan">#REF!</definedName>
    <definedName name="VolPemakaianBahan">#REF!</definedName>
    <definedName name="VolPengadaanBahan">#REF!</definedName>
    <definedName name="VOLRAB">#REF!</definedName>
    <definedName name="VolTakur">#REF!</definedName>
    <definedName name="voltulD">#REF!</definedName>
    <definedName name="voltuld1">#REF!</definedName>
    <definedName name="VOLUM">#REF!</definedName>
    <definedName name="VOLUME">#REF!</definedName>
    <definedName name="volume1">#REF!</definedName>
    <definedName name="VolumeBahan">#REF!</definedName>
    <definedName name="VolumeBahanB">#REF!</definedName>
    <definedName name="VolumeBahanCCOIntern">#REF!</definedName>
    <definedName name="VolumeBahanRealisasiSaatIni">#REF!</definedName>
    <definedName name="VolumeBahanRealisasiSdSaatIni">#REF!</definedName>
    <definedName name="VolumeBahanRealisasiSdSaatLalu">#REF!</definedName>
    <definedName name="VOLUMESTR">#REF!</definedName>
    <definedName name="volumetulanganD">#REF!</definedName>
    <definedName name="vp">#REF!</definedName>
    <definedName name="VR">#REF!</definedName>
    <definedName name="vr3p">#REF!</definedName>
    <definedName name="VROLLER">#REF!</definedName>
    <definedName name="vs">#REF!</definedName>
    <definedName name="VSV">#N/A</definedName>
    <definedName name="VSV_2">"STOP2:STOP2E"</definedName>
    <definedName name="VSV_37">"STOP2_37:STOP2E_37"</definedName>
    <definedName name="VSV_48">"STOP2:STOP2E"</definedName>
    <definedName name="vt1pbs">#REF!</definedName>
    <definedName name="vtbs">#REF!</definedName>
    <definedName name="VTL" hidden="1">#REF!</definedName>
    <definedName name="Vu_Lain">#REF!</definedName>
    <definedName name="VULVI">#REF!</definedName>
    <definedName name="VUP">#REF!</definedName>
    <definedName name="VUP_1">#REF!</definedName>
    <definedName name="VUP_4">#REF!</definedName>
    <definedName name="vv">#REF!</definedName>
    <definedName name="VVV" hidden="1">#REF!</definedName>
    <definedName name="vvvvvvv" hidden="1">#REF!</definedName>
    <definedName name="VXC">#REF!</definedName>
    <definedName name="vynlmwl">#REF!</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1.a">#REF!</definedName>
    <definedName name="w.1.b">#REF!</definedName>
    <definedName name="w.10">#REF!</definedName>
    <definedName name="w.15">#REF!</definedName>
    <definedName name="w.3">#REF!</definedName>
    <definedName name="w.5">#REF!</definedName>
    <definedName name="w.6">#REF!</definedName>
    <definedName name="w.m">#REF!</definedName>
    <definedName name="w_1">#REF!</definedName>
    <definedName name="w_10">"$#REF!.$I$162"</definedName>
    <definedName name="w_4">#REF!</definedName>
    <definedName name="w_7">#REF!</definedName>
    <definedName name="W_LOADER">#REF!</definedName>
    <definedName name="w100k">#REF!</definedName>
    <definedName name="w10k">#REF!</definedName>
    <definedName name="W12_">#REF!</definedName>
    <definedName name="W13_">#REF!</definedName>
    <definedName name="W15_">#REF!</definedName>
    <definedName name="W18_">#REF!</definedName>
    <definedName name="W19_">#REF!</definedName>
    <definedName name="W24_">#REF!</definedName>
    <definedName name="w300k">#REF!</definedName>
    <definedName name="W58_">#REF!</definedName>
    <definedName name="w5k">#REF!</definedName>
    <definedName name="w600k">#REF!</definedName>
    <definedName name="w60k">#REF!</definedName>
    <definedName name="W75_">#REF!</definedName>
    <definedName name="W96_">#REF!</definedName>
    <definedName name="wa">#REF!</definedName>
    <definedName name="WAF">#REF!</definedName>
    <definedName name="wafel2020">#REF!</definedName>
    <definedName name="wafel2020_10">#REF!</definedName>
    <definedName name="wafel2020_2">#REF!</definedName>
    <definedName name="wafel2020_3">#REF!</definedName>
    <definedName name="wafel2020_4">#REF!</definedName>
    <definedName name="wafel2020_5">#REF!</definedName>
    <definedName name="wafel2020_6">#REF!</definedName>
    <definedName name="wafel2020_8">#REF!</definedName>
    <definedName name="wajib">#REF!</definedName>
    <definedName name="waktu">#REF!</definedName>
    <definedName name="WaktuPelaksanaan">#REF!</definedName>
    <definedName name="WaktuPemeliharaan">#REF!</definedName>
    <definedName name="Wales">#REF!</definedName>
    <definedName name="Wall_Angle_P_3_0_m">#REF!</definedName>
    <definedName name="wallangle">#REF!</definedName>
    <definedName name="walles">#REF!</definedName>
    <definedName name="wallpaper">#REF!</definedName>
    <definedName name="WAMP">#REF!</definedName>
    <definedName name="wapel">#REF!</definedName>
    <definedName name="WAPEL_P2">#REF!</definedName>
    <definedName name="warasPribadi">#REF!</definedName>
    <definedName name="WAREHOUSE">#REF!</definedName>
    <definedName name="WARTO" localSheetId="9" hidden="1">{#N/A,#N/A,FALSE,"REK";#N/A,#N/A,FALSE,"rab"}</definedName>
    <definedName name="WARTO" hidden="1">{#N/A,#N/A,FALSE,"REK";#N/A,#N/A,FALSE,"rab"}</definedName>
    <definedName name="was">#REF!</definedName>
    <definedName name="WASALAM">#REF!</definedName>
    <definedName name="WASH.75">#REF!</definedName>
    <definedName name="washtafel">#REF!</definedName>
    <definedName name="Washtafel_TOTO_lengkap">#REF!</definedName>
    <definedName name="wast">#REF!</definedName>
    <definedName name="WASTAFEL">#REF!</definedName>
    <definedName name="wastafel_1">#REF!</definedName>
    <definedName name="Wastafel_toto_komplit">#REF!</definedName>
    <definedName name="wastafelkaca">#REF!</definedName>
    <definedName name="wastafelp">#REF!</definedName>
    <definedName name="wastafeltoto">#REF!</definedName>
    <definedName name="watank">#REF!</definedName>
    <definedName name="WATE">#REF!</definedName>
    <definedName name="water">#REF!</definedName>
    <definedName name="Water.Pump">#REF!</definedName>
    <definedName name="Water.Tanker">#REF!</definedName>
    <definedName name="Water_Proff">#REF!</definedName>
    <definedName name="Water_profing_SIKA_powder">#REF!</definedName>
    <definedName name="water_proofing">#REF!</definedName>
    <definedName name="water_pump">#REF!</definedName>
    <definedName name="Water_Pump_4">#REF!</definedName>
    <definedName name="Water_Pump_70___100_mm">#REF!</definedName>
    <definedName name="WATER_PUMP_70__100_mm">#REF!</definedName>
    <definedName name="Water_Stop">#REF!</definedName>
    <definedName name="Water_Stop_25_cm">#REF!</definedName>
    <definedName name="water_tank">#REF!</definedName>
    <definedName name="water_tank_jam">#REF!</definedName>
    <definedName name="Water_Tank_Truck">#REF!</definedName>
    <definedName name="Water_Tanker">#REF!</definedName>
    <definedName name="WATER_TANKER_3000___4500_L.">#REF!</definedName>
    <definedName name="Water_Tanker_3000___4500_T">#REF!</definedName>
    <definedName name="Water_Truck_Tank">#REF!</definedName>
    <definedName name="waterdrain">#REF!</definedName>
    <definedName name="Waterfroofing">#REF!</definedName>
    <definedName name="watermur">#REF!</definedName>
    <definedName name="watermur_1">#REF!</definedName>
    <definedName name="Waterpas.Level">#REF!</definedName>
    <definedName name="waterpass">#REF!</definedName>
    <definedName name="waterpomp">#REF!</definedName>
    <definedName name="waterprof">#REF!</definedName>
    <definedName name="Waterproff">#REF!</definedName>
    <definedName name="Waterproffing">#REF!</definedName>
    <definedName name="waterprofing">#REF!</definedName>
    <definedName name="Waterprofing_sika">#REF!</definedName>
    <definedName name="waterproof">#REF!</definedName>
    <definedName name="waterproof001">#REF!</definedName>
    <definedName name="waterproof002">#REF!</definedName>
    <definedName name="WATERPROOFING">#REF!</definedName>
    <definedName name="waterproofing_1">#REF!</definedName>
    <definedName name="waterproofingnituthene">#REF!</definedName>
    <definedName name="Waterproofliquit">#REF!</definedName>
    <definedName name="WATERPUMP">#REF!</definedName>
    <definedName name="waterscredd">"'file://SERVER3/har-data/STRUCTURE PRICE OF BQ KOMPAS GRAMEDIA.xls'#$analisa.$#REF!$#REF!"</definedName>
    <definedName name="waterstop">#REF!</definedName>
    <definedName name="waterstop_1">#REF!</definedName>
    <definedName name="waterstop_4">#REF!</definedName>
    <definedName name="Watertank">#REF!</definedName>
    <definedName name="watertanker">#REF!</definedName>
    <definedName name="watjet">#REF!</definedName>
    <definedName name="watu">#REF!</definedName>
    <definedName name="watub">#REF!</definedName>
    <definedName name="watuc">#REF!</definedName>
    <definedName name="Wavin">#REF!</definedName>
    <definedName name="Wawan">#REF!</definedName>
    <definedName name="wc">#REF!</definedName>
    <definedName name="WCP">#REF!</definedName>
    <definedName name="wd" hidden="1">#REF!</definedName>
    <definedName name="wd.k">#REF!</definedName>
    <definedName name="wds">#REF!</definedName>
    <definedName name="WDT">#REF!</definedName>
    <definedName name="WDZ">#REF!</definedName>
    <definedName name="we" localSheetId="9" hidden="1">{#N/A,#N/A,FALSE,"REK";#N/A,#N/A,FALSE,"rab"}</definedName>
    <definedName name="we" hidden="1">{#N/A,#N/A,FALSE,"REK";#N/A,#N/A,FALSE,"rab"}</definedName>
    <definedName name="WEAR">#REF!</definedName>
    <definedName name="weath">#REF!</definedName>
    <definedName name="weathershield">#REF!</definedName>
    <definedName name="wedus" hidden="1">#REF!</definedName>
    <definedName name="WEE" hidden="1">#REF!</definedName>
    <definedName name="WEEE" hidden="1">#REF!</definedName>
    <definedName name="WEERERE">#REF!</definedName>
    <definedName name="wefger" localSheetId="9">{"'Sheet1'!$A$1"}</definedName>
    <definedName name="wefger">{"'Sheet1'!$A$1"}</definedName>
    <definedName name="WEG">#REF!</definedName>
    <definedName name="wegtgty" localSheetId="9" hidden="1">{#N/A,#N/A,FALSE,"REK";#N/A,#N/A,FALSE,"rab"}</definedName>
    <definedName name="wegtgty" hidden="1">{#N/A,#N/A,FALSE,"REK";#N/A,#N/A,FALSE,"rab"}</definedName>
    <definedName name="WEIGHTEDFOREX">#REF!</definedName>
    <definedName name="weldset">#REF!</definedName>
    <definedName name="WENDED_SET">#REF!</definedName>
    <definedName name="WENDED_WIRE">#REF!</definedName>
    <definedName name="wer">#N/A</definedName>
    <definedName name="WERFWE" hidden="1">#REF!</definedName>
    <definedName name="werg" localSheetId="9" hidden="1">{#N/A,#N/A,FALSE,"REK";#N/A,#N/A,FALSE,"rab"}</definedName>
    <definedName name="werg" hidden="1">{#N/A,#N/A,FALSE,"REK";#N/A,#N/A,FALSE,"rab"}</definedName>
    <definedName name="WERQWREQW" localSheetId="9" hidden="1">{#N/A,#N/A,TRUE,"Front";#N/A,#N/A,TRUE,"Simple Letter";#N/A,#N/A,TRUE,"Inside";#N/A,#N/A,TRUE,"Contents";#N/A,#N/A,TRUE,"Basis";#N/A,#N/A,TRUE,"Inclusions";#N/A,#N/A,TRUE,"Exclusions";#N/A,#N/A,TRUE,"Areas";#N/A,#N/A,TRUE,"Summary";#N/A,#N/A,TRUE,"Detail"}</definedName>
    <definedName name="WERQWREQW" hidden="1">{#N/A,#N/A,TRUE,"Front";#N/A,#N/A,TRUE,"Simple Letter";#N/A,#N/A,TRUE,"Inside";#N/A,#N/A,TRUE,"Contents";#N/A,#N/A,TRUE,"Basis";#N/A,#N/A,TRUE,"Inclusions";#N/A,#N/A,TRUE,"Exclusions";#N/A,#N/A,TRUE,"Areas";#N/A,#N/A,TRUE,"Summary";#N/A,#N/A,TRUE,"Detail"}</definedName>
    <definedName name="wert" localSheetId="9" hidden="1">{#N/A,#N/A,TRUE,"Front";#N/A,#N/A,TRUE,"Simple Letter";#N/A,#N/A,TRUE,"Inside";#N/A,#N/A,TRUE,"Contents";#N/A,#N/A,TRUE,"Basis";#N/A,#N/A,TRUE,"Inclusions";#N/A,#N/A,TRUE,"Exclusions";#N/A,#N/A,TRUE,"Areas";#N/A,#N/A,TRUE,"Summary";#N/A,#N/A,TRUE,"Detail"}</definedName>
    <definedName name="wert" hidden="1">{#N/A,#N/A,TRUE,"Front";#N/A,#N/A,TRUE,"Simple Letter";#N/A,#N/A,TRUE,"Inside";#N/A,#N/A,TRUE,"Contents";#N/A,#N/A,TRUE,"Basis";#N/A,#N/A,TRUE,"Inclusions";#N/A,#N/A,TRUE,"Exclusions";#N/A,#N/A,TRUE,"Areas";#N/A,#N/A,TRUE,"Summary";#N/A,#N/A,TRUE,"Detail"}</definedName>
    <definedName name="wesi">#REF!</definedName>
    <definedName name="wesib">#REF!</definedName>
    <definedName name="wesic">#REF!</definedName>
    <definedName name="westafell548">#REF!</definedName>
    <definedName name="wet" localSheetId="9" hidden="1">{#N/A,#N/A,FALSE,"REK";#N/A,#N/A,FALSE,"Bq-ARS"}</definedName>
    <definedName name="wet" hidden="1">{#N/A,#N/A,FALSE,"REK";#N/A,#N/A,FALSE,"Bq-ARS"}</definedName>
    <definedName name="wetwerg" localSheetId="9" hidden="1">{#N/A,#N/A,FALSE,"REK";#N/A,#N/A,FALSE,"rab"}</definedName>
    <definedName name="wetwerg" hidden="1">{#N/A,#N/A,FALSE,"REK";#N/A,#N/A,FALSE,"rab"}</definedName>
    <definedName name="WEXC">#REF!</definedName>
    <definedName name="weygt" localSheetId="9" hidden="1">{#N/A,#N/A,FALSE,"REK";#N/A,#N/A,FALSE,"Bq-ARS"}</definedName>
    <definedName name="weygt" hidden="1">{#N/A,#N/A,FALSE,"REK";#N/A,#N/A,FALSE,"Bq-ARS"}</definedName>
    <definedName name="wf">#REF!</definedName>
    <definedName name="wf_1">#REF!</definedName>
    <definedName name="Wf_Dn">#REF!</definedName>
    <definedName name="WF_GG">#REF!</definedName>
    <definedName name="Wf_Jp">#REF!</definedName>
    <definedName name="wfdtfab">#REF!</definedName>
    <definedName name="wfegegf">#REF!</definedName>
    <definedName name="wfmcob">#REF!</definedName>
    <definedName name="wfprof">#REF!</definedName>
    <definedName name="WG">#REF!</definedName>
    <definedName name="WGS">#REF!</definedName>
    <definedName name="WH">#REF!</definedName>
    <definedName name="Wheel.Loader">#REF!</definedName>
    <definedName name="WHEEL_LOAD">#REF!</definedName>
    <definedName name="Wheel_Loader">#REF!</definedName>
    <definedName name="Wheel_Loader_1.0___1.6_M">#REF!</definedName>
    <definedName name="WHEEL_LOADER_1_0___1_5_M3">#REF!</definedName>
    <definedName name="wheel_loader_jam">#REF!</definedName>
    <definedName name="WHEEL_LOD">#REF!</definedName>
    <definedName name="wheel_trac_hari">#REF!</definedName>
    <definedName name="wheel_trac_jam">#REF!</definedName>
    <definedName name="wheell">#REF!</definedName>
    <definedName name="WHEELLOADER">#REF!</definedName>
    <definedName name="wheepole_upl">#REF!</definedName>
    <definedName name="Whell_Roller">#REF!</definedName>
    <definedName name="wife">#REF!</definedName>
    <definedName name="wilma1">#REF!</definedName>
    <definedName name="wilma2">#REF!</definedName>
    <definedName name="wilmap">#REF!</definedName>
    <definedName name="windak">#REF!</definedName>
    <definedName name="windak_10">#REF!</definedName>
    <definedName name="windak_2">#REF!</definedName>
    <definedName name="windak_3">#REF!</definedName>
    <definedName name="windak_4">#REF!</definedName>
    <definedName name="windak_5">#REF!</definedName>
    <definedName name="windak_6">#REF!</definedName>
    <definedName name="windak_8">#REF!</definedName>
    <definedName name="windhak">#REF!</definedName>
    <definedName name="windhakb">#REF!</definedName>
    <definedName name="windhakc">#REF!</definedName>
    <definedName name="Window">#REF!</definedName>
    <definedName name="Wintegral">#REF!</definedName>
    <definedName name="WIRE">#REF!</definedName>
    <definedName name="wire_mesh">#REF!</definedName>
    <definedName name="Wire_mesh_o6_150">#REF!</definedName>
    <definedName name="wire8">#REF!</definedName>
    <definedName name="WIREM">#REF!</definedName>
    <definedName name="WireMesh">#REF!</definedName>
    <definedName name="Wiremesh_m5">#REF!</definedName>
    <definedName name="Wiremesh_m6">#REF!</definedName>
    <definedName name="Wiremesh_m7">#REF!</definedName>
    <definedName name="Wiremesh2lapis">#REF!</definedName>
    <definedName name="wiremeshm4">#REF!</definedName>
    <definedName name="wiremeshm5">#REF!</definedName>
    <definedName name="wiremeshm6">#REF!</definedName>
    <definedName name="wiremeshm7">#REF!</definedName>
    <definedName name="wiremesm7">#REF!</definedName>
    <definedName name="wiremessm7">#REF!</definedName>
    <definedName name="WIRSBO">#REF!</definedName>
    <definedName name="wish_daun">#REF!</definedName>
    <definedName name="wish_kusen">#REF!</definedName>
    <definedName name="WIWID5" hidden="1">#REF!</definedName>
    <definedName name="wjs" localSheetId="9">{"'장비'!$A$3:$M$12"}</definedName>
    <definedName name="wjs">{"'장비'!$A$3:$M$12"}</definedName>
    <definedName name="WKAWL">#REF!</definedName>
    <definedName name="wkmndr">#REF!</definedName>
    <definedName name="WL">#REF!</definedName>
    <definedName name="wl.80hp">#REF!</definedName>
    <definedName name="wl.concrete">#REF!</definedName>
    <definedName name="WLOADER">#REF!</definedName>
    <definedName name="wls">#REF!</definedName>
    <definedName name="wm">#REF!</definedName>
    <definedName name="wm_2200">#REF!</definedName>
    <definedName name="wm_3000">#REF!</definedName>
    <definedName name="wm_6">#REF!</definedName>
    <definedName name="WM_M6">#REF!</definedName>
    <definedName name="Wmembrane">#REF!</definedName>
    <definedName name="WMG">#REF!</definedName>
    <definedName name="wo" localSheetId="9" hidden="1">{#N/A,#N/A,FALSE,"Chi tiÆt"}</definedName>
    <definedName name="wo" hidden="1">{#N/A,#N/A,FALSE,"Chi tiÆt"}</definedName>
    <definedName name="WO.100">#REF!</definedName>
    <definedName name="wood.f">#REF!</definedName>
    <definedName name="wood.s">#REF!</definedName>
    <definedName name="Wood_filler">#REF!</definedName>
    <definedName name="Wooden_Clip">#REF!</definedName>
    <definedName name="woodfiler">#REF!</definedName>
    <definedName name="woodfiller">#REF!</definedName>
    <definedName name="woodstain">#REF!</definedName>
    <definedName name="WORK">#REF!</definedName>
    <definedName name="workable_index">#REF!</definedName>
    <definedName name="workable_index2">#REF!</definedName>
    <definedName name="workshop">#REF!</definedName>
    <definedName name="wp">#REF!</definedName>
    <definedName name="Wp.5">#REF!</definedName>
    <definedName name="wp_1">#REF!</definedName>
    <definedName name="wp_c">#REF!</definedName>
    <definedName name="wpass">#REF!</definedName>
    <definedName name="wpatap">"'file://SERVER3/har-data/STRUCTURE PRICE OF BQ KOMPAS GRAMEDIA.xls'#$analisa.$#REF!$#REF!"</definedName>
    <definedName name="wpel">#REF!</definedName>
    <definedName name="wpm_sc">"$#REF!.$H$13"</definedName>
    <definedName name="WPPPP" localSheetId="9" hidden="1">{#N/A,#N/A,FALSE,"Chi tiÆt"}</definedName>
    <definedName name="WPPPP" hidden="1">{#N/A,#N/A,FALSE,"Chi tiÆt"}</definedName>
    <definedName name="wpump">#REF!</definedName>
    <definedName name="WQET" localSheetId="9">{"'Sheet1'!$A$1"}</definedName>
    <definedName name="WQET">{"'Sheet1'!$A$1"}</definedName>
    <definedName name="WQEYGT" localSheetId="9" hidden="1">{#N/A,#N/A,FALSE,"REK";#N/A,#N/A,FALSE,"rab"}</definedName>
    <definedName name="WQEYGT" hidden="1">{#N/A,#N/A,FALSE,"REK";#N/A,#N/A,FALSE,"rab"}</definedName>
    <definedName name="wqeygtQWET" localSheetId="9" hidden="1">{#N/A,#N/A,FALSE,"REK";#N/A,#N/A,FALSE,"rab"}</definedName>
    <definedName name="wqeygtQWET" hidden="1">{#N/A,#N/A,FALSE,"REK";#N/A,#N/A,FALSE,"rab"}</definedName>
    <definedName name="wqwqw" hidden="1">#REF!</definedName>
    <definedName name="wr">#REF!</definedName>
    <definedName name="wr." localSheetId="9" hidden="1">{#N/A,#N/A,FALSE,"Chi tiÆt"}</definedName>
    <definedName name="wr." hidden="1">{#N/A,#N/A,FALSE,"Chi tiÆt"}</definedName>
    <definedName name="wr_4">#REF!</definedName>
    <definedName name="wrf" localSheetId="9" hidden="1">{#N/A,#N/A,TRUE,"Front";#N/A,#N/A,TRUE,"Simple Letter";#N/A,#N/A,TRUE,"Inside";#N/A,#N/A,TRUE,"Contents";#N/A,#N/A,TRUE,"Basis";#N/A,#N/A,TRUE,"Inclusions";#N/A,#N/A,TRUE,"Exclusions";#N/A,#N/A,TRUE,"Areas";#N/A,#N/A,TRUE,"Summary";#N/A,#N/A,TRUE,"Detail"}</definedName>
    <definedName name="wrf" hidden="1">{#N/A,#N/A,TRUE,"Front";#N/A,#N/A,TRUE,"Simple Letter";#N/A,#N/A,TRUE,"Inside";#N/A,#N/A,TRUE,"Contents";#N/A,#N/A,TRUE,"Basis";#N/A,#N/A,TRUE,"Inclusions";#N/A,#N/A,TRUE,"Exclusions";#N/A,#N/A,TRUE,"Areas";#N/A,#N/A,TRUE,"Summary";#N/A,#N/A,TRUE,"Detail"}</definedName>
    <definedName name="wrg" localSheetId="9" hidden="1">{#N/A,#N/A,FALSE,"REK";#N/A,#N/A,FALSE,"rab"}</definedName>
    <definedName name="wrg" hidden="1">{#N/A,#N/A,FALSE,"REK";#N/A,#N/A,FALSE,"rab"}</definedName>
    <definedName name="WRGR">#REF!</definedName>
    <definedName name="wrn" localSheetId="9" hidden="1">{#N/A,#N/A,FALSE,"Chi tiÆt"}</definedName>
    <definedName name="wrn" hidden="1">{#N/A,#N/A,FALSE,"Chi tiÆt"}</definedName>
    <definedName name="wrn.AAA." localSheetId="9" hidden="1">{#N/A,#N/A,FALSE,"REK";#N/A,#N/A,FALSE,"Bq-ARS"}</definedName>
    <definedName name="wrn.AAA." hidden="1">{#N/A,#N/A,FALSE,"REK";#N/A,#N/A,FALSE,"Bq-ARS"}</definedName>
    <definedName name="wrn.AAA.1" localSheetId="9" hidden="1">{#N/A,#N/A,FALSE,"REK";#N/A,#N/A,FALSE,"Bq-ARS"}</definedName>
    <definedName name="wrn.AAA.1" hidden="1">{#N/A,#N/A,FALSE,"REK";#N/A,#N/A,FALSE,"Bq-ARS"}</definedName>
    <definedName name="wrn.AAA.2" localSheetId="9" hidden="1">{#N/A,#N/A,FALSE,"REK";#N/A,#N/A,FALSE,"Bq-ARS"}</definedName>
    <definedName name="wrn.AAA.2" hidden="1">{#N/A,#N/A,FALSE,"REK";#N/A,#N/A,FALSE,"Bq-ARS"}</definedName>
    <definedName name="wrn.chi._.1" localSheetId="9" hidden="1">{#N/A,#N/A,FALSE,"Chi tiÆt"}</definedName>
    <definedName name="wrn.chi._.1" hidden="1">{#N/A,#N/A,FALSE,"Chi tiÆt"}</definedName>
    <definedName name="wrn.chi._.tiÆt." localSheetId="9" hidden="1">{#N/A,#N/A,FALSE,"Chi tiÆt"}</definedName>
    <definedName name="wrn.chi._.tiÆt." hidden="1">{#N/A,#N/A,FALSE,"Chi tiÆt"}</definedName>
    <definedName name="wrn.chi._.tiÆt._1" localSheetId="9" hidden="1">{#N/A,#N/A,FALSE,"Chi tiÆt"}</definedName>
    <definedName name="wrn.chi._.tiÆt._1" hidden="1">{#N/A,#N/A,FALSE,"Chi tiÆt"}</definedName>
    <definedName name="wrn.chi_.tiAEta" localSheetId="9" hidden="1">{#N/A,#N/A,FALSE,"Chi tiÆt"}</definedName>
    <definedName name="wrn.chi_.tiAEta" hidden="1">{#N/A,#N/A,FALSE,"Chi tiÆt"}</definedName>
    <definedName name="wrn.chi_tiAEt.1" localSheetId="9" hidden="1">{#N/A,#N/A,FALSE,"Chi tiÆt"}</definedName>
    <definedName name="wrn.chi_tiAEt.1" hidden="1">{#N/A,#N/A,FALSE,"Chi tiÆt"}</definedName>
    <definedName name="wrn.chi_tiAEt.1a" localSheetId="9" hidden="1">{#N/A,#N/A,FALSE,"Chi tiÆt"}</definedName>
    <definedName name="wrn.chi_tiAEt.1a" hidden="1">{#N/A,#N/A,FALSE,"Chi tiÆt"}</definedName>
    <definedName name="wrn.Full._.Report." localSheetId="9"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Monthly._.Statement." localSheetId="9" hidden="1">{#N/A,#N/A,FALSE,"Tabelle2";#N/A,#N/A,FALSE,"Tabelle1"}</definedName>
    <definedName name="wrn.Monthly._.Statement." hidden="1">{#N/A,#N/A,FALSE,"Tabelle2";#N/A,#N/A,FALSE,"Tabelle1"}</definedName>
    <definedName name="wrn.rtpl." localSheetId="9" hidden="1">{#N/A,#N/A,FALSE,"REK-S-TPL";#N/A,#N/A,FALSE,"REK-TPML";#N/A,#N/A,FALSE,"RAB-TEMPEL"}</definedName>
    <definedName name="wrn.rtpl." hidden="1">{#N/A,#N/A,FALSE,"REK-S-TPL";#N/A,#N/A,FALSE,"REK-TPML";#N/A,#N/A,FALSE,"RAB-TEMPEL"}</definedName>
    <definedName name="wrn.rtpl.1" localSheetId="9" hidden="1">{#N/A,#N/A,FALSE,"REK-S-TPL";#N/A,#N/A,FALSE,"REK-TPML";#N/A,#N/A,FALSE,"RAB-TEMPEL"}</definedName>
    <definedName name="wrn.rtpl.1" hidden="1">{#N/A,#N/A,FALSE,"REK-S-TPL";#N/A,#N/A,FALSE,"REK-TPML";#N/A,#N/A,FALSE,"RAB-TEMPEL"}</definedName>
    <definedName name="wrn.rtpl.2" localSheetId="9" hidden="1">{#N/A,#N/A,FALSE,"REK-S-TPL";#N/A,#N/A,FALSE,"REK-TPML";#N/A,#N/A,FALSE,"RAB-TEMPEL"}</definedName>
    <definedName name="wrn.rtpl.2" hidden="1">{#N/A,#N/A,FALSE,"REK-S-TPL";#N/A,#N/A,FALSE,"REK-TPML";#N/A,#N/A,FALSE,"RAB-TEMPEL"}</definedName>
    <definedName name="wrn.rtpl.3" localSheetId="9" hidden="1">{#N/A,#N/A,FALSE,"REK-S-TPL";#N/A,#N/A,FALSE,"REK-TPML";#N/A,#N/A,FALSE,"RAB-TEMPEL"}</definedName>
    <definedName name="wrn.rtpl.3" hidden="1">{#N/A,#N/A,FALSE,"REK-S-TPL";#N/A,#N/A,FALSE,"REK-TPML";#N/A,#N/A,FALSE,"RAB-TEMPEL"}</definedName>
    <definedName name="wrn.ry." localSheetId="9" hidden="1">{#N/A,#N/A,FALSE,"REK";#N/A,#N/A,FALSE,"rab"}</definedName>
    <definedName name="wrn.ry." hidden="1">{#N/A,#N/A,FALSE,"REK";#N/A,#N/A,FALSE,"rab"}</definedName>
    <definedName name="wrn.ry.1" localSheetId="9" hidden="1">{#N/A,#N/A,FALSE,"REK";#N/A,#N/A,FALSE,"rab"}</definedName>
    <definedName name="wrn.ry.1" hidden="1">{#N/A,#N/A,FALSE,"REK";#N/A,#N/A,FALSE,"rab"}</definedName>
    <definedName name="wrn.ry.3" localSheetId="9" hidden="1">{#N/A,#N/A,FALSE,"REK";#N/A,#N/A,FALSE,"rab"}</definedName>
    <definedName name="wrn.ry.3" hidden="1">{#N/A,#N/A,FALSE,"REK";#N/A,#N/A,FALSE,"rab"}</definedName>
    <definedName name="wrn.ts." localSheetId="9" hidden="1">{"tabel plat",#N/A,TRUE,"Kontrol";"pembebanan portal",#N/A,TRUE,"balok tinggi"}</definedName>
    <definedName name="wrn.ts." hidden="1">{"tabel plat",#N/A,TRUE,"Kontrol";"pembebanan portal",#N/A,TRUE,"balok tinggi"}</definedName>
    <definedName name="wrnx" localSheetId="9" hidden="1">{#N/A,#N/A,TRUE,"Front";#N/A,#N/A,TRUE,"Simple Letter";#N/A,#N/A,TRUE,"Inside";#N/A,#N/A,TRUE,"Contents";#N/A,#N/A,TRUE,"Basis";#N/A,#N/A,TRUE,"Inclusions";#N/A,#N/A,TRUE,"Exclusions";#N/A,#N/A,TRUE,"Areas";#N/A,#N/A,TRUE,"Summary";#N/A,#N/A,TRUE,"Detail"}</definedName>
    <definedName name="wrnx" hidden="1">{#N/A,#N/A,TRUE,"Front";#N/A,#N/A,TRUE,"Simple Letter";#N/A,#N/A,TRUE,"Inside";#N/A,#N/A,TRUE,"Contents";#N/A,#N/A,TRUE,"Basis";#N/A,#N/A,TRUE,"Inclusions";#N/A,#N/A,TRUE,"Exclusions";#N/A,#N/A,TRUE,"Areas";#N/A,#N/A,TRUE,"Summary";#N/A,#N/A,TRUE,"Detail"}</definedName>
    <definedName name="WRP">#REF!</definedName>
    <definedName name="WRS">#REF!</definedName>
    <definedName name="ws">#REF!</definedName>
    <definedName name="ws_d">"$#REF!.$H$31"</definedName>
    <definedName name="WSC">#REF!</definedName>
    <definedName name="wt">#REF!</definedName>
    <definedName name="wt.60hp">#REF!</definedName>
    <definedName name="wtc">#REF!</definedName>
    <definedName name="wtc_1">#REF!</definedName>
    <definedName name="wtc_1_1">#REF!</definedName>
    <definedName name="wtc_2">#REF!</definedName>
    <definedName name="wtc_3">#REF!</definedName>
    <definedName name="wtc_4">#REF!</definedName>
    <definedName name="wtc_4_1">#REF!</definedName>
    <definedName name="wtc_5">#REF!</definedName>
    <definedName name="wtc_6">#REF!</definedName>
    <definedName name="wtc_7">#REF!</definedName>
    <definedName name="wtc_8">#REF!</definedName>
    <definedName name="wtc_9">#REF!</definedName>
    <definedName name="WTDR">#REF!</definedName>
    <definedName name="wtflw230j">#REF!</definedName>
    <definedName name="wtflw830j">#REF!</definedName>
    <definedName name="WTR">#REF!</definedName>
    <definedName name="wtrclsC406">#REF!</definedName>
    <definedName name="wtrpr">#REF!</definedName>
    <definedName name="wtrst">#REF!</definedName>
    <definedName name="WTRTANK">#REF!</definedName>
    <definedName name="WTT">#REF!</definedName>
    <definedName name="WVR">#REF!</definedName>
    <definedName name="WW" localSheetId="9">{"'Sheet1'!$A$1"}</definedName>
    <definedName name="WW">{"'Sheet1'!$A$1"}</definedName>
    <definedName name="WWL">#REF!</definedName>
    <definedName name="WWTT">#REF!</definedName>
    <definedName name="www">#REF!</definedName>
    <definedName name="WWW_4">#REF!</definedName>
    <definedName name="wwww">#REF!</definedName>
    <definedName name="WWWWWW">#REF!</definedName>
    <definedName name="X">#REF!</definedName>
    <definedName name="X.1">#REF!</definedName>
    <definedName name="X.2">#REF!</definedName>
    <definedName name="X.3">#REF!</definedName>
    <definedName name="X.4">#REF!</definedName>
    <definedName name="X.5">#REF!</definedName>
    <definedName name="x_4">#REF!</definedName>
    <definedName name="X_ASPAL">#REF!</definedName>
    <definedName name="X_BESI">#REF!</definedName>
    <definedName name="x_fe">#REF!</definedName>
    <definedName name="x_k250">#REF!</definedName>
    <definedName name="x_k350">#REF!</definedName>
    <definedName name="X_PC">#REF!</definedName>
    <definedName name="x17dnc">#REF!</definedName>
    <definedName name="x17dvl">#REF!</definedName>
    <definedName name="x17knc">#REF!</definedName>
    <definedName name="x17kvl">#REF!</definedName>
    <definedName name="X1pFCOnc">#REF!</definedName>
    <definedName name="X1pFCOvc">#REF!</definedName>
    <definedName name="X1pFCOvl">#REF!</definedName>
    <definedName name="x1pignc">#REF!</definedName>
    <definedName name="X1pIGvc">#REF!</definedName>
    <definedName name="x1pigvl">#REF!</definedName>
    <definedName name="x1pind">#REF!</definedName>
    <definedName name="x1pindnc">#REF!</definedName>
    <definedName name="x1pindvl">#REF!</definedName>
    <definedName name="x1ping">#REF!</definedName>
    <definedName name="x1pingnc">#REF!</definedName>
    <definedName name="x1pingvl">#REF!</definedName>
    <definedName name="x1pint">#REF!</definedName>
    <definedName name="x1pintnc">#REF!</definedName>
    <definedName name="X1pINTvc">#REF!</definedName>
    <definedName name="x1pintvl">#REF!</definedName>
    <definedName name="x1pitnc">#REF!</definedName>
    <definedName name="X1pITvc">#REF!</definedName>
    <definedName name="x1pitvl">#REF!</definedName>
    <definedName name="x20knc">#REF!</definedName>
    <definedName name="x20kvl">#REF!</definedName>
    <definedName name="x22knc">#REF!</definedName>
    <definedName name="x22kvl">#REF!</definedName>
    <definedName name="x2mig1nc">#REF!</definedName>
    <definedName name="x2mig1vl">#REF!</definedName>
    <definedName name="x2min1nc">#REF!</definedName>
    <definedName name="x2min1vl">#REF!</definedName>
    <definedName name="x2mit1vl">#REF!</definedName>
    <definedName name="x2mitnc">#REF!</definedName>
    <definedName name="xa">#REF!</definedName>
    <definedName name="XC_16">#REF!</definedName>
    <definedName name="XCCT">0.5</definedName>
    <definedName name="xdsnc">#REF!</definedName>
    <definedName name="xdsvl">#REF!</definedName>
    <definedName name="xfco">#REF!</definedName>
    <definedName name="xfco3p">#REF!</definedName>
    <definedName name="xfconc">#REF!</definedName>
    <definedName name="xfconc3p">#REF!</definedName>
    <definedName name="xfcotnc">#REF!</definedName>
    <definedName name="xfcotvl">#REF!</definedName>
    <definedName name="xfcovl">#REF!</definedName>
    <definedName name="xfcovl3p">#REF!</definedName>
    <definedName name="xfnc">#REF!</definedName>
    <definedName name="xfvl">#REF!</definedName>
    <definedName name="xfzdrrs">#REF!</definedName>
    <definedName name="xhn">#REF!</definedName>
    <definedName name="xhnnc">#REF!</definedName>
    <definedName name="xhnvl">#REF!</definedName>
    <definedName name="XI">#REF!</definedName>
    <definedName name="xig">#REF!</definedName>
    <definedName name="xig1">#REF!</definedName>
    <definedName name="xig1nc">#REF!</definedName>
    <definedName name="xig1p">#REF!</definedName>
    <definedName name="xig1pnc">#REF!</definedName>
    <definedName name="xig1pvl">#REF!</definedName>
    <definedName name="xig1vl">#REF!</definedName>
    <definedName name="xig2nc">#REF!</definedName>
    <definedName name="xig2vl">#REF!</definedName>
    <definedName name="xig3p">#REF!</definedName>
    <definedName name="xiggnc">#REF!</definedName>
    <definedName name="xiggvl">#REF!</definedName>
    <definedName name="xignc">#REF!</definedName>
    <definedName name="xignc3p">#REF!</definedName>
    <definedName name="xigvl">#REF!</definedName>
    <definedName name="xigvl3p">#REF!</definedName>
    <definedName name="xin">#REF!</definedName>
    <definedName name="xin190">#REF!</definedName>
    <definedName name="xin1903p">#REF!</definedName>
    <definedName name="xin190nc">#REF!</definedName>
    <definedName name="xin190nc3p">#REF!</definedName>
    <definedName name="xin190vl">#REF!</definedName>
    <definedName name="xin190vl3p">#REF!</definedName>
    <definedName name="xin2903p">#REF!</definedName>
    <definedName name="xin290nc3p">#REF!</definedName>
    <definedName name="xin290vl3p">#REF!</definedName>
    <definedName name="xin3p">#REF!</definedName>
    <definedName name="xin901nc">#REF!</definedName>
    <definedName name="xin901vl">#REF!</definedName>
    <definedName name="xind">#REF!</definedName>
    <definedName name="xind1p">#REF!</definedName>
    <definedName name="xind1pnc">#REF!</definedName>
    <definedName name="xind1pvl">#REF!</definedName>
    <definedName name="xind3p">#REF!</definedName>
    <definedName name="xindnc">#REF!</definedName>
    <definedName name="xindnc1p">#REF!</definedName>
    <definedName name="xindnc3p">#REF!</definedName>
    <definedName name="xindvl">#REF!</definedName>
    <definedName name="xindvl1p">#REF!</definedName>
    <definedName name="xindvl3p">#REF!</definedName>
    <definedName name="xing1p">#REF!</definedName>
    <definedName name="xing1pnc">#REF!</definedName>
    <definedName name="xing1pvl">#REF!</definedName>
    <definedName name="xingnc1p">#REF!</definedName>
    <definedName name="xingvl1p">#REF!</definedName>
    <definedName name="xinnc">#REF!</definedName>
    <definedName name="xinnc3p">#REF!</definedName>
    <definedName name="xint1p">#REF!</definedName>
    <definedName name="xinvl">#REF!</definedName>
    <definedName name="xinvl3p">#REF!</definedName>
    <definedName name="xit">#REF!</definedName>
    <definedName name="xit1">#REF!</definedName>
    <definedName name="xit1nc">#REF!</definedName>
    <definedName name="xit1p">#REF!</definedName>
    <definedName name="xit1pnc">#REF!</definedName>
    <definedName name="xit1pvl">#REF!</definedName>
    <definedName name="xit1vl">#REF!</definedName>
    <definedName name="xit23p">#REF!</definedName>
    <definedName name="xit2nc">#REF!</definedName>
    <definedName name="xit2nc3p">#REF!</definedName>
    <definedName name="xit2vl">#REF!</definedName>
    <definedName name="xit2vl3p">#REF!</definedName>
    <definedName name="xit3p">#REF!</definedName>
    <definedName name="xitnc">#REF!</definedName>
    <definedName name="xitnc3p">#REF!</definedName>
    <definedName name="xittnc">#REF!</definedName>
    <definedName name="xittvl">#REF!</definedName>
    <definedName name="xitvl">#REF!</definedName>
    <definedName name="xitvl3p">#REF!</definedName>
    <definedName name="XIV">#REF!</definedName>
    <definedName name="xl">#REF!</definedName>
    <definedName name="xm">#REF!</definedName>
    <definedName name="xr1nc">#REF!</definedName>
    <definedName name="xr1vl">#REF!</definedName>
    <definedName name="xtr3pnc">#REF!</definedName>
    <definedName name="xtr3pvl">#REF!</definedName>
    <definedName name="XX">#REF!</definedName>
    <definedName name="XXA">#N/A</definedName>
    <definedName name="XXA_2">"STOP:STOPE"</definedName>
    <definedName name="XXA_37">"STOP_37:STOPE_37"</definedName>
    <definedName name="XXA_48">"STOP:STOPE"</definedName>
    <definedName name="XXCD" hidden="1">#REF!</definedName>
    <definedName name="xxcffdrrra">#REF!</definedName>
    <definedName name="xxx">#N/A</definedName>
    <definedName name="XXXAAAA" localSheetId="9">{"'Sheet1'!$L$16"}</definedName>
    <definedName name="XXXAAAA">{"'Sheet1'!$L$16"}</definedName>
    <definedName name="XXXX">#REF!</definedName>
    <definedName name="xxxxx">IF(OR(#REF!="Upah",#REF!="Bahan",#REF!="Alat",#REF!="Sub Kontraktor"),1,0)</definedName>
    <definedName name="xxxxxxx">#N/A</definedName>
    <definedName name="xxxxxxxx">#N/A</definedName>
    <definedName name="xxxxxxxxx">#N/A</definedName>
    <definedName name="xxxxxxxxxx">#N/A</definedName>
    <definedName name="xxxxxxxxxxxxxx">#N/A</definedName>
    <definedName name="xxxxxxxxxxxxxxxxx">#N/A</definedName>
    <definedName name="xxxxxxxxxxxxxxxxxx">#N/A</definedName>
    <definedName name="Y">#REF!</definedName>
    <definedName name="Y.1">#REF!</definedName>
    <definedName name="Y.2">#REF!</definedName>
    <definedName name="Y.4">#REF!</definedName>
    <definedName name="Y.Q">#REF!</definedName>
    <definedName name="y_4">#REF!</definedName>
    <definedName name="yaa">#REF!</definedName>
    <definedName name="yahMalik">#REF!</definedName>
    <definedName name="Yale.besar">#REF!</definedName>
    <definedName name="Yale.kecil">#REF!</definedName>
    <definedName name="yale2">#REF!</definedName>
    <definedName name="yayuk" hidden="1">#REF!</definedName>
    <definedName name="yeir">#REF!</definedName>
    <definedName name="YEN">#REF!</definedName>
    <definedName name="yes" localSheetId="9">{"Book1","4.09 FLORA DAN FAUNA.xls","4.22 PERLENGKAPAN SEKOLAH.xls"}</definedName>
    <definedName name="yes" localSheetId="8">{"Book1","4.09 FLORA DAN FAUNA.xls","4.22 PERLENGKAPAN SEKOLAH.xls"}</definedName>
    <definedName name="yes">{"Book1","4.09 FLORA DAN FAUNA.xls","4.22 PERLENGKAPAN SEKOLAH.xls"}</definedName>
    <definedName name="yfhd" localSheetId="9">{"'Sheet1'!$A$1"}</definedName>
    <definedName name="yfhd">{"'Sheet1'!$A$1"}</definedName>
    <definedName name="ygjgh" hidden="1">#REF!</definedName>
    <definedName name="yhg">#REF!</definedName>
    <definedName name="yield">#REF!</definedName>
    <definedName name="yj">#REF!</definedName>
    <definedName name="yjs">#REF!</definedName>
    <definedName name="ykk" localSheetId="9">{"'Sheet1'!$A$1"}</definedName>
    <definedName name="ykk">{"'Sheet1'!$A$1"}</definedName>
    <definedName name="yky" localSheetId="9">{"'Sheet1'!$A$1"}</definedName>
    <definedName name="yky">{"'Sheet1'!$A$1"}</definedName>
    <definedName name="yono" localSheetId="9">[0]!____ana111</definedName>
    <definedName name="yono">____ana111</definedName>
    <definedName name="YONS" localSheetId="9">#REF!</definedName>
    <definedName name="YONS">#REF!</definedName>
    <definedName name="you" localSheetId="9">{"Book1","4.09 FLORA DAN FAUNA.xls","4.22 PERLENGKAPAN SEKOLAH.xls"}</definedName>
    <definedName name="you" localSheetId="8">{"Book1","4.09 FLORA DAN FAUNA.xls","4.22 PERLENGKAPAN SEKOLAH.xls"}</definedName>
    <definedName name="you">{"Book1","4.09 FLORA DAN FAUNA.xls","4.22 PERLENGKAPAN SEKOLAH.xls"}</definedName>
    <definedName name="YR">#REF!</definedName>
    <definedName name="yst150">#REF!</definedName>
    <definedName name="ystrain">#REF!</definedName>
    <definedName name="YTL" hidden="1">#REF!</definedName>
    <definedName name="ytytj">#REF!</definedName>
    <definedName name="ytytj_3">#REF!</definedName>
    <definedName name="ytytj_4">#REF!</definedName>
    <definedName name="yu">#REF!</definedName>
    <definedName name="yu5u" localSheetId="9">{"'Sheet1'!$A$1"}</definedName>
    <definedName name="yu5u">{"'Sheet1'!$A$1"}</definedName>
    <definedName name="yuiwrei">#REF!</definedName>
    <definedName name="yuup">#REF!</definedName>
    <definedName name="yuy" localSheetId="9">{"Book1","RAB PASAR 30 AUG SCRAB.xls"}</definedName>
    <definedName name="yuy">{"Book1","RAB PASAR 30 AUG SCRAB.xls"}</definedName>
    <definedName name="yuyam" localSheetId="9">{"Book1","RAB PASAR 30 AUG SCRAB.xls"}</definedName>
    <definedName name="yuyam">{"Book1","RAB PASAR 30 AUG SCRAB.xls"}</definedName>
    <definedName name="YWRY4Y" localSheetId="9" hidden="1">{#N/A,#N/A,TRUE,"Front";#N/A,#N/A,TRUE,"Simple Letter";#N/A,#N/A,TRUE,"Inside";#N/A,#N/A,TRUE,"Contents";#N/A,#N/A,TRUE,"Basis";#N/A,#N/A,TRUE,"Inclusions";#N/A,#N/A,TRUE,"Exclusions";#N/A,#N/A,TRUE,"Areas";#N/A,#N/A,TRUE,"Summary";#N/A,#N/A,TRUE,"Detail"}</definedName>
    <definedName name="YWRY4Y" hidden="1">{#N/A,#N/A,TRUE,"Front";#N/A,#N/A,TRUE,"Simple Letter";#N/A,#N/A,TRUE,"Inside";#N/A,#N/A,TRUE,"Contents";#N/A,#N/A,TRUE,"Basis";#N/A,#N/A,TRUE,"Inclusions";#N/A,#N/A,TRUE,"Exclusions";#N/A,#N/A,TRUE,"Areas";#N/A,#N/A,TRUE,"Summary";#N/A,#N/A,TRUE,"Detail"}</definedName>
    <definedName name="YY" localSheetId="9">{"'Sheet1'!$A$1"}</definedName>
    <definedName name="YY">{"'Sheet1'!$A$1"}</definedName>
    <definedName name="yy7133c">#REF!</definedName>
    <definedName name="Z">#REF!</definedName>
    <definedName name="Z.1">#REF!</definedName>
    <definedName name="Z.2">#REF!</definedName>
    <definedName name="Z.3">#REF!</definedName>
    <definedName name="Z.4">#REF!</definedName>
    <definedName name="Z.5">#REF!</definedName>
    <definedName name="Z.6">#REF!</definedName>
    <definedName name="Z_057A9D4D_AD57_4230_B577_3CED2480CA7C_.wvu.Cols" hidden="1">#REF!</definedName>
    <definedName name="Z_057A9D4D_AD57_4230_B577_3CED2480CA7C_.wvu.Rows" hidden="1">#REF!</definedName>
    <definedName name="Z_062F37CF_EA4D_4E44_8A25_30F7F8EE07FB_.wvu.PrintArea" hidden="1">#REF!</definedName>
    <definedName name="Z_062F37CF_EA4D_4E44_8A25_30F7F8EE07FB_.wvu.Rows" localSheetId="9" hidden="1">#REF!,#REF!</definedName>
    <definedName name="Z_062F37CF_EA4D_4E44_8A25_30F7F8EE07FB_.wvu.Rows" hidden="1">#REF!,#REF!</definedName>
    <definedName name="Z_1">#REF!</definedName>
    <definedName name="Z_1_1">#REF!</definedName>
    <definedName name="Z_1_1_1">#REF!</definedName>
    <definedName name="Z_2">#REF!</definedName>
    <definedName name="Z_3">#REF!</definedName>
    <definedName name="Z_37892081_E9BE_11D6_833C_00403396C58E_.wvu.PrintTitles" hidden="1">#REF!</definedName>
    <definedName name="Z_4">#REF!</definedName>
    <definedName name="Z_4_1">#REF!</definedName>
    <definedName name="Z_4900D912_D400_4A61_8DD9_12CD5711EDE2_.wvu.FilterData" hidden="1">#REF!</definedName>
    <definedName name="Z_4A4DBCF5_6E02_43D6_8F4D_223D21633DB8_.wvu.PrintArea" hidden="1">#REF!</definedName>
    <definedName name="Z_4A4DBCF5_6E02_43D6_8F4D_223D21633DB8_.wvu.Rows" hidden="1">#REF!,#REF!</definedName>
    <definedName name="Z_5">#REF!</definedName>
    <definedName name="Z_5107985B_0AF1_481E_8B01_41E5AE471770_.wvu.FilterData" hidden="1">#REF!</definedName>
    <definedName name="Z_51E77344_8E5D_467B_BA8D_2DE52A3D5C15_.wvu.Rows" hidden="1">#REF!</definedName>
    <definedName name="Z_6">#REF!</definedName>
    <definedName name="Z_60C09D59_E1B8_4DE0_84A5_C4D52EC877AC_.wvu.Rows" hidden="1">#REF!,#REF!,#REF!,#REF!,#REF!,#REF!,#REF!,#REF!,#REF!</definedName>
    <definedName name="Z_6AC24530_79FB_4428_8B8F_7B0B0F3F079E_.wvu.Rows" hidden="1">#REF!</definedName>
    <definedName name="Z_7">#REF!</definedName>
    <definedName name="Z_7_1">#REF!</definedName>
    <definedName name="Z_76A67B41_6CC8_11D7_9233_0050BFDB8885_.wvu.PrintArea" hidden="1">#REF!</definedName>
    <definedName name="Z_8">#REF!</definedName>
    <definedName name="Z_9">#REF!</definedName>
    <definedName name="Z_905CC869_795C_4E5E_B879_52BB42470404_.wvu.FilterData" hidden="1">#REF!</definedName>
    <definedName name="Z_951381D6_C6D1_4C6C_A572_59CAF1F656FA_.wvu.Rows" hidden="1">#REF!</definedName>
    <definedName name="Z_9B4EB5C0_E8C0_11D6_8DB2_0050BA60FDD2_.wvu.PrintArea" hidden="1">#REF!</definedName>
    <definedName name="Z_BBCE61C3_A8E3_40A4_AC77_78E15544C3A9_.wvu.Rows" hidden="1">#REF!</definedName>
    <definedName name="Z_C5F07B99_5B9B_4D7E_8E51_7715CFFC23CA_.wvu.Rows" hidden="1">#REF!,#REF!,#REF!,#REF!,#REF!,#REF!,#REF!,#REF!,#REF!,#REF!,#REF!,#REF!,#REF!,#REF!,#REF!,#REF!</definedName>
    <definedName name="Z_C68F7E66_DBEE_4C62_8CE7_6B99B31303FC_.wvu.Rows" hidden="1">#REF!,#REF!,#REF!</definedName>
    <definedName name="Z_C86B572B_83DE_4391_B2CB_60230E9BC487_.wvu.Rows" hidden="1">#REF!</definedName>
    <definedName name="Z_D86151A1_DA90_11D5_A2BA_000021D4E035_.wvu.Rows" hidden="1">#REF!,#REF!</definedName>
    <definedName name="Z_E59B93DB_2A69_47DC_BCEC_8687447A6518_.wvu.Rows" hidden="1">#REF!</definedName>
    <definedName name="Z_F0C8E8A9_6E31_4B34_A5F0_447B34CED1F0_.wvu.Rows" hidden="1">#REF!</definedName>
    <definedName name="Z_F77BEDA0_E8BF_11D6_833C_00403396C58E_.wvu.PrintArea" hidden="1">#REF!</definedName>
    <definedName name="Z_F9ED5321_EA7D_11D6_833C_00403396C58E_.wvu.PrintTitles" hidden="1">#REF!</definedName>
    <definedName name="za">5100</definedName>
    <definedName name="zam" localSheetId="9">{"Book1","4.09 FLORA DAN FAUNA.xls","4.22 PERLENGKAPAN SEKOLAH.xls"}</definedName>
    <definedName name="zam" localSheetId="8">{"Book1","4.09 FLORA DAN FAUNA.xls","4.22 PERLENGKAPAN SEKOLAH.xls"}</definedName>
    <definedName name="zam">{"Book1","4.09 FLORA DAN FAUNA.xls","4.22 PERLENGKAPAN SEKOLAH.xls"}</definedName>
    <definedName name="zebo.1">#REF!</definedName>
    <definedName name="zebo.2">#REF!</definedName>
    <definedName name="zebo.3">#REF!</definedName>
    <definedName name="zenk">#REF!</definedName>
    <definedName name="zffzfzfzf" hidden="1">#REF!</definedName>
    <definedName name="zfsegf">#REF!</definedName>
    <definedName name="zfzfzfxfrr">#REF!</definedName>
    <definedName name="zinckalum">#REF!</definedName>
    <definedName name="zincromate">#REF!</definedName>
    <definedName name="zink">#REF!</definedName>
    <definedName name="Zip">#REF!</definedName>
    <definedName name="Zufri">#REF!</definedName>
    <definedName name="zxdd">#REF!</definedName>
    <definedName name="zxf" localSheetId="9">{"'Sheet1'!$A$1"}</definedName>
    <definedName name="zxf">{"'Sheet1'!$A$1"}</definedName>
    <definedName name="zxfgdsg">#REF!</definedName>
    <definedName name="zxfzfzfz" hidden="1">#REF!</definedName>
    <definedName name="zxzxfxf" hidden="1">#REF!</definedName>
    <definedName name="ZZ">#REF!</definedName>
    <definedName name="ZZ_1">#REF!</definedName>
    <definedName name="ZZ_4">#REF!</definedName>
    <definedName name="zzfill" hidden="1">#REF!</definedName>
    <definedName name="zzxxx">#REF!</definedName>
    <definedName name="zzz">#REF!</definedName>
    <definedName name="zzzxffz" hidden="1">#REF!</definedName>
    <definedName name="zzzz">#REF!</definedName>
    <definedName name="zzzzz">#REF!</definedName>
    <definedName name="zzzzzz">#REF!</definedName>
    <definedName name="ｷｸﾞ_1">#REF!</definedName>
    <definedName name="ｹｼ1">#REF!</definedName>
    <definedName name="ｹｼ2">#REF!</definedName>
    <definedName name="ｹｼ3">#REF!</definedName>
    <definedName name="ｹｼ4">#REF!</definedName>
    <definedName name="ｹｼ5">#REF!</definedName>
    <definedName name="ｼｽｳ_1">#REF!</definedName>
    <definedName name="ｼｮｳﾒｲﾘﾂ_1">#REF!</definedName>
    <definedName name="ｼｮｳﾒｲﾘﾂ_2">#REF!</definedName>
    <definedName name="ｽﾞｰﾑ">#REF!</definedName>
    <definedName name="ｽﾞｰﾑ2">#REF!</definedName>
    <definedName name="ﾊﾝｼｬﾘﾂ">#REF!</definedName>
    <definedName name="ﾌｧｲﾙ">#REF!</definedName>
    <definedName name="ﾍﾔｼｽｳ_2">#REF!</definedName>
    <definedName name="ﾎｼｭﾘﾂ">#REF!</definedName>
    <definedName name="ﾒﾆｭｰ">#REF!</definedName>
    <definedName name="ﾗﾝﾌﾟ_1">#REF!</definedName>
    <definedName name="ﾗﾝﾌﾟ_2">#REF!</definedName>
    <definedName name="ﾗﾝﾌﾟ_3">#REF!</definedName>
    <definedName name="견적품의서" localSheetId="9">{"'장비'!$A$3:$M$12"}</definedName>
    <definedName name="견적품의서">{"'장비'!$A$3:$M$12"}</definedName>
    <definedName name="견적품의서1" localSheetId="9">{"'장비'!$A$3:$M$12"}</definedName>
    <definedName name="견적품의서1">{"'장비'!$A$3:$M$12"}</definedName>
    <definedName name="ㄴㅇㄹㄴㄹ" localSheetId="9">{"'Sheet1'!$D$19","'Sheet1'!$B$22:$E$22"}</definedName>
    <definedName name="ㄴㅇㄹㄴㄹ">{"'Sheet1'!$D$19","'Sheet1'!$B$22:$E$22"}</definedName>
    <definedName name="ㄹㄴㅁㄹㅇㄴ" localSheetId="9">{"'Sheet1'!$D$19","'Sheet1'!$B$22:$E$22"}</definedName>
    <definedName name="ㄹㄴㅁㄹㅇㄴ">{"'Sheet1'!$D$19","'Sheet1'!$B$22:$E$22"}</definedName>
    <definedName name="ㄹ어미ㅏㄹ" localSheetId="9">{"'Sheet1'!$D$19","'Sheet1'!$B$22:$E$22"}</definedName>
    <definedName name="ㄹ어미ㅏㄹ">{"'Sheet1'!$D$19","'Sheet1'!$B$22:$E$22"}</definedName>
    <definedName name="ㅁㅇㄹㄴㄻ" localSheetId="9">{"'Sheet1'!$D$19","'Sheet1'!$B$22:$E$22"}</definedName>
    <definedName name="ㅁㅇㄹㄴㄻ">{"'Sheet1'!$D$19","'Sheet1'!$B$22:$E$22"}</definedName>
    <definedName name="뭉" localSheetId="9">{"'장비'!$A$3:$M$12"}</definedName>
    <definedName name="뭉">{"'장비'!$A$3:$M$12"}</definedName>
    <definedName name="석재받은의뢰업체">255</definedName>
    <definedName name="ㅇㄴㄻㅎㅈㄷㅈㄷㄴ" localSheetId="9">{"'Sheet1'!$D$19","'Sheet1'!$B$22:$E$22"}</definedName>
    <definedName name="ㅇㄴㄻㅎㅈㄷㅈㄷㄴ">{"'Sheet1'!$D$19","'Sheet1'!$B$22:$E$22"}</definedName>
    <definedName name="ㅈㅈ" localSheetId="9">{"'장비'!$A$3:$M$12"}</definedName>
    <definedName name="ㅈㅈ">{"'장비'!$A$3:$M$12"}</definedName>
    <definedName name="ㅈㅈㅈ" localSheetId="9">{"'Sheet1'!$D$19","'Sheet1'!$B$22:$E$22"}</definedName>
    <definedName name="ㅈㅈㅈ">{"'Sheet1'!$D$19","'Sheet1'!$B$22:$E$22"}</definedName>
    <definedName name="토건" localSheetId="9">{"'장비'!$A$3:$M$12"}</definedName>
    <definedName name="토건">{"'장비'!$A$3:$M$12"}</definedName>
    <definedName name="토건공사비대비r" localSheetId="9">{"'장비'!$A$3:$M$12"}</definedName>
    <definedName name="토건공사비대비r">{"'장비'!$A$3:$M$12"}</definedName>
    <definedName name="토건업체" localSheetId="9">{"'장비'!$A$3:$M$12"}</definedName>
    <definedName name="토건업체">{"'장비'!$A$3:$M$12"}</definedName>
    <definedName name="토건집계표r" localSheetId="9">{"'장비'!$A$3:$M$12"}</definedName>
    <definedName name="토건집계표r">{"'장비'!$A$3:$M$12"}</definedName>
    <definedName name="투찰예정가50" localSheetId="9">{"'장비'!$A$3:$M$12"}</definedName>
    <definedName name="투찰예정가50">{"'장비'!$A$3:$M$12"}</definedName>
    <definedName name="투찰예정본부장" localSheetId="9">{"'장비'!$A$3:$M$12"}</definedName>
    <definedName name="투찰예정본부장">{"'장비'!$A$3:$M$12"}</definedName>
    <definedName name="ㅡㅡ" localSheetId="9">{"'Sheet1'!$D$19","'Sheet1'!$B$22:$E$22"}</definedName>
    <definedName name="ㅡㅡ">{"'Sheet1'!$D$19","'Sheet1'!$B$22:$E$22"}</definedName>
    <definedName name="三社材料">#REF!</definedName>
    <definedName name="主要資材購入">#REF!</definedName>
    <definedName name="代価">#REF!</definedName>
    <definedName name="保印">#REF!</definedName>
    <definedName name="全部">#REF!</definedName>
    <definedName name="出力">#REF!</definedName>
    <definedName name="削除">#REF!</definedName>
    <definedName name="労務費">#REF!</definedName>
    <definedName name="単位">#REF!</definedName>
    <definedName name="単価">#REF!</definedName>
    <definedName name="単入">#REF!</definedName>
    <definedName name="印刷">#REF!</definedName>
    <definedName name="印刷A">#REF!</definedName>
    <definedName name="合計">#REF!</definedName>
    <definedName name="外貨レート">#REF!</definedName>
    <definedName name="工_">#REF!</definedName>
    <definedName name="工・">#REF!</definedName>
    <definedName name="工期計算式">#REF!</definedName>
    <definedName name="材料">#REF!</definedName>
    <definedName name="枚数">#REF!</definedName>
    <definedName name="登録">#REF!</definedName>
    <definedName name="白紙">#REF!</definedName>
    <definedName name="直入">#REF!</definedName>
    <definedName name="種類">#REF!</definedName>
    <definedName name="空調換気">#REF!</definedName>
    <definedName name="給排水衛生">#REF!</definedName>
    <definedName name="編集">#REF!</definedName>
    <definedName name="表示">#REF!</definedName>
    <definedName name="見積提出用掛率">#REF!</definedName>
    <definedName name="見積方式">#REF!</definedName>
    <definedName name="記入">#REF!</definedName>
    <definedName name="輸入材各種税率">#REF!</definedName>
    <definedName name="追削">#REF!</definedName>
    <definedName name="追加">#REF!</definedName>
    <definedName name="通貨名称">#REF!</definedName>
    <definedName name="連動">#REF!</definedName>
    <definedName name="電気">#REF!</definedName>
    <definedName name="頁計">#REF!</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77" i="265" l="1"/>
  <c r="B3" i="267" l="1"/>
  <c r="A26" i="267"/>
  <c r="F21" i="267"/>
  <c r="G19" i="267"/>
  <c r="F19" i="267"/>
  <c r="G16" i="267"/>
  <c r="A13" i="164"/>
  <c r="A14" i="164"/>
  <c r="A15" i="164" s="1"/>
  <c r="A16" i="164" s="1"/>
  <c r="A17" i="164" s="1"/>
  <c r="B248" i="249" l="1"/>
  <c r="B255" i="249"/>
  <c r="B256" i="249" s="1"/>
  <c r="B257" i="249" s="1"/>
  <c r="B258" i="249" s="1"/>
  <c r="B263" i="249"/>
  <c r="B264" i="249" s="1"/>
  <c r="B268" i="249"/>
  <c r="B269" i="249" s="1"/>
  <c r="B270" i="249" s="1"/>
  <c r="B271" i="249" s="1"/>
  <c r="B281" i="249"/>
  <c r="B282" i="249" s="1"/>
  <c r="B283" i="249" s="1"/>
  <c r="B284" i="249" s="1"/>
  <c r="B285" i="249" s="1"/>
  <c r="B286" i="249" s="1"/>
  <c r="B287" i="249" s="1"/>
  <c r="B299" i="249"/>
  <c r="B300" i="249" s="1"/>
  <c r="B301" i="249" s="1"/>
  <c r="B302" i="249" s="1"/>
  <c r="B303" i="249" s="1"/>
  <c r="B309" i="249"/>
  <c r="B316" i="249"/>
  <c r="B317" i="249" s="1"/>
  <c r="B324" i="249"/>
  <c r="B325" i="249" s="1"/>
  <c r="B331" i="249"/>
  <c r="B332" i="249" s="1"/>
  <c r="B336" i="249"/>
  <c r="B337" i="249" s="1"/>
  <c r="B338" i="249" s="1"/>
  <c r="B342" i="249"/>
  <c r="B348" i="249"/>
  <c r="B352" i="249"/>
  <c r="B356" i="249"/>
  <c r="B357" i="249" s="1"/>
  <c r="B362" i="249"/>
  <c r="B363" i="249" s="1"/>
  <c r="B367" i="249"/>
  <c r="B368" i="249" s="1"/>
  <c r="B369" i="249" s="1"/>
  <c r="B373" i="249"/>
  <c r="B374" i="249" s="1"/>
  <c r="B380" i="249"/>
  <c r="B381" i="249" s="1"/>
  <c r="B385" i="249"/>
  <c r="B386" i="249" s="1"/>
  <c r="B387" i="249" s="1"/>
  <c r="B391" i="249"/>
  <c r="B416" i="249"/>
  <c r="B417" i="249" s="1"/>
  <c r="B418" i="249" s="1"/>
  <c r="B419" i="249" s="1"/>
  <c r="B420" i="249" s="1"/>
  <c r="A6" i="266"/>
  <c r="C6" i="266"/>
  <c r="C7" i="266"/>
  <c r="A8" i="266"/>
  <c r="A9" i="266" s="1"/>
  <c r="A10" i="266" s="1"/>
  <c r="A11" i="266" s="1"/>
  <c r="A12" i="266" s="1"/>
  <c r="A13" i="266" s="1"/>
  <c r="A14" i="266" s="1"/>
  <c r="A15" i="266" s="1"/>
  <c r="A16" i="266" s="1"/>
  <c r="A17" i="266" s="1"/>
  <c r="A18" i="266" s="1"/>
  <c r="A19" i="266" s="1"/>
  <c r="A20" i="266" s="1"/>
  <c r="A21" i="266" s="1"/>
  <c r="A22" i="266" s="1"/>
  <c r="A23" i="266" s="1"/>
  <c r="A24" i="266" s="1"/>
  <c r="A25" i="266" s="1"/>
  <c r="C8" i="266"/>
  <c r="E8" i="266"/>
  <c r="F8" i="266"/>
  <c r="C9" i="266"/>
  <c r="C10" i="266"/>
  <c r="C11" i="266"/>
  <c r="C12" i="266"/>
  <c r="C13" i="266"/>
  <c r="C14" i="266"/>
  <c r="C15" i="266"/>
  <c r="C16" i="266"/>
  <c r="C17" i="266"/>
  <c r="C18" i="266"/>
  <c r="C19" i="266"/>
  <c r="C20" i="266"/>
  <c r="C21" i="266"/>
  <c r="C22" i="266"/>
  <c r="C23" i="266"/>
  <c r="C24" i="266"/>
  <c r="C25" i="266"/>
  <c r="C26" i="266"/>
  <c r="C27" i="266"/>
  <c r="C28" i="266"/>
  <c r="C29" i="266"/>
  <c r="C30" i="266"/>
  <c r="C31" i="266"/>
  <c r="C32" i="266"/>
  <c r="C33" i="266"/>
  <c r="C34" i="266"/>
  <c r="C35" i="266"/>
  <c r="C36" i="266"/>
  <c r="C37" i="266"/>
  <c r="C38" i="266"/>
  <c r="C39" i="266"/>
  <c r="C40" i="266"/>
  <c r="C41" i="266"/>
  <c r="C42" i="266"/>
  <c r="C45" i="266"/>
  <c r="A46" i="266"/>
  <c r="C46" i="266"/>
  <c r="A47" i="266"/>
  <c r="A48" i="266" s="1"/>
  <c r="A49" i="266" s="1"/>
  <c r="C47" i="266"/>
  <c r="C48" i="266"/>
  <c r="C49" i="266"/>
  <c r="A51" i="266"/>
  <c r="C52" i="266"/>
  <c r="A53" i="266"/>
  <c r="A54" i="266" s="1"/>
  <c r="A55" i="266" s="1"/>
  <c r="A56" i="266" s="1"/>
  <c r="A57" i="266" s="1"/>
  <c r="A58" i="266" s="1"/>
  <c r="A59" i="266" s="1"/>
  <c r="A60" i="266" s="1"/>
  <c r="A61" i="266" s="1"/>
  <c r="A62" i="266" s="1"/>
  <c r="A63" i="266" s="1"/>
  <c r="A64" i="266" s="1"/>
  <c r="A65" i="266" s="1"/>
  <c r="A66" i="266" s="1"/>
  <c r="A67" i="266" s="1"/>
  <c r="A68" i="266" s="1"/>
  <c r="A69" i="266" s="1"/>
  <c r="A70" i="266" s="1"/>
  <c r="A71" i="266" s="1"/>
  <c r="A72" i="266" s="1"/>
  <c r="A73" i="266" s="1"/>
  <c r="A74" i="266" s="1"/>
  <c r="A75" i="266" s="1"/>
  <c r="A76" i="266" s="1"/>
  <c r="A77" i="266" s="1"/>
  <c r="A78" i="266" s="1"/>
  <c r="A79" i="266" s="1"/>
  <c r="A80" i="266" s="1"/>
  <c r="A81" i="266" s="1"/>
  <c r="A82" i="266" s="1"/>
  <c r="C53" i="266"/>
  <c r="C54" i="266"/>
  <c r="C55" i="266"/>
  <c r="C56" i="266"/>
  <c r="C57" i="266"/>
  <c r="C58" i="266"/>
  <c r="C59" i="266"/>
  <c r="C60" i="266"/>
  <c r="C61" i="266"/>
  <c r="C62" i="266"/>
  <c r="C63" i="266"/>
  <c r="C64" i="266"/>
  <c r="C65" i="266"/>
  <c r="C66" i="266"/>
  <c r="C67" i="266"/>
  <c r="C68" i="266"/>
  <c r="C69" i="266"/>
  <c r="C70" i="266"/>
  <c r="C71" i="266"/>
  <c r="C72" i="266"/>
  <c r="C73" i="266"/>
  <c r="C74" i="266"/>
  <c r="C75" i="266"/>
  <c r="C76" i="266"/>
  <c r="C77" i="266"/>
  <c r="C78" i="266"/>
  <c r="C79" i="266"/>
  <c r="C80" i="266"/>
  <c r="C81" i="266"/>
  <c r="C82" i="266"/>
  <c r="C84" i="266"/>
  <c r="C85" i="266"/>
  <c r="A86" i="266"/>
  <c r="C86" i="266"/>
  <c r="A87" i="266"/>
  <c r="A88" i="266" s="1"/>
  <c r="A89" i="266" s="1"/>
  <c r="A90" i="266" s="1"/>
  <c r="A91" i="266" s="1"/>
  <c r="A92" i="266" s="1"/>
  <c r="A93" i="266" s="1"/>
  <c r="A94" i="266" s="1"/>
  <c r="A95" i="266" s="1"/>
  <c r="A96" i="266" s="1"/>
  <c r="C87" i="266"/>
  <c r="C88" i="266"/>
  <c r="C89" i="266"/>
  <c r="C90" i="266"/>
  <c r="C91" i="266"/>
  <c r="C92" i="266"/>
  <c r="C93" i="266"/>
  <c r="C94" i="266"/>
  <c r="C95" i="266"/>
  <c r="C96" i="266"/>
  <c r="C98" i="266"/>
  <c r="C99" i="266"/>
  <c r="A100" i="266"/>
  <c r="C100" i="266"/>
  <c r="A101" i="266"/>
  <c r="A102" i="266" s="1"/>
  <c r="A103" i="266" s="1"/>
  <c r="A105" i="266" s="1"/>
  <c r="A106" i="266" s="1"/>
  <c r="A107" i="266" s="1"/>
  <c r="A108" i="266" s="1"/>
  <c r="A109" i="266" s="1"/>
  <c r="A110" i="266" s="1"/>
  <c r="C101" i="266"/>
  <c r="C102" i="266"/>
  <c r="C103" i="266"/>
  <c r="A104" i="266"/>
  <c r="C104" i="266"/>
  <c r="C105" i="266"/>
  <c r="C106" i="266"/>
  <c r="C107" i="266"/>
  <c r="C108" i="266"/>
  <c r="C109" i="266"/>
  <c r="C110" i="266"/>
  <c r="F10" i="265"/>
  <c r="G10" i="265" s="1"/>
  <c r="F11" i="265"/>
  <c r="G11" i="265" s="1"/>
  <c r="F12" i="265"/>
  <c r="G12" i="265" s="1"/>
  <c r="J12" i="265" s="1"/>
  <c r="K12" i="265" s="1"/>
  <c r="F13" i="265"/>
  <c r="G13" i="265"/>
  <c r="F16" i="265"/>
  <c r="G16" i="265"/>
  <c r="G17" i="265"/>
  <c r="G20" i="265"/>
  <c r="G21" i="265"/>
  <c r="E25" i="265"/>
  <c r="E26" i="265"/>
  <c r="F36" i="265"/>
  <c r="G36" i="265" s="1"/>
  <c r="J36" i="265" s="1"/>
  <c r="F37" i="265"/>
  <c r="G37" i="265" s="1"/>
  <c r="J37" i="265" s="1"/>
  <c r="F38" i="265"/>
  <c r="G38" i="265" s="1"/>
  <c r="F39" i="265"/>
  <c r="G39" i="265" s="1"/>
  <c r="J39" i="265" s="1"/>
  <c r="K39" i="265" s="1"/>
  <c r="F42" i="265"/>
  <c r="G42" i="265"/>
  <c r="G44" i="265" s="1"/>
  <c r="J42" i="265"/>
  <c r="J44" i="265" s="1"/>
  <c r="G43" i="265"/>
  <c r="G46" i="265"/>
  <c r="G47" i="265"/>
  <c r="E51" i="265"/>
  <c r="E52" i="265"/>
  <c r="F62" i="265"/>
  <c r="G62" i="265" s="1"/>
  <c r="J62" i="265" s="1"/>
  <c r="K62" i="265" s="1"/>
  <c r="F63" i="265"/>
  <c r="G63" i="265" s="1"/>
  <c r="J63" i="265" s="1"/>
  <c r="F64" i="265"/>
  <c r="G64" i="265" s="1"/>
  <c r="J64" i="265" s="1"/>
  <c r="F65" i="265"/>
  <c r="G65" i="265" s="1"/>
  <c r="F68" i="265"/>
  <c r="G68" i="265"/>
  <c r="G69" i="265"/>
  <c r="G72" i="265"/>
  <c r="G73" i="265"/>
  <c r="E77" i="265"/>
  <c r="E78" i="265"/>
  <c r="F88" i="265"/>
  <c r="G88" i="265"/>
  <c r="F89" i="265"/>
  <c r="G89" i="265"/>
  <c r="J89" i="265" s="1"/>
  <c r="K89" i="265" s="1"/>
  <c r="F90" i="265"/>
  <c r="G90" i="265" s="1"/>
  <c r="F91" i="265"/>
  <c r="G91" i="265" s="1"/>
  <c r="F94" i="265"/>
  <c r="G94" i="265" s="1"/>
  <c r="I94" i="265"/>
  <c r="G95" i="265"/>
  <c r="G98" i="265"/>
  <c r="G99" i="265"/>
  <c r="E103" i="265"/>
  <c r="E104" i="265"/>
  <c r="F114" i="265"/>
  <c r="G114" i="265" s="1"/>
  <c r="F115" i="265"/>
  <c r="G115" i="265" s="1"/>
  <c r="F116" i="265"/>
  <c r="G116" i="265" s="1"/>
  <c r="F117" i="265"/>
  <c r="G117" i="265" s="1"/>
  <c r="J117" i="265" s="1"/>
  <c r="K117" i="265" s="1"/>
  <c r="F120" i="265"/>
  <c r="G120" i="265"/>
  <c r="I120" i="265"/>
  <c r="G124" i="265"/>
  <c r="G125" i="265" s="1"/>
  <c r="E129" i="265"/>
  <c r="E130" i="265"/>
  <c r="F140" i="265"/>
  <c r="G140" i="265" s="1"/>
  <c r="F141" i="265"/>
  <c r="G141" i="265"/>
  <c r="J141" i="265" s="1"/>
  <c r="F142" i="265"/>
  <c r="G142" i="265"/>
  <c r="J142" i="265" s="1"/>
  <c r="F143" i="265"/>
  <c r="G143" i="265"/>
  <c r="B146" i="265"/>
  <c r="F146" i="265"/>
  <c r="G146" i="265" s="1"/>
  <c r="B147" i="265"/>
  <c r="F147" i="265"/>
  <c r="G147" i="265" s="1"/>
  <c r="B148" i="265"/>
  <c r="F148" i="265"/>
  <c r="G148" i="265" s="1"/>
  <c r="B149" i="265"/>
  <c r="F149" i="265"/>
  <c r="G149" i="265" s="1"/>
  <c r="B150" i="265"/>
  <c r="F150" i="265"/>
  <c r="G150" i="265" s="1"/>
  <c r="B151" i="265"/>
  <c r="F151" i="265"/>
  <c r="G151" i="265"/>
  <c r="F152" i="265"/>
  <c r="G152" i="265" s="1"/>
  <c r="F153" i="265"/>
  <c r="G153" i="265" s="1"/>
  <c r="J153" i="265"/>
  <c r="G156" i="265"/>
  <c r="G157" i="265" s="1"/>
  <c r="E161" i="265"/>
  <c r="E162" i="265"/>
  <c r="F172" i="265"/>
  <c r="G172" i="265" s="1"/>
  <c r="J172" i="265" s="1"/>
  <c r="F173" i="265"/>
  <c r="G173" i="265"/>
  <c r="J173" i="265" s="1"/>
  <c r="F174" i="265"/>
  <c r="G174" i="265" s="1"/>
  <c r="J174" i="265" s="1"/>
  <c r="K174" i="265" s="1"/>
  <c r="F175" i="265"/>
  <c r="G175" i="265" s="1"/>
  <c r="F178" i="265"/>
  <c r="G178" i="265" s="1"/>
  <c r="B179" i="265"/>
  <c r="F179" i="265"/>
  <c r="G179" i="265" s="1"/>
  <c r="I179" i="265"/>
  <c r="J179" i="265" s="1"/>
  <c r="B180" i="265"/>
  <c r="F180" i="265"/>
  <c r="G180" i="265"/>
  <c r="B181" i="265"/>
  <c r="F181" i="265"/>
  <c r="G181" i="265" s="1"/>
  <c r="I181" i="265"/>
  <c r="B182" i="265"/>
  <c r="F182" i="265"/>
  <c r="G182" i="265" s="1"/>
  <c r="B183" i="265"/>
  <c r="F183" i="265"/>
  <c r="G183" i="265"/>
  <c r="F184" i="265"/>
  <c r="G184" i="265" s="1"/>
  <c r="F185" i="265"/>
  <c r="G185" i="265" s="1"/>
  <c r="J185" i="265"/>
  <c r="K185" i="265"/>
  <c r="G189" i="265"/>
  <c r="G190" i="265" s="1"/>
  <c r="E194" i="265"/>
  <c r="E195" i="265"/>
  <c r="F205" i="265"/>
  <c r="G205" i="265"/>
  <c r="J205" i="265" s="1"/>
  <c r="F206" i="265"/>
  <c r="G206" i="265" s="1"/>
  <c r="F207" i="265"/>
  <c r="G207" i="265" s="1"/>
  <c r="J207" i="265" s="1"/>
  <c r="F208" i="265"/>
  <c r="G208" i="265" s="1"/>
  <c r="F211" i="265"/>
  <c r="G211" i="265" s="1"/>
  <c r="I211" i="265"/>
  <c r="G215" i="265"/>
  <c r="G216" i="265" s="1"/>
  <c r="E220" i="265"/>
  <c r="E221" i="265"/>
  <c r="F231" i="265"/>
  <c r="G231" i="265" s="1"/>
  <c r="J231" i="265" s="1"/>
  <c r="F232" i="265"/>
  <c r="G232" i="265"/>
  <c r="J232" i="265" s="1"/>
  <c r="K232" i="265" s="1"/>
  <c r="F233" i="265"/>
  <c r="G233" i="265"/>
  <c r="F234" i="265"/>
  <c r="G234" i="265" s="1"/>
  <c r="J234" i="265" s="1"/>
  <c r="F237" i="265"/>
  <c r="G237" i="265" s="1"/>
  <c r="I237" i="265"/>
  <c r="G241" i="265"/>
  <c r="G242" i="265" s="1"/>
  <c r="E246" i="265"/>
  <c r="E247" i="265"/>
  <c r="F257" i="265"/>
  <c r="G257" i="265" s="1"/>
  <c r="F258" i="265"/>
  <c r="G258" i="265" s="1"/>
  <c r="F259" i="265"/>
  <c r="G259" i="265" s="1"/>
  <c r="F260" i="265"/>
  <c r="G260" i="265" s="1"/>
  <c r="F263" i="265"/>
  <c r="G263" i="265" s="1"/>
  <c r="I263" i="265"/>
  <c r="J263" i="265" s="1"/>
  <c r="J265" i="265" s="1"/>
  <c r="G267" i="265"/>
  <c r="G268" i="265" s="1"/>
  <c r="E272" i="265"/>
  <c r="E273" i="265"/>
  <c r="F283" i="265"/>
  <c r="G283" i="265" s="1"/>
  <c r="F284" i="265"/>
  <c r="G284" i="265" s="1"/>
  <c r="F285" i="265"/>
  <c r="G285" i="265" s="1"/>
  <c r="F286" i="265"/>
  <c r="G286" i="265" s="1"/>
  <c r="J286" i="265" s="1"/>
  <c r="K286" i="265" s="1"/>
  <c r="F289" i="265"/>
  <c r="G289" i="265"/>
  <c r="I289" i="265"/>
  <c r="G293" i="265"/>
  <c r="G294" i="265"/>
  <c r="E298" i="265"/>
  <c r="E299" i="265"/>
  <c r="F309" i="265"/>
  <c r="G309" i="265" s="1"/>
  <c r="F310" i="265"/>
  <c r="G310" i="265"/>
  <c r="J310" i="265" s="1"/>
  <c r="F311" i="265"/>
  <c r="G311" i="265"/>
  <c r="J311" i="265" s="1"/>
  <c r="F312" i="265"/>
  <c r="G312" i="265" s="1"/>
  <c r="F315" i="265"/>
  <c r="G315" i="265" s="1"/>
  <c r="I315" i="265"/>
  <c r="G319" i="265"/>
  <c r="G320" i="265" s="1"/>
  <c r="E324" i="265"/>
  <c r="E325" i="265"/>
  <c r="F335" i="265"/>
  <c r="G335" i="265" s="1"/>
  <c r="F336" i="265"/>
  <c r="G336" i="265" s="1"/>
  <c r="J336" i="265" s="1"/>
  <c r="F337" i="265"/>
  <c r="G337" i="265" s="1"/>
  <c r="F338" i="265"/>
  <c r="G338" i="265" s="1"/>
  <c r="J338" i="265" s="1"/>
  <c r="F341" i="265"/>
  <c r="G341" i="265" s="1"/>
  <c r="I341" i="265"/>
  <c r="J341" i="265"/>
  <c r="J343" i="265" s="1"/>
  <c r="G343" i="265"/>
  <c r="G345" i="265"/>
  <c r="G346" i="265"/>
  <c r="E350" i="265"/>
  <c r="E351" i="265"/>
  <c r="F361" i="265"/>
  <c r="G361" i="265" s="1"/>
  <c r="F362" i="265"/>
  <c r="G362" i="265" s="1"/>
  <c r="F363" i="265"/>
  <c r="G363" i="265"/>
  <c r="J363" i="265" s="1"/>
  <c r="K363" i="265" s="1"/>
  <c r="F364" i="265"/>
  <c r="G364" i="265" s="1"/>
  <c r="F367" i="265"/>
  <c r="G367" i="265" s="1"/>
  <c r="I367" i="265"/>
  <c r="G371" i="265"/>
  <c r="G372" i="265" s="1"/>
  <c r="E376" i="265"/>
  <c r="E377" i="265"/>
  <c r="F387" i="265"/>
  <c r="G387" i="265" s="1"/>
  <c r="F388" i="265"/>
  <c r="G388" i="265" s="1"/>
  <c r="J388" i="265" s="1"/>
  <c r="K388" i="265" s="1"/>
  <c r="F389" i="265"/>
  <c r="G389" i="265" s="1"/>
  <c r="F390" i="265"/>
  <c r="G390" i="265" s="1"/>
  <c r="J390" i="265" s="1"/>
  <c r="F393" i="265"/>
  <c r="G393" i="265" s="1"/>
  <c r="I393" i="265"/>
  <c r="G397" i="265"/>
  <c r="G398" i="265" s="1"/>
  <c r="E402" i="265"/>
  <c r="E403" i="265"/>
  <c r="F413" i="265"/>
  <c r="G413" i="265" s="1"/>
  <c r="F414" i="265"/>
  <c r="G414" i="265"/>
  <c r="F415" i="265"/>
  <c r="G415" i="265" s="1"/>
  <c r="F416" i="265"/>
  <c r="G416" i="265" s="1"/>
  <c r="F419" i="265"/>
  <c r="G419" i="265" s="1"/>
  <c r="I419" i="265"/>
  <c r="G423" i="265"/>
  <c r="G424" i="265" s="1"/>
  <c r="E428" i="265"/>
  <c r="E429" i="265"/>
  <c r="F439" i="265"/>
  <c r="G439" i="265" s="1"/>
  <c r="F440" i="265"/>
  <c r="G440" i="265"/>
  <c r="J440" i="265" s="1"/>
  <c r="K440" i="265" s="1"/>
  <c r="F441" i="265"/>
  <c r="G441" i="265" s="1"/>
  <c r="F442" i="265"/>
  <c r="G442" i="265" s="1"/>
  <c r="F445" i="265"/>
  <c r="G445" i="265" s="1"/>
  <c r="I445" i="265"/>
  <c r="G449" i="265"/>
  <c r="G450" i="265" s="1"/>
  <c r="E454" i="265"/>
  <c r="E455" i="265"/>
  <c r="F465" i="265"/>
  <c r="G465" i="265" s="1"/>
  <c r="F466" i="265"/>
  <c r="G466" i="265" s="1"/>
  <c r="J466" i="265" s="1"/>
  <c r="F467" i="265"/>
  <c r="G467" i="265" s="1"/>
  <c r="J467" i="265" s="1"/>
  <c r="K467" i="265" s="1"/>
  <c r="F468" i="265"/>
  <c r="G468" i="265" s="1"/>
  <c r="F471" i="265"/>
  <c r="G471" i="265" s="1"/>
  <c r="J471" i="265" s="1"/>
  <c r="J473" i="265" s="1"/>
  <c r="K471" i="265"/>
  <c r="K473" i="265" s="1"/>
  <c r="F472" i="265"/>
  <c r="G472" i="265" s="1"/>
  <c r="G475" i="265"/>
  <c r="G476" i="265" s="1"/>
  <c r="E480" i="265"/>
  <c r="E481" i="265"/>
  <c r="F491" i="265"/>
  <c r="G491" i="265" s="1"/>
  <c r="F492" i="265"/>
  <c r="G492" i="265" s="1"/>
  <c r="J492" i="265" s="1"/>
  <c r="F493" i="265"/>
  <c r="G493" i="265" s="1"/>
  <c r="F494" i="265"/>
  <c r="G494" i="265" s="1"/>
  <c r="J494" i="265" s="1"/>
  <c r="F497" i="265"/>
  <c r="G497" i="265" s="1"/>
  <c r="J497" i="265" s="1"/>
  <c r="J499" i="265" s="1"/>
  <c r="G501" i="265"/>
  <c r="G502" i="265"/>
  <c r="E506" i="265"/>
  <c r="E507" i="265"/>
  <c r="F517" i="265"/>
  <c r="G517" i="265"/>
  <c r="J517" i="265" s="1"/>
  <c r="F518" i="265"/>
  <c r="G518" i="265" s="1"/>
  <c r="J518" i="265" s="1"/>
  <c r="K518" i="265" s="1"/>
  <c r="F519" i="265"/>
  <c r="G519" i="265" s="1"/>
  <c r="F520" i="265"/>
  <c r="G520" i="265" s="1"/>
  <c r="F523" i="265"/>
  <c r="G523" i="265" s="1"/>
  <c r="G527" i="265"/>
  <c r="G528" i="265" s="1"/>
  <c r="E532" i="265"/>
  <c r="E533" i="265"/>
  <c r="F543" i="265"/>
  <c r="G543" i="265" s="1"/>
  <c r="F544" i="265"/>
  <c r="G544" i="265" s="1"/>
  <c r="J544" i="265" s="1"/>
  <c r="F545" i="265"/>
  <c r="G545" i="265" s="1"/>
  <c r="F546" i="265"/>
  <c r="G546" i="265" s="1"/>
  <c r="F549" i="265"/>
  <c r="G549" i="265" s="1"/>
  <c r="G553" i="265"/>
  <c r="G554" i="265" s="1"/>
  <c r="E558" i="265"/>
  <c r="E559" i="265"/>
  <c r="F569" i="265"/>
  <c r="G569" i="265" s="1"/>
  <c r="F570" i="265"/>
  <c r="G570" i="265"/>
  <c r="J570" i="265" s="1"/>
  <c r="F571" i="265"/>
  <c r="G571" i="265" s="1"/>
  <c r="J571" i="265" s="1"/>
  <c r="K571" i="265" s="1"/>
  <c r="F572" i="265"/>
  <c r="G572" i="265" s="1"/>
  <c r="F575" i="265"/>
  <c r="G575" i="265" s="1"/>
  <c r="G578" i="265"/>
  <c r="G579" i="265"/>
  <c r="E583" i="265"/>
  <c r="E584" i="265"/>
  <c r="F594" i="265"/>
  <c r="G594" i="265" s="1"/>
  <c r="F595" i="265"/>
  <c r="G595" i="265"/>
  <c r="F596" i="265"/>
  <c r="G596" i="265"/>
  <c r="J596" i="265" s="1"/>
  <c r="F597" i="265"/>
  <c r="G597" i="265" s="1"/>
  <c r="F600" i="265"/>
  <c r="G600" i="265"/>
  <c r="K600" i="265" s="1"/>
  <c r="K602" i="265" s="1"/>
  <c r="J600" i="265"/>
  <c r="J602" i="265" s="1"/>
  <c r="G603" i="265"/>
  <c r="G604" i="265" s="1"/>
  <c r="E608" i="265"/>
  <c r="E609" i="265"/>
  <c r="F619" i="265"/>
  <c r="G619" i="265"/>
  <c r="J619" i="265" s="1"/>
  <c r="F620" i="265"/>
  <c r="G620" i="265" s="1"/>
  <c r="F621" i="265"/>
  <c r="G621" i="265" s="1"/>
  <c r="J621" i="265" s="1"/>
  <c r="F622" i="265"/>
  <c r="G622" i="265" s="1"/>
  <c r="J622" i="265" s="1"/>
  <c r="K622" i="265" s="1"/>
  <c r="F625" i="265"/>
  <c r="G625" i="265" s="1"/>
  <c r="J625" i="265" s="1"/>
  <c r="J627" i="265" s="1"/>
  <c r="I625" i="265"/>
  <c r="G628" i="265"/>
  <c r="G629" i="265"/>
  <c r="E633" i="265"/>
  <c r="E634" i="265"/>
  <c r="F644" i="265"/>
  <c r="G644" i="265"/>
  <c r="J644" i="265" s="1"/>
  <c r="F645" i="265"/>
  <c r="G645" i="265" s="1"/>
  <c r="J645" i="265" s="1"/>
  <c r="K645" i="265" s="1"/>
  <c r="F646" i="265"/>
  <c r="G646" i="265" s="1"/>
  <c r="F647" i="265"/>
  <c r="G647" i="265" s="1"/>
  <c r="J647" i="265" s="1"/>
  <c r="G650" i="265"/>
  <c r="G654" i="265"/>
  <c r="G655" i="265" s="1"/>
  <c r="E659" i="265"/>
  <c r="E660" i="265"/>
  <c r="F670" i="265"/>
  <c r="G670" i="265"/>
  <c r="F671" i="265"/>
  <c r="G671" i="265" s="1"/>
  <c r="J671" i="265" s="1"/>
  <c r="F672" i="265"/>
  <c r="G672" i="265" s="1"/>
  <c r="J672" i="265" s="1"/>
  <c r="F673" i="265"/>
  <c r="G673" i="265" s="1"/>
  <c r="F676" i="265"/>
  <c r="G676" i="265" s="1"/>
  <c r="G677" i="265"/>
  <c r="F678" i="265"/>
  <c r="G678" i="265"/>
  <c r="G681" i="265"/>
  <c r="G682" i="265" s="1"/>
  <c r="E686" i="265"/>
  <c r="E687" i="265"/>
  <c r="F697" i="265"/>
  <c r="G697" i="265"/>
  <c r="F698" i="265"/>
  <c r="G698" i="265" s="1"/>
  <c r="J698" i="265" s="1"/>
  <c r="K698" i="265"/>
  <c r="F699" i="265"/>
  <c r="G699" i="265" s="1"/>
  <c r="F700" i="265"/>
  <c r="G700" i="265" s="1"/>
  <c r="F703" i="265"/>
  <c r="G703" i="265" s="1"/>
  <c r="G706" i="265"/>
  <c r="G707" i="265"/>
  <c r="E711" i="265"/>
  <c r="E712" i="265"/>
  <c r="F722" i="265"/>
  <c r="G722" i="265"/>
  <c r="F723" i="265"/>
  <c r="G723" i="265"/>
  <c r="J723" i="265" s="1"/>
  <c r="F724" i="265"/>
  <c r="G724" i="265" s="1"/>
  <c r="J724" i="265" s="1"/>
  <c r="F725" i="265"/>
  <c r="G725" i="265"/>
  <c r="F728" i="265"/>
  <c r="G728" i="265" s="1"/>
  <c r="G731" i="265"/>
  <c r="G732" i="265" s="1"/>
  <c r="E736" i="265"/>
  <c r="E737" i="265"/>
  <c r="F747" i="265"/>
  <c r="G747" i="265"/>
  <c r="J747" i="265" s="1"/>
  <c r="K747" i="265" s="1"/>
  <c r="F748" i="265"/>
  <c r="G748" i="265"/>
  <c r="J748" i="265" s="1"/>
  <c r="K748" i="265" s="1"/>
  <c r="F749" i="265"/>
  <c r="G749" i="265" s="1"/>
  <c r="F750" i="265"/>
  <c r="G750" i="265" s="1"/>
  <c r="F753" i="265"/>
  <c r="G753" i="265" s="1"/>
  <c r="I753" i="265"/>
  <c r="G756" i="265"/>
  <c r="G757" i="265" s="1"/>
  <c r="E761" i="265"/>
  <c r="E762" i="265"/>
  <c r="F772" i="265"/>
  <c r="G772" i="265"/>
  <c r="J772" i="265" s="1"/>
  <c r="F773" i="265"/>
  <c r="G773" i="265" s="1"/>
  <c r="J773" i="265" s="1"/>
  <c r="F774" i="265"/>
  <c r="G774" i="265" s="1"/>
  <c r="F775" i="265"/>
  <c r="G775" i="265" s="1"/>
  <c r="J775" i="265" s="1"/>
  <c r="F778" i="265"/>
  <c r="G778" i="265"/>
  <c r="I778" i="265"/>
  <c r="G782" i="265"/>
  <c r="G783" i="265" s="1"/>
  <c r="E787" i="265"/>
  <c r="E788" i="265"/>
  <c r="F798" i="265"/>
  <c r="G798" i="265"/>
  <c r="F799" i="265"/>
  <c r="G799" i="265" s="1"/>
  <c r="J799" i="265" s="1"/>
  <c r="K799" i="265" s="1"/>
  <c r="F800" i="265"/>
  <c r="G800" i="265" s="1"/>
  <c r="J800" i="265" s="1"/>
  <c r="K800" i="265" s="1"/>
  <c r="F801" i="265"/>
  <c r="G801" i="265" s="1"/>
  <c r="F804" i="265"/>
  <c r="G804" i="265" s="1"/>
  <c r="I804" i="265"/>
  <c r="G808" i="265"/>
  <c r="G809" i="265" s="1"/>
  <c r="E813" i="265"/>
  <c r="E814" i="265"/>
  <c r="F824" i="265"/>
  <c r="G824" i="265" s="1"/>
  <c r="F825" i="265"/>
  <c r="G825" i="265" s="1"/>
  <c r="F826" i="265"/>
  <c r="G826" i="265" s="1"/>
  <c r="J826" i="265" s="1"/>
  <c r="F827" i="265"/>
  <c r="G827" i="265" s="1"/>
  <c r="F830" i="265"/>
  <c r="G830" i="265"/>
  <c r="G831" i="265"/>
  <c r="G834" i="265"/>
  <c r="G835" i="265"/>
  <c r="E839" i="265"/>
  <c r="E840" i="265"/>
  <c r="F850" i="265"/>
  <c r="G850" i="265"/>
  <c r="J850" i="265" s="1"/>
  <c r="K850" i="265" s="1"/>
  <c r="F851" i="265"/>
  <c r="G851" i="265"/>
  <c r="F852" i="265"/>
  <c r="G852" i="265" s="1"/>
  <c r="F853" i="265"/>
  <c r="G853" i="265" s="1"/>
  <c r="J853" i="265" s="1"/>
  <c r="K853" i="265" s="1"/>
  <c r="F856" i="265"/>
  <c r="G856" i="265" s="1"/>
  <c r="G857" i="265"/>
  <c r="G860" i="265"/>
  <c r="G861" i="265"/>
  <c r="E865" i="265"/>
  <c r="E866" i="265"/>
  <c r="F876" i="265"/>
  <c r="G876" i="265" s="1"/>
  <c r="J876" i="265" s="1"/>
  <c r="F877" i="265"/>
  <c r="G877" i="265" s="1"/>
  <c r="F878" i="265"/>
  <c r="G878" i="265" s="1"/>
  <c r="J878" i="265" s="1"/>
  <c r="F879" i="265"/>
  <c r="G879" i="265" s="1"/>
  <c r="F882" i="265"/>
  <c r="G882" i="265"/>
  <c r="F883" i="265"/>
  <c r="G883" i="265"/>
  <c r="G886" i="265"/>
  <c r="G887" i="265" s="1"/>
  <c r="E891" i="265"/>
  <c r="E892" i="265"/>
  <c r="F902" i="265"/>
  <c r="G902" i="265"/>
  <c r="J902" i="265" s="1"/>
  <c r="F903" i="265"/>
  <c r="G903" i="265" s="1"/>
  <c r="F904" i="265"/>
  <c r="G904" i="265" s="1"/>
  <c r="F905" i="265"/>
  <c r="G905" i="265" s="1"/>
  <c r="F908" i="265"/>
  <c r="G908" i="265"/>
  <c r="G909" i="265"/>
  <c r="G912" i="265"/>
  <c r="G913" i="265"/>
  <c r="E917" i="265"/>
  <c r="E918" i="265"/>
  <c r="F928" i="265"/>
  <c r="G928" i="265" s="1"/>
  <c r="F929" i="265"/>
  <c r="G929" i="265" s="1"/>
  <c r="J929" i="265" s="1"/>
  <c r="F930" i="265"/>
  <c r="G930" i="265" s="1"/>
  <c r="J930" i="265" s="1"/>
  <c r="F931" i="265"/>
  <c r="G931" i="265" s="1"/>
  <c r="F934" i="265"/>
  <c r="G934" i="265" s="1"/>
  <c r="G935" i="265"/>
  <c r="G938" i="265"/>
  <c r="G939" i="265"/>
  <c r="E943" i="265"/>
  <c r="E944" i="265"/>
  <c r="F954" i="265"/>
  <c r="G954" i="265" s="1"/>
  <c r="F955" i="265"/>
  <c r="G955" i="265" s="1"/>
  <c r="F956" i="265"/>
  <c r="G956" i="265" s="1"/>
  <c r="F957" i="265"/>
  <c r="G957" i="265" s="1"/>
  <c r="F960" i="265"/>
  <c r="G960" i="265"/>
  <c r="G961" i="265"/>
  <c r="G964" i="265"/>
  <c r="G965" i="265" s="1"/>
  <c r="E969" i="265"/>
  <c r="E970" i="265"/>
  <c r="F980" i="265"/>
  <c r="G980" i="265"/>
  <c r="J980" i="265" s="1"/>
  <c r="K980" i="265" s="1"/>
  <c r="F981" i="265"/>
  <c r="G981" i="265"/>
  <c r="F982" i="265"/>
  <c r="G982" i="265" s="1"/>
  <c r="J982" i="265"/>
  <c r="K982" i="265" s="1"/>
  <c r="F983" i="265"/>
  <c r="G983" i="265" s="1"/>
  <c r="J983" i="265" s="1"/>
  <c r="E986" i="265"/>
  <c r="F986" i="265"/>
  <c r="G986" i="265" s="1"/>
  <c r="H986" i="265"/>
  <c r="I986" i="265"/>
  <c r="J986" i="265" s="1"/>
  <c r="J988" i="265" s="1"/>
  <c r="G990" i="265"/>
  <c r="G991" i="265" s="1"/>
  <c r="E995" i="265"/>
  <c r="E996" i="265"/>
  <c r="F1008" i="265"/>
  <c r="G1008" i="265"/>
  <c r="J1008" i="265" s="1"/>
  <c r="F1009" i="265"/>
  <c r="G1009" i="265" s="1"/>
  <c r="F1010" i="265"/>
  <c r="G1010" i="265" s="1"/>
  <c r="F1011" i="265"/>
  <c r="G1011" i="265" s="1"/>
  <c r="J1011" i="265" s="1"/>
  <c r="F1014" i="265"/>
  <c r="G1014" i="265" s="1"/>
  <c r="G1018" i="265"/>
  <c r="G1019" i="265" s="1"/>
  <c r="E1023" i="265"/>
  <c r="E1024" i="265"/>
  <c r="F1034" i="265"/>
  <c r="G1034" i="265"/>
  <c r="J1034" i="265" s="1"/>
  <c r="F1035" i="265"/>
  <c r="G1035" i="265" s="1"/>
  <c r="J1035" i="265" s="1"/>
  <c r="K1035" i="265" s="1"/>
  <c r="F1036" i="265"/>
  <c r="G1036" i="265" s="1"/>
  <c r="F1037" i="265"/>
  <c r="G1037" i="265" s="1"/>
  <c r="J1037" i="265" s="1"/>
  <c r="F1040" i="265"/>
  <c r="G1040" i="265" s="1"/>
  <c r="G1044" i="265"/>
  <c r="G1045" i="265" s="1"/>
  <c r="E1049" i="265"/>
  <c r="E1050" i="265"/>
  <c r="F1060" i="265"/>
  <c r="G1060" i="265"/>
  <c r="J1060" i="265" s="1"/>
  <c r="F1061" i="265"/>
  <c r="G1061" i="265" s="1"/>
  <c r="J1061" i="265" s="1"/>
  <c r="F1062" i="265"/>
  <c r="G1062" i="265" s="1"/>
  <c r="F1063" i="265"/>
  <c r="G1063" i="265" s="1"/>
  <c r="J1063" i="265" s="1"/>
  <c r="F1066" i="265"/>
  <c r="G1066" i="265" s="1"/>
  <c r="G1070" i="265"/>
  <c r="G1071" i="265" s="1"/>
  <c r="E1075" i="265"/>
  <c r="E1076" i="265"/>
  <c r="F1086" i="265"/>
  <c r="G1086" i="265"/>
  <c r="J1086" i="265" s="1"/>
  <c r="F1087" i="265"/>
  <c r="G1087" i="265" s="1"/>
  <c r="F1088" i="265"/>
  <c r="G1088" i="265" s="1"/>
  <c r="F1089" i="265"/>
  <c r="G1089" i="265" s="1"/>
  <c r="J1089" i="265" s="1"/>
  <c r="F1092" i="265"/>
  <c r="G1092" i="265"/>
  <c r="G1096" i="265"/>
  <c r="G1097" i="265" s="1"/>
  <c r="E1101" i="265"/>
  <c r="E1102" i="265"/>
  <c r="F1112" i="265"/>
  <c r="G1112" i="265"/>
  <c r="F1113" i="265"/>
  <c r="G1113" i="265"/>
  <c r="J1113" i="265" s="1"/>
  <c r="F1114" i="265"/>
  <c r="G1114" i="265" s="1"/>
  <c r="F1115" i="265"/>
  <c r="G1115" i="265" s="1"/>
  <c r="J1115" i="265" s="1"/>
  <c r="F1118" i="265"/>
  <c r="G1118" i="265" s="1"/>
  <c r="G1122" i="265"/>
  <c r="G1123" i="265" s="1"/>
  <c r="E1127" i="265"/>
  <c r="E1128" i="265"/>
  <c r="F1141" i="265"/>
  <c r="G1141" i="265"/>
  <c r="J1141" i="265" s="1"/>
  <c r="F1142" i="265"/>
  <c r="G1142" i="265" s="1"/>
  <c r="F1143" i="265"/>
  <c r="G1143" i="265" s="1"/>
  <c r="F1144" i="265"/>
  <c r="G1144" i="265" s="1"/>
  <c r="F1148" i="265"/>
  <c r="G1148" i="265"/>
  <c r="H1148" i="265"/>
  <c r="I1148" i="265"/>
  <c r="F1149" i="265"/>
  <c r="G1149" i="265" s="1"/>
  <c r="I1149" i="265"/>
  <c r="F1150" i="265"/>
  <c r="G1150" i="265" s="1"/>
  <c r="J1150" i="265" s="1"/>
  <c r="F1151" i="265"/>
  <c r="G1151" i="265" s="1"/>
  <c r="J1151" i="265"/>
  <c r="K1151" i="265" s="1"/>
  <c r="F1152" i="265"/>
  <c r="G1152" i="265" s="1"/>
  <c r="J1152" i="265"/>
  <c r="F1153" i="265"/>
  <c r="G1153" i="265" s="1"/>
  <c r="F1154" i="265"/>
  <c r="G1154" i="265" s="1"/>
  <c r="F1155" i="265"/>
  <c r="G1155" i="265"/>
  <c r="F1156" i="265"/>
  <c r="G1156" i="265"/>
  <c r="F1157" i="265"/>
  <c r="G1157" i="265"/>
  <c r="J1157" i="265"/>
  <c r="G1160" i="265"/>
  <c r="G1161" i="265"/>
  <c r="E1165" i="265"/>
  <c r="E1166" i="265"/>
  <c r="F1176" i="265"/>
  <c r="G1176" i="265" s="1"/>
  <c r="F1177" i="265"/>
  <c r="G1177" i="265" s="1"/>
  <c r="F1178" i="265"/>
  <c r="G1178" i="265"/>
  <c r="J1178" i="265" s="1"/>
  <c r="K1178" i="265" s="1"/>
  <c r="F1179" i="265"/>
  <c r="G1179" i="265" s="1"/>
  <c r="F1182" i="265"/>
  <c r="G1182" i="265"/>
  <c r="I1182" i="265"/>
  <c r="F1183" i="265"/>
  <c r="G1183" i="265" s="1"/>
  <c r="J1183" i="265" s="1"/>
  <c r="K1183" i="265"/>
  <c r="F1184" i="265"/>
  <c r="G1184" i="265" s="1"/>
  <c r="F1185" i="265"/>
  <c r="G1185" i="265" s="1"/>
  <c r="F1186" i="265"/>
  <c r="G1186" i="265" s="1"/>
  <c r="F1187" i="265"/>
  <c r="G1187" i="265" s="1"/>
  <c r="F1188" i="265"/>
  <c r="G1188" i="265" s="1"/>
  <c r="J1188" i="265" s="1"/>
  <c r="F1189" i="265"/>
  <c r="G1189" i="265" s="1"/>
  <c r="J1189" i="265" s="1"/>
  <c r="K1189" i="265"/>
  <c r="G1192" i="265"/>
  <c r="G1193" i="265"/>
  <c r="E1197" i="265"/>
  <c r="E1198" i="265"/>
  <c r="F1208" i="265"/>
  <c r="G1208" i="265" s="1"/>
  <c r="F1209" i="265"/>
  <c r="G1209" i="265"/>
  <c r="J1209" i="265" s="1"/>
  <c r="F1210" i="265"/>
  <c r="G1210" i="265" s="1"/>
  <c r="F1211" i="265"/>
  <c r="G1211" i="265" s="1"/>
  <c r="F1215" i="265"/>
  <c r="G1215" i="265"/>
  <c r="J1215" i="265" s="1"/>
  <c r="H1215" i="265"/>
  <c r="I1215" i="265"/>
  <c r="F1216" i="265"/>
  <c r="G1216" i="265" s="1"/>
  <c r="I1216" i="265"/>
  <c r="F1217" i="265"/>
  <c r="G1217" i="265" s="1"/>
  <c r="F1218" i="265"/>
  <c r="G1218" i="265"/>
  <c r="F1219" i="265"/>
  <c r="G1219" i="265" s="1"/>
  <c r="F1220" i="265"/>
  <c r="G1220" i="265" s="1"/>
  <c r="F1221" i="265"/>
  <c r="G1221" i="265"/>
  <c r="J1221" i="265" s="1"/>
  <c r="F1222" i="265"/>
  <c r="G1222" i="265"/>
  <c r="F1223" i="265"/>
  <c r="G1223" i="265" s="1"/>
  <c r="G1226" i="265"/>
  <c r="G1227" i="265"/>
  <c r="E1231" i="265"/>
  <c r="E1232" i="265"/>
  <c r="F1242" i="265"/>
  <c r="G1242" i="265"/>
  <c r="F1243" i="265"/>
  <c r="G1243" i="265" s="1"/>
  <c r="J1243" i="265" s="1"/>
  <c r="F1244" i="265"/>
  <c r="G1244" i="265" s="1"/>
  <c r="F1245" i="265"/>
  <c r="G1245" i="265" s="1"/>
  <c r="F1249" i="265"/>
  <c r="G1249" i="265" s="1"/>
  <c r="H1249" i="265"/>
  <c r="I1249" i="265"/>
  <c r="F1250" i="265"/>
  <c r="G1250" i="265" s="1"/>
  <c r="G1254" i="265"/>
  <c r="G1255" i="265" s="1"/>
  <c r="E1259" i="265"/>
  <c r="E1260" i="265"/>
  <c r="F1270" i="265"/>
  <c r="G1270" i="265" s="1"/>
  <c r="F1271" i="265"/>
  <c r="G1271" i="265" s="1"/>
  <c r="J1271" i="265" s="1"/>
  <c r="F1272" i="265"/>
  <c r="G1272" i="265" s="1"/>
  <c r="F1273" i="265"/>
  <c r="G1273" i="265" s="1"/>
  <c r="F1277" i="265"/>
  <c r="G1277" i="265"/>
  <c r="G1279" i="265" s="1"/>
  <c r="H1277" i="265"/>
  <c r="I1277" i="265"/>
  <c r="G1281" i="265"/>
  <c r="G1282" i="265"/>
  <c r="E1286" i="265"/>
  <c r="E1287" i="265"/>
  <c r="F1297" i="265"/>
  <c r="G1297" i="265" s="1"/>
  <c r="J1297" i="265" s="1"/>
  <c r="F1298" i="265"/>
  <c r="G1298" i="265" s="1"/>
  <c r="F1299" i="265"/>
  <c r="G1299" i="265"/>
  <c r="J1299" i="265" s="1"/>
  <c r="F1300" i="265"/>
  <c r="G1300" i="265" s="1"/>
  <c r="F1304" i="265"/>
  <c r="G1304" i="265" s="1"/>
  <c r="I1304" i="265"/>
  <c r="J1304" i="265"/>
  <c r="J1306" i="265" s="1"/>
  <c r="F1305" i="265"/>
  <c r="G1305" i="265" s="1"/>
  <c r="G1308" i="265"/>
  <c r="G1309" i="265"/>
  <c r="E1313" i="265"/>
  <c r="E1314" i="265"/>
  <c r="F1324" i="265"/>
  <c r="G1324" i="265" s="1"/>
  <c r="F1325" i="265"/>
  <c r="G1325" i="265" s="1"/>
  <c r="J1325" i="265" s="1"/>
  <c r="F1326" i="265"/>
  <c r="G1326" i="265"/>
  <c r="J1326" i="265" s="1"/>
  <c r="F1327" i="265"/>
  <c r="G1327" i="265" s="1"/>
  <c r="F1331" i="265"/>
  <c r="G1331" i="265" s="1"/>
  <c r="I1331" i="265"/>
  <c r="F1332" i="265"/>
  <c r="G1332" i="265" s="1"/>
  <c r="G1337" i="265"/>
  <c r="G1338" i="265"/>
  <c r="E1342" i="265"/>
  <c r="E1343" i="265"/>
  <c r="F1353" i="265"/>
  <c r="G1353" i="265" s="1"/>
  <c r="J1353" i="265" s="1"/>
  <c r="F1354" i="265"/>
  <c r="G1354" i="265" s="1"/>
  <c r="F1355" i="265"/>
  <c r="G1355" i="265" s="1"/>
  <c r="J1355" i="265"/>
  <c r="F1356" i="265"/>
  <c r="G1356" i="265" s="1"/>
  <c r="J1356" i="265" s="1"/>
  <c r="F1360" i="265"/>
  <c r="G1360" i="265" s="1"/>
  <c r="H1360" i="265"/>
  <c r="I1360" i="265"/>
  <c r="G1364" i="265"/>
  <c r="G1365" i="265" s="1"/>
  <c r="E1369" i="265"/>
  <c r="E1370" i="265"/>
  <c r="F1380" i="265"/>
  <c r="G1380" i="265" s="1"/>
  <c r="J1380" i="265" s="1"/>
  <c r="F1381" i="265"/>
  <c r="G1381" i="265" s="1"/>
  <c r="F1382" i="265"/>
  <c r="G1382" i="265" s="1"/>
  <c r="F1383" i="265"/>
  <c r="G1383" i="265"/>
  <c r="F1387" i="265"/>
  <c r="G1387" i="265"/>
  <c r="H1387" i="265"/>
  <c r="I1387" i="265"/>
  <c r="F1388" i="265"/>
  <c r="G1388" i="265" s="1"/>
  <c r="I1388" i="265"/>
  <c r="G1392" i="265"/>
  <c r="G1393" i="265"/>
  <c r="E1397" i="265"/>
  <c r="E1398" i="265"/>
  <c r="F1408" i="265"/>
  <c r="G1408" i="265" s="1"/>
  <c r="F1409" i="265"/>
  <c r="G1409" i="265" s="1"/>
  <c r="J1409" i="265" s="1"/>
  <c r="F1410" i="265"/>
  <c r="G1410" i="265" s="1"/>
  <c r="J1410" i="265" s="1"/>
  <c r="F1411" i="265"/>
  <c r="G1411" i="265" s="1"/>
  <c r="F1415" i="265"/>
  <c r="G1415" i="265" s="1"/>
  <c r="G1418" i="265" s="1"/>
  <c r="F1416" i="265"/>
  <c r="G1416" i="265" s="1"/>
  <c r="G1420" i="265"/>
  <c r="G1421" i="265"/>
  <c r="E1425" i="265"/>
  <c r="E1426" i="265"/>
  <c r="F1436" i="265"/>
  <c r="G1436" i="265"/>
  <c r="F1437" i="265"/>
  <c r="G1437" i="265" s="1"/>
  <c r="F1438" i="265"/>
  <c r="G1438" i="265" s="1"/>
  <c r="F1439" i="265"/>
  <c r="G1439" i="265" s="1"/>
  <c r="F1443" i="265"/>
  <c r="G1443" i="265" s="1"/>
  <c r="I1443" i="265"/>
  <c r="F1444" i="265"/>
  <c r="G1444" i="265"/>
  <c r="I1444" i="265"/>
  <c r="G1449" i="265"/>
  <c r="G1450" i="265"/>
  <c r="E1454" i="265"/>
  <c r="E1455" i="265"/>
  <c r="F1465" i="265"/>
  <c r="G1465" i="265"/>
  <c r="F1466" i="265"/>
  <c r="G1466" i="265" s="1"/>
  <c r="J1466" i="265"/>
  <c r="K1466" i="265" s="1"/>
  <c r="F1467" i="265"/>
  <c r="G1467" i="265"/>
  <c r="F1468" i="265"/>
  <c r="G1468" i="265" s="1"/>
  <c r="F1472" i="265"/>
  <c r="G1472" i="265" s="1"/>
  <c r="F1473" i="265"/>
  <c r="G1473" i="265"/>
  <c r="I1473" i="265"/>
  <c r="G1477" i="265"/>
  <c r="G1478" i="265"/>
  <c r="E1482" i="265"/>
  <c r="E1483" i="265"/>
  <c r="F1493" i="265"/>
  <c r="G1493" i="265"/>
  <c r="F1494" i="265"/>
  <c r="G1494" i="265" s="1"/>
  <c r="J1494" i="265"/>
  <c r="K1494" i="265" s="1"/>
  <c r="F1495" i="265"/>
  <c r="G1495" i="265" s="1"/>
  <c r="J1495" i="265" s="1"/>
  <c r="F1496" i="265"/>
  <c r="G1496" i="265" s="1"/>
  <c r="F1500" i="265"/>
  <c r="G1500" i="265" s="1"/>
  <c r="I1500" i="265"/>
  <c r="G1504" i="265"/>
  <c r="G1505" i="265" s="1"/>
  <c r="E1509" i="265"/>
  <c r="E1510" i="265"/>
  <c r="F1520" i="265"/>
  <c r="G1520" i="265" s="1"/>
  <c r="J1520" i="265" s="1"/>
  <c r="F1521" i="265"/>
  <c r="G1521" i="265" s="1"/>
  <c r="F1522" i="265"/>
  <c r="G1522" i="265" s="1"/>
  <c r="F1523" i="265"/>
  <c r="G1523" i="265" s="1"/>
  <c r="J1523" i="265" s="1"/>
  <c r="F1527" i="265"/>
  <c r="G1527" i="265" s="1"/>
  <c r="I1527" i="265"/>
  <c r="J1527" i="265" s="1"/>
  <c r="J1529" i="265" s="1"/>
  <c r="G1531" i="265"/>
  <c r="G1532" i="265"/>
  <c r="E1536" i="265"/>
  <c r="E1537" i="265"/>
  <c r="F1547" i="265"/>
  <c r="G1547" i="265" s="1"/>
  <c r="K1547" i="265" s="1"/>
  <c r="J1547" i="265"/>
  <c r="F1548" i="265"/>
  <c r="G1548" i="265" s="1"/>
  <c r="J1548" i="265" s="1"/>
  <c r="F1549" i="265"/>
  <c r="G1549" i="265" s="1"/>
  <c r="F1550" i="265"/>
  <c r="G1550" i="265" s="1"/>
  <c r="J1550" i="265"/>
  <c r="F1554" i="265"/>
  <c r="G1554" i="265"/>
  <c r="I1554" i="265"/>
  <c r="G1558" i="265"/>
  <c r="G1559" i="265"/>
  <c r="E1563" i="265"/>
  <c r="E1564" i="265"/>
  <c r="F1574" i="265"/>
  <c r="G1574" i="265"/>
  <c r="F1575" i="265"/>
  <c r="G1575" i="265" s="1"/>
  <c r="F1576" i="265"/>
  <c r="G1576" i="265" s="1"/>
  <c r="F1577" i="265"/>
  <c r="G1577" i="265" s="1"/>
  <c r="F1581" i="265"/>
  <c r="G1581" i="265" s="1"/>
  <c r="G1583" i="265" s="1"/>
  <c r="I1581" i="265"/>
  <c r="G1585" i="265"/>
  <c r="G1586" i="265" s="1"/>
  <c r="E1590" i="265"/>
  <c r="E1591" i="265"/>
  <c r="F1601" i="265"/>
  <c r="G1601" i="265" s="1"/>
  <c r="F1602" i="265"/>
  <c r="G1602" i="265" s="1"/>
  <c r="F1603" i="265"/>
  <c r="G1603" i="265" s="1"/>
  <c r="F1604" i="265"/>
  <c r="G1604" i="265" s="1"/>
  <c r="J1604" i="265" s="1"/>
  <c r="K1604" i="265" s="1"/>
  <c r="F1608" i="265"/>
  <c r="G1608" i="265" s="1"/>
  <c r="H1608" i="265"/>
  <c r="I1608" i="265"/>
  <c r="G1612" i="265"/>
  <c r="G1613" i="265"/>
  <c r="E1617" i="265"/>
  <c r="E1618" i="265"/>
  <c r="F1628" i="265"/>
  <c r="G1628" i="265" s="1"/>
  <c r="F1629" i="265"/>
  <c r="G1629" i="265" s="1"/>
  <c r="J1629" i="265" s="1"/>
  <c r="K1629" i="265" s="1"/>
  <c r="F1630" i="265"/>
  <c r="G1630" i="265"/>
  <c r="F1631" i="265"/>
  <c r="G1631" i="265" s="1"/>
  <c r="J1631" i="265" s="1"/>
  <c r="K1631" i="265" s="1"/>
  <c r="F1634" i="265"/>
  <c r="G1634" i="265" s="1"/>
  <c r="H1634" i="265"/>
  <c r="I1634" i="265"/>
  <c r="G1638" i="265"/>
  <c r="G1639" i="265"/>
  <c r="E1643" i="265"/>
  <c r="E1644" i="265"/>
  <c r="F1654" i="265"/>
  <c r="G1654" i="265" s="1"/>
  <c r="F1655" i="265"/>
  <c r="G1655" i="265" s="1"/>
  <c r="F1656" i="265"/>
  <c r="G1656" i="265" s="1"/>
  <c r="J1656" i="265" s="1"/>
  <c r="K1656" i="265" s="1"/>
  <c r="F1657" i="265"/>
  <c r="G1657" i="265" s="1"/>
  <c r="F1660" i="265"/>
  <c r="G1660" i="265" s="1"/>
  <c r="H1660" i="265"/>
  <c r="I1660" i="265"/>
  <c r="G1664" i="265"/>
  <c r="G1665" i="265"/>
  <c r="E1669" i="265"/>
  <c r="E1670" i="265"/>
  <c r="F1680" i="265"/>
  <c r="G1680" i="265"/>
  <c r="J1680" i="265" s="1"/>
  <c r="F1681" i="265"/>
  <c r="G1681" i="265"/>
  <c r="F1682" i="265"/>
  <c r="G1682" i="265" s="1"/>
  <c r="F1683" i="265"/>
  <c r="G1683" i="265" s="1"/>
  <c r="J1683" i="265" s="1"/>
  <c r="F1687" i="265"/>
  <c r="G1687" i="265" s="1"/>
  <c r="J1687" i="265" s="1"/>
  <c r="J1689" i="265" s="1"/>
  <c r="G1691" i="265"/>
  <c r="G1692" i="265"/>
  <c r="E1696" i="265"/>
  <c r="E1697" i="265"/>
  <c r="F1707" i="265"/>
  <c r="G1707" i="265" s="1"/>
  <c r="J1707" i="265" s="1"/>
  <c r="K1707" i="265" s="1"/>
  <c r="F1708" i="265"/>
  <c r="G1708" i="265" s="1"/>
  <c r="F1709" i="265"/>
  <c r="G1709" i="265"/>
  <c r="J1709" i="265" s="1"/>
  <c r="K1709" i="265" s="1"/>
  <c r="F1710" i="265"/>
  <c r="G1710" i="265"/>
  <c r="J1710" i="265" s="1"/>
  <c r="K1710" i="265" s="1"/>
  <c r="F1714" i="265"/>
  <c r="G1714" i="265" s="1"/>
  <c r="G1718" i="265"/>
  <c r="G1719" i="265"/>
  <c r="E1723" i="265"/>
  <c r="E1724" i="265"/>
  <c r="F1734" i="265"/>
  <c r="G1734" i="265" s="1"/>
  <c r="F1735" i="265"/>
  <c r="G1735" i="265" s="1"/>
  <c r="F1736" i="265"/>
  <c r="G1736" i="265" s="1"/>
  <c r="F1737" i="265"/>
  <c r="G1737" i="265" s="1"/>
  <c r="F1741" i="265"/>
  <c r="G1741" i="265" s="1"/>
  <c r="G1743" i="265"/>
  <c r="G1745" i="265"/>
  <c r="G1746" i="265" s="1"/>
  <c r="E1750" i="265"/>
  <c r="E1751" i="265"/>
  <c r="F1761" i="265"/>
  <c r="G1761" i="265" s="1"/>
  <c r="F1762" i="265"/>
  <c r="G1762" i="265" s="1"/>
  <c r="F1763" i="265"/>
  <c r="G1763" i="265" s="1"/>
  <c r="F1764" i="265"/>
  <c r="G1764" i="265" s="1"/>
  <c r="F1768" i="265"/>
  <c r="G1768" i="265" s="1"/>
  <c r="I1768" i="265"/>
  <c r="G1772" i="265"/>
  <c r="G1773" i="265"/>
  <c r="E1777" i="265"/>
  <c r="E1778" i="265"/>
  <c r="F1788" i="265"/>
  <c r="G1788" i="265"/>
  <c r="J1788" i="265" s="1"/>
  <c r="K1788" i="265" s="1"/>
  <c r="F1789" i="265"/>
  <c r="G1789" i="265" s="1"/>
  <c r="F1790" i="265"/>
  <c r="G1790" i="265" s="1"/>
  <c r="J1790" i="265" s="1"/>
  <c r="F1791" i="265"/>
  <c r="G1791" i="265" s="1"/>
  <c r="F1795" i="265"/>
  <c r="G1795" i="265"/>
  <c r="I1795" i="265"/>
  <c r="G1799" i="265"/>
  <c r="G1800" i="265"/>
  <c r="E1804" i="265"/>
  <c r="E1805" i="265"/>
  <c r="F1815" i="265"/>
  <c r="G1815" i="265" s="1"/>
  <c r="F1816" i="265"/>
  <c r="G1816" i="265" s="1"/>
  <c r="F1817" i="265"/>
  <c r="G1817" i="265"/>
  <c r="F1818" i="265"/>
  <c r="G1818" i="265" s="1"/>
  <c r="J1818" i="265" s="1"/>
  <c r="K1818" i="265" s="1"/>
  <c r="B1821" i="265"/>
  <c r="D1821" i="265"/>
  <c r="F1821" i="265"/>
  <c r="G1821" i="265" s="1"/>
  <c r="J1821" i="265" s="1"/>
  <c r="H1821" i="265"/>
  <c r="I1821" i="265"/>
  <c r="K1821" i="265"/>
  <c r="B1822" i="265"/>
  <c r="D1822" i="265"/>
  <c r="F1822" i="265"/>
  <c r="G1822" i="265" s="1"/>
  <c r="H1822" i="265"/>
  <c r="I1822" i="265"/>
  <c r="B1823" i="265"/>
  <c r="D1823" i="265"/>
  <c r="F1823" i="265"/>
  <c r="G1823" i="265" s="1"/>
  <c r="H1823" i="265"/>
  <c r="I1823" i="265"/>
  <c r="B1824" i="265"/>
  <c r="D1824" i="265"/>
  <c r="F1824" i="265"/>
  <c r="G1824" i="265" s="1"/>
  <c r="J1824" i="265" s="1"/>
  <c r="H1824" i="265"/>
  <c r="I1824" i="265"/>
  <c r="B1825" i="265"/>
  <c r="D1825" i="265"/>
  <c r="F1825" i="265"/>
  <c r="G1825" i="265" s="1"/>
  <c r="H1825" i="265"/>
  <c r="I1825" i="265"/>
  <c r="J1825" i="265" s="1"/>
  <c r="B1826" i="265"/>
  <c r="D1826" i="265"/>
  <c r="F1826" i="265"/>
  <c r="G1826" i="265"/>
  <c r="H1826" i="265"/>
  <c r="I1826" i="265"/>
  <c r="B1827" i="265"/>
  <c r="D1827" i="265"/>
  <c r="F1827" i="265"/>
  <c r="G1827" i="265" s="1"/>
  <c r="H1827" i="265"/>
  <c r="I1827" i="265"/>
  <c r="B1828" i="265"/>
  <c r="D1828" i="265"/>
  <c r="F1828" i="265"/>
  <c r="G1828" i="265"/>
  <c r="H1828" i="265"/>
  <c r="I1828" i="265"/>
  <c r="B1829" i="265"/>
  <c r="D1829" i="265"/>
  <c r="F1829" i="265"/>
  <c r="G1829" i="265" s="1"/>
  <c r="H1829" i="265"/>
  <c r="I1829" i="265"/>
  <c r="B1830" i="265"/>
  <c r="D1830" i="265"/>
  <c r="F1830" i="265"/>
  <c r="G1830" i="265" s="1"/>
  <c r="J1830" i="265" s="1"/>
  <c r="H1830" i="265"/>
  <c r="I1830" i="265"/>
  <c r="B1831" i="265"/>
  <c r="D1831" i="265"/>
  <c r="F1831" i="265"/>
  <c r="G1831" i="265" s="1"/>
  <c r="H1831" i="265"/>
  <c r="I1831" i="265"/>
  <c r="B1832" i="265"/>
  <c r="D1832" i="265"/>
  <c r="F1832" i="265"/>
  <c r="G1832" i="265" s="1"/>
  <c r="H1832" i="265"/>
  <c r="I1832" i="265"/>
  <c r="B1833" i="265"/>
  <c r="D1833" i="265"/>
  <c r="F1833" i="265"/>
  <c r="G1833" i="265" s="1"/>
  <c r="J1833" i="265" s="1"/>
  <c r="H1833" i="265"/>
  <c r="I1833" i="265"/>
  <c r="B1834" i="265"/>
  <c r="D1834" i="265"/>
  <c r="F1834" i="265"/>
  <c r="G1834" i="265" s="1"/>
  <c r="H1834" i="265"/>
  <c r="I1834" i="265"/>
  <c r="B1835" i="265"/>
  <c r="D1835" i="265"/>
  <c r="F1835" i="265"/>
  <c r="G1835" i="265" s="1"/>
  <c r="H1835" i="265"/>
  <c r="I1835" i="265"/>
  <c r="B1836" i="265"/>
  <c r="D1836" i="265"/>
  <c r="F1836" i="265"/>
  <c r="G1836" i="265" s="1"/>
  <c r="B1837" i="265"/>
  <c r="D1837" i="265"/>
  <c r="F1837" i="265"/>
  <c r="G1837" i="265" s="1"/>
  <c r="B1838" i="265"/>
  <c r="D1838" i="265"/>
  <c r="F1838" i="265"/>
  <c r="G1838" i="265" s="1"/>
  <c r="B1839" i="265"/>
  <c r="D1839" i="265"/>
  <c r="F1839" i="265"/>
  <c r="G1839" i="265" s="1"/>
  <c r="B1840" i="265"/>
  <c r="D1840" i="265"/>
  <c r="F1840" i="265"/>
  <c r="G1840" i="265"/>
  <c r="B1841" i="265"/>
  <c r="D1841" i="265"/>
  <c r="F1841" i="265"/>
  <c r="G1841" i="265" s="1"/>
  <c r="B1842" i="265"/>
  <c r="D1842" i="265"/>
  <c r="F1842" i="265"/>
  <c r="G1842" i="265" s="1"/>
  <c r="B1843" i="265"/>
  <c r="D1843" i="265"/>
  <c r="F1843" i="265"/>
  <c r="G1843" i="265" s="1"/>
  <c r="B1844" i="265"/>
  <c r="D1844" i="265"/>
  <c r="F1844" i="265"/>
  <c r="G1844" i="265" s="1"/>
  <c r="B1845" i="265"/>
  <c r="D1845" i="265"/>
  <c r="F1845" i="265"/>
  <c r="G1845" i="265" s="1"/>
  <c r="B1846" i="265"/>
  <c r="D1846" i="265"/>
  <c r="F1846" i="265"/>
  <c r="G1846" i="265"/>
  <c r="B1847" i="265"/>
  <c r="D1847" i="265"/>
  <c r="F1847" i="265"/>
  <c r="G1847" i="265" s="1"/>
  <c r="B1848" i="265"/>
  <c r="D1848" i="265"/>
  <c r="F1848" i="265"/>
  <c r="G1848" i="265"/>
  <c r="B1849" i="265"/>
  <c r="D1849" i="265"/>
  <c r="F1849" i="265"/>
  <c r="G1849" i="265"/>
  <c r="G1852" i="265"/>
  <c r="G1853" i="265"/>
  <c r="E1857" i="265"/>
  <c r="E1858" i="265"/>
  <c r="F1868" i="265"/>
  <c r="G1868" i="265" s="1"/>
  <c r="F1869" i="265"/>
  <c r="G1869" i="265" s="1"/>
  <c r="F1870" i="265"/>
  <c r="G1870" i="265" s="1"/>
  <c r="J1870" i="265" s="1"/>
  <c r="F1871" i="265"/>
  <c r="G1871" i="265" s="1"/>
  <c r="B1874" i="265"/>
  <c r="D1874" i="265"/>
  <c r="F1874" i="265"/>
  <c r="G1874" i="265"/>
  <c r="J1874" i="265" s="1"/>
  <c r="H1874" i="265"/>
  <c r="I1874" i="265"/>
  <c r="B1875" i="265"/>
  <c r="D1875" i="265"/>
  <c r="F1875" i="265"/>
  <c r="G1875" i="265" s="1"/>
  <c r="H1875" i="265"/>
  <c r="I1875" i="265"/>
  <c r="B1876" i="265"/>
  <c r="D1876" i="265"/>
  <c r="F1876" i="265"/>
  <c r="G1876" i="265" s="1"/>
  <c r="H1876" i="265"/>
  <c r="I1876" i="265"/>
  <c r="J1876" i="265"/>
  <c r="K1876" i="265" s="1"/>
  <c r="B1877" i="265"/>
  <c r="D1877" i="265"/>
  <c r="F1877" i="265"/>
  <c r="G1877" i="265" s="1"/>
  <c r="H1877" i="265"/>
  <c r="I1877" i="265"/>
  <c r="B1878" i="265"/>
  <c r="D1878" i="265"/>
  <c r="F1878" i="265"/>
  <c r="G1878" i="265"/>
  <c r="J1878" i="265" s="1"/>
  <c r="H1878" i="265"/>
  <c r="I1878" i="265"/>
  <c r="B1879" i="265"/>
  <c r="D1879" i="265"/>
  <c r="F1879" i="265"/>
  <c r="G1879" i="265" s="1"/>
  <c r="H1879" i="265"/>
  <c r="I1879" i="265"/>
  <c r="B1880" i="265"/>
  <c r="D1880" i="265"/>
  <c r="F1880" i="265"/>
  <c r="G1880" i="265" s="1"/>
  <c r="H1880" i="265"/>
  <c r="I1880" i="265"/>
  <c r="B1881" i="265"/>
  <c r="D1881" i="265"/>
  <c r="F1881" i="265"/>
  <c r="G1881" i="265" s="1"/>
  <c r="H1881" i="265"/>
  <c r="I1881" i="265"/>
  <c r="B1882" i="265"/>
  <c r="D1882" i="265"/>
  <c r="F1882" i="265"/>
  <c r="G1882" i="265" s="1"/>
  <c r="J1882" i="265" s="1"/>
  <c r="H1882" i="265"/>
  <c r="I1882" i="265"/>
  <c r="B1883" i="265"/>
  <c r="D1883" i="265"/>
  <c r="F1883" i="265"/>
  <c r="G1883" i="265"/>
  <c r="J1883" i="265" s="1"/>
  <c r="H1883" i="265"/>
  <c r="I1883" i="265"/>
  <c r="B1884" i="265"/>
  <c r="D1884" i="265"/>
  <c r="F1884" i="265"/>
  <c r="G1884" i="265"/>
  <c r="J1884" i="265" s="1"/>
  <c r="H1884" i="265"/>
  <c r="I1884" i="265"/>
  <c r="B1885" i="265"/>
  <c r="D1885" i="265"/>
  <c r="F1885" i="265"/>
  <c r="G1885" i="265" s="1"/>
  <c r="H1885" i="265"/>
  <c r="I1885" i="265"/>
  <c r="B1886" i="265"/>
  <c r="D1886" i="265"/>
  <c r="F1886" i="265"/>
  <c r="G1886" i="265" s="1"/>
  <c r="H1886" i="265"/>
  <c r="I1886" i="265"/>
  <c r="B1887" i="265"/>
  <c r="D1887" i="265"/>
  <c r="F1887" i="265"/>
  <c r="G1887" i="265" s="1"/>
  <c r="H1887" i="265"/>
  <c r="I1887" i="265"/>
  <c r="B1888" i="265"/>
  <c r="D1888" i="265"/>
  <c r="F1888" i="265"/>
  <c r="G1888" i="265" s="1"/>
  <c r="J1888" i="265" s="1"/>
  <c r="H1888" i="265"/>
  <c r="I1888" i="265"/>
  <c r="K1888" i="265"/>
  <c r="B1889" i="265"/>
  <c r="D1889" i="265"/>
  <c r="F1889" i="265"/>
  <c r="G1889" i="265"/>
  <c r="G1892" i="265"/>
  <c r="G1893" i="265"/>
  <c r="E1897" i="265"/>
  <c r="E1898" i="265"/>
  <c r="F1907" i="265"/>
  <c r="G1907" i="265"/>
  <c r="G1909" i="265" s="1"/>
  <c r="K1909" i="265"/>
  <c r="B1911" i="265"/>
  <c r="F1911" i="265"/>
  <c r="G1911" i="265" s="1"/>
  <c r="G1915" i="265"/>
  <c r="G1916" i="265"/>
  <c r="E1920" i="265"/>
  <c r="E1921" i="265"/>
  <c r="F1931" i="265"/>
  <c r="G1931" i="265" s="1"/>
  <c r="F1932" i="265"/>
  <c r="G1932" i="265" s="1"/>
  <c r="J1932" i="265" s="1"/>
  <c r="F1933" i="265"/>
  <c r="G1933" i="265" s="1"/>
  <c r="F1934" i="265"/>
  <c r="G1934" i="265" s="1"/>
  <c r="J1934" i="265" s="1"/>
  <c r="K1934" i="265" s="1"/>
  <c r="F1937" i="265"/>
  <c r="G1937" i="265" s="1"/>
  <c r="G1940" i="265" s="1"/>
  <c r="F1938" i="265"/>
  <c r="G1938" i="265" s="1"/>
  <c r="J1937" i="265" s="1"/>
  <c r="J1940" i="265" s="1"/>
  <c r="J1938" i="265"/>
  <c r="K1938" i="265"/>
  <c r="G1942" i="265"/>
  <c r="G1943" i="265" s="1"/>
  <c r="E1947" i="265"/>
  <c r="E1948" i="265"/>
  <c r="F1958" i="265"/>
  <c r="G1958" i="265" s="1"/>
  <c r="F1959" i="265"/>
  <c r="G1959" i="265" s="1"/>
  <c r="F1960" i="265"/>
  <c r="G1960" i="265"/>
  <c r="J1960" i="265" s="1"/>
  <c r="F1961" i="265"/>
  <c r="G1961" i="265" s="1"/>
  <c r="F1964" i="265"/>
  <c r="G1964" i="265" s="1"/>
  <c r="I1964" i="265"/>
  <c r="J1964" i="265"/>
  <c r="J1966" i="265" s="1"/>
  <c r="F1965" i="265"/>
  <c r="G1965" i="265" s="1"/>
  <c r="J1965" i="265" s="1"/>
  <c r="G1968" i="265"/>
  <c r="G1969" i="265" s="1"/>
  <c r="E1973" i="265"/>
  <c r="E1974" i="265"/>
  <c r="F1984" i="265"/>
  <c r="G1984" i="265" s="1"/>
  <c r="J1984" i="265" s="1"/>
  <c r="K1984" i="265" s="1"/>
  <c r="F1985" i="265"/>
  <c r="G1985" i="265" s="1"/>
  <c r="F1986" i="265"/>
  <c r="G1986" i="265" s="1"/>
  <c r="F1987" i="265"/>
  <c r="G1987" i="265"/>
  <c r="J1987" i="265" s="1"/>
  <c r="F1990" i="265"/>
  <c r="G1990" i="265"/>
  <c r="K1990" i="265" s="1"/>
  <c r="J1990" i="265"/>
  <c r="F1991" i="265"/>
  <c r="G1991" i="265"/>
  <c r="J1991" i="265" s="1"/>
  <c r="G1994" i="265"/>
  <c r="G1995" i="265" s="1"/>
  <c r="E1999" i="265"/>
  <c r="E2000" i="265"/>
  <c r="F2010" i="265"/>
  <c r="G2010" i="265" s="1"/>
  <c r="F2011" i="265"/>
  <c r="G2011" i="265" s="1"/>
  <c r="J2011" i="265" s="1"/>
  <c r="F2012" i="265"/>
  <c r="G2012" i="265" s="1"/>
  <c r="F2013" i="265"/>
  <c r="G2013" i="265" s="1"/>
  <c r="F2016" i="265"/>
  <c r="G2016" i="265"/>
  <c r="I2016" i="265"/>
  <c r="F2017" i="265"/>
  <c r="G2017" i="265"/>
  <c r="I2017" i="265"/>
  <c r="J2017" i="265" s="1"/>
  <c r="G2020" i="265"/>
  <c r="G2021" i="265" s="1"/>
  <c r="E2025" i="265"/>
  <c r="E2026" i="265"/>
  <c r="F2036" i="265"/>
  <c r="G2036" i="265" s="1"/>
  <c r="J2036" i="265" s="1"/>
  <c r="F2037" i="265"/>
  <c r="G2037" i="265" s="1"/>
  <c r="G2042" i="265"/>
  <c r="G2044" i="265"/>
  <c r="G2045" i="265"/>
  <c r="E2049" i="265"/>
  <c r="E2050" i="265"/>
  <c r="F2060" i="265"/>
  <c r="G2060" i="265"/>
  <c r="J2060" i="265" s="1"/>
  <c r="K2060" i="265" s="1"/>
  <c r="F2061" i="265"/>
  <c r="G2061" i="265" s="1"/>
  <c r="F2062" i="265"/>
  <c r="G2062" i="265" s="1"/>
  <c r="F2063" i="265"/>
  <c r="G2063" i="265" s="1"/>
  <c r="F2066" i="265"/>
  <c r="G2066" i="265" s="1"/>
  <c r="J2066" i="265" s="1"/>
  <c r="J2068" i="265" s="1"/>
  <c r="H2066" i="265"/>
  <c r="I2066" i="265"/>
  <c r="G2070" i="265"/>
  <c r="G2071" i="265"/>
  <c r="E2075" i="265"/>
  <c r="E2076" i="265"/>
  <c r="F2086" i="265"/>
  <c r="G2086" i="265" s="1"/>
  <c r="F2087" i="265"/>
  <c r="G2087" i="265" s="1"/>
  <c r="F2088" i="265"/>
  <c r="G2088" i="265"/>
  <c r="F2089" i="265"/>
  <c r="G2089" i="265"/>
  <c r="J2089" i="265" s="1"/>
  <c r="G2092" i="265"/>
  <c r="G2096" i="265"/>
  <c r="G2097" i="265" s="1"/>
  <c r="E2101" i="265"/>
  <c r="E2102" i="265"/>
  <c r="F2114" i="265"/>
  <c r="G2114" i="265" s="1"/>
  <c r="F2115" i="265"/>
  <c r="G2115" i="265" s="1"/>
  <c r="J2115" i="265" s="1"/>
  <c r="F2116" i="265"/>
  <c r="G2116" i="265" s="1"/>
  <c r="F2117" i="265"/>
  <c r="G2117" i="265"/>
  <c r="J2117" i="265" s="1"/>
  <c r="F2121" i="265"/>
  <c r="G2121" i="265" s="1"/>
  <c r="I2121" i="265"/>
  <c r="F2122" i="265"/>
  <c r="G2122" i="265" s="1"/>
  <c r="I2122" i="265"/>
  <c r="G2125" i="265"/>
  <c r="G2126" i="265" s="1"/>
  <c r="E2130" i="265"/>
  <c r="E2131" i="265"/>
  <c r="F2141" i="265"/>
  <c r="G2141" i="265" s="1"/>
  <c r="J2141" i="265" s="1"/>
  <c r="F2142" i="265"/>
  <c r="G2142" i="265" s="1"/>
  <c r="J2142" i="265" s="1"/>
  <c r="K2142" i="265" s="1"/>
  <c r="F2143" i="265"/>
  <c r="G2143" i="265" s="1"/>
  <c r="F2144" i="265"/>
  <c r="G2144" i="265" s="1"/>
  <c r="F2148" i="265"/>
  <c r="G2148" i="265" s="1"/>
  <c r="I2148" i="265"/>
  <c r="F2149" i="265"/>
  <c r="G2149" i="265" s="1"/>
  <c r="I2149" i="265"/>
  <c r="F2150" i="265"/>
  <c r="G2150" i="265"/>
  <c r="I2150" i="265"/>
  <c r="F2151" i="265"/>
  <c r="G2151" i="265"/>
  <c r="I2151" i="265"/>
  <c r="F2152" i="265"/>
  <c r="G2152" i="265"/>
  <c r="I2152" i="265"/>
  <c r="F2153" i="265"/>
  <c r="G2153" i="265" s="1"/>
  <c r="J2152" i="265" s="1"/>
  <c r="I2153" i="265"/>
  <c r="F2154" i="265"/>
  <c r="G2154" i="265" s="1"/>
  <c r="I2154" i="265"/>
  <c r="J2154" i="265"/>
  <c r="K2154" i="265"/>
  <c r="G2158" i="265"/>
  <c r="G2159" i="265"/>
  <c r="E2163" i="265"/>
  <c r="E2164" i="265"/>
  <c r="F2174" i="265"/>
  <c r="G2174" i="265" s="1"/>
  <c r="F2175" i="265"/>
  <c r="G2175" i="265" s="1"/>
  <c r="J2175" i="265" s="1"/>
  <c r="F2176" i="265"/>
  <c r="G2176" i="265" s="1"/>
  <c r="J2176" i="265" s="1"/>
  <c r="F2177" i="265"/>
  <c r="G2177" i="265" s="1"/>
  <c r="F2181" i="265"/>
  <c r="G2181" i="265" s="1"/>
  <c r="G2185" i="265"/>
  <c r="G2186" i="265"/>
  <c r="E2190" i="265"/>
  <c r="E2191" i="265"/>
  <c r="F2201" i="265"/>
  <c r="G2201" i="265" s="1"/>
  <c r="F2202" i="265"/>
  <c r="G2202" i="265" s="1"/>
  <c r="J2202" i="265" s="1"/>
  <c r="F2203" i="265"/>
  <c r="G2203" i="265" s="1"/>
  <c r="F2204" i="265"/>
  <c r="G2204" i="265" s="1"/>
  <c r="F2208" i="265"/>
  <c r="G2208" i="265"/>
  <c r="J2208" i="265" s="1"/>
  <c r="G2212" i="265"/>
  <c r="G2213" i="265"/>
  <c r="E2217" i="265"/>
  <c r="E2218" i="265"/>
  <c r="F2228" i="265"/>
  <c r="G2228" i="265" s="1"/>
  <c r="F2229" i="265"/>
  <c r="G2229" i="265" s="1"/>
  <c r="F2230" i="265"/>
  <c r="G2230" i="265" s="1"/>
  <c r="F2231" i="265"/>
  <c r="G2231" i="265" s="1"/>
  <c r="F2235" i="265"/>
  <c r="G2235" i="265" s="1"/>
  <c r="G2237" i="265" s="1"/>
  <c r="G2239" i="265"/>
  <c r="G2240" i="265" s="1"/>
  <c r="E2244" i="265"/>
  <c r="E2245" i="265"/>
  <c r="F2255" i="265"/>
  <c r="G2255" i="265" s="1"/>
  <c r="J2255" i="265"/>
  <c r="K2255" i="265" s="1"/>
  <c r="F2256" i="265"/>
  <c r="G2256" i="265" s="1"/>
  <c r="F2257" i="265"/>
  <c r="G2257" i="265" s="1"/>
  <c r="F2258" i="265"/>
  <c r="G2258" i="265" s="1"/>
  <c r="F2262" i="265"/>
  <c r="G2262" i="265"/>
  <c r="F2263" i="265"/>
  <c r="G2263" i="265"/>
  <c r="J2263" i="265" s="1"/>
  <c r="G2266" i="265"/>
  <c r="G2267" i="265"/>
  <c r="E2271" i="265"/>
  <c r="E2272" i="265"/>
  <c r="F2282" i="265"/>
  <c r="G2282" i="265" s="1"/>
  <c r="F2283" i="265"/>
  <c r="G2283" i="265" s="1"/>
  <c r="F2284" i="265"/>
  <c r="G2284" i="265"/>
  <c r="F2285" i="265"/>
  <c r="G2285" i="265"/>
  <c r="F2289" i="265"/>
  <c r="G2289" i="265" s="1"/>
  <c r="G2291" i="265" s="1"/>
  <c r="G2293" i="265"/>
  <c r="G2294" i="265" s="1"/>
  <c r="E2298" i="265"/>
  <c r="E2299" i="265"/>
  <c r="F2309" i="265"/>
  <c r="G2309" i="265"/>
  <c r="F2310" i="265"/>
  <c r="G2310" i="265" s="1"/>
  <c r="F2311" i="265"/>
  <c r="G2311" i="265" s="1"/>
  <c r="F2312" i="265"/>
  <c r="G2312" i="265"/>
  <c r="F2316" i="265"/>
  <c r="G2316" i="265" s="1"/>
  <c r="F2317" i="265"/>
  <c r="G2317" i="265" s="1"/>
  <c r="I2317" i="265"/>
  <c r="F2318" i="265"/>
  <c r="G2318" i="265"/>
  <c r="I2318" i="265"/>
  <c r="F2319" i="265"/>
  <c r="G2319" i="265" s="1"/>
  <c r="I2319" i="265"/>
  <c r="F2320" i="265"/>
  <c r="G2320" i="265" s="1"/>
  <c r="I2320" i="265"/>
  <c r="F2321" i="265"/>
  <c r="G2321" i="265" s="1"/>
  <c r="I2321" i="265"/>
  <c r="F2322" i="265"/>
  <c r="G2322" i="265" s="1"/>
  <c r="I2322" i="265"/>
  <c r="J2322" i="265" s="1"/>
  <c r="K2322" i="265" s="1"/>
  <c r="G2326" i="265"/>
  <c r="G2327" i="265" s="1"/>
  <c r="E2331" i="265"/>
  <c r="E2332" i="265"/>
  <c r="F2342" i="265"/>
  <c r="G2342" i="265" s="1"/>
  <c r="J2342" i="265" s="1"/>
  <c r="F2343" i="265"/>
  <c r="G2343" i="265"/>
  <c r="J2343" i="265" s="1"/>
  <c r="K2343" i="265" s="1"/>
  <c r="F2344" i="265"/>
  <c r="G2344" i="265" s="1"/>
  <c r="F2345" i="265"/>
  <c r="G2345" i="265" s="1"/>
  <c r="F2349" i="265"/>
  <c r="G2349" i="265" s="1"/>
  <c r="J2349" i="265" s="1"/>
  <c r="K2349" i="265" s="1"/>
  <c r="K2351" i="265" s="1"/>
  <c r="G2353" i="265"/>
  <c r="G2354" i="265"/>
  <c r="E2358" i="265"/>
  <c r="E2359" i="265"/>
  <c r="F2369" i="265"/>
  <c r="G2369" i="265" s="1"/>
  <c r="F2370" i="265"/>
  <c r="G2370" i="265" s="1"/>
  <c r="J2370" i="265" s="1"/>
  <c r="K2370" i="265" s="1"/>
  <c r="F2371" i="265"/>
  <c r="G2371" i="265" s="1"/>
  <c r="J2371" i="265" s="1"/>
  <c r="K2371" i="265" s="1"/>
  <c r="F2372" i="265"/>
  <c r="G2372" i="265"/>
  <c r="F2376" i="265"/>
  <c r="G2376" i="265" s="1"/>
  <c r="G2378" i="265" s="1"/>
  <c r="G2380" i="265"/>
  <c r="G2381" i="265" s="1"/>
  <c r="E2385" i="265"/>
  <c r="E2386" i="265"/>
  <c r="F2396" i="265"/>
  <c r="G2396" i="265" s="1"/>
  <c r="F2397" i="265"/>
  <c r="G2397" i="265"/>
  <c r="J2397" i="265" s="1"/>
  <c r="F2398" i="265"/>
  <c r="G2398" i="265" s="1"/>
  <c r="F2399" i="265"/>
  <c r="G2399" i="265" s="1"/>
  <c r="F2403" i="265"/>
  <c r="G2403" i="265"/>
  <c r="I2403" i="265"/>
  <c r="F2404" i="265"/>
  <c r="G2404" i="265" s="1"/>
  <c r="J2403" i="265" s="1"/>
  <c r="I2404" i="265"/>
  <c r="F2405" i="265"/>
  <c r="G2405" i="265" s="1"/>
  <c r="I2405" i="265"/>
  <c r="F2406" i="265"/>
  <c r="G2406" i="265"/>
  <c r="I2406" i="265"/>
  <c r="F2407" i="265"/>
  <c r="G2407" i="265"/>
  <c r="I2407" i="265"/>
  <c r="F2408" i="265"/>
  <c r="G2408" i="265" s="1"/>
  <c r="I2408" i="265"/>
  <c r="J2408" i="265"/>
  <c r="K2408" i="265" s="1"/>
  <c r="F2409" i="265"/>
  <c r="G2409" i="265" s="1"/>
  <c r="I2409" i="265"/>
  <c r="G2412" i="265"/>
  <c r="G2413" i="265"/>
  <c r="E2417" i="265"/>
  <c r="E2418" i="265"/>
  <c r="F2428" i="265"/>
  <c r="G2428" i="265" s="1"/>
  <c r="J2428" i="265" s="1"/>
  <c r="K2428" i="265"/>
  <c r="F2429" i="265"/>
  <c r="G2429" i="265" s="1"/>
  <c r="F2430" i="265"/>
  <c r="G2430" i="265" s="1"/>
  <c r="F2431" i="265"/>
  <c r="G2431" i="265"/>
  <c r="F2435" i="265"/>
  <c r="G2435" i="265"/>
  <c r="G2437" i="265" s="1"/>
  <c r="J2435" i="265"/>
  <c r="G2439" i="265"/>
  <c r="G2440" i="265"/>
  <c r="E2444" i="265"/>
  <c r="E2445" i="265"/>
  <c r="G2457" i="265"/>
  <c r="F2458" i="265"/>
  <c r="G2458" i="265"/>
  <c r="J2458" i="265" s="1"/>
  <c r="F2459" i="265"/>
  <c r="G2459" i="265"/>
  <c r="J2459" i="265" s="1"/>
  <c r="F2460" i="265"/>
  <c r="G2460" i="265" s="1"/>
  <c r="F2461" i="265"/>
  <c r="G2461" i="265" s="1"/>
  <c r="J2461" i="265" s="1"/>
  <c r="F2465" i="265"/>
  <c r="G2465" i="265" s="1"/>
  <c r="G2467" i="265" s="1"/>
  <c r="I2465" i="265"/>
  <c r="G2469" i="265"/>
  <c r="G2470" i="265" s="1"/>
  <c r="E2474" i="265"/>
  <c r="E2475" i="265"/>
  <c r="G2484" i="265"/>
  <c r="F2485" i="265"/>
  <c r="G2485" i="265" s="1"/>
  <c r="J2485" i="265" s="1"/>
  <c r="F2486" i="265"/>
  <c r="G2486" i="265" s="1"/>
  <c r="F2487" i="265"/>
  <c r="G2487" i="265" s="1"/>
  <c r="F2488" i="265"/>
  <c r="G2488" i="265" s="1"/>
  <c r="F2492" i="265"/>
  <c r="G2492" i="265" s="1"/>
  <c r="J2492" i="265" s="1"/>
  <c r="J2494" i="265" s="1"/>
  <c r="I2492" i="265"/>
  <c r="G2496" i="265"/>
  <c r="G2497" i="265"/>
  <c r="E2501" i="265"/>
  <c r="E2502" i="265"/>
  <c r="G2511" i="265"/>
  <c r="F2512" i="265"/>
  <c r="G2512" i="265" s="1"/>
  <c r="J2512" i="265"/>
  <c r="F2513" i="265"/>
  <c r="G2513" i="265"/>
  <c r="J2513" i="265" s="1"/>
  <c r="F2514" i="265"/>
  <c r="G2514" i="265" s="1"/>
  <c r="F2515" i="265"/>
  <c r="G2515" i="265" s="1"/>
  <c r="F2519" i="265"/>
  <c r="G2519" i="265"/>
  <c r="I2519" i="265"/>
  <c r="G2523" i="265"/>
  <c r="G2524" i="265"/>
  <c r="E2528" i="265"/>
  <c r="E2529" i="265"/>
  <c r="G2538" i="265"/>
  <c r="F2539" i="265"/>
  <c r="G2539" i="265"/>
  <c r="F2540" i="265"/>
  <c r="G2540" i="265" s="1"/>
  <c r="J2540" i="265" s="1"/>
  <c r="K2540" i="265" s="1"/>
  <c r="F2541" i="265"/>
  <c r="G2541" i="265" s="1"/>
  <c r="F2542" i="265"/>
  <c r="G2542" i="265" s="1"/>
  <c r="F2546" i="265"/>
  <c r="G2546" i="265" s="1"/>
  <c r="J2546" i="265" s="1"/>
  <c r="J2548" i="265" s="1"/>
  <c r="I2546" i="265"/>
  <c r="G2550" i="265"/>
  <c r="G2551" i="265"/>
  <c r="E2555" i="265"/>
  <c r="E2556" i="265"/>
  <c r="G2565" i="265"/>
  <c r="F2566" i="265"/>
  <c r="G2566" i="265" s="1"/>
  <c r="F2567" i="265"/>
  <c r="G2567" i="265" s="1"/>
  <c r="J2567" i="265" s="1"/>
  <c r="F2568" i="265"/>
  <c r="G2568" i="265" s="1"/>
  <c r="F2569" i="265"/>
  <c r="G2569" i="265" s="1"/>
  <c r="F2573" i="265"/>
  <c r="G2573" i="265" s="1"/>
  <c r="J2573" i="265" s="1"/>
  <c r="J2575" i="265" s="1"/>
  <c r="I2573" i="265"/>
  <c r="G2577" i="265"/>
  <c r="G2578" i="265"/>
  <c r="E2582" i="265"/>
  <c r="E2583" i="265"/>
  <c r="G2592" i="265"/>
  <c r="F2593" i="265"/>
  <c r="G2593" i="265" s="1"/>
  <c r="J2593" i="265"/>
  <c r="F2594" i="265"/>
  <c r="G2594" i="265"/>
  <c r="J2594" i="265" s="1"/>
  <c r="K2594" i="265" s="1"/>
  <c r="F2595" i="265"/>
  <c r="G2595" i="265" s="1"/>
  <c r="F2596" i="265"/>
  <c r="G2596" i="265" s="1"/>
  <c r="F2600" i="265"/>
  <c r="G2600" i="265" s="1"/>
  <c r="G2602" i="265" s="1"/>
  <c r="H2600" i="265"/>
  <c r="I2600" i="265"/>
  <c r="G2604" i="265"/>
  <c r="G2605" i="265"/>
  <c r="E2609" i="265"/>
  <c r="E2610" i="265"/>
  <c r="F2620" i="265"/>
  <c r="G2620" i="265" s="1"/>
  <c r="J2620" i="265" s="1"/>
  <c r="F2621" i="265"/>
  <c r="G2621" i="265" s="1"/>
  <c r="J2621" i="265" s="1"/>
  <c r="F2622" i="265"/>
  <c r="G2622" i="265" s="1"/>
  <c r="F2623" i="265"/>
  <c r="G2623" i="265" s="1"/>
  <c r="F2627" i="265"/>
  <c r="G2627" i="265" s="1"/>
  <c r="F2628" i="265"/>
  <c r="G2628" i="265" s="1"/>
  <c r="F2629" i="265"/>
  <c r="G2629" i="265"/>
  <c r="E2638" i="265"/>
  <c r="E2639" i="265"/>
  <c r="F2649" i="265"/>
  <c r="G2649" i="265" s="1"/>
  <c r="F2650" i="265"/>
  <c r="G2650" i="265" s="1"/>
  <c r="F2651" i="265"/>
  <c r="G2651" i="265"/>
  <c r="F2652" i="265"/>
  <c r="G2652" i="265"/>
  <c r="J2652" i="265" s="1"/>
  <c r="K2652" i="265" s="1"/>
  <c r="F2656" i="265"/>
  <c r="G2656" i="265" s="1"/>
  <c r="F2657" i="265"/>
  <c r="G2657" i="265"/>
  <c r="J2657" i="265" s="1"/>
  <c r="K2657" i="265" s="1"/>
  <c r="F2658" i="265"/>
  <c r="G2658" i="265" s="1"/>
  <c r="J2658" i="265" s="1"/>
  <c r="E2667" i="265"/>
  <c r="E2668" i="265"/>
  <c r="F2678" i="265"/>
  <c r="G2678" i="265" s="1"/>
  <c r="J2678" i="265"/>
  <c r="F2679" i="265"/>
  <c r="G2679" i="265" s="1"/>
  <c r="J2679" i="265" s="1"/>
  <c r="K2679" i="265" s="1"/>
  <c r="F2680" i="265"/>
  <c r="G2680" i="265" s="1"/>
  <c r="J2680" i="265" s="1"/>
  <c r="F2681" i="265"/>
  <c r="G2681" i="265" s="1"/>
  <c r="J2681" i="265" s="1"/>
  <c r="F2685" i="265"/>
  <c r="G2685" i="265"/>
  <c r="J2685" i="265" s="1"/>
  <c r="F2686" i="265"/>
  <c r="G2686" i="265" s="1"/>
  <c r="F2687" i="265"/>
  <c r="G2687" i="265" s="1"/>
  <c r="E2696" i="265"/>
  <c r="E2697" i="265"/>
  <c r="F2707" i="265"/>
  <c r="G2707" i="265"/>
  <c r="F2708" i="265"/>
  <c r="G2708" i="265" s="1"/>
  <c r="J2708" i="265" s="1"/>
  <c r="K2708" i="265" s="1"/>
  <c r="F2709" i="265"/>
  <c r="G2709" i="265" s="1"/>
  <c r="F2710" i="265"/>
  <c r="G2710" i="265"/>
  <c r="J2710" i="265" s="1"/>
  <c r="F2714" i="265"/>
  <c r="G2714" i="265" s="1"/>
  <c r="J2714" i="265" s="1"/>
  <c r="F2715" i="265"/>
  <c r="G2715" i="265" s="1"/>
  <c r="K2715" i="265" s="1"/>
  <c r="J2715" i="265"/>
  <c r="F2716" i="265"/>
  <c r="G2716" i="265" s="1"/>
  <c r="J2716" i="265" s="1"/>
  <c r="K2716" i="265" s="1"/>
  <c r="E2725" i="265"/>
  <c r="E2726" i="265"/>
  <c r="G2735" i="265"/>
  <c r="F2736" i="265"/>
  <c r="G2736" i="265" s="1"/>
  <c r="F2737" i="265"/>
  <c r="G2737" i="265" s="1"/>
  <c r="F2738" i="265"/>
  <c r="G2738" i="265" s="1"/>
  <c r="F2739" i="265"/>
  <c r="G2739" i="265" s="1"/>
  <c r="F2742" i="265"/>
  <c r="G2742" i="265"/>
  <c r="J2742" i="265" s="1"/>
  <c r="F2743" i="265"/>
  <c r="G2743" i="265" s="1"/>
  <c r="J2743" i="265" s="1"/>
  <c r="E2751" i="265"/>
  <c r="E2752" i="265"/>
  <c r="G2761" i="265"/>
  <c r="F2762" i="265"/>
  <c r="G2762" i="265"/>
  <c r="F2763" i="265"/>
  <c r="G2763" i="265" s="1"/>
  <c r="J2763" i="265" s="1"/>
  <c r="K2763" i="265" s="1"/>
  <c r="F2764" i="265"/>
  <c r="G2764" i="265" s="1"/>
  <c r="F2765" i="265"/>
  <c r="G2765" i="265" s="1"/>
  <c r="F2768" i="265"/>
  <c r="G2768" i="265"/>
  <c r="J2768" i="265" s="1"/>
  <c r="J2770" i="265" s="1"/>
  <c r="F2769" i="265"/>
  <c r="G2769" i="265" s="1"/>
  <c r="E2777" i="265"/>
  <c r="E2778" i="265"/>
  <c r="F2791" i="265"/>
  <c r="G2791" i="265"/>
  <c r="J2791" i="265" s="1"/>
  <c r="K2791" i="265" s="1"/>
  <c r="F2792" i="265"/>
  <c r="G2792" i="265" s="1"/>
  <c r="J2792" i="265" s="1"/>
  <c r="F2793" i="265"/>
  <c r="G2793" i="265" s="1"/>
  <c r="F2794" i="265"/>
  <c r="G2794" i="265" s="1"/>
  <c r="G2797" i="265"/>
  <c r="G2799" i="265" s="1"/>
  <c r="I2797" i="265"/>
  <c r="J2797" i="265"/>
  <c r="J2799" i="265" s="1"/>
  <c r="G2801" i="265"/>
  <c r="G2802" i="265"/>
  <c r="E2806" i="265"/>
  <c r="E2807" i="265"/>
  <c r="A7" i="264"/>
  <c r="A8" i="264" s="1"/>
  <c r="A9" i="264" s="1"/>
  <c r="A10" i="264" s="1"/>
  <c r="A11" i="264" s="1"/>
  <c r="A12" i="264" s="1"/>
  <c r="A13" i="264" s="1"/>
  <c r="A14" i="264" s="1"/>
  <c r="A15" i="264" s="1"/>
  <c r="A16" i="264" s="1"/>
  <c r="A17" i="264" s="1"/>
  <c r="A18" i="264" s="1"/>
  <c r="A19" i="264" s="1"/>
  <c r="A20" i="264" s="1"/>
  <c r="A21" i="264" s="1"/>
  <c r="A22" i="264" s="1"/>
  <c r="A23" i="264" s="1"/>
  <c r="A24" i="264" s="1"/>
  <c r="A28" i="264"/>
  <c r="A29" i="264"/>
  <c r="A30" i="264"/>
  <c r="A31" i="264"/>
  <c r="A32" i="264"/>
  <c r="A33" i="264"/>
  <c r="A34" i="264" s="1"/>
  <c r="A35" i="264" s="1"/>
  <c r="A36" i="264" s="1"/>
  <c r="A37" i="264" s="1"/>
  <c r="A38" i="264" s="1"/>
  <c r="A39" i="264" s="1"/>
  <c r="A40" i="264" s="1"/>
  <c r="A41" i="264" s="1"/>
  <c r="A88" i="264"/>
  <c r="A89" i="264"/>
  <c r="A90" i="264" s="1"/>
  <c r="A91" i="264" s="1"/>
  <c r="A92" i="264" s="1"/>
  <c r="A93" i="264" s="1"/>
  <c r="A94" i="264" s="1"/>
  <c r="A95" i="264" s="1"/>
  <c r="A96" i="264" s="1"/>
  <c r="A97" i="264" s="1"/>
  <c r="A98" i="264" s="1"/>
  <c r="A99" i="264" s="1"/>
  <c r="A100" i="264" s="1"/>
  <c r="A101" i="264" s="1"/>
  <c r="A102" i="264" s="1"/>
  <c r="A103" i="264" s="1"/>
  <c r="A104" i="264" s="1"/>
  <c r="A105" i="264" s="1"/>
  <c r="A106" i="264" s="1"/>
  <c r="A107" i="264" s="1"/>
  <c r="A108" i="264" s="1"/>
  <c r="A109" i="264" s="1"/>
  <c r="A110" i="264" s="1"/>
  <c r="A111" i="264" s="1"/>
  <c r="A112" i="264" s="1"/>
  <c r="A113" i="264" s="1"/>
  <c r="A114" i="264" s="1"/>
  <c r="A115" i="264" s="1"/>
  <c r="A116" i="264" s="1"/>
  <c r="A117" i="264" s="1"/>
  <c r="A118" i="264" s="1"/>
  <c r="A119" i="264" s="1"/>
  <c r="A120" i="264" s="1"/>
  <c r="A121" i="264" s="1"/>
  <c r="A122" i="264" s="1"/>
  <c r="A123" i="264" s="1"/>
  <c r="A124" i="264" s="1"/>
  <c r="A125" i="264" s="1"/>
  <c r="A126" i="264" s="1"/>
  <c r="A127" i="264" s="1"/>
  <c r="A129" i="264" s="1"/>
  <c r="A178" i="264" s="1"/>
  <c r="A181" i="264"/>
  <c r="A182" i="264" s="1"/>
  <c r="A183" i="264" s="1"/>
  <c r="A184" i="264" s="1"/>
  <c r="A185" i="264" s="1"/>
  <c r="A186" i="264" s="1"/>
  <c r="A187" i="264" s="1"/>
  <c r="A188" i="264" s="1"/>
  <c r="A189" i="264" s="1"/>
  <c r="A190" i="264" s="1"/>
  <c r="A191" i="264" s="1"/>
  <c r="A192" i="264" s="1"/>
  <c r="A193" i="264" s="1"/>
  <c r="A194" i="264" s="1"/>
  <c r="A195" i="264" s="1"/>
  <c r="A196" i="264" s="1"/>
  <c r="A197" i="264" s="1"/>
  <c r="A6" i="263"/>
  <c r="A7" i="263" s="1"/>
  <c r="A8" i="263" s="1"/>
  <c r="A9" i="263" s="1"/>
  <c r="A10" i="263" s="1"/>
  <c r="A11" i="263" s="1"/>
  <c r="A12" i="263" s="1"/>
  <c r="A13" i="263" s="1"/>
  <c r="A14" i="263" s="1"/>
  <c r="A15" i="263" s="1"/>
  <c r="A16" i="263" s="1"/>
  <c r="A17" i="263" s="1"/>
  <c r="A18" i="263" s="1"/>
  <c r="K2797" i="265" l="1"/>
  <c r="K2799" i="265" s="1"/>
  <c r="J1187" i="265"/>
  <c r="J2181" i="265"/>
  <c r="K2181" i="265" s="1"/>
  <c r="K2183" i="265" s="1"/>
  <c r="G2264" i="265"/>
  <c r="K2263" i="265" s="1"/>
  <c r="J2262" i="265"/>
  <c r="J2264" i="265" s="1"/>
  <c r="K1882" i="265"/>
  <c r="G1770" i="265"/>
  <c r="J1768" i="265"/>
  <c r="J1770" i="265" s="1"/>
  <c r="J1182" i="265"/>
  <c r="K1182" i="265" s="1"/>
  <c r="K1157" i="265"/>
  <c r="G395" i="265"/>
  <c r="G122" i="265"/>
  <c r="J120" i="265"/>
  <c r="J122" i="265" s="1"/>
  <c r="K2404" i="265"/>
  <c r="J2210" i="265"/>
  <c r="K2208" i="265"/>
  <c r="K2210" i="265" s="1"/>
  <c r="K1965" i="265"/>
  <c r="G1966" i="265"/>
  <c r="J1823" i="265"/>
  <c r="J1741" i="265"/>
  <c r="J1743" i="265" s="1"/>
  <c r="K1741" i="265"/>
  <c r="K1743" i="265" s="1"/>
  <c r="K1216" i="265"/>
  <c r="K1188" i="265"/>
  <c r="J960" i="265"/>
  <c r="J962" i="265" s="1"/>
  <c r="G962" i="265"/>
  <c r="J830" i="265"/>
  <c r="G832" i="265"/>
  <c r="J2629" i="265"/>
  <c r="K2629" i="265" s="1"/>
  <c r="G2575" i="265"/>
  <c r="K2573" i="265"/>
  <c r="K2575" i="265" s="1"/>
  <c r="J2318" i="265"/>
  <c r="K2318" i="265"/>
  <c r="G1797" i="265"/>
  <c r="J1795" i="265"/>
  <c r="K1795" i="265" s="1"/>
  <c r="K1797" i="265" s="1"/>
  <c r="G291" i="265"/>
  <c r="J289" i="265"/>
  <c r="J291" i="265" s="1"/>
  <c r="J2151" i="265"/>
  <c r="K2151" i="265"/>
  <c r="K2685" i="265"/>
  <c r="G2521" i="265"/>
  <c r="J2519" i="265"/>
  <c r="J2521" i="265" s="1"/>
  <c r="G1913" i="265"/>
  <c r="G1919" i="265" s="1"/>
  <c r="J1911" i="265"/>
  <c r="J1913" i="265" s="1"/>
  <c r="K1911" i="265"/>
  <c r="K1913" i="265" s="1"/>
  <c r="J1827" i="265"/>
  <c r="K1827" i="265" s="1"/>
  <c r="K1768" i="265"/>
  <c r="K1770" i="265" s="1"/>
  <c r="G1252" i="265"/>
  <c r="K1152" i="265"/>
  <c r="J882" i="265"/>
  <c r="J884" i="265" s="1"/>
  <c r="G884" i="265"/>
  <c r="J2404" i="265"/>
  <c r="J2289" i="265"/>
  <c r="K2289" i="265" s="1"/>
  <c r="K2291" i="265" s="1"/>
  <c r="G2210" i="265"/>
  <c r="J1992" i="265"/>
  <c r="J1219" i="265"/>
  <c r="K1215" i="265"/>
  <c r="J2317" i="265"/>
  <c r="J2235" i="265"/>
  <c r="K2235" i="265" s="1"/>
  <c r="K2237" i="265" s="1"/>
  <c r="J2149" i="265"/>
  <c r="J1885" i="265"/>
  <c r="K1885" i="265" s="1"/>
  <c r="J1879" i="265"/>
  <c r="K1879" i="265" s="1"/>
  <c r="K1824" i="265"/>
  <c r="J1822" i="265"/>
  <c r="J1608" i="265"/>
  <c r="J1610" i="265" s="1"/>
  <c r="J1581" i="265"/>
  <c r="J1583" i="265" s="1"/>
  <c r="J1415" i="265"/>
  <c r="K1415" i="265" s="1"/>
  <c r="K1418" i="265" s="1"/>
  <c r="J1277" i="265"/>
  <c r="J1279" i="265" s="1"/>
  <c r="K1221" i="265"/>
  <c r="J1216" i="265"/>
  <c r="J1148" i="265"/>
  <c r="K1148" i="265" s="1"/>
  <c r="G601" i="265"/>
  <c r="J393" i="265"/>
  <c r="J395" i="265" s="1"/>
  <c r="J1877" i="265"/>
  <c r="K1277" i="265"/>
  <c r="K1279" i="265" s="1"/>
  <c r="J2150" i="265"/>
  <c r="K2150" i="265" s="1"/>
  <c r="J2016" i="265"/>
  <c r="J1834" i="265"/>
  <c r="K1834" i="265" s="1"/>
  <c r="J1831" i="265"/>
  <c r="J1828" i="265"/>
  <c r="K1828" i="265" s="1"/>
  <c r="J1826" i="265"/>
  <c r="J1360" i="265"/>
  <c r="J1362" i="265" s="1"/>
  <c r="J1250" i="265"/>
  <c r="K1250" i="265" s="1"/>
  <c r="J1222" i="265"/>
  <c r="K1222" i="265" s="1"/>
  <c r="J1220" i="265"/>
  <c r="K1220" i="265" s="1"/>
  <c r="J1156" i="265"/>
  <c r="K1156" i="265" s="1"/>
  <c r="J1155" i="265"/>
  <c r="J778" i="265"/>
  <c r="J780" i="265" s="1"/>
  <c r="J419" i="265"/>
  <c r="J421" i="265" s="1"/>
  <c r="K42" i="265"/>
  <c r="K44" i="265" s="1"/>
  <c r="K2539" i="265"/>
  <c r="J2539" i="265"/>
  <c r="K2231" i="265"/>
  <c r="J2231" i="265"/>
  <c r="J1958" i="265"/>
  <c r="K1958" i="265" s="1"/>
  <c r="J1601" i="265"/>
  <c r="K1601" i="265" s="1"/>
  <c r="K2762" i="265"/>
  <c r="J2762" i="265"/>
  <c r="K2707" i="265"/>
  <c r="J2707" i="265"/>
  <c r="K1815" i="265"/>
  <c r="J1815" i="265"/>
  <c r="K1628" i="265"/>
  <c r="J1628" i="265"/>
  <c r="K283" i="265"/>
  <c r="J283" i="265"/>
  <c r="J114" i="265"/>
  <c r="K114" i="265" s="1"/>
  <c r="K2678" i="265"/>
  <c r="J1176" i="265"/>
  <c r="K1176" i="265" s="1"/>
  <c r="J879" i="265"/>
  <c r="K879" i="265" s="1"/>
  <c r="J361" i="265"/>
  <c r="K361" i="265"/>
  <c r="J2282" i="265"/>
  <c r="K2282" i="265" s="1"/>
  <c r="J1931" i="265"/>
  <c r="K1931" i="265" s="1"/>
  <c r="K2593" i="265"/>
  <c r="K2512" i="265"/>
  <c r="K2620" i="265"/>
  <c r="J2566" i="265"/>
  <c r="K2566" i="265" s="1"/>
  <c r="J2312" i="265"/>
  <c r="K2312" i="265" s="1"/>
  <c r="G2287" i="265"/>
  <c r="J2228" i="265"/>
  <c r="K2228" i="265" s="1"/>
  <c r="J2086" i="265"/>
  <c r="K2086" i="265" s="1"/>
  <c r="K2037" i="265"/>
  <c r="J2037" i="265"/>
  <c r="K231" i="265"/>
  <c r="K876" i="265"/>
  <c r="K826" i="265"/>
  <c r="K723" i="265"/>
  <c r="K596" i="265"/>
  <c r="K336" i="265"/>
  <c r="K517" i="265"/>
  <c r="K2176" i="265"/>
  <c r="K1550" i="265"/>
  <c r="K1353" i="265"/>
  <c r="K205" i="265"/>
  <c r="J2087" i="265"/>
  <c r="K2087" i="265" s="1"/>
  <c r="J1142" i="265"/>
  <c r="K1142" i="265"/>
  <c r="J2310" i="265"/>
  <c r="K2310" i="265" s="1"/>
  <c r="J1655" i="265"/>
  <c r="K1655" i="265" s="1"/>
  <c r="J1381" i="265"/>
  <c r="K1381" i="265" s="1"/>
  <c r="J1575" i="265"/>
  <c r="K1575" i="265" s="1"/>
  <c r="K2459" i="265"/>
  <c r="K2115" i="265"/>
  <c r="K2011" i="265"/>
  <c r="K1243" i="265"/>
  <c r="G40" i="265"/>
  <c r="G50" i="265" s="1"/>
  <c r="K1932" i="265"/>
  <c r="G2314" i="265"/>
  <c r="J903" i="265"/>
  <c r="K903" i="265" s="1"/>
  <c r="J284" i="265"/>
  <c r="K284" i="265" s="1"/>
  <c r="J206" i="265"/>
  <c r="K206" i="265" s="1"/>
  <c r="J1087" i="265"/>
  <c r="K1087" i="265" s="1"/>
  <c r="J1009" i="265"/>
  <c r="K1009" i="265" s="1"/>
  <c r="K929" i="265"/>
  <c r="K1113" i="265"/>
  <c r="K773" i="265"/>
  <c r="K671" i="265"/>
  <c r="J2737" i="265"/>
  <c r="K2737" i="265" s="1"/>
  <c r="K1061" i="265"/>
  <c r="J115" i="265"/>
  <c r="K115" i="265" s="1"/>
  <c r="J11" i="265"/>
  <c r="K11" i="265" s="1"/>
  <c r="K544" i="265"/>
  <c r="J2623" i="265"/>
  <c r="K2623" i="265" s="1"/>
  <c r="J2258" i="265"/>
  <c r="K2258" i="265" s="1"/>
  <c r="J2063" i="265"/>
  <c r="K2063" i="265" s="1"/>
  <c r="J520" i="265"/>
  <c r="K520" i="265" s="1"/>
  <c r="G1793" i="265"/>
  <c r="J1791" i="265"/>
  <c r="K1791" i="265" s="1"/>
  <c r="J2515" i="265"/>
  <c r="K2515" i="265" s="1"/>
  <c r="J2013" i="265"/>
  <c r="K2013" i="265" s="1"/>
  <c r="J750" i="265"/>
  <c r="J751" i="265" s="1"/>
  <c r="J2794" i="265"/>
  <c r="K2569" i="265"/>
  <c r="J2569" i="265"/>
  <c r="J1300" i="265"/>
  <c r="J1179" i="265"/>
  <c r="K1179" i="265" s="1"/>
  <c r="K2681" i="265"/>
  <c r="K2461" i="265"/>
  <c r="K2285" i="265"/>
  <c r="K1987" i="265"/>
  <c r="G1358" i="265"/>
  <c r="K494" i="265"/>
  <c r="K2765" i="265"/>
  <c r="J2765" i="265"/>
  <c r="G2683" i="265"/>
  <c r="J2596" i="265"/>
  <c r="K2596" i="265" s="1"/>
  <c r="J2542" i="265"/>
  <c r="K2542" i="265" s="1"/>
  <c r="J2488" i="265"/>
  <c r="K2488" i="265" s="1"/>
  <c r="J2431" i="265"/>
  <c r="K2431" i="265" s="1"/>
  <c r="J2285" i="265"/>
  <c r="K1356" i="265"/>
  <c r="G623" i="265"/>
  <c r="K2089" i="265"/>
  <c r="K2710" i="265"/>
  <c r="G2297" i="265"/>
  <c r="G2298" i="265" s="1"/>
  <c r="G1525" i="265"/>
  <c r="G984" i="265"/>
  <c r="J2230" i="265"/>
  <c r="G2233" i="265"/>
  <c r="G2243" i="265" s="1"/>
  <c r="G1766" i="265"/>
  <c r="J1763" i="265"/>
  <c r="K1763" i="265" s="1"/>
  <c r="J1210" i="265"/>
  <c r="K1210" i="265" s="1"/>
  <c r="J956" i="265"/>
  <c r="K956" i="265" s="1"/>
  <c r="J415" i="265"/>
  <c r="K415" i="265" s="1"/>
  <c r="J285" i="265"/>
  <c r="G287" i="265"/>
  <c r="G297" i="265" s="1"/>
  <c r="K116" i="265"/>
  <c r="J116" i="265"/>
  <c r="G118" i="265"/>
  <c r="G128" i="265" s="1"/>
  <c r="J2203" i="265"/>
  <c r="K2203" i="265" s="1"/>
  <c r="K1986" i="265"/>
  <c r="J1986" i="265"/>
  <c r="J259" i="265"/>
  <c r="K259" i="265" s="1"/>
  <c r="K2651" i="265"/>
  <c r="J2651" i="265"/>
  <c r="G2064" i="265"/>
  <c r="J2062" i="265"/>
  <c r="K2062" i="265" s="1"/>
  <c r="K1870" i="265"/>
  <c r="J1736" i="265"/>
  <c r="K1736" i="265" s="1"/>
  <c r="G1712" i="265"/>
  <c r="G1685" i="265"/>
  <c r="J1682" i="265"/>
  <c r="K1682" i="265" s="1"/>
  <c r="J1438" i="265"/>
  <c r="K1438" i="265" s="1"/>
  <c r="K930" i="265"/>
  <c r="J852" i="265"/>
  <c r="K852" i="265" s="1"/>
  <c r="G854" i="265"/>
  <c r="J1603" i="265"/>
  <c r="K1603" i="265" s="1"/>
  <c r="J2793" i="265"/>
  <c r="K2793" i="265" s="1"/>
  <c r="J2460" i="265"/>
  <c r="K2460" i="265" s="1"/>
  <c r="K2230" i="265"/>
  <c r="K2233" i="265" s="1"/>
  <c r="J1244" i="265"/>
  <c r="K1244" i="265" s="1"/>
  <c r="G2544" i="265"/>
  <c r="G2014" i="265"/>
  <c r="G209" i="265"/>
  <c r="G219" i="265" s="1"/>
  <c r="G2517" i="265"/>
  <c r="G2527" i="265" s="1"/>
  <c r="J2398" i="265"/>
  <c r="K2398" i="265" s="1"/>
  <c r="J1522" i="265"/>
  <c r="K1522" i="265" s="1"/>
  <c r="J1467" i="265"/>
  <c r="K1467" i="265" s="1"/>
  <c r="K1410" i="265"/>
  <c r="A26" i="266"/>
  <c r="A27" i="266" s="1"/>
  <c r="A28" i="266" s="1"/>
  <c r="A29" i="266"/>
  <c r="A30" i="266" s="1"/>
  <c r="A31" i="266" s="1"/>
  <c r="A32" i="266" s="1"/>
  <c r="A33" i="266" s="1"/>
  <c r="A34" i="266" s="1"/>
  <c r="A35" i="266" s="1"/>
  <c r="J2769" i="265"/>
  <c r="K2769" i="265" s="1"/>
  <c r="J2739" i="265"/>
  <c r="K2739" i="265" s="1"/>
  <c r="J2321" i="265"/>
  <c r="K2321" i="265" s="1"/>
  <c r="J2738" i="265"/>
  <c r="K2738" i="265" s="1"/>
  <c r="J2686" i="265"/>
  <c r="K2686" i="265" s="1"/>
  <c r="J2144" i="265"/>
  <c r="K2144" i="265" s="1"/>
  <c r="J2736" i="265"/>
  <c r="J2595" i="265"/>
  <c r="K2595" i="265" s="1"/>
  <c r="G2119" i="265"/>
  <c r="J2114" i="265"/>
  <c r="K2114" i="265" s="1"/>
  <c r="G2740" i="265"/>
  <c r="J2628" i="265"/>
  <c r="K2628" i="265" s="1"/>
  <c r="G2571" i="265"/>
  <c r="G2631" i="265"/>
  <c r="J2627" i="265"/>
  <c r="K2627" i="265"/>
  <c r="J2709" i="265"/>
  <c r="K2709" i="265" s="1"/>
  <c r="J2683" i="265"/>
  <c r="G2490" i="265"/>
  <c r="J2463" i="265"/>
  <c r="K2458" i="265"/>
  <c r="J2320" i="265"/>
  <c r="K2320" i="265" s="1"/>
  <c r="G2156" i="265"/>
  <c r="J2764" i="265"/>
  <c r="J2766" i="265" s="1"/>
  <c r="J2776" i="265" s="1"/>
  <c r="G2660" i="265"/>
  <c r="J2656" i="265"/>
  <c r="J2660" i="265" s="1"/>
  <c r="G2598" i="265"/>
  <c r="G2608" i="265" s="1"/>
  <c r="J2541" i="265"/>
  <c r="K2541" i="265" s="1"/>
  <c r="G2654" i="265"/>
  <c r="J2649" i="265"/>
  <c r="J2654" i="265" s="1"/>
  <c r="J2568" i="265"/>
  <c r="J2571" i="265" s="1"/>
  <c r="J2581" i="265" s="1"/>
  <c r="J2514" i="265"/>
  <c r="K2514" i="265" s="1"/>
  <c r="J2486" i="265"/>
  <c r="K2486" i="265" s="1"/>
  <c r="J2718" i="265"/>
  <c r="K2435" i="265"/>
  <c r="K2437" i="265" s="1"/>
  <c r="J2437" i="265"/>
  <c r="J2430" i="265"/>
  <c r="K2430" i="265" s="1"/>
  <c r="J2174" i="265"/>
  <c r="K2174" i="265" s="1"/>
  <c r="G2179" i="265"/>
  <c r="J2121" i="265"/>
  <c r="K2121" i="265" s="1"/>
  <c r="G2123" i="265"/>
  <c r="G2129" i="265" s="1"/>
  <c r="J2650" i="265"/>
  <c r="K2650" i="265"/>
  <c r="J2487" i="265"/>
  <c r="K2487" i="265" s="1"/>
  <c r="J2257" i="265"/>
  <c r="K2257" i="265" s="1"/>
  <c r="J2153" i="265"/>
  <c r="K2153" i="265"/>
  <c r="J2687" i="265"/>
  <c r="K2687" i="265" s="1"/>
  <c r="J2622" i="265"/>
  <c r="K2622" i="265" s="1"/>
  <c r="J2345" i="265"/>
  <c r="K2345" i="265" s="1"/>
  <c r="K2742" i="265"/>
  <c r="K2744" i="265" s="1"/>
  <c r="J2744" i="265"/>
  <c r="J2429" i="265"/>
  <c r="G2433" i="265"/>
  <c r="G2443" i="265" s="1"/>
  <c r="K2319" i="265"/>
  <c r="J2039" i="265"/>
  <c r="J2048" i="265" s="1"/>
  <c r="K2036" i="265"/>
  <c r="K2039" i="265" s="1"/>
  <c r="K1886" i="265"/>
  <c r="J1886" i="265"/>
  <c r="J1177" i="265"/>
  <c r="J143" i="265"/>
  <c r="K143" i="265" s="1"/>
  <c r="G2718" i="265"/>
  <c r="J2256" i="265"/>
  <c r="K2256" i="265" s="1"/>
  <c r="K2017" i="265"/>
  <c r="J1654" i="265"/>
  <c r="G1658" i="265"/>
  <c r="G1502" i="265"/>
  <c r="G2689" i="265"/>
  <c r="G2548" i="265"/>
  <c r="G2494" i="265"/>
  <c r="K2403" i="265"/>
  <c r="J2319" i="265"/>
  <c r="J2283" i="265"/>
  <c r="K2283" i="265"/>
  <c r="G2206" i="265"/>
  <c r="G2216" i="265" s="1"/>
  <c r="J2092" i="265"/>
  <c r="J2094" i="265" s="1"/>
  <c r="G2039" i="265"/>
  <c r="G2048" i="265" s="1"/>
  <c r="J1869" i="265"/>
  <c r="K1869" i="265" s="1"/>
  <c r="G1872" i="265"/>
  <c r="G1850" i="265"/>
  <c r="J1549" i="265"/>
  <c r="J1552" i="265" s="1"/>
  <c r="J1468" i="265"/>
  <c r="K1468" i="265" s="1"/>
  <c r="K1325" i="265"/>
  <c r="J1144" i="265"/>
  <c r="K1144" i="265" s="1"/>
  <c r="J1114" i="265"/>
  <c r="K1114" i="265"/>
  <c r="J749" i="265"/>
  <c r="K749" i="265"/>
  <c r="J1985" i="265"/>
  <c r="J1988" i="265" s="1"/>
  <c r="J1998" i="265" s="1"/>
  <c r="G1988" i="265"/>
  <c r="J1875" i="265"/>
  <c r="K1875" i="265" s="1"/>
  <c r="J148" i="265"/>
  <c r="K148" i="265" s="1"/>
  <c r="G154" i="265"/>
  <c r="G2330" i="265"/>
  <c r="J1881" i="265"/>
  <c r="K1881" i="265"/>
  <c r="J1577" i="265"/>
  <c r="K1577" i="265" s="1"/>
  <c r="J1574" i="265"/>
  <c r="K1574" i="265" s="1"/>
  <c r="G1579" i="265"/>
  <c r="G1589" i="265" s="1"/>
  <c r="J1437" i="265"/>
  <c r="K1437" i="265" s="1"/>
  <c r="J1388" i="265"/>
  <c r="K1388" i="265"/>
  <c r="G2744" i="265"/>
  <c r="J2600" i="265"/>
  <c r="J2602" i="265" s="1"/>
  <c r="K2546" i="265"/>
  <c r="K2548" i="265" s="1"/>
  <c r="K2492" i="265"/>
  <c r="K2494" i="265" s="1"/>
  <c r="G2410" i="265"/>
  <c r="G2401" i="265"/>
  <c r="K2397" i="265"/>
  <c r="J2372" i="265"/>
  <c r="K2372" i="265" s="1"/>
  <c r="K2374" i="265" s="1"/>
  <c r="K2317" i="265"/>
  <c r="J2316" i="265"/>
  <c r="K2316" i="265" s="1"/>
  <c r="J2204" i="265"/>
  <c r="K2204" i="265" s="1"/>
  <c r="K2202" i="265"/>
  <c r="J2183" i="265"/>
  <c r="K2117" i="265"/>
  <c r="G2094" i="265"/>
  <c r="J2088" i="265"/>
  <c r="K2088" i="265" s="1"/>
  <c r="J2018" i="265"/>
  <c r="K1991" i="265"/>
  <c r="K1992" i="265" s="1"/>
  <c r="G1992" i="265"/>
  <c r="J1907" i="265"/>
  <c r="J1909" i="265" s="1"/>
  <c r="J1919" i="265" s="1"/>
  <c r="J1871" i="265"/>
  <c r="K1871" i="265" s="1"/>
  <c r="J1439" i="265"/>
  <c r="K1439" i="265" s="1"/>
  <c r="J1418" i="265"/>
  <c r="K1297" i="265"/>
  <c r="J1185" i="265"/>
  <c r="K1185" i="265" s="1"/>
  <c r="J1154" i="265"/>
  <c r="K1154" i="265"/>
  <c r="J1602" i="265"/>
  <c r="J1606" i="265" s="1"/>
  <c r="G1606" i="265"/>
  <c r="G1616" i="265" s="1"/>
  <c r="G2795" i="265"/>
  <c r="G2805" i="265" s="1"/>
  <c r="G2625" i="265"/>
  <c r="G2637" i="265" s="1"/>
  <c r="K2342" i="265"/>
  <c r="G2347" i="265"/>
  <c r="J2122" i="265"/>
  <c r="K2122" i="265" s="1"/>
  <c r="J1887" i="265"/>
  <c r="K1887" i="265" s="1"/>
  <c r="J1408" i="265"/>
  <c r="G1413" i="265"/>
  <c r="J1218" i="265"/>
  <c r="K1218" i="265" s="1"/>
  <c r="K2792" i="265"/>
  <c r="K2768" i="265"/>
  <c r="K2770" i="265" s="1"/>
  <c r="K2743" i="265"/>
  <c r="K2714" i="265"/>
  <c r="K2718" i="265" s="1"/>
  <c r="G2712" i="265"/>
  <c r="G2724" i="265" s="1"/>
  <c r="K2680" i="265"/>
  <c r="K2683" i="265" s="1"/>
  <c r="K2658" i="265"/>
  <c r="K2621" i="265"/>
  <c r="K2567" i="265"/>
  <c r="K2513" i="265"/>
  <c r="K2485" i="265"/>
  <c r="J2465" i="265"/>
  <c r="J2467" i="265" s="1"/>
  <c r="J2399" i="265"/>
  <c r="K2399" i="265"/>
  <c r="J2351" i="265"/>
  <c r="G2324" i="265"/>
  <c r="J2311" i="265"/>
  <c r="K2311" i="265" s="1"/>
  <c r="K2309" i="265"/>
  <c r="J2229" i="265"/>
  <c r="J2233" i="265" s="1"/>
  <c r="G2183" i="265"/>
  <c r="G2189" i="265" s="1"/>
  <c r="J2177" i="265"/>
  <c r="K2177" i="265"/>
  <c r="K2179" i="265" s="1"/>
  <c r="K2175" i="265"/>
  <c r="K2152" i="265"/>
  <c r="K2149" i="265"/>
  <c r="J2143" i="265"/>
  <c r="J2146" i="265" s="1"/>
  <c r="K2141" i="265"/>
  <c r="G2146" i="265"/>
  <c r="K2066" i="265"/>
  <c r="K2068" i="265" s="1"/>
  <c r="J2061" i="265"/>
  <c r="K2061" i="265" s="1"/>
  <c r="K2016" i="265"/>
  <c r="K2018" i="265" s="1"/>
  <c r="G2018" i="265"/>
  <c r="G2024" i="265" s="1"/>
  <c r="J2012" i="265"/>
  <c r="K2012" i="265" s="1"/>
  <c r="J1735" i="265"/>
  <c r="K1735" i="265" s="1"/>
  <c r="G1739" i="265"/>
  <c r="G1749" i="265" s="1"/>
  <c r="J1660" i="265"/>
  <c r="J1662" i="265" s="1"/>
  <c r="K1660" i="265"/>
  <c r="K1662" i="265" s="1"/>
  <c r="G1662" i="265"/>
  <c r="J1272" i="265"/>
  <c r="K1272" i="265" s="1"/>
  <c r="G1180" i="265"/>
  <c r="J774" i="265"/>
  <c r="K774" i="265" s="1"/>
  <c r="J2405" i="265"/>
  <c r="K2405" i="265" s="1"/>
  <c r="J2369" i="265"/>
  <c r="K2369" i="265" s="1"/>
  <c r="G2374" i="265"/>
  <c r="G2384" i="265" s="1"/>
  <c r="J1959" i="265"/>
  <c r="G1962" i="265"/>
  <c r="K1880" i="265"/>
  <c r="J1880" i="265"/>
  <c r="J1383" i="265"/>
  <c r="K1383" i="265" s="1"/>
  <c r="J175" i="265"/>
  <c r="J176" i="265" s="1"/>
  <c r="J2407" i="265"/>
  <c r="K2407" i="265" s="1"/>
  <c r="J2344" i="265"/>
  <c r="K2344" i="265" s="1"/>
  <c r="J2148" i="265"/>
  <c r="K2148" i="265" s="1"/>
  <c r="J825" i="265"/>
  <c r="K825" i="265" s="1"/>
  <c r="G2766" i="265"/>
  <c r="G2770" i="265"/>
  <c r="G2463" i="265"/>
  <c r="G2473" i="265" s="1"/>
  <c r="J2406" i="265"/>
  <c r="J2396" i="265"/>
  <c r="J2401" i="265" s="1"/>
  <c r="J2376" i="265"/>
  <c r="G2351" i="265"/>
  <c r="J2309" i="265"/>
  <c r="J2284" i="265"/>
  <c r="K2284" i="265" s="1"/>
  <c r="K2262" i="265"/>
  <c r="K2264" i="265" s="1"/>
  <c r="G2260" i="265"/>
  <c r="G2270" i="265" s="1"/>
  <c r="J2201" i="265"/>
  <c r="K2201" i="265"/>
  <c r="J2116" i="265"/>
  <c r="K2116" i="265" s="1"/>
  <c r="G2090" i="265"/>
  <c r="G2100" i="265" s="1"/>
  <c r="J2010" i="265"/>
  <c r="K2010" i="265" s="1"/>
  <c r="J1961" i="265"/>
  <c r="K1961" i="265" s="1"/>
  <c r="K1959" i="265"/>
  <c r="J1933" i="265"/>
  <c r="K1933" i="265" s="1"/>
  <c r="K1935" i="265" s="1"/>
  <c r="J1737" i="265"/>
  <c r="K1737" i="265"/>
  <c r="J1714" i="265"/>
  <c r="J1716" i="265" s="1"/>
  <c r="G1716" i="265"/>
  <c r="J1444" i="265"/>
  <c r="K1444" i="265" s="1"/>
  <c r="J1208" i="265"/>
  <c r="K1208" i="265"/>
  <c r="G1213" i="265"/>
  <c r="G1190" i="265"/>
  <c r="K1964" i="265"/>
  <c r="K1966" i="265" s="1"/>
  <c r="G1890" i="265"/>
  <c r="K1831" i="265"/>
  <c r="K1826" i="265"/>
  <c r="K1823" i="265"/>
  <c r="G1803" i="265"/>
  <c r="K1790" i="265"/>
  <c r="J1734" i="265"/>
  <c r="J1739" i="265" s="1"/>
  <c r="J1749" i="265" s="1"/>
  <c r="K1608" i="265"/>
  <c r="K1610" i="265" s="1"/>
  <c r="G1610" i="265"/>
  <c r="J1576" i="265"/>
  <c r="K1576" i="265" s="1"/>
  <c r="K1527" i="265"/>
  <c r="K1529" i="265" s="1"/>
  <c r="G1529" i="265"/>
  <c r="G1535" i="265" s="1"/>
  <c r="J1473" i="265"/>
  <c r="K1473" i="265"/>
  <c r="J1436" i="265"/>
  <c r="G1441" i="265"/>
  <c r="G1424" i="265"/>
  <c r="K1380" i="265"/>
  <c r="G1385" i="265"/>
  <c r="J1327" i="265"/>
  <c r="K1327" i="265" s="1"/>
  <c r="J1223" i="265"/>
  <c r="K1223" i="265" s="1"/>
  <c r="K1141" i="265"/>
  <c r="G1146" i="265"/>
  <c r="J1066" i="265"/>
  <c r="J1068" i="265" s="1"/>
  <c r="G1068" i="265"/>
  <c r="J934" i="265"/>
  <c r="J936" i="265" s="1"/>
  <c r="G936" i="265"/>
  <c r="G780" i="265"/>
  <c r="J441" i="265"/>
  <c r="K441" i="265" s="1"/>
  <c r="G213" i="265"/>
  <c r="G51" i="265"/>
  <c r="G52" i="265"/>
  <c r="K1883" i="265"/>
  <c r="K1877" i="265"/>
  <c r="J1868" i="265"/>
  <c r="K1868" i="265"/>
  <c r="K1825" i="265"/>
  <c r="K1822" i="265"/>
  <c r="J1762" i="265"/>
  <c r="K1762" i="265" s="1"/>
  <c r="J1681" i="265"/>
  <c r="J1685" i="265" s="1"/>
  <c r="J1695" i="265" s="1"/>
  <c r="J1657" i="265"/>
  <c r="K1657" i="265"/>
  <c r="J1496" i="265"/>
  <c r="K1496" i="265" s="1"/>
  <c r="J1465" i="265"/>
  <c r="G1470" i="265"/>
  <c r="J1382" i="265"/>
  <c r="K1382" i="265" s="1"/>
  <c r="J1324" i="265"/>
  <c r="J1329" i="265" s="1"/>
  <c r="G1329" i="265"/>
  <c r="K1304" i="265"/>
  <c r="K1306" i="265" s="1"/>
  <c r="G1306" i="265"/>
  <c r="K1299" i="265"/>
  <c r="K1271" i="265"/>
  <c r="J1245" i="265"/>
  <c r="K1245" i="265"/>
  <c r="J905" i="265"/>
  <c r="K905" i="265" s="1"/>
  <c r="J594" i="265"/>
  <c r="K594" i="265" s="1"/>
  <c r="G598" i="265"/>
  <c r="G607" i="265" s="1"/>
  <c r="G2068" i="265"/>
  <c r="K1960" i="265"/>
  <c r="J1817" i="265"/>
  <c r="K1817" i="265" s="1"/>
  <c r="J1789" i="265"/>
  <c r="J1764" i="265"/>
  <c r="K1764" i="265" s="1"/>
  <c r="J1708" i="265"/>
  <c r="J1712" i="265" s="1"/>
  <c r="G1689" i="265"/>
  <c r="G1695" i="265" s="1"/>
  <c r="J1634" i="265"/>
  <c r="J1636" i="265" s="1"/>
  <c r="G1636" i="265"/>
  <c r="J1630" i="265"/>
  <c r="J1632" i="265" s="1"/>
  <c r="K1630" i="265"/>
  <c r="K1632" i="265" s="1"/>
  <c r="G1632" i="265"/>
  <c r="J1521" i="265"/>
  <c r="J1525" i="265" s="1"/>
  <c r="J1535" i="265" s="1"/>
  <c r="J1493" i="265"/>
  <c r="K1493" i="265"/>
  <c r="G1498" i="265"/>
  <c r="J1443" i="265"/>
  <c r="K1443" i="265" s="1"/>
  <c r="G1447" i="265"/>
  <c r="J1387" i="265"/>
  <c r="K1387" i="265"/>
  <c r="G1390" i="265"/>
  <c r="K1355" i="265"/>
  <c r="G1302" i="265"/>
  <c r="K1219" i="265"/>
  <c r="J1217" i="265"/>
  <c r="G1224" i="265"/>
  <c r="G1230" i="265" s="1"/>
  <c r="K1187" i="265"/>
  <c r="K1155" i="265"/>
  <c r="J1153" i="265"/>
  <c r="K1153" i="265" s="1"/>
  <c r="J1088" i="265"/>
  <c r="K1088" i="265" s="1"/>
  <c r="G994" i="265"/>
  <c r="J955" i="265"/>
  <c r="K955" i="265" s="1"/>
  <c r="J906" i="265"/>
  <c r="G806" i="265"/>
  <c r="K1937" i="265"/>
  <c r="K1940" i="265" s="1"/>
  <c r="G1935" i="265"/>
  <c r="G1946" i="265" s="1"/>
  <c r="K1884" i="265"/>
  <c r="K1878" i="265"/>
  <c r="J1835" i="265"/>
  <c r="K1835" i="265" s="1"/>
  <c r="K1833" i="265"/>
  <c r="J1832" i="265"/>
  <c r="K1832" i="265" s="1"/>
  <c r="K1830" i="265"/>
  <c r="J1829" i="265"/>
  <c r="J1761" i="265"/>
  <c r="K1687" i="265"/>
  <c r="K1689" i="265" s="1"/>
  <c r="G1552" i="265"/>
  <c r="J1500" i="265"/>
  <c r="J1502" i="265" s="1"/>
  <c r="J1472" i="265"/>
  <c r="J1475" i="265" s="1"/>
  <c r="K1472" i="265"/>
  <c r="K1475" i="265" s="1"/>
  <c r="G1475" i="265"/>
  <c r="J1416" i="265"/>
  <c r="K1416" i="265" s="1"/>
  <c r="K1409" i="265"/>
  <c r="G1362" i="265"/>
  <c r="J1331" i="265"/>
  <c r="J1335" i="265" s="1"/>
  <c r="J1298" i="265"/>
  <c r="K1298" i="265" s="1"/>
  <c r="J1273" i="265"/>
  <c r="K1273" i="265" s="1"/>
  <c r="J1270" i="265"/>
  <c r="G1275" i="265"/>
  <c r="G1285" i="265" s="1"/>
  <c r="J1249" i="265"/>
  <c r="J1252" i="265" s="1"/>
  <c r="J1242" i="265"/>
  <c r="K1242" i="265" s="1"/>
  <c r="G1247" i="265"/>
  <c r="G1258" i="265" s="1"/>
  <c r="J1211" i="265"/>
  <c r="K1211" i="265" s="1"/>
  <c r="K1209" i="265"/>
  <c r="K1150" i="265"/>
  <c r="G1116" i="265"/>
  <c r="G1126" i="265" s="1"/>
  <c r="J1112" i="265"/>
  <c r="J1116" i="265" s="1"/>
  <c r="J1092" i="265"/>
  <c r="J1094" i="265" s="1"/>
  <c r="G1094" i="265"/>
  <c r="K1011" i="265"/>
  <c r="J928" i="265"/>
  <c r="K928" i="265"/>
  <c r="G932" i="265"/>
  <c r="G942" i="265" s="1"/>
  <c r="K1874" i="265"/>
  <c r="G1819" i="265"/>
  <c r="J1816" i="265"/>
  <c r="K1816" i="265" s="1"/>
  <c r="J1554" i="265"/>
  <c r="J1556" i="265" s="1"/>
  <c r="K1554" i="265"/>
  <c r="K1556" i="265" s="1"/>
  <c r="G1556" i="265"/>
  <c r="J1411" i="265"/>
  <c r="K1411" i="265" s="1"/>
  <c r="J1354" i="265"/>
  <c r="K1354" i="265" s="1"/>
  <c r="K1358" i="265" s="1"/>
  <c r="G1335" i="265"/>
  <c r="K1331" i="265"/>
  <c r="K1335" i="265" s="1"/>
  <c r="J1186" i="265"/>
  <c r="K1186" i="265" s="1"/>
  <c r="J1184" i="265"/>
  <c r="G1158" i="265"/>
  <c r="J1040" i="265"/>
  <c r="J1042" i="265" s="1"/>
  <c r="K1040" i="265"/>
  <c r="K1042" i="265" s="1"/>
  <c r="G1042" i="265"/>
  <c r="J877" i="265"/>
  <c r="K877" i="265" s="1"/>
  <c r="G754" i="265"/>
  <c r="G751" i="265"/>
  <c r="K1683" i="265"/>
  <c r="K1680" i="265"/>
  <c r="K1548" i="265"/>
  <c r="K1523" i="265"/>
  <c r="K1520" i="265"/>
  <c r="K1495" i="265"/>
  <c r="K1326" i="265"/>
  <c r="J1143" i="265"/>
  <c r="J1146" i="265" s="1"/>
  <c r="J1118" i="265"/>
  <c r="J1120" i="265" s="1"/>
  <c r="G1120" i="265"/>
  <c r="K1037" i="265"/>
  <c r="K1008" i="265"/>
  <c r="G1012" i="265"/>
  <c r="J957" i="265"/>
  <c r="K957" i="265" s="1"/>
  <c r="J954" i="265"/>
  <c r="K954" i="265" s="1"/>
  <c r="G958" i="265"/>
  <c r="J904" i="265"/>
  <c r="K904" i="265" s="1"/>
  <c r="K902" i="265"/>
  <c r="G906" i="265"/>
  <c r="J851" i="265"/>
  <c r="J827" i="265"/>
  <c r="K827" i="265" s="1"/>
  <c r="J824" i="265"/>
  <c r="J828" i="265" s="1"/>
  <c r="G828" i="265"/>
  <c r="G838" i="265" s="1"/>
  <c r="J801" i="265"/>
  <c r="K801" i="265" s="1"/>
  <c r="K466" i="265"/>
  <c r="J258" i="265"/>
  <c r="K258" i="265"/>
  <c r="K1063" i="265"/>
  <c r="K1034" i="265"/>
  <c r="G1038" i="265"/>
  <c r="J1010" i="265"/>
  <c r="K1010" i="265" s="1"/>
  <c r="J981" i="265"/>
  <c r="J984" i="265" s="1"/>
  <c r="J994" i="265" s="1"/>
  <c r="J931" i="265"/>
  <c r="K931" i="265" s="1"/>
  <c r="J908" i="265"/>
  <c r="J910" i="265" s="1"/>
  <c r="G910" i="265"/>
  <c r="J776" i="265"/>
  <c r="J703" i="265"/>
  <c r="J704" i="265" s="1"/>
  <c r="G704" i="265"/>
  <c r="J697" i="265"/>
  <c r="J701" i="265" s="1"/>
  <c r="K697" i="265"/>
  <c r="G701" i="265"/>
  <c r="K621" i="265"/>
  <c r="G317" i="265"/>
  <c r="J260" i="265"/>
  <c r="K260" i="265" s="1"/>
  <c r="J1149" i="265"/>
  <c r="J1158" i="265" s="1"/>
  <c r="K1089" i="265"/>
  <c r="K1060" i="265"/>
  <c r="G1064" i="265"/>
  <c r="J1036" i="265"/>
  <c r="J1038" i="265" s="1"/>
  <c r="J1014" i="265"/>
  <c r="J1016" i="265" s="1"/>
  <c r="G1016" i="265"/>
  <c r="G880" i="265"/>
  <c r="G890" i="265" s="1"/>
  <c r="K878" i="265"/>
  <c r="J832" i="265"/>
  <c r="K830" i="265"/>
  <c r="K832" i="265" s="1"/>
  <c r="J798" i="265"/>
  <c r="J802" i="265" s="1"/>
  <c r="G802" i="265"/>
  <c r="K775" i="265"/>
  <c r="K772" i="265"/>
  <c r="G776" i="265"/>
  <c r="J700" i="265"/>
  <c r="K700" i="265"/>
  <c r="J646" i="265"/>
  <c r="K646" i="265" s="1"/>
  <c r="G648" i="265"/>
  <c r="G658" i="265" s="1"/>
  <c r="J545" i="265"/>
  <c r="K545" i="265" s="1"/>
  <c r="J335" i="265"/>
  <c r="G339" i="265"/>
  <c r="G349" i="265" s="1"/>
  <c r="K1115" i="265"/>
  <c r="K1086" i="265"/>
  <c r="G1090" i="265"/>
  <c r="G1100" i="265" s="1"/>
  <c r="J1062" i="265"/>
  <c r="J1064" i="265" s="1"/>
  <c r="K1062" i="265"/>
  <c r="K986" i="265"/>
  <c r="K988" i="265" s="1"/>
  <c r="G988" i="265"/>
  <c r="G858" i="265"/>
  <c r="G864" i="265" s="1"/>
  <c r="J856" i="265"/>
  <c r="J804" i="265"/>
  <c r="J806" i="265" s="1"/>
  <c r="J753" i="265"/>
  <c r="J754" i="265" s="1"/>
  <c r="G443" i="265"/>
  <c r="G453" i="265" s="1"/>
  <c r="J439" i="265"/>
  <c r="J416" i="265"/>
  <c r="K416" i="265" s="1"/>
  <c r="K983" i="265"/>
  <c r="K960" i="265"/>
  <c r="K962" i="265" s="1"/>
  <c r="J676" i="265"/>
  <c r="J680" i="265" s="1"/>
  <c r="G679" i="265"/>
  <c r="J650" i="265"/>
  <c r="J653" i="265" s="1"/>
  <c r="G652" i="265"/>
  <c r="K625" i="265"/>
  <c r="K627" i="265" s="1"/>
  <c r="G626" i="265"/>
  <c r="G632" i="265" s="1"/>
  <c r="J575" i="265"/>
  <c r="J577" i="265" s="1"/>
  <c r="K575" i="265"/>
  <c r="K577" i="265" s="1"/>
  <c r="G576" i="265"/>
  <c r="K570" i="265"/>
  <c r="J519" i="265"/>
  <c r="K519" i="265" s="1"/>
  <c r="K497" i="265"/>
  <c r="K499" i="265" s="1"/>
  <c r="J493" i="265"/>
  <c r="K493" i="265"/>
  <c r="J468" i="265"/>
  <c r="K468" i="265"/>
  <c r="J337" i="265"/>
  <c r="K337" i="265" s="1"/>
  <c r="J312" i="265"/>
  <c r="K312" i="265" s="1"/>
  <c r="J181" i="265"/>
  <c r="K181" i="265" s="1"/>
  <c r="K179" i="265"/>
  <c r="J728" i="265"/>
  <c r="J729" i="265" s="1"/>
  <c r="G729" i="265"/>
  <c r="J699" i="265"/>
  <c r="K699" i="265"/>
  <c r="J673" i="265"/>
  <c r="K673" i="265" s="1"/>
  <c r="J670" i="265"/>
  <c r="J674" i="265" s="1"/>
  <c r="G674" i="265"/>
  <c r="J620" i="265"/>
  <c r="J623" i="265" s="1"/>
  <c r="J632" i="265" s="1"/>
  <c r="J523" i="265"/>
  <c r="J525" i="265" s="1"/>
  <c r="G525" i="265"/>
  <c r="J725" i="265"/>
  <c r="K725" i="265" s="1"/>
  <c r="G685" i="265"/>
  <c r="K619" i="265"/>
  <c r="J595" i="265"/>
  <c r="K595" i="265" s="1"/>
  <c r="J572" i="265"/>
  <c r="K572" i="265" s="1"/>
  <c r="J569" i="265"/>
  <c r="K569" i="265" s="1"/>
  <c r="G573" i="265"/>
  <c r="G582" i="265" s="1"/>
  <c r="J549" i="265"/>
  <c r="J551" i="265" s="1"/>
  <c r="K549" i="265"/>
  <c r="K551" i="265" s="1"/>
  <c r="G551" i="265"/>
  <c r="J543" i="265"/>
  <c r="K543" i="265" s="1"/>
  <c r="G547" i="265"/>
  <c r="K445" i="265"/>
  <c r="K447" i="265" s="1"/>
  <c r="G447" i="265"/>
  <c r="K390" i="265"/>
  <c r="G369" i="265"/>
  <c r="J367" i="265"/>
  <c r="J369" i="265" s="1"/>
  <c r="J362" i="265"/>
  <c r="K362" i="265" s="1"/>
  <c r="G365" i="265"/>
  <c r="J722" i="265"/>
  <c r="K722" i="265"/>
  <c r="G726" i="265"/>
  <c r="J678" i="265"/>
  <c r="K678" i="265"/>
  <c r="K647" i="265"/>
  <c r="K644" i="265"/>
  <c r="J597" i="265"/>
  <c r="K597" i="265" s="1"/>
  <c r="J546" i="265"/>
  <c r="K546" i="265" s="1"/>
  <c r="J491" i="265"/>
  <c r="K491" i="265" s="1"/>
  <c r="G495" i="265"/>
  <c r="J442" i="265"/>
  <c r="K442" i="265"/>
  <c r="J414" i="265"/>
  <c r="K414" i="265" s="1"/>
  <c r="G391" i="265"/>
  <c r="G401" i="265" s="1"/>
  <c r="J387" i="265"/>
  <c r="K387" i="265"/>
  <c r="K419" i="265"/>
  <c r="K421" i="265" s="1"/>
  <c r="K285" i="265"/>
  <c r="K263" i="265"/>
  <c r="K265" i="265" s="1"/>
  <c r="J233" i="265"/>
  <c r="J235" i="265" s="1"/>
  <c r="K233" i="265"/>
  <c r="J182" i="265"/>
  <c r="K182" i="265" s="1"/>
  <c r="K153" i="265"/>
  <c r="G144" i="265"/>
  <c r="G160" i="265" s="1"/>
  <c r="J140" i="265"/>
  <c r="J144" i="265" s="1"/>
  <c r="G96" i="265"/>
  <c r="J88" i="265"/>
  <c r="K88" i="265" s="1"/>
  <c r="K724" i="265"/>
  <c r="K672" i="265"/>
  <c r="K492" i="265"/>
  <c r="J413" i="265"/>
  <c r="K413" i="265" s="1"/>
  <c r="G417" i="265"/>
  <c r="K341" i="265"/>
  <c r="K343" i="265" s="1"/>
  <c r="K338" i="265"/>
  <c r="K310" i="265"/>
  <c r="K289" i="265"/>
  <c r="K291" i="265" s="1"/>
  <c r="J257" i="265"/>
  <c r="K257" i="265"/>
  <c r="G261" i="265"/>
  <c r="G235" i="265"/>
  <c r="J208" i="265"/>
  <c r="K208" i="265" s="1"/>
  <c r="J180" i="265"/>
  <c r="K180" i="265" s="1"/>
  <c r="J152" i="265"/>
  <c r="J154" i="265" s="1"/>
  <c r="G92" i="265"/>
  <c r="K36" i="265"/>
  <c r="J16" i="265"/>
  <c r="J18" i="265" s="1"/>
  <c r="G18" i="265"/>
  <c r="J465" i="265"/>
  <c r="J469" i="265" s="1"/>
  <c r="J479" i="265" s="1"/>
  <c r="J389" i="265"/>
  <c r="K389" i="265" s="1"/>
  <c r="J364" i="265"/>
  <c r="K364" i="265"/>
  <c r="J184" i="265"/>
  <c r="K184" i="265" s="1"/>
  <c r="J178" i="265"/>
  <c r="K178" i="265"/>
  <c r="G187" i="265"/>
  <c r="J118" i="265"/>
  <c r="J128" i="265" s="1"/>
  <c r="J91" i="265"/>
  <c r="K91" i="265" s="1"/>
  <c r="J68" i="265"/>
  <c r="J70" i="265" s="1"/>
  <c r="G70" i="265"/>
  <c r="J38" i="265"/>
  <c r="J40" i="265" s="1"/>
  <c r="J50" i="265" s="1"/>
  <c r="I50" i="265" s="1"/>
  <c r="F9" i="266" s="1"/>
  <c r="G521" i="265"/>
  <c r="G499" i="265"/>
  <c r="G473" i="265"/>
  <c r="J445" i="265"/>
  <c r="J447" i="265" s="1"/>
  <c r="K311" i="265"/>
  <c r="G239" i="265"/>
  <c r="K234" i="265"/>
  <c r="J211" i="265"/>
  <c r="J213" i="265" s="1"/>
  <c r="J90" i="265"/>
  <c r="K90" i="265" s="1"/>
  <c r="K63" i="265"/>
  <c r="K13" i="265"/>
  <c r="J13" i="265"/>
  <c r="G469" i="265"/>
  <c r="G479" i="265" s="1"/>
  <c r="G421" i="265"/>
  <c r="G313" i="265"/>
  <c r="J309" i="265"/>
  <c r="G265" i="265"/>
  <c r="K207" i="265"/>
  <c r="K173" i="265"/>
  <c r="G176" i="265"/>
  <c r="G193" i="265" s="1"/>
  <c r="K141" i="265"/>
  <c r="J94" i="265"/>
  <c r="J96" i="265" s="1"/>
  <c r="J65" i="265"/>
  <c r="J66" i="265" s="1"/>
  <c r="K10" i="265"/>
  <c r="G14" i="265"/>
  <c r="J10" i="265"/>
  <c r="J237" i="265"/>
  <c r="J239" i="265" s="1"/>
  <c r="K142" i="265"/>
  <c r="G66" i="265"/>
  <c r="G76" i="265" s="1"/>
  <c r="K64" i="265"/>
  <c r="K37" i="265"/>
  <c r="K172" i="265"/>
  <c r="J315" i="265"/>
  <c r="J317" i="265" s="1"/>
  <c r="A46" i="264"/>
  <c r="A53" i="264" s="1"/>
  <c r="A60" i="264" s="1"/>
  <c r="A61" i="264" s="1"/>
  <c r="A62" i="264" s="1"/>
  <c r="A63" i="264" s="1"/>
  <c r="A64" i="264" s="1"/>
  <c r="A65" i="264" s="1"/>
  <c r="A66" i="264" s="1"/>
  <c r="A67" i="264" s="1"/>
  <c r="A68" i="264" s="1"/>
  <c r="A69" i="264" s="1"/>
  <c r="A70" i="264" s="1"/>
  <c r="A71" i="264" s="1"/>
  <c r="A72" i="264" s="1"/>
  <c r="A73" i="264" s="1"/>
  <c r="A74" i="264" s="1"/>
  <c r="A75" i="264" s="1"/>
  <c r="A76" i="264" s="1"/>
  <c r="A77" i="264" s="1"/>
  <c r="A78" i="264" s="1"/>
  <c r="A79" i="264" s="1"/>
  <c r="A80" i="264" s="1"/>
  <c r="A84" i="264" s="1"/>
  <c r="A42" i="264"/>
  <c r="J2291" i="265" l="1"/>
  <c r="K2092" i="265"/>
  <c r="K2094" i="265" s="1"/>
  <c r="J2237" i="265"/>
  <c r="J2243" i="265" s="1"/>
  <c r="I2243" i="265" s="1"/>
  <c r="F89" i="266" s="1"/>
  <c r="J187" i="265"/>
  <c r="K16" i="265"/>
  <c r="K18" i="265" s="1"/>
  <c r="K152" i="265"/>
  <c r="K154" i="265" s="1"/>
  <c r="K367" i="265"/>
  <c r="K369" i="265" s="1"/>
  <c r="K523" i="265"/>
  <c r="K525" i="265" s="1"/>
  <c r="J786" i="265"/>
  <c r="K753" i="265"/>
  <c r="K754" i="265" s="1"/>
  <c r="J1224" i="265"/>
  <c r="J1797" i="265"/>
  <c r="K1149" i="265"/>
  <c r="K1158" i="265" s="1"/>
  <c r="I1749" i="265"/>
  <c r="F72" i="266" s="1"/>
  <c r="G1972" i="265"/>
  <c r="J1616" i="265"/>
  <c r="K1500" i="265"/>
  <c r="K1502" i="265" s="1"/>
  <c r="G271" i="265"/>
  <c r="G273" i="265" s="1"/>
  <c r="G1022" i="265"/>
  <c r="J1850" i="265"/>
  <c r="K1390" i="265"/>
  <c r="J1447" i="265"/>
  <c r="K778" i="265"/>
  <c r="K780" i="265" s="1"/>
  <c r="J2156" i="265"/>
  <c r="I1919" i="265"/>
  <c r="K2656" i="265"/>
  <c r="K2660" i="265" s="1"/>
  <c r="G1368" i="265"/>
  <c r="K882" i="265"/>
  <c r="K884" i="265" s="1"/>
  <c r="K393" i="265"/>
  <c r="K395" i="265" s="1"/>
  <c r="K68" i="265"/>
  <c r="K70" i="265" s="1"/>
  <c r="G557" i="265"/>
  <c r="G786" i="265"/>
  <c r="K237" i="265"/>
  <c r="K239" i="265" s="1"/>
  <c r="G710" i="265"/>
  <c r="G711" i="265" s="1"/>
  <c r="K703" i="265"/>
  <c r="K704" i="265" s="1"/>
  <c r="K908" i="265"/>
  <c r="K910" i="265" s="1"/>
  <c r="G968" i="265"/>
  <c r="G760" i="265"/>
  <c r="G761" i="265" s="1"/>
  <c r="J1190" i="265"/>
  <c r="J1196" i="265" s="1"/>
  <c r="K1360" i="265"/>
  <c r="K1362" i="265" s="1"/>
  <c r="J1390" i="265"/>
  <c r="G1642" i="265"/>
  <c r="G1644" i="265" s="1"/>
  <c r="K1634" i="265"/>
  <c r="K1636" i="265" s="1"/>
  <c r="K1184" i="265"/>
  <c r="G2581" i="265"/>
  <c r="G2582" i="265" s="1"/>
  <c r="G2074" i="265"/>
  <c r="G2076" i="265" s="1"/>
  <c r="G1776" i="265"/>
  <c r="G1777" i="265" s="1"/>
  <c r="K2519" i="265"/>
  <c r="K2521" i="265" s="1"/>
  <c r="K1581" i="265"/>
  <c r="K1583" i="265" s="1"/>
  <c r="K120" i="265"/>
  <c r="K122" i="265" s="1"/>
  <c r="G299" i="265"/>
  <c r="G298" i="265"/>
  <c r="J1302" i="265"/>
  <c r="J1312" i="265" s="1"/>
  <c r="K209" i="265"/>
  <c r="K465" i="265"/>
  <c r="K140" i="265"/>
  <c r="J648" i="265"/>
  <c r="K670" i="265"/>
  <c r="J443" i="265"/>
  <c r="J453" i="265" s="1"/>
  <c r="I453" i="265" s="1"/>
  <c r="F23" i="266" s="1"/>
  <c r="J254" i="249" s="1"/>
  <c r="K1036" i="265"/>
  <c r="J1090" i="265"/>
  <c r="K824" i="265"/>
  <c r="G1164" i="265"/>
  <c r="G1165" i="265" s="1"/>
  <c r="G1481" i="265"/>
  <c r="J1470" i="265"/>
  <c r="J1481" i="265" s="1"/>
  <c r="I1481" i="265" s="1"/>
  <c r="K2119" i="265"/>
  <c r="K1907" i="265"/>
  <c r="K2544" i="265"/>
  <c r="J2598" i="265"/>
  <c r="J2608" i="265" s="1"/>
  <c r="I2608" i="265" s="1"/>
  <c r="F104" i="266" s="1"/>
  <c r="K750" i="265"/>
  <c r="K751" i="265" s="1"/>
  <c r="J313" i="265"/>
  <c r="J261" i="265"/>
  <c r="J271" i="265" s="1"/>
  <c r="J287" i="265"/>
  <c r="J297" i="265" s="1"/>
  <c r="I297" i="265" s="1"/>
  <c r="F17" i="266" s="1"/>
  <c r="J262" i="249" s="1"/>
  <c r="J1766" i="265"/>
  <c r="J1776" i="265" s="1"/>
  <c r="I1776" i="265" s="1"/>
  <c r="F73" i="266" s="1"/>
  <c r="J1793" i="265"/>
  <c r="K1385" i="265"/>
  <c r="K1734" i="265"/>
  <c r="J2014" i="265"/>
  <c r="K2314" i="265"/>
  <c r="J1180" i="265"/>
  <c r="G2299" i="265"/>
  <c r="G2300" i="265" s="1"/>
  <c r="E91" i="266" s="1"/>
  <c r="K2712" i="265"/>
  <c r="J2795" i="265"/>
  <c r="J2805" i="265" s="1"/>
  <c r="I2805" i="265" s="1"/>
  <c r="G1778" i="265"/>
  <c r="G1562" i="265"/>
  <c r="G1563" i="265" s="1"/>
  <c r="J1358" i="265"/>
  <c r="J1368" i="265" s="1"/>
  <c r="G1722" i="265"/>
  <c r="G1723" i="265" s="1"/>
  <c r="K1521" i="265"/>
  <c r="K1789" i="265"/>
  <c r="K1793" i="265" s="1"/>
  <c r="K1681" i="265"/>
  <c r="J1441" i="265"/>
  <c r="K2517" i="265"/>
  <c r="K2527" i="265" s="1"/>
  <c r="J2090" i="265"/>
  <c r="K287" i="265"/>
  <c r="K365" i="265"/>
  <c r="K375" i="265" s="1"/>
  <c r="K620" i="265"/>
  <c r="K981" i="265"/>
  <c r="K984" i="265" s="1"/>
  <c r="K118" i="265"/>
  <c r="J14" i="265"/>
  <c r="K495" i="265"/>
  <c r="K505" i="265" s="1"/>
  <c r="J880" i="265"/>
  <c r="J890" i="265" s="1"/>
  <c r="I890" i="265" s="1"/>
  <c r="F40" i="266" s="1"/>
  <c r="J287" i="249" s="1"/>
  <c r="J1413" i="265"/>
  <c r="J1424" i="265" s="1"/>
  <c r="I1424" i="265" s="1"/>
  <c r="F61" i="266" s="1"/>
  <c r="K235" i="265"/>
  <c r="K245" i="265" s="1"/>
  <c r="K521" i="265"/>
  <c r="K531" i="265" s="1"/>
  <c r="J1275" i="265"/>
  <c r="J1285" i="265" s="1"/>
  <c r="G1453" i="265"/>
  <c r="G1454" i="265" s="1"/>
  <c r="J598" i="265"/>
  <c r="J607" i="265" s="1"/>
  <c r="I607" i="265" s="1"/>
  <c r="F29" i="266" s="1"/>
  <c r="J264" i="249" s="1"/>
  <c r="K1766" i="265"/>
  <c r="J1962" i="265"/>
  <c r="J1972" i="265" s="1"/>
  <c r="I1972" i="265" s="1"/>
  <c r="F78" i="266" s="1"/>
  <c r="J308" i="249" s="1"/>
  <c r="K2347" i="265"/>
  <c r="K2014" i="265"/>
  <c r="K2090" i="265"/>
  <c r="G2554" i="265"/>
  <c r="G2556" i="265" s="1"/>
  <c r="K2260" i="265"/>
  <c r="K2433" i="265"/>
  <c r="I479" i="265"/>
  <c r="F24" i="266" s="1"/>
  <c r="J283" i="249" s="1"/>
  <c r="G102" i="265"/>
  <c r="G103" i="265" s="1"/>
  <c r="K14" i="265"/>
  <c r="K469" i="265"/>
  <c r="K479" i="265" s="1"/>
  <c r="J160" i="265"/>
  <c r="I160" i="265" s="1"/>
  <c r="F12" i="266" s="1"/>
  <c r="J726" i="265"/>
  <c r="J735" i="265" s="1"/>
  <c r="I994" i="265"/>
  <c r="F42" i="266" s="1"/>
  <c r="G300" i="265"/>
  <c r="E17" i="266" s="1"/>
  <c r="G1396" i="265"/>
  <c r="G1397" i="265" s="1"/>
  <c r="G1196" i="265"/>
  <c r="G1198" i="265" s="1"/>
  <c r="G1998" i="265"/>
  <c r="G2000" i="265" s="1"/>
  <c r="G2695" i="265"/>
  <c r="G2697" i="265" s="1"/>
  <c r="J1658" i="265"/>
  <c r="J1668" i="265" s="1"/>
  <c r="J2625" i="265"/>
  <c r="K1300" i="265"/>
  <c r="K2794" i="265"/>
  <c r="K2795" i="265" s="1"/>
  <c r="K2805" i="265" s="1"/>
  <c r="K2598" i="265"/>
  <c r="G735" i="265"/>
  <c r="G737" i="265" s="1"/>
  <c r="K1302" i="265"/>
  <c r="G1896" i="265"/>
  <c r="G1898" i="265" s="1"/>
  <c r="K2287" i="265"/>
  <c r="K1872" i="265"/>
  <c r="G130" i="265"/>
  <c r="G129" i="265"/>
  <c r="G131" i="265" s="1"/>
  <c r="E11" i="266" s="1"/>
  <c r="K280" i="249" s="1"/>
  <c r="G2245" i="265"/>
  <c r="G2244" i="265"/>
  <c r="J323" i="265"/>
  <c r="I323" i="265" s="1"/>
  <c r="F18" i="266" s="1"/>
  <c r="J1164" i="265"/>
  <c r="I1164" i="265" s="1"/>
  <c r="F52" i="266" s="1"/>
  <c r="G323" i="265"/>
  <c r="J1126" i="265"/>
  <c r="I1126" i="265" s="1"/>
  <c r="F49" i="266" s="1"/>
  <c r="J1803" i="265"/>
  <c r="I1803" i="265" s="1"/>
  <c r="F74" i="266" s="1"/>
  <c r="J1935" i="265"/>
  <c r="J1946" i="265" s="1"/>
  <c r="K2064" i="265"/>
  <c r="K2401" i="265"/>
  <c r="K1470" i="265"/>
  <c r="K2463" i="265"/>
  <c r="J2712" i="265"/>
  <c r="J2724" i="265" s="1"/>
  <c r="I2724" i="265" s="1"/>
  <c r="F108" i="266" s="1"/>
  <c r="G427" i="265"/>
  <c r="G428" i="265" s="1"/>
  <c r="G24" i="265"/>
  <c r="G26" i="265" s="1"/>
  <c r="G245" i="265"/>
  <c r="G247" i="265" s="1"/>
  <c r="G505" i="265"/>
  <c r="G507" i="265" s="1"/>
  <c r="I128" i="265"/>
  <c r="F11" i="266" s="1"/>
  <c r="J280" i="249" s="1"/>
  <c r="J521" i="265"/>
  <c r="J685" i="265"/>
  <c r="I685" i="265" s="1"/>
  <c r="F31" i="266" s="1"/>
  <c r="J281" i="249" s="1"/>
  <c r="J760" i="265"/>
  <c r="I786" i="265"/>
  <c r="F35" i="266" s="1"/>
  <c r="K1143" i="265"/>
  <c r="K1146" i="265" s="1"/>
  <c r="K880" i="265"/>
  <c r="J1819" i="265"/>
  <c r="J1856" i="265" s="1"/>
  <c r="G812" i="265"/>
  <c r="G814" i="265" s="1"/>
  <c r="I1695" i="265"/>
  <c r="F70" i="266" s="1"/>
  <c r="J2064" i="265"/>
  <c r="J2074" i="265" s="1"/>
  <c r="K1441" i="265"/>
  <c r="K1549" i="265"/>
  <c r="K1552" i="265" s="1"/>
  <c r="G2500" i="265"/>
  <c r="G2501" i="265" s="1"/>
  <c r="J2433" i="265"/>
  <c r="K2568" i="265"/>
  <c r="K2571" i="265" s="1"/>
  <c r="K2581" i="265" s="1"/>
  <c r="I2581" i="265"/>
  <c r="F103" i="266" s="1"/>
  <c r="G375" i="265"/>
  <c r="G376" i="265" s="1"/>
  <c r="G531" i="265"/>
  <c r="G532" i="265" s="1"/>
  <c r="I632" i="265"/>
  <c r="F30" i="266" s="1"/>
  <c r="J271" i="249" s="1"/>
  <c r="K1090" i="265"/>
  <c r="K701" i="265"/>
  <c r="J854" i="265"/>
  <c r="G1048" i="265"/>
  <c r="G1049" i="265" s="1"/>
  <c r="G1341" i="265"/>
  <c r="G1342" i="265" s="1"/>
  <c r="K1498" i="265"/>
  <c r="G1074" i="265"/>
  <c r="G1075" i="265" s="1"/>
  <c r="G1668" i="265"/>
  <c r="G1669" i="265" s="1"/>
  <c r="J2287" i="265"/>
  <c r="J2297" i="265" s="1"/>
  <c r="I2297" i="265" s="1"/>
  <c r="F91" i="266" s="1"/>
  <c r="K2206" i="265"/>
  <c r="G1856" i="265"/>
  <c r="J2443" i="265"/>
  <c r="I2443" i="265" s="1"/>
  <c r="F96" i="266" s="1"/>
  <c r="J420" i="249" s="1"/>
  <c r="J2544" i="265"/>
  <c r="J2554" i="265" s="1"/>
  <c r="A37" i="266"/>
  <c r="A36" i="266"/>
  <c r="A38" i="266" s="1"/>
  <c r="A39" i="266" s="1"/>
  <c r="A40" i="266" s="1"/>
  <c r="A41" i="266" s="1"/>
  <c r="A42" i="266" s="1"/>
  <c r="G1102" i="265"/>
  <c r="G1101" i="265"/>
  <c r="G2026" i="265"/>
  <c r="G2025" i="265"/>
  <c r="G1286" i="265"/>
  <c r="G1287" i="265"/>
  <c r="G2696" i="265"/>
  <c r="I1285" i="265"/>
  <c r="F56" i="266" s="1"/>
  <c r="K1579" i="265"/>
  <c r="G1974" i="265"/>
  <c r="G1973" i="265"/>
  <c r="G1750" i="265"/>
  <c r="G1751" i="265"/>
  <c r="G246" i="265"/>
  <c r="G1643" i="265"/>
  <c r="G104" i="265"/>
  <c r="G892" i="265"/>
  <c r="G891" i="265"/>
  <c r="G1947" i="265"/>
  <c r="G1948" i="265"/>
  <c r="G2131" i="265"/>
  <c r="G2130" i="265"/>
  <c r="G454" i="265"/>
  <c r="G455" i="265"/>
  <c r="G1482" i="265"/>
  <c r="G1483" i="265"/>
  <c r="G429" i="265"/>
  <c r="G402" i="265"/>
  <c r="G403" i="265"/>
  <c r="G324" i="265"/>
  <c r="G325" i="265"/>
  <c r="K1190" i="265"/>
  <c r="K2625" i="265"/>
  <c r="G1618" i="265"/>
  <c r="G1617" i="265"/>
  <c r="G1999" i="265"/>
  <c r="G1590" i="265"/>
  <c r="G1591" i="265"/>
  <c r="G77" i="265"/>
  <c r="G78" i="265"/>
  <c r="G533" i="265"/>
  <c r="G839" i="265"/>
  <c r="G840" i="265"/>
  <c r="G1050" i="265"/>
  <c r="K2689" i="265"/>
  <c r="K2695" i="265" s="1"/>
  <c r="G659" i="265"/>
  <c r="G660" i="265"/>
  <c r="K932" i="265"/>
  <c r="G1259" i="265"/>
  <c r="G1260" i="265"/>
  <c r="G1370" i="265"/>
  <c r="G1369" i="265"/>
  <c r="I1946" i="265"/>
  <c r="F77" i="266" s="1"/>
  <c r="G2385" i="265"/>
  <c r="G2386" i="265"/>
  <c r="G53" i="265"/>
  <c r="E9" i="266" s="1"/>
  <c r="I1535" i="265"/>
  <c r="F64" i="266" s="1"/>
  <c r="K2600" i="265"/>
  <c r="K2602" i="265" s="1"/>
  <c r="K2608" i="265" s="1"/>
  <c r="K2123" i="265"/>
  <c r="G2217" i="265"/>
  <c r="G2218" i="265"/>
  <c r="G2444" i="265"/>
  <c r="G2445" i="265"/>
  <c r="K187" i="265"/>
  <c r="J339" i="265"/>
  <c r="J349" i="265" s="1"/>
  <c r="I349" i="265" s="1"/>
  <c r="F19" i="266" s="1"/>
  <c r="J275" i="249" s="1"/>
  <c r="K1819" i="265"/>
  <c r="K1739" i="265"/>
  <c r="G2102" i="265"/>
  <c r="G2101" i="265"/>
  <c r="J1385" i="265"/>
  <c r="G2474" i="265"/>
  <c r="G2475" i="265"/>
  <c r="J2740" i="265"/>
  <c r="J2750" i="265" s="1"/>
  <c r="J193" i="265"/>
  <c r="I193" i="265" s="1"/>
  <c r="F13" i="266" s="1"/>
  <c r="J282" i="249" s="1"/>
  <c r="G480" i="265"/>
  <c r="G481" i="265"/>
  <c r="K315" i="265"/>
  <c r="K317" i="265" s="1"/>
  <c r="G2807" i="265"/>
  <c r="G2806" i="265"/>
  <c r="J245" i="265"/>
  <c r="K65" i="265"/>
  <c r="K66" i="265" s="1"/>
  <c r="K38" i="265"/>
  <c r="J24" i="265"/>
  <c r="K94" i="265"/>
  <c r="K96" i="265" s="1"/>
  <c r="G350" i="265"/>
  <c r="G351" i="265"/>
  <c r="J495" i="265"/>
  <c r="J505" i="265" s="1"/>
  <c r="G686" i="265"/>
  <c r="G687" i="265"/>
  <c r="J531" i="265"/>
  <c r="K728" i="265"/>
  <c r="K729" i="265" s="1"/>
  <c r="K650" i="265"/>
  <c r="K653" i="265" s="1"/>
  <c r="K798" i="265"/>
  <c r="K802" i="265" s="1"/>
  <c r="G916" i="265"/>
  <c r="K906" i="265"/>
  <c r="J958" i="265"/>
  <c r="J968" i="265" s="1"/>
  <c r="I968" i="265" s="1"/>
  <c r="F37" i="266" s="1"/>
  <c r="K1685" i="265"/>
  <c r="J1012" i="265"/>
  <c r="J1022" i="265" s="1"/>
  <c r="I1022" i="265" s="1"/>
  <c r="F45" i="266" s="1"/>
  <c r="K1270" i="265"/>
  <c r="J1341" i="265"/>
  <c r="K1761" i="265"/>
  <c r="J1498" i="265"/>
  <c r="J1508" i="265" s="1"/>
  <c r="K1708" i="265"/>
  <c r="K1712" i="265" s="1"/>
  <c r="K1324" i="265"/>
  <c r="K1465" i="265"/>
  <c r="J1872" i="265"/>
  <c r="K211" i="265"/>
  <c r="K213" i="265" s="1"/>
  <c r="K219" i="265" s="1"/>
  <c r="K1066" i="265"/>
  <c r="K1068" i="265" s="1"/>
  <c r="J2314" i="265"/>
  <c r="K2143" i="265"/>
  <c r="K2146" i="265" s="1"/>
  <c r="J2473" i="265"/>
  <c r="I2473" i="265" s="1"/>
  <c r="F99" i="266" s="1"/>
  <c r="J357" i="249" s="1"/>
  <c r="K1602" i="265"/>
  <c r="K1606" i="265" s="1"/>
  <c r="J2260" i="265"/>
  <c r="J2270" i="265" s="1"/>
  <c r="I2270" i="265" s="1"/>
  <c r="F90" i="266" s="1"/>
  <c r="J1890" i="265"/>
  <c r="K1329" i="265"/>
  <c r="K1654" i="265"/>
  <c r="K1658" i="265" s="1"/>
  <c r="J2123" i="265"/>
  <c r="K2764" i="265"/>
  <c r="K2766" i="265" s="1"/>
  <c r="K2776" i="265" s="1"/>
  <c r="G2609" i="265"/>
  <c r="G2610" i="265"/>
  <c r="J2490" i="265"/>
  <c r="J2500" i="265" s="1"/>
  <c r="K92" i="265"/>
  <c r="G634" i="265"/>
  <c r="G633" i="265"/>
  <c r="G558" i="265"/>
  <c r="G559" i="265"/>
  <c r="G865" i="265"/>
  <c r="G866" i="265"/>
  <c r="G969" i="265"/>
  <c r="G970" i="265"/>
  <c r="K598" i="265"/>
  <c r="K607" i="265" s="1"/>
  <c r="G1197" i="265"/>
  <c r="K2554" i="265"/>
  <c r="G2583" i="265"/>
  <c r="G194" i="265"/>
  <c r="G195" i="265"/>
  <c r="K958" i="265"/>
  <c r="J1562" i="265"/>
  <c r="G1696" i="265"/>
  <c r="G1697" i="265"/>
  <c r="K261" i="265"/>
  <c r="K271" i="265" s="1"/>
  <c r="G221" i="265"/>
  <c r="G220" i="265"/>
  <c r="G608" i="265"/>
  <c r="G609" i="265"/>
  <c r="G996" i="265"/>
  <c r="G995" i="265"/>
  <c r="K1525" i="265"/>
  <c r="J1074" i="265"/>
  <c r="G1425" i="265"/>
  <c r="G1426" i="265"/>
  <c r="G1805" i="265"/>
  <c r="G1804" i="265"/>
  <c r="K2156" i="265"/>
  <c r="J2374" i="265"/>
  <c r="G2075" i="265"/>
  <c r="G2190" i="265"/>
  <c r="G2191" i="265"/>
  <c r="K2490" i="265"/>
  <c r="K2500" i="265" s="1"/>
  <c r="G2725" i="265"/>
  <c r="G2726" i="265"/>
  <c r="G2638" i="265"/>
  <c r="G2639" i="265"/>
  <c r="J2024" i="265"/>
  <c r="I2024" i="265" s="1"/>
  <c r="J2324" i="265"/>
  <c r="K2406" i="265"/>
  <c r="J1579" i="265"/>
  <c r="J1589" i="265" s="1"/>
  <c r="I1589" i="265" s="1"/>
  <c r="F66" i="266" s="1"/>
  <c r="G2332" i="265"/>
  <c r="G2331" i="265"/>
  <c r="G1857" i="265"/>
  <c r="G1858" i="265"/>
  <c r="G2049" i="265"/>
  <c r="G2050" i="265"/>
  <c r="K2631" i="265"/>
  <c r="J2517" i="265"/>
  <c r="J2527" i="265" s="1"/>
  <c r="I2527" i="265" s="1"/>
  <c r="F101" i="266" s="1"/>
  <c r="K674" i="265"/>
  <c r="K828" i="265"/>
  <c r="K1012" i="265"/>
  <c r="G1128" i="265"/>
  <c r="G1127" i="265"/>
  <c r="J1100" i="265"/>
  <c r="I1100" i="265" s="1"/>
  <c r="F48" i="266" s="1"/>
  <c r="J1722" i="265"/>
  <c r="G1670" i="265"/>
  <c r="I1616" i="265"/>
  <c r="F67" i="266" s="1"/>
  <c r="J2347" i="265"/>
  <c r="J2357" i="265" s="1"/>
  <c r="J76" i="265"/>
  <c r="I76" i="265" s="1"/>
  <c r="G583" i="265"/>
  <c r="G585" i="265" s="1"/>
  <c r="E25" i="266" s="1"/>
  <c r="G584" i="265"/>
  <c r="K1038" i="265"/>
  <c r="G1024" i="265"/>
  <c r="G1023" i="265"/>
  <c r="G1166" i="265"/>
  <c r="K1396" i="265"/>
  <c r="K2324" i="265"/>
  <c r="K40" i="265"/>
  <c r="K50" i="265" s="1"/>
  <c r="K144" i="265"/>
  <c r="K726" i="265"/>
  <c r="K547" i="265"/>
  <c r="K557" i="265" s="1"/>
  <c r="K309" i="265"/>
  <c r="K313" i="265" s="1"/>
  <c r="J658" i="265"/>
  <c r="I658" i="265" s="1"/>
  <c r="K1112" i="265"/>
  <c r="K1116" i="265" s="1"/>
  <c r="K1247" i="265"/>
  <c r="K1275" i="265"/>
  <c r="G161" i="265"/>
  <c r="G162" i="265"/>
  <c r="K417" i="265"/>
  <c r="K427" i="265" s="1"/>
  <c r="K391" i="265"/>
  <c r="K648" i="265"/>
  <c r="J547" i="265"/>
  <c r="J557" i="265" s="1"/>
  <c r="I557" i="265" s="1"/>
  <c r="F28" i="266" s="1"/>
  <c r="J573" i="265"/>
  <c r="J582" i="265" s="1"/>
  <c r="I582" i="265" s="1"/>
  <c r="F25" i="266" s="1"/>
  <c r="K623" i="265"/>
  <c r="K632" i="265" s="1"/>
  <c r="J812" i="265"/>
  <c r="K1064" i="265"/>
  <c r="J710" i="265"/>
  <c r="I710" i="265" s="1"/>
  <c r="F32" i="266" s="1"/>
  <c r="J286" i="249" s="1"/>
  <c r="J916" i="265"/>
  <c r="I916" i="265" s="1"/>
  <c r="F41" i="266" s="1"/>
  <c r="K851" i="265"/>
  <c r="K854" i="265" s="1"/>
  <c r="K1890" i="265"/>
  <c r="J1247" i="265"/>
  <c r="J1258" i="265" s="1"/>
  <c r="I1258" i="265" s="1"/>
  <c r="F55" i="266" s="1"/>
  <c r="K804" i="265"/>
  <c r="K806" i="265" s="1"/>
  <c r="G1231" i="265"/>
  <c r="G1232" i="265"/>
  <c r="K1447" i="265"/>
  <c r="J1213" i="265"/>
  <c r="J1230" i="265" s="1"/>
  <c r="I1230" i="265" s="1"/>
  <c r="F54" i="266" s="1"/>
  <c r="J2206" i="265"/>
  <c r="J2216" i="265" s="1"/>
  <c r="I2216" i="265" s="1"/>
  <c r="F88" i="266" s="1"/>
  <c r="J416" i="249" s="1"/>
  <c r="K2376" i="265"/>
  <c r="K2378" i="265" s="1"/>
  <c r="J2378" i="265"/>
  <c r="J2384" i="265" s="1"/>
  <c r="I2384" i="265" s="1"/>
  <c r="F94" i="266" s="1"/>
  <c r="J419" i="249" s="1"/>
  <c r="G2776" i="265"/>
  <c r="I2776" i="265" s="1"/>
  <c r="F110" i="266" s="1"/>
  <c r="J2162" i="265"/>
  <c r="K175" i="265"/>
  <c r="K176" i="265" s="1"/>
  <c r="K2229" i="265"/>
  <c r="K2724" i="265"/>
  <c r="J2409" i="265"/>
  <c r="K2409" i="265" s="1"/>
  <c r="K2410" i="265" s="1"/>
  <c r="G2416" i="265"/>
  <c r="K1985" i="265"/>
  <c r="K1988" i="265" s="1"/>
  <c r="K1829" i="265"/>
  <c r="K1850" i="265" s="1"/>
  <c r="J2100" i="265"/>
  <c r="I2100" i="265" s="1"/>
  <c r="I2048" i="265"/>
  <c r="F81" i="266" s="1"/>
  <c r="K2429" i="265"/>
  <c r="K2649" i="265"/>
  <c r="K2654" i="265" s="1"/>
  <c r="K2465" i="265"/>
  <c r="K2467" i="265" s="1"/>
  <c r="K2473" i="265" s="1"/>
  <c r="J2689" i="265"/>
  <c r="J2695" i="265" s="1"/>
  <c r="J2631" i="265"/>
  <c r="J2637" i="265" s="1"/>
  <c r="I2637" i="265" s="1"/>
  <c r="F105" i="266" s="1"/>
  <c r="J236" i="249" s="1"/>
  <c r="G2750" i="265"/>
  <c r="G2529" i="265"/>
  <c r="G2528" i="265"/>
  <c r="G2555" i="265"/>
  <c r="G787" i="265"/>
  <c r="G788" i="265"/>
  <c r="J932" i="265"/>
  <c r="J942" i="265" s="1"/>
  <c r="I942" i="265" s="1"/>
  <c r="G1537" i="265"/>
  <c r="G1536" i="265"/>
  <c r="K1962" i="265"/>
  <c r="G2272" i="265"/>
  <c r="G2271" i="265"/>
  <c r="K573" i="265"/>
  <c r="K582" i="265" s="1"/>
  <c r="G2357" i="265"/>
  <c r="J209" i="265"/>
  <c r="J219" i="265" s="1"/>
  <c r="I219" i="265" s="1"/>
  <c r="F14" i="266" s="1"/>
  <c r="J270" i="249" s="1"/>
  <c r="K297" i="265"/>
  <c r="J417" i="265"/>
  <c r="J427" i="265" s="1"/>
  <c r="J92" i="265"/>
  <c r="J102" i="265" s="1"/>
  <c r="I102" i="265" s="1"/>
  <c r="J391" i="265"/>
  <c r="J401" i="265" s="1"/>
  <c r="I401" i="265" s="1"/>
  <c r="F21" i="266" s="1"/>
  <c r="J256" i="249" s="1"/>
  <c r="J365" i="265"/>
  <c r="J375" i="265" s="1"/>
  <c r="K676" i="265"/>
  <c r="K680" i="265" s="1"/>
  <c r="K685" i="265" s="1"/>
  <c r="K439" i="265"/>
  <c r="K443" i="265" s="1"/>
  <c r="K453" i="265" s="1"/>
  <c r="J858" i="265"/>
  <c r="J864" i="265" s="1"/>
  <c r="I864" i="265" s="1"/>
  <c r="F39" i="266" s="1"/>
  <c r="J247" i="249" s="1"/>
  <c r="K247" i="249" s="1"/>
  <c r="K856" i="265"/>
  <c r="K858" i="265" s="1"/>
  <c r="K335" i="265"/>
  <c r="K339" i="265" s="1"/>
  <c r="K349" i="265" s="1"/>
  <c r="K776" i="265"/>
  <c r="J838" i="265"/>
  <c r="I838" i="265" s="1"/>
  <c r="F38" i="266" s="1"/>
  <c r="K1014" i="265"/>
  <c r="K1016" i="265" s="1"/>
  <c r="G762" i="265"/>
  <c r="G943" i="265"/>
  <c r="G944" i="265"/>
  <c r="K1118" i="265"/>
  <c r="K1120" i="265" s="1"/>
  <c r="J1048" i="265"/>
  <c r="I1048" i="265" s="1"/>
  <c r="F46" i="266" s="1"/>
  <c r="K1092" i="265"/>
  <c r="K1094" i="265" s="1"/>
  <c r="K1213" i="265"/>
  <c r="K1413" i="265"/>
  <c r="K1217" i="265"/>
  <c r="K1224" i="265" s="1"/>
  <c r="J1642" i="265"/>
  <c r="G1312" i="265"/>
  <c r="I1312" i="265" s="1"/>
  <c r="F57" i="266" s="1"/>
  <c r="J299" i="249" s="1"/>
  <c r="K934" i="265"/>
  <c r="K936" i="265" s="1"/>
  <c r="K1436" i="265"/>
  <c r="K1249" i="265"/>
  <c r="K1252" i="265" s="1"/>
  <c r="K1714" i="265"/>
  <c r="K1716" i="265" s="1"/>
  <c r="K2396" i="265"/>
  <c r="K1408" i="265"/>
  <c r="G1920" i="265"/>
  <c r="G1921" i="265"/>
  <c r="G1508" i="265"/>
  <c r="K1177" i="265"/>
  <c r="K1180" i="265" s="1"/>
  <c r="J2179" i="265"/>
  <c r="J2189" i="265" s="1"/>
  <c r="I2189" i="265" s="1"/>
  <c r="F87" i="266" s="1"/>
  <c r="J411" i="249" s="1"/>
  <c r="G2666" i="265"/>
  <c r="J2666" i="265"/>
  <c r="I2666" i="265" s="1"/>
  <c r="F106" i="266" s="1"/>
  <c r="J237" i="249" s="1"/>
  <c r="G2162" i="265"/>
  <c r="J2119" i="265"/>
  <c r="K2736" i="265"/>
  <c r="K2740" i="265" s="1"/>
  <c r="K2750" i="265" s="1"/>
  <c r="K262" i="249" l="1"/>
  <c r="I24" i="265"/>
  <c r="F7" i="266" s="1"/>
  <c r="G1564" i="265"/>
  <c r="J1453" i="265"/>
  <c r="I1453" i="265" s="1"/>
  <c r="F62" i="266" s="1"/>
  <c r="J307" i="249" s="1"/>
  <c r="G1779" i="265"/>
  <c r="E73" i="266" s="1"/>
  <c r="K357" i="249" s="1"/>
  <c r="I1642" i="265"/>
  <c r="F68" i="266" s="1"/>
  <c r="J355" i="249" s="1"/>
  <c r="G272" i="265"/>
  <c r="G712" i="265"/>
  <c r="G25" i="265"/>
  <c r="G27" i="265" s="1"/>
  <c r="E7" i="266" s="1"/>
  <c r="I531" i="265"/>
  <c r="F27" i="266" s="1"/>
  <c r="J1396" i="265"/>
  <c r="G377" i="265"/>
  <c r="G378" i="265" s="1"/>
  <c r="E20" i="266" s="1"/>
  <c r="G1076" i="265"/>
  <c r="G1077" i="265" s="1"/>
  <c r="E47" i="266" s="1"/>
  <c r="I1856" i="265"/>
  <c r="F75" i="266" s="1"/>
  <c r="J295" i="249" s="1"/>
  <c r="I760" i="265"/>
  <c r="F34" i="266" s="1"/>
  <c r="J317" i="249" s="1"/>
  <c r="I271" i="265"/>
  <c r="F16" i="266" s="1"/>
  <c r="J267" i="249" s="1"/>
  <c r="K24" i="265"/>
  <c r="K128" i="265"/>
  <c r="I1368" i="265"/>
  <c r="F59" i="266" s="1"/>
  <c r="G610" i="265"/>
  <c r="E29" i="266" s="1"/>
  <c r="K264" i="249" s="1"/>
  <c r="K401" i="265"/>
  <c r="G1025" i="265"/>
  <c r="E45" i="266" s="1"/>
  <c r="I1562" i="265"/>
  <c r="F65" i="266" s="1"/>
  <c r="K76" i="265"/>
  <c r="I2074" i="265"/>
  <c r="F82" i="266" s="1"/>
  <c r="I735" i="265"/>
  <c r="F33" i="266" s="1"/>
  <c r="I2695" i="265"/>
  <c r="F107" i="266" s="1"/>
  <c r="I1722" i="265"/>
  <c r="F71" i="266" s="1"/>
  <c r="I1196" i="265"/>
  <c r="F53" i="266" s="1"/>
  <c r="I1668" i="265"/>
  <c r="F69" i="266" s="1"/>
  <c r="I427" i="265"/>
  <c r="F22" i="266" s="1"/>
  <c r="J255" i="249" s="1"/>
  <c r="G1724" i="265"/>
  <c r="G1725" i="265" s="1"/>
  <c r="E71" i="266" s="1"/>
  <c r="G1129" i="265"/>
  <c r="E49" i="266" s="1"/>
  <c r="I245" i="265"/>
  <c r="F15" i="266" s="1"/>
  <c r="J269" i="249" s="1"/>
  <c r="G1103" i="265"/>
  <c r="E48" i="266" s="1"/>
  <c r="I2554" i="265"/>
  <c r="F102" i="266" s="1"/>
  <c r="G2001" i="265"/>
  <c r="E79" i="266" s="1"/>
  <c r="G2333" i="265"/>
  <c r="E92" i="266" s="1"/>
  <c r="G2192" i="265"/>
  <c r="E87" i="266" s="1"/>
  <c r="G2246" i="265"/>
  <c r="E89" i="266" s="1"/>
  <c r="G1398" i="265"/>
  <c r="G1399" i="265" s="1"/>
  <c r="E60" i="266" s="1"/>
  <c r="I1396" i="265"/>
  <c r="F60" i="266" s="1"/>
  <c r="J238" i="249" s="1"/>
  <c r="I1998" i="265"/>
  <c r="F79" i="266" s="1"/>
  <c r="G813" i="265"/>
  <c r="G815" i="265" s="1"/>
  <c r="E36" i="266" s="1"/>
  <c r="J284" i="249"/>
  <c r="K284" i="249" s="1"/>
  <c r="I812" i="265"/>
  <c r="F36" i="266" s="1"/>
  <c r="I1074" i="265"/>
  <c r="F47" i="266" s="1"/>
  <c r="G635" i="265"/>
  <c r="E30" i="266" s="1"/>
  <c r="K271" i="249" s="1"/>
  <c r="G736" i="265"/>
  <c r="G738" i="265" s="1"/>
  <c r="E33" i="266" s="1"/>
  <c r="G2502" i="265"/>
  <c r="G2503" i="265" s="1"/>
  <c r="E100" i="266" s="1"/>
  <c r="G1455" i="265"/>
  <c r="G1897" i="265"/>
  <c r="G1899" i="265" s="1"/>
  <c r="E76" i="266" s="1"/>
  <c r="G2219" i="265"/>
  <c r="E88" i="266" s="1"/>
  <c r="K416" i="249" s="1"/>
  <c r="G661" i="265"/>
  <c r="I2750" i="265"/>
  <c r="F109" i="266" s="1"/>
  <c r="J240" i="249" s="1"/>
  <c r="G2273" i="265"/>
  <c r="E90" i="266" s="1"/>
  <c r="I505" i="265"/>
  <c r="F26" i="266" s="1"/>
  <c r="J285" i="249" s="1"/>
  <c r="G1051" i="265"/>
  <c r="E46" i="266" s="1"/>
  <c r="G1619" i="265"/>
  <c r="E67" i="266" s="1"/>
  <c r="G430" i="265"/>
  <c r="E22" i="266" s="1"/>
  <c r="G893" i="265"/>
  <c r="E40" i="266" s="1"/>
  <c r="K287" i="249" s="1"/>
  <c r="G2027" i="265"/>
  <c r="E80" i="266" s="1"/>
  <c r="I375" i="265"/>
  <c r="F20" i="266" s="1"/>
  <c r="J257" i="249" s="1"/>
  <c r="I2500" i="265"/>
  <c r="F100" i="266" s="1"/>
  <c r="J231" i="249" s="1"/>
  <c r="J380" i="249"/>
  <c r="J331" i="249"/>
  <c r="J362" i="249"/>
  <c r="I2357" i="265"/>
  <c r="F93" i="266" s="1"/>
  <c r="J417" i="249" s="1"/>
  <c r="J2330" i="265"/>
  <c r="I2330" i="265" s="1"/>
  <c r="F92" i="266" s="1"/>
  <c r="K411" i="249"/>
  <c r="I1341" i="265"/>
  <c r="F58" i="266" s="1"/>
  <c r="J300" i="249" s="1"/>
  <c r="G506" i="265"/>
  <c r="G508" i="265" s="1"/>
  <c r="E26" i="266" s="1"/>
  <c r="G1343" i="265"/>
  <c r="G1344" i="265" s="1"/>
  <c r="E58" i="266" s="1"/>
  <c r="K299" i="249" s="1"/>
  <c r="J325" i="249"/>
  <c r="J338" i="249"/>
  <c r="J387" i="249"/>
  <c r="J369" i="249"/>
  <c r="J268" i="249"/>
  <c r="G1167" i="265"/>
  <c r="E52" i="266" s="1"/>
  <c r="J372" i="249"/>
  <c r="J341" i="249"/>
  <c r="J402" i="249"/>
  <c r="J356" i="249"/>
  <c r="J390" i="249"/>
  <c r="G2077" i="265"/>
  <c r="E82" i="266" s="1"/>
  <c r="G997" i="265"/>
  <c r="E42" i="266" s="1"/>
  <c r="G222" i="265"/>
  <c r="E14" i="266" s="1"/>
  <c r="K270" i="249" s="1"/>
  <c r="I1508" i="265"/>
  <c r="F63" i="266" s="1"/>
  <c r="K323" i="265"/>
  <c r="G2103" i="265"/>
  <c r="J352" i="249"/>
  <c r="J385" i="249"/>
  <c r="J320" i="249"/>
  <c r="J367" i="249"/>
  <c r="J336" i="249"/>
  <c r="K160" i="265"/>
  <c r="G1288" i="265"/>
  <c r="E56" i="266" s="1"/>
  <c r="J337" i="249"/>
  <c r="J368" i="249"/>
  <c r="J386" i="249"/>
  <c r="J315" i="249"/>
  <c r="J396" i="249"/>
  <c r="J379" i="249"/>
  <c r="J330" i="249"/>
  <c r="J361" i="249"/>
  <c r="J316" i="249"/>
  <c r="J258" i="249"/>
  <c r="J276" i="249"/>
  <c r="G2530" i="265"/>
  <c r="E101" i="266" s="1"/>
  <c r="J363" i="249"/>
  <c r="J298" i="249"/>
  <c r="J332" i="249"/>
  <c r="J324" i="249"/>
  <c r="J381" i="249"/>
  <c r="G163" i="265"/>
  <c r="E12" i="266" s="1"/>
  <c r="J248" i="249"/>
  <c r="F10" i="266"/>
  <c r="J263" i="249" s="1"/>
  <c r="G1671" i="265"/>
  <c r="E69" i="266" s="1"/>
  <c r="K374" i="249" s="1"/>
  <c r="K2637" i="265"/>
  <c r="G1859" i="265"/>
  <c r="E75" i="266" s="1"/>
  <c r="G1806" i="265"/>
  <c r="E74" i="266" s="1"/>
  <c r="G867" i="265"/>
  <c r="E39" i="266" s="1"/>
  <c r="G2476" i="265"/>
  <c r="E99" i="266" s="1"/>
  <c r="J373" i="249"/>
  <c r="J391" i="249"/>
  <c r="J323" i="249"/>
  <c r="J348" i="249"/>
  <c r="G352" i="265"/>
  <c r="E19" i="266" s="1"/>
  <c r="K275" i="249" s="1"/>
  <c r="G534" i="265"/>
  <c r="E27" i="266" s="1"/>
  <c r="K285" i="249" s="1"/>
  <c r="G79" i="265"/>
  <c r="E10" i="266" s="1"/>
  <c r="G404" i="265"/>
  <c r="E21" i="266" s="1"/>
  <c r="K256" i="249" s="1"/>
  <c r="G456" i="265"/>
  <c r="E23" i="266" s="1"/>
  <c r="K254" i="249" s="1"/>
  <c r="G560" i="265"/>
  <c r="E28" i="266" s="1"/>
  <c r="G196" i="265"/>
  <c r="E13" i="266" s="1"/>
  <c r="K282" i="249" s="1"/>
  <c r="G971" i="265"/>
  <c r="E37" i="266" s="1"/>
  <c r="K102" i="265"/>
  <c r="G482" i="265"/>
  <c r="E24" i="266" s="1"/>
  <c r="K283" i="249" s="1"/>
  <c r="G2446" i="265"/>
  <c r="E96" i="266" s="1"/>
  <c r="K420" i="249" s="1"/>
  <c r="G2387" i="265"/>
  <c r="E94" i="266" s="1"/>
  <c r="K419" i="249" s="1"/>
  <c r="G1261" i="265"/>
  <c r="E55" i="266" s="1"/>
  <c r="G1949" i="265"/>
  <c r="E77" i="266" s="1"/>
  <c r="G248" i="265"/>
  <c r="E15" i="266" s="1"/>
  <c r="G2778" i="265"/>
  <c r="G2777" i="265"/>
  <c r="J2129" i="265"/>
  <c r="I2129" i="265" s="1"/>
  <c r="F85" i="266" s="1"/>
  <c r="G1922" i="265"/>
  <c r="G2557" i="265"/>
  <c r="E102" i="266" s="1"/>
  <c r="G713" i="265"/>
  <c r="E32" i="266" s="1"/>
  <c r="K286" i="249" s="1"/>
  <c r="G1509" i="265"/>
  <c r="G1510" i="265"/>
  <c r="G789" i="265"/>
  <c r="E35" i="266" s="1"/>
  <c r="K258" i="249" s="1"/>
  <c r="G1456" i="265"/>
  <c r="E62" i="266" s="1"/>
  <c r="G2051" i="265"/>
  <c r="E81" i="266" s="1"/>
  <c r="G2727" i="265"/>
  <c r="E108" i="266" s="1"/>
  <c r="G1199" i="265"/>
  <c r="E53" i="266" s="1"/>
  <c r="K348" i="249" s="1"/>
  <c r="G917" i="265"/>
  <c r="G918" i="265"/>
  <c r="K2666" i="265"/>
  <c r="G841" i="265"/>
  <c r="E38" i="266" s="1"/>
  <c r="G1592" i="265"/>
  <c r="E66" i="266" s="1"/>
  <c r="J2410" i="265"/>
  <c r="J2416" i="265" s="1"/>
  <c r="I2416" i="265" s="1"/>
  <c r="F95" i="266" s="1"/>
  <c r="J418" i="249" s="1"/>
  <c r="G2640" i="265"/>
  <c r="E105" i="266" s="1"/>
  <c r="K236" i="249" s="1"/>
  <c r="G2668" i="265"/>
  <c r="G2667" i="265"/>
  <c r="G1313" i="265"/>
  <c r="G1314" i="265"/>
  <c r="G945" i="265"/>
  <c r="G2358" i="265"/>
  <c r="G2359" i="265"/>
  <c r="G274" i="265"/>
  <c r="E16" i="266" s="1"/>
  <c r="G2417" i="265"/>
  <c r="G2418" i="265"/>
  <c r="G1233" i="265"/>
  <c r="E54" i="266" s="1"/>
  <c r="G1427" i="265"/>
  <c r="E61" i="266" s="1"/>
  <c r="G1698" i="265"/>
  <c r="E70" i="266" s="1"/>
  <c r="G2584" i="265"/>
  <c r="E103" i="266" s="1"/>
  <c r="G2611" i="265"/>
  <c r="E104" i="266" s="1"/>
  <c r="G688" i="265"/>
  <c r="G2808" i="265"/>
  <c r="G1371" i="265"/>
  <c r="E59" i="266" s="1"/>
  <c r="G1565" i="265"/>
  <c r="E65" i="266" s="1"/>
  <c r="G1645" i="265"/>
  <c r="E68" i="266" s="1"/>
  <c r="G1752" i="265"/>
  <c r="E72" i="266" s="1"/>
  <c r="G2698" i="265"/>
  <c r="E107" i="266" s="1"/>
  <c r="G2163" i="265"/>
  <c r="G2164" i="265"/>
  <c r="G763" i="265"/>
  <c r="E34" i="266" s="1"/>
  <c r="G1538" i="265"/>
  <c r="E64" i="266" s="1"/>
  <c r="G2752" i="265"/>
  <c r="G2751" i="265"/>
  <c r="I2162" i="265"/>
  <c r="F86" i="266" s="1"/>
  <c r="J1896" i="265"/>
  <c r="I1896" i="265" s="1"/>
  <c r="F76" i="266" s="1"/>
  <c r="K658" i="265"/>
  <c r="G326" i="265"/>
  <c r="E18" i="266" s="1"/>
  <c r="G1484" i="265"/>
  <c r="G2132" i="265"/>
  <c r="E85" i="266" s="1"/>
  <c r="G105" i="265"/>
  <c r="G1975" i="265"/>
  <c r="E78" i="266" s="1"/>
  <c r="K308" i="249" s="1"/>
  <c r="K281" i="249" l="1"/>
  <c r="E31" i="266"/>
  <c r="K355" i="249"/>
  <c r="K267" i="249"/>
  <c r="F80" i="266"/>
  <c r="J309" i="249" s="1"/>
  <c r="K390" i="249"/>
  <c r="K276" i="249"/>
  <c r="K356" i="249"/>
  <c r="K309" i="249"/>
  <c r="G2669" i="265"/>
  <c r="E106" i="266" s="1"/>
  <c r="K237" i="249" s="1"/>
  <c r="K298" i="249"/>
  <c r="K402" i="249"/>
  <c r="K372" i="249"/>
  <c r="K257" i="249"/>
  <c r="K255" i="249"/>
  <c r="K238" i="249"/>
  <c r="K307" i="249"/>
  <c r="G2753" i="265"/>
  <c r="E109" i="266" s="1"/>
  <c r="K240" i="249" s="1"/>
  <c r="G2360" i="265"/>
  <c r="E93" i="266" s="1"/>
  <c r="K417" i="249" s="1"/>
  <c r="K341" i="249"/>
  <c r="K231" i="249"/>
  <c r="K242" i="249" s="1"/>
  <c r="K330" i="249"/>
  <c r="K347" i="249"/>
  <c r="K361" i="249"/>
  <c r="K379" i="249"/>
  <c r="K315" i="249"/>
  <c r="K396" i="249"/>
  <c r="K367" i="249"/>
  <c r="K336" i="249"/>
  <c r="K320" i="249"/>
  <c r="K352" i="249"/>
  <c r="K385" i="249"/>
  <c r="K323" i="249"/>
  <c r="K391" i="249"/>
  <c r="K342" i="249"/>
  <c r="K373" i="249"/>
  <c r="K338" i="249"/>
  <c r="K369" i="249"/>
  <c r="K387" i="249"/>
  <c r="K325" i="249"/>
  <c r="G2779" i="265"/>
  <c r="E110" i="266" s="1"/>
  <c r="K317" i="249"/>
  <c r="K381" i="249"/>
  <c r="K332" i="249"/>
  <c r="K363" i="249"/>
  <c r="J351" i="249"/>
  <c r="J384" i="249"/>
  <c r="J366" i="249"/>
  <c r="J399" i="249"/>
  <c r="J335" i="249"/>
  <c r="K386" i="249"/>
  <c r="K324" i="249"/>
  <c r="K368" i="249"/>
  <c r="K337" i="249"/>
  <c r="K331" i="249"/>
  <c r="K362" i="249"/>
  <c r="K380" i="249"/>
  <c r="K316" i="249"/>
  <c r="K269" i="249"/>
  <c r="K263" i="249"/>
  <c r="K268" i="249"/>
  <c r="K248" i="249"/>
  <c r="K295" i="249"/>
  <c r="G919" i="265"/>
  <c r="E41" i="266" s="1"/>
  <c r="G1511" i="265"/>
  <c r="E63" i="266" s="1"/>
  <c r="G2419" i="265"/>
  <c r="E95" i="266" s="1"/>
  <c r="K418" i="249" s="1"/>
  <c r="G1315" i="265"/>
  <c r="E57" i="266" s="1"/>
  <c r="K300" i="249" s="1"/>
  <c r="G2165" i="265"/>
  <c r="E86" i="266" s="1"/>
  <c r="I422" i="249" l="1"/>
  <c r="I242" i="249"/>
  <c r="I289" i="249"/>
  <c r="K422" i="249"/>
  <c r="K289" i="249"/>
  <c r="K366" i="249"/>
  <c r="K399" i="249"/>
  <c r="K384" i="249"/>
  <c r="K351" i="249"/>
  <c r="I405" i="249" l="1"/>
  <c r="I424" i="249" s="1"/>
  <c r="E19" i="267" s="1"/>
  <c r="K335" i="249"/>
  <c r="K405" i="249" s="1"/>
  <c r="K424" i="249" s="1"/>
  <c r="G734" i="107"/>
  <c r="H63" i="249"/>
  <c r="E20" i="248" l="1"/>
  <c r="J424" i="249"/>
  <c r="Q177" i="255"/>
  <c r="O414" i="255"/>
  <c r="E402" i="255"/>
  <c r="B191" i="106"/>
  <c r="G2204" i="107"/>
  <c r="H2204" i="107" s="1"/>
  <c r="G2201" i="107"/>
  <c r="H2201" i="107" s="1"/>
  <c r="G2200" i="107"/>
  <c r="H2200" i="107" s="1"/>
  <c r="G2199" i="107"/>
  <c r="H2199" i="107" s="1"/>
  <c r="G2198" i="107"/>
  <c r="H2198" i="107" s="1"/>
  <c r="B190" i="106"/>
  <c r="G2187" i="107"/>
  <c r="H2187" i="107" s="1"/>
  <c r="H2188" i="107" s="1"/>
  <c r="G2184" i="107"/>
  <c r="H2184" i="107" s="1"/>
  <c r="G2183" i="107"/>
  <c r="H2183" i="107" s="1"/>
  <c r="Q444" i="255"/>
  <c r="Q445" i="255"/>
  <c r="R442" i="255" s="1"/>
  <c r="Q443" i="255"/>
  <c r="R453" i="255"/>
  <c r="Q455" i="255"/>
  <c r="Q454" i="255"/>
  <c r="Q452" i="255"/>
  <c r="Q451" i="255"/>
  <c r="R450" i="255" s="1"/>
  <c r="Q449" i="255"/>
  <c r="Q448" i="255"/>
  <c r="R447" i="255" s="1"/>
  <c r="Q462" i="255"/>
  <c r="R462" i="255" s="1"/>
  <c r="Q460" i="255"/>
  <c r="R460" i="255" s="1"/>
  <c r="Q458" i="255"/>
  <c r="R458" i="255" s="1"/>
  <c r="I440" i="255"/>
  <c r="Q440" i="255" s="1"/>
  <c r="R440" i="255" s="1"/>
  <c r="E438" i="255"/>
  <c r="E439" i="255" s="1"/>
  <c r="Q439" i="255" s="1"/>
  <c r="R439" i="255" s="1"/>
  <c r="Q437" i="255"/>
  <c r="R437" i="255" s="1"/>
  <c r="Q37" i="261"/>
  <c r="H2202" i="107" l="1"/>
  <c r="H2205" i="107"/>
  <c r="H2185" i="107"/>
  <c r="H2191" i="107" s="1"/>
  <c r="E441" i="255"/>
  <c r="Q441" i="255" s="1"/>
  <c r="R441" i="255" s="1"/>
  <c r="Q438" i="255"/>
  <c r="R438" i="255" s="1"/>
  <c r="H2208" i="107" l="1"/>
  <c r="H2209" i="107" s="1"/>
  <c r="H2210" i="107" s="1"/>
  <c r="H2192" i="107"/>
  <c r="H2193" i="107" s="1"/>
  <c r="Q202" i="255"/>
  <c r="H20" i="257" l="1"/>
  <c r="Q88" i="255"/>
  <c r="Q90" i="255"/>
  <c r="Q91" i="255"/>
  <c r="Q92" i="255"/>
  <c r="Q110" i="261" l="1"/>
  <c r="Q23" i="261"/>
  <c r="Q57" i="261"/>
  <c r="G85" i="107"/>
  <c r="H85" i="107" s="1"/>
  <c r="H86" i="107" s="1"/>
  <c r="Q382" i="255" l="1"/>
  <c r="Q96" i="255"/>
  <c r="Q99" i="255"/>
  <c r="Q101" i="255"/>
  <c r="Q100" i="255"/>
  <c r="Q98" i="255"/>
  <c r="Q97" i="255"/>
  <c r="Q95" i="255"/>
  <c r="Q94" i="255"/>
  <c r="Q135" i="255"/>
  <c r="Q136" i="255"/>
  <c r="Q137" i="255"/>
  <c r="Q174" i="255"/>
  <c r="Q175" i="255"/>
  <c r="Q176" i="255"/>
  <c r="Q192" i="255"/>
  <c r="Q193" i="255"/>
  <c r="Q194" i="255"/>
  <c r="Q244" i="255"/>
  <c r="Q245" i="255"/>
  <c r="Q246" i="255"/>
  <c r="Q7" i="261" l="1"/>
  <c r="B17" i="106"/>
  <c r="G101" i="107"/>
  <c r="H101" i="107" s="1"/>
  <c r="G100" i="107"/>
  <c r="H100" i="107" s="1"/>
  <c r="K26" i="248"/>
  <c r="J30" i="248"/>
  <c r="J29" i="248"/>
  <c r="J31" i="248" s="1"/>
  <c r="H102" i="107" l="1"/>
  <c r="K406" i="255"/>
  <c r="Q406" i="255" s="1"/>
  <c r="R406" i="255" s="1"/>
  <c r="O79" i="262"/>
  <c r="Q79" i="262" s="1"/>
  <c r="R79" i="262" s="1"/>
  <c r="O81" i="262"/>
  <c r="Q81" i="262" s="1"/>
  <c r="R81" i="262" s="1"/>
  <c r="E404" i="255" l="1"/>
  <c r="O404" i="255" s="1"/>
  <c r="E403" i="255"/>
  <c r="O403" i="255" s="1"/>
  <c r="Q403" i="255" s="1"/>
  <c r="O402" i="255"/>
  <c r="G2080" i="107"/>
  <c r="H2080" i="107" s="1"/>
  <c r="G2081" i="107"/>
  <c r="H2081" i="107" s="1"/>
  <c r="G95" i="107" l="1"/>
  <c r="H95" i="107" s="1"/>
  <c r="G94" i="107"/>
  <c r="H94" i="107" s="1"/>
  <c r="E232" i="255"/>
  <c r="Q232" i="255" s="1"/>
  <c r="E231" i="255"/>
  <c r="Q231" i="255" s="1"/>
  <c r="Q196" i="255"/>
  <c r="Q195" i="255"/>
  <c r="E182" i="262"/>
  <c r="R182" i="262" s="1"/>
  <c r="AX83" i="258"/>
  <c r="AT83" i="258"/>
  <c r="AY83" i="258" s="1"/>
  <c r="AS83" i="258"/>
  <c r="AR83" i="258"/>
  <c r="V83" i="258"/>
  <c r="Q83" i="258"/>
  <c r="U83" i="258" s="1"/>
  <c r="P83" i="258"/>
  <c r="T83" i="258" s="1"/>
  <c r="X83" i="258" s="1"/>
  <c r="Y83" i="258" s="1"/>
  <c r="M83" i="258"/>
  <c r="L83" i="258"/>
  <c r="I83" i="258"/>
  <c r="I80" i="258"/>
  <c r="L80" i="258"/>
  <c r="M80" i="258"/>
  <c r="P80" i="258"/>
  <c r="Q80" i="258"/>
  <c r="U80" i="258" s="1"/>
  <c r="AR80" i="258"/>
  <c r="AS80" i="258"/>
  <c r="AT80" i="258"/>
  <c r="AY80" i="258" s="1"/>
  <c r="AX80" i="258"/>
  <c r="G383" i="107"/>
  <c r="Q39" i="262"/>
  <c r="R39" i="262" s="1"/>
  <c r="E67" i="262"/>
  <c r="E65" i="262"/>
  <c r="J63" i="259"/>
  <c r="J58" i="259"/>
  <c r="J53" i="259"/>
  <c r="J48" i="259"/>
  <c r="J43" i="259"/>
  <c r="J31" i="259"/>
  <c r="J25" i="259"/>
  <c r="J20" i="259"/>
  <c r="J15" i="259"/>
  <c r="Q112" i="261"/>
  <c r="Q113" i="261"/>
  <c r="G122" i="261"/>
  <c r="Q122" i="261" s="1"/>
  <c r="G121" i="261"/>
  <c r="Q121" i="261" s="1"/>
  <c r="G120" i="261"/>
  <c r="Q120" i="261" s="1"/>
  <c r="G119" i="261"/>
  <c r="Q119" i="261" s="1"/>
  <c r="G118" i="261"/>
  <c r="Q118" i="261" s="1"/>
  <c r="G117" i="261"/>
  <c r="Q117" i="261" s="1"/>
  <c r="G116" i="261"/>
  <c r="Q116" i="261" s="1"/>
  <c r="G115" i="261"/>
  <c r="Q115" i="261" s="1"/>
  <c r="G114" i="261"/>
  <c r="Q114" i="261" s="1"/>
  <c r="G110" i="261"/>
  <c r="G109" i="261"/>
  <c r="Q109" i="261" s="1"/>
  <c r="G108" i="261"/>
  <c r="Q108" i="261" s="1"/>
  <c r="G107" i="261"/>
  <c r="Q107" i="261" s="1"/>
  <c r="G106" i="261"/>
  <c r="Q106" i="261" s="1"/>
  <c r="G105" i="261"/>
  <c r="Q105" i="261" s="1"/>
  <c r="G104" i="261"/>
  <c r="Q104" i="261" s="1"/>
  <c r="Q62" i="261"/>
  <c r="Q63" i="261"/>
  <c r="Q64" i="261"/>
  <c r="Q65" i="261"/>
  <c r="Q66" i="261"/>
  <c r="Q67" i="261"/>
  <c r="Q68" i="261"/>
  <c r="Q69" i="261"/>
  <c r="Q70" i="261"/>
  <c r="Q28" i="261"/>
  <c r="Q29" i="261"/>
  <c r="Q30" i="261"/>
  <c r="Q31" i="261"/>
  <c r="Q32" i="261"/>
  <c r="Q33" i="261"/>
  <c r="Q34" i="261"/>
  <c r="Q35" i="261"/>
  <c r="Q36" i="261"/>
  <c r="Q14" i="261"/>
  <c r="Q15" i="261"/>
  <c r="Q16" i="261"/>
  <c r="Q17" i="261"/>
  <c r="Q18" i="261"/>
  <c r="Q19" i="261"/>
  <c r="Q20" i="261"/>
  <c r="Q21" i="261"/>
  <c r="Q22" i="261"/>
  <c r="Q12" i="261"/>
  <c r="B160" i="106"/>
  <c r="G1727" i="107"/>
  <c r="H1727" i="107" s="1"/>
  <c r="G1724" i="107"/>
  <c r="H1724" i="107" s="1"/>
  <c r="G1723" i="107"/>
  <c r="H1723" i="107" s="1"/>
  <c r="G1722" i="107"/>
  <c r="H1722" i="107" s="1"/>
  <c r="G1721" i="107"/>
  <c r="H1721" i="107" s="1"/>
  <c r="B153" i="106"/>
  <c r="G1601" i="107"/>
  <c r="H1601" i="107" s="1"/>
  <c r="H1602" i="107" s="1"/>
  <c r="G1598" i="107"/>
  <c r="H1598" i="107" s="1"/>
  <c r="G1597" i="107"/>
  <c r="H1597" i="107" s="1"/>
  <c r="G1596" i="107"/>
  <c r="H1596" i="107" s="1"/>
  <c r="G1595" i="107"/>
  <c r="H1595" i="107" s="1"/>
  <c r="Q62" i="262" l="1"/>
  <c r="R62" i="262" s="1"/>
  <c r="H96" i="107"/>
  <c r="H103" i="107" s="1"/>
  <c r="AZ83" i="258"/>
  <c r="BA83" i="258" s="1"/>
  <c r="BB83" i="258" s="1"/>
  <c r="AU83" i="258"/>
  <c r="AV83" i="258" s="1"/>
  <c r="R83" i="258"/>
  <c r="S83" i="258" s="1"/>
  <c r="Z83" i="258" s="1"/>
  <c r="BC83" i="258" s="1"/>
  <c r="T80" i="258"/>
  <c r="R80" i="258"/>
  <c r="AZ80" i="258"/>
  <c r="BA80" i="258" s="1"/>
  <c r="AU80" i="258"/>
  <c r="AV80" i="258" s="1"/>
  <c r="V80" i="258"/>
  <c r="H1725" i="107"/>
  <c r="H1728" i="107"/>
  <c r="H1599" i="107"/>
  <c r="H1606" i="107" s="1"/>
  <c r="B31" i="106"/>
  <c r="G298" i="107"/>
  <c r="H298" i="107" s="1"/>
  <c r="H299" i="107" s="1"/>
  <c r="H296" i="107"/>
  <c r="G292" i="107"/>
  <c r="H292" i="107" s="1"/>
  <c r="G291" i="107"/>
  <c r="H291" i="107" s="1"/>
  <c r="Q41" i="255"/>
  <c r="R41" i="255" s="1"/>
  <c r="Q251" i="255"/>
  <c r="Q250" i="255"/>
  <c r="Q249" i="255"/>
  <c r="Q248" i="255"/>
  <c r="E123" i="262"/>
  <c r="Q120" i="262" s="1"/>
  <c r="R120" i="262" s="1"/>
  <c r="H62" i="259"/>
  <c r="H63" i="259" s="1"/>
  <c r="H57" i="259"/>
  <c r="K57" i="259" s="1"/>
  <c r="H53" i="259"/>
  <c r="H47" i="259"/>
  <c r="H48" i="259" s="1"/>
  <c r="H42" i="259"/>
  <c r="K42" i="259" s="1"/>
  <c r="H293" i="107" l="1"/>
  <c r="H300" i="107" s="1"/>
  <c r="H301" i="107" s="1"/>
  <c r="H302" i="107" s="1"/>
  <c r="H104" i="107"/>
  <c r="H105" i="107" s="1"/>
  <c r="BD83" i="258"/>
  <c r="J83" i="258"/>
  <c r="K83" i="258" s="1"/>
  <c r="BB80" i="258"/>
  <c r="X80" i="258"/>
  <c r="H43" i="259"/>
  <c r="H1732" i="107"/>
  <c r="H1607" i="107"/>
  <c r="H1608" i="107" s="1"/>
  <c r="O62" i="259"/>
  <c r="Q62" i="259" s="1"/>
  <c r="Q65" i="259" s="1"/>
  <c r="K62" i="259"/>
  <c r="H58" i="259"/>
  <c r="O52" i="259"/>
  <c r="Q52" i="259" s="1"/>
  <c r="Q55" i="259" s="1"/>
  <c r="K52" i="259"/>
  <c r="O47" i="259"/>
  <c r="Q47" i="259" s="1"/>
  <c r="Q50" i="259" s="1"/>
  <c r="K47" i="259"/>
  <c r="J103" i="107" l="1"/>
  <c r="K103" i="107" s="1"/>
  <c r="H1733" i="107"/>
  <c r="H1734" i="107" s="1"/>
  <c r="J65" i="259"/>
  <c r="L62" i="259"/>
  <c r="M62" i="259" s="1"/>
  <c r="M65" i="259" s="1"/>
  <c r="O57" i="259"/>
  <c r="Q57" i="259" s="1"/>
  <c r="Q60" i="259" s="1"/>
  <c r="L52" i="259"/>
  <c r="M52" i="259" s="1"/>
  <c r="M55" i="259" s="1"/>
  <c r="J55" i="259"/>
  <c r="L47" i="259"/>
  <c r="M47" i="259" s="1"/>
  <c r="M50" i="259" s="1"/>
  <c r="J50" i="259"/>
  <c r="O42" i="259"/>
  <c r="Q42" i="259" s="1"/>
  <c r="Q45" i="259" s="1"/>
  <c r="J1732" i="107" l="1"/>
  <c r="K1732" i="107" s="1"/>
  <c r="Q119" i="262"/>
  <c r="R119" i="262" s="1"/>
  <c r="L57" i="259"/>
  <c r="M57" i="259" s="1"/>
  <c r="M60" i="259" s="1"/>
  <c r="J60" i="259"/>
  <c r="L42" i="259"/>
  <c r="M42" i="259" s="1"/>
  <c r="M45" i="259" s="1"/>
  <c r="Q117" i="262" s="1"/>
  <c r="R117" i="262" s="1"/>
  <c r="J45" i="259"/>
  <c r="H24" i="259"/>
  <c r="AX85" i="258"/>
  <c r="AT85" i="258"/>
  <c r="AY85" i="258" s="1"/>
  <c r="AS85" i="258"/>
  <c r="AR85" i="258"/>
  <c r="Q85" i="258"/>
  <c r="V85" i="258" s="1"/>
  <c r="P85" i="258"/>
  <c r="R85" i="258" s="1"/>
  <c r="M85" i="258"/>
  <c r="L85" i="258"/>
  <c r="I85" i="258"/>
  <c r="AX84" i="258"/>
  <c r="AT84" i="258"/>
  <c r="AY84" i="258" s="1"/>
  <c r="AS84" i="258"/>
  <c r="AR84" i="258"/>
  <c r="Q84" i="258"/>
  <c r="V84" i="258" s="1"/>
  <c r="P84" i="258"/>
  <c r="T84" i="258" s="1"/>
  <c r="M84" i="258"/>
  <c r="L84" i="258"/>
  <c r="I84" i="258"/>
  <c r="AX82" i="258"/>
  <c r="AT82" i="258"/>
  <c r="AY82" i="258" s="1"/>
  <c r="AS82" i="258"/>
  <c r="AR82" i="258"/>
  <c r="Q82" i="258"/>
  <c r="V82" i="258" s="1"/>
  <c r="P82" i="258"/>
  <c r="M82" i="258"/>
  <c r="L82" i="258"/>
  <c r="I82" i="258"/>
  <c r="AX81" i="258"/>
  <c r="AT81" i="258"/>
  <c r="AS81" i="258"/>
  <c r="AR81" i="258"/>
  <c r="Q81" i="258"/>
  <c r="V81" i="258" s="1"/>
  <c r="P81" i="258"/>
  <c r="M81" i="258"/>
  <c r="L81" i="258"/>
  <c r="I81" i="258"/>
  <c r="AX39" i="258"/>
  <c r="AT39" i="258"/>
  <c r="AY39" i="258" s="1"/>
  <c r="AS39" i="258"/>
  <c r="Q39" i="258"/>
  <c r="U39" i="258" s="1"/>
  <c r="D39" i="258"/>
  <c r="AR39" i="258" s="1"/>
  <c r="AX27" i="258"/>
  <c r="AT27" i="258"/>
  <c r="AY27" i="258" s="1"/>
  <c r="AS27" i="258"/>
  <c r="Q27" i="258"/>
  <c r="U27" i="258" s="1"/>
  <c r="D27" i="258"/>
  <c r="P27" i="258" s="1"/>
  <c r="G99" i="261"/>
  <c r="G100" i="261"/>
  <c r="G101" i="261"/>
  <c r="Q101" i="261" s="1"/>
  <c r="G102" i="261"/>
  <c r="Q102" i="261" s="1"/>
  <c r="G103" i="261"/>
  <c r="Q103" i="261" s="1"/>
  <c r="G111" i="261"/>
  <c r="O203" i="255"/>
  <c r="AU82" i="258" l="1"/>
  <c r="AZ84" i="258"/>
  <c r="AZ85" i="258"/>
  <c r="Q118" i="262"/>
  <c r="R118" i="262" s="1"/>
  <c r="AU81" i="258"/>
  <c r="U84" i="258"/>
  <c r="X84" i="258" s="1"/>
  <c r="AZ82" i="258"/>
  <c r="T85" i="258"/>
  <c r="U85" i="258"/>
  <c r="AU85" i="258"/>
  <c r="AU84" i="258"/>
  <c r="R84" i="258"/>
  <c r="AU39" i="258"/>
  <c r="AY81" i="258"/>
  <c r="AZ81" i="258" s="1"/>
  <c r="R82" i="258"/>
  <c r="T82" i="258"/>
  <c r="U82" i="258"/>
  <c r="R81" i="258"/>
  <c r="T81" i="258"/>
  <c r="U81" i="258"/>
  <c r="L39" i="258"/>
  <c r="P39" i="258"/>
  <c r="T39" i="258" s="1"/>
  <c r="X39" i="258" s="1"/>
  <c r="I39" i="258"/>
  <c r="AZ39" i="258"/>
  <c r="T27" i="258"/>
  <c r="X27" i="258" s="1"/>
  <c r="AR27" i="258"/>
  <c r="AU27" i="258" s="1"/>
  <c r="I27" i="258"/>
  <c r="M27" i="258"/>
  <c r="L27" i="258"/>
  <c r="AZ27" i="258"/>
  <c r="R27" i="258"/>
  <c r="R39" i="258" l="1"/>
  <c r="X85" i="258"/>
  <c r="X82" i="258"/>
  <c r="X81" i="258"/>
  <c r="E409" i="255"/>
  <c r="G2135" i="107"/>
  <c r="Q402" i="255"/>
  <c r="R401" i="255" l="1"/>
  <c r="O280" i="255"/>
  <c r="Q280" i="255" s="1"/>
  <c r="G1203" i="107"/>
  <c r="G397" i="107"/>
  <c r="G396" i="107"/>
  <c r="G438" i="107"/>
  <c r="H438" i="107" s="1"/>
  <c r="E230" i="255" l="1"/>
  <c r="Q230" i="255" s="1"/>
  <c r="E229" i="255"/>
  <c r="Q229" i="255" s="1"/>
  <c r="E228" i="255"/>
  <c r="Q228" i="255" s="1"/>
  <c r="E227" i="255"/>
  <c r="Q227" i="255" s="1"/>
  <c r="E226" i="255"/>
  <c r="Q226" i="255" s="1"/>
  <c r="E225" i="255"/>
  <c r="Q225" i="255" s="1"/>
  <c r="E224" i="255"/>
  <c r="Q224" i="255" s="1"/>
  <c r="E223" i="255"/>
  <c r="Q223" i="255" s="1"/>
  <c r="E222" i="255"/>
  <c r="Q222" i="255" s="1"/>
  <c r="E221" i="255"/>
  <c r="Q221" i="255" s="1"/>
  <c r="E220" i="255"/>
  <c r="Q220" i="255" s="1"/>
  <c r="E219" i="255"/>
  <c r="Q219" i="255" s="1"/>
  <c r="E218" i="255"/>
  <c r="Q218" i="255" s="1"/>
  <c r="E217" i="255"/>
  <c r="Q217" i="255" s="1"/>
  <c r="E216" i="255"/>
  <c r="Q216" i="255" s="1"/>
  <c r="E215" i="255"/>
  <c r="Q215" i="255" s="1"/>
  <c r="O201" i="255"/>
  <c r="O188" i="255" s="1"/>
  <c r="Q188" i="255" s="1"/>
  <c r="R214" i="255" l="1"/>
  <c r="Q201" i="255"/>
  <c r="Q200" i="255"/>
  <c r="Q191" i="255"/>
  <c r="Q190" i="255"/>
  <c r="Q189" i="255"/>
  <c r="Q187" i="255"/>
  <c r="Q186" i="255"/>
  <c r="Q185" i="255"/>
  <c r="Q184" i="255"/>
  <c r="R199" i="255" l="1"/>
  <c r="R183" i="255"/>
  <c r="Q210" i="255" l="1"/>
  <c r="R210" i="255" s="1"/>
  <c r="W11" i="261"/>
  <c r="Q409" i="255"/>
  <c r="R409" i="255" s="1"/>
  <c r="Q414" i="255"/>
  <c r="E397" i="255"/>
  <c r="Q397" i="255" s="1"/>
  <c r="E394" i="255" l="1"/>
  <c r="Q394" i="255" s="1"/>
  <c r="E393" i="255"/>
  <c r="O416" i="255"/>
  <c r="E399" i="255"/>
  <c r="Q399" i="255" s="1"/>
  <c r="O415" i="255"/>
  <c r="Q415" i="255" s="1"/>
  <c r="E398" i="255"/>
  <c r="Q398" i="255" s="1"/>
  <c r="E392" i="255"/>
  <c r="Q392" i="255" s="1"/>
  <c r="E383" i="255"/>
  <c r="Q95" i="261"/>
  <c r="E84" i="261"/>
  <c r="R360" i="255"/>
  <c r="R361" i="255"/>
  <c r="R362" i="255"/>
  <c r="R363" i="255"/>
  <c r="R364" i="255"/>
  <c r="R365" i="255"/>
  <c r="E366" i="255"/>
  <c r="E359" i="255"/>
  <c r="Q359" i="255" s="1"/>
  <c r="R359" i="255" s="1"/>
  <c r="Q357" i="255"/>
  <c r="Q358" i="255" s="1"/>
  <c r="R358" i="255" s="1"/>
  <c r="E356" i="255"/>
  <c r="Q356" i="255" s="1"/>
  <c r="R356" i="255" s="1"/>
  <c r="Q181" i="255"/>
  <c r="Q180" i="255"/>
  <c r="Q164" i="255"/>
  <c r="Q165" i="255"/>
  <c r="Q166" i="255"/>
  <c r="Q167" i="255"/>
  <c r="Q168" i="255"/>
  <c r="Q169" i="255"/>
  <c r="Q170" i="255"/>
  <c r="Q171" i="255"/>
  <c r="Q172" i="255"/>
  <c r="Q173" i="255"/>
  <c r="Q163" i="255"/>
  <c r="G219" i="109"/>
  <c r="H219" i="109" s="1"/>
  <c r="G202" i="109"/>
  <c r="H202" i="109" s="1"/>
  <c r="E139" i="255"/>
  <c r="E93" i="255"/>
  <c r="G713" i="107"/>
  <c r="R162" i="255" l="1"/>
  <c r="Q396" i="255"/>
  <c r="R396" i="255" s="1"/>
  <c r="Q413" i="255"/>
  <c r="R357" i="255"/>
  <c r="Q84" i="261"/>
  <c r="Q93" i="255"/>
  <c r="G757" i="107"/>
  <c r="H757" i="107" s="1"/>
  <c r="G758" i="107"/>
  <c r="H758" i="107" s="1"/>
  <c r="G1327" i="107"/>
  <c r="H1327" i="107" s="1"/>
  <c r="R280" i="255"/>
  <c r="B189" i="106"/>
  <c r="G2171" i="107"/>
  <c r="H2171" i="107" s="1"/>
  <c r="G2168" i="107"/>
  <c r="H2168" i="107" s="1"/>
  <c r="G2167" i="107"/>
  <c r="H2167" i="107" s="1"/>
  <c r="G2166" i="107"/>
  <c r="H2166" i="107" s="1"/>
  <c r="G2165" i="107"/>
  <c r="H2165" i="107" s="1"/>
  <c r="R195" i="262"/>
  <c r="B71" i="106"/>
  <c r="G692" i="107"/>
  <c r="H692" i="107" s="1"/>
  <c r="H693" i="107" s="1"/>
  <c r="G689" i="107"/>
  <c r="H689" i="107" s="1"/>
  <c r="G688" i="107"/>
  <c r="H688" i="107" s="1"/>
  <c r="G687" i="107"/>
  <c r="H687" i="107" s="1"/>
  <c r="G686" i="107"/>
  <c r="H686" i="107" s="1"/>
  <c r="B70" i="106"/>
  <c r="G674" i="107"/>
  <c r="H674" i="107" s="1"/>
  <c r="H675" i="107" s="1"/>
  <c r="G671" i="107"/>
  <c r="H671" i="107" s="1"/>
  <c r="G670" i="107"/>
  <c r="H670" i="107" s="1"/>
  <c r="G669" i="107"/>
  <c r="H669" i="107" s="1"/>
  <c r="G668" i="107"/>
  <c r="H668" i="107" s="1"/>
  <c r="B69" i="106"/>
  <c r="B68" i="106"/>
  <c r="B67" i="106"/>
  <c r="G657" i="107"/>
  <c r="H657" i="107" s="1"/>
  <c r="G656" i="107"/>
  <c r="H656" i="107" s="1"/>
  <c r="G653" i="107"/>
  <c r="H653" i="107" s="1"/>
  <c r="G652" i="107"/>
  <c r="H652" i="107" s="1"/>
  <c r="G649" i="107"/>
  <c r="H649" i="107" s="1"/>
  <c r="G648" i="107"/>
  <c r="H648" i="107" s="1"/>
  <c r="G647" i="107"/>
  <c r="H647" i="107" s="1"/>
  <c r="G646" i="107"/>
  <c r="H646" i="107" s="1"/>
  <c r="B185" i="106"/>
  <c r="G2095" i="107"/>
  <c r="H2095" i="107" s="1"/>
  <c r="G2094" i="107"/>
  <c r="H2094" i="107" s="1"/>
  <c r="G2093" i="107"/>
  <c r="H2093" i="107" s="1"/>
  <c r="G2092" i="107"/>
  <c r="H2092" i="107" s="1"/>
  <c r="G1164" i="107"/>
  <c r="H1164" i="107" s="1"/>
  <c r="G1162" i="107"/>
  <c r="G1161" i="107"/>
  <c r="H1161" i="107" s="1"/>
  <c r="G431" i="255"/>
  <c r="G430" i="255"/>
  <c r="E430" i="255"/>
  <c r="E431" i="255" s="1"/>
  <c r="G429" i="255"/>
  <c r="G428" i="255"/>
  <c r="G427" i="255"/>
  <c r="G426" i="255"/>
  <c r="B188" i="106"/>
  <c r="B187" i="106"/>
  <c r="B186" i="106"/>
  <c r="B184" i="106"/>
  <c r="G2150" i="107"/>
  <c r="H2150" i="107" s="1"/>
  <c r="G2149" i="107"/>
  <c r="H2149" i="107" s="1"/>
  <c r="G2148" i="107"/>
  <c r="H2148" i="107" s="1"/>
  <c r="G2147" i="107"/>
  <c r="H2147" i="107" s="1"/>
  <c r="G2132" i="107"/>
  <c r="H2132" i="107" s="1"/>
  <c r="G2131" i="107"/>
  <c r="H2131" i="107" s="1"/>
  <c r="G2130" i="107"/>
  <c r="H2130" i="107" s="1"/>
  <c r="G2129" i="107"/>
  <c r="H2129" i="107" s="1"/>
  <c r="G2114" i="107"/>
  <c r="H2114" i="107" s="1"/>
  <c r="G2113" i="107"/>
  <c r="H2113" i="107" s="1"/>
  <c r="G2112" i="107"/>
  <c r="H2112" i="107" s="1"/>
  <c r="G2111" i="107"/>
  <c r="H2111" i="107" s="1"/>
  <c r="H2135" i="107"/>
  <c r="G2153" i="107"/>
  <c r="H2153" i="107" s="1"/>
  <c r="G2079" i="107"/>
  <c r="H2079" i="107" s="1"/>
  <c r="G2117" i="107"/>
  <c r="H2117" i="107" s="1"/>
  <c r="G2118" i="107" s="1" a="1"/>
  <c r="G2118" i="107" s="1"/>
  <c r="H2118" i="107" s="1"/>
  <c r="H2119" i="107" s="1"/>
  <c r="G2076" i="107"/>
  <c r="H2076" i="107" s="1"/>
  <c r="G2075" i="107"/>
  <c r="H2075" i="107" s="1"/>
  <c r="G2074" i="107"/>
  <c r="H2074" i="107" s="1"/>
  <c r="G2073" i="107"/>
  <c r="H2073" i="107" s="1"/>
  <c r="B80" i="106"/>
  <c r="B79" i="106"/>
  <c r="G754" i="107"/>
  <c r="H754" i="107" s="1"/>
  <c r="G753" i="107"/>
  <c r="H753" i="107" s="1"/>
  <c r="G752" i="107"/>
  <c r="H752" i="107" s="1"/>
  <c r="G751" i="107"/>
  <c r="H751" i="107" s="1"/>
  <c r="B183" i="106"/>
  <c r="G2061" i="107"/>
  <c r="H2061" i="107" s="1"/>
  <c r="G2060" i="107"/>
  <c r="H2060" i="107" s="1"/>
  <c r="G2057" i="107"/>
  <c r="H2057" i="107" s="1"/>
  <c r="G2056" i="107"/>
  <c r="H2056" i="107" s="1"/>
  <c r="G2055" i="107"/>
  <c r="H2055" i="107" s="1"/>
  <c r="G2054" i="107"/>
  <c r="H2054" i="107" s="1"/>
  <c r="G1185" i="107"/>
  <c r="H1185" i="107" s="1"/>
  <c r="G1184" i="107"/>
  <c r="H1184" i="107" s="1"/>
  <c r="G1182" i="107"/>
  <c r="G1183" i="107" s="1"/>
  <c r="H1183" i="107" s="1"/>
  <c r="K421" i="255"/>
  <c r="Q421" i="255" s="1"/>
  <c r="K420" i="255"/>
  <c r="Q420" i="255" s="1"/>
  <c r="Q423" i="255"/>
  <c r="Q422" i="255"/>
  <c r="Q411" i="255"/>
  <c r="R411" i="255" s="1"/>
  <c r="Q410" i="255"/>
  <c r="R410" i="255" s="1"/>
  <c r="E428" i="255" s="1"/>
  <c r="Q418" i="255"/>
  <c r="R418" i="255" s="1"/>
  <c r="O412" i="255"/>
  <c r="Q412" i="255" s="1"/>
  <c r="R412" i="255" s="1"/>
  <c r="Q393" i="255"/>
  <c r="Q391" i="255" s="1"/>
  <c r="H226" i="249"/>
  <c r="Q68" i="255"/>
  <c r="R68" i="255" s="1"/>
  <c r="B73" i="249"/>
  <c r="B74" i="249" s="1"/>
  <c r="B87" i="249" s="1"/>
  <c r="B59" i="249"/>
  <c r="B60" i="249" s="1"/>
  <c r="B61" i="249" s="1"/>
  <c r="E192" i="262"/>
  <c r="R192" i="262" s="1"/>
  <c r="I186" i="261"/>
  <c r="G186" i="261"/>
  <c r="I184" i="261"/>
  <c r="G184" i="261"/>
  <c r="I182" i="261"/>
  <c r="G182" i="261"/>
  <c r="G180" i="261"/>
  <c r="Q180" i="261" s="1"/>
  <c r="Q178" i="261"/>
  <c r="Q174" i="261"/>
  <c r="Q172" i="261"/>
  <c r="Q170" i="261"/>
  <c r="Q168" i="261"/>
  <c r="Q166" i="261"/>
  <c r="Q162" i="261"/>
  <c r="Q160" i="261"/>
  <c r="Q158" i="261"/>
  <c r="Q156" i="261"/>
  <c r="Q154" i="261"/>
  <c r="Q150" i="261"/>
  <c r="Q148" i="261"/>
  <c r="Q146" i="261"/>
  <c r="Q144" i="261"/>
  <c r="Q142" i="261"/>
  <c r="I136" i="261"/>
  <c r="I134" i="261"/>
  <c r="Q134" i="261" s="1"/>
  <c r="I132" i="261"/>
  <c r="Q132" i="261" s="1"/>
  <c r="I130" i="261"/>
  <c r="Q130" i="261" s="1"/>
  <c r="I128" i="261"/>
  <c r="Q128" i="261" s="1"/>
  <c r="G123" i="261"/>
  <c r="Q123" i="261" s="1"/>
  <c r="Q99" i="261"/>
  <c r="Q94" i="261"/>
  <c r="E93" i="261"/>
  <c r="Q92" i="261"/>
  <c r="Q91" i="261"/>
  <c r="Q88" i="261"/>
  <c r="Q87" i="261"/>
  <c r="Q86" i="261"/>
  <c r="E85" i="261"/>
  <c r="Q83" i="261"/>
  <c r="Q82" i="261"/>
  <c r="Q81" i="261"/>
  <c r="Q80" i="261"/>
  <c r="Q79" i="261"/>
  <c r="E78" i="261"/>
  <c r="Q73" i="261"/>
  <c r="Q61" i="261"/>
  <c r="Q60" i="261"/>
  <c r="Q59" i="261"/>
  <c r="Q56" i="261"/>
  <c r="Q55" i="261"/>
  <c r="Q54" i="261"/>
  <c r="Q53" i="261"/>
  <c r="Q52" i="261"/>
  <c r="Q51" i="261"/>
  <c r="Q50" i="261"/>
  <c r="Q49" i="261"/>
  <c r="Q48" i="261"/>
  <c r="Q46" i="261"/>
  <c r="Q27" i="261"/>
  <c r="U3" i="260"/>
  <c r="W3" i="260"/>
  <c r="X3" i="260"/>
  <c r="Y3" i="260"/>
  <c r="Z3" i="260"/>
  <c r="AA3" i="260"/>
  <c r="AB3" i="260"/>
  <c r="AC3" i="260"/>
  <c r="AD3" i="260"/>
  <c r="AE3" i="260"/>
  <c r="AF3" i="260"/>
  <c r="AG3" i="260"/>
  <c r="AH3" i="260"/>
  <c r="AI3" i="260"/>
  <c r="L15" i="260"/>
  <c r="O15" i="260"/>
  <c r="O18" i="260" s="1"/>
  <c r="E18" i="262" s="1"/>
  <c r="R18" i="262" s="1"/>
  <c r="P15" i="260"/>
  <c r="P18" i="260" s="1"/>
  <c r="E10" i="262" s="1"/>
  <c r="Q15" i="260"/>
  <c r="W15" i="260" s="1"/>
  <c r="Z15" i="260" s="1"/>
  <c r="AA15" i="260" s="1"/>
  <c r="R15" i="260"/>
  <c r="S15" i="260"/>
  <c r="AC15" i="260"/>
  <c r="AD15" i="260"/>
  <c r="AF15" i="260" s="1"/>
  <c r="AG15" i="260" s="1"/>
  <c r="AE15" i="260"/>
  <c r="AI15" i="260" s="1"/>
  <c r="AL15" i="260" s="1"/>
  <c r="AM15" i="260" s="1"/>
  <c r="AN15" i="260" s="1"/>
  <c r="AY15" i="260"/>
  <c r="Q16" i="260"/>
  <c r="R16" i="260"/>
  <c r="S16" i="260"/>
  <c r="AC16" i="260"/>
  <c r="AI16" i="260" s="1"/>
  <c r="AL16" i="260" s="1"/>
  <c r="AM16" i="260" s="1"/>
  <c r="AD16" i="260"/>
  <c r="AE16" i="260"/>
  <c r="AY16" i="260"/>
  <c r="R17" i="260"/>
  <c r="S17" i="260"/>
  <c r="W17" i="260"/>
  <c r="Z17" i="260" s="1"/>
  <c r="AA17" i="260" s="1"/>
  <c r="AY17" i="260"/>
  <c r="AO18" i="260"/>
  <c r="L20" i="260"/>
  <c r="O20" i="260"/>
  <c r="O23" i="260" s="1"/>
  <c r="E23" i="262" s="1"/>
  <c r="R23" i="262" s="1"/>
  <c r="P20" i="260"/>
  <c r="P23" i="260" s="1"/>
  <c r="E11" i="262" s="1"/>
  <c r="Q20" i="260"/>
  <c r="T20" i="260" s="1"/>
  <c r="U20" i="260" s="1"/>
  <c r="R20" i="260"/>
  <c r="S20" i="260"/>
  <c r="AC20" i="260"/>
  <c r="AD20" i="260"/>
  <c r="AE20" i="260"/>
  <c r="AI20" i="260" s="1"/>
  <c r="AL20" i="260" s="1"/>
  <c r="AM20" i="260" s="1"/>
  <c r="AY20" i="260"/>
  <c r="Q21" i="260"/>
  <c r="R21" i="260"/>
  <c r="S21" i="260"/>
  <c r="AC21" i="260"/>
  <c r="AD21" i="260"/>
  <c r="AF21" i="260" s="1"/>
  <c r="AG21" i="260" s="1"/>
  <c r="AN21" i="260" s="1"/>
  <c r="AE21" i="260"/>
  <c r="AY21" i="260"/>
  <c r="R22" i="260"/>
  <c r="S22" i="260"/>
  <c r="W22" i="260" s="1"/>
  <c r="Z22" i="260" s="1"/>
  <c r="AA22" i="260" s="1"/>
  <c r="AY22" i="260"/>
  <c r="AO23" i="260"/>
  <c r="H14" i="259"/>
  <c r="H15" i="259" s="1"/>
  <c r="K14" i="259"/>
  <c r="H19" i="259"/>
  <c r="K19" i="259" s="1"/>
  <c r="N26" i="259"/>
  <c r="N27" i="259" s="1"/>
  <c r="K24" i="259"/>
  <c r="H25" i="259"/>
  <c r="H30" i="259"/>
  <c r="K30" i="259" s="1"/>
  <c r="H31" i="259"/>
  <c r="O30" i="259" s="1"/>
  <c r="P30" i="259"/>
  <c r="H36" i="259"/>
  <c r="H37" i="259" s="1"/>
  <c r="J37" i="259" s="1"/>
  <c r="P36" i="259"/>
  <c r="S3" i="258"/>
  <c r="U3" i="258"/>
  <c r="V3" i="258"/>
  <c r="W3" i="258"/>
  <c r="X3" i="258"/>
  <c r="Y3" i="258"/>
  <c r="Z3" i="258"/>
  <c r="AA3" i="258"/>
  <c r="AB3" i="258"/>
  <c r="AC3" i="258"/>
  <c r="AD3" i="258"/>
  <c r="AE3" i="258"/>
  <c r="AF3" i="258"/>
  <c r="AG3" i="258"/>
  <c r="I15" i="258"/>
  <c r="L15" i="258"/>
  <c r="M15" i="258"/>
  <c r="P15" i="258"/>
  <c r="Q15" i="258"/>
  <c r="U15" i="258" s="1"/>
  <c r="AR15" i="258"/>
  <c r="AS15" i="258"/>
  <c r="AT15" i="258"/>
  <c r="AY15" i="258" s="1"/>
  <c r="AX15" i="258"/>
  <c r="D16" i="258"/>
  <c r="I16" i="258" s="1"/>
  <c r="Q16" i="258"/>
  <c r="U16" i="258" s="1"/>
  <c r="AS16" i="258"/>
  <c r="AT16" i="258"/>
  <c r="AY16" i="258" s="1"/>
  <c r="AX16" i="258"/>
  <c r="I17" i="258"/>
  <c r="L17" i="258"/>
  <c r="M17" i="258"/>
  <c r="P17" i="258"/>
  <c r="Q17" i="258"/>
  <c r="AR17" i="258"/>
  <c r="AS17" i="258"/>
  <c r="AT17" i="258"/>
  <c r="AY17" i="258" s="1"/>
  <c r="AX17" i="258"/>
  <c r="I18" i="258"/>
  <c r="L18" i="258"/>
  <c r="M18" i="258"/>
  <c r="P18" i="258"/>
  <c r="Q18" i="258"/>
  <c r="U18" i="258" s="1"/>
  <c r="AR18" i="258"/>
  <c r="AS18" i="258"/>
  <c r="AT18" i="258"/>
  <c r="AY18" i="258" s="1"/>
  <c r="AX18" i="258"/>
  <c r="I19" i="258"/>
  <c r="L19" i="258"/>
  <c r="M19" i="258"/>
  <c r="P19" i="258"/>
  <c r="Q19" i="258"/>
  <c r="U19" i="258" s="1"/>
  <c r="AR19" i="258"/>
  <c r="AS19" i="258"/>
  <c r="AT19" i="258"/>
  <c r="AY19" i="258" s="1"/>
  <c r="AX19" i="258"/>
  <c r="I20" i="258"/>
  <c r="L20" i="258"/>
  <c r="M20" i="258"/>
  <c r="P20" i="258"/>
  <c r="Q20" i="258"/>
  <c r="U20" i="258" s="1"/>
  <c r="AR20" i="258"/>
  <c r="AS20" i="258"/>
  <c r="AT20" i="258"/>
  <c r="AX20" i="258"/>
  <c r="I21" i="258"/>
  <c r="L21" i="258"/>
  <c r="M21" i="258"/>
  <c r="P21" i="258"/>
  <c r="Q21" i="258"/>
  <c r="AR21" i="258"/>
  <c r="AS21" i="258"/>
  <c r="AT21" i="258"/>
  <c r="AX21" i="258"/>
  <c r="I22" i="258"/>
  <c r="L22" i="258"/>
  <c r="M22" i="258"/>
  <c r="P22" i="258"/>
  <c r="Q22" i="258"/>
  <c r="U22" i="258" s="1"/>
  <c r="AR22" i="258"/>
  <c r="AS22" i="258"/>
  <c r="AT22" i="258"/>
  <c r="AY22" i="258" s="1"/>
  <c r="AX22" i="258"/>
  <c r="D23" i="258"/>
  <c r="M23" i="258" s="1"/>
  <c r="Q23" i="258"/>
  <c r="U23" i="258" s="1"/>
  <c r="AS23" i="258"/>
  <c r="AT23" i="258"/>
  <c r="AY23" i="258" s="1"/>
  <c r="AX23" i="258"/>
  <c r="I24" i="258"/>
  <c r="L24" i="258"/>
  <c r="M24" i="258"/>
  <c r="P24" i="258"/>
  <c r="Q24" i="258"/>
  <c r="AR24" i="258"/>
  <c r="AS24" i="258"/>
  <c r="AT24" i="258"/>
  <c r="AY24" i="258" s="1"/>
  <c r="AX24" i="258"/>
  <c r="I25" i="258"/>
  <c r="L25" i="258"/>
  <c r="M25" i="258"/>
  <c r="P25" i="258"/>
  <c r="Q25" i="258"/>
  <c r="U25" i="258" s="1"/>
  <c r="AR25" i="258"/>
  <c r="AS25" i="258"/>
  <c r="AT25" i="258"/>
  <c r="AY25" i="258" s="1"/>
  <c r="AX25" i="258"/>
  <c r="I29" i="258"/>
  <c r="I31" i="258"/>
  <c r="L31" i="258"/>
  <c r="P31" i="258"/>
  <c r="Q31" i="258"/>
  <c r="U31" i="258" s="1"/>
  <c r="AR31" i="258"/>
  <c r="AS31" i="258"/>
  <c r="AT31" i="258"/>
  <c r="AY31" i="258" s="1"/>
  <c r="AX31" i="258"/>
  <c r="I32" i="258"/>
  <c r="L32" i="258"/>
  <c r="P32" i="258"/>
  <c r="Q32" i="258"/>
  <c r="U32" i="258" s="1"/>
  <c r="AR32" i="258"/>
  <c r="AS32" i="258"/>
  <c r="AT32" i="258"/>
  <c r="AY32" i="258" s="1"/>
  <c r="AX32" i="258"/>
  <c r="I33" i="258"/>
  <c r="L33" i="258"/>
  <c r="P33" i="258"/>
  <c r="Q33" i="258"/>
  <c r="U33" i="258" s="1"/>
  <c r="AR33" i="258"/>
  <c r="AS33" i="258"/>
  <c r="AT33" i="258"/>
  <c r="AY33" i="258" s="1"/>
  <c r="AX33" i="258"/>
  <c r="I34" i="258"/>
  <c r="L34" i="258"/>
  <c r="P34" i="258"/>
  <c r="Q34" i="258"/>
  <c r="U34" i="258" s="1"/>
  <c r="AR34" i="258"/>
  <c r="AS34" i="258"/>
  <c r="AT34" i="258"/>
  <c r="AY34" i="258" s="1"/>
  <c r="AX34" i="258"/>
  <c r="I35" i="258"/>
  <c r="L35" i="258"/>
  <c r="P35" i="258"/>
  <c r="Q35" i="258"/>
  <c r="U35" i="258" s="1"/>
  <c r="AR35" i="258"/>
  <c r="AS35" i="258"/>
  <c r="AT35" i="258"/>
  <c r="AY35" i="258" s="1"/>
  <c r="AX35" i="258"/>
  <c r="I36" i="258"/>
  <c r="L36" i="258"/>
  <c r="P36" i="258"/>
  <c r="Q36" i="258"/>
  <c r="U36" i="258" s="1"/>
  <c r="AR36" i="258"/>
  <c r="AS36" i="258"/>
  <c r="AT36" i="258"/>
  <c r="AY36" i="258" s="1"/>
  <c r="AX36" i="258"/>
  <c r="I37" i="258"/>
  <c r="L37" i="258"/>
  <c r="P37" i="258"/>
  <c r="Q37" i="258"/>
  <c r="U37" i="258" s="1"/>
  <c r="AR37" i="258"/>
  <c r="AS37" i="258"/>
  <c r="AT37" i="258"/>
  <c r="AY37" i="258" s="1"/>
  <c r="AX37" i="258"/>
  <c r="D38" i="258"/>
  <c r="I38" i="258" s="1"/>
  <c r="Q38" i="258"/>
  <c r="U38" i="258" s="1"/>
  <c r="AS38" i="258"/>
  <c r="AT38" i="258"/>
  <c r="AY38" i="258" s="1"/>
  <c r="AX38" i="258"/>
  <c r="I40" i="258"/>
  <c r="M40" i="258"/>
  <c r="I43" i="258"/>
  <c r="L43" i="258"/>
  <c r="L44" i="258" s="1"/>
  <c r="E97" i="262" s="1"/>
  <c r="R97" i="262" s="1"/>
  <c r="M43" i="258"/>
  <c r="M44" i="258" s="1"/>
  <c r="P43" i="258"/>
  <c r="Q43" i="258"/>
  <c r="AD43" i="258" s="1"/>
  <c r="AH43" i="258" s="1"/>
  <c r="AC43" i="258"/>
  <c r="AR43" i="258"/>
  <c r="AW43" i="258" s="1"/>
  <c r="AS43" i="258"/>
  <c r="AT43" i="258"/>
  <c r="AY43" i="258" s="1"/>
  <c r="AX43" i="258"/>
  <c r="I46" i="258"/>
  <c r="L46" i="258"/>
  <c r="M46" i="258"/>
  <c r="P46" i="258"/>
  <c r="Q46" i="258"/>
  <c r="AR46" i="258"/>
  <c r="AW46" i="258" s="1"/>
  <c r="AS46" i="258"/>
  <c r="AT46" i="258"/>
  <c r="AX46" i="258"/>
  <c r="D47" i="258"/>
  <c r="L47" i="258" s="1"/>
  <c r="Q47" i="258"/>
  <c r="V47" i="258" s="1"/>
  <c r="AS47" i="258"/>
  <c r="AT47" i="258"/>
  <c r="AY47" i="258" s="1"/>
  <c r="AX47" i="258"/>
  <c r="I48" i="258"/>
  <c r="L48" i="258"/>
  <c r="M48" i="258"/>
  <c r="P48" i="258"/>
  <c r="Q48" i="258"/>
  <c r="V48" i="258" s="1"/>
  <c r="AR48" i="258"/>
  <c r="AW48" i="258" s="1"/>
  <c r="AS48" i="258"/>
  <c r="AT48" i="258"/>
  <c r="AY48" i="258" s="1"/>
  <c r="AX48" i="258"/>
  <c r="I49" i="258"/>
  <c r="L49" i="258"/>
  <c r="M49" i="258"/>
  <c r="P49" i="258"/>
  <c r="Q49" i="258"/>
  <c r="V49" i="258" s="1"/>
  <c r="AR49" i="258"/>
  <c r="AW49" i="258" s="1"/>
  <c r="AS49" i="258"/>
  <c r="AT49" i="258"/>
  <c r="AY49" i="258" s="1"/>
  <c r="AX49" i="258"/>
  <c r="I50" i="258"/>
  <c r="L50" i="258"/>
  <c r="M50" i="258"/>
  <c r="P50" i="258"/>
  <c r="Q50" i="258"/>
  <c r="U50" i="258" s="1"/>
  <c r="AR50" i="258"/>
  <c r="AW50" i="258" s="1"/>
  <c r="AS50" i="258"/>
  <c r="AT50" i="258"/>
  <c r="AY50" i="258" s="1"/>
  <c r="AX50" i="258"/>
  <c r="I51" i="258"/>
  <c r="L51" i="258"/>
  <c r="M51" i="258"/>
  <c r="P51" i="258"/>
  <c r="Q51" i="258"/>
  <c r="V51" i="258" s="1"/>
  <c r="AR51" i="258"/>
  <c r="AW51" i="258" s="1"/>
  <c r="AS51" i="258"/>
  <c r="AT51" i="258"/>
  <c r="AY51" i="258" s="1"/>
  <c r="AX51" i="258"/>
  <c r="I52" i="258"/>
  <c r="L52" i="258"/>
  <c r="M52" i="258"/>
  <c r="P52" i="258"/>
  <c r="Q52" i="258"/>
  <c r="AR52" i="258"/>
  <c r="AS52" i="258"/>
  <c r="AT52" i="258"/>
  <c r="AY52" i="258" s="1"/>
  <c r="AX52" i="258"/>
  <c r="I53" i="258"/>
  <c r="L53" i="258"/>
  <c r="M53" i="258"/>
  <c r="P53" i="258"/>
  <c r="Q53" i="258"/>
  <c r="V53" i="258" s="1"/>
  <c r="AR53" i="258"/>
  <c r="AW53" i="258" s="1"/>
  <c r="AS53" i="258"/>
  <c r="AT53" i="258"/>
  <c r="AY53" i="258" s="1"/>
  <c r="AX53" i="258"/>
  <c r="I54" i="258"/>
  <c r="L54" i="258"/>
  <c r="M54" i="258"/>
  <c r="P54" i="258"/>
  <c r="Q54" i="258"/>
  <c r="V54" i="258" s="1"/>
  <c r="AR54" i="258"/>
  <c r="AW54" i="258" s="1"/>
  <c r="AS54" i="258"/>
  <c r="AT54" i="258"/>
  <c r="AY54" i="258" s="1"/>
  <c r="AX54" i="258"/>
  <c r="I57" i="258"/>
  <c r="L57" i="258"/>
  <c r="M57" i="258"/>
  <c r="P57" i="258"/>
  <c r="Q57" i="258"/>
  <c r="U57" i="258" s="1"/>
  <c r="AR57" i="258"/>
  <c r="AS57" i="258"/>
  <c r="AT57" i="258"/>
  <c r="AY57" i="258" s="1"/>
  <c r="AX57" i="258"/>
  <c r="I58" i="258"/>
  <c r="L58" i="258"/>
  <c r="M58" i="258"/>
  <c r="P58" i="258"/>
  <c r="Q58" i="258"/>
  <c r="U58" i="258" s="1"/>
  <c r="AR58" i="258"/>
  <c r="AS58" i="258"/>
  <c r="AT58" i="258"/>
  <c r="AY58" i="258" s="1"/>
  <c r="AX58" i="258"/>
  <c r="I59" i="258"/>
  <c r="L59" i="258"/>
  <c r="M59" i="258"/>
  <c r="P59" i="258"/>
  <c r="Q59" i="258"/>
  <c r="U59" i="258" s="1"/>
  <c r="AR59" i="258"/>
  <c r="AS59" i="258"/>
  <c r="AT59" i="258"/>
  <c r="AY59" i="258" s="1"/>
  <c r="AX59" i="258"/>
  <c r="I60" i="258"/>
  <c r="L60" i="258"/>
  <c r="M60" i="258"/>
  <c r="P60" i="258"/>
  <c r="Q60" i="258"/>
  <c r="U60" i="258" s="1"/>
  <c r="AR60" i="258"/>
  <c r="AS60" i="258"/>
  <c r="AT60" i="258"/>
  <c r="AY60" i="258" s="1"/>
  <c r="AX60" i="258"/>
  <c r="I61" i="258"/>
  <c r="L61" i="258"/>
  <c r="M61" i="258"/>
  <c r="P61" i="258"/>
  <c r="Q61" i="258"/>
  <c r="V61" i="258" s="1"/>
  <c r="AR61" i="258"/>
  <c r="AS61" i="258"/>
  <c r="AT61" i="258"/>
  <c r="AY61" i="258" s="1"/>
  <c r="AX61" i="258"/>
  <c r="I62" i="258"/>
  <c r="L62" i="258"/>
  <c r="M62" i="258"/>
  <c r="P62" i="258"/>
  <c r="Q62" i="258"/>
  <c r="V62" i="258" s="1"/>
  <c r="AR62" i="258"/>
  <c r="AS62" i="258"/>
  <c r="AT62" i="258"/>
  <c r="AY62" i="258" s="1"/>
  <c r="AX62" i="258"/>
  <c r="I63" i="258"/>
  <c r="L63" i="258"/>
  <c r="M63" i="258"/>
  <c r="P63" i="258"/>
  <c r="Q63" i="258"/>
  <c r="AR63" i="258"/>
  <c r="AS63" i="258"/>
  <c r="AT63" i="258"/>
  <c r="AY63" i="258" s="1"/>
  <c r="AX63" i="258"/>
  <c r="I64" i="258"/>
  <c r="L64" i="258"/>
  <c r="M64" i="258"/>
  <c r="P64" i="258"/>
  <c r="Q64" i="258"/>
  <c r="AR64" i="258"/>
  <c r="AS64" i="258"/>
  <c r="AT64" i="258"/>
  <c r="AY64" i="258" s="1"/>
  <c r="AX64" i="258"/>
  <c r="I65" i="258"/>
  <c r="L65" i="258"/>
  <c r="M65" i="258"/>
  <c r="P65" i="258"/>
  <c r="Q65" i="258"/>
  <c r="AR65" i="258"/>
  <c r="AS65" i="258"/>
  <c r="AT65" i="258"/>
  <c r="AY65" i="258" s="1"/>
  <c r="AX65" i="258"/>
  <c r="I68" i="258"/>
  <c r="L68" i="258"/>
  <c r="M68" i="258"/>
  <c r="P68" i="258"/>
  <c r="Q68" i="258"/>
  <c r="V68" i="258" s="1"/>
  <c r="AR68" i="258"/>
  <c r="AS68" i="258"/>
  <c r="AT68" i="258"/>
  <c r="AY68" i="258" s="1"/>
  <c r="AX68" i="258"/>
  <c r="I69" i="258"/>
  <c r="L69" i="258"/>
  <c r="M69" i="258"/>
  <c r="P69" i="258"/>
  <c r="Q69" i="258"/>
  <c r="U69" i="258" s="1"/>
  <c r="AR69" i="258"/>
  <c r="AS69" i="258"/>
  <c r="AT69" i="258"/>
  <c r="AY69" i="258" s="1"/>
  <c r="AX69" i="258"/>
  <c r="I70" i="258"/>
  <c r="L70" i="258"/>
  <c r="M70" i="258"/>
  <c r="P70" i="258"/>
  <c r="Q70" i="258"/>
  <c r="U70" i="258" s="1"/>
  <c r="AR70" i="258"/>
  <c r="AS70" i="258"/>
  <c r="AT70" i="258"/>
  <c r="AY70" i="258" s="1"/>
  <c r="AX70" i="258"/>
  <c r="I71" i="258"/>
  <c r="L71" i="258"/>
  <c r="M71" i="258"/>
  <c r="P71" i="258"/>
  <c r="Q71" i="258"/>
  <c r="U71" i="258" s="1"/>
  <c r="AR71" i="258"/>
  <c r="AS71" i="258"/>
  <c r="AT71" i="258"/>
  <c r="AY71" i="258" s="1"/>
  <c r="AX71" i="258"/>
  <c r="I72" i="258"/>
  <c r="L72" i="258"/>
  <c r="M72" i="258"/>
  <c r="P72" i="258"/>
  <c r="Q72" i="258"/>
  <c r="V72" i="258" s="1"/>
  <c r="AR72" i="258"/>
  <c r="AS72" i="258"/>
  <c r="AT72" i="258"/>
  <c r="AX72" i="258"/>
  <c r="I73" i="258"/>
  <c r="L73" i="258"/>
  <c r="M73" i="258"/>
  <c r="P73" i="258"/>
  <c r="Q73" i="258"/>
  <c r="U73" i="258" s="1"/>
  <c r="AR73" i="258"/>
  <c r="AS73" i="258"/>
  <c r="AT73" i="258"/>
  <c r="AY73" i="258" s="1"/>
  <c r="AX73" i="258"/>
  <c r="I74" i="258"/>
  <c r="L74" i="258"/>
  <c r="M74" i="258"/>
  <c r="P74" i="258"/>
  <c r="Q74" i="258"/>
  <c r="U74" i="258" s="1"/>
  <c r="AR74" i="258"/>
  <c r="AS74" i="258"/>
  <c r="AT74" i="258"/>
  <c r="AY74" i="258" s="1"/>
  <c r="AX74" i="258"/>
  <c r="I75" i="258"/>
  <c r="L75" i="258"/>
  <c r="M75" i="258"/>
  <c r="P75" i="258"/>
  <c r="Q75" i="258"/>
  <c r="AR75" i="258"/>
  <c r="AS75" i="258"/>
  <c r="AT75" i="258"/>
  <c r="AY75" i="258" s="1"/>
  <c r="AX75" i="258"/>
  <c r="I79" i="258"/>
  <c r="L79" i="258"/>
  <c r="M79" i="258"/>
  <c r="P79" i="258"/>
  <c r="Q79" i="258"/>
  <c r="U79" i="258" s="1"/>
  <c r="AR79" i="258"/>
  <c r="AS79" i="258"/>
  <c r="AT79" i="258"/>
  <c r="AY79" i="258" s="1"/>
  <c r="AX79" i="258"/>
  <c r="AC3" i="257"/>
  <c r="AE3" i="257"/>
  <c r="AF3" i="257"/>
  <c r="AG3" i="257"/>
  <c r="AH3" i="257"/>
  <c r="AI3" i="257"/>
  <c r="AJ3" i="257"/>
  <c r="AK3" i="257"/>
  <c r="AL3" i="257"/>
  <c r="G14" i="257"/>
  <c r="J14" i="257"/>
  <c r="J17" i="257" s="1"/>
  <c r="E30" i="262" s="1"/>
  <c r="R30" i="262" s="1"/>
  <c r="M14" i="257"/>
  <c r="N14" i="257"/>
  <c r="Q14" i="257" s="1"/>
  <c r="AA14" i="257"/>
  <c r="AA15" i="257" s="1"/>
  <c r="AB14" i="257"/>
  <c r="AC14" i="257"/>
  <c r="AC15" i="257" s="1"/>
  <c r="AF14" i="257"/>
  <c r="AB15" i="257"/>
  <c r="G20" i="257"/>
  <c r="N20" i="257"/>
  <c r="AB20" i="257"/>
  <c r="AC20" i="257"/>
  <c r="AC21" i="257" s="1"/>
  <c r="AF20" i="257"/>
  <c r="AB21" i="257"/>
  <c r="G25" i="257"/>
  <c r="J25" i="257"/>
  <c r="J28" i="257" s="1"/>
  <c r="E44" i="262" s="1"/>
  <c r="R44" i="262" s="1"/>
  <c r="M25" i="257"/>
  <c r="N25" i="257"/>
  <c r="R25" i="257" s="1"/>
  <c r="AA25" i="257"/>
  <c r="AA26" i="257" s="1"/>
  <c r="AB25" i="257"/>
  <c r="AC25" i="257"/>
  <c r="AC26" i="257" s="1"/>
  <c r="AF25" i="257"/>
  <c r="AB26" i="257"/>
  <c r="C4" i="256"/>
  <c r="J33" i="256" s="1"/>
  <c r="D4" i="256"/>
  <c r="E4" i="256"/>
  <c r="F4" i="256"/>
  <c r="G4" i="256"/>
  <c r="H4" i="256"/>
  <c r="I4" i="256"/>
  <c r="J4" i="256"/>
  <c r="K4" i="256"/>
  <c r="L4" i="256"/>
  <c r="M4" i="256"/>
  <c r="N4" i="256"/>
  <c r="O4" i="256"/>
  <c r="P4" i="256"/>
  <c r="Q4" i="256"/>
  <c r="R4" i="256"/>
  <c r="S4" i="256"/>
  <c r="T4" i="256"/>
  <c r="U4" i="256"/>
  <c r="V4" i="256"/>
  <c r="W4" i="256"/>
  <c r="D9" i="256"/>
  <c r="F9" i="256"/>
  <c r="H9" i="256"/>
  <c r="C14" i="256"/>
  <c r="D14" i="256"/>
  <c r="E14" i="256"/>
  <c r="F14" i="256"/>
  <c r="G14" i="256"/>
  <c r="H14" i="256"/>
  <c r="O80" i="262" s="1"/>
  <c r="Q80" i="262" s="1"/>
  <c r="R80" i="262" s="1"/>
  <c r="I14" i="256"/>
  <c r="J45" i="256" s="1"/>
  <c r="J14" i="256"/>
  <c r="K14" i="256"/>
  <c r="L14" i="256"/>
  <c r="M14" i="256"/>
  <c r="F28" i="256"/>
  <c r="I28" i="256" s="1"/>
  <c r="M28" i="256" s="1"/>
  <c r="N29" i="256" s="1"/>
  <c r="F33" i="256"/>
  <c r="I33" i="256" s="1"/>
  <c r="M33" i="256" s="1"/>
  <c r="F34" i="256"/>
  <c r="I34" i="256" s="1"/>
  <c r="M34" i="256" s="1"/>
  <c r="I45" i="256"/>
  <c r="M45" i="256" s="1"/>
  <c r="N46" i="256" s="1"/>
  <c r="I51" i="256"/>
  <c r="M51" i="256" s="1"/>
  <c r="G72" i="256"/>
  <c r="G73" i="256"/>
  <c r="G84" i="256"/>
  <c r="H85" i="256" s="1"/>
  <c r="E48" i="262" s="1"/>
  <c r="R48" i="262" s="1"/>
  <c r="G87" i="256"/>
  <c r="H88" i="256"/>
  <c r="E186" i="262" s="1"/>
  <c r="R186" i="262" s="1"/>
  <c r="C94" i="256"/>
  <c r="E94" i="256"/>
  <c r="F94" i="256"/>
  <c r="G94" i="256"/>
  <c r="H94" i="256"/>
  <c r="I94" i="256"/>
  <c r="J94" i="256"/>
  <c r="K94" i="256"/>
  <c r="L94" i="256"/>
  <c r="M94" i="256"/>
  <c r="N94" i="256"/>
  <c r="O94" i="256"/>
  <c r="P94" i="256"/>
  <c r="Q94" i="256"/>
  <c r="M20" i="257"/>
  <c r="J20" i="257"/>
  <c r="J23" i="257" s="1"/>
  <c r="E36" i="262" s="1"/>
  <c r="R36" i="262" s="1"/>
  <c r="T16" i="260"/>
  <c r="U16" i="260" s="1"/>
  <c r="T21" i="260"/>
  <c r="U21" i="260"/>
  <c r="T22" i="260"/>
  <c r="U22" i="260" s="1"/>
  <c r="AB22" i="260" s="1"/>
  <c r="AX22" i="260" s="1"/>
  <c r="AI21" i="260"/>
  <c r="AL21" i="260" s="1"/>
  <c r="AM21" i="260" s="1"/>
  <c r="W16" i="260"/>
  <c r="Z16" i="260" s="1"/>
  <c r="AA16" i="260" s="1"/>
  <c r="AB16" i="260" s="1"/>
  <c r="W21" i="260"/>
  <c r="Z21" i="260"/>
  <c r="AA21" i="260" s="1"/>
  <c r="AB21" i="260" s="1"/>
  <c r="AW52" i="258"/>
  <c r="G1108" i="107"/>
  <c r="Q383" i="255"/>
  <c r="R383" i="255" s="1"/>
  <c r="E386" i="255"/>
  <c r="G386" i="255"/>
  <c r="Q384" i="255"/>
  <c r="R384" i="255" s="1"/>
  <c r="E385" i="255"/>
  <c r="Q385" i="255" s="1"/>
  <c r="R385" i="255" s="1"/>
  <c r="Q388" i="255"/>
  <c r="R388" i="255" s="1"/>
  <c r="Q387" i="255"/>
  <c r="R387" i="255" s="1"/>
  <c r="H190" i="249"/>
  <c r="H108" i="249"/>
  <c r="B182" i="106"/>
  <c r="B181" i="106"/>
  <c r="G2039" i="107"/>
  <c r="H2039" i="107" s="1"/>
  <c r="G2038" i="107"/>
  <c r="H2038" i="107" s="1"/>
  <c r="G2037" i="107"/>
  <c r="H2037" i="107" s="1"/>
  <c r="G2036" i="107"/>
  <c r="H2036" i="107" s="1"/>
  <c r="G2023" i="107"/>
  <c r="H2023" i="107" s="1"/>
  <c r="G2020" i="107"/>
  <c r="H2020" i="107" s="1"/>
  <c r="G2019" i="107"/>
  <c r="H2019" i="107" s="1"/>
  <c r="G2018" i="107"/>
  <c r="H2018" i="107" s="1"/>
  <c r="G2017" i="107"/>
  <c r="H2017" i="107" s="1"/>
  <c r="G1305" i="107"/>
  <c r="H1305" i="107" s="1"/>
  <c r="G199" i="109"/>
  <c r="G195" i="109"/>
  <c r="G196" i="109" s="1"/>
  <c r="B180" i="106"/>
  <c r="G2006" i="107"/>
  <c r="H2006" i="107" s="1"/>
  <c r="H2007" i="107" s="1"/>
  <c r="H2010" i="107" s="1"/>
  <c r="H2011" i="107" s="1"/>
  <c r="G1346" i="107"/>
  <c r="H1346" i="107" s="1"/>
  <c r="B174" i="106"/>
  <c r="G1956" i="107"/>
  <c r="H1956" i="107" s="1"/>
  <c r="G1953" i="107"/>
  <c r="H1953" i="107" s="1"/>
  <c r="G1952" i="107"/>
  <c r="H1952" i="107" s="1"/>
  <c r="G1951" i="107"/>
  <c r="H1951" i="107" s="1"/>
  <c r="G1950" i="107"/>
  <c r="H1950" i="107" s="1"/>
  <c r="G1405" i="107"/>
  <c r="H1405" i="107" s="1"/>
  <c r="G1404" i="107"/>
  <c r="H1404" i="107" s="1"/>
  <c r="G1401" i="107"/>
  <c r="H1401" i="107" s="1"/>
  <c r="G1400" i="107"/>
  <c r="H1400" i="107" s="1"/>
  <c r="G1399" i="107"/>
  <c r="H1399" i="107" s="1"/>
  <c r="G1398" i="107"/>
  <c r="H1398" i="107" s="1"/>
  <c r="B30" i="106"/>
  <c r="H283" i="107"/>
  <c r="H280" i="107"/>
  <c r="G276" i="107"/>
  <c r="H276" i="107" s="1"/>
  <c r="G275" i="107"/>
  <c r="H275" i="107" s="1"/>
  <c r="B29" i="106"/>
  <c r="G259" i="107"/>
  <c r="H259" i="107" s="1"/>
  <c r="G258" i="107"/>
  <c r="H258" i="107" s="1"/>
  <c r="H267" i="107"/>
  <c r="H264" i="107"/>
  <c r="G260" i="107"/>
  <c r="H260" i="107" s="1"/>
  <c r="G257" i="107"/>
  <c r="H257" i="107" s="1"/>
  <c r="B28" i="106"/>
  <c r="H249" i="107"/>
  <c r="H246" i="107"/>
  <c r="G242" i="107"/>
  <c r="H242" i="107" s="1"/>
  <c r="G241" i="107"/>
  <c r="H241" i="107" s="1"/>
  <c r="B113" i="106"/>
  <c r="G1091" i="107"/>
  <c r="H1091" i="107" s="1"/>
  <c r="H1092" i="107" s="1"/>
  <c r="K1091" i="107"/>
  <c r="G1088" i="107"/>
  <c r="H1088" i="107" s="1"/>
  <c r="G1087" i="107"/>
  <c r="H1087" i="107" s="1"/>
  <c r="H233" i="107"/>
  <c r="H230" i="107"/>
  <c r="G226" i="107"/>
  <c r="H226" i="107" s="1"/>
  <c r="G225" i="107"/>
  <c r="H225" i="107" s="1"/>
  <c r="B27" i="106"/>
  <c r="H217" i="107"/>
  <c r="H214" i="107"/>
  <c r="G210" i="107"/>
  <c r="H210" i="107" s="1"/>
  <c r="G209" i="107"/>
  <c r="H209" i="107" s="1"/>
  <c r="B26" i="106"/>
  <c r="H201" i="107"/>
  <c r="H198" i="107"/>
  <c r="G194" i="107"/>
  <c r="H194" i="107" s="1"/>
  <c r="G193" i="107"/>
  <c r="H193" i="107" s="1"/>
  <c r="B25" i="106"/>
  <c r="B24" i="106"/>
  <c r="G184" i="107"/>
  <c r="H184" i="107" s="1"/>
  <c r="H185" i="107" s="1"/>
  <c r="G178" i="107"/>
  <c r="H178" i="107" s="1"/>
  <c r="G177" i="107"/>
  <c r="H177" i="107" s="1"/>
  <c r="Q260" i="255"/>
  <c r="Q158" i="255"/>
  <c r="R158" i="255" s="1"/>
  <c r="Q155" i="255"/>
  <c r="E156" i="255"/>
  <c r="Q156" i="255" s="1"/>
  <c r="Q151" i="255"/>
  <c r="Q150" i="255"/>
  <c r="Q149" i="255"/>
  <c r="Q148" i="255"/>
  <c r="Q147" i="255"/>
  <c r="G1441" i="107"/>
  <c r="H1441" i="107" s="1"/>
  <c r="H1442" i="107" s="1"/>
  <c r="R334" i="255"/>
  <c r="R335" i="255"/>
  <c r="R336" i="255"/>
  <c r="R337" i="255"/>
  <c r="R338" i="255"/>
  <c r="R339" i="255"/>
  <c r="R340" i="255"/>
  <c r="G1444" i="107"/>
  <c r="H1444" i="107" s="1"/>
  <c r="H1445" i="107" s="1"/>
  <c r="B138" i="106"/>
  <c r="B137" i="106"/>
  <c r="G1387" i="107"/>
  <c r="H1387" i="107" s="1"/>
  <c r="G1386" i="107"/>
  <c r="H1386" i="107" s="1"/>
  <c r="G1381" i="107"/>
  <c r="H1381" i="107" s="1"/>
  <c r="G1383" i="107"/>
  <c r="H1383" i="107" s="1"/>
  <c r="G1382" i="107"/>
  <c r="H1382" i="107" s="1"/>
  <c r="G1380" i="107"/>
  <c r="H1380" i="107" s="1"/>
  <c r="B162" i="106"/>
  <c r="G1768" i="107"/>
  <c r="H1768" i="107" s="1"/>
  <c r="G1769" i="107"/>
  <c r="H1769" i="107" s="1"/>
  <c r="G1767" i="107"/>
  <c r="H1767" i="107" s="1"/>
  <c r="G1764" i="107"/>
  <c r="H1764" i="107" s="1"/>
  <c r="G1763" i="107"/>
  <c r="H1763" i="107" s="1"/>
  <c r="G1762" i="107"/>
  <c r="H1762" i="107" s="1"/>
  <c r="G1761" i="107"/>
  <c r="H1761" i="107" s="1"/>
  <c r="G1917" i="107"/>
  <c r="H1917" i="107" s="1"/>
  <c r="H1918" i="107" s="1"/>
  <c r="G1899" i="107"/>
  <c r="H1899" i="107" s="1"/>
  <c r="G1881" i="107"/>
  <c r="H1881" i="107" s="1"/>
  <c r="G1863" i="107"/>
  <c r="H1863" i="107" s="1"/>
  <c r="B166" i="106"/>
  <c r="G1845" i="107"/>
  <c r="H1845" i="107" s="1"/>
  <c r="G1844" i="107"/>
  <c r="H1844" i="107" s="1"/>
  <c r="G1841" i="107"/>
  <c r="H1841" i="107" s="1"/>
  <c r="G1840" i="107"/>
  <c r="H1840" i="107" s="1"/>
  <c r="G1839" i="107"/>
  <c r="H1839" i="107" s="1"/>
  <c r="G1838" i="107"/>
  <c r="H1838" i="107" s="1"/>
  <c r="B165" i="106"/>
  <c r="G1825" i="107"/>
  <c r="H1825" i="107" s="1"/>
  <c r="G1826" i="107"/>
  <c r="H1826" i="107" s="1"/>
  <c r="G1824" i="107"/>
  <c r="H1824" i="107" s="1"/>
  <c r="G1821" i="107"/>
  <c r="H1821" i="107" s="1"/>
  <c r="G1820" i="107"/>
  <c r="H1820" i="107" s="1"/>
  <c r="G1819" i="107"/>
  <c r="H1819" i="107" s="1"/>
  <c r="G1818" i="107"/>
  <c r="H1818" i="107" s="1"/>
  <c r="B164" i="106"/>
  <c r="G1806" i="107"/>
  <c r="H1806" i="107" s="1"/>
  <c r="H1807" i="107" s="1"/>
  <c r="G1803" i="107"/>
  <c r="H1803" i="107" s="1"/>
  <c r="G1802" i="107"/>
  <c r="H1802" i="107" s="1"/>
  <c r="G1801" i="107"/>
  <c r="H1801" i="107" s="1"/>
  <c r="G1800" i="107"/>
  <c r="H1800" i="107" s="1"/>
  <c r="B163" i="106"/>
  <c r="G1788" i="107"/>
  <c r="H1788" i="107" s="1"/>
  <c r="G1787" i="107"/>
  <c r="H1787" i="107" s="1"/>
  <c r="G1784" i="107"/>
  <c r="H1784" i="107" s="1"/>
  <c r="G1783" i="107"/>
  <c r="H1783" i="107" s="1"/>
  <c r="G1782" i="107"/>
  <c r="H1782" i="107" s="1"/>
  <c r="G1781" i="107"/>
  <c r="H1781" i="107" s="1"/>
  <c r="G1749" i="107"/>
  <c r="H1749" i="107" s="1"/>
  <c r="G1748" i="107"/>
  <c r="H1748" i="107" s="1"/>
  <c r="G1747" i="107"/>
  <c r="H1747" i="107" s="1"/>
  <c r="G1709" i="107"/>
  <c r="H1709" i="107" s="1"/>
  <c r="G1691" i="107"/>
  <c r="H1691" i="107" s="1"/>
  <c r="G1673" i="107"/>
  <c r="H1673" i="107" s="1"/>
  <c r="B152" i="106"/>
  <c r="G1583" i="107"/>
  <c r="H1583" i="107" s="1"/>
  <c r="G1582" i="107"/>
  <c r="H1582" i="107" s="1"/>
  <c r="G1579" i="107"/>
  <c r="H1579" i="107" s="1"/>
  <c r="G1578" i="107"/>
  <c r="H1578" i="107" s="1"/>
  <c r="G1577" i="107"/>
  <c r="H1577" i="107" s="1"/>
  <c r="G1576" i="107"/>
  <c r="H1576" i="107" s="1"/>
  <c r="B149" i="106"/>
  <c r="G1524" i="107"/>
  <c r="H1524" i="107" s="1"/>
  <c r="G1521" i="107"/>
  <c r="H1521" i="107" s="1"/>
  <c r="G1520" i="107"/>
  <c r="H1520" i="107" s="1"/>
  <c r="G1519" i="107"/>
  <c r="H1519" i="107" s="1"/>
  <c r="G1518" i="107"/>
  <c r="H1518" i="107" s="1"/>
  <c r="G1655" i="107"/>
  <c r="H1655" i="107" s="1"/>
  <c r="H1656" i="107" s="1"/>
  <c r="G1637" i="107"/>
  <c r="H1637" i="107" s="1"/>
  <c r="H1638" i="107" s="1"/>
  <c r="G1619" i="107"/>
  <c r="H1619" i="107" s="1"/>
  <c r="H1620" i="107" s="1"/>
  <c r="G1564" i="107"/>
  <c r="H1564" i="107" s="1"/>
  <c r="G1563" i="107"/>
  <c r="H1563" i="107" s="1"/>
  <c r="G1545" i="107"/>
  <c r="H1545" i="107" s="1"/>
  <c r="G1544" i="107"/>
  <c r="H1544" i="107" s="1"/>
  <c r="G1506" i="107"/>
  <c r="H1506" i="107" s="1"/>
  <c r="G1488" i="107"/>
  <c r="H1488" i="107" s="1"/>
  <c r="B179" i="106"/>
  <c r="G1995" i="107"/>
  <c r="H1995" i="107" s="1"/>
  <c r="G1994" i="107"/>
  <c r="H1994" i="107" s="1"/>
  <c r="G1991" i="107"/>
  <c r="H1991" i="107" s="1"/>
  <c r="G1990" i="107"/>
  <c r="H1990" i="107" s="1"/>
  <c r="G1989" i="107"/>
  <c r="H1989" i="107" s="1"/>
  <c r="G1988" i="107"/>
  <c r="H1988" i="107" s="1"/>
  <c r="G1428" i="107"/>
  <c r="H1428" i="107" s="1"/>
  <c r="G1427" i="107"/>
  <c r="H1427" i="107" s="1"/>
  <c r="G1426" i="107"/>
  <c r="H1426" i="107" s="1"/>
  <c r="G1425" i="107"/>
  <c r="H1425" i="107" s="1"/>
  <c r="B178" i="106"/>
  <c r="G1977" i="107"/>
  <c r="H1977" i="107" s="1"/>
  <c r="H1978" i="107" s="1"/>
  <c r="G1974" i="107"/>
  <c r="H1974" i="107" s="1"/>
  <c r="G1973" i="107"/>
  <c r="H1973" i="107" s="1"/>
  <c r="G1972" i="107"/>
  <c r="H1972" i="107" s="1"/>
  <c r="G1971" i="107"/>
  <c r="H1971" i="107" s="1"/>
  <c r="G1467" i="107"/>
  <c r="H1467" i="107" s="1"/>
  <c r="G1465" i="107"/>
  <c r="H1465" i="107" s="1"/>
  <c r="G1466" i="107"/>
  <c r="H1466" i="107" s="1"/>
  <c r="G1464" i="107"/>
  <c r="H1464" i="107" s="1"/>
  <c r="G1144" i="107"/>
  <c r="H1144" i="107" s="1"/>
  <c r="G1143" i="107"/>
  <c r="H1143" i="107" s="1"/>
  <c r="G1126" i="107"/>
  <c r="H1126" i="107" s="1"/>
  <c r="G1125" i="107"/>
  <c r="H1125" i="107" s="1"/>
  <c r="H182" i="107"/>
  <c r="R55" i="255"/>
  <c r="R56" i="255"/>
  <c r="R57" i="255"/>
  <c r="R58" i="255"/>
  <c r="R59" i="255"/>
  <c r="R60" i="255"/>
  <c r="R61" i="255"/>
  <c r="R62" i="255"/>
  <c r="R63" i="255"/>
  <c r="R64" i="255"/>
  <c r="R65" i="255"/>
  <c r="R66" i="255"/>
  <c r="R67" i="255"/>
  <c r="R69" i="255"/>
  <c r="R70" i="255"/>
  <c r="R71" i="255"/>
  <c r="R72" i="255"/>
  <c r="R73" i="255"/>
  <c r="R74" i="255"/>
  <c r="R75" i="255"/>
  <c r="R76" i="255"/>
  <c r="R77" i="255"/>
  <c r="R78" i="255"/>
  <c r="R54" i="255"/>
  <c r="O28" i="255"/>
  <c r="Q28" i="255" s="1"/>
  <c r="O29" i="255"/>
  <c r="Q29" i="255" s="1"/>
  <c r="O30" i="255"/>
  <c r="Q30" i="255" s="1"/>
  <c r="O31" i="255"/>
  <c r="Q31" i="255" s="1"/>
  <c r="O27" i="255"/>
  <c r="Q27" i="255" s="1"/>
  <c r="Q38" i="255"/>
  <c r="R38" i="255" s="1"/>
  <c r="E271" i="255"/>
  <c r="Q271" i="255" s="1"/>
  <c r="E270" i="255"/>
  <c r="Q270" i="255" s="1"/>
  <c r="E269" i="255"/>
  <c r="Q269" i="255" s="1"/>
  <c r="E268" i="255"/>
  <c r="Q268" i="255" s="1"/>
  <c r="E267" i="255"/>
  <c r="Q267" i="255" s="1"/>
  <c r="E266" i="255"/>
  <c r="Q266" i="255" s="1"/>
  <c r="E265" i="255"/>
  <c r="Q265" i="255" s="1"/>
  <c r="E264" i="255"/>
  <c r="Q264" i="255" s="1"/>
  <c r="E263" i="255"/>
  <c r="Q263" i="255" s="1"/>
  <c r="E278" i="255"/>
  <c r="Q278" i="255" s="1"/>
  <c r="R277" i="255" s="1"/>
  <c r="E275" i="255"/>
  <c r="Q275" i="255" s="1"/>
  <c r="R274" i="255" s="1"/>
  <c r="E259" i="255"/>
  <c r="Q259" i="255" s="1"/>
  <c r="E258" i="255"/>
  <c r="Q258" i="255" s="1"/>
  <c r="Q257" i="255"/>
  <c r="Q256" i="255"/>
  <c r="Q255" i="255"/>
  <c r="Q254" i="255"/>
  <c r="Q243" i="255"/>
  <c r="Q242" i="255"/>
  <c r="Q241" i="255"/>
  <c r="Q240" i="255"/>
  <c r="Q239" i="255"/>
  <c r="Q238" i="255"/>
  <c r="Q237" i="255"/>
  <c r="Q236" i="255"/>
  <c r="Q235" i="255"/>
  <c r="Q377" i="255"/>
  <c r="R377" i="255" s="1"/>
  <c r="E376" i="255"/>
  <c r="Q376" i="255" s="1"/>
  <c r="R376" i="255" s="1"/>
  <c r="R374" i="255"/>
  <c r="R375" i="255"/>
  <c r="Q367" i="255"/>
  <c r="R367" i="255" s="1"/>
  <c r="Q366" i="255"/>
  <c r="R366" i="255" s="1"/>
  <c r="O372" i="255"/>
  <c r="Q372" i="255" s="1"/>
  <c r="R372" i="255" s="1"/>
  <c r="E371" i="255"/>
  <c r="Q371" i="255" s="1"/>
  <c r="R371" i="255" s="1"/>
  <c r="E353" i="255"/>
  <c r="Q353" i="255" s="1"/>
  <c r="R353" i="255" s="1"/>
  <c r="E352" i="255"/>
  <c r="Q352" i="255" s="1"/>
  <c r="R352" i="255" s="1"/>
  <c r="R350" i="255"/>
  <c r="R351" i="255"/>
  <c r="R349" i="255"/>
  <c r="O347" i="255"/>
  <c r="Q347" i="255" s="1"/>
  <c r="R347" i="255" s="1"/>
  <c r="O346" i="255"/>
  <c r="Q346" i="255" s="1"/>
  <c r="R346" i="255" s="1"/>
  <c r="O344" i="255"/>
  <c r="O345" i="255" s="1"/>
  <c r="Q345" i="255" s="1"/>
  <c r="R345" i="255" s="1"/>
  <c r="E343" i="255"/>
  <c r="Q343" i="255" s="1"/>
  <c r="R343" i="255" s="1"/>
  <c r="O332" i="255"/>
  <c r="O333" i="255" s="1"/>
  <c r="Q333" i="255" s="1"/>
  <c r="R333" i="255" s="1"/>
  <c r="R324" i="255"/>
  <c r="R325" i="255"/>
  <c r="R326" i="255"/>
  <c r="R327" i="255"/>
  <c r="R328" i="255"/>
  <c r="R329" i="255"/>
  <c r="R308" i="255"/>
  <c r="R309" i="255"/>
  <c r="R310" i="255"/>
  <c r="R311" i="255"/>
  <c r="R312" i="255"/>
  <c r="O322" i="255"/>
  <c r="O323" i="255" s="1"/>
  <c r="Q323" i="255" s="1"/>
  <c r="R323" i="255" s="1"/>
  <c r="E321" i="255"/>
  <c r="Q321" i="255" s="1"/>
  <c r="R321" i="255" s="1"/>
  <c r="O319" i="255"/>
  <c r="O320" i="255" s="1"/>
  <c r="Q320" i="255" s="1"/>
  <c r="R320" i="255" s="1"/>
  <c r="E318" i="255"/>
  <c r="Q318" i="255" s="1"/>
  <c r="R318" i="255" s="1"/>
  <c r="R294" i="255"/>
  <c r="R295" i="255"/>
  <c r="R296" i="255"/>
  <c r="R297" i="255"/>
  <c r="R298" i="255"/>
  <c r="E314" i="255"/>
  <c r="Q314" i="255" s="1"/>
  <c r="R314" i="255" s="1"/>
  <c r="E313" i="255"/>
  <c r="Q313" i="255" s="1"/>
  <c r="R313" i="255" s="1"/>
  <c r="E307" i="255"/>
  <c r="Q307" i="255" s="1"/>
  <c r="R307" i="255" s="1"/>
  <c r="O305" i="255"/>
  <c r="O306" i="255" s="1"/>
  <c r="Q306" i="255" s="1"/>
  <c r="R306" i="255" s="1"/>
  <c r="E304" i="255"/>
  <c r="Q304" i="255" s="1"/>
  <c r="R304" i="255" s="1"/>
  <c r="E300" i="255"/>
  <c r="Q300" i="255" s="1"/>
  <c r="R300" i="255" s="1"/>
  <c r="E299" i="255"/>
  <c r="Q299" i="255" s="1"/>
  <c r="R299" i="255" s="1"/>
  <c r="E288" i="255"/>
  <c r="Q288" i="255" s="1"/>
  <c r="R288" i="255" s="1"/>
  <c r="E291" i="255"/>
  <c r="Q291" i="255" s="1"/>
  <c r="R291" i="255" s="1"/>
  <c r="O292" i="255"/>
  <c r="Q292" i="255" s="1"/>
  <c r="O289" i="255"/>
  <c r="O290" i="255" s="1"/>
  <c r="Q290" i="255" s="1"/>
  <c r="R290" i="255" s="1"/>
  <c r="Q281" i="255"/>
  <c r="Q282" i="255" s="1"/>
  <c r="R282" i="255" s="1"/>
  <c r="Q141" i="255"/>
  <c r="E138" i="255"/>
  <c r="Q138" i="255" s="1"/>
  <c r="Q134" i="255"/>
  <c r="Q133" i="255"/>
  <c r="Q132" i="255"/>
  <c r="Q131" i="255"/>
  <c r="Q130" i="255"/>
  <c r="Q127" i="255"/>
  <c r="Q128" i="255"/>
  <c r="Q129" i="255"/>
  <c r="E124" i="255"/>
  <c r="Q114" i="255"/>
  <c r="Q115" i="255"/>
  <c r="Q116" i="255"/>
  <c r="Q117" i="255"/>
  <c r="E207" i="255"/>
  <c r="Q207" i="255" s="1"/>
  <c r="E206" i="255"/>
  <c r="Q206" i="255" s="1"/>
  <c r="Q34" i="255"/>
  <c r="Q35" i="255"/>
  <c r="Q36" i="255"/>
  <c r="E89" i="255"/>
  <c r="Q89" i="255" s="1"/>
  <c r="E87" i="255"/>
  <c r="E25" i="255"/>
  <c r="E24" i="255"/>
  <c r="Q24" i="255" s="1"/>
  <c r="E23" i="255"/>
  <c r="Q23" i="255" s="1"/>
  <c r="Q17" i="255"/>
  <c r="Q18" i="255"/>
  <c r="Q16" i="255"/>
  <c r="E19" i="255"/>
  <c r="Q19" i="255" s="1"/>
  <c r="Q21" i="255"/>
  <c r="R20" i="255" s="1"/>
  <c r="Q14" i="255"/>
  <c r="Q12" i="255"/>
  <c r="Q13" i="255"/>
  <c r="Q11" i="255"/>
  <c r="Q10" i="255"/>
  <c r="Q8" i="255"/>
  <c r="R8" i="255" s="1"/>
  <c r="H23" i="249"/>
  <c r="K30" i="249"/>
  <c r="G311" i="107"/>
  <c r="H311" i="107" s="1"/>
  <c r="B134" i="106"/>
  <c r="A134" i="106"/>
  <c r="G1348" i="107"/>
  <c r="H1348" i="107" s="1"/>
  <c r="G1347" i="107"/>
  <c r="H1347" i="107" s="1"/>
  <c r="G1343" i="107"/>
  <c r="H1343" i="107" s="1"/>
  <c r="G1342" i="107"/>
  <c r="H1342" i="107" s="1"/>
  <c r="G1341" i="107"/>
  <c r="H1341" i="107" s="1"/>
  <c r="G1340" i="107"/>
  <c r="H1340" i="107" s="1"/>
  <c r="K38" i="249"/>
  <c r="K37" i="249"/>
  <c r="K35" i="249"/>
  <c r="A2" i="248"/>
  <c r="G1368" i="107"/>
  <c r="H1368" i="107" s="1"/>
  <c r="G1367" i="107"/>
  <c r="H1367" i="107" s="1"/>
  <c r="G1366" i="107"/>
  <c r="H1366" i="107" s="1"/>
  <c r="G1363" i="107"/>
  <c r="H1363" i="107" s="1"/>
  <c r="G1362" i="107"/>
  <c r="H1362" i="107" s="1"/>
  <c r="G1361" i="107"/>
  <c r="H1361" i="107" s="1"/>
  <c r="G1360" i="107"/>
  <c r="H1360" i="107" s="1"/>
  <c r="A22" i="109"/>
  <c r="G902" i="107"/>
  <c r="H902" i="107" s="1"/>
  <c r="G922" i="107"/>
  <c r="H922" i="107" s="1"/>
  <c r="B119" i="106"/>
  <c r="H1203" i="107"/>
  <c r="K1203" i="107"/>
  <c r="G1200" i="107"/>
  <c r="H1200" i="107" s="1"/>
  <c r="G1199" i="107"/>
  <c r="H1199" i="107" s="1"/>
  <c r="G1198" i="107"/>
  <c r="H1198" i="107" s="1"/>
  <c r="G1197" i="107"/>
  <c r="H1197" i="107" s="1"/>
  <c r="K1041" i="107"/>
  <c r="K36" i="249"/>
  <c r="L964" i="107"/>
  <c r="K1058" i="107"/>
  <c r="G943" i="107"/>
  <c r="H943" i="107" s="1"/>
  <c r="L943" i="107"/>
  <c r="M943" i="107"/>
  <c r="M942" i="107"/>
  <c r="L942" i="107"/>
  <c r="K1108" i="107"/>
  <c r="A7" i="164"/>
  <c r="A8" i="164" s="1"/>
  <c r="A9" i="164" s="1"/>
  <c r="A10" i="164" s="1"/>
  <c r="A11" i="164" s="1"/>
  <c r="A12" i="164" s="1"/>
  <c r="G340" i="107"/>
  <c r="H340" i="107" s="1"/>
  <c r="G339" i="107"/>
  <c r="H339" i="107" s="1"/>
  <c r="G1165" i="107"/>
  <c r="H1165" i="107" s="1"/>
  <c r="G1308" i="107"/>
  <c r="H1308" i="107" s="1"/>
  <c r="G1306" i="107"/>
  <c r="H1306" i="107" s="1"/>
  <c r="G1286" i="107"/>
  <c r="H1286" i="107" s="1"/>
  <c r="G1285" i="107"/>
  <c r="H1285" i="107" s="1"/>
  <c r="G1284" i="107"/>
  <c r="H1284" i="107" s="1"/>
  <c r="G921" i="107"/>
  <c r="H921" i="107" s="1"/>
  <c r="B95" i="106"/>
  <c r="B94" i="106"/>
  <c r="A92" i="106"/>
  <c r="A93" i="106" s="1"/>
  <c r="A94" i="106" s="1"/>
  <c r="A95" i="106" s="1"/>
  <c r="G918" i="107"/>
  <c r="H918" i="107" s="1"/>
  <c r="G917" i="107"/>
  <c r="H917" i="107" s="1"/>
  <c r="G916" i="107"/>
  <c r="H916" i="107" s="1"/>
  <c r="G915" i="107"/>
  <c r="H915" i="107" s="1"/>
  <c r="G901" i="107"/>
  <c r="H901" i="107" s="1"/>
  <c r="G898" i="107"/>
  <c r="H898" i="107" s="1"/>
  <c r="G897" i="107"/>
  <c r="H897" i="107" s="1"/>
  <c r="G896" i="107"/>
  <c r="H896" i="107" s="1"/>
  <c r="G895" i="107"/>
  <c r="H895" i="107" s="1"/>
  <c r="K1162" i="107"/>
  <c r="K1161" i="107"/>
  <c r="K1164" i="107"/>
  <c r="G842" i="107"/>
  <c r="H842" i="107" s="1"/>
  <c r="A90" i="109"/>
  <c r="A91" i="109" s="1"/>
  <c r="A92" i="109" s="1"/>
  <c r="A93" i="109" s="1"/>
  <c r="A94" i="109" s="1"/>
  <c r="A95" i="109" s="1"/>
  <c r="A96" i="109" s="1"/>
  <c r="A97" i="109" s="1"/>
  <c r="K1144" i="107"/>
  <c r="K1143" i="107"/>
  <c r="K1126" i="107"/>
  <c r="G559" i="107"/>
  <c r="G585" i="107" s="1"/>
  <c r="H585" i="107" s="1"/>
  <c r="G416" i="107"/>
  <c r="H416" i="107" s="1"/>
  <c r="G336" i="107"/>
  <c r="G40" i="107"/>
  <c r="H40" i="107" s="1"/>
  <c r="G43" i="107"/>
  <c r="H43" i="107" s="1"/>
  <c r="G42" i="107"/>
  <c r="H42" i="107" s="1"/>
  <c r="G41" i="107"/>
  <c r="H41" i="107" s="1"/>
  <c r="G68" i="107"/>
  <c r="H68" i="107" s="1"/>
  <c r="G64" i="107"/>
  <c r="H64" i="107" s="1"/>
  <c r="G63" i="107"/>
  <c r="H63" i="107" s="1"/>
  <c r="G20" i="107"/>
  <c r="H20" i="107" s="1"/>
  <c r="G21" i="107"/>
  <c r="H21" i="107" s="1"/>
  <c r="G16" i="107"/>
  <c r="H16" i="107" s="1"/>
  <c r="G942" i="107"/>
  <c r="H942" i="107" s="1"/>
  <c r="A115" i="106"/>
  <c r="A116" i="106" s="1"/>
  <c r="A117" i="106" s="1"/>
  <c r="A118" i="106" s="1"/>
  <c r="A119" i="106" s="1"/>
  <c r="G1932" i="107"/>
  <c r="H1932" i="107" s="1"/>
  <c r="G146" i="107"/>
  <c r="H146" i="107" s="1"/>
  <c r="G145" i="107"/>
  <c r="H145" i="107" s="1"/>
  <c r="G708" i="107"/>
  <c r="H708" i="107" s="1"/>
  <c r="G728" i="107"/>
  <c r="H728" i="107" s="1"/>
  <c r="G501" i="107"/>
  <c r="H501" i="107" s="1"/>
  <c r="G500" i="107"/>
  <c r="H500" i="107" s="1"/>
  <c r="G480" i="107"/>
  <c r="H480" i="107" s="1"/>
  <c r="G479" i="107"/>
  <c r="H479" i="107" s="1"/>
  <c r="A48" i="106"/>
  <c r="A49" i="106" s="1"/>
  <c r="A50" i="106" s="1"/>
  <c r="G65" i="107"/>
  <c r="H65" i="107" s="1"/>
  <c r="G58" i="107"/>
  <c r="H58" i="107" s="1"/>
  <c r="B8" i="111"/>
  <c r="B9" i="111" s="1"/>
  <c r="B10" i="111" s="1"/>
  <c r="B11" i="111" s="1"/>
  <c r="B12" i="111" s="1"/>
  <c r="B13" i="111" s="1"/>
  <c r="B14" i="111" s="1"/>
  <c r="B15" i="111" s="1"/>
  <c r="B16" i="111" s="1"/>
  <c r="B17" i="111" s="1"/>
  <c r="B18" i="111" s="1"/>
  <c r="B19" i="111" s="1"/>
  <c r="B20" i="111" s="1"/>
  <c r="B21" i="111" s="1"/>
  <c r="B22" i="111" s="1"/>
  <c r="B23" i="111" s="1"/>
  <c r="G44" i="107"/>
  <c r="H44" i="107" s="1"/>
  <c r="A27" i="109"/>
  <c r="A28" i="109" s="1"/>
  <c r="A29" i="109" s="1"/>
  <c r="A30" i="109" s="1"/>
  <c r="A31" i="109" s="1"/>
  <c r="A32" i="109" s="1"/>
  <c r="A33" i="109" s="1"/>
  <c r="A34" i="109" s="1"/>
  <c r="B93" i="106"/>
  <c r="G1058" i="107"/>
  <c r="H1058" i="107" s="1"/>
  <c r="G1041" i="107"/>
  <c r="H1041" i="107" s="1"/>
  <c r="G335" i="107"/>
  <c r="H335" i="107" s="1"/>
  <c r="K1125" i="107"/>
  <c r="G45" i="107"/>
  <c r="H45" i="107" s="1"/>
  <c r="G521" i="107"/>
  <c r="H521" i="107" s="1"/>
  <c r="G539" i="107"/>
  <c r="H539" i="107" s="1"/>
  <c r="G881" i="107"/>
  <c r="H881" i="107" s="1"/>
  <c r="G882" i="107"/>
  <c r="H882" i="107" s="1"/>
  <c r="G878" i="107"/>
  <c r="H878" i="107" s="1"/>
  <c r="G877" i="107"/>
  <c r="H877" i="107" s="1"/>
  <c r="G876" i="107"/>
  <c r="H876" i="107" s="1"/>
  <c r="G875" i="107"/>
  <c r="H875" i="107" s="1"/>
  <c r="G862" i="107"/>
  <c r="H862" i="107" s="1"/>
  <c r="B53" i="106"/>
  <c r="G481" i="107"/>
  <c r="H481" i="107" s="1"/>
  <c r="G478" i="107"/>
  <c r="H478" i="107" s="1"/>
  <c r="G475" i="107"/>
  <c r="H475" i="107" s="1"/>
  <c r="G474" i="107"/>
  <c r="H474" i="107" s="1"/>
  <c r="G473" i="107"/>
  <c r="H473" i="107" s="1"/>
  <c r="G472" i="107"/>
  <c r="H472" i="107" s="1"/>
  <c r="B55" i="106"/>
  <c r="G502" i="107"/>
  <c r="H502" i="107" s="1"/>
  <c r="G499" i="107"/>
  <c r="H499" i="107" s="1"/>
  <c r="G496" i="107"/>
  <c r="H496" i="107" s="1"/>
  <c r="G495" i="107"/>
  <c r="H495" i="107" s="1"/>
  <c r="G494" i="107"/>
  <c r="H494" i="107" s="1"/>
  <c r="G493" i="107"/>
  <c r="H493" i="107" s="1"/>
  <c r="G505" i="107"/>
  <c r="H505" i="107" s="1"/>
  <c r="H506" i="107" s="1"/>
  <c r="G453" i="107"/>
  <c r="H453" i="107" s="1"/>
  <c r="G452" i="107"/>
  <c r="H452" i="107" s="1"/>
  <c r="G451" i="107"/>
  <c r="H451" i="107" s="1"/>
  <c r="G450" i="107"/>
  <c r="H450" i="107" s="1"/>
  <c r="A148" i="106"/>
  <c r="A149" i="106" s="1"/>
  <c r="A150" i="106" s="1"/>
  <c r="A151" i="106" s="1"/>
  <c r="A152" i="106" s="1"/>
  <c r="A153" i="106" s="1"/>
  <c r="A154" i="106" s="1"/>
  <c r="A155" i="106" s="1"/>
  <c r="A156" i="106" s="1"/>
  <c r="A157" i="106" s="1"/>
  <c r="A158" i="106" s="1"/>
  <c r="A159" i="106" s="1"/>
  <c r="A160" i="106" s="1"/>
  <c r="A161" i="106" s="1"/>
  <c r="A162" i="106" s="1"/>
  <c r="A163" i="106" s="1"/>
  <c r="A164" i="106" s="1"/>
  <c r="A165" i="106" s="1"/>
  <c r="A166" i="106" s="1"/>
  <c r="A167" i="106" s="1"/>
  <c r="A168" i="106" s="1"/>
  <c r="A169" i="106" s="1"/>
  <c r="A170" i="106" s="1"/>
  <c r="A143" i="106"/>
  <c r="A124" i="106"/>
  <c r="A125" i="106" s="1"/>
  <c r="A126" i="106" s="1"/>
  <c r="A107" i="106"/>
  <c r="A108" i="106" s="1"/>
  <c r="A109" i="106" s="1"/>
  <c r="A110" i="106" s="1"/>
  <c r="A20" i="106"/>
  <c r="A21" i="106" s="1"/>
  <c r="A22" i="106" s="1"/>
  <c r="A43" i="106"/>
  <c r="A58" i="106"/>
  <c r="A61" i="106"/>
  <c r="A65" i="106"/>
  <c r="A77" i="106"/>
  <c r="A84" i="106"/>
  <c r="B126" i="106"/>
  <c r="G1280" i="107"/>
  <c r="H1280" i="107" s="1"/>
  <c r="G1279" i="107"/>
  <c r="H1279" i="107" s="1"/>
  <c r="G1278" i="107"/>
  <c r="H1278" i="107" s="1"/>
  <c r="G1277" i="107"/>
  <c r="H1277" i="107" s="1"/>
  <c r="A177" i="109"/>
  <c r="A178" i="109" s="1"/>
  <c r="A179" i="109" s="1"/>
  <c r="A180" i="109" s="1"/>
  <c r="A181" i="109" s="1"/>
  <c r="A182" i="109" s="1"/>
  <c r="A183" i="109" s="1"/>
  <c r="A184" i="109" s="1"/>
  <c r="A185" i="109" s="1"/>
  <c r="A186" i="109" s="1"/>
  <c r="A187" i="109" s="1"/>
  <c r="A188" i="109" s="1"/>
  <c r="A189" i="109" s="1"/>
  <c r="A190" i="109" s="1"/>
  <c r="A191" i="109" s="1"/>
  <c r="A192" i="109" s="1"/>
  <c r="A193" i="109" s="1"/>
  <c r="A194" i="109" s="1"/>
  <c r="A195" i="109" s="1"/>
  <c r="A196" i="109" s="1"/>
  <c r="A197" i="109" s="1"/>
  <c r="A198" i="109" s="1"/>
  <c r="A199" i="109" s="1"/>
  <c r="A200" i="109" s="1"/>
  <c r="A201" i="109" s="1"/>
  <c r="A202" i="109" s="1"/>
  <c r="A203" i="109" s="1"/>
  <c r="A204" i="109" s="1"/>
  <c r="A205" i="109" s="1"/>
  <c r="A206" i="109" s="1"/>
  <c r="A207" i="109" s="1"/>
  <c r="A208" i="109" s="1"/>
  <c r="A209" i="109" s="1"/>
  <c r="A210" i="109" s="1"/>
  <c r="A211" i="109" s="1"/>
  <c r="A212" i="109" s="1"/>
  <c r="A213" i="109" s="1"/>
  <c r="A214" i="109" s="1"/>
  <c r="A215" i="109" s="1"/>
  <c r="A216" i="109" s="1"/>
  <c r="A217" i="109" s="1"/>
  <c r="A218" i="109" s="1"/>
  <c r="A219" i="109" s="1"/>
  <c r="A220" i="109" s="1"/>
  <c r="A221" i="109" s="1"/>
  <c r="A222" i="109" s="1"/>
  <c r="A223" i="109" s="1"/>
  <c r="A224" i="109" s="1"/>
  <c r="A225" i="109" s="1"/>
  <c r="A226" i="109" s="1"/>
  <c r="A227" i="109" s="1"/>
  <c r="A228" i="109" s="1"/>
  <c r="A229" i="109" s="1"/>
  <c r="A230" i="109" s="1"/>
  <c r="A231" i="109" s="1"/>
  <c r="A232" i="109" s="1"/>
  <c r="A233" i="109" s="1"/>
  <c r="A234" i="109" s="1"/>
  <c r="A235" i="109" s="1"/>
  <c r="A236" i="109" s="1"/>
  <c r="A137" i="109"/>
  <c r="A138" i="109" s="1"/>
  <c r="A139" i="109" s="1"/>
  <c r="A140" i="109" s="1"/>
  <c r="A141" i="109" s="1"/>
  <c r="A142" i="109" s="1"/>
  <c r="A143" i="109" s="1"/>
  <c r="A144" i="109" s="1"/>
  <c r="A145" i="109" s="1"/>
  <c r="A146" i="109" s="1"/>
  <c r="B136" i="106"/>
  <c r="B157" i="106"/>
  <c r="G1670" i="107"/>
  <c r="H1670" i="107" s="1"/>
  <c r="G1669" i="107"/>
  <c r="H1669" i="107" s="1"/>
  <c r="G1668" i="107"/>
  <c r="H1668" i="107" s="1"/>
  <c r="G1667" i="107"/>
  <c r="H1667" i="107" s="1"/>
  <c r="B168" i="106"/>
  <c r="G1878" i="107"/>
  <c r="H1878" i="107" s="1"/>
  <c r="G1877" i="107"/>
  <c r="H1877" i="107" s="1"/>
  <c r="G1876" i="107"/>
  <c r="H1876" i="107" s="1"/>
  <c r="G1875" i="107"/>
  <c r="H1875" i="107" s="1"/>
  <c r="B158" i="106"/>
  <c r="G1688" i="107"/>
  <c r="H1688" i="107" s="1"/>
  <c r="G1687" i="107"/>
  <c r="H1687" i="107" s="1"/>
  <c r="G1686" i="107"/>
  <c r="H1686" i="107" s="1"/>
  <c r="G1685" i="107"/>
  <c r="H1685" i="107" s="1"/>
  <c r="B167" i="106"/>
  <c r="G1860" i="107"/>
  <c r="H1860" i="107" s="1"/>
  <c r="G1859" i="107"/>
  <c r="H1859" i="107" s="1"/>
  <c r="G1858" i="107"/>
  <c r="H1858" i="107" s="1"/>
  <c r="G1857" i="107"/>
  <c r="H1857" i="107" s="1"/>
  <c r="B161" i="106"/>
  <c r="G1744" i="107"/>
  <c r="H1744" i="107" s="1"/>
  <c r="G1743" i="107"/>
  <c r="H1743" i="107" s="1"/>
  <c r="G1742" i="107"/>
  <c r="H1742" i="107" s="1"/>
  <c r="G1741" i="107"/>
  <c r="H1741" i="107" s="1"/>
  <c r="B125" i="106"/>
  <c r="G1263" i="107"/>
  <c r="H1263" i="107" s="1"/>
  <c r="G1217" i="107"/>
  <c r="H1217" i="107" s="1"/>
  <c r="G1218" i="107"/>
  <c r="H1218" i="107" s="1"/>
  <c r="G1219" i="107"/>
  <c r="H1219" i="107" s="1"/>
  <c r="G1220" i="107"/>
  <c r="H1220" i="107" s="1"/>
  <c r="G1223" i="107"/>
  <c r="H1223" i="107" s="1"/>
  <c r="G1224" i="107"/>
  <c r="H1224" i="107" s="1"/>
  <c r="G1225" i="107"/>
  <c r="H1225" i="107" s="1"/>
  <c r="G1226" i="107"/>
  <c r="H1226" i="107" s="1"/>
  <c r="G1266" i="107"/>
  <c r="H1266" i="107" s="1"/>
  <c r="G1265" i="107"/>
  <c r="H1265" i="107" s="1"/>
  <c r="G1264" i="107"/>
  <c r="H1264" i="107" s="1"/>
  <c r="G1260" i="107"/>
  <c r="H1260" i="107" s="1"/>
  <c r="G1259" i="107"/>
  <c r="H1259" i="107" s="1"/>
  <c r="G1258" i="107"/>
  <c r="H1258" i="107" s="1"/>
  <c r="G1257" i="107"/>
  <c r="H1257" i="107" s="1"/>
  <c r="G1246" i="107"/>
  <c r="H1246" i="107" s="1"/>
  <c r="G1245" i="107"/>
  <c r="H1245" i="107" s="1"/>
  <c r="G1244" i="107"/>
  <c r="H1244" i="107" s="1"/>
  <c r="G815" i="107"/>
  <c r="H815" i="107" s="1"/>
  <c r="G816" i="107"/>
  <c r="H816" i="107" s="1"/>
  <c r="G817" i="107"/>
  <c r="H817" i="107" s="1"/>
  <c r="G818" i="107"/>
  <c r="H818" i="107" s="1"/>
  <c r="B170" i="106"/>
  <c r="B169" i="106"/>
  <c r="G1914" i="107"/>
  <c r="H1914" i="107" s="1"/>
  <c r="G1913" i="107"/>
  <c r="H1913" i="107" s="1"/>
  <c r="G1912" i="107"/>
  <c r="H1912" i="107" s="1"/>
  <c r="G1911" i="107"/>
  <c r="H1911" i="107" s="1"/>
  <c r="G1896" i="107"/>
  <c r="H1896" i="107" s="1"/>
  <c r="G1895" i="107"/>
  <c r="H1895" i="107" s="1"/>
  <c r="G1894" i="107"/>
  <c r="H1894" i="107" s="1"/>
  <c r="G1893" i="107"/>
  <c r="H1893" i="107" s="1"/>
  <c r="G536" i="107"/>
  <c r="H536" i="107" s="1"/>
  <c r="G535" i="107"/>
  <c r="H535" i="107" s="1"/>
  <c r="G534" i="107"/>
  <c r="H534" i="107" s="1"/>
  <c r="G533" i="107"/>
  <c r="H533" i="107" s="1"/>
  <c r="B84" i="106"/>
  <c r="G798" i="107"/>
  <c r="H798" i="107" s="1"/>
  <c r="G797" i="107"/>
  <c r="H797" i="107" s="1"/>
  <c r="G796" i="107"/>
  <c r="H796" i="107" s="1"/>
  <c r="G795" i="107"/>
  <c r="H795" i="107" s="1"/>
  <c r="B129" i="106"/>
  <c r="G1307" i="107"/>
  <c r="H1307" i="107" s="1"/>
  <c r="G1302" i="107"/>
  <c r="H1302" i="107" s="1"/>
  <c r="G1301" i="107"/>
  <c r="H1301" i="107" s="1"/>
  <c r="G1300" i="107"/>
  <c r="H1300" i="107" s="1"/>
  <c r="G1299" i="107"/>
  <c r="H1299" i="107" s="1"/>
  <c r="B77" i="106"/>
  <c r="G735" i="107"/>
  <c r="H735" i="107" s="1"/>
  <c r="G733" i="107"/>
  <c r="H733" i="107" s="1"/>
  <c r="G730" i="107"/>
  <c r="H730" i="107" s="1"/>
  <c r="G729" i="107"/>
  <c r="H729" i="107" s="1"/>
  <c r="G727" i="107"/>
  <c r="H727" i="107" s="1"/>
  <c r="B76" i="106"/>
  <c r="H713" i="107"/>
  <c r="G710" i="107"/>
  <c r="H710" i="107" s="1"/>
  <c r="G709" i="107"/>
  <c r="H709" i="107" s="1"/>
  <c r="G707" i="107"/>
  <c r="H707" i="107" s="1"/>
  <c r="B58" i="106"/>
  <c r="B57" i="106"/>
  <c r="H525" i="107"/>
  <c r="G518" i="107"/>
  <c r="H518" i="107" s="1"/>
  <c r="G517" i="107"/>
  <c r="H517" i="107" s="1"/>
  <c r="G516" i="107"/>
  <c r="H516" i="107" s="1"/>
  <c r="G515" i="107"/>
  <c r="H515" i="107" s="1"/>
  <c r="B50" i="106"/>
  <c r="H462" i="107"/>
  <c r="B92" i="106"/>
  <c r="G858" i="107"/>
  <c r="H858" i="107" s="1"/>
  <c r="G857" i="107"/>
  <c r="H857" i="107" s="1"/>
  <c r="G856" i="107"/>
  <c r="H856" i="107" s="1"/>
  <c r="G855" i="107"/>
  <c r="H855" i="107" s="1"/>
  <c r="G861" i="107"/>
  <c r="H861" i="107" s="1"/>
  <c r="B115" i="106"/>
  <c r="G1122" i="107"/>
  <c r="H1122" i="107" s="1"/>
  <c r="G1121" i="107"/>
  <c r="H1121" i="107" s="1"/>
  <c r="G1120" i="107"/>
  <c r="H1120" i="107" s="1"/>
  <c r="G1119" i="107"/>
  <c r="H1119" i="107" s="1"/>
  <c r="B43" i="106"/>
  <c r="G355" i="107"/>
  <c r="H355" i="107" s="1"/>
  <c r="H360" i="107"/>
  <c r="G352" i="107"/>
  <c r="H352" i="107" s="1"/>
  <c r="G351" i="107"/>
  <c r="H351" i="107" s="1"/>
  <c r="G350" i="107"/>
  <c r="H350" i="107" s="1"/>
  <c r="G349" i="107"/>
  <c r="H349" i="107" s="1"/>
  <c r="A11" i="109"/>
  <c r="A12" i="109" s="1"/>
  <c r="A13" i="109" s="1"/>
  <c r="A14" i="109" s="1"/>
  <c r="A15" i="109" s="1"/>
  <c r="A16" i="109" s="1"/>
  <c r="A17" i="109" s="1"/>
  <c r="A18" i="109" s="1"/>
  <c r="A153" i="109"/>
  <c r="A154" i="109" s="1"/>
  <c r="A155" i="109" s="1"/>
  <c r="A156" i="109" s="1"/>
  <c r="A157" i="109" s="1"/>
  <c r="A158" i="109" s="1"/>
  <c r="A159" i="109" s="1"/>
  <c r="A160" i="109" s="1"/>
  <c r="A161" i="109" s="1"/>
  <c r="A162" i="109" s="1"/>
  <c r="A163" i="109" s="1"/>
  <c r="A164" i="109" s="1"/>
  <c r="A165" i="109" s="1"/>
  <c r="A166" i="109" s="1"/>
  <c r="A167" i="109" s="1"/>
  <c r="A168" i="109" s="1"/>
  <c r="A169" i="109" s="1"/>
  <c r="A170" i="109" s="1"/>
  <c r="A171" i="109" s="1"/>
  <c r="A172" i="109" s="1"/>
  <c r="A173" i="109" s="1"/>
  <c r="G9" i="107"/>
  <c r="H9" i="107" s="1"/>
  <c r="G10" i="107"/>
  <c r="H10" i="107" s="1"/>
  <c r="G11" i="107"/>
  <c r="H11" i="107" s="1"/>
  <c r="G12" i="107"/>
  <c r="H12" i="107" s="1"/>
  <c r="G13" i="107"/>
  <c r="H13" i="107" s="1"/>
  <c r="G17" i="107"/>
  <c r="H17" i="107" s="1"/>
  <c r="G18" i="107"/>
  <c r="H18" i="107" s="1"/>
  <c r="G19" i="107"/>
  <c r="H19" i="107" s="1"/>
  <c r="G22" i="107"/>
  <c r="H22" i="107" s="1"/>
  <c r="G34" i="107"/>
  <c r="H34" i="107" s="1"/>
  <c r="G35" i="107"/>
  <c r="H35" i="107" s="1"/>
  <c r="G36" i="107"/>
  <c r="H36" i="107" s="1"/>
  <c r="G37" i="107"/>
  <c r="H37" i="107" s="1"/>
  <c r="G57" i="107"/>
  <c r="H57" i="107" s="1"/>
  <c r="G59" i="107"/>
  <c r="H59" i="107" s="1"/>
  <c r="G60" i="107"/>
  <c r="H60" i="107" s="1"/>
  <c r="G79" i="107"/>
  <c r="H79" i="107" s="1"/>
  <c r="G80" i="107"/>
  <c r="H80" i="107" s="1"/>
  <c r="G115" i="107"/>
  <c r="H115" i="107" s="1"/>
  <c r="G116" i="107"/>
  <c r="H116" i="107" s="1"/>
  <c r="H119" i="107"/>
  <c r="H120" i="107" s="1"/>
  <c r="G130" i="107"/>
  <c r="H130" i="107" s="1"/>
  <c r="G131" i="107"/>
  <c r="H131" i="107" s="1"/>
  <c r="G134" i="107"/>
  <c r="H134" i="107" s="1"/>
  <c r="G159" i="107"/>
  <c r="H159" i="107" s="1"/>
  <c r="G160" i="107"/>
  <c r="H160" i="107" s="1"/>
  <c r="G314" i="107"/>
  <c r="H314" i="107" s="1"/>
  <c r="G329" i="107"/>
  <c r="H329" i="107" s="1"/>
  <c r="G330" i="107"/>
  <c r="H330" i="107" s="1"/>
  <c r="G331" i="107"/>
  <c r="H331" i="107" s="1"/>
  <c r="G332" i="107"/>
  <c r="H332" i="107" s="1"/>
  <c r="G368" i="107"/>
  <c r="H368" i="107" s="1"/>
  <c r="G369" i="107"/>
  <c r="H369" i="107" s="1"/>
  <c r="G370" i="107"/>
  <c r="H370" i="107" s="1"/>
  <c r="G371" i="107"/>
  <c r="H371" i="107" s="1"/>
  <c r="G374" i="107"/>
  <c r="H379" i="107"/>
  <c r="G389" i="107"/>
  <c r="H389" i="107" s="1"/>
  <c r="G390" i="107"/>
  <c r="H390" i="107" s="1"/>
  <c r="G391" i="107"/>
  <c r="H391" i="107" s="1"/>
  <c r="G392" i="107"/>
  <c r="H392" i="107" s="1"/>
  <c r="G395" i="107"/>
  <c r="G456" i="107" s="1"/>
  <c r="H456" i="107" s="1"/>
  <c r="H397" i="107"/>
  <c r="H401" i="107"/>
  <c r="G409" i="107"/>
  <c r="H409" i="107" s="1"/>
  <c r="G410" i="107"/>
  <c r="H410" i="107" s="1"/>
  <c r="G411" i="107"/>
  <c r="H411" i="107" s="1"/>
  <c r="G412" i="107"/>
  <c r="H412" i="107" s="1"/>
  <c r="H421" i="107"/>
  <c r="G429" i="107"/>
  <c r="H429" i="107" s="1"/>
  <c r="G430" i="107"/>
  <c r="H430" i="107" s="1"/>
  <c r="G431" i="107"/>
  <c r="H431" i="107" s="1"/>
  <c r="G432" i="107"/>
  <c r="H432" i="107" s="1"/>
  <c r="H442" i="107"/>
  <c r="G551" i="107"/>
  <c r="H551" i="107" s="1"/>
  <c r="G552" i="107"/>
  <c r="H552" i="107" s="1"/>
  <c r="G553" i="107"/>
  <c r="H553" i="107" s="1"/>
  <c r="G554" i="107"/>
  <c r="H554" i="107" s="1"/>
  <c r="G555" i="107"/>
  <c r="H555" i="107" s="1"/>
  <c r="G556" i="107"/>
  <c r="H556" i="107" s="1"/>
  <c r="G561" i="107"/>
  <c r="G588" i="107" s="1"/>
  <c r="H588" i="107" s="1"/>
  <c r="G563" i="107"/>
  <c r="G590" i="107" s="1"/>
  <c r="H590" i="107" s="1"/>
  <c r="G564" i="107"/>
  <c r="G591" i="107" s="1"/>
  <c r="H591" i="107" s="1"/>
  <c r="G565" i="107"/>
  <c r="G592" i="107" s="1"/>
  <c r="H592" i="107" s="1"/>
  <c r="H569" i="107"/>
  <c r="G577" i="107"/>
  <c r="H577" i="107" s="1"/>
  <c r="G578" i="107"/>
  <c r="H578" i="107" s="1"/>
  <c r="G579" i="107"/>
  <c r="H579" i="107" s="1"/>
  <c r="G580" i="107"/>
  <c r="H580" i="107" s="1"/>
  <c r="G581" i="107"/>
  <c r="H581" i="107" s="1"/>
  <c r="G582" i="107"/>
  <c r="H582" i="107" s="1"/>
  <c r="G587" i="107"/>
  <c r="H587" i="107" s="1"/>
  <c r="H596" i="107"/>
  <c r="G606" i="107"/>
  <c r="H606" i="107" s="1"/>
  <c r="G607" i="107"/>
  <c r="H607" i="107" s="1"/>
  <c r="G608" i="107"/>
  <c r="H608" i="107" s="1"/>
  <c r="G611" i="107"/>
  <c r="H611" i="107" s="1"/>
  <c r="G612" i="107"/>
  <c r="H612" i="107" s="1"/>
  <c r="G613" i="107"/>
  <c r="H613" i="107" s="1"/>
  <c r="G616" i="107"/>
  <c r="H616" i="107" s="1"/>
  <c r="H617" i="107" s="1"/>
  <c r="G625" i="107"/>
  <c r="H625" i="107" s="1"/>
  <c r="G626" i="107"/>
  <c r="H626" i="107" s="1"/>
  <c r="G627" i="107"/>
  <c r="H627" i="107" s="1"/>
  <c r="G628" i="107"/>
  <c r="H628" i="107" s="1"/>
  <c r="G631" i="107"/>
  <c r="H631" i="107" s="1"/>
  <c r="G632" i="107"/>
  <c r="H632" i="107" s="1"/>
  <c r="G775" i="107"/>
  <c r="H775" i="107" s="1"/>
  <c r="G776" i="107"/>
  <c r="H776" i="107" s="1"/>
  <c r="G777" i="107"/>
  <c r="H777" i="107" s="1"/>
  <c r="G778" i="107"/>
  <c r="H778" i="107" s="1"/>
  <c r="G782" i="107"/>
  <c r="H782" i="107" s="1"/>
  <c r="G835" i="107"/>
  <c r="H835" i="107" s="1"/>
  <c r="G836" i="107"/>
  <c r="H836" i="107" s="1"/>
  <c r="G837" i="107"/>
  <c r="H837" i="107" s="1"/>
  <c r="G838" i="107"/>
  <c r="H838" i="107" s="1"/>
  <c r="G841" i="107"/>
  <c r="H841" i="107" s="1"/>
  <c r="G936" i="107"/>
  <c r="H936" i="107" s="1"/>
  <c r="G937" i="107"/>
  <c r="H937" i="107" s="1"/>
  <c r="G938" i="107"/>
  <c r="H938" i="107" s="1"/>
  <c r="G939" i="107"/>
  <c r="H939" i="107" s="1"/>
  <c r="G957" i="107"/>
  <c r="H957" i="107" s="1"/>
  <c r="G958" i="107"/>
  <c r="H958" i="107" s="1"/>
  <c r="G959" i="107"/>
  <c r="H959" i="107" s="1"/>
  <c r="G960" i="107"/>
  <c r="H960" i="107" s="1"/>
  <c r="G963" i="107"/>
  <c r="H963" i="107" s="1"/>
  <c r="G977" i="107"/>
  <c r="H977" i="107" s="1"/>
  <c r="G978" i="107"/>
  <c r="H978" i="107" s="1"/>
  <c r="G979" i="107"/>
  <c r="H979" i="107" s="1"/>
  <c r="G980" i="107"/>
  <c r="H980" i="107" s="1"/>
  <c r="G983" i="107"/>
  <c r="H983" i="107" s="1"/>
  <c r="G984" i="107"/>
  <c r="H984" i="107" s="1"/>
  <c r="G985" i="107"/>
  <c r="H985" i="107" s="1"/>
  <c r="G999" i="107"/>
  <c r="H999" i="107" s="1"/>
  <c r="G1000" i="107"/>
  <c r="H1000" i="107" s="1"/>
  <c r="G1001" i="107"/>
  <c r="H1001" i="107" s="1"/>
  <c r="G1002" i="107"/>
  <c r="H1002" i="107" s="1"/>
  <c r="G1005" i="107"/>
  <c r="H1005" i="107" s="1"/>
  <c r="G1006" i="107"/>
  <c r="H1006" i="107" s="1"/>
  <c r="G1017" i="107"/>
  <c r="H1017" i="107" s="1"/>
  <c r="G1018" i="107"/>
  <c r="H1018" i="107" s="1"/>
  <c r="G1019" i="107"/>
  <c r="H1019" i="107" s="1"/>
  <c r="G1020" i="107"/>
  <c r="H1020" i="107" s="1"/>
  <c r="G1023" i="107"/>
  <c r="H1023" i="107" s="1"/>
  <c r="G1024" i="107"/>
  <c r="H1024" i="107" s="1"/>
  <c r="G1035" i="107"/>
  <c r="H1035" i="107" s="1"/>
  <c r="G1036" i="107"/>
  <c r="H1036" i="107" s="1"/>
  <c r="G1037" i="107"/>
  <c r="H1037" i="107" s="1"/>
  <c r="G1038" i="107"/>
  <c r="H1038" i="107" s="1"/>
  <c r="G1052" i="107"/>
  <c r="H1052" i="107" s="1"/>
  <c r="G1053" i="107"/>
  <c r="H1053" i="107" s="1"/>
  <c r="G1054" i="107"/>
  <c r="H1054" i="107" s="1"/>
  <c r="G1055" i="107"/>
  <c r="H1055" i="107" s="1"/>
  <c r="G1069" i="107"/>
  <c r="H1069" i="107" s="1"/>
  <c r="G1070" i="107"/>
  <c r="H1070" i="107" s="1"/>
  <c r="G1071" i="107"/>
  <c r="H1071" i="107" s="1"/>
  <c r="G1072" i="107"/>
  <c r="H1072" i="107" s="1"/>
  <c r="G1102" i="107"/>
  <c r="H1102" i="107" s="1"/>
  <c r="G1103" i="107"/>
  <c r="H1103" i="107" s="1"/>
  <c r="G1104" i="107"/>
  <c r="H1104" i="107" s="1"/>
  <c r="G1105" i="107"/>
  <c r="H1105" i="107" s="1"/>
  <c r="G1137" i="107"/>
  <c r="H1137" i="107" s="1"/>
  <c r="G1138" i="107"/>
  <c r="H1138" i="107" s="1"/>
  <c r="G1139" i="107"/>
  <c r="H1139" i="107" s="1"/>
  <c r="G1140" i="107"/>
  <c r="H1140" i="107" s="1"/>
  <c r="G1155" i="107"/>
  <c r="H1155" i="107" s="1"/>
  <c r="G1156" i="107"/>
  <c r="H1156" i="107" s="1"/>
  <c r="G1157" i="107"/>
  <c r="H1157" i="107" s="1"/>
  <c r="G1158" i="107"/>
  <c r="H1158" i="107" s="1"/>
  <c r="H1162" i="107"/>
  <c r="G1163" i="107"/>
  <c r="H1163" i="107" s="1"/>
  <c r="G1176" i="107"/>
  <c r="H1176" i="107" s="1"/>
  <c r="G1177" i="107"/>
  <c r="H1177" i="107" s="1"/>
  <c r="G1178" i="107"/>
  <c r="H1178" i="107" s="1"/>
  <c r="G1179" i="107"/>
  <c r="H1179" i="107" s="1"/>
  <c r="G1237" i="107"/>
  <c r="H1237" i="107" s="1"/>
  <c r="G1238" i="107"/>
  <c r="H1238" i="107" s="1"/>
  <c r="G1239" i="107"/>
  <c r="H1239" i="107" s="1"/>
  <c r="G1240" i="107"/>
  <c r="H1240" i="107" s="1"/>
  <c r="G1321" i="107"/>
  <c r="H1321" i="107" s="1"/>
  <c r="G1322" i="107"/>
  <c r="H1322" i="107" s="1"/>
  <c r="G1323" i="107"/>
  <c r="H1323" i="107" s="1"/>
  <c r="G1324" i="107"/>
  <c r="H1324" i="107" s="1"/>
  <c r="G1328" i="107"/>
  <c r="H1328" i="107" s="1"/>
  <c r="G1329" i="107"/>
  <c r="H1329" i="107" s="1"/>
  <c r="G1419" i="107"/>
  <c r="H1419" i="107" s="1"/>
  <c r="G1420" i="107"/>
  <c r="H1420" i="107" s="1"/>
  <c r="G1421" i="107"/>
  <c r="H1421" i="107" s="1"/>
  <c r="G1422" i="107"/>
  <c r="H1422" i="107" s="1"/>
  <c r="H1432" i="107"/>
  <c r="H1448" i="107"/>
  <c r="G1458" i="107"/>
  <c r="H1458" i="107" s="1"/>
  <c r="G1459" i="107"/>
  <c r="H1459" i="107" s="1"/>
  <c r="G1460" i="107"/>
  <c r="H1460" i="107" s="1"/>
  <c r="G1461" i="107"/>
  <c r="H1461" i="107" s="1"/>
  <c r="H1471" i="107"/>
  <c r="G1482" i="107"/>
  <c r="H1482" i="107" s="1"/>
  <c r="G1483" i="107"/>
  <c r="H1483" i="107" s="1"/>
  <c r="G1484" i="107"/>
  <c r="H1484" i="107" s="1"/>
  <c r="G1485" i="107"/>
  <c r="H1485" i="107" s="1"/>
  <c r="G1500" i="107"/>
  <c r="H1500" i="107" s="1"/>
  <c r="G1501" i="107"/>
  <c r="H1501" i="107" s="1"/>
  <c r="G1502" i="107"/>
  <c r="H1502" i="107" s="1"/>
  <c r="G1503" i="107"/>
  <c r="H1503" i="107" s="1"/>
  <c r="G1538" i="107"/>
  <c r="H1538" i="107" s="1"/>
  <c r="G1539" i="107"/>
  <c r="H1539" i="107" s="1"/>
  <c r="G1540" i="107"/>
  <c r="H1540" i="107" s="1"/>
  <c r="G1541" i="107"/>
  <c r="H1541" i="107" s="1"/>
  <c r="G1557" i="107"/>
  <c r="H1557" i="107" s="1"/>
  <c r="G1558" i="107"/>
  <c r="H1558" i="107" s="1"/>
  <c r="G1559" i="107"/>
  <c r="H1559" i="107" s="1"/>
  <c r="G1560" i="107"/>
  <c r="H1560" i="107" s="1"/>
  <c r="G1613" i="107"/>
  <c r="H1613" i="107" s="1"/>
  <c r="G1614" i="107"/>
  <c r="H1614" i="107" s="1"/>
  <c r="G1615" i="107"/>
  <c r="H1615" i="107" s="1"/>
  <c r="G1616" i="107"/>
  <c r="H1616" i="107" s="1"/>
  <c r="G1631" i="107"/>
  <c r="H1631" i="107" s="1"/>
  <c r="G1632" i="107"/>
  <c r="H1632" i="107" s="1"/>
  <c r="G1633" i="107"/>
  <c r="H1633" i="107" s="1"/>
  <c r="G1634" i="107"/>
  <c r="H1634" i="107" s="1"/>
  <c r="G1649" i="107"/>
  <c r="H1649" i="107" s="1"/>
  <c r="G1650" i="107"/>
  <c r="H1650" i="107" s="1"/>
  <c r="G1651" i="107"/>
  <c r="H1651" i="107" s="1"/>
  <c r="G1652" i="107"/>
  <c r="H1652" i="107" s="1"/>
  <c r="G1703" i="107"/>
  <c r="H1703" i="107" s="1"/>
  <c r="G1704" i="107"/>
  <c r="H1704" i="107" s="1"/>
  <c r="G1705" i="107"/>
  <c r="H1705" i="107" s="1"/>
  <c r="G1706" i="107"/>
  <c r="H1706" i="107" s="1"/>
  <c r="G1931" i="107"/>
  <c r="H1931" i="107" s="1"/>
  <c r="G1933" i="107"/>
  <c r="H1933" i="107" s="1"/>
  <c r="G1934" i="107"/>
  <c r="H1934" i="107" s="1"/>
  <c r="G1937" i="107"/>
  <c r="H1937" i="107" s="1"/>
  <c r="G1938" i="107"/>
  <c r="H1938" i="107" s="1"/>
  <c r="B7" i="106"/>
  <c r="B8" i="106"/>
  <c r="B9" i="106"/>
  <c r="B11" i="106"/>
  <c r="B13" i="106"/>
  <c r="B16" i="106"/>
  <c r="B19" i="106"/>
  <c r="B20" i="106"/>
  <c r="B21" i="106"/>
  <c r="B22" i="106"/>
  <c r="B37" i="106"/>
  <c r="B42" i="106"/>
  <c r="B44" i="106"/>
  <c r="B47" i="106"/>
  <c r="B48" i="106"/>
  <c r="B49" i="106"/>
  <c r="B60" i="106"/>
  <c r="B61" i="106"/>
  <c r="B64" i="106"/>
  <c r="B65" i="106"/>
  <c r="B83" i="106"/>
  <c r="B87" i="106"/>
  <c r="B91" i="106"/>
  <c r="B97" i="106"/>
  <c r="B101" i="106"/>
  <c r="B103" i="106"/>
  <c r="B106" i="106"/>
  <c r="B107" i="106"/>
  <c r="B108" i="106"/>
  <c r="B109" i="106"/>
  <c r="B110" i="106"/>
  <c r="B114" i="106"/>
  <c r="B116" i="106"/>
  <c r="B117" i="106"/>
  <c r="B118" i="106"/>
  <c r="B124" i="106"/>
  <c r="B123" i="106"/>
  <c r="B133" i="106"/>
  <c r="B142" i="106"/>
  <c r="B143" i="106"/>
  <c r="B145" i="106"/>
  <c r="B147" i="106"/>
  <c r="B148" i="106"/>
  <c r="B150" i="106"/>
  <c r="B151" i="106"/>
  <c r="B154" i="106"/>
  <c r="B155" i="106"/>
  <c r="B156" i="106"/>
  <c r="B159" i="106"/>
  <c r="B173" i="106"/>
  <c r="G417" i="107"/>
  <c r="H417" i="107" s="1"/>
  <c r="G821" i="107"/>
  <c r="G964" i="107"/>
  <c r="H964" i="107" s="1"/>
  <c r="G781" i="107"/>
  <c r="H781" i="107" s="1"/>
  <c r="G801" i="107"/>
  <c r="H801" i="107" s="1"/>
  <c r="H164" i="107"/>
  <c r="A42" i="109"/>
  <c r="A43" i="109" s="1"/>
  <c r="A44" i="109" s="1"/>
  <c r="A45" i="109" s="1"/>
  <c r="A46" i="109" s="1"/>
  <c r="A47" i="109" s="1"/>
  <c r="A48" i="109" s="1"/>
  <c r="A49" i="109" s="1"/>
  <c r="A50" i="109" s="1"/>
  <c r="A51" i="109" s="1"/>
  <c r="A52" i="109" s="1"/>
  <c r="A53" i="109" s="1"/>
  <c r="A64" i="109"/>
  <c r="A68" i="109"/>
  <c r="A60" i="109"/>
  <c r="A78" i="109"/>
  <c r="A79" i="109" s="1"/>
  <c r="A80" i="109" s="1"/>
  <c r="A81" i="109" s="1"/>
  <c r="A82" i="109" s="1"/>
  <c r="A83" i="109" s="1"/>
  <c r="A84" i="109" s="1"/>
  <c r="G17" i="248"/>
  <c r="J68" i="248"/>
  <c r="J63" i="248"/>
  <c r="J61" i="248"/>
  <c r="J73" i="248"/>
  <c r="J71" i="248"/>
  <c r="J76" i="248"/>
  <c r="J64" i="248"/>
  <c r="J66" i="248"/>
  <c r="J75" i="248"/>
  <c r="J62" i="248"/>
  <c r="K63" i="248" s="1"/>
  <c r="J70" i="248"/>
  <c r="J65" i="248"/>
  <c r="J72" i="248"/>
  <c r="J74" i="248"/>
  <c r="J69" i="248"/>
  <c r="J67" i="248"/>
  <c r="J60" i="248"/>
  <c r="K61" i="248" s="1"/>
  <c r="K64" i="248"/>
  <c r="K65" i="248"/>
  <c r="J77" i="248"/>
  <c r="B73" i="248"/>
  <c r="B61" i="248"/>
  <c r="A61" i="248"/>
  <c r="A27" i="248"/>
  <c r="F22" i="248"/>
  <c r="G20" i="248"/>
  <c r="F20" i="248"/>
  <c r="K73" i="248" l="1"/>
  <c r="K69" i="248"/>
  <c r="K67" i="248"/>
  <c r="K76" i="248"/>
  <c r="R10" i="261"/>
  <c r="M106" i="255"/>
  <c r="M107" i="255"/>
  <c r="M102" i="255"/>
  <c r="G1075" i="107"/>
  <c r="H1075" i="107" s="1"/>
  <c r="H821" i="107"/>
  <c r="H823" i="107" s="1"/>
  <c r="H565" i="107"/>
  <c r="H522" i="107"/>
  <c r="K45" i="256"/>
  <c r="L46" i="256" s="1"/>
  <c r="E49" i="262" s="1"/>
  <c r="R49" i="262" s="1"/>
  <c r="N35" i="256"/>
  <c r="H74" i="256"/>
  <c r="E187" i="262" s="1"/>
  <c r="R187" i="262" s="1"/>
  <c r="H2082" i="107"/>
  <c r="P16" i="258"/>
  <c r="T16" i="258"/>
  <c r="R75" i="258"/>
  <c r="S75" i="258" s="1"/>
  <c r="AZ62" i="258"/>
  <c r="BA62" i="258" s="1"/>
  <c r="U51" i="258"/>
  <c r="S80" i="258"/>
  <c r="Y80" i="258"/>
  <c r="R35" i="258"/>
  <c r="S35" i="258" s="1"/>
  <c r="R21" i="258"/>
  <c r="S21" i="258" s="1"/>
  <c r="R17" i="258"/>
  <c r="S17" i="258" s="1"/>
  <c r="K41" i="261"/>
  <c r="Q184" i="261"/>
  <c r="H117" i="107"/>
  <c r="H123" i="107" s="1"/>
  <c r="H124" i="107" s="1"/>
  <c r="H1710" i="107"/>
  <c r="H564" i="107"/>
  <c r="R234" i="255"/>
  <c r="AB15" i="260"/>
  <c r="AX15" i="260" s="1"/>
  <c r="AN16" i="260"/>
  <c r="AX16" i="260" s="1"/>
  <c r="K77" i="248"/>
  <c r="K75" i="248"/>
  <c r="K71" i="248"/>
  <c r="AX21" i="260"/>
  <c r="J34" i="256"/>
  <c r="K34" i="256" s="1"/>
  <c r="AF16" i="260"/>
  <c r="AG16" i="260" s="1"/>
  <c r="J28" i="256"/>
  <c r="K28" i="256" s="1"/>
  <c r="L29" i="256" s="1"/>
  <c r="E47" i="262" s="1"/>
  <c r="R47" i="262" s="1"/>
  <c r="AU20" i="258"/>
  <c r="AV20" i="258" s="1"/>
  <c r="T15" i="260"/>
  <c r="U15" i="260" s="1"/>
  <c r="W20" i="260"/>
  <c r="Z20" i="260" s="1"/>
  <c r="AA20" i="260" s="1"/>
  <c r="AB20" i="260" s="1"/>
  <c r="J51" i="256"/>
  <c r="K51" i="256" s="1"/>
  <c r="E50" i="262"/>
  <c r="R50" i="262" s="1"/>
  <c r="T24" i="258"/>
  <c r="G2098" i="107"/>
  <c r="H2098" i="107" s="1"/>
  <c r="J27" i="259"/>
  <c r="K74" i="248"/>
  <c r="AR16" i="258"/>
  <c r="AU16" i="258" s="1"/>
  <c r="AV16" i="258" s="1"/>
  <c r="AD25" i="257"/>
  <c r="AE25" i="257" s="1"/>
  <c r="N52" i="256"/>
  <c r="E189" i="262" s="1"/>
  <c r="R189" i="262" s="1"/>
  <c r="AF20" i="260"/>
  <c r="AG20" i="260" s="1"/>
  <c r="AN20" i="260" s="1"/>
  <c r="N16" i="259"/>
  <c r="AA20" i="257"/>
  <c r="T74" i="258"/>
  <c r="AU17" i="258"/>
  <c r="AV17" i="258" s="1"/>
  <c r="AZ15" i="258"/>
  <c r="BA15" i="258" s="1"/>
  <c r="T17" i="260"/>
  <c r="U17" i="260" s="1"/>
  <c r="AB17" i="260" s="1"/>
  <c r="AX17" i="260" s="1"/>
  <c r="J17" i="259"/>
  <c r="O14" i="259"/>
  <c r="Q14" i="259" s="1"/>
  <c r="Q17" i="259" s="1"/>
  <c r="N21" i="259"/>
  <c r="N22" i="259" s="1"/>
  <c r="K36" i="259"/>
  <c r="Q30" i="259"/>
  <c r="Q33" i="259" s="1"/>
  <c r="L36" i="259"/>
  <c r="J39" i="259"/>
  <c r="E90" i="262" s="1"/>
  <c r="R90" i="262" s="1"/>
  <c r="O36" i="259"/>
  <c r="Q36" i="259" s="1"/>
  <c r="Q39" i="259" s="1"/>
  <c r="E91" i="262" s="1"/>
  <c r="R91" i="262" s="1"/>
  <c r="L24" i="259"/>
  <c r="M24" i="259" s="1"/>
  <c r="M27" i="259" s="1"/>
  <c r="O24" i="259"/>
  <c r="Q24" i="259" s="1"/>
  <c r="Q27" i="259" s="1"/>
  <c r="BA85" i="258"/>
  <c r="BA84" i="258"/>
  <c r="AV85" i="258"/>
  <c r="AV84" i="258"/>
  <c r="AZ17" i="258"/>
  <c r="BA17" i="258" s="1"/>
  <c r="S85" i="258"/>
  <c r="Y84" i="258"/>
  <c r="S84" i="258"/>
  <c r="Y85" i="258"/>
  <c r="AV81" i="258"/>
  <c r="BA82" i="258"/>
  <c r="AV82" i="258"/>
  <c r="BA81" i="258"/>
  <c r="S81" i="258"/>
  <c r="S82" i="258"/>
  <c r="Y81" i="258"/>
  <c r="Y82" i="258"/>
  <c r="R33" i="258"/>
  <c r="S33" i="258" s="1"/>
  <c r="V70" i="258"/>
  <c r="M16" i="258"/>
  <c r="M29" i="258" s="1"/>
  <c r="V58" i="258"/>
  <c r="T61" i="258"/>
  <c r="AU15" i="258"/>
  <c r="AV15" i="258" s="1"/>
  <c r="P47" i="258"/>
  <c r="T47" i="258" s="1"/>
  <c r="AZ69" i="258"/>
  <c r="BA69" i="258" s="1"/>
  <c r="AZ65" i="258"/>
  <c r="BA65" i="258" s="1"/>
  <c r="AZ63" i="258"/>
  <c r="BA63" i="258" s="1"/>
  <c r="AZ57" i="258"/>
  <c r="BA57" i="258" s="1"/>
  <c r="T33" i="258"/>
  <c r="X33" i="258" s="1"/>
  <c r="Y33" i="258" s="1"/>
  <c r="I47" i="258"/>
  <c r="U49" i="258"/>
  <c r="V73" i="258"/>
  <c r="R72" i="258"/>
  <c r="S72" i="258" s="1"/>
  <c r="T52" i="258"/>
  <c r="AZ50" i="258"/>
  <c r="BA50" i="258" s="1"/>
  <c r="AG43" i="258"/>
  <c r="AK43" i="258" s="1"/>
  <c r="AL43" i="258" s="1"/>
  <c r="M87" i="258"/>
  <c r="AZ38" i="258"/>
  <c r="BA38" i="258" s="1"/>
  <c r="AZ25" i="258"/>
  <c r="BA25" i="258" s="1"/>
  <c r="AU22" i="258"/>
  <c r="AV22" i="258" s="1"/>
  <c r="U21" i="258"/>
  <c r="R64" i="258"/>
  <c r="S64" i="258" s="1"/>
  <c r="R62" i="258"/>
  <c r="S62" i="258" s="1"/>
  <c r="AY20" i="258"/>
  <c r="AZ20" i="258" s="1"/>
  <c r="BA20" i="258" s="1"/>
  <c r="T53" i="258"/>
  <c r="AZ74" i="258"/>
  <c r="BA74" i="258" s="1"/>
  <c r="AU59" i="258"/>
  <c r="AV59" i="258" s="1"/>
  <c r="R58" i="258"/>
  <c r="S58" i="258" s="1"/>
  <c r="AU57" i="258"/>
  <c r="AV57" i="258" s="1"/>
  <c r="T54" i="258"/>
  <c r="AU46" i="258"/>
  <c r="AV46" i="258" s="1"/>
  <c r="R37" i="258"/>
  <c r="S37" i="258" s="1"/>
  <c r="AU36" i="258"/>
  <c r="AV36" i="258" s="1"/>
  <c r="T20" i="258"/>
  <c r="X20" i="258" s="1"/>
  <c r="Y20" i="258" s="1"/>
  <c r="T18" i="258"/>
  <c r="X18" i="258" s="1"/>
  <c r="Y18" i="258" s="1"/>
  <c r="R65" i="258"/>
  <c r="S65" i="258" s="1"/>
  <c r="T63" i="258"/>
  <c r="R59" i="258"/>
  <c r="S59" i="258" s="1"/>
  <c r="R22" i="258"/>
  <c r="S22" i="258" s="1"/>
  <c r="U68" i="258"/>
  <c r="R70" i="258"/>
  <c r="S70" i="258" s="1"/>
  <c r="AR38" i="258"/>
  <c r="AU38" i="258" s="1"/>
  <c r="AV38" i="258" s="1"/>
  <c r="P38" i="258"/>
  <c r="T38" i="258" s="1"/>
  <c r="X38" i="258" s="1"/>
  <c r="Y38" i="258" s="1"/>
  <c r="AZ71" i="258"/>
  <c r="BA71" i="258" s="1"/>
  <c r="AR47" i="258"/>
  <c r="AW47" i="258" s="1"/>
  <c r="AZ47" i="258" s="1"/>
  <c r="BA47" i="258" s="1"/>
  <c r="T43" i="258"/>
  <c r="AZ18" i="258"/>
  <c r="BA18" i="258" s="1"/>
  <c r="Y39" i="258"/>
  <c r="S39" i="258"/>
  <c r="L38" i="258"/>
  <c r="L40" i="258" s="1"/>
  <c r="E77" i="262" s="1"/>
  <c r="R77" i="262" s="1"/>
  <c r="R19" i="258"/>
  <c r="S19" i="258" s="1"/>
  <c r="V65" i="258"/>
  <c r="R16" i="258"/>
  <c r="S16" i="258" s="1"/>
  <c r="R60" i="258"/>
  <c r="S60" i="258" s="1"/>
  <c r="AZ52" i="258"/>
  <c r="BA52" i="258" s="1"/>
  <c r="U61" i="258"/>
  <c r="V52" i="258"/>
  <c r="AU43" i="258"/>
  <c r="AV43" i="258" s="1"/>
  <c r="R43" i="258"/>
  <c r="S43" i="258" s="1"/>
  <c r="AU71" i="258"/>
  <c r="AV71" i="258" s="1"/>
  <c r="T70" i="258"/>
  <c r="AU69" i="258"/>
  <c r="AV69" i="258" s="1"/>
  <c r="T51" i="258"/>
  <c r="X51" i="258" s="1"/>
  <c r="Y51" i="258" s="1"/>
  <c r="AU50" i="258"/>
  <c r="AV50" i="258" s="1"/>
  <c r="T35" i="258"/>
  <c r="X35" i="258" s="1"/>
  <c r="Y35" i="258" s="1"/>
  <c r="AU34" i="258"/>
  <c r="AV34" i="258" s="1"/>
  <c r="AZ33" i="258"/>
  <c r="BA33" i="258" s="1"/>
  <c r="R32" i="258"/>
  <c r="S32" i="258" s="1"/>
  <c r="AV39" i="258"/>
  <c r="BA39" i="258"/>
  <c r="AU79" i="258"/>
  <c r="AV79" i="258" s="1"/>
  <c r="AZ70" i="258"/>
  <c r="BA70" i="258" s="1"/>
  <c r="AZ64" i="258"/>
  <c r="BA64" i="258" s="1"/>
  <c r="AZ60" i="258"/>
  <c r="BA60" i="258" s="1"/>
  <c r="AZ58" i="258"/>
  <c r="BA58" i="258" s="1"/>
  <c r="T37" i="258"/>
  <c r="X37" i="258" s="1"/>
  <c r="Y37" i="258" s="1"/>
  <c r="R34" i="258"/>
  <c r="S34" i="258" s="1"/>
  <c r="T22" i="258"/>
  <c r="X22" i="258" s="1"/>
  <c r="Y22" i="258" s="1"/>
  <c r="R20" i="258"/>
  <c r="S20" i="258" s="1"/>
  <c r="AU19" i="258"/>
  <c r="AV19" i="258" s="1"/>
  <c r="T69" i="258"/>
  <c r="T34" i="258"/>
  <c r="X34" i="258" s="1"/>
  <c r="Y34" i="258" s="1"/>
  <c r="T73" i="258"/>
  <c r="T17" i="258"/>
  <c r="T50" i="258"/>
  <c r="T19" i="258"/>
  <c r="X19" i="258" s="1"/>
  <c r="Y19" i="258" s="1"/>
  <c r="R61" i="258"/>
  <c r="S61" i="258" s="1"/>
  <c r="U62" i="258"/>
  <c r="T59" i="258"/>
  <c r="R18" i="258"/>
  <c r="S18" i="258" s="1"/>
  <c r="V50" i="258"/>
  <c r="R48" i="258"/>
  <c r="S48" i="258" s="1"/>
  <c r="T15" i="258"/>
  <c r="X15" i="258" s="1"/>
  <c r="Y15" i="258" s="1"/>
  <c r="R68" i="258"/>
  <c r="S68" i="258" s="1"/>
  <c r="AU65" i="258"/>
  <c r="AV65" i="258" s="1"/>
  <c r="T64" i="258"/>
  <c r="T58" i="258"/>
  <c r="V43" i="258"/>
  <c r="L55" i="258"/>
  <c r="E103" i="262" s="1"/>
  <c r="R103" i="262" s="1"/>
  <c r="Y27" i="258"/>
  <c r="S27" i="258"/>
  <c r="T25" i="258"/>
  <c r="X25" i="258" s="1"/>
  <c r="Y25" i="258" s="1"/>
  <c r="R51" i="258"/>
  <c r="S51" i="258" s="1"/>
  <c r="V59" i="258"/>
  <c r="V63" i="258"/>
  <c r="T62" i="258"/>
  <c r="V79" i="258"/>
  <c r="T79" i="258"/>
  <c r="AU61" i="258"/>
  <c r="AV61" i="258" s="1"/>
  <c r="R50" i="258"/>
  <c r="S50" i="258" s="1"/>
  <c r="V69" i="258"/>
  <c r="U53" i="258"/>
  <c r="T60" i="258"/>
  <c r="T48" i="258"/>
  <c r="U48" i="258"/>
  <c r="AZ75" i="258"/>
  <c r="BA75" i="258" s="1"/>
  <c r="AU74" i="258"/>
  <c r="AV74" i="258" s="1"/>
  <c r="AU63" i="258"/>
  <c r="AV63" i="258" s="1"/>
  <c r="AU33" i="258"/>
  <c r="AV33" i="258" s="1"/>
  <c r="AZ32" i="258"/>
  <c r="BA32" i="258" s="1"/>
  <c r="AU21" i="258"/>
  <c r="AV21" i="258" s="1"/>
  <c r="AV27" i="258"/>
  <c r="BA27" i="258"/>
  <c r="AR23" i="258"/>
  <c r="AU23" i="258" s="1"/>
  <c r="AV23" i="258" s="1"/>
  <c r="R63" i="258"/>
  <c r="S63" i="258" s="1"/>
  <c r="AZ49" i="258"/>
  <c r="BA49" i="258" s="1"/>
  <c r="R49" i="258"/>
  <c r="S49" i="258" s="1"/>
  <c r="V60" i="258"/>
  <c r="U65" i="258"/>
  <c r="L87" i="258"/>
  <c r="E180" i="262" s="1"/>
  <c r="R180" i="262" s="1"/>
  <c r="AZ79" i="258"/>
  <c r="BA79" i="258" s="1"/>
  <c r="R79" i="258"/>
  <c r="S79" i="258" s="1"/>
  <c r="AZ73" i="258"/>
  <c r="BA73" i="258" s="1"/>
  <c r="R69" i="258"/>
  <c r="S69" i="258" s="1"/>
  <c r="AU53" i="258"/>
  <c r="AV53" i="258" s="1"/>
  <c r="AZ51" i="258"/>
  <c r="BA51" i="258" s="1"/>
  <c r="AU48" i="258"/>
  <c r="AV48" i="258" s="1"/>
  <c r="R15" i="258"/>
  <c r="S15" i="258" s="1"/>
  <c r="R25" i="258"/>
  <c r="S25" i="258" s="1"/>
  <c r="AU32" i="258"/>
  <c r="AV32" i="258" s="1"/>
  <c r="R54" i="258"/>
  <c r="S54" i="258" s="1"/>
  <c r="AZ34" i="258"/>
  <c r="BA34" i="258" s="1"/>
  <c r="R24" i="258"/>
  <c r="S24" i="258" s="1"/>
  <c r="AU62" i="258"/>
  <c r="AV62" i="258" s="1"/>
  <c r="AZ61" i="258"/>
  <c r="BA61" i="258" s="1"/>
  <c r="AU60" i="258"/>
  <c r="AV60" i="258" s="1"/>
  <c r="M66" i="258"/>
  <c r="AU58" i="258"/>
  <c r="AV58" i="258" s="1"/>
  <c r="AZ53" i="258"/>
  <c r="BA53" i="258" s="1"/>
  <c r="AZ48" i="258"/>
  <c r="BA48" i="258" s="1"/>
  <c r="AU24" i="258"/>
  <c r="AV24" i="258" s="1"/>
  <c r="V64" i="258"/>
  <c r="U52" i="258"/>
  <c r="X16" i="258"/>
  <c r="Y16" i="258" s="1"/>
  <c r="R36" i="258"/>
  <c r="S36" i="258" s="1"/>
  <c r="T31" i="258"/>
  <c r="X31" i="258" s="1"/>
  <c r="Y31" i="258" s="1"/>
  <c r="T71" i="258"/>
  <c r="AZ59" i="258"/>
  <c r="BA59" i="258" s="1"/>
  <c r="R57" i="258"/>
  <c r="S57" i="258" s="1"/>
  <c r="AU51" i="258"/>
  <c r="AV51" i="258" s="1"/>
  <c r="U47" i="258"/>
  <c r="AU35" i="258"/>
  <c r="AV35" i="258" s="1"/>
  <c r="AZ23" i="258"/>
  <c r="BA23" i="258" s="1"/>
  <c r="R52" i="258"/>
  <c r="S52" i="258" s="1"/>
  <c r="U64" i="258"/>
  <c r="V57" i="258"/>
  <c r="AU70" i="258"/>
  <c r="AV70" i="258" s="1"/>
  <c r="AU25" i="258"/>
  <c r="AV25" i="258" s="1"/>
  <c r="AZ24" i="258"/>
  <c r="BA24" i="258" s="1"/>
  <c r="AZ22" i="258"/>
  <c r="BA22" i="258" s="1"/>
  <c r="L16" i="258"/>
  <c r="T68" i="258"/>
  <c r="X68" i="258" s="1"/>
  <c r="Y68" i="258" s="1"/>
  <c r="AU54" i="258"/>
  <c r="AV54" i="258" s="1"/>
  <c r="AU75" i="258"/>
  <c r="AV75" i="258" s="1"/>
  <c r="R74" i="258"/>
  <c r="S74" i="258" s="1"/>
  <c r="T65" i="258"/>
  <c r="U63" i="258"/>
  <c r="T21" i="258"/>
  <c r="T36" i="258"/>
  <c r="X36" i="258" s="1"/>
  <c r="Y36" i="258" s="1"/>
  <c r="AE43" i="258"/>
  <c r="AF43" i="258" s="1"/>
  <c r="AU73" i="258"/>
  <c r="AV73" i="258" s="1"/>
  <c r="L76" i="258"/>
  <c r="E114" i="262" s="1"/>
  <c r="R114" i="262" s="1"/>
  <c r="AU68" i="258"/>
  <c r="AV68" i="258" s="1"/>
  <c r="AU64" i="258"/>
  <c r="AV64" i="258" s="1"/>
  <c r="AU52" i="258"/>
  <c r="AV52" i="258" s="1"/>
  <c r="AU49" i="258"/>
  <c r="AV49" i="258" s="1"/>
  <c r="AY46" i="258"/>
  <c r="AZ46" i="258" s="1"/>
  <c r="BA46" i="258" s="1"/>
  <c r="AZ37" i="258"/>
  <c r="BA37" i="258" s="1"/>
  <c r="L23" i="258"/>
  <c r="AY21" i="258"/>
  <c r="AZ21" i="258" s="1"/>
  <c r="BA21" i="258" s="1"/>
  <c r="AU37" i="258"/>
  <c r="AV37" i="258" s="1"/>
  <c r="V74" i="258"/>
  <c r="X74" i="258" s="1"/>
  <c r="Y74" i="258" s="1"/>
  <c r="R71" i="258"/>
  <c r="S71" i="258" s="1"/>
  <c r="AU72" i="258"/>
  <c r="AV72" i="258" s="1"/>
  <c r="T49" i="258"/>
  <c r="AZ35" i="258"/>
  <c r="BA35" i="258" s="1"/>
  <c r="T32" i="258"/>
  <c r="X32" i="258" s="1"/>
  <c r="Y32" i="258" s="1"/>
  <c r="AU31" i="258"/>
  <c r="AV31" i="258" s="1"/>
  <c r="I23" i="258"/>
  <c r="AZ68" i="258"/>
  <c r="BA68" i="258" s="1"/>
  <c r="AZ19" i="258"/>
  <c r="BA19" i="258" s="1"/>
  <c r="AU18" i="258"/>
  <c r="AV18" i="258" s="1"/>
  <c r="R141" i="255"/>
  <c r="H1462" i="107"/>
  <c r="H1468" i="107"/>
  <c r="H1127" i="107"/>
  <c r="H731" i="107"/>
  <c r="O14" i="257"/>
  <c r="P14" i="257" s="1"/>
  <c r="R14" i="257"/>
  <c r="S14" i="257" s="1"/>
  <c r="T14" i="257" s="1"/>
  <c r="AD14" i="257"/>
  <c r="AE14" i="257" s="1"/>
  <c r="AD15" i="257"/>
  <c r="AE15" i="257" s="1"/>
  <c r="H1241" i="107"/>
  <c r="H1042" i="107"/>
  <c r="H395" i="107"/>
  <c r="G415" i="107"/>
  <c r="H415" i="107" s="1"/>
  <c r="H563" i="107"/>
  <c r="H374" i="107"/>
  <c r="G2024" i="107"/>
  <c r="H2024" i="107" s="1"/>
  <c r="G2025" i="107" s="1"/>
  <c r="H2025" i="107" s="1"/>
  <c r="H2026" i="107" s="1"/>
  <c r="G2042" i="107"/>
  <c r="H2042" i="107" s="1"/>
  <c r="G2043" i="107" s="1"/>
  <c r="H2043" i="107" s="1"/>
  <c r="H2044" i="107" s="1"/>
  <c r="G356" i="107"/>
  <c r="H356" i="107" s="1"/>
  <c r="H1059" i="107"/>
  <c r="H799" i="107"/>
  <c r="H316" i="107"/>
  <c r="H312" i="107"/>
  <c r="G436" i="107"/>
  <c r="H436" i="107" s="1"/>
  <c r="H396" i="107"/>
  <c r="H1123" i="107"/>
  <c r="H633" i="107"/>
  <c r="H583" i="107"/>
  <c r="H38" i="107"/>
  <c r="G457" i="107"/>
  <c r="H457" i="107" s="1"/>
  <c r="H711" i="107"/>
  <c r="H1330" i="107"/>
  <c r="H1145" i="107"/>
  <c r="H1507" i="107"/>
  <c r="H903" i="107"/>
  <c r="H2151" i="107"/>
  <c r="H1542" i="107"/>
  <c r="H559" i="107"/>
  <c r="H1429" i="107"/>
  <c r="H333" i="107"/>
  <c r="H561" i="107"/>
  <c r="H1106" i="107"/>
  <c r="H629" i="107"/>
  <c r="H393" i="107"/>
  <c r="H1939" i="107"/>
  <c r="H940" i="107"/>
  <c r="H1486" i="107"/>
  <c r="H1159" i="107"/>
  <c r="H1141" i="107"/>
  <c r="G458" i="107"/>
  <c r="H458" i="107" s="1"/>
  <c r="H859" i="107"/>
  <c r="G2062" i="107" a="1"/>
  <c r="G2062" i="107" s="1"/>
  <c r="H2062" i="107" s="1"/>
  <c r="H2063" i="107" s="1"/>
  <c r="H614" i="107"/>
  <c r="H161" i="107"/>
  <c r="H168" i="107" s="1"/>
  <c r="H169" i="107" s="1"/>
  <c r="H170" i="107" s="1"/>
  <c r="H1166" i="107"/>
  <c r="H779" i="107"/>
  <c r="H654" i="107"/>
  <c r="H1450" i="107"/>
  <c r="H1451" i="107" s="1"/>
  <c r="H1021" i="107"/>
  <c r="H961" i="107"/>
  <c r="H61" i="107"/>
  <c r="H537" i="107"/>
  <c r="H1182" i="107"/>
  <c r="H1186" i="107" s="1"/>
  <c r="H1617" i="107"/>
  <c r="H1624" i="107" s="1"/>
  <c r="H1625" i="107" s="1"/>
  <c r="H1626" i="107" s="1"/>
  <c r="H132" i="107"/>
  <c r="H1108" i="107"/>
  <c r="H353" i="107"/>
  <c r="H1489" i="107"/>
  <c r="H1692" i="107"/>
  <c r="H1900" i="107"/>
  <c r="H1915" i="107"/>
  <c r="H1922" i="107" s="1"/>
  <c r="H1923" i="107" s="1"/>
  <c r="H1924" i="107" s="1"/>
  <c r="H1897" i="107"/>
  <c r="H454" i="107"/>
  <c r="G435" i="107"/>
  <c r="H81" i="107"/>
  <c r="H609" i="107"/>
  <c r="H839" i="107"/>
  <c r="G944" i="107"/>
  <c r="H944" i="107" s="1"/>
  <c r="G562" i="107"/>
  <c r="H336" i="107"/>
  <c r="H1073" i="107"/>
  <c r="H1025" i="107"/>
  <c r="H1935" i="107"/>
  <c r="H1007" i="107"/>
  <c r="H863" i="107"/>
  <c r="H540" i="107"/>
  <c r="H650" i="107"/>
  <c r="H1504" i="107"/>
  <c r="H1546" i="107"/>
  <c r="H2077" i="107"/>
  <c r="H2169" i="107"/>
  <c r="H759" i="107"/>
  <c r="H46" i="107"/>
  <c r="H734" i="107"/>
  <c r="H1635" i="107"/>
  <c r="H1642" i="107" s="1"/>
  <c r="H1643" i="107" s="1"/>
  <c r="H1056" i="107"/>
  <c r="H1039" i="107"/>
  <c r="H1003" i="107"/>
  <c r="H981" i="107"/>
  <c r="H433" i="107"/>
  <c r="H413" i="107"/>
  <c r="H372" i="107"/>
  <c r="H14" i="107"/>
  <c r="H1303" i="107"/>
  <c r="H819" i="107"/>
  <c r="H1364" i="107"/>
  <c r="H1423" i="107"/>
  <c r="H1325" i="107"/>
  <c r="H519" i="107"/>
  <c r="H135" i="107"/>
  <c r="H227" i="107"/>
  <c r="H234" i="107" s="1"/>
  <c r="H2058" i="107"/>
  <c r="H1882" i="107"/>
  <c r="H557" i="107"/>
  <c r="H1180" i="107"/>
  <c r="H66" i="107"/>
  <c r="H2115" i="107"/>
  <c r="H2122" i="107" s="1"/>
  <c r="H2123" i="107" s="1"/>
  <c r="H2133" i="107"/>
  <c r="H1827" i="107"/>
  <c r="H1565" i="107"/>
  <c r="N943" i="107"/>
  <c r="H1789" i="107"/>
  <c r="H2021" i="107"/>
  <c r="H2040" i="107"/>
  <c r="H659" i="107"/>
  <c r="H2096" i="107"/>
  <c r="H1653" i="107"/>
  <c r="H1660" i="107" s="1"/>
  <c r="H843" i="107"/>
  <c r="H503" i="107"/>
  <c r="H1561" i="107"/>
  <c r="H1309" i="107"/>
  <c r="H1707" i="107"/>
  <c r="H1261" i="107"/>
  <c r="G1243" i="107"/>
  <c r="H1243" i="107" s="1"/>
  <c r="H1247" i="107" s="1"/>
  <c r="G437" i="107"/>
  <c r="H437" i="107" s="1"/>
  <c r="H1689" i="107"/>
  <c r="H1750" i="107"/>
  <c r="H879" i="107"/>
  <c r="H147" i="107"/>
  <c r="H152" i="107" s="1"/>
  <c r="H69" i="107" a="1"/>
  <c r="H69" i="107" s="1"/>
  <c r="H1842" i="107"/>
  <c r="H1879" i="107"/>
  <c r="H1674" i="107"/>
  <c r="H1402" i="107"/>
  <c r="H1227" i="107"/>
  <c r="H986" i="107"/>
  <c r="H1864" i="107"/>
  <c r="H1205" i="107"/>
  <c r="H1975" i="107"/>
  <c r="H1981" i="107" s="1"/>
  <c r="H1770" i="107"/>
  <c r="G375" i="107"/>
  <c r="H375" i="107" s="1"/>
  <c r="H261" i="107"/>
  <c r="H268" i="107" s="1"/>
  <c r="H1957" i="107"/>
  <c r="H1369" i="107"/>
  <c r="H179" i="107"/>
  <c r="H186" i="107" s="1"/>
  <c r="H1992" i="107"/>
  <c r="H1996" i="107"/>
  <c r="H1954" i="107"/>
  <c r="H1522" i="107"/>
  <c r="H1525" i="107"/>
  <c r="N942" i="107"/>
  <c r="H1804" i="107"/>
  <c r="H1811" i="107" s="1"/>
  <c r="H211" i="107"/>
  <c r="H218" i="107" s="1"/>
  <c r="H1822" i="107"/>
  <c r="H341" i="107"/>
  <c r="G2154" i="107" a="1"/>
  <c r="G2154" i="107" s="1"/>
  <c r="H2154" i="107" s="1"/>
  <c r="H2155" i="107" s="1"/>
  <c r="H1388" i="107"/>
  <c r="H755" i="107"/>
  <c r="H1584" i="107"/>
  <c r="H690" i="107"/>
  <c r="H697" i="107" s="1"/>
  <c r="H672" i="107"/>
  <c r="H679" i="107" s="1"/>
  <c r="K72" i="248"/>
  <c r="H965" i="107"/>
  <c r="K70" i="248"/>
  <c r="K66" i="248"/>
  <c r="K62" i="248"/>
  <c r="K68" i="248"/>
  <c r="K60" i="248"/>
  <c r="G802" i="107"/>
  <c r="H802" i="107" s="1"/>
  <c r="H803" i="107" s="1"/>
  <c r="G783" i="107"/>
  <c r="H783" i="107" s="1"/>
  <c r="H1221" i="107"/>
  <c r="H1745" i="107"/>
  <c r="H1671" i="107"/>
  <c r="H1861" i="107"/>
  <c r="H23" i="107"/>
  <c r="H1281" i="107"/>
  <c r="H1267" i="107"/>
  <c r="H476" i="107"/>
  <c r="H899" i="107"/>
  <c r="H1201" i="107"/>
  <c r="G1283" i="107"/>
  <c r="H1283" i="107" s="1"/>
  <c r="H883" i="107"/>
  <c r="H482" i="107"/>
  <c r="H923" i="107"/>
  <c r="H919" i="107"/>
  <c r="H1344" i="107"/>
  <c r="H1349" i="107"/>
  <c r="H497" i="107"/>
  <c r="H1765" i="107"/>
  <c r="H1384" i="107"/>
  <c r="H277" i="107"/>
  <c r="H284" i="107" s="1"/>
  <c r="H285" i="107" s="1"/>
  <c r="H1089" i="107"/>
  <c r="H1095" i="107" s="1"/>
  <c r="H1096" i="107" s="1"/>
  <c r="H1406" i="107"/>
  <c r="H1580" i="107"/>
  <c r="H1785" i="107"/>
  <c r="H1846" i="107"/>
  <c r="H195" i="107"/>
  <c r="H202" i="107" s="1"/>
  <c r="H203" i="107" s="1"/>
  <c r="H243" i="107"/>
  <c r="H250" i="107" s="1"/>
  <c r="H251" i="107" s="1"/>
  <c r="L66" i="258"/>
  <c r="E109" i="262" s="1"/>
  <c r="R109" i="262" s="1"/>
  <c r="U46" i="258"/>
  <c r="V46" i="258"/>
  <c r="R46" i="258"/>
  <c r="S46" i="258" s="1"/>
  <c r="K33" i="256"/>
  <c r="L35" i="256" s="1"/>
  <c r="E185" i="262" s="1"/>
  <c r="R185" i="262" s="1"/>
  <c r="U75" i="258"/>
  <c r="V75" i="258"/>
  <c r="T75" i="258"/>
  <c r="T46" i="258"/>
  <c r="M76" i="258"/>
  <c r="AZ16" i="258"/>
  <c r="BA16" i="258" s="1"/>
  <c r="G2136" i="107" a="1"/>
  <c r="G2136" i="107" s="1"/>
  <c r="H2136" i="107" s="1"/>
  <c r="H2137" i="107" s="1"/>
  <c r="U72" i="258"/>
  <c r="T72" i="258"/>
  <c r="AZ54" i="258"/>
  <c r="BA54" i="258" s="1"/>
  <c r="AZ31" i="258"/>
  <c r="BA31" i="258" s="1"/>
  <c r="L52" i="256"/>
  <c r="E188" i="262" s="1"/>
  <c r="R188" i="262" s="1"/>
  <c r="R73" i="258"/>
  <c r="S73" i="258" s="1"/>
  <c r="AD20" i="257"/>
  <c r="AE20" i="257" s="1"/>
  <c r="AA21" i="257"/>
  <c r="AD21" i="257" s="1"/>
  <c r="AE21" i="257" s="1"/>
  <c r="AZ43" i="258"/>
  <c r="BA43" i="258" s="1"/>
  <c r="BB43" i="258" s="1"/>
  <c r="R20" i="257"/>
  <c r="Q20" i="257"/>
  <c r="AD26" i="257"/>
  <c r="AE26" i="257" s="1"/>
  <c r="AE27" i="257" s="1"/>
  <c r="AZ36" i="258"/>
  <c r="BA36" i="258" s="1"/>
  <c r="O20" i="257"/>
  <c r="P20" i="257" s="1"/>
  <c r="Q25" i="257"/>
  <c r="S25" i="257" s="1"/>
  <c r="T25" i="257" s="1"/>
  <c r="U25" i="257" s="1"/>
  <c r="O25" i="257"/>
  <c r="P25" i="257" s="1"/>
  <c r="G2172" i="107" a="1"/>
  <c r="G2172" i="107" s="1"/>
  <c r="H2172" i="107" s="1"/>
  <c r="H2173" i="107" s="1"/>
  <c r="U24" i="258"/>
  <c r="X24" i="258" s="1"/>
  <c r="Y24" i="258" s="1"/>
  <c r="U43" i="258"/>
  <c r="P23" i="258"/>
  <c r="H20" i="259"/>
  <c r="R31" i="258"/>
  <c r="S31" i="258" s="1"/>
  <c r="V71" i="258"/>
  <c r="U54" i="258"/>
  <c r="M47" i="258"/>
  <c r="M55" i="258" s="1"/>
  <c r="U17" i="258"/>
  <c r="R53" i="258"/>
  <c r="S53" i="258" s="1"/>
  <c r="T57" i="258"/>
  <c r="AY72" i="258"/>
  <c r="AZ72" i="258" s="1"/>
  <c r="BA72" i="258" s="1"/>
  <c r="Q97" i="261"/>
  <c r="Q182" i="261"/>
  <c r="Q78" i="261"/>
  <c r="Q186" i="261"/>
  <c r="Q136" i="261"/>
  <c r="Q126" i="261" s="1"/>
  <c r="R126" i="261" s="1"/>
  <c r="Q93" i="261"/>
  <c r="Q152" i="261"/>
  <c r="R152" i="261" s="1"/>
  <c r="Q85" i="261"/>
  <c r="Q140" i="261"/>
  <c r="R140" i="261" s="1"/>
  <c r="E13" i="262" s="1"/>
  <c r="Q164" i="261"/>
  <c r="M138" i="261" s="1"/>
  <c r="Q43" i="261"/>
  <c r="R43" i="261" s="1"/>
  <c r="K33" i="249"/>
  <c r="Q305" i="255"/>
  <c r="R305" i="255" s="1"/>
  <c r="Q322" i="255"/>
  <c r="R322" i="255" s="1"/>
  <c r="Q344" i="255"/>
  <c r="R344" i="255" s="1"/>
  <c r="R9" i="255"/>
  <c r="Q319" i="255"/>
  <c r="R319" i="255" s="1"/>
  <c r="R281" i="255"/>
  <c r="Q332" i="255"/>
  <c r="R332" i="255" s="1"/>
  <c r="Q289" i="255"/>
  <c r="R289" i="255" s="1"/>
  <c r="Q431" i="255"/>
  <c r="R431" i="255" s="1"/>
  <c r="R391" i="255"/>
  <c r="Q293" i="255"/>
  <c r="R293" i="255" s="1"/>
  <c r="R292" i="255"/>
  <c r="K46" i="249"/>
  <c r="R33" i="255"/>
  <c r="O373" i="255"/>
  <c r="Q373" i="255" s="1"/>
  <c r="R373" i="255" s="1"/>
  <c r="R15" i="255"/>
  <c r="R120" i="255"/>
  <c r="Q428" i="255"/>
  <c r="R146" i="255"/>
  <c r="Q386" i="255"/>
  <c r="R386" i="255" s="1"/>
  <c r="K49" i="249"/>
  <c r="K39" i="249"/>
  <c r="K45" i="249"/>
  <c r="K44" i="249"/>
  <c r="K34" i="249"/>
  <c r="K29" i="249"/>
  <c r="K51" i="249"/>
  <c r="K47" i="249"/>
  <c r="K43" i="249"/>
  <c r="K32" i="249"/>
  <c r="K48" i="249"/>
  <c r="K50" i="249"/>
  <c r="K41" i="249"/>
  <c r="K31" i="249"/>
  <c r="K40" i="249"/>
  <c r="H2012" i="107"/>
  <c r="R22" i="255"/>
  <c r="E427" i="255"/>
  <c r="Q427" i="255" s="1"/>
  <c r="R382" i="255"/>
  <c r="R26" i="255"/>
  <c r="E429" i="255"/>
  <c r="Q429" i="255" s="1"/>
  <c r="R111" i="255"/>
  <c r="O348" i="255"/>
  <c r="Q348" i="255" s="1"/>
  <c r="R348" i="255" s="1"/>
  <c r="R419" i="255"/>
  <c r="R262" i="255"/>
  <c r="R253" i="255"/>
  <c r="Q430" i="255"/>
  <c r="H715" i="107"/>
  <c r="H1714" i="107" l="1"/>
  <c r="K42" i="249"/>
  <c r="E12" i="267"/>
  <c r="H1076" i="107"/>
  <c r="H1079" i="107" s="1"/>
  <c r="H1080" i="107" s="1"/>
  <c r="H1189" i="107"/>
  <c r="H1190" i="107" s="1"/>
  <c r="H1191" i="107" s="1"/>
  <c r="B71" i="248"/>
  <c r="H87" i="107"/>
  <c r="H88" i="107" s="1"/>
  <c r="H89" i="107" s="1"/>
  <c r="H1250" i="107"/>
  <c r="H1251" i="107" s="1"/>
  <c r="H1252" i="107" s="1"/>
  <c r="H2158" i="107"/>
  <c r="H2159" i="107" s="1"/>
  <c r="H2160" i="107" s="1"/>
  <c r="M104" i="255"/>
  <c r="M103" i="255"/>
  <c r="M105" i="255"/>
  <c r="E12" i="262"/>
  <c r="Q12" i="262" s="1"/>
  <c r="H908" i="107"/>
  <c r="H909" i="107" s="1"/>
  <c r="H125" i="107"/>
  <c r="H418" i="107"/>
  <c r="H422" i="107" s="1"/>
  <c r="H423" i="107" s="1"/>
  <c r="H526" i="107"/>
  <c r="H527" i="107" s="1"/>
  <c r="H528" i="107" s="1"/>
  <c r="H1550" i="107"/>
  <c r="H1551" i="107" s="1"/>
  <c r="H1552" i="107" s="1"/>
  <c r="X43" i="258"/>
  <c r="Y43" i="258" s="1"/>
  <c r="Z43" i="258" s="1"/>
  <c r="BC43" i="258" s="1"/>
  <c r="BC44" i="258" s="1"/>
  <c r="E95" i="262" s="1"/>
  <c r="R95" i="262" s="1"/>
  <c r="Z80" i="258"/>
  <c r="BC80" i="258" s="1"/>
  <c r="BD80" i="258" s="1"/>
  <c r="BB18" i="258"/>
  <c r="BB63" i="258"/>
  <c r="X69" i="258"/>
  <c r="Y69" i="258" s="1"/>
  <c r="Z69" i="258" s="1"/>
  <c r="BC69" i="258" s="1"/>
  <c r="BB62" i="258"/>
  <c r="Z31" i="258"/>
  <c r="BC31" i="258" s="1"/>
  <c r="J80" i="258"/>
  <c r="K80" i="258" s="1"/>
  <c r="BB46" i="258"/>
  <c r="BB16" i="258"/>
  <c r="X53" i="258"/>
  <c r="Y53" i="258" s="1"/>
  <c r="Z53" i="258" s="1"/>
  <c r="BC53" i="258" s="1"/>
  <c r="BB84" i="258"/>
  <c r="BB17" i="258"/>
  <c r="Z16" i="258"/>
  <c r="BC16" i="258" s="1"/>
  <c r="Z20" i="258"/>
  <c r="BC20" i="258" s="1"/>
  <c r="BB15" i="258"/>
  <c r="L14" i="259"/>
  <c r="M14" i="259" s="1"/>
  <c r="M17" i="259" s="1"/>
  <c r="U14" i="257"/>
  <c r="U17" i="257" s="1"/>
  <c r="E28" i="262" s="1"/>
  <c r="R28" i="262" s="1"/>
  <c r="M41" i="261"/>
  <c r="H807" i="107"/>
  <c r="H808" i="107" s="1"/>
  <c r="G2099" i="107" a="1"/>
  <c r="G2099" i="107" s="1"/>
  <c r="H2099" i="107" s="1"/>
  <c r="H2100" i="107" s="1"/>
  <c r="H2103" i="107" s="1"/>
  <c r="X60" i="258"/>
  <c r="Y60" i="258" s="1"/>
  <c r="Z60" i="258" s="1"/>
  <c r="BC60" i="258" s="1"/>
  <c r="H2085" i="107"/>
  <c r="H2086" i="107" s="1"/>
  <c r="H2087" i="107" s="1"/>
  <c r="H1130" i="107"/>
  <c r="H1131" i="107" s="1"/>
  <c r="H1132" i="107" s="1"/>
  <c r="BB48" i="258"/>
  <c r="BB20" i="258"/>
  <c r="AX20" i="260"/>
  <c r="AX23" i="260" s="1"/>
  <c r="AX18" i="260"/>
  <c r="Q176" i="261"/>
  <c r="R176" i="261" s="1"/>
  <c r="H1473" i="107"/>
  <c r="H1474" i="107" s="1"/>
  <c r="BB22" i="258"/>
  <c r="BB58" i="258"/>
  <c r="X70" i="258"/>
  <c r="Y70" i="258" s="1"/>
  <c r="Z70" i="258" s="1"/>
  <c r="BC70" i="258" s="1"/>
  <c r="BB50" i="258"/>
  <c r="Z82" i="258"/>
  <c r="BC82" i="258" s="1"/>
  <c r="Z84" i="258"/>
  <c r="BC84" i="258" s="1"/>
  <c r="BD84" i="258" s="1"/>
  <c r="Z85" i="258"/>
  <c r="BC85" i="258" s="1"/>
  <c r="Q9" i="262"/>
  <c r="R9" i="262" s="1"/>
  <c r="M36" i="259"/>
  <c r="M39" i="259" s="1"/>
  <c r="E89" i="262" s="1"/>
  <c r="R89" i="262" s="1"/>
  <c r="J33" i="259"/>
  <c r="L30" i="259"/>
  <c r="M30" i="259" s="1"/>
  <c r="M33" i="259" s="1"/>
  <c r="X49" i="258"/>
  <c r="Y49" i="258" s="1"/>
  <c r="Z49" i="258" s="1"/>
  <c r="BC49" i="258" s="1"/>
  <c r="BB38" i="258"/>
  <c r="Z25" i="258"/>
  <c r="BC25" i="258" s="1"/>
  <c r="X48" i="258"/>
  <c r="Y48" i="258" s="1"/>
  <c r="Z48" i="258" s="1"/>
  <c r="BC48" i="258" s="1"/>
  <c r="BB82" i="258"/>
  <c r="BB51" i="258"/>
  <c r="BB85" i="258"/>
  <c r="X72" i="258"/>
  <c r="Y72" i="258" s="1"/>
  <c r="Z72" i="258" s="1"/>
  <c r="BC72" i="258" s="1"/>
  <c r="BB69" i="258"/>
  <c r="X61" i="258"/>
  <c r="Y61" i="258" s="1"/>
  <c r="Z61" i="258" s="1"/>
  <c r="BC61" i="258" s="1"/>
  <c r="BB57" i="258"/>
  <c r="BB34" i="258"/>
  <c r="Z81" i="258"/>
  <c r="BC81" i="258" s="1"/>
  <c r="BB81" i="258"/>
  <c r="BB21" i="258"/>
  <c r="X57" i="258"/>
  <c r="Y57" i="258" s="1"/>
  <c r="Z57" i="258" s="1"/>
  <c r="BC57" i="258" s="1"/>
  <c r="BB31" i="258"/>
  <c r="R47" i="258"/>
  <c r="S47" i="258" s="1"/>
  <c r="BB37" i="258"/>
  <c r="X47" i="258"/>
  <c r="Y47" i="258" s="1"/>
  <c r="BB74" i="258"/>
  <c r="X73" i="258"/>
  <c r="Y73" i="258" s="1"/>
  <c r="Z73" i="258" s="1"/>
  <c r="BC73" i="258" s="1"/>
  <c r="Z37" i="258"/>
  <c r="BC37" i="258" s="1"/>
  <c r="AM43" i="258"/>
  <c r="BB36" i="258"/>
  <c r="BB25" i="258"/>
  <c r="BB33" i="258"/>
  <c r="X58" i="258"/>
  <c r="Y58" i="258" s="1"/>
  <c r="Z58" i="258" s="1"/>
  <c r="BC58" i="258" s="1"/>
  <c r="Z32" i="258"/>
  <c r="BC32" i="258" s="1"/>
  <c r="Z74" i="258"/>
  <c r="BC74" i="258" s="1"/>
  <c r="BB49" i="258"/>
  <c r="X63" i="258"/>
  <c r="Y63" i="258" s="1"/>
  <c r="Z63" i="258" s="1"/>
  <c r="BC63" i="258" s="1"/>
  <c r="R38" i="258"/>
  <c r="S38" i="258" s="1"/>
  <c r="Z38" i="258" s="1"/>
  <c r="BC38" i="258" s="1"/>
  <c r="BB70" i="258"/>
  <c r="BB24" i="258"/>
  <c r="Z27" i="258"/>
  <c r="BC27" i="258" s="1"/>
  <c r="Z35" i="258"/>
  <c r="BC35" i="258" s="1"/>
  <c r="BB27" i="258"/>
  <c r="BB65" i="258"/>
  <c r="Z33" i="258"/>
  <c r="BC33" i="258" s="1"/>
  <c r="BB60" i="258"/>
  <c r="Z18" i="258"/>
  <c r="BC18" i="258" s="1"/>
  <c r="X64" i="258"/>
  <c r="Y64" i="258" s="1"/>
  <c r="Z64" i="258" s="1"/>
  <c r="BC64" i="258" s="1"/>
  <c r="BB68" i="258"/>
  <c r="BB52" i="258"/>
  <c r="X54" i="258"/>
  <c r="Y54" i="258" s="1"/>
  <c r="Z54" i="258" s="1"/>
  <c r="BC54" i="258" s="1"/>
  <c r="BB19" i="258"/>
  <c r="X46" i="258"/>
  <c r="Y46" i="258" s="1"/>
  <c r="Z46" i="258" s="1"/>
  <c r="BC46" i="258" s="1"/>
  <c r="BB79" i="258"/>
  <c r="BB39" i="258"/>
  <c r="Z15" i="258"/>
  <c r="BC15" i="258" s="1"/>
  <c r="BB71" i="258"/>
  <c r="X21" i="258"/>
  <c r="Y21" i="258" s="1"/>
  <c r="Z21" i="258" s="1"/>
  <c r="BC21" i="258" s="1"/>
  <c r="X71" i="258"/>
  <c r="Y71" i="258" s="1"/>
  <c r="Z71" i="258" s="1"/>
  <c r="BC71" i="258" s="1"/>
  <c r="BB23" i="258"/>
  <c r="BB59" i="258"/>
  <c r="X52" i="258"/>
  <c r="Y52" i="258" s="1"/>
  <c r="Z52" i="258" s="1"/>
  <c r="BC52" i="258" s="1"/>
  <c r="J52" i="258" s="1"/>
  <c r="K52" i="258" s="1"/>
  <c r="BB32" i="258"/>
  <c r="X65" i="258"/>
  <c r="Y65" i="258" s="1"/>
  <c r="Z65" i="258" s="1"/>
  <c r="BC65" i="258" s="1"/>
  <c r="Z22" i="258"/>
  <c r="BC22" i="258" s="1"/>
  <c r="Z19" i="258"/>
  <c r="BC19" i="258" s="1"/>
  <c r="BB75" i="258"/>
  <c r="BB64" i="258"/>
  <c r="Z68" i="258"/>
  <c r="BC68" i="258" s="1"/>
  <c r="X62" i="258"/>
  <c r="Y62" i="258" s="1"/>
  <c r="Z62" i="258" s="1"/>
  <c r="BC62" i="258" s="1"/>
  <c r="X59" i="258"/>
  <c r="Y59" i="258" s="1"/>
  <c r="Z59" i="258" s="1"/>
  <c r="BC59" i="258" s="1"/>
  <c r="Z34" i="258"/>
  <c r="BC34" i="258" s="1"/>
  <c r="BB73" i="258"/>
  <c r="AU47" i="258"/>
  <c r="AV47" i="258" s="1"/>
  <c r="BB47" i="258" s="1"/>
  <c r="X17" i="258"/>
  <c r="Y17" i="258" s="1"/>
  <c r="Z17" i="258" s="1"/>
  <c r="BC17" i="258" s="1"/>
  <c r="L29" i="258"/>
  <c r="E60" i="262" s="1"/>
  <c r="R60" i="262" s="1"/>
  <c r="BB53" i="258"/>
  <c r="X79" i="258"/>
  <c r="Y79" i="258" s="1"/>
  <c r="Z79" i="258" s="1"/>
  <c r="BC79" i="258" s="1"/>
  <c r="Z39" i="258"/>
  <c r="BC39" i="258" s="1"/>
  <c r="BB61" i="258"/>
  <c r="Z51" i="258"/>
  <c r="BC51" i="258" s="1"/>
  <c r="X50" i="258"/>
  <c r="Y50" i="258" s="1"/>
  <c r="Z50" i="258" s="1"/>
  <c r="BC50" i="258" s="1"/>
  <c r="Z24" i="258"/>
  <c r="BC24" i="258" s="1"/>
  <c r="BB54" i="258"/>
  <c r="BB35" i="258"/>
  <c r="Z36" i="258"/>
  <c r="BC36" i="258" s="1"/>
  <c r="BB72" i="258"/>
  <c r="H720" i="107"/>
  <c r="H721" i="107" s="1"/>
  <c r="H1045" i="107"/>
  <c r="H1046" i="107" s="1"/>
  <c r="AE16" i="257"/>
  <c r="AE17" i="257" s="1"/>
  <c r="E29" i="262" s="1"/>
  <c r="R29" i="262" s="1"/>
  <c r="H1333" i="107"/>
  <c r="H1334" i="107" s="1"/>
  <c r="H1696" i="107"/>
  <c r="H1697" i="107" s="1"/>
  <c r="H1698" i="107" s="1"/>
  <c r="H357" i="107"/>
  <c r="H361" i="107" s="1"/>
  <c r="H1793" i="107"/>
  <c r="H1794" i="107" s="1"/>
  <c r="H1062" i="107"/>
  <c r="H1063" i="107" s="1"/>
  <c r="H1064" i="107" s="1"/>
  <c r="H2066" i="107"/>
  <c r="H2067" i="107" s="1"/>
  <c r="H2068" i="107" s="1"/>
  <c r="H661" i="107"/>
  <c r="H662" i="107" s="1"/>
  <c r="H663" i="107" s="1"/>
  <c r="H2124" i="107"/>
  <c r="H1588" i="107"/>
  <c r="H1589" i="107" s="1"/>
  <c r="H507" i="107"/>
  <c r="H508" i="107" s="1"/>
  <c r="H826" i="107"/>
  <c r="H827" i="107" s="1"/>
  <c r="H1434" i="107"/>
  <c r="H1435" i="107" s="1"/>
  <c r="H1028" i="107"/>
  <c r="H1029" i="107" s="1"/>
  <c r="H1030" i="107" s="1"/>
  <c r="H1452" i="107"/>
  <c r="H848" i="107"/>
  <c r="H849" i="107" s="1"/>
  <c r="H636" i="107"/>
  <c r="H637" i="107" s="1"/>
  <c r="H638" i="107" s="1"/>
  <c r="H319" i="107"/>
  <c r="H320" i="107" s="1"/>
  <c r="H321" i="107" s="1"/>
  <c r="H1148" i="107"/>
  <c r="H1149" i="107" s="1"/>
  <c r="H868" i="107"/>
  <c r="H869" i="107" s="1"/>
  <c r="H870" i="107" s="1"/>
  <c r="H1850" i="107"/>
  <c r="H1851" i="107" s="1"/>
  <c r="H969" i="107"/>
  <c r="H970" i="107" s="1"/>
  <c r="H398" i="107"/>
  <c r="H402" i="107" s="1"/>
  <c r="H1409" i="107"/>
  <c r="H1410" i="107" s="1"/>
  <c r="H1169" i="107"/>
  <c r="H1170" i="107" s="1"/>
  <c r="H1171" i="107" s="1"/>
  <c r="H2176" i="107"/>
  <c r="H2177" i="107" s="1"/>
  <c r="H1754" i="107"/>
  <c r="H1755" i="107" s="1"/>
  <c r="H70" i="107"/>
  <c r="H71" i="107" s="1"/>
  <c r="H72" i="107" s="1"/>
  <c r="H737" i="107"/>
  <c r="H742" i="107" s="1"/>
  <c r="H743" i="107" s="1"/>
  <c r="H744" i="107" s="1"/>
  <c r="H1511" i="107"/>
  <c r="H1512" i="107" s="1"/>
  <c r="H1513" i="107" s="1"/>
  <c r="H618" i="107"/>
  <c r="H619" i="107" s="1"/>
  <c r="H1904" i="107"/>
  <c r="H1905" i="107" s="1"/>
  <c r="H1906" i="107" s="1"/>
  <c r="H1493" i="107"/>
  <c r="H1494" i="107" s="1"/>
  <c r="H763" i="107"/>
  <c r="H764" i="107" s="1"/>
  <c r="H1010" i="107"/>
  <c r="H1011" i="107" s="1"/>
  <c r="H1012" i="107" s="1"/>
  <c r="H1943" i="107"/>
  <c r="H1944" i="107" s="1"/>
  <c r="H1312" i="107"/>
  <c r="H1313" i="107" s="1"/>
  <c r="H138" i="107"/>
  <c r="H139" i="107" s="1"/>
  <c r="H1961" i="107"/>
  <c r="H1962" i="107" s="1"/>
  <c r="H1963" i="107" s="1"/>
  <c r="H1372" i="107"/>
  <c r="H1373" i="107" s="1"/>
  <c r="H1109" i="107"/>
  <c r="H1112" i="107" s="1"/>
  <c r="H543" i="107"/>
  <c r="H1661" i="107"/>
  <c r="H1662" i="107" s="1"/>
  <c r="H1270" i="107"/>
  <c r="H1271" i="107" s="1"/>
  <c r="H26" i="107"/>
  <c r="H27" i="107" s="1"/>
  <c r="H945" i="107"/>
  <c r="H948" i="107" s="1"/>
  <c r="G560" i="107"/>
  <c r="H435" i="107"/>
  <c r="H439" i="107" s="1"/>
  <c r="H443" i="107" s="1"/>
  <c r="H1644" i="107"/>
  <c r="H337" i="107"/>
  <c r="H342" i="107" s="1"/>
  <c r="H2140" i="107"/>
  <c r="H2141" i="107" s="1"/>
  <c r="H2047" i="107"/>
  <c r="H2048" i="107" s="1"/>
  <c r="H1208" i="107"/>
  <c r="H1209" i="107" s="1"/>
  <c r="H991" i="107"/>
  <c r="G589" i="107"/>
  <c r="H589" i="107" s="1"/>
  <c r="H562" i="107"/>
  <c r="H1831" i="107"/>
  <c r="H1832" i="107" s="1"/>
  <c r="H49" i="107"/>
  <c r="H1886" i="107"/>
  <c r="H1569" i="107"/>
  <c r="H1570" i="107" s="1"/>
  <c r="H1868" i="107"/>
  <c r="H1869" i="107" s="1"/>
  <c r="H1529" i="107"/>
  <c r="H1530" i="107" s="1"/>
  <c r="H2029" i="107"/>
  <c r="H2030" i="107" s="1"/>
  <c r="H1352" i="107"/>
  <c r="H1353" i="107" s="1"/>
  <c r="H680" i="107"/>
  <c r="H681" i="107" s="1"/>
  <c r="H219" i="107"/>
  <c r="H220" i="107" s="1"/>
  <c r="H698" i="107"/>
  <c r="H699" i="107" s="1"/>
  <c r="H187" i="107"/>
  <c r="H188" i="107" s="1"/>
  <c r="H459" i="107"/>
  <c r="H463" i="107" s="1"/>
  <c r="H1774" i="107"/>
  <c r="H1775" i="107" s="1"/>
  <c r="H888" i="107"/>
  <c r="H889" i="107" s="1"/>
  <c r="H1999" i="107"/>
  <c r="H153" i="107"/>
  <c r="H154" i="107" s="1"/>
  <c r="H376" i="107"/>
  <c r="H380" i="107" s="1"/>
  <c r="H1982" i="107"/>
  <c r="H1983" i="107" s="1"/>
  <c r="H1715" i="107"/>
  <c r="H1716" i="107" s="1"/>
  <c r="H1391" i="107"/>
  <c r="H1392" i="107" s="1"/>
  <c r="H1678" i="107"/>
  <c r="H1679" i="107" s="1"/>
  <c r="H1230" i="107"/>
  <c r="H1231" i="107" s="1"/>
  <c r="H235" i="107"/>
  <c r="H236" i="107" s="1"/>
  <c r="H1812" i="107"/>
  <c r="H1813" i="107" s="1"/>
  <c r="H269" i="107"/>
  <c r="H270" i="107" s="1"/>
  <c r="X75" i="258"/>
  <c r="Y75" i="258" s="1"/>
  <c r="Z75" i="258" s="1"/>
  <c r="BC75" i="258" s="1"/>
  <c r="H784" i="107"/>
  <c r="H788" i="107" s="1"/>
  <c r="H789" i="107" s="1"/>
  <c r="AF26" i="257"/>
  <c r="U28" i="257"/>
  <c r="E42" i="262" s="1"/>
  <c r="R42" i="262" s="1"/>
  <c r="H204" i="107"/>
  <c r="H1097" i="107"/>
  <c r="E22" i="262"/>
  <c r="R22" i="262" s="1"/>
  <c r="M20" i="260"/>
  <c r="N20" i="260" s="1"/>
  <c r="N23" i="260" s="1"/>
  <c r="E21" i="262" s="1"/>
  <c r="R21" i="262" s="1"/>
  <c r="H1287" i="107"/>
  <c r="H1290" i="107" s="1"/>
  <c r="H1291" i="107" s="1"/>
  <c r="AE28" i="257"/>
  <c r="E43" i="262" s="1"/>
  <c r="R43" i="262" s="1"/>
  <c r="H25" i="257"/>
  <c r="I25" i="257" s="1"/>
  <c r="I28" i="257" s="1"/>
  <c r="E41" i="262" s="1"/>
  <c r="R41" i="262" s="1"/>
  <c r="O19" i="259"/>
  <c r="Q19" i="259" s="1"/>
  <c r="Q22" i="259" s="1"/>
  <c r="S20" i="257"/>
  <c r="T20" i="257" s="1"/>
  <c r="U20" i="257" s="1"/>
  <c r="T23" i="258"/>
  <c r="X23" i="258" s="1"/>
  <c r="Y23" i="258" s="1"/>
  <c r="R23" i="258"/>
  <c r="S23" i="258" s="1"/>
  <c r="H485" i="107"/>
  <c r="H486" i="107" s="1"/>
  <c r="BB44" i="258"/>
  <c r="H286" i="107"/>
  <c r="H928" i="107"/>
  <c r="H929" i="107" s="1"/>
  <c r="H252" i="107"/>
  <c r="AE22" i="257"/>
  <c r="K28" i="249"/>
  <c r="Q76" i="261"/>
  <c r="R97" i="261"/>
  <c r="R164" i="261"/>
  <c r="K138" i="261"/>
  <c r="Q138" i="261" s="1"/>
  <c r="R138" i="261" s="1"/>
  <c r="E426" i="255"/>
  <c r="Q426" i="255" s="1"/>
  <c r="R425" i="255" s="1"/>
  <c r="Q424" i="255"/>
  <c r="R424" i="255" s="1"/>
  <c r="K53" i="249" l="1"/>
  <c r="K63" i="249" s="1"/>
  <c r="K108" i="249" s="1"/>
  <c r="E13" i="248"/>
  <c r="G12" i="267"/>
  <c r="F12" i="267" s="1"/>
  <c r="R84" i="255"/>
  <c r="H1475" i="107"/>
  <c r="H910" i="107"/>
  <c r="H1495" i="107"/>
  <c r="H1756" i="107"/>
  <c r="H1411" i="107"/>
  <c r="H828" i="107"/>
  <c r="H809" i="107"/>
  <c r="H722" i="107"/>
  <c r="H1870" i="107"/>
  <c r="H1436" i="107"/>
  <c r="H1150" i="107"/>
  <c r="H1272" i="107"/>
  <c r="J16" i="258"/>
  <c r="K16" i="258" s="1"/>
  <c r="J31" i="258"/>
  <c r="K31" i="258" s="1"/>
  <c r="BD16" i="258"/>
  <c r="BD37" i="258"/>
  <c r="J62" i="258"/>
  <c r="K62" i="258" s="1"/>
  <c r="J18" i="258"/>
  <c r="K18" i="258" s="1"/>
  <c r="J82" i="258"/>
  <c r="K82" i="258" s="1"/>
  <c r="BD34" i="258"/>
  <c r="J20" i="258"/>
  <c r="K20" i="258" s="1"/>
  <c r="BD70" i="258"/>
  <c r="BD25" i="258"/>
  <c r="BD82" i="258"/>
  <c r="BD20" i="258"/>
  <c r="BD31" i="258"/>
  <c r="BD71" i="258"/>
  <c r="BD22" i="258"/>
  <c r="J48" i="258"/>
  <c r="K48" i="258" s="1"/>
  <c r="BD48" i="258"/>
  <c r="J58" i="258"/>
  <c r="K58" i="258" s="1"/>
  <c r="BD32" i="258"/>
  <c r="J68" i="258"/>
  <c r="K68" i="258" s="1"/>
  <c r="J79" i="258"/>
  <c r="K79" i="258" s="1"/>
  <c r="J17" i="258"/>
  <c r="K17" i="258" s="1"/>
  <c r="J22" i="258"/>
  <c r="K22" i="258" s="1"/>
  <c r="J27" i="258"/>
  <c r="K27" i="258" s="1"/>
  <c r="J24" i="258"/>
  <c r="K24" i="258" s="1"/>
  <c r="H14" i="257"/>
  <c r="I14" i="257" s="1"/>
  <c r="I17" i="257" s="1"/>
  <c r="E27" i="262" s="1"/>
  <c r="R27" i="262" s="1"/>
  <c r="AF15" i="257"/>
  <c r="H971" i="107"/>
  <c r="H1852" i="107"/>
  <c r="H1590" i="107"/>
  <c r="H1571" i="107"/>
  <c r="H2104" i="107"/>
  <c r="H2105" i="107" s="1"/>
  <c r="H1335" i="107"/>
  <c r="J54" i="258"/>
  <c r="K54" i="258" s="1"/>
  <c r="BD60" i="258"/>
  <c r="J72" i="258"/>
  <c r="K72" i="258" s="1"/>
  <c r="J33" i="258"/>
  <c r="K33" i="258" s="1"/>
  <c r="BD58" i="258"/>
  <c r="J81" i="258"/>
  <c r="K81" i="258" s="1"/>
  <c r="H1210" i="107"/>
  <c r="H1047" i="107"/>
  <c r="J32" i="258"/>
  <c r="K32" i="258" s="1"/>
  <c r="Z47" i="258"/>
  <c r="BC47" i="258" s="1"/>
  <c r="BD47" i="258" s="1"/>
  <c r="BD85" i="258"/>
  <c r="J64" i="258"/>
  <c r="K64" i="258" s="1"/>
  <c r="BD27" i="258"/>
  <c r="BD74" i="258"/>
  <c r="J84" i="258"/>
  <c r="K84" i="258" s="1"/>
  <c r="E17" i="262"/>
  <c r="R17" i="262" s="1"/>
  <c r="M15" i="260"/>
  <c r="N15" i="260" s="1"/>
  <c r="N18" i="260" s="1"/>
  <c r="E16" i="262" s="1"/>
  <c r="R16" i="262" s="1"/>
  <c r="J60" i="258"/>
  <c r="K60" i="258" s="1"/>
  <c r="BD54" i="258"/>
  <c r="BD33" i="258"/>
  <c r="BD65" i="258"/>
  <c r="BD24" i="258"/>
  <c r="J71" i="258"/>
  <c r="K71" i="258" s="1"/>
  <c r="BD49" i="258"/>
  <c r="BB87" i="258"/>
  <c r="E179" i="262" s="1"/>
  <c r="R179" i="262" s="1"/>
  <c r="BD61" i="258"/>
  <c r="J51" i="258"/>
  <c r="K51" i="258" s="1"/>
  <c r="J69" i="258"/>
  <c r="K69" i="258" s="1"/>
  <c r="BB29" i="258"/>
  <c r="E59" i="262" s="1"/>
  <c r="R59" i="262" s="1"/>
  <c r="J37" i="258"/>
  <c r="K37" i="258" s="1"/>
  <c r="J85" i="258"/>
  <c r="K85" i="258" s="1"/>
  <c r="J57" i="258"/>
  <c r="K57" i="258" s="1"/>
  <c r="BD57" i="258"/>
  <c r="BD36" i="258"/>
  <c r="J59" i="258"/>
  <c r="K59" i="258" s="1"/>
  <c r="J53" i="258"/>
  <c r="K53" i="258" s="1"/>
  <c r="J43" i="258"/>
  <c r="K43" i="258" s="1"/>
  <c r="K44" i="258" s="1"/>
  <c r="E94" i="262" s="1"/>
  <c r="R94" i="262" s="1"/>
  <c r="BD18" i="258"/>
  <c r="J70" i="258"/>
  <c r="K70" i="258" s="1"/>
  <c r="J65" i="258"/>
  <c r="K65" i="258" s="1"/>
  <c r="BD21" i="258"/>
  <c r="BD81" i="258"/>
  <c r="BD43" i="258"/>
  <c r="BD72" i="258"/>
  <c r="J49" i="258"/>
  <c r="K49" i="258" s="1"/>
  <c r="J34" i="258"/>
  <c r="K34" i="258" s="1"/>
  <c r="BD63" i="258"/>
  <c r="J63" i="258"/>
  <c r="K63" i="258" s="1"/>
  <c r="J73" i="258"/>
  <c r="K73" i="258" s="1"/>
  <c r="BD73" i="258"/>
  <c r="J25" i="258"/>
  <c r="K25" i="258" s="1"/>
  <c r="BD52" i="258"/>
  <c r="BC76" i="258"/>
  <c r="BD53" i="258"/>
  <c r="BD68" i="258"/>
  <c r="J21" i="258"/>
  <c r="K21" i="258" s="1"/>
  <c r="BB40" i="258"/>
  <c r="E76" i="262" s="1"/>
  <c r="R76" i="262" s="1"/>
  <c r="J74" i="258"/>
  <c r="K74" i="258" s="1"/>
  <c r="BD69" i="258"/>
  <c r="BC40" i="258"/>
  <c r="E75" i="262" s="1"/>
  <c r="R75" i="262" s="1"/>
  <c r="BD59" i="258"/>
  <c r="BC66" i="258"/>
  <c r="E107" i="262" s="1"/>
  <c r="R107" i="262" s="1"/>
  <c r="BB66" i="258"/>
  <c r="E108" i="262" s="1"/>
  <c r="R108" i="262" s="1"/>
  <c r="BD62" i="258"/>
  <c r="BD51" i="258"/>
  <c r="BD79" i="258"/>
  <c r="J39" i="258"/>
  <c r="K39" i="258" s="1"/>
  <c r="J15" i="258"/>
  <c r="K15" i="258" s="1"/>
  <c r="BD15" i="258"/>
  <c r="BB55" i="258"/>
  <c r="E102" i="262" s="1"/>
  <c r="R102" i="262" s="1"/>
  <c r="BD64" i="258"/>
  <c r="J19" i="258"/>
  <c r="K19" i="258" s="1"/>
  <c r="BD19" i="258"/>
  <c r="J36" i="258"/>
  <c r="K36" i="258" s="1"/>
  <c r="BD39" i="258"/>
  <c r="BD17" i="258"/>
  <c r="J61" i="258"/>
  <c r="K61" i="258" s="1"/>
  <c r="BC87" i="258"/>
  <c r="E178" i="262" s="1"/>
  <c r="R178" i="262" s="1"/>
  <c r="BD38" i="258"/>
  <c r="J38" i="258"/>
  <c r="K38" i="258" s="1"/>
  <c r="BD50" i="258"/>
  <c r="J50" i="258"/>
  <c r="K50" i="258" s="1"/>
  <c r="BD35" i="258"/>
  <c r="J35" i="258"/>
  <c r="K35" i="258" s="1"/>
  <c r="BB76" i="258"/>
  <c r="H28" i="107"/>
  <c r="H509" i="107"/>
  <c r="H1795" i="107"/>
  <c r="H1776" i="107"/>
  <c r="H424" i="107"/>
  <c r="H850" i="107"/>
  <c r="H1081" i="107"/>
  <c r="H620" i="107"/>
  <c r="H1945" i="107"/>
  <c r="H1680" i="107"/>
  <c r="H403" i="107"/>
  <c r="H404" i="107" s="1"/>
  <c r="H1374" i="107"/>
  <c r="H140" i="107"/>
  <c r="H765" i="107"/>
  <c r="H2178" i="107"/>
  <c r="H2142" i="107"/>
  <c r="J168" i="107"/>
  <c r="K168" i="107" s="1"/>
  <c r="H1314" i="107"/>
  <c r="H1354" i="107"/>
  <c r="H2049" i="107"/>
  <c r="J186" i="107"/>
  <c r="K186" i="107" s="1"/>
  <c r="H1113" i="107"/>
  <c r="H1114" i="107" s="1"/>
  <c r="J49" i="107"/>
  <c r="K49" i="107" s="1"/>
  <c r="H1232" i="107"/>
  <c r="H362" i="107"/>
  <c r="H363" i="107" s="1"/>
  <c r="H544" i="107"/>
  <c r="H545" i="107" s="1"/>
  <c r="H343" i="107"/>
  <c r="H344" i="107" s="1"/>
  <c r="H890" i="107"/>
  <c r="H2031" i="107"/>
  <c r="H949" i="107"/>
  <c r="H950" i="107" s="1"/>
  <c r="H560" i="107"/>
  <c r="G586" i="107"/>
  <c r="H586" i="107" s="1"/>
  <c r="H1531" i="107"/>
  <c r="J87" i="107"/>
  <c r="K87" i="107" s="1"/>
  <c r="H992" i="107"/>
  <c r="H993" i="107" s="1"/>
  <c r="H1833" i="107"/>
  <c r="J319" i="107"/>
  <c r="K319" i="107" s="1"/>
  <c r="H50" i="107"/>
  <c r="H51" i="107" s="1"/>
  <c r="H1887" i="107"/>
  <c r="H1888" i="107" s="1"/>
  <c r="H1393" i="107"/>
  <c r="H464" i="107"/>
  <c r="H465" i="107" s="1"/>
  <c r="J218" i="107"/>
  <c r="K218" i="107" s="1"/>
  <c r="H2000" i="107"/>
  <c r="H2001" i="107" s="1"/>
  <c r="H381" i="107"/>
  <c r="H382" i="107" s="1"/>
  <c r="J268" i="107"/>
  <c r="K268" i="107" s="1"/>
  <c r="H444" i="107"/>
  <c r="H445" i="107" s="1"/>
  <c r="J250" i="107"/>
  <c r="K250" i="107" s="1"/>
  <c r="H930" i="107"/>
  <c r="J152" i="107"/>
  <c r="K152" i="107" s="1"/>
  <c r="U23" i="257"/>
  <c r="E34" i="262" s="1"/>
  <c r="R34" i="262" s="1"/>
  <c r="AF21" i="257"/>
  <c r="J138" i="107"/>
  <c r="K138" i="107" s="1"/>
  <c r="J284" i="107"/>
  <c r="K284" i="107" s="1"/>
  <c r="H1292" i="107"/>
  <c r="J22" i="259"/>
  <c r="E54" i="262" s="1"/>
  <c r="R54" i="262" s="1"/>
  <c r="L19" i="259"/>
  <c r="M19" i="259" s="1"/>
  <c r="M22" i="259" s="1"/>
  <c r="J234" i="107"/>
  <c r="K234" i="107" s="1"/>
  <c r="J202" i="107"/>
  <c r="K202" i="107" s="1"/>
  <c r="H790" i="107"/>
  <c r="AE23" i="257"/>
  <c r="E35" i="262" s="1"/>
  <c r="R35" i="262" s="1"/>
  <c r="I20" i="257"/>
  <c r="I23" i="257" s="1"/>
  <c r="E33" i="262" s="1"/>
  <c r="R33" i="262" s="1"/>
  <c r="J26" i="107"/>
  <c r="K26" i="107" s="1"/>
  <c r="J46" i="258"/>
  <c r="K46" i="258" s="1"/>
  <c r="BD46" i="258"/>
  <c r="H487" i="107"/>
  <c r="J70" i="107"/>
  <c r="K70" i="107" s="1"/>
  <c r="E96" i="262"/>
  <c r="R96" i="262" s="1"/>
  <c r="BD44" i="258"/>
  <c r="J75" i="258"/>
  <c r="K75" i="258" s="1"/>
  <c r="BD75" i="258"/>
  <c r="J123" i="107"/>
  <c r="K123" i="107" s="1"/>
  <c r="Z23" i="258"/>
  <c r="BC23" i="258" s="1"/>
  <c r="BC29" i="258" s="1"/>
  <c r="R76" i="261"/>
  <c r="Q41" i="261"/>
  <c r="R41" i="261" s="1"/>
  <c r="G13" i="248" l="1"/>
  <c r="F13" i="248"/>
  <c r="I201" i="249"/>
  <c r="E17" i="267" s="1"/>
  <c r="I23" i="249"/>
  <c r="E11" i="267" s="1"/>
  <c r="Q109" i="255"/>
  <c r="Q110" i="255" s="1"/>
  <c r="R110" i="255" s="1"/>
  <c r="J422" i="107"/>
  <c r="K422" i="107" s="1"/>
  <c r="J47" i="258"/>
  <c r="K47" i="258" s="1"/>
  <c r="K55" i="258" s="1"/>
  <c r="E100" i="262" s="1"/>
  <c r="R100" i="262" s="1"/>
  <c r="BC55" i="258"/>
  <c r="E101" i="262" s="1"/>
  <c r="R101" i="262" s="1"/>
  <c r="J1961" i="107"/>
  <c r="K1961" i="107" s="1"/>
  <c r="K87" i="258"/>
  <c r="E177" i="262" s="1"/>
  <c r="R177" i="262" s="1"/>
  <c r="J361" i="107"/>
  <c r="K361" i="107" s="1"/>
  <c r="E53" i="262"/>
  <c r="R53" i="262" s="1"/>
  <c r="K66" i="258"/>
  <c r="E106" i="262" s="1"/>
  <c r="R106" i="262" s="1"/>
  <c r="BD76" i="258"/>
  <c r="E113" i="262" s="1"/>
  <c r="R113" i="262" s="1"/>
  <c r="K76" i="258"/>
  <c r="E112" i="262" s="1"/>
  <c r="R112" i="262" s="1"/>
  <c r="K40" i="258"/>
  <c r="E74" i="262" s="1"/>
  <c r="R74" i="262" s="1"/>
  <c r="BD66" i="258"/>
  <c r="BD87" i="258"/>
  <c r="BD40" i="258"/>
  <c r="J1189" i="107"/>
  <c r="K1189" i="107" s="1"/>
  <c r="J636" i="107"/>
  <c r="K636" i="107" s="1"/>
  <c r="J1714" i="107"/>
  <c r="K1714" i="107" s="1"/>
  <c r="J720" i="107"/>
  <c r="K720" i="107" s="1"/>
  <c r="J1886" i="107"/>
  <c r="K1886" i="107" s="1"/>
  <c r="J1904" i="107"/>
  <c r="K1904" i="107" s="1"/>
  <c r="J1095" i="107"/>
  <c r="K1095" i="107" s="1"/>
  <c r="J1148" i="107"/>
  <c r="K1148" i="107" s="1"/>
  <c r="J1450" i="107"/>
  <c r="K1450" i="107" s="1"/>
  <c r="J1569" i="107"/>
  <c r="K1569" i="107" s="1"/>
  <c r="J1434" i="107"/>
  <c r="K1434" i="107" s="1"/>
  <c r="J1130" i="107"/>
  <c r="K1130" i="107" s="1"/>
  <c r="H566" i="107"/>
  <c r="H570" i="107" s="1"/>
  <c r="J1922" i="107"/>
  <c r="K1922" i="107" s="1"/>
  <c r="J13" i="249"/>
  <c r="K13" i="249" s="1"/>
  <c r="K23" i="249" s="1"/>
  <c r="J1678" i="107"/>
  <c r="K1678" i="107" s="1"/>
  <c r="J1230" i="107"/>
  <c r="K1230" i="107" s="1"/>
  <c r="J543" i="107"/>
  <c r="K543" i="107" s="1"/>
  <c r="J342" i="107"/>
  <c r="K342" i="107" s="1"/>
  <c r="H593" i="107"/>
  <c r="H597" i="107" s="1"/>
  <c r="J1312" i="107"/>
  <c r="K1312" i="107" s="1"/>
  <c r="J868" i="107"/>
  <c r="K868" i="107" s="1"/>
  <c r="J1550" i="107"/>
  <c r="K1550" i="107" s="1"/>
  <c r="J1045" i="107"/>
  <c r="K1045" i="107" s="1"/>
  <c r="J1409" i="107"/>
  <c r="K1409" i="107" s="1"/>
  <c r="J1696" i="107"/>
  <c r="K1696" i="107" s="1"/>
  <c r="J485" i="107"/>
  <c r="K485" i="107" s="1"/>
  <c r="J1811" i="107"/>
  <c r="K1811" i="107" s="1"/>
  <c r="J1028" i="107"/>
  <c r="K1028" i="107" s="1"/>
  <c r="J1473" i="107"/>
  <c r="K1473" i="107" s="1"/>
  <c r="J1062" i="107"/>
  <c r="K1062" i="107" s="1"/>
  <c r="J526" i="107"/>
  <c r="K526" i="107" s="1"/>
  <c r="J969" i="107"/>
  <c r="K969" i="107" s="1"/>
  <c r="J1868" i="107"/>
  <c r="K1868" i="107" s="1"/>
  <c r="J1391" i="107"/>
  <c r="K1391" i="107" s="1"/>
  <c r="J1529" i="107"/>
  <c r="K1529" i="107" s="1"/>
  <c r="J1831" i="107"/>
  <c r="K1831" i="107" s="1"/>
  <c r="J1079" i="107"/>
  <c r="K1079" i="107" s="1"/>
  <c r="J1754" i="107"/>
  <c r="K1754" i="107" s="1"/>
  <c r="J1511" i="107"/>
  <c r="K1511" i="107" s="1"/>
  <c r="J908" i="107"/>
  <c r="K908" i="107" s="1"/>
  <c r="J1793" i="107"/>
  <c r="K1793" i="107" s="1"/>
  <c r="J1352" i="107"/>
  <c r="K1352" i="107" s="1"/>
  <c r="J991" i="107"/>
  <c r="K991" i="107" s="1"/>
  <c r="J928" i="107"/>
  <c r="K928" i="107" s="1"/>
  <c r="J1943" i="107"/>
  <c r="K1943" i="107" s="1"/>
  <c r="J1372" i="107"/>
  <c r="K1372" i="107" s="1"/>
  <c r="J1169" i="107"/>
  <c r="K1169" i="107" s="1"/>
  <c r="J1588" i="107"/>
  <c r="K1588" i="107" s="1"/>
  <c r="J1642" i="107"/>
  <c r="K1642" i="107" s="1"/>
  <c r="J1208" i="107"/>
  <c r="K1208" i="107" s="1"/>
  <c r="J1660" i="107"/>
  <c r="K1660" i="107" s="1"/>
  <c r="J1850" i="107"/>
  <c r="K1850" i="107" s="1"/>
  <c r="J1774" i="107"/>
  <c r="K1774" i="107" s="1"/>
  <c r="J1624" i="107"/>
  <c r="K1624" i="107" s="1"/>
  <c r="J888" i="107"/>
  <c r="K888" i="107" s="1"/>
  <c r="J1010" i="107"/>
  <c r="K1010" i="107" s="1"/>
  <c r="J826" i="107"/>
  <c r="K826" i="107" s="1"/>
  <c r="J1493" i="107"/>
  <c r="K1493" i="107" s="1"/>
  <c r="J848" i="107"/>
  <c r="K848" i="107" s="1"/>
  <c r="J1270" i="107"/>
  <c r="K1270" i="107" s="1"/>
  <c r="BD23" i="258"/>
  <c r="J23" i="258"/>
  <c r="K23" i="258" s="1"/>
  <c r="J1333" i="107"/>
  <c r="K1333" i="107" s="1"/>
  <c r="J618" i="107"/>
  <c r="K618" i="107" s="1"/>
  <c r="BD55" i="258"/>
  <c r="R413" i="255"/>
  <c r="J1112" i="107" l="1"/>
  <c r="K1112" i="107" s="1"/>
  <c r="E18" i="248"/>
  <c r="I63" i="249"/>
  <c r="E13" i="267" s="1"/>
  <c r="G12" i="248"/>
  <c r="G22" i="248" s="1"/>
  <c r="G11" i="267"/>
  <c r="E12" i="248"/>
  <c r="E14" i="248"/>
  <c r="R109" i="255"/>
  <c r="J742" i="107"/>
  <c r="K742" i="107" s="1"/>
  <c r="J1250" i="107"/>
  <c r="K1250" i="107" s="1"/>
  <c r="K29" i="258"/>
  <c r="E57" i="262" s="1"/>
  <c r="R57" i="262" s="1"/>
  <c r="J402" i="107"/>
  <c r="K402" i="107" s="1"/>
  <c r="J807" i="107"/>
  <c r="K807" i="107" s="1"/>
  <c r="J948" i="107"/>
  <c r="K948" i="107" s="1"/>
  <c r="J1290" i="107"/>
  <c r="K1290" i="107" s="1"/>
  <c r="H598" i="107"/>
  <c r="H599" i="107" s="1"/>
  <c r="H571" i="107"/>
  <c r="H572" i="107" s="1"/>
  <c r="J380" i="107"/>
  <c r="K380" i="107" s="1"/>
  <c r="J463" i="107"/>
  <c r="K463" i="107" s="1"/>
  <c r="E58" i="262"/>
  <c r="R58" i="262" s="1"/>
  <c r="BD29" i="258"/>
  <c r="J788" i="107"/>
  <c r="K788" i="107" s="1"/>
  <c r="F12" i="248" l="1"/>
  <c r="F11" i="267"/>
  <c r="G21" i="267"/>
  <c r="I190" i="249"/>
  <c r="E16" i="267" s="1"/>
  <c r="F16" i="267" s="1"/>
  <c r="I226" i="249" l="1"/>
  <c r="E18" i="267" s="1"/>
  <c r="I108" i="249"/>
  <c r="E15" i="267" s="1"/>
  <c r="I95" i="249"/>
  <c r="E14" i="267" s="1"/>
  <c r="J597" i="107"/>
  <c r="K597" i="107" s="1"/>
  <c r="J135" i="249"/>
  <c r="J136" i="249" s="1"/>
  <c r="J570" i="107"/>
  <c r="K570" i="107" s="1"/>
  <c r="E17" i="248"/>
  <c r="F17" i="248" s="1"/>
  <c r="E19" i="248" l="1"/>
  <c r="E21" i="267"/>
  <c r="E22" i="267" s="1"/>
  <c r="E23" i="267" s="1"/>
  <c r="E24" i="267" s="1"/>
  <c r="E16" i="248"/>
  <c r="I426" i="249"/>
  <c r="I427" i="249" s="1"/>
  <c r="I428" i="249" s="1"/>
  <c r="I429" i="249" s="1"/>
  <c r="E15" i="248"/>
  <c r="E22" i="248" s="1"/>
  <c r="I17" i="248" s="1"/>
  <c r="I18" i="248" l="1"/>
  <c r="I16" i="248"/>
  <c r="I20" i="248"/>
  <c r="I15" i="248"/>
  <c r="I13" i="248"/>
  <c r="I12" i="248"/>
  <c r="I19" i="248"/>
  <c r="E23" i="248"/>
  <c r="E24" i="248" s="1"/>
  <c r="B60" i="248" l="1"/>
  <c r="E25" i="248"/>
  <c r="I25" i="248" s="1"/>
  <c r="I24" i="248" l="1"/>
  <c r="J33" i="24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<sst xmlns="http://schemas.openxmlformats.org/spreadsheetml/2006/main" count="15969" uniqueCount="2034">
  <si>
    <t>PEKERJAAN</t>
  </si>
  <si>
    <t>NO</t>
  </si>
  <si>
    <t>VOLUME</t>
  </si>
  <si>
    <t>m2</t>
  </si>
  <si>
    <t>A</t>
  </si>
  <si>
    <t>B</t>
  </si>
  <si>
    <t>bh</t>
  </si>
  <si>
    <t>unit</t>
  </si>
  <si>
    <t>NO.</t>
  </si>
  <si>
    <t>URAIAN PEKERJAAN</t>
  </si>
  <si>
    <t>HARGA SATUAN</t>
  </si>
  <si>
    <t>HARGA SEBELUM</t>
  </si>
  <si>
    <t>(Rp.)</t>
  </si>
  <si>
    <t>PAJAK (Rp.)</t>
  </si>
  <si>
    <t>I</t>
  </si>
  <si>
    <t>-</t>
  </si>
  <si>
    <t>Set</t>
  </si>
  <si>
    <t>Bh</t>
  </si>
  <si>
    <t>psg</t>
  </si>
  <si>
    <t>ls</t>
  </si>
  <si>
    <t>NAMA BARANG</t>
  </si>
  <si>
    <t>SATUAN</t>
  </si>
  <si>
    <t>HARGA</t>
  </si>
  <si>
    <t>Ltr</t>
  </si>
  <si>
    <t>Amplas Halus</t>
  </si>
  <si>
    <t>Lbr</t>
  </si>
  <si>
    <t>m1</t>
  </si>
  <si>
    <t>M3</t>
  </si>
  <si>
    <t>Kg</t>
  </si>
  <si>
    <t>Batang</t>
  </si>
  <si>
    <t>kg</t>
  </si>
  <si>
    <t>lbr</t>
  </si>
  <si>
    <t>set</t>
  </si>
  <si>
    <t>Semen warna/semen grouting( MU, Sika)</t>
  </si>
  <si>
    <t>Sealant</t>
  </si>
  <si>
    <t>BESI DAN BAJA</t>
  </si>
  <si>
    <t>Liter</t>
  </si>
  <si>
    <t>m3</t>
  </si>
  <si>
    <t>btg</t>
  </si>
  <si>
    <t>pcs</t>
  </si>
  <si>
    <t>m</t>
  </si>
  <si>
    <t>Mandor</t>
  </si>
  <si>
    <t>Tukang Batu</t>
  </si>
  <si>
    <t>liter</t>
  </si>
  <si>
    <t/>
  </si>
  <si>
    <t>No</t>
  </si>
  <si>
    <t>Satuan</t>
  </si>
  <si>
    <t>Koefisien</t>
  </si>
  <si>
    <t>OH</t>
  </si>
  <si>
    <t>Rp.</t>
  </si>
  <si>
    <t>Pekerja</t>
  </si>
  <si>
    <t xml:space="preserve"> Pekerja</t>
  </si>
  <si>
    <t xml:space="preserve"> Mandor</t>
  </si>
  <si>
    <t>Pasir Pasang</t>
  </si>
  <si>
    <t>JUMLAH HARGA</t>
  </si>
  <si>
    <t xml:space="preserve">REKAPITULASI </t>
  </si>
  <si>
    <t>JUMLAH HARGA (Rp.)</t>
  </si>
  <si>
    <t>TOTAL HARGA</t>
  </si>
  <si>
    <t>DIBULATKAN</t>
  </si>
  <si>
    <t>Terbilang  :</t>
  </si>
  <si>
    <t xml:space="preserve">                                      </t>
  </si>
  <si>
    <t xml:space="preserve">                                                                          </t>
  </si>
  <si>
    <t>Lem Kayu</t>
  </si>
  <si>
    <t>ltr</t>
  </si>
  <si>
    <t>Pasir Beton</t>
  </si>
  <si>
    <t>SPESIFIKASI</t>
  </si>
  <si>
    <t>REKAPITULASI DAFTAR HARGA SATUAN BAHAN</t>
  </si>
  <si>
    <t>Kayu Kamper Papan/ Usuk / Reng</t>
  </si>
  <si>
    <t>Kerikil Beton</t>
  </si>
  <si>
    <t>Pasir Urug</t>
  </si>
  <si>
    <t>Baja Ringan Canai Dingin</t>
  </si>
  <si>
    <t>CAT</t>
  </si>
  <si>
    <t>AKSESORIS PENGGANTUNG DAN PENGUNCI</t>
  </si>
  <si>
    <t>BESI DAN ALUMINIUM</t>
  </si>
  <si>
    <t xml:space="preserve">Banner </t>
  </si>
  <si>
    <t>tube</t>
  </si>
  <si>
    <t>Kaca tebal 6 mm</t>
  </si>
  <si>
    <t>HARGA DASAR</t>
  </si>
  <si>
    <t xml:space="preserve">LOKASI         </t>
  </si>
  <si>
    <t xml:space="preserve">TAHUN        </t>
  </si>
  <si>
    <t>Uraian</t>
  </si>
  <si>
    <t>Kode</t>
  </si>
  <si>
    <r>
      <rPr>
        <sz val="10"/>
        <color indexed="8"/>
        <rFont val="Times New Roman"/>
        <family val="1"/>
      </rPr>
      <t>Jumlah</t>
    </r>
    <r>
      <rPr>
        <sz val="10"/>
        <rFont val="Times New Roman"/>
        <family val="1"/>
      </rPr>
      <t xml:space="preserve">  </t>
    </r>
    <r>
      <rPr>
        <sz val="10"/>
        <color indexed="8"/>
        <rFont val="Times New Roman"/>
        <family val="1"/>
      </rPr>
      <t>Harga</t>
    </r>
    <r>
      <rPr>
        <sz val="10"/>
        <rFont val="Times New Roman"/>
        <family val="1"/>
      </rPr>
      <t xml:space="preserve">   </t>
    </r>
    <r>
      <rPr>
        <sz val="10"/>
        <color indexed="8"/>
        <rFont val="Times New Roman"/>
        <family val="1"/>
      </rPr>
      <t>(Rp)</t>
    </r>
  </si>
  <si>
    <r>
      <t xml:space="preserve"> </t>
    </r>
    <r>
      <rPr>
        <sz val="10"/>
        <color indexed="8"/>
        <rFont val="Times New Roman"/>
        <family val="1"/>
      </rPr>
      <t>A</t>
    </r>
  </si>
  <si>
    <r>
      <t xml:space="preserve"> </t>
    </r>
    <r>
      <rPr>
        <sz val="10"/>
        <color indexed="8"/>
        <rFont val="Times New Roman"/>
        <family val="1"/>
      </rPr>
      <t>TENAGA</t>
    </r>
  </si>
  <si>
    <r>
      <t xml:space="preserve"> </t>
    </r>
    <r>
      <rPr>
        <sz val="10"/>
        <color indexed="8"/>
        <rFont val="Times New Roman"/>
        <family val="1"/>
      </rPr>
      <t>Pekerja</t>
    </r>
  </si>
  <si>
    <r>
      <t xml:space="preserve">   </t>
    </r>
    <r>
      <rPr>
        <sz val="10"/>
        <color indexed="8"/>
        <rFont val="Times New Roman"/>
        <family val="1"/>
      </rPr>
      <t>L.01</t>
    </r>
  </si>
  <si>
    <r>
      <t xml:space="preserve">   </t>
    </r>
    <r>
      <rPr>
        <sz val="10"/>
        <color indexed="8"/>
        <rFont val="Times New Roman"/>
        <family val="1"/>
      </rPr>
      <t>L.02</t>
    </r>
  </si>
  <si>
    <r>
      <t xml:space="preserve"> </t>
    </r>
    <r>
      <rPr>
        <sz val="10"/>
        <color indexed="8"/>
        <rFont val="Times New Roman"/>
        <family val="1"/>
      </rPr>
      <t>Kepala</t>
    </r>
    <r>
      <rPr>
        <sz val="10"/>
        <rFont val="Times New Roman"/>
        <family val="1"/>
      </rPr>
      <t xml:space="preserve"> </t>
    </r>
    <r>
      <rPr>
        <sz val="10"/>
        <color indexed="8"/>
        <rFont val="Times New Roman"/>
        <family val="1"/>
      </rPr>
      <t>tukang</t>
    </r>
  </si>
  <si>
    <r>
      <t xml:space="preserve">   </t>
    </r>
    <r>
      <rPr>
        <sz val="10"/>
        <color indexed="8"/>
        <rFont val="Times New Roman"/>
        <family val="1"/>
      </rPr>
      <t>L.03</t>
    </r>
  </si>
  <si>
    <r>
      <t xml:space="preserve"> </t>
    </r>
    <r>
      <rPr>
        <sz val="10"/>
        <color indexed="8"/>
        <rFont val="Times New Roman"/>
        <family val="1"/>
      </rPr>
      <t>Mandor</t>
    </r>
  </si>
  <si>
    <r>
      <t xml:space="preserve">   </t>
    </r>
    <r>
      <rPr>
        <sz val="10"/>
        <color indexed="8"/>
        <rFont val="Times New Roman"/>
        <family val="1"/>
      </rPr>
      <t>L.04</t>
    </r>
  </si>
  <si>
    <r>
      <t xml:space="preserve"> </t>
    </r>
    <r>
      <rPr>
        <sz val="10"/>
        <color indexed="8"/>
        <rFont val="Times New Roman"/>
        <family val="1"/>
      </rPr>
      <t>JUMLAH</t>
    </r>
    <r>
      <rPr>
        <sz val="10"/>
        <rFont val="Times New Roman"/>
        <family val="1"/>
      </rPr>
      <t xml:space="preserve"> </t>
    </r>
    <r>
      <rPr>
        <sz val="10"/>
        <color indexed="8"/>
        <rFont val="Times New Roman"/>
        <family val="1"/>
      </rPr>
      <t>TENAGA</t>
    </r>
    <r>
      <rPr>
        <sz val="10"/>
        <rFont val="Times New Roman"/>
        <family val="1"/>
      </rPr>
      <t xml:space="preserve"> </t>
    </r>
    <r>
      <rPr>
        <sz val="10"/>
        <color indexed="8"/>
        <rFont val="Times New Roman"/>
        <family val="1"/>
      </rPr>
      <t>KERJA</t>
    </r>
  </si>
  <si>
    <r>
      <t xml:space="preserve"> </t>
    </r>
    <r>
      <rPr>
        <sz val="10"/>
        <color indexed="8"/>
        <rFont val="Times New Roman"/>
        <family val="1"/>
      </rPr>
      <t>B</t>
    </r>
  </si>
  <si>
    <r>
      <t xml:space="preserve"> </t>
    </r>
    <r>
      <rPr>
        <sz val="10"/>
        <color indexed="8"/>
        <rFont val="Times New Roman"/>
        <family val="1"/>
      </rPr>
      <t>BAHAN</t>
    </r>
  </si>
  <si>
    <r>
      <t xml:space="preserve"> </t>
    </r>
    <r>
      <rPr>
        <sz val="10"/>
        <color indexed="8"/>
        <rFont val="Times New Roman"/>
        <family val="1"/>
      </rPr>
      <t>JUMLAH</t>
    </r>
    <r>
      <rPr>
        <sz val="10"/>
        <rFont val="Times New Roman"/>
        <family val="1"/>
      </rPr>
      <t xml:space="preserve"> </t>
    </r>
    <r>
      <rPr>
        <sz val="10"/>
        <color indexed="8"/>
        <rFont val="Times New Roman"/>
        <family val="1"/>
      </rPr>
      <t>HARGA</t>
    </r>
    <r>
      <rPr>
        <sz val="10"/>
        <rFont val="Times New Roman"/>
        <family val="1"/>
      </rPr>
      <t xml:space="preserve"> </t>
    </r>
    <r>
      <rPr>
        <sz val="10"/>
        <color indexed="8"/>
        <rFont val="Times New Roman"/>
        <family val="1"/>
      </rPr>
      <t>BAHAN</t>
    </r>
  </si>
  <si>
    <r>
      <t xml:space="preserve"> </t>
    </r>
    <r>
      <rPr>
        <sz val="10"/>
        <color indexed="8"/>
        <rFont val="Times New Roman"/>
        <family val="1"/>
      </rPr>
      <t>C</t>
    </r>
  </si>
  <si>
    <r>
      <t xml:space="preserve"> </t>
    </r>
    <r>
      <rPr>
        <sz val="10"/>
        <color indexed="8"/>
        <rFont val="Times New Roman"/>
        <family val="1"/>
      </rPr>
      <t>PERALATAN</t>
    </r>
  </si>
  <si>
    <r>
      <t xml:space="preserve"> </t>
    </r>
    <r>
      <rPr>
        <sz val="10"/>
        <color indexed="8"/>
        <rFont val="Times New Roman"/>
        <family val="1"/>
      </rPr>
      <t>JUMLAH</t>
    </r>
    <r>
      <rPr>
        <sz val="10"/>
        <rFont val="Times New Roman"/>
        <family val="1"/>
      </rPr>
      <t xml:space="preserve"> </t>
    </r>
    <r>
      <rPr>
        <sz val="10"/>
        <color indexed="8"/>
        <rFont val="Times New Roman"/>
        <family val="1"/>
      </rPr>
      <t>HARGA</t>
    </r>
    <r>
      <rPr>
        <sz val="10"/>
        <rFont val="Times New Roman"/>
        <family val="1"/>
      </rPr>
      <t xml:space="preserve"> </t>
    </r>
    <r>
      <rPr>
        <sz val="10"/>
        <color indexed="8"/>
        <rFont val="Times New Roman"/>
        <family val="1"/>
      </rPr>
      <t>ALAT</t>
    </r>
  </si>
  <si>
    <r>
      <t xml:space="preserve"> </t>
    </r>
    <r>
      <rPr>
        <sz val="10"/>
        <color indexed="8"/>
        <rFont val="Times New Roman"/>
        <family val="1"/>
      </rPr>
      <t>D</t>
    </r>
  </si>
  <si>
    <r>
      <t xml:space="preserve"> </t>
    </r>
    <r>
      <rPr>
        <sz val="10"/>
        <color indexed="8"/>
        <rFont val="Times New Roman"/>
        <family val="1"/>
      </rPr>
      <t>Jumlah</t>
    </r>
    <r>
      <rPr>
        <sz val="10"/>
        <rFont val="Times New Roman"/>
        <family val="1"/>
      </rPr>
      <t xml:space="preserve"> </t>
    </r>
    <r>
      <rPr>
        <sz val="10"/>
        <color indexed="8"/>
        <rFont val="Times New Roman"/>
        <family val="1"/>
      </rPr>
      <t>(A+B+C)</t>
    </r>
  </si>
  <si>
    <r>
      <t xml:space="preserve"> </t>
    </r>
    <r>
      <rPr>
        <sz val="10"/>
        <color indexed="8"/>
        <rFont val="Times New Roman"/>
        <family val="1"/>
      </rPr>
      <t>E</t>
    </r>
  </si>
  <si>
    <r>
      <t xml:space="preserve"> </t>
    </r>
    <r>
      <rPr>
        <i/>
        <sz val="10"/>
        <color indexed="8"/>
        <rFont val="Times New Roman"/>
        <family val="1"/>
      </rPr>
      <t>Overhead</t>
    </r>
    <r>
      <rPr>
        <sz val="10"/>
        <rFont val="Times New Roman"/>
        <family val="1"/>
      </rPr>
      <t xml:space="preserve"> </t>
    </r>
    <r>
      <rPr>
        <i/>
        <sz val="10"/>
        <color indexed="8"/>
        <rFont val="Times New Roman"/>
        <family val="1"/>
      </rPr>
      <t>&amp;</t>
    </r>
    <r>
      <rPr>
        <sz val="10"/>
        <rFont val="Times New Roman"/>
        <family val="1"/>
      </rPr>
      <t xml:space="preserve"> </t>
    </r>
    <r>
      <rPr>
        <i/>
        <sz val="10"/>
        <color indexed="8"/>
        <rFont val="Times New Roman"/>
        <family val="1"/>
      </rPr>
      <t>Profit</t>
    </r>
    <r>
      <rPr>
        <sz val="10"/>
        <rFont val="Times New Roman"/>
        <family val="1"/>
      </rPr>
      <t xml:space="preserve"> </t>
    </r>
    <r>
      <rPr>
        <i/>
        <sz val="11"/>
        <color indexed="8"/>
        <rFont val="Calibri"/>
        <family val="2"/>
      </rPr>
      <t/>
    </r>
  </si>
  <si>
    <r>
      <t xml:space="preserve"> </t>
    </r>
    <r>
      <rPr>
        <sz val="10"/>
        <color indexed="8"/>
        <rFont val="Times New Roman"/>
        <family val="1"/>
      </rPr>
      <t>F</t>
    </r>
  </si>
  <si>
    <r>
      <t xml:space="preserve"> </t>
    </r>
    <r>
      <rPr>
        <sz val="10"/>
        <color indexed="8"/>
        <rFont val="Times New Roman"/>
        <family val="1"/>
      </rPr>
      <t>Harga</t>
    </r>
    <r>
      <rPr>
        <sz val="10"/>
        <rFont val="Times New Roman"/>
        <family val="1"/>
      </rPr>
      <t xml:space="preserve"> </t>
    </r>
    <r>
      <rPr>
        <sz val="10"/>
        <color indexed="8"/>
        <rFont val="Times New Roman"/>
        <family val="1"/>
      </rPr>
      <t>Satuan</t>
    </r>
    <r>
      <rPr>
        <sz val="10"/>
        <rFont val="Times New Roman"/>
        <family val="1"/>
      </rPr>
      <t xml:space="preserve"> </t>
    </r>
    <r>
      <rPr>
        <sz val="10"/>
        <color indexed="8"/>
        <rFont val="Times New Roman"/>
        <family val="1"/>
      </rPr>
      <t>Pekerjaan</t>
    </r>
    <r>
      <rPr>
        <sz val="10"/>
        <rFont val="Times New Roman"/>
        <family val="1"/>
      </rPr>
      <t xml:space="preserve"> </t>
    </r>
    <r>
      <rPr>
        <sz val="10"/>
        <color indexed="8"/>
        <rFont val="Times New Roman"/>
        <family val="1"/>
      </rPr>
      <t>(D+E)</t>
    </r>
  </si>
  <si>
    <t xml:space="preserve"> Pasir beton</t>
  </si>
  <si>
    <r>
      <t xml:space="preserve"> </t>
    </r>
    <r>
      <rPr>
        <i/>
        <sz val="10"/>
        <color indexed="8"/>
        <rFont val="Times New Roman"/>
        <family val="1"/>
      </rPr>
      <t>Overhead</t>
    </r>
    <r>
      <rPr>
        <sz val="10"/>
        <rFont val="Times New Roman"/>
        <family val="1"/>
      </rPr>
      <t xml:space="preserve"> </t>
    </r>
    <r>
      <rPr>
        <i/>
        <sz val="10"/>
        <color indexed="8"/>
        <rFont val="Times New Roman"/>
        <family val="1"/>
      </rPr>
      <t>&amp;</t>
    </r>
    <r>
      <rPr>
        <sz val="10"/>
        <rFont val="Times New Roman"/>
        <family val="1"/>
      </rPr>
      <t xml:space="preserve"> </t>
    </r>
    <r>
      <rPr>
        <i/>
        <sz val="10"/>
        <color indexed="8"/>
        <rFont val="Times New Roman"/>
        <family val="1"/>
      </rPr>
      <t>Profit</t>
    </r>
    <r>
      <rPr>
        <sz val="10"/>
        <rFont val="Times New Roman"/>
        <family val="1"/>
      </rPr>
      <t xml:space="preserve"> </t>
    </r>
    <r>
      <rPr>
        <i/>
        <sz val="10"/>
        <color indexed="8"/>
        <rFont val="Times New Roman"/>
        <family val="1"/>
      </rPr>
      <t/>
    </r>
  </si>
  <si>
    <r>
      <t xml:space="preserve"> </t>
    </r>
    <r>
      <rPr>
        <i/>
        <sz val="10"/>
        <color indexed="8"/>
        <rFont val="Times New Roman"/>
        <family val="1"/>
      </rPr>
      <t>Overhead</t>
    </r>
    <r>
      <rPr>
        <sz val="10"/>
        <rFont val="Times New Roman"/>
        <family val="1"/>
      </rPr>
      <t xml:space="preserve"> </t>
    </r>
    <r>
      <rPr>
        <i/>
        <sz val="10"/>
        <color indexed="8"/>
        <rFont val="Times New Roman"/>
        <family val="1"/>
      </rPr>
      <t>&amp;</t>
    </r>
    <r>
      <rPr>
        <sz val="10"/>
        <rFont val="Times New Roman"/>
        <family val="1"/>
      </rPr>
      <t xml:space="preserve"> </t>
    </r>
    <r>
      <rPr>
        <i/>
        <sz val="10"/>
        <color indexed="8"/>
        <rFont val="Times New Roman"/>
        <family val="1"/>
      </rPr>
      <t>Profit</t>
    </r>
    <r>
      <rPr>
        <sz val="10"/>
        <rFont val="Times New Roman"/>
        <family val="1"/>
      </rPr>
      <t xml:space="preserve"> </t>
    </r>
  </si>
  <si>
    <t xml:space="preserve"> </t>
  </si>
  <si>
    <r>
      <t xml:space="preserve">  </t>
    </r>
    <r>
      <rPr>
        <sz val="10"/>
        <color indexed="8"/>
        <rFont val="Times New Roman"/>
        <family val="1"/>
      </rPr>
      <t>L.01</t>
    </r>
  </si>
  <si>
    <r>
      <t xml:space="preserve">  </t>
    </r>
    <r>
      <rPr>
        <sz val="10"/>
        <color indexed="8"/>
        <rFont val="Times New Roman"/>
        <family val="1"/>
      </rPr>
      <t>L.02</t>
    </r>
  </si>
  <si>
    <r>
      <t xml:space="preserve">  </t>
    </r>
    <r>
      <rPr>
        <sz val="10"/>
        <color indexed="8"/>
        <rFont val="Times New Roman"/>
        <family val="1"/>
      </rPr>
      <t>L.03</t>
    </r>
  </si>
  <si>
    <r>
      <t xml:space="preserve">  </t>
    </r>
    <r>
      <rPr>
        <sz val="10"/>
        <color indexed="8"/>
        <rFont val="Times New Roman"/>
        <family val="1"/>
      </rPr>
      <t>L.04</t>
    </r>
  </si>
  <si>
    <t>C</t>
  </si>
  <si>
    <t>A.</t>
  </si>
  <si>
    <t>B.</t>
  </si>
  <si>
    <t>C.</t>
  </si>
  <si>
    <t>D.</t>
  </si>
  <si>
    <t>PEKERJAAN PERSIAPAN</t>
  </si>
  <si>
    <t>D</t>
  </si>
  <si>
    <t>Total</t>
  </si>
  <si>
    <t>E</t>
  </si>
  <si>
    <t>F</t>
  </si>
  <si>
    <t>G</t>
  </si>
  <si>
    <t>E.</t>
  </si>
  <si>
    <t>Induksi K3 (Safety Induction ); khusus untuk pekerja baru</t>
  </si>
  <si>
    <t>or</t>
  </si>
  <si>
    <t>lb</t>
  </si>
  <si>
    <t>Papan Informasi K3.</t>
  </si>
  <si>
    <t>Tali Keselamatan (Life Line);</t>
  </si>
  <si>
    <t>Alat Pelindung Diri terdiri atas:</t>
  </si>
  <si>
    <t>Topi Pelindung (Safety Helmet) ;</t>
  </si>
  <si>
    <t>Sarung Tangan (Safety Gloves);</t>
  </si>
  <si>
    <t>Sepatu Keselamatan (Safety Shoes); untuk Staf</t>
  </si>
  <si>
    <t>Rompi Keselamatan (Safety Vest);</t>
  </si>
  <si>
    <t>Asuransi dan perizinan :</t>
  </si>
  <si>
    <t>Asuransi (Construction All Risk / CAR)</t>
  </si>
  <si>
    <t>Peralatan P3K (Kotak P3K, Tandu, Tabung Oksigen, Obat Luka, Perban, dll)</t>
  </si>
  <si>
    <t>Rambu Petunjuk;</t>
  </si>
  <si>
    <t>Rambu Larangan;</t>
  </si>
  <si>
    <t>Rambu Peringatan;</t>
  </si>
  <si>
    <t>Rambu Kewajiban;</t>
  </si>
  <si>
    <t>Rambu Informasi;</t>
  </si>
  <si>
    <t>Lampu Putar (Rotary Lamp )+ sirine;</t>
  </si>
  <si>
    <t>Bendera K3;</t>
  </si>
  <si>
    <t>H</t>
  </si>
  <si>
    <t>J</t>
  </si>
  <si>
    <t xml:space="preserve">Ratus </t>
  </si>
  <si>
    <t>Se</t>
  </si>
  <si>
    <t xml:space="preserve">Ribu </t>
  </si>
  <si>
    <t>Satu</t>
  </si>
  <si>
    <t xml:space="preserve">Juta </t>
  </si>
  <si>
    <t>Dua</t>
  </si>
  <si>
    <t xml:space="preserve">Puluh </t>
  </si>
  <si>
    <t>Tiga</t>
  </si>
  <si>
    <t xml:space="preserve">Belas </t>
  </si>
  <si>
    <t>Empat</t>
  </si>
  <si>
    <t xml:space="preserve">Sen </t>
  </si>
  <si>
    <t>Lima</t>
  </si>
  <si>
    <t xml:space="preserve">Rupiah </t>
  </si>
  <si>
    <t>Enam</t>
  </si>
  <si>
    <t>000000000000000</t>
  </si>
  <si>
    <t>Tujuh</t>
  </si>
  <si>
    <t>spasi</t>
  </si>
  <si>
    <t>Delapan</t>
  </si>
  <si>
    <t>Milyar</t>
  </si>
  <si>
    <t>Sembilan</t>
  </si>
  <si>
    <t>Trilyun</t>
  </si>
  <si>
    <r>
      <t xml:space="preserve"> </t>
    </r>
    <r>
      <rPr>
        <sz val="10"/>
        <color indexed="8"/>
        <rFont val="Times New Roman"/>
        <family val="1"/>
      </rPr>
      <t>Tukang</t>
    </r>
    <r>
      <rPr>
        <sz val="10"/>
        <rFont val="Times New Roman"/>
        <family val="1"/>
      </rPr>
      <t xml:space="preserve"> </t>
    </r>
    <r>
      <rPr>
        <sz val="10"/>
        <color indexed="8"/>
        <rFont val="Times New Roman"/>
        <family val="1"/>
      </rPr>
      <t>kayu</t>
    </r>
  </si>
  <si>
    <r>
      <t xml:space="preserve"> </t>
    </r>
    <r>
      <rPr>
        <i/>
        <sz val="10"/>
        <color indexed="8"/>
        <rFont val="Times New Roman"/>
        <family val="1"/>
      </rPr>
      <t>Overhead</t>
    </r>
    <r>
      <rPr>
        <sz val="10"/>
        <rFont val="Times New Roman"/>
        <family val="1"/>
      </rPr>
      <t xml:space="preserve"> </t>
    </r>
    <r>
      <rPr>
        <i/>
        <sz val="10"/>
        <color indexed="8"/>
        <rFont val="Times New Roman"/>
        <family val="1"/>
      </rPr>
      <t>&amp;</t>
    </r>
    <r>
      <rPr>
        <sz val="10"/>
        <rFont val="Times New Roman"/>
        <family val="1"/>
      </rPr>
      <t xml:space="preserve"> </t>
    </r>
    <r>
      <rPr>
        <i/>
        <sz val="10"/>
        <color indexed="8"/>
        <rFont val="Times New Roman"/>
        <family val="1"/>
      </rPr>
      <t>Profit</t>
    </r>
  </si>
  <si>
    <t xml:space="preserve"> Batu belah</t>
  </si>
  <si>
    <t xml:space="preserve"> Kepala tukang</t>
  </si>
  <si>
    <t>Batako</t>
  </si>
  <si>
    <r>
      <t xml:space="preserve"> </t>
    </r>
    <r>
      <rPr>
        <sz val="10"/>
        <color indexed="8"/>
        <rFont val="Times New Roman"/>
        <family val="1"/>
      </rPr>
      <t>Paku</t>
    </r>
    <r>
      <rPr>
        <sz val="10"/>
        <rFont val="Times New Roman"/>
        <family val="1"/>
      </rPr>
      <t xml:space="preserve"> </t>
    </r>
    <r>
      <rPr>
        <sz val="10"/>
        <color indexed="8"/>
        <rFont val="Times New Roman"/>
        <family val="1"/>
      </rPr>
      <t>skrup</t>
    </r>
  </si>
  <si>
    <t xml:space="preserve">  Pekerja</t>
  </si>
  <si>
    <t xml:space="preserve">  Kepala tukang</t>
  </si>
  <si>
    <t xml:space="preserve">  Mandor</t>
  </si>
  <si>
    <t>Kepala Tukang</t>
  </si>
  <si>
    <t xml:space="preserve">  L.04</t>
  </si>
  <si>
    <t xml:space="preserve"> Pasir pasang</t>
  </si>
  <si>
    <t>REKAPITULASI</t>
  </si>
  <si>
    <t>ANALISA HARGA SATUAN</t>
  </si>
  <si>
    <t>DIVISI I</t>
  </si>
  <si>
    <t>DIVISI 2</t>
  </si>
  <si>
    <t xml:space="preserve">Rp. </t>
  </si>
  <si>
    <t>DIVISI 3</t>
  </si>
  <si>
    <t>Rp</t>
  </si>
  <si>
    <t>ANALISA HARGA SATUAN PEKERJAAN</t>
  </si>
  <si>
    <t>Harga Satuan (Rp)</t>
  </si>
  <si>
    <t xml:space="preserve"> A</t>
  </si>
  <si>
    <t xml:space="preserve"> TENAGA</t>
  </si>
  <si>
    <t xml:space="preserve">   L.01</t>
  </si>
  <si>
    <t>Tukang Kayu</t>
  </si>
  <si>
    <t xml:space="preserve">   L.02</t>
  </si>
  <si>
    <t xml:space="preserve">   L.03</t>
  </si>
  <si>
    <t xml:space="preserve">   L.04</t>
  </si>
  <si>
    <t xml:space="preserve"> B</t>
  </si>
  <si>
    <t xml:space="preserve"> BAHAN</t>
  </si>
  <si>
    <t xml:space="preserve"> JUMLAH HARGA BAHAN</t>
  </si>
  <si>
    <t xml:space="preserve"> C</t>
  </si>
  <si>
    <t xml:space="preserve"> PERALATAN</t>
  </si>
  <si>
    <t xml:space="preserve"> D</t>
  </si>
  <si>
    <t xml:space="preserve"> Jumlah (A+B+C)</t>
  </si>
  <si>
    <t xml:space="preserve"> E</t>
  </si>
  <si>
    <t xml:space="preserve"> F</t>
  </si>
  <si>
    <t xml:space="preserve"> Harga Satuan Pekerjaan (D+E)</t>
  </si>
  <si>
    <t xml:space="preserve">      OH</t>
  </si>
  <si>
    <r>
      <t xml:space="preserve"> </t>
    </r>
    <r>
      <rPr>
        <i/>
        <sz val="10"/>
        <rFont val="Times New Roman"/>
        <family val="1"/>
      </rPr>
      <t>Overhead</t>
    </r>
    <r>
      <rPr>
        <sz val="10"/>
        <rFont val="Times New Roman"/>
        <family val="1"/>
      </rPr>
      <t xml:space="preserve"> </t>
    </r>
    <r>
      <rPr>
        <i/>
        <sz val="10"/>
        <rFont val="Times New Roman"/>
        <family val="1"/>
      </rPr>
      <t>&amp;</t>
    </r>
    <r>
      <rPr>
        <sz val="10"/>
        <rFont val="Times New Roman"/>
        <family val="1"/>
      </rPr>
      <t xml:space="preserve"> </t>
    </r>
    <r>
      <rPr>
        <i/>
        <sz val="10"/>
        <rFont val="Times New Roman"/>
        <family val="1"/>
      </rPr>
      <t>Profit</t>
    </r>
    <r>
      <rPr>
        <sz val="10"/>
        <rFont val="Times New Roman"/>
        <family val="1"/>
      </rPr>
      <t xml:space="preserve"> </t>
    </r>
  </si>
  <si>
    <t>10% bahan</t>
  </si>
  <si>
    <t>Kawat beton</t>
  </si>
  <si>
    <t xml:space="preserve"> Paku 5 cm – 12 cm</t>
  </si>
  <si>
    <t xml:space="preserve"> Balok kayu kelas II</t>
  </si>
  <si>
    <t xml:space="preserve"> Tukang kayu</t>
  </si>
  <si>
    <t xml:space="preserve">    L.01</t>
  </si>
  <si>
    <t xml:space="preserve">    L.02</t>
  </si>
  <si>
    <t xml:space="preserve">    L.03</t>
  </si>
  <si>
    <t xml:space="preserve">    L.04</t>
  </si>
  <si>
    <t xml:space="preserve">  Kayu kelas III (papan)</t>
  </si>
  <si>
    <t xml:space="preserve">  Paku 5 cm – 12 cm</t>
  </si>
  <si>
    <t xml:space="preserve">  Besi beton polos</t>
  </si>
  <si>
    <t xml:space="preserve">  Pasir Beton</t>
  </si>
  <si>
    <t xml:space="preserve">  Kerikil</t>
  </si>
  <si>
    <t xml:space="preserve">  Tukang kayu</t>
  </si>
  <si>
    <t xml:space="preserve">  L.01</t>
  </si>
  <si>
    <t xml:space="preserve">  L.03</t>
  </si>
  <si>
    <t>Kepala tukang</t>
  </si>
  <si>
    <t>Akssesoris (perkuatan, las, baut)</t>
  </si>
  <si>
    <t xml:space="preserve">       OH</t>
  </si>
  <si>
    <t>Semen warna</t>
  </si>
  <si>
    <t>Pasir pasang</t>
  </si>
  <si>
    <t>M³</t>
  </si>
  <si>
    <t>L.01</t>
  </si>
  <si>
    <t>L.02</t>
  </si>
  <si>
    <t>L.03</t>
  </si>
  <si>
    <t>L.04</t>
  </si>
  <si>
    <t>TENAGA</t>
  </si>
  <si>
    <t xml:space="preserve">Tukang Kayu </t>
  </si>
  <si>
    <t>BAHAN</t>
  </si>
  <si>
    <t>PERALATAN</t>
  </si>
  <si>
    <t>Jumlah (A + B + C)</t>
  </si>
  <si>
    <t xml:space="preserve">Overhead &amp; Profit </t>
  </si>
  <si>
    <t>F.</t>
  </si>
  <si>
    <t>Harga Satuan Pekerjaan (D+E)</t>
  </si>
  <si>
    <t>Pemasangan 1 m² kaca tebal 6 mm</t>
  </si>
  <si>
    <t>Kuas</t>
  </si>
  <si>
    <t xml:space="preserve"> Pasir Urug</t>
  </si>
  <si>
    <t>Plat Siku L 50.50.2,5</t>
  </si>
  <si>
    <t>HARGA SATUAN PEKERJAAN TAMBAHAN</t>
  </si>
  <si>
    <t>L.17</t>
  </si>
  <si>
    <r>
      <t xml:space="preserve"> Harga</t>
    </r>
    <r>
      <rPr>
        <sz val="10"/>
        <rFont val="Times New Roman"/>
        <family val="1"/>
      </rPr>
      <t xml:space="preserve"> </t>
    </r>
    <r>
      <rPr>
        <sz val="10"/>
        <color indexed="8"/>
        <rFont val="Times New Roman"/>
        <family val="1"/>
      </rPr>
      <t>Satuan</t>
    </r>
    <r>
      <rPr>
        <sz val="10"/>
        <rFont val="Times New Roman"/>
        <family val="1"/>
      </rPr>
      <t xml:space="preserve"> </t>
    </r>
    <r>
      <rPr>
        <sz val="10"/>
        <color indexed="8"/>
        <rFont val="Times New Roman"/>
        <family val="1"/>
      </rPr>
      <t>Pekerjaan</t>
    </r>
    <r>
      <rPr>
        <sz val="10"/>
        <rFont val="Times New Roman"/>
        <family val="1"/>
      </rPr>
      <t xml:space="preserve"> </t>
    </r>
    <r>
      <rPr>
        <sz val="10"/>
        <color indexed="8"/>
        <rFont val="Times New Roman"/>
        <family val="1"/>
      </rPr>
      <t>(D+E)</t>
    </r>
  </si>
  <si>
    <r>
      <t xml:space="preserve"> </t>
    </r>
    <r>
      <rPr>
        <sz val="10"/>
        <color indexed="8"/>
        <rFont val="Times New Roman"/>
        <family val="1"/>
      </rPr>
      <t>Overhead</t>
    </r>
    <r>
      <rPr>
        <sz val="10"/>
        <rFont val="Times New Roman"/>
        <family val="1"/>
      </rPr>
      <t xml:space="preserve"> </t>
    </r>
    <r>
      <rPr>
        <sz val="10"/>
        <color indexed="8"/>
        <rFont val="Times New Roman"/>
        <family val="1"/>
      </rPr>
      <t>&amp;</t>
    </r>
    <r>
      <rPr>
        <sz val="10"/>
        <rFont val="Times New Roman"/>
        <family val="1"/>
      </rPr>
      <t xml:space="preserve"> </t>
    </r>
    <r>
      <rPr>
        <sz val="10"/>
        <color indexed="8"/>
        <rFont val="Times New Roman"/>
        <family val="1"/>
      </rPr>
      <t>Profit</t>
    </r>
    <r>
      <rPr>
        <sz val="10"/>
        <rFont val="Times New Roman"/>
        <family val="1"/>
      </rPr>
      <t xml:space="preserve"> </t>
    </r>
    <r>
      <rPr>
        <i/>
        <sz val="11"/>
        <color indexed="8"/>
        <rFont val="Calibri"/>
        <family val="2"/>
      </rPr>
      <t/>
    </r>
  </si>
  <si>
    <t>hari</t>
  </si>
  <si>
    <t>Jaring Pengaman (Safety Net); 1.5m x 100 m</t>
  </si>
  <si>
    <t>Sepatu Keselamatan (Safety Boots Shoes)</t>
  </si>
  <si>
    <t>Penyiapan RKK terdiri atas:</t>
  </si>
  <si>
    <t>buah</t>
  </si>
  <si>
    <t>DAFTAR HARGA SATUAN UPAH</t>
  </si>
  <si>
    <t xml:space="preserve">Tukang batu/tembok </t>
  </si>
  <si>
    <t xml:space="preserve">Tukang besi/besi beton </t>
  </si>
  <si>
    <t xml:space="preserve">Tukang Cat/ Pelitur </t>
  </si>
  <si>
    <t xml:space="preserve">Tukang Pipa </t>
  </si>
  <si>
    <t xml:space="preserve">Tukang Las </t>
  </si>
  <si>
    <t xml:space="preserve">Tukang Listrik </t>
  </si>
  <si>
    <t xml:space="preserve">Tukang Aluminium </t>
  </si>
  <si>
    <t xml:space="preserve">Kepala Tukang </t>
  </si>
  <si>
    <t xml:space="preserve">Mandor </t>
  </si>
  <si>
    <t xml:space="preserve"> Tukang batu/tembok</t>
  </si>
  <si>
    <t xml:space="preserve">  Tukang batu/tembok</t>
  </si>
  <si>
    <t>Tukang batu/tembok</t>
  </si>
  <si>
    <t>Tukang cat/pelitur</t>
  </si>
  <si>
    <t xml:space="preserve"> Tukang besi/besi beton</t>
  </si>
  <si>
    <t xml:space="preserve">  Tukang besi/besi beton</t>
  </si>
  <si>
    <t xml:space="preserve"> Tukang Aluminium </t>
  </si>
  <si>
    <t xml:space="preserve"> Tukang </t>
  </si>
  <si>
    <t>Tukang Cat/Pelitur</t>
  </si>
  <si>
    <t>3. PEKERJAAN ARSITEKTUR</t>
  </si>
  <si>
    <t>3.4 PEKERJAAN WATERPROOFING</t>
  </si>
  <si>
    <t>3.5 PEKERJAAN LANGIT - LANGIT (PLAFOND)</t>
  </si>
  <si>
    <t>3.5.2 LANGIT - LANGIT (PLAFOND) LAINNYA</t>
  </si>
  <si>
    <t>3.5.3 RANGKA LANGIT - LANGIT (PLAFOND) LAINNYA</t>
  </si>
  <si>
    <t xml:space="preserve">3.6 PEKERJAAN PASANGAN DINDING </t>
  </si>
  <si>
    <t>3.6.5 PEKERJAAN DINDING BATAKO</t>
  </si>
  <si>
    <t>3.7 PEKERJAAN PLESTERAN DAN ACIAN</t>
  </si>
  <si>
    <t>3.8 PEKERJAAN PENGECATAN DAN PELITURAN</t>
  </si>
  <si>
    <t xml:space="preserve">3.9 PEKERJAAN PENUTUP LANTAI </t>
  </si>
  <si>
    <t>3.9.4 HOMOGENEOUS TILE</t>
  </si>
  <si>
    <t xml:space="preserve">3.10 PEKERJAAN PENUTUP DINDING </t>
  </si>
  <si>
    <t xml:space="preserve">3.10.2 DINDING HOMOGENEOUS TILE </t>
  </si>
  <si>
    <t>3.10.4 DINDING BATU ALAM</t>
  </si>
  <si>
    <t xml:space="preserve">3.11 PEKERJAAN PINTU DAN JENDELA </t>
  </si>
  <si>
    <t>3.11.3 KUSEN DAN PINTU JENDELA</t>
  </si>
  <si>
    <t>3.11.1 PINTU DAN JENDELA</t>
  </si>
  <si>
    <t>3.11.4 AKSESORIS PINTU DAN JENDELA</t>
  </si>
  <si>
    <t>3.12 PEKERJAAN KACA</t>
  </si>
  <si>
    <t xml:space="preserve">1. PEKERJAAN LAPANGAN/SITE WORK </t>
  </si>
  <si>
    <t xml:space="preserve">1.1.2 Alat dan/atau sarana penunjang </t>
  </si>
  <si>
    <t xml:space="preserve">1.1.4 Pengukuran dan pasangan bouwplank </t>
  </si>
  <si>
    <t xml:space="preserve">1.2 PEKERJAAN GALIAN TANAH </t>
  </si>
  <si>
    <t>1.2.1 Tanah Biasa</t>
  </si>
  <si>
    <t xml:space="preserve">1.3 PEKERJAAN TIMBUNAN DAN PEMADATAN </t>
  </si>
  <si>
    <t xml:space="preserve">PEKERJAAN STRUKTUR BETON </t>
  </si>
  <si>
    <t xml:space="preserve">2.2.1 Struktur Atas </t>
  </si>
  <si>
    <t xml:space="preserve">2.2.1.1 Penulangan beton </t>
  </si>
  <si>
    <t>2.2.1.10 Kolom/Balok praktis</t>
  </si>
  <si>
    <t>2.2.2 Struktur Bawah</t>
  </si>
  <si>
    <t xml:space="preserve">2.2.2.1 Pondasi Menerus Batu Belah </t>
  </si>
  <si>
    <t>2.2.1.3 Pemasangan Bekisting</t>
  </si>
  <si>
    <t>2.2.1.4 Pembuatan s.d Pengecoran Campuran Beton Secara Manual</t>
  </si>
  <si>
    <t xml:space="preserve">2.1 PEKERJAAN RANGKA ATAP </t>
  </si>
  <si>
    <t xml:space="preserve">2.1.1. Rangka Atap Baja Ringan </t>
  </si>
  <si>
    <t>2.2 PEKERJAAN STRUKTUR BETON</t>
  </si>
  <si>
    <t>3.1 PEKERJAAN PENUTUP ATAP</t>
  </si>
  <si>
    <t>3.3 PEKERJAAN AKSESORIS ATAP</t>
  </si>
  <si>
    <t>3.9.9 PENUTUP LANTAI LAINNYA</t>
  </si>
  <si>
    <t xml:space="preserve"> BATU KALI DAN BATU ALAM</t>
  </si>
  <si>
    <t>SEMEN</t>
  </si>
  <si>
    <t>KAYU</t>
  </si>
  <si>
    <t>KACA</t>
  </si>
  <si>
    <t>PAKU DAN BAUT</t>
  </si>
  <si>
    <t xml:space="preserve">Batako </t>
  </si>
  <si>
    <t>Waterpass</t>
  </si>
  <si>
    <t>DAFTAR HARGA SEWA ALAT</t>
  </si>
  <si>
    <t>Pembuatan Prosedur dan Instruksi Kerja</t>
  </si>
  <si>
    <t>Spanduk (banner) ; (6m2)</t>
  </si>
  <si>
    <t>Poster; (2m2)</t>
  </si>
  <si>
    <t>Peralatan P3K (Kotak P3K, Obat Luka, Perban, dll)</t>
  </si>
  <si>
    <t>Sosialisasi, Promosi, dan Pelatihan terdiri atas:</t>
  </si>
  <si>
    <t>Fasilitas Sarana, Prasarana, dan alat Kesehatan;</t>
  </si>
  <si>
    <t>Rambu dan Perlengkapan Lalu Lintas diperlukan atau Manajemen Lalu Lintas terdiri atas :</t>
  </si>
  <si>
    <t>Kegiatan dan peralatan terkait dengan pengendalian risiko keselamatan konstruksi :</t>
  </si>
  <si>
    <t>Air</t>
  </si>
  <si>
    <t>Kerikil</t>
  </si>
  <si>
    <t>Screw 25mm</t>
  </si>
  <si>
    <t xml:space="preserve">lembar </t>
  </si>
  <si>
    <t>1.3 PEKERJAAN TIMBUNAN DAN PEMADATAN</t>
  </si>
  <si>
    <t>DIVISI 2 PEKERJAAN STRUKTUR BETON</t>
  </si>
  <si>
    <t>Paku Biasa 5-10 cm/Paku 5 -12 cm</t>
  </si>
  <si>
    <t>Ampelas</t>
  </si>
  <si>
    <t>lembar</t>
  </si>
  <si>
    <t xml:space="preserve">Kuas </t>
  </si>
  <si>
    <t>1.1 PEKERJAAN PERSIAPAN</t>
  </si>
  <si>
    <t>1.1.1  Pembuatan pagar proyek</t>
  </si>
  <si>
    <t>Seng gelombang</t>
  </si>
  <si>
    <t>Pasir beton</t>
  </si>
  <si>
    <t>Kerikil (Maks 30mm)</t>
  </si>
  <si>
    <t>Kayu Bangkirai Balok</t>
  </si>
  <si>
    <t xml:space="preserve">1.1.1.2 Pembuatan 1 m’ pagar sementara dari seng gelombang rangka kayu tinggi 2 meter </t>
  </si>
  <si>
    <t xml:space="preserve">1.3.1.2 1 m3  Urukan dengan Pasir Uruk untuk volume s.d 200 m3  tanpa pemadatan secara manual </t>
  </si>
  <si>
    <t>Besi Beton (Ulir)</t>
  </si>
  <si>
    <t>Besi Beton (Polos)</t>
  </si>
  <si>
    <t xml:space="preserve">2.2.1.6 Pengecoran Campuran Ready Mix </t>
  </si>
  <si>
    <t>3.1.2 PEKERJAAN ATAP GENTENG</t>
  </si>
  <si>
    <t>ATAP</t>
  </si>
  <si>
    <t>3.6.4 PEKERJAAN DINDING BATA RINGAN</t>
  </si>
  <si>
    <t>URAIAN</t>
  </si>
  <si>
    <t>PEKERJAAN ARSITEKTUR</t>
  </si>
  <si>
    <t xml:space="preserve">PEKERJAAN LAPANGAN/SITE WORK </t>
  </si>
  <si>
    <t>3.9 PEKERJAAN PENUTUP LANTAI</t>
  </si>
  <si>
    <t>Pek. Papan Nama Proyek</t>
  </si>
  <si>
    <r>
      <rPr>
        <sz val="10"/>
        <color indexed="8"/>
        <rFont val="Times New Roman"/>
        <family val="1"/>
      </rPr>
      <t>Pasir</t>
    </r>
    <r>
      <rPr>
        <sz val="10"/>
        <rFont val="Times New Roman"/>
        <family val="1"/>
      </rPr>
      <t xml:space="preserve"> </t>
    </r>
    <r>
      <rPr>
        <sz val="10"/>
        <color indexed="8"/>
        <rFont val="Times New Roman"/>
        <family val="1"/>
      </rPr>
      <t>pasang</t>
    </r>
  </si>
  <si>
    <t>Bata ringan Grand Elephant 10 cm</t>
  </si>
  <si>
    <t>Batu Andesit 20 cm x 40 cm</t>
  </si>
  <si>
    <t>Pemasangan 1 m² Dinding Batu Andesit 20 x 40 cm</t>
  </si>
  <si>
    <t>1.3.1.4 1 m3 Urukan Tanah Biasa tanpa Pemadatan Secara Manual</t>
  </si>
  <si>
    <t>TKDN (%)</t>
  </si>
  <si>
    <t>TOTAL HARGA (Rp.)</t>
  </si>
  <si>
    <t>TKDN</t>
  </si>
  <si>
    <t>OB</t>
  </si>
  <si>
    <t>Beton Ready Mix K-300</t>
  </si>
  <si>
    <t xml:space="preserve"> Minyak Bekisting </t>
  </si>
  <si>
    <t>Beton Ready Mix K-100 (B0)</t>
  </si>
  <si>
    <t>Grand Elephant</t>
  </si>
  <si>
    <t>3.10.4 PENUTUP DINDING BATU ALAM</t>
  </si>
  <si>
    <t>BETON</t>
  </si>
  <si>
    <t>PLAFOND DAN TRIPLEK</t>
  </si>
  <si>
    <t>LAIN - LAIN</t>
  </si>
  <si>
    <t>LAIN -LAIN</t>
  </si>
  <si>
    <t>PENYIAPAN RK3K TERDIRI ATAS:</t>
  </si>
  <si>
    <t>BAHAN TAMBAHAN</t>
  </si>
  <si>
    <t xml:space="preserve"> Kerikil
</t>
  </si>
  <si>
    <r>
      <rPr>
        <sz val="10"/>
        <color indexed="8"/>
        <rFont val="Times New Roman"/>
        <family val="1"/>
      </rPr>
      <t>JUMLAH</t>
    </r>
    <r>
      <rPr>
        <sz val="10"/>
        <rFont val="Times New Roman"/>
        <family val="1"/>
      </rPr>
      <t xml:space="preserve"> </t>
    </r>
    <r>
      <rPr>
        <sz val="10"/>
        <color indexed="8"/>
        <rFont val="Times New Roman"/>
        <family val="1"/>
      </rPr>
      <t>HARGA</t>
    </r>
    <r>
      <rPr>
        <sz val="10"/>
        <rFont val="Times New Roman"/>
        <family val="1"/>
      </rPr>
      <t xml:space="preserve"> </t>
    </r>
    <r>
      <rPr>
        <sz val="10"/>
        <color indexed="8"/>
        <rFont val="Times New Roman"/>
        <family val="1"/>
      </rPr>
      <t>ALAT</t>
    </r>
  </si>
  <si>
    <r>
      <rPr>
        <sz val="10"/>
        <color indexed="8"/>
        <rFont val="Times New Roman"/>
        <family val="1"/>
      </rPr>
      <t>JUMLAH</t>
    </r>
    <r>
      <rPr>
        <sz val="10"/>
        <rFont val="Times New Roman"/>
        <family val="1"/>
      </rPr>
      <t xml:space="preserve"> </t>
    </r>
    <r>
      <rPr>
        <sz val="10"/>
        <color indexed="8"/>
        <rFont val="Times New Roman"/>
        <family val="1"/>
      </rPr>
      <t>TENAGA</t>
    </r>
    <r>
      <rPr>
        <sz val="10"/>
        <rFont val="Times New Roman"/>
        <family val="1"/>
      </rPr>
      <t xml:space="preserve"> </t>
    </r>
    <r>
      <rPr>
        <sz val="10"/>
        <color indexed="8"/>
        <rFont val="Times New Roman"/>
        <family val="1"/>
      </rPr>
      <t>KERJA</t>
    </r>
  </si>
  <si>
    <r>
      <rPr>
        <sz val="10"/>
        <color indexed="8"/>
        <rFont val="Times New Roman"/>
        <family val="1"/>
      </rPr>
      <t>JUMLAH</t>
    </r>
    <r>
      <rPr>
        <sz val="10"/>
        <rFont val="Times New Roman"/>
        <family val="1"/>
      </rPr>
      <t xml:space="preserve"> </t>
    </r>
    <r>
      <rPr>
        <sz val="10"/>
        <color indexed="8"/>
        <rFont val="Times New Roman"/>
        <family val="1"/>
      </rPr>
      <t>HARGA</t>
    </r>
    <r>
      <rPr>
        <sz val="10"/>
        <rFont val="Times New Roman"/>
        <family val="1"/>
      </rPr>
      <t xml:space="preserve"> </t>
    </r>
    <r>
      <rPr>
        <sz val="10"/>
        <color indexed="8"/>
        <rFont val="Times New Roman"/>
        <family val="1"/>
      </rPr>
      <t>BAHAN</t>
    </r>
  </si>
  <si>
    <r>
      <rPr>
        <sz val="10"/>
        <color indexed="8"/>
        <rFont val="Times New Roman"/>
        <family val="1"/>
      </rPr>
      <t xml:space="preserve"> JUMLAH</t>
    </r>
    <r>
      <rPr>
        <sz val="10"/>
        <rFont val="Times New Roman"/>
        <family val="1"/>
      </rPr>
      <t xml:space="preserve"> </t>
    </r>
    <r>
      <rPr>
        <sz val="10"/>
        <color indexed="8"/>
        <rFont val="Times New Roman"/>
        <family val="1"/>
      </rPr>
      <t>TENAGA</t>
    </r>
    <r>
      <rPr>
        <sz val="10"/>
        <rFont val="Times New Roman"/>
        <family val="1"/>
      </rPr>
      <t xml:space="preserve"> </t>
    </r>
    <r>
      <rPr>
        <sz val="10"/>
        <color indexed="8"/>
        <rFont val="Times New Roman"/>
        <family val="1"/>
      </rPr>
      <t>KERJA</t>
    </r>
  </si>
  <si>
    <t>DIVISI 9</t>
  </si>
  <si>
    <t>Tatab Shera Strip Smooth Texture V-Cut Edge (8x100x3000)</t>
  </si>
  <si>
    <t xml:space="preserve"> Air</t>
  </si>
  <si>
    <t xml:space="preserve">2.2.1.5 Pembuatan s.d Pengecoran Campuran Beton Secara Semi Mekanis </t>
  </si>
  <si>
    <t>2.2.1.5.5 1 m3  beton mutu sedang f'c 21 MPa, Slump (100 ± 25) mm, agregat maks 19 mm secara semi mekanis</t>
  </si>
  <si>
    <t xml:space="preserve"> Kerikil
 (Maksimum
 30mm)</t>
  </si>
  <si>
    <t xml:space="preserve">2.2.1.1 Penulangan Beton </t>
  </si>
  <si>
    <t>2.2.1.4.1 1 m3  beton mutu rendah f'c 7,5 MPa, Slump (100 ±  25) mm, agregat maks 19 mm secara manual</t>
  </si>
  <si>
    <t>PPN 11 %</t>
  </si>
  <si>
    <t>1.1.4.2 Pemasangan 1 m’ Bouwplank</t>
  </si>
  <si>
    <t>2.2.1.3.3 Pemasangan 1 m2 bekisting untuk kolom (3 kali pakai)</t>
  </si>
  <si>
    <t>2.2.1.10.1 Pembuatan 1 m’ kolom praktis beton bertulang (11 x 11) cm</t>
  </si>
  <si>
    <t>2.2.1.10.2 Pembuatan 1 m’ balok praktis beton bertulang (10 x 15) cm</t>
  </si>
  <si>
    <t>2.2.2.1.1 Pemasangan 1 m3 Batu Kosong (Aanstamping) untuk Pondasi Gedung</t>
  </si>
  <si>
    <t xml:space="preserve">2.2.2.1.3 Pemasangan 1 m3 Fondasi Batu Belah Mortar Tipe M (17,5 MPa) setara 1 SP : 2 PP, cara semi mekanis </t>
  </si>
  <si>
    <t xml:space="preserve">3.6.5.1 Pemasangan 1 m2 Dinding Batako dengan Mortar tipe s,f'c 12,5 Mpa ( Setara Campuran 1SP : 3PP ) </t>
  </si>
  <si>
    <t>3.7.7 Pemasangan 1 m² Plesteran Mortar Siap Pakai Tebal 10 mm</t>
  </si>
  <si>
    <t>Pasir Halus</t>
  </si>
  <si>
    <t>Besi polos (BJTP280)</t>
  </si>
  <si>
    <t>Besi ulir (BJTS420)</t>
  </si>
  <si>
    <t>Kayu Kruing usuk</t>
  </si>
  <si>
    <t>Kayu Balok Meranti</t>
  </si>
  <si>
    <t>Lis Plafond Shadowline</t>
  </si>
  <si>
    <t>Cat kayu</t>
  </si>
  <si>
    <t>Kayu kruing balok</t>
  </si>
  <si>
    <t>Cat Kayu</t>
  </si>
  <si>
    <t>Cutter Baja Beton</t>
  </si>
  <si>
    <t>Bender Baja Beton</t>
  </si>
  <si>
    <t xml:space="preserve"> Tukang Batu</t>
  </si>
  <si>
    <t>Daya Sebar Produk</t>
  </si>
  <si>
    <t>Pemasangan 1 m’ Lis Plafond Shadowline</t>
  </si>
  <si>
    <t>BIAYA PENERAPAN SMKK</t>
  </si>
  <si>
    <t>Biaya Penerapan SMKK, terdiri atas :</t>
  </si>
  <si>
    <t>Kaso 5/7 cm kelas II</t>
  </si>
  <si>
    <t>Paku 2 - 5 cm</t>
  </si>
  <si>
    <t>Murda Paras</t>
  </si>
  <si>
    <t>Ikut Celedu Paras</t>
  </si>
  <si>
    <t>PEKERJAAN RUANG KELAS BARU</t>
  </si>
  <si>
    <t>HARGA PAKAI</t>
  </si>
  <si>
    <t>Minyak bekisting</t>
  </si>
  <si>
    <t>Papan Kayu 3/20</t>
  </si>
  <si>
    <t>2.2.1.3.5 Pemasangan 1 m2 bekisting untuk plat lantai (3 kali pakai)</t>
  </si>
  <si>
    <t>2.2.1.3.4 Pemasangan 1 m2 bekisting untuk balok (3 kali pakai)</t>
  </si>
  <si>
    <t xml:space="preserve"> Paku Biasa 5cm - 12cm</t>
  </si>
  <si>
    <t>2.2.1.3.7 Pemasangan 1 m2 bekisting untuk tangga (3 kali pakai)</t>
  </si>
  <si>
    <t>1.3.2.1 1  m3 Pemadatan  tanah  per 20 cm menggunakan alat timbris secara manual</t>
  </si>
  <si>
    <t>Hollow Galvanis 10x5 cm</t>
  </si>
  <si>
    <t>Hollot Galvanis 8x4 cm</t>
  </si>
  <si>
    <t>Hollot Galvanis 4x4 cm</t>
  </si>
  <si>
    <t>Hollot Galvanis 3x3 cm</t>
  </si>
  <si>
    <t>Pemasangan 1 m² Rangka Plafond Hollow Galvalume 40.40 mm, Modul 60x60 cm</t>
  </si>
  <si>
    <t xml:space="preserve">Rangka Metal Hollow (40 x 40 mm) </t>
  </si>
  <si>
    <t>Kayu Usuk Meranti</t>
  </si>
  <si>
    <t>Semen Portland</t>
  </si>
  <si>
    <t xml:space="preserve"> Semen Portland</t>
  </si>
  <si>
    <t xml:space="preserve">  Semen Portland</t>
  </si>
  <si>
    <t>Paku Biasa 5-7 cm</t>
  </si>
  <si>
    <t>Kaso 5/7 cm</t>
  </si>
  <si>
    <t>Kayu Kruing Papan</t>
  </si>
  <si>
    <t>Hari</t>
  </si>
  <si>
    <t>Banner plastik 0,6 x 0,8 m2</t>
  </si>
  <si>
    <t>Frame aluminium  L.10.1 **)</t>
  </si>
  <si>
    <t>Besi Hollow (50 x 50 x 3) mm</t>
  </si>
  <si>
    <t>Multipleks 9 mm</t>
  </si>
  <si>
    <t>Tanah biasa / liat berpasir</t>
  </si>
  <si>
    <t>Kawat Bendrat</t>
  </si>
  <si>
    <t>Paku Biasa 2-4 cm</t>
  </si>
  <si>
    <t>Batu Belah</t>
  </si>
  <si>
    <t>Pekerjaan 1 m1 Tatab Shera Strip Smooth Texture V-Cut Edge (8x100x3000)</t>
  </si>
  <si>
    <t>3.7.8 Pemasangan 1 m² Acian</t>
  </si>
  <si>
    <t>3.7.5 Pemasangan 1 m² Plesteran 1SP : 5PP tebal 15 mm</t>
  </si>
  <si>
    <t>3.7.2 Pemasangan 1 m² Plesteran 1SP : 2PP tebal 15 mm</t>
  </si>
  <si>
    <t>Thinner B</t>
  </si>
  <si>
    <t xml:space="preserve"> Lis Plafond Shadowline</t>
  </si>
  <si>
    <t>Pemasangan 1 m2 Penutup Plafond Gypsum 9mm APLUS WR</t>
  </si>
  <si>
    <t xml:space="preserve"> Papan Gypsum 9mm APLUS WR</t>
  </si>
  <si>
    <t>Papan Gypsum 9mm APLUS WR (120 x 240 cm)</t>
  </si>
  <si>
    <t>Papan Gypsum 9mm APLUS (120 x 240 cm)</t>
  </si>
  <si>
    <t>Pemasangan 1 m2 Penutup Plafond Gypsum 9mm APLUS</t>
  </si>
  <si>
    <t xml:space="preserve"> Papan Gypsum 9mm APLUS</t>
  </si>
  <si>
    <r>
      <rPr>
        <sz val="10"/>
        <color indexed="8"/>
        <rFont val="Times New Roman"/>
        <family val="1"/>
      </rPr>
      <t>Tukang</t>
    </r>
    <r>
      <rPr>
        <sz val="10"/>
        <rFont val="Times New Roman"/>
        <family val="1"/>
      </rPr>
      <t xml:space="preserve"> </t>
    </r>
    <r>
      <rPr>
        <sz val="10"/>
        <color indexed="8"/>
        <rFont val="Times New Roman"/>
        <family val="1"/>
      </rPr>
      <t>kayu</t>
    </r>
  </si>
  <si>
    <t>Tukang Style Bali</t>
  </si>
  <si>
    <t>Mandor Style Bali</t>
  </si>
  <si>
    <t>Multiplek tebal 9 mm</t>
  </si>
  <si>
    <t>Tiang kayu 5/7 (II), T= 3 m</t>
  </si>
  <si>
    <t>1.1.2.2 1  buah  papan  nama  pekerjaan  ukuran  0,6x0,8  menggunakan multiflex 9 mm, frame aluminium siku &amp; tiang kayu 5/7, printing banner plastik</t>
  </si>
  <si>
    <t>Paku campuran 5 cm + 7cm</t>
  </si>
  <si>
    <t xml:space="preserve">1.3.1.1 1 m3 Urukan Kembali Galian Tanah 0 s.d. 200 m3  tanpa pemadatan secara manual </t>
  </si>
  <si>
    <r>
      <t xml:space="preserve">2.2.1.1.3 1 kg Penulangan kolom, balok, ring balok, sloof, dan shearwall untuk Besi Ulir BjTS diameter </t>
    </r>
    <r>
      <rPr>
        <sz val="10"/>
        <rFont val="Calibri"/>
        <family val="2"/>
      </rPr>
      <t>≥</t>
    </r>
    <r>
      <rPr>
        <sz val="8.5"/>
        <rFont val="Times New Roman"/>
        <family val="1"/>
      </rPr>
      <t xml:space="preserve"> 12 mm, cara mekanis</t>
    </r>
  </si>
  <si>
    <t>BAMBU</t>
  </si>
  <si>
    <t>Bambu Ukuran Ø 8 - 10 panjang 4 m</t>
  </si>
  <si>
    <t xml:space="preserve">2.2.1.1.3 1 kg Penulangan kolom, balok, ring balok, dan sloof untuk Besi Polos BjTP diameter &lt; 12 mm, cara manual  </t>
  </si>
  <si>
    <t xml:space="preserve"> Bambu Ukuran Ø 8 - 10 panjang 4 m</t>
  </si>
  <si>
    <t>Concrete Mixer 0.3-0.6 m3</t>
  </si>
  <si>
    <t xml:space="preserve"> Concrete Mixer 0.3-0.6 m3</t>
  </si>
  <si>
    <t xml:space="preserve">  Kawat bendrat</t>
  </si>
  <si>
    <t>Kayu Bangkirai Papan</t>
  </si>
  <si>
    <t>Plywood 12 mm</t>
  </si>
  <si>
    <t>Aksesoris (Perkuatan, paku, ramset dll)</t>
  </si>
  <si>
    <t>Analisa</t>
  </si>
  <si>
    <t>panjang</t>
  </si>
  <si>
    <t>jumlah skrup</t>
  </si>
  <si>
    <t>luasan</t>
  </si>
  <si>
    <t>kebutuhan per m2</t>
  </si>
  <si>
    <t>Sekrup 25 mm</t>
  </si>
  <si>
    <t>Screw 25 mm</t>
  </si>
  <si>
    <t>Lisplank GRC + aksesoris lengkap</t>
  </si>
  <si>
    <t>Daya sebar produk</t>
  </si>
  <si>
    <t>Kemendung Bata Press include Pemasangan</t>
  </si>
  <si>
    <t>Alat Pemadam Api Ringan (APAR); 9 Kg</t>
  </si>
  <si>
    <t>Penunjang Seluruh Tubuh (Full Body Harness) Double Lanyard + Absorber;</t>
  </si>
  <si>
    <t>Personel Keselamatan Konstruksi terdiri atas :</t>
  </si>
  <si>
    <t>bln</t>
  </si>
  <si>
    <t>Petugas K3</t>
  </si>
  <si>
    <t>Catatan:</t>
  </si>
  <si>
    <t>Besi angkur dihilangkan, karena penggunaan batako hanya digunakan sebagai bekisting pada sloof/tie beam</t>
  </si>
  <si>
    <t>Upah Petugas K3</t>
  </si>
  <si>
    <t>Stamper Kodok 150 kg</t>
  </si>
  <si>
    <t>2.2.1.6.1 1  m³  Pengecoran Beton K-100 (B0) menggunakan Ready Mixed</t>
  </si>
  <si>
    <t>(%)</t>
  </si>
  <si>
    <t>BOBOT TKDN</t>
  </si>
  <si>
    <t>NILAI TKDN</t>
  </si>
  <si>
    <t>Alat Pemadam Api Ringan (APAR); 9Kg</t>
  </si>
  <si>
    <t>Railing Stainless Steel Ø 2,5"</t>
  </si>
  <si>
    <t>Railing Stainless Steel Ø 2" + Akrilik 8 mm</t>
  </si>
  <si>
    <t>Rangka Baja Ringan Kage Steel UK-75</t>
  </si>
  <si>
    <t>PEKERJAAN MEP</t>
  </si>
  <si>
    <t>Dop Handrail 1 1/2"</t>
  </si>
  <si>
    <t>Pipa Galvanis 1,5" tebal 2,0 mm</t>
  </si>
  <si>
    <t>Pipa Galvanis 3/4" tebal 2,0 mm</t>
  </si>
  <si>
    <t>Plat Esser 8 mm</t>
  </si>
  <si>
    <t>Kawat Las</t>
  </si>
  <si>
    <t>Stang bor, batang bor diameter 1 1/4"</t>
  </si>
  <si>
    <t>Bor: Auger ∅ 30 cm</t>
  </si>
  <si>
    <t>Seng Gelombang</t>
  </si>
  <si>
    <t>Genteng Kodok Karang Pilang (Good Year)</t>
  </si>
  <si>
    <t>Bubungan Karang Pilang (Good Year)</t>
  </si>
  <si>
    <t>3.1.1.2 Pemasangan 1 m2 Atap Genteng Kodok Karang Pilang (Good Year)</t>
  </si>
  <si>
    <t>Pemasangan 1 m’ Nok/Bubungan Kodok Karang Pilang (Good Year)</t>
  </si>
  <si>
    <t xml:space="preserve">Kepala Tukang Style Bali </t>
  </si>
  <si>
    <t>Pintu Cubicle Toilet (Pintu PK)</t>
  </si>
  <si>
    <t>1 Unit Candi Bentar t = 7 meter  (1 pasang)</t>
  </si>
  <si>
    <t>1 Unit Kepala Paduraksa area Penyengker Sekolah</t>
  </si>
  <si>
    <t>1 Unit Kepala Paduraksa area Penyengker Pelinggih</t>
  </si>
  <si>
    <t>1 Unit Candi Bentar t = 2 meter  (1 pasang)</t>
  </si>
  <si>
    <t>Roster Motif 30 x 30 cm</t>
  </si>
  <si>
    <t>Paku Sekrup ½”-1”</t>
  </si>
  <si>
    <t>Platinum 60 x 60 cm</t>
  </si>
  <si>
    <t>Platinum 60 x 60 cm Matt</t>
  </si>
  <si>
    <t>Jasa Pasang Atap Baja Ringan</t>
  </si>
  <si>
    <t>m'</t>
  </si>
  <si>
    <t xml:space="preserve">Pengesahan dari instansi berwenang ( DEPNAKER ) </t>
  </si>
  <si>
    <t>Switch 16 port POE Ruijie RG-ES220GS-P</t>
  </si>
  <si>
    <t>NVR-301-08S3 Uniview 8 Channels + HDD 6 TB</t>
  </si>
  <si>
    <t>Switch 8 port POE Ruijie RG-ES209GC-P</t>
  </si>
  <si>
    <t>Unit</t>
  </si>
  <si>
    <t>Semen portland</t>
  </si>
  <si>
    <t>Tukang Pipa</t>
  </si>
  <si>
    <t>Seal tape</t>
  </si>
  <si>
    <t xml:space="preserve">Pekerja </t>
  </si>
  <si>
    <t>Bioseptictank Kapasitas 5m3</t>
  </si>
  <si>
    <t>Tukang listrik</t>
  </si>
  <si>
    <t>Elbow</t>
  </si>
  <si>
    <t>Isolasi</t>
  </si>
  <si>
    <t>Lasdop</t>
  </si>
  <si>
    <t>Panel 20 x 30 x 12 cm dan Aksesoris</t>
  </si>
  <si>
    <t>VA</t>
  </si>
  <si>
    <t>Flexible Conduit 20 mm</t>
  </si>
  <si>
    <t>Isolasi Pipa Refrigerant Standard ASTMB280 Dia 6.35</t>
  </si>
  <si>
    <t>Isolasi Pipa Refrigerant Standard ASTMB280 Dia 12.7</t>
  </si>
  <si>
    <t>Isolasi Pipa Refrigerant Standard ASTMB280 Dia 19.05</t>
  </si>
  <si>
    <t xml:space="preserve"> DAFTAR HARGA SATUAN  BAHAN MEP</t>
  </si>
  <si>
    <t xml:space="preserve">HARGA SATUAN </t>
  </si>
  <si>
    <t>SERTIFIKAT TKDN</t>
  </si>
  <si>
    <t>Tata Udara</t>
  </si>
  <si>
    <t>Pipa Refrigerant Standard ASTMB280 Dia 6.35 (Denji)</t>
  </si>
  <si>
    <t>Pipa Refrigerant Standard ASTMB280 Dia 9.52 (Denji)</t>
  </si>
  <si>
    <t>Pipa Refrigerant Standard ASTMB280 Dia 12.7 (Denji)</t>
  </si>
  <si>
    <t>Pipa Refrigerant Standard ASTMB280 Dia 19.05 (Denji)</t>
  </si>
  <si>
    <t xml:space="preserve">Isolasi Pipa Refrigerant Standard ASTMB280 Dia 9.52 </t>
  </si>
  <si>
    <t>Ductape</t>
  </si>
  <si>
    <t>Gulung</t>
  </si>
  <si>
    <t>Isolasi Drain AC Dia. 3/4"</t>
  </si>
  <si>
    <t>Isolasi Drain AC Dia. 1"</t>
  </si>
  <si>
    <t>Plumbing</t>
  </si>
  <si>
    <t>Pipa PVC AW 3/4"</t>
  </si>
  <si>
    <t>6587/SJ-IND.8/TKDN/7/2025</t>
  </si>
  <si>
    <t>Pipa PVC AW 1"</t>
  </si>
  <si>
    <t>Pipa PVC AW 2"</t>
  </si>
  <si>
    <t>Pipa PVC AW 3"</t>
  </si>
  <si>
    <t>Pipa PVC AW 4"</t>
  </si>
  <si>
    <t>Pipa PVC AW 6"</t>
  </si>
  <si>
    <t>Pipa PVC D 4"</t>
  </si>
  <si>
    <t>Pipa PPR PN10 dia 20 mm2 ( 1/2" )</t>
  </si>
  <si>
    <t>7745/SJ-IND.8/TKDN/8/2026</t>
  </si>
  <si>
    <t>Pipa PPR PN10 dia 25 mm2 ( 3/4" )</t>
  </si>
  <si>
    <t>Pipa PPR PN10 dia 32 mm2 ( 1" )</t>
  </si>
  <si>
    <t>Pipa PPR PN10 dia 40 mm2 ( 1 1/4" )</t>
  </si>
  <si>
    <t>Gate Valve 10K Ø 1" Kitz</t>
  </si>
  <si>
    <t>Gate Valve 10K Ø 1 1/4" Kitz</t>
  </si>
  <si>
    <t>Floating valve 1 1/4"</t>
  </si>
  <si>
    <t>7587/SJ-IND.8/TKDN/8/2021</t>
  </si>
  <si>
    <t>ELEKTRIKAL</t>
  </si>
  <si>
    <t>Kabel NYM 3 x 1.5 mm2</t>
  </si>
  <si>
    <t>4681/SJ-IND.8/TKDN/9/2022</t>
  </si>
  <si>
    <t>Kabel NYM 3 x 2.5 mm2</t>
  </si>
  <si>
    <t>Klem pipa Ø 20 mm</t>
  </si>
  <si>
    <t>bj</t>
  </si>
  <si>
    <t>Pipa konduit Ø 20 mm</t>
  </si>
  <si>
    <t>Sock pipa Ø 20 mm</t>
  </si>
  <si>
    <t>Tee dos 20 mm</t>
  </si>
  <si>
    <t>Fisher + sekrup</t>
  </si>
  <si>
    <t>Kabel NYY 4x16 mm2</t>
  </si>
  <si>
    <t>Kabel NYY 4x4 mm2</t>
  </si>
  <si>
    <t>Kabel NYY 3x2.5 mm2</t>
  </si>
  <si>
    <t>BC 16 mm2</t>
  </si>
  <si>
    <t>BC 25 mm2</t>
  </si>
  <si>
    <t>Lampu Downlight, artolite Freza ART 120 7W 6000K</t>
  </si>
  <si>
    <t>7767/SJ-IND.8/TKDN/12/2022</t>
  </si>
  <si>
    <t>Lampu Downlight, artolite Freza ART 120 10W 6000K</t>
  </si>
  <si>
    <t>Exhaust fan ceilling FV-24CDUN2/FV-24CDUN2-W</t>
  </si>
  <si>
    <t xml:space="preserve">Wall Exhaust fan FV-40AFU/FV-40AFU-W untuk R. Panel </t>
  </si>
  <si>
    <t>Saklar Ganda Vivace</t>
  </si>
  <si>
    <t>Saklar Tunggal Vivace</t>
  </si>
  <si>
    <t>Saklar Triple Vivace</t>
  </si>
  <si>
    <t>Saklar tukar engkle</t>
  </si>
  <si>
    <t>Stop Kontak Standard vivace</t>
  </si>
  <si>
    <t>Stop Kontak AC vivace</t>
  </si>
  <si>
    <t>Tutup Stop  Kontak</t>
  </si>
  <si>
    <t>Outlet telepone RJ 45</t>
  </si>
  <si>
    <t>Outlet data</t>
  </si>
  <si>
    <t>Busbar 3mm</t>
  </si>
  <si>
    <t>Blitzem dia. 1"</t>
  </si>
  <si>
    <t>Pipa giv dia 25 mm</t>
  </si>
  <si>
    <t>Elektroda Pentanahan dia. 20mm (panjang 4 meter)</t>
  </si>
  <si>
    <t>Elektroda Pentanahan dia. 20mm (panjang 2 meter)</t>
  </si>
  <si>
    <t>Pit Control Box</t>
  </si>
  <si>
    <t>PILOT LAMP MERAH 220VAC FORT</t>
  </si>
  <si>
    <t>PILOT LAMP KUNING 220VAC FORT</t>
  </si>
  <si>
    <t>PILOT LAMP HIJAU 220VAC FORT</t>
  </si>
  <si>
    <t>CYLINDRICAL FUSE HOLDERS RT18-32 FORT + FUSE 2A</t>
  </si>
  <si>
    <t>lot</t>
  </si>
  <si>
    <t>MCB 1 PHASE 10A - 6KA IK60N A9K27110 SCHNEIDER</t>
  </si>
  <si>
    <t>MCB 1 PHASE 6A - 6KA IK60N A9K27106 SCHNEIDER</t>
  </si>
  <si>
    <t>ELEKTRONIKA</t>
  </si>
  <si>
    <t>Kabel UTP cat 6</t>
  </si>
  <si>
    <t>Kabel NyyHy 3 x 1,5 mm2</t>
  </si>
  <si>
    <t>Kabel NyyHy 3 x 2,5 mm2</t>
  </si>
  <si>
    <t>Kabel NYA 2 x 1,5 mm2</t>
  </si>
  <si>
    <t>Kabel ITC 2x2x0,6 mm2</t>
  </si>
  <si>
    <t>Outlet Data</t>
  </si>
  <si>
    <t>Kabel twisted AWG 18-1 pair</t>
  </si>
  <si>
    <t>Monitor 32" ( support HDMI )</t>
  </si>
  <si>
    <t>Bracket TV</t>
  </si>
  <si>
    <t>Dome Network (IP) Camera 2MP IR Uniview IPC322LB</t>
  </si>
  <si>
    <t>Bullet Network (IP) Camera 2MP IR Uniview IPC2122LB</t>
  </si>
  <si>
    <t>Wallmount rack 9U , ciscom</t>
  </si>
  <si>
    <t>Router ruijie / reyee RG-EG210P V2</t>
  </si>
  <si>
    <t>Ceiling Access Point, Ruijie / reyee RG - AP720 - L</t>
  </si>
  <si>
    <t>DAFTAR HARGA UPAH KERJA MEP</t>
  </si>
  <si>
    <t xml:space="preserve">JENIS BARANG </t>
  </si>
  <si>
    <t xml:space="preserve">SATUAN </t>
  </si>
  <si>
    <t xml:space="preserve">HARGA </t>
  </si>
  <si>
    <t>Biaya Penyambungan Line Telepon</t>
  </si>
  <si>
    <t>SLO, NIDI, Gambar</t>
  </si>
  <si>
    <t>Murda Fiber (Merk PIB Uk. 40x40 cm, t=100 cm)</t>
  </si>
  <si>
    <t>Ikut Celedu Fiber (Merk PIB p=100 cm)</t>
  </si>
  <si>
    <t>PERHITUNGAN VOLUME</t>
  </si>
  <si>
    <t>PERHITUNGAN</t>
  </si>
  <si>
    <t>JUMLAH</t>
  </si>
  <si>
    <t>PANJANG</t>
  </si>
  <si>
    <t>LEBAR</t>
  </si>
  <si>
    <t>TINGGI</t>
  </si>
  <si>
    <t>PENGURANGAN</t>
  </si>
  <si>
    <t>LUAS</t>
  </si>
  <si>
    <t>TOTAL</t>
  </si>
  <si>
    <t>SAT</t>
  </si>
  <si>
    <t>Pek. Pembongkaran Dinding Bata Ringan</t>
  </si>
  <si>
    <t>Pek. Pembongkaran Glassblock</t>
  </si>
  <si>
    <t>Pek. Pembongkaran Dinding Partisi</t>
  </si>
  <si>
    <t>Pek. Pengerokan Cat Lama</t>
  </si>
  <si>
    <t>R. ADMIN</t>
  </si>
  <si>
    <t>GUDANG OBAT</t>
  </si>
  <si>
    <t>R. POLI GIGI</t>
  </si>
  <si>
    <t>Pek. Pembongkaran Pintu dan Jendela</t>
  </si>
  <si>
    <t>Pek. Pasangan Dinding Bata Ringan</t>
  </si>
  <si>
    <t>E DAN F</t>
  </si>
  <si>
    <t>R. POJOK ASI</t>
  </si>
  <si>
    <t>FARMASI</t>
  </si>
  <si>
    <t>RUANG JAGA</t>
  </si>
  <si>
    <t>PINTU LORONG</t>
  </si>
  <si>
    <t>Pek. Pembongkaran Plafond</t>
  </si>
  <si>
    <t>R. GENZET</t>
  </si>
  <si>
    <t>R. DATA</t>
  </si>
  <si>
    <t>R. FARMASI</t>
  </si>
  <si>
    <t>JANITOR</t>
  </si>
  <si>
    <t>TOILET DISABLE</t>
  </si>
  <si>
    <t>TOILET</t>
  </si>
  <si>
    <t>AREA TUNGGU</t>
  </si>
  <si>
    <t>SPOEL HOEK</t>
  </si>
  <si>
    <t>R. PEMERIKSAAN DOKTER UMUM</t>
  </si>
  <si>
    <t>R. STERIL ALAT</t>
  </si>
  <si>
    <t>R. ANC</t>
  </si>
  <si>
    <t>POJOK ASI</t>
  </si>
  <si>
    <t>PEKERJAAN PASANGAN DINDING</t>
  </si>
  <si>
    <t>PEKERJAAN LANTAI DAN PLAFOND</t>
  </si>
  <si>
    <t>Pek. Plesteran</t>
  </si>
  <si>
    <t>Pek. Acisn</t>
  </si>
  <si>
    <t>Pek. Kolom Praktis</t>
  </si>
  <si>
    <t>Pek. Kolom Praktis 15/15</t>
  </si>
  <si>
    <t>Pek. Pengecatan Interior (A)</t>
  </si>
  <si>
    <t>R. RAPAT/SERBAGUNA</t>
  </si>
  <si>
    <t>R. RM</t>
  </si>
  <si>
    <t>R. DIREKTUR</t>
  </si>
  <si>
    <t>R. JAGA</t>
  </si>
  <si>
    <t>PANTRY</t>
  </si>
  <si>
    <t>R. INFORMASI DAN PELAYANAN FARMASI</t>
  </si>
  <si>
    <t>R. TINDAKAN</t>
  </si>
  <si>
    <t>R. STERILL</t>
  </si>
  <si>
    <t>R. KEBIDANAN</t>
  </si>
  <si>
    <t>R. POJOK</t>
  </si>
  <si>
    <t>SELASAR DALAM-RUANG TUNGGU</t>
  </si>
  <si>
    <t>Pek. Pengecatan Eksterior (B)</t>
  </si>
  <si>
    <t>PEKERJAAN STRUKTUR</t>
  </si>
  <si>
    <t>D.1</t>
  </si>
  <si>
    <t>PEKERJAAN DINDING</t>
  </si>
  <si>
    <t>D.2</t>
  </si>
  <si>
    <t>Pek. Rangka Plafond Hollow Galvalume 40.40 mm</t>
  </si>
  <si>
    <t>PEKERJAAN PINTU DAN JENDELA</t>
  </si>
  <si>
    <t>D.3</t>
  </si>
  <si>
    <t>Pek. Screeding Dak Beton</t>
  </si>
  <si>
    <t>Pek. Waterproofing Dak Beton</t>
  </si>
  <si>
    <t>Pintu P1</t>
  </si>
  <si>
    <t>Pek. Kusen Aluminium</t>
  </si>
  <si>
    <t>UNIT</t>
  </si>
  <si>
    <t>Pek. Daun Pintu Plywood 6 mm + Klos Kayu</t>
  </si>
  <si>
    <t xml:space="preserve">Pek. HPL </t>
  </si>
  <si>
    <t>Pek. List Stainless</t>
  </si>
  <si>
    <t>Pek. Kaca Bening 6 mm</t>
  </si>
  <si>
    <t>Pek. Sandblast</t>
  </si>
  <si>
    <t>Pek. Balok Praktis</t>
  </si>
  <si>
    <t>Pintu P2</t>
  </si>
  <si>
    <t>Pintu PT</t>
  </si>
  <si>
    <t>Pek. ENGSEL ST.STEEL SEL02 4X3X3 2BB US32D</t>
  </si>
  <si>
    <t>Pek. LEVER HANDLE HRE.75.01 US32D</t>
  </si>
  <si>
    <t>Pek. BDN SWING K87736-40 US32D + D CYLINDER 08610-65 US14</t>
  </si>
  <si>
    <t>Pek. DOOR STOP 75-014 US32D</t>
  </si>
  <si>
    <t>Pek. DOOR CLOSER 85713 RA S</t>
  </si>
  <si>
    <t>Pek. BDN SWING K87736-40 US32D + WC CYLINDER K3116-61 US14</t>
  </si>
  <si>
    <t>Pek. DOOR STOP 75-017 US32D</t>
  </si>
  <si>
    <t>Pek. Pintu P1</t>
  </si>
  <si>
    <t xml:space="preserve">Pek. FLOOR HINGE FH 08323 - </t>
  </si>
  <si>
    <t>Pek. BOTTOM STRAP + TOP HINGE (STRAIGHT) FOR FLOOR HINGE</t>
  </si>
  <si>
    <t>Pek. GLASS D.HANDLE GHD0003 I US32</t>
  </si>
  <si>
    <t>Pek. BDN PELOR K87738-60 US32D + D CYLINDER 08610-65 US14 + ESCUTCHEON E.73.01 US32D</t>
  </si>
  <si>
    <t xml:space="preserve">Pek. GRENDEL TANAM 314 6* US32D + GRENDEL TANAM 314 12* US32D </t>
  </si>
  <si>
    <t xml:space="preserve">Pek. DUST PROOF STRIKE 013/12 N US26 </t>
  </si>
  <si>
    <t>Pintu P2A</t>
  </si>
  <si>
    <t>Pek. Kaca Tempered 12 mm</t>
  </si>
  <si>
    <t>Pek. FLOOR HINGE FH 08323</t>
  </si>
  <si>
    <t>Pek. FIXED TOP PIN PT 2224 US32</t>
  </si>
  <si>
    <t>Pek. PATCH FITTING PT 2220 US32</t>
  </si>
  <si>
    <t>Pek. PATCH FITTING PT 2210/D US32</t>
  </si>
  <si>
    <t>Pek. PATCH LOCK T/C. US 2210 US32</t>
  </si>
  <si>
    <t>Pek. D CYLINDER 08610-65 US14</t>
  </si>
  <si>
    <t>Pintu PG</t>
  </si>
  <si>
    <t xml:space="preserve">Pek. SLIDING SET P85-2M </t>
  </si>
  <si>
    <t>Pek. FLUSH HANDLE FPP.75.03 US32D</t>
  </si>
  <si>
    <t xml:space="preserve">Pek. BDN SLIDING K87720-40 US32D + ESCUTCHEON E.73.01 US32D + D CYLINDER 08610-65 US14 </t>
  </si>
  <si>
    <t>Pek. Jendela J1</t>
  </si>
  <si>
    <t>Pek.  CASEMENT STAY CMT45-016* Brs US32D</t>
  </si>
  <si>
    <t>Pek. RAMBUNCIS RMB-AL090 RH OFF WHITE</t>
  </si>
  <si>
    <t>Pek. Pintu PT</t>
  </si>
  <si>
    <t>Pek. Pintu P2</t>
  </si>
  <si>
    <t>Pek. Pintu P2A</t>
  </si>
  <si>
    <t>Pek. Pintu PG</t>
  </si>
  <si>
    <t>Pek. Finishing Lantai Granite Valentino Gress Unglazed Polished Classic Grey 60x60 cm</t>
  </si>
  <si>
    <t>LORONG</t>
  </si>
  <si>
    <t>Pek. Plint Lantai Granite Valentino Gress Unglazed Polished Classic Grey T 10 cm</t>
  </si>
  <si>
    <t>Pek. Finishing Lantai Granite Valentino Gress Frizo Bianco Matt 60x60 cm</t>
  </si>
  <si>
    <t>TERAS</t>
  </si>
  <si>
    <t>DUDUKAN TANGGA TERAS</t>
  </si>
  <si>
    <t>TINGGI TANGGA TERAS</t>
  </si>
  <si>
    <t>Pek. Plint Lantai Granite Valentino Gress Frizo Bianco Matt T 10 cm</t>
  </si>
  <si>
    <t>Pek. Step Noise Valentino Gress 6 x 10 cm</t>
  </si>
  <si>
    <t>TANGGA TERAS</t>
  </si>
  <si>
    <t>Pek. Pembongkaran Lantai Eksisting</t>
  </si>
  <si>
    <t xml:space="preserve">Pek. Pembongkaran Pintu </t>
  </si>
  <si>
    <t>PEKERJAAN SMKK</t>
  </si>
  <si>
    <t xml:space="preserve"> or </t>
  </si>
  <si>
    <t xml:space="preserve"> lb </t>
  </si>
  <si>
    <t xml:space="preserve"> bh </t>
  </si>
  <si>
    <t xml:space="preserve"> Bh </t>
  </si>
  <si>
    <t xml:space="preserve"> psg </t>
  </si>
  <si>
    <t>SURVEY</t>
  </si>
  <si>
    <t>AHSP BADUNG</t>
  </si>
  <si>
    <t xml:space="preserve">Pek. Kolom Praktis </t>
  </si>
  <si>
    <t xml:space="preserve">PEKERJAAN ARSITEKTUR </t>
  </si>
  <si>
    <t>UPVC Adaron Putih Dof Type AD6002A</t>
  </si>
  <si>
    <t>Pemasangan 1 m2 Plafond UPVC Adaron Putih Dof Type AD6002A</t>
  </si>
  <si>
    <t>Pemasangan 1 m’ Lis Plafond Putih 1</t>
  </si>
  <si>
    <t>Lis Plafond 1</t>
  </si>
  <si>
    <t>Lis Plafond Putih 1</t>
  </si>
  <si>
    <t>3.4.3 Pekerjaan 1 m2 Waterproofing Avian No Drop</t>
  </si>
  <si>
    <t>Avian No Drop</t>
  </si>
  <si>
    <t>Pemasangan 1 m1 Kusen Aluminium 4" Alutama Brown</t>
  </si>
  <si>
    <t>Profil Aluminium 4" Alutama Brown</t>
  </si>
  <si>
    <t>Klos kayu</t>
  </si>
  <si>
    <t>Sekrup fixer</t>
  </si>
  <si>
    <t>Tube</t>
  </si>
  <si>
    <t>PRICELIST VG</t>
  </si>
  <si>
    <t>PRICELIST TOP MORTAR</t>
  </si>
  <si>
    <t>Pemasangan 1 m2 Stiker Sandblast</t>
  </si>
  <si>
    <t>Tukang</t>
  </si>
  <si>
    <t>Stiker Sandblast</t>
  </si>
  <si>
    <t>Papan Kayu Kamper</t>
  </si>
  <si>
    <t>Paku 1-2,5 Cm</t>
  </si>
  <si>
    <t>Plywood tebal 6 mm ukuran (90 x 220) cm</t>
  </si>
  <si>
    <t>Pembuatan 1 m2 pintu plywood 6mm, rangka kayu kelas II</t>
  </si>
  <si>
    <t xml:space="preserve"> JUMLAH TENAGA KERJA</t>
  </si>
  <si>
    <t>Lembar</t>
  </si>
  <si>
    <t>Plywood 6 mm</t>
  </si>
  <si>
    <t xml:space="preserve">Pek. Daun Pintu Plywood 6 mm </t>
  </si>
  <si>
    <t>Plat Strip Stainless SS 304</t>
  </si>
  <si>
    <t>Lem kayu</t>
  </si>
  <si>
    <t>Plat Strip Stainless</t>
  </si>
  <si>
    <t>Pemasangan 1 m1 List Stainless</t>
  </si>
  <si>
    <t>ENGSEL ST.STEEL SEL02 4X3X3 2BB US32D</t>
  </si>
  <si>
    <t>Pemasangan 1 psg ENGSEL ST.STEEL SEL02 4X3X3 2BB US32D</t>
  </si>
  <si>
    <t>LEVER HANDLE HRE.75.01 US32D</t>
  </si>
  <si>
    <t>BDN SWING K87736-40 US32D</t>
  </si>
  <si>
    <t>D CYLINDER 08610-65 US14</t>
  </si>
  <si>
    <t>DOOR STOP 75-014 US32D</t>
  </si>
  <si>
    <t>DOOR CLOSER 85713 RA S</t>
  </si>
  <si>
    <t>WC CYLINDER K3116-61 US14</t>
  </si>
  <si>
    <t>DOOR STOP 75-017 US32D</t>
  </si>
  <si>
    <t>FLOOR HINGE FH 08323</t>
  </si>
  <si>
    <t>BOTTOM STRAP + TOP HINGE (STRAIGHT) FOR FLOOR HINGE</t>
  </si>
  <si>
    <t>GLASS D.HANDLE GHD0003 I US32</t>
  </si>
  <si>
    <t>ESCUTCHEON E.73.01 US32D</t>
  </si>
  <si>
    <t>GRENDEL TANAM 314 6* US32D</t>
  </si>
  <si>
    <t>GRENDEL TANAM 314 12* US32D</t>
  </si>
  <si>
    <t>DUST PROOF STRIKE 013/12 N US26</t>
  </si>
  <si>
    <t>FIXED TOP PIN PT 2224 US32</t>
  </si>
  <si>
    <t>PATCH FITTING PT 2220 US32</t>
  </si>
  <si>
    <t>PATCH FITTING PT 2210/D US32</t>
  </si>
  <si>
    <t>PATCH LOCK T/C. US 2210 US32</t>
  </si>
  <si>
    <t>SLIDING SET P85-2M</t>
  </si>
  <si>
    <t>FLUSH HANDLE FPP.75.03 US32D</t>
  </si>
  <si>
    <t>LEVER HANDLE HREO.85.01 US32D</t>
  </si>
  <si>
    <t>BDN SWING AL K87735-25 US32D</t>
  </si>
  <si>
    <t>CASEMENT STAY CMT45-016* Brs US32D</t>
  </si>
  <si>
    <t>RAMBUNCIS RMB-AL090 RH OFF WHITE</t>
  </si>
  <si>
    <t>Pemasangan 1 bh BDN SWING K87736-40 US32D + WC CYLINDER K3116-61 US14</t>
  </si>
  <si>
    <t xml:space="preserve"> DOOR STOP 75-014 US32D</t>
  </si>
  <si>
    <t>Pemasangan 1 bh  DOOR STOP 75-014 US32D</t>
  </si>
  <si>
    <t>Pemasangan 1 bh DOOR STOP 75-017 US32D</t>
  </si>
  <si>
    <t>Pemasangan 1 bh DOOR CLOSER 85713 RA S</t>
  </si>
  <si>
    <t xml:space="preserve">Pek. FLOOR HINGE FH 08323 </t>
  </si>
  <si>
    <t>Pemasangan 1 psg LEVER HANDLE HREO.85.01 US32D</t>
  </si>
  <si>
    <t>Pemasangan 1 bh BDN SWING AL K87735-25 US32D + D CYLINDER 08610-65 US14</t>
  </si>
  <si>
    <t xml:space="preserve">FLOOR HINGE FH 08323 </t>
  </si>
  <si>
    <t xml:space="preserve">Pemasangan 1 bh FLOOR HINGE FH 08323 </t>
  </si>
  <si>
    <t>Pemasangan 1 set BOTTOM STRAP + TOP HINGE (STRAIGHT) FOR FLOOR HINGE</t>
  </si>
  <si>
    <t>Pemasangan 1 psg GLASS D.HANDLE GHD0003 I US32</t>
  </si>
  <si>
    <t xml:space="preserve">Pemasangan 1 bh GRENDEL TANAM 314 6* US32D + GRENDEL TANAM 314 12* US32D </t>
  </si>
  <si>
    <t xml:space="preserve">GRENDEL TANAM 314 12* US32D </t>
  </si>
  <si>
    <t xml:space="preserve">GRENDEL TANAM 314 6* US32D </t>
  </si>
  <si>
    <t xml:space="preserve">DUST PROOF STRIKE 013/12 N US26 </t>
  </si>
  <si>
    <t xml:space="preserve">Pemasangan 1 bh DUST PROOF STRIKE 013/12 N US26 </t>
  </si>
  <si>
    <t>Pek. FIXED TOP PIN PT 2224 US32 + PATCH FITTING PT 2220 US32 + PATCH FITTING PT 2210/D US32</t>
  </si>
  <si>
    <t>Pek. PATCH LOCK T/C. US 2210 US32 + D CYLINDER 08610-65 US14</t>
  </si>
  <si>
    <t xml:space="preserve">PATCH FITTING PT 2220 US32 </t>
  </si>
  <si>
    <t xml:space="preserve">FIXED TOP PIN PT 2224 US32 </t>
  </si>
  <si>
    <t>Pemasangan 1 set FIXED TOP PIN PT 2224 US32 + PATCH FITTING PT 2220 US32 + PATCH FITTING PT 2210/D US32</t>
  </si>
  <si>
    <t>Pemasangan 1 set PATCH LOCK T/C. US 2210 US32 + D CYLINDER 08610-65 US14</t>
  </si>
  <si>
    <t xml:space="preserve"> CASEMENT STAY CMT45-016* Brs US32D</t>
  </si>
  <si>
    <t>Pemasangan 1 psg  CASEMENT STAY CMT45-016* Brs US32D</t>
  </si>
  <si>
    <t>Pemasangan 1 bh RAMBUNCIS RMB-AL090 RH OFF WHITE</t>
  </si>
  <si>
    <t>Pemasangan 1 set SLIDING SET P85 -2M-</t>
  </si>
  <si>
    <t>SLIDING SET P85 -2M-</t>
  </si>
  <si>
    <t>Pemasangan 1 bh FLUSH HANDLE FPP.75.03 US32D</t>
  </si>
  <si>
    <t xml:space="preserve">D CYLINDER 08610-65 US14 </t>
  </si>
  <si>
    <t>3.10.5 PENUTUP DINDING LAINNYA</t>
  </si>
  <si>
    <t>Pemasangan 1 m2  HPL Tulare Wallnut TH884J</t>
  </si>
  <si>
    <t>Tukang kayu</t>
  </si>
  <si>
    <t>HPL Taco Tulare Wallnut TH884J</t>
  </si>
  <si>
    <t>Pek. Lapis HPL Taco Tulare Walnut</t>
  </si>
  <si>
    <t>Pintu Aluminium+Aksesoris</t>
  </si>
  <si>
    <t>Pembuatan 1 unit Pintu Aluminium</t>
  </si>
  <si>
    <t>Pek. Pasangan Valentino Gress Classic Grey Unglazed Polished 60x60 cm</t>
  </si>
  <si>
    <t>Upah Pasang</t>
  </si>
  <si>
    <t>Jasa Pasang Pintu Aluminium</t>
  </si>
  <si>
    <t>TOILET BARU</t>
  </si>
  <si>
    <t>DINDING MEJA BETON ANC KEBIDANAN</t>
  </si>
  <si>
    <t>DINDING MEJA BETON POLI GIGI</t>
  </si>
  <si>
    <t>Pek. Cubicle Toilet</t>
  </si>
  <si>
    <t>depan</t>
  </si>
  <si>
    <t>sekat</t>
  </si>
  <si>
    <t>Pek. Pasangan Cermin 5 mm</t>
  </si>
  <si>
    <t>RAMP</t>
  </si>
  <si>
    <t>1.6 PEKERJAAN PEMBONGKARAN</t>
  </si>
  <si>
    <t>Pembongkaran 1 m3 pasangan bata dengan jack hammer</t>
  </si>
  <si>
    <t>Jack Hammer</t>
  </si>
  <si>
    <t>Jack hammer</t>
  </si>
  <si>
    <t>Pembongkaran 1 m2 dinding partisi</t>
  </si>
  <si>
    <t>Pembongkaran 1 m2 glass block</t>
  </si>
  <si>
    <t>Pengikisian/Pengerokan 1 m2 Permukaan Cat Lama</t>
  </si>
  <si>
    <t>Soda Api</t>
  </si>
  <si>
    <t xml:space="preserve">  </t>
  </si>
  <si>
    <t>Pembongkaran 1 m2 pintu dan jendela eksisting</t>
  </si>
  <si>
    <t>1.6.12 Bongkar 1 m2 Plafond termasuk rangka kayu/hollow dan ditempatkan di penyimpanan sementara) (bongkaran tidak dipakai kembali</t>
  </si>
  <si>
    <t>Pembongkaran 1 m2 lantai keramik</t>
  </si>
  <si>
    <t>Pemasangan 1 m² kaca cermin tebal 5 mm</t>
  </si>
  <si>
    <t>Kaca Cermin tebal 5 mm</t>
  </si>
  <si>
    <t>Cermin 5 mm</t>
  </si>
  <si>
    <t>Pemasangan 1 m² Valentino Gress Classic Black 60x60 cm (1 SP : 2 PP)</t>
  </si>
  <si>
    <t>Valentino Gress Classic Black 60x60 cm</t>
  </si>
  <si>
    <t>Valentino Gress 60x60 cm Classic Black</t>
  </si>
  <si>
    <t xml:space="preserve">Pemasangan 1 m² Pintu Cubicle Toilet </t>
  </si>
  <si>
    <t>Pintu Cubicle Toilet  inc. Pemasangan</t>
  </si>
  <si>
    <t>Pintu Cubicle Toilet</t>
  </si>
  <si>
    <t>Stepnosing Valentino Gress 10x60 cm Frizo Bianco Matt</t>
  </si>
  <si>
    <t>Pemasangan 1 m1 Stepnosing Valentino Gress 10x60 cm Frizo Bianco Matt (1 SP : 2 PP)</t>
  </si>
  <si>
    <t>Aksesoris</t>
  </si>
  <si>
    <t>Pipa Stainless 2"</t>
  </si>
  <si>
    <t>Pipa Stainless 2" tebal 1.2 mm</t>
  </si>
  <si>
    <t>Pipa Stainless 1" tebal 1.2 mm</t>
  </si>
  <si>
    <t>Pemasangan 1 m1 railing stainless 1"</t>
  </si>
  <si>
    <t>Pipa Stainless 1"</t>
  </si>
  <si>
    <t>PEKERJAAN TANAH DAN PONDASI</t>
  </si>
  <si>
    <t>PEKERJAAN ARSITEKTUR ATAP</t>
  </si>
  <si>
    <t>Pek. Penutup Atap Genteng Kodok Good Year</t>
  </si>
  <si>
    <t>Pek. Bubungan untuk Genteng Kodok Good Year</t>
  </si>
  <si>
    <t xml:space="preserve">Pek. List Plank Shera Eave One Plus (16x235x3000 mm) </t>
  </si>
  <si>
    <t>Pek. Tatab Shera Strip Smooth Texture V-Cut Edge (8x100x3000)</t>
  </si>
  <si>
    <t>Pek. Pasangan Murda Paras</t>
  </si>
  <si>
    <t>Pek. Pasangan Ikut Celedu Paras</t>
  </si>
  <si>
    <t xml:space="preserve">Pek. Pengecatan Lisplank </t>
  </si>
  <si>
    <t>Pek. Pengecatan Lisplank dengan WoodEco Woodstain</t>
  </si>
  <si>
    <t>PEKERJAAN PLANTER BOX</t>
  </si>
  <si>
    <t>PEKERJAAN ARSITEKTUR ATAP GEDUNG</t>
  </si>
  <si>
    <t>Pek. Finishing Andesit Bakar T: 3 mm</t>
  </si>
  <si>
    <t>Batu Andesit Bakar 20 x 40 cm tebal 2 cm</t>
  </si>
  <si>
    <t>Pengecatan 1 m2 Kayu Semen dengan Avian WoodEco Woodstain</t>
  </si>
  <si>
    <t>WoodEco Woodstain</t>
  </si>
  <si>
    <t>Pek. Hollow Galvanis 50x100x1.2 mm</t>
  </si>
  <si>
    <t>Pek. Hollow Galvanis 40x60x1,2 mm</t>
  </si>
  <si>
    <t>Berat ( kg )</t>
  </si>
  <si>
    <t>Diameter ( mm )</t>
  </si>
  <si>
    <t>DAFTAR BERAT BESI POLOS ATAU ULIR PER METER PANJANG</t>
  </si>
  <si>
    <t>JOIN ANGKUR</t>
  </si>
  <si>
    <t>RANGKA ATAP 1</t>
  </si>
  <si>
    <t>JOIN KOLOM</t>
  </si>
  <si>
    <t>KOLOM</t>
  </si>
  <si>
    <t>ANGKUR</t>
  </si>
  <si>
    <t>(kg)</t>
  </si>
  <si>
    <t>(m2)</t>
  </si>
  <si>
    <t>(bh)</t>
  </si>
  <si>
    <t>TOTAL BAUT</t>
  </si>
  <si>
    <t>JML</t>
  </si>
  <si>
    <t>JOIN BALOK</t>
  </si>
  <si>
    <t>JOIN WF 1 - KOLOM WF</t>
  </si>
  <si>
    <t>BAUT</t>
  </si>
  <si>
    <t>mm</t>
  </si>
  <si>
    <t>PLAT 10 MM</t>
  </si>
  <si>
    <t>RANGKA ATAP</t>
  </si>
  <si>
    <t>II</t>
  </si>
  <si>
    <t>PLAT 12 MM</t>
  </si>
  <si>
    <t>KOLOM LANTAI 1</t>
  </si>
  <si>
    <t>(m)</t>
  </si>
  <si>
    <t>LUAS (m2)</t>
  </si>
  <si>
    <t>JENIS</t>
  </si>
  <si>
    <t xml:space="preserve"> BERAT</t>
  </si>
  <si>
    <t>BERAT</t>
  </si>
  <si>
    <t>DIMENSI</t>
  </si>
  <si>
    <t>IWF</t>
  </si>
  <si>
    <t>IWF 150</t>
  </si>
  <si>
    <t>(m1)</t>
  </si>
  <si>
    <t>(Koef. Bagi)</t>
  </si>
  <si>
    <t>(derajat)</t>
  </si>
  <si>
    <t>TOTAL PANJANG</t>
  </si>
  <si>
    <t>KEMIRINGAN</t>
  </si>
  <si>
    <t>PERHITUNGAN VOLUME STRUKTUR</t>
  </si>
  <si>
    <t>TAHUN</t>
  </si>
  <si>
    <t>CALCULATION SHEET</t>
  </si>
  <si>
    <t>Berat per m2( kg )</t>
  </si>
  <si>
    <t>Berat 1 lembar ( kg )</t>
  </si>
  <si>
    <t>Ukuran ( mm )</t>
  </si>
  <si>
    <t>DAFTAR BERAT PLAT</t>
  </si>
  <si>
    <t>Berat per m1( kg )</t>
  </si>
  <si>
    <t>Berat 6 m ( kg )</t>
  </si>
  <si>
    <t>60x60x6</t>
  </si>
  <si>
    <t>DAFTAR</t>
  </si>
  <si>
    <t>Berat 12 mm ( kg )</t>
  </si>
  <si>
    <t>DAFTAR BERAT IWF</t>
  </si>
  <si>
    <t>∅</t>
  </si>
  <si>
    <t>KOLOM K2 15/15</t>
  </si>
  <si>
    <t>LANTAI 1</t>
  </si>
  <si>
    <t>Jumlah (bh)</t>
  </si>
  <si>
    <t>PJG</t>
  </si>
  <si>
    <t>Qty</t>
  </si>
  <si>
    <t>jarak</t>
  </si>
  <si>
    <t>Berat tambahan Total</t>
  </si>
  <si>
    <t>P Tambahan Total</t>
  </si>
  <si>
    <t>P Ovs untuk stek</t>
  </si>
  <si>
    <t>P Ovs tekuk ujung</t>
  </si>
  <si>
    <t>Dimensi (D)</t>
  </si>
  <si>
    <r>
      <t>(m</t>
    </r>
    <r>
      <rPr>
        <b/>
        <vertAlign val="superscript"/>
        <sz val="10"/>
        <rFont val="Arial Narrow"/>
        <family val="2"/>
      </rPr>
      <t>2</t>
    </r>
    <r>
      <rPr>
        <b/>
        <sz val="10"/>
        <rFont val="Arial Narrow"/>
        <family val="2"/>
      </rPr>
      <t>)</t>
    </r>
  </si>
  <si>
    <r>
      <t>(m</t>
    </r>
    <r>
      <rPr>
        <b/>
        <vertAlign val="superscript"/>
        <sz val="10"/>
        <rFont val="Arial Narrow"/>
        <family val="2"/>
      </rPr>
      <t>3</t>
    </r>
    <r>
      <rPr>
        <b/>
        <sz val="10"/>
        <rFont val="Arial Narrow"/>
        <family val="2"/>
      </rPr>
      <t>)</t>
    </r>
  </si>
  <si>
    <t>TOTAL BERAT</t>
  </si>
  <si>
    <t>Tambahan Overstek</t>
  </si>
  <si>
    <t>Vol. Net</t>
  </si>
  <si>
    <t>Vol. Pengurang</t>
  </si>
  <si>
    <t>Vol. Gross</t>
  </si>
  <si>
    <t>BEGEL</t>
  </si>
  <si>
    <t>TULANGAN 1</t>
  </si>
  <si>
    <t>BEGESTING</t>
  </si>
  <si>
    <t>B E S I     T U L A N G A N</t>
  </si>
  <si>
    <t>VOL.</t>
  </si>
  <si>
    <t>VOL. BETON</t>
  </si>
  <si>
    <t>:</t>
  </si>
  <si>
    <t>Grid</t>
  </si>
  <si>
    <t>Ring Balok RB (15/25)</t>
  </si>
  <si>
    <t>LANTAI RING BALOK</t>
  </si>
  <si>
    <t>III</t>
  </si>
  <si>
    <t>10'</t>
  </si>
  <si>
    <t xml:space="preserve">Grid </t>
  </si>
  <si>
    <t>1', 3</t>
  </si>
  <si>
    <t>A'</t>
  </si>
  <si>
    <t>Balok BL (10/30)</t>
  </si>
  <si>
    <t>F, H'</t>
  </si>
  <si>
    <t>E, G, I</t>
  </si>
  <si>
    <t>A, D, 7, 10</t>
  </si>
  <si>
    <t>Balok B2 (15/25)</t>
  </si>
  <si>
    <t>A, D</t>
  </si>
  <si>
    <t>Balok B1 (15/30)</t>
  </si>
  <si>
    <t>Balok B1' (15/55)</t>
  </si>
  <si>
    <t>LANTAI DAK TALANG</t>
  </si>
  <si>
    <t>K</t>
  </si>
  <si>
    <t>E, G'</t>
  </si>
  <si>
    <t>TB2 (15/25)</t>
  </si>
  <si>
    <t>8'</t>
  </si>
  <si>
    <t>6'</t>
  </si>
  <si>
    <t>E, G, I, J, K ,L, M, N, O, P</t>
  </si>
  <si>
    <t>TB1 (20/30)</t>
  </si>
  <si>
    <t>(KG)</t>
  </si>
  <si>
    <t>BERAT BEGEL</t>
  </si>
  <si>
    <t>diameter</t>
  </si>
  <si>
    <t>P Ovs T/L</t>
  </si>
  <si>
    <t>P Ovs 12 m</t>
  </si>
  <si>
    <t>BERAT TUL. UTAMA</t>
  </si>
  <si>
    <t>utk dikurangi ke plat</t>
  </si>
  <si>
    <t>KAIT BEGEL</t>
  </si>
  <si>
    <t>TULANGAN TORSI</t>
  </si>
  <si>
    <t>TULANGAN UTAMA</t>
  </si>
  <si>
    <t>PELAT</t>
  </si>
  <si>
    <t>TEBAL</t>
  </si>
  <si>
    <t>WIREMESH M8 2 Layer</t>
  </si>
  <si>
    <t>PELAT LANTAI  (S2) SFL +2.85</t>
  </si>
  <si>
    <t>PLAT DAK TALANG</t>
  </si>
  <si>
    <t>WIREMESH M7 1 Layer</t>
  </si>
  <si>
    <t>PELAT LANTAI (S1)</t>
  </si>
  <si>
    <t>Rabatan</t>
  </si>
  <si>
    <t>PELAT LANTAI  (S1) SFL -1.05</t>
  </si>
  <si>
    <t>PELAT LANTAI  (S1) SFL -0.05</t>
  </si>
  <si>
    <t>PELAT LANTAI  (S1) SFL -0.10</t>
  </si>
  <si>
    <t>(m')</t>
  </si>
  <si>
    <t>dari balok</t>
  </si>
  <si>
    <t>t = 5 cm</t>
  </si>
  <si>
    <t>RABATAN</t>
  </si>
  <si>
    <t>BEKISTING</t>
  </si>
  <si>
    <t>Berat</t>
  </si>
  <si>
    <t>M10</t>
  </si>
  <si>
    <t>M8</t>
  </si>
  <si>
    <t>M7</t>
  </si>
  <si>
    <t>M6</t>
  </si>
  <si>
    <t>Berat per m2</t>
  </si>
  <si>
    <t>Wiremesh</t>
  </si>
  <si>
    <t>KEGIATAN</t>
  </si>
  <si>
    <t>KELILING</t>
  </si>
  <si>
    <t>LAPIS ATAS</t>
  </si>
  <si>
    <t>LAPIS BAWAH</t>
  </si>
  <si>
    <t>PONDASI P2</t>
  </si>
  <si>
    <t>PONDASI P1</t>
  </si>
  <si>
    <t>PONDASI PILECAP</t>
  </si>
  <si>
    <t>BESI ULIR</t>
  </si>
  <si>
    <t>TULANGAN Y</t>
  </si>
  <si>
    <t>TULANGAN X</t>
  </si>
  <si>
    <t>SELIMUT</t>
  </si>
  <si>
    <t>PEKERJAAN TANAH DAN PONDASI, DINDING</t>
  </si>
  <si>
    <t>Pek. Galian tanah</t>
  </si>
  <si>
    <t>Pondasi Menerus 1 (PM1)</t>
  </si>
  <si>
    <t>GRID A' (PM1)</t>
  </si>
  <si>
    <t>GRID A (PM1)</t>
  </si>
  <si>
    <t>GRID D (PM1)</t>
  </si>
  <si>
    <t>GRID E (PM1)</t>
  </si>
  <si>
    <t>GRID F, I, K (PM1)</t>
  </si>
  <si>
    <t>GRID P (PM1)</t>
  </si>
  <si>
    <t>GRID 1', 3 (PM1)</t>
  </si>
  <si>
    <t>GRID 6 (PM1)</t>
  </si>
  <si>
    <t>GRID 7 (PM1)</t>
  </si>
  <si>
    <t>GRID 8 (PM1)</t>
  </si>
  <si>
    <t>GRID 10 (PM1)</t>
  </si>
  <si>
    <t>Pondasi Menerus 2 (PM2)</t>
  </si>
  <si>
    <t>GRID B, D, E (PM2)</t>
  </si>
  <si>
    <t>GRID G, I, J, K, L, M, N, O (PM2)</t>
  </si>
  <si>
    <t>GRID 8 (PM2)</t>
  </si>
  <si>
    <t>GRID 9 (PM2)</t>
  </si>
  <si>
    <t>Pek. Urugan tanah kembali</t>
  </si>
  <si>
    <t xml:space="preserve">Pek. Urugan pasir pondasi </t>
  </si>
  <si>
    <t>Urugan pasir bawah lantai</t>
  </si>
  <si>
    <t>Pek. Pasangan Batu Kosong</t>
  </si>
  <si>
    <t>Pek. Pasangan Batu Kali 1SP : 5PP</t>
  </si>
  <si>
    <t>PEKERJAAN DINDING PENAHAN TANAH (DPT)</t>
  </si>
  <si>
    <t>DPT 1</t>
  </si>
  <si>
    <t>DPT 2</t>
  </si>
  <si>
    <t>DPT 3</t>
  </si>
  <si>
    <t>DPT 4</t>
  </si>
  <si>
    <t>DPT 5</t>
  </si>
  <si>
    <t>Pek. Rabatan Lantai Bawah Pondasi</t>
  </si>
  <si>
    <t>Pek. Urugan Pasir Bawah Pondasi</t>
  </si>
  <si>
    <t>PEKERJAAN STR</t>
  </si>
  <si>
    <t>Pek. Rabatan</t>
  </si>
  <si>
    <t>Pondasi P1</t>
  </si>
  <si>
    <t>Pondasi P2</t>
  </si>
  <si>
    <t>Lantai</t>
  </si>
  <si>
    <t>DPT</t>
  </si>
  <si>
    <t>Pekerjaan Pondasi P1</t>
  </si>
  <si>
    <t>Pek. Beton</t>
  </si>
  <si>
    <t>Pek Pembesian Ulir</t>
  </si>
  <si>
    <t>Pek. Bekisting</t>
  </si>
  <si>
    <t>Pekerjaan Pondasi P2</t>
  </si>
  <si>
    <t>Pek Pembesian</t>
  </si>
  <si>
    <t>Pek. Pembesian Sengkang</t>
  </si>
  <si>
    <t>Kolom IWF</t>
  </si>
  <si>
    <t>Pek. Kolom IWF 150.75</t>
  </si>
  <si>
    <t>Pek. Angkur D13</t>
  </si>
  <si>
    <t>Pek. Base Plate t; 12mm</t>
  </si>
  <si>
    <t>Pek. Pengecatan</t>
  </si>
  <si>
    <t>Pek. Plat S1</t>
  </si>
  <si>
    <t>Wiremesh M7 single layer</t>
  </si>
  <si>
    <t>TB1</t>
  </si>
  <si>
    <t xml:space="preserve">Pek. Beton </t>
  </si>
  <si>
    <t>Pek. Pembesian</t>
  </si>
  <si>
    <t>TB2</t>
  </si>
  <si>
    <t>Plat S2</t>
  </si>
  <si>
    <t>Wiremesh M8 Double Layer</t>
  </si>
  <si>
    <t>B1'</t>
  </si>
  <si>
    <t>B1</t>
  </si>
  <si>
    <t>B2</t>
  </si>
  <si>
    <t>BL</t>
  </si>
  <si>
    <t>Pek. Pembesian Polos</t>
  </si>
  <si>
    <t>Balok IWF</t>
  </si>
  <si>
    <t>Pek. Balok IWF 150.75</t>
  </si>
  <si>
    <t>Pek. Baut HTB M16</t>
  </si>
  <si>
    <t>Hollow 5x5</t>
  </si>
  <si>
    <t>Pek. Rangka Atap Hollow 5x5</t>
  </si>
  <si>
    <t>Pek. Struktur Rangka Atap Baja Ringan</t>
  </si>
  <si>
    <t xml:space="preserve">Pek. Pemadatan Tanah </t>
  </si>
  <si>
    <t xml:space="preserve">Pek. Urugan Tanah Kembali </t>
  </si>
  <si>
    <t>Pek. Galian Tanah</t>
  </si>
  <si>
    <t xml:space="preserve">Pek. Urugan Pasir Pondasi </t>
  </si>
  <si>
    <t>PEKERJAAN STRUKTUR LANTAI 1</t>
  </si>
  <si>
    <t>Bekisting Kolom (3x Pakai)</t>
  </si>
  <si>
    <t>Pembesian Polos</t>
  </si>
  <si>
    <t xml:space="preserve">Pembesian Ulir </t>
  </si>
  <si>
    <t>Cor Beton K-250</t>
  </si>
  <si>
    <t>Wiremesh M7 Single Layer</t>
  </si>
  <si>
    <t>Bekesting Batako Campuran 1SP : 3PP</t>
  </si>
  <si>
    <t>Pek. Rabatan Lantai K-100</t>
  </si>
  <si>
    <t>PEKERJAAN STRUKTUR RANGKA ATAP</t>
  </si>
  <si>
    <t>L</t>
  </si>
  <si>
    <t>RB</t>
  </si>
  <si>
    <t>Pek. Hollow Galvanis 20x40x0,8 mm</t>
  </si>
  <si>
    <t>Pek. Hollow Galvanis 20x20x0,8 mm</t>
  </si>
  <si>
    <t>Pek. Plat Esser</t>
  </si>
  <si>
    <t xml:space="preserve">Pek. Talang </t>
  </si>
  <si>
    <t>PEKERJAAN ATAP PERGOLA DAN FASADE</t>
  </si>
  <si>
    <t>kolom depan</t>
  </si>
  <si>
    <t>kolom struktur hollow</t>
  </si>
  <si>
    <t>bataran atas</t>
  </si>
  <si>
    <t>bataran bawah</t>
  </si>
  <si>
    <t>Pek. Coating</t>
  </si>
  <si>
    <t>Pekerjaan 1 m2 Finish Coat Cat Batu Alam</t>
  </si>
  <si>
    <t>Finish Coat Cat Batu Alam</t>
  </si>
  <si>
    <t>Pemasangan 1 m1 Talang Aluminium</t>
  </si>
  <si>
    <t>Talang Kotak</t>
  </si>
  <si>
    <t>Besi siku</t>
  </si>
  <si>
    <t>(Aksesoris, Perkuatan, dll)</t>
  </si>
  <si>
    <t>3.1.3 PENUTUP ATAP LAINNYA</t>
  </si>
  <si>
    <t xml:space="preserve"> Tukang</t>
  </si>
  <si>
    <t>Solid Sheet Skywall Exeet Polycarbonate Clear tebal 3 mm</t>
  </si>
  <si>
    <t>Epdm Seal (Deks)</t>
  </si>
  <si>
    <t>Roof Screw 12 x 55 mm</t>
  </si>
  <si>
    <t>Profil H Aluminium</t>
  </si>
  <si>
    <t>Hollow Galvanis 50x100</t>
  </si>
  <si>
    <t>Hollow Galvanis 50x100x1,2 mm</t>
  </si>
  <si>
    <t>Pek. Pengecatan Besi</t>
  </si>
  <si>
    <t>Hollow Galvanis 40x60x1,2 mm</t>
  </si>
  <si>
    <t>Hollow Galvanis 20x20x0,8 mm</t>
  </si>
  <si>
    <t>Hollow Galvanis 20x40x0,8 mm</t>
  </si>
  <si>
    <t>Pemasangan 1 m1 Rangka Besi Hollow Galvanis 40x60</t>
  </si>
  <si>
    <t>Hollow Galvanis 40x60</t>
  </si>
  <si>
    <t>Pemasangan 1 m1 Rangka Besi Hollow Galvanis 20x20</t>
  </si>
  <si>
    <t>Hollow Galvanis 20x20</t>
  </si>
  <si>
    <t>Holow 5x10</t>
  </si>
  <si>
    <t>hollow 4x6</t>
  </si>
  <si>
    <t>hollow 2x2</t>
  </si>
  <si>
    <t>hollow 2x4</t>
  </si>
  <si>
    <t>talang</t>
  </si>
  <si>
    <t>Pek. Pengecatan Flinkote Talang</t>
  </si>
  <si>
    <t>3.8.16 Pengecatan 1 m2 Cat Besi Zinchromate dengan Avian</t>
  </si>
  <si>
    <t>Avian Cling Zinc Chromate</t>
  </si>
  <si>
    <t>Avian Cling</t>
  </si>
  <si>
    <t>Pemasangan 1 m1 Rangka Besi Hollow Galvanis 50x50</t>
  </si>
  <si>
    <t>Hollow Galvanis 50x50</t>
  </si>
  <si>
    <t>Hollow Galvanis 50x50x1,2 mm</t>
  </si>
  <si>
    <t>2.3.1.1 1 kg Pekerjaan Pemasangan WF</t>
  </si>
  <si>
    <t>Tukang besi/besi beton</t>
  </si>
  <si>
    <t>Baja Profil WF</t>
  </si>
  <si>
    <t xml:space="preserve">kg </t>
  </si>
  <si>
    <t>Alat las Listrik</t>
  </si>
  <si>
    <t>jam</t>
  </si>
  <si>
    <t>Crane Mobile 7 ton</t>
  </si>
  <si>
    <t>2.3 PEKERJAAN STRUKTUR BAJA</t>
  </si>
  <si>
    <t xml:space="preserve">2.3.1 Struktur Atas </t>
  </si>
  <si>
    <t>Baut</t>
  </si>
  <si>
    <t>Pekerjaan 1 bh Pemasangan Baut</t>
  </si>
  <si>
    <t>: KAPUBATEN BADUNG</t>
  </si>
  <si>
    <t>: 2025</t>
  </si>
  <si>
    <t xml:space="preserve">Plat Esser </t>
  </si>
  <si>
    <t>Pemasangan 1 m2 Plat Esser</t>
  </si>
  <si>
    <t>Plat Esser</t>
  </si>
  <si>
    <t xml:space="preserve">Avitex Alkali Resisting Primer </t>
  </si>
  <si>
    <t xml:space="preserve">Avitex Emulsion </t>
  </si>
  <si>
    <t xml:space="preserve">Pengecatan 1 m2 tembok baru Interior Avitex Emulsion </t>
  </si>
  <si>
    <t>Pengecatan 1 m2 tembok baru eksterior Avitex Exterior</t>
  </si>
  <si>
    <t>Avitex Exterior</t>
  </si>
  <si>
    <t xml:space="preserve">Pek. Pengecatan Interior Avitex Emulsion </t>
  </si>
  <si>
    <t xml:space="preserve">Pek. Pengecatan Eksterior Avitex Exterior </t>
  </si>
  <si>
    <t>Pemasangan 1 m² Lantai Keramik Platinum 40x40 cm Lexus Cream</t>
  </si>
  <si>
    <t>Lexus Cream 40x40</t>
  </si>
  <si>
    <t>Platinum 40x40 Lexus Cream</t>
  </si>
  <si>
    <t>Pemasangan 1 m1 Plint Keramik Lantai Platinum 10 x 40 cm Lexus Cream  (1 SP : 2 PP)</t>
  </si>
  <si>
    <t>Pemasangan 1 m² Lantai Keramik Platinum 40x40 cm Angelo Grey Matt (1 SP : 2 PP)</t>
  </si>
  <si>
    <t>Angelo Grey Matt 40x40</t>
  </si>
  <si>
    <t>Platinum 40x40 Angelo Grey</t>
  </si>
  <si>
    <t>Pemasangan 1 m1 Plint Granit Lantai Platinum 10x40 cm Angelo Grey Matt (1 SP : 2 PP)</t>
  </si>
  <si>
    <t>Pek. Plint Lantai Platinum 10x40 cm Lexus Cream</t>
  </si>
  <si>
    <t>Pek. Plint Lantai Platinum 10x40 Angelo Grey Matt</t>
  </si>
  <si>
    <t>Pek. Penutup Dinding Platinum 40x40 cm Lexus Cream</t>
  </si>
  <si>
    <t>Paku Sekrup</t>
  </si>
  <si>
    <t>R. GENZET+COLD STORAGE</t>
  </si>
  <si>
    <t>Platinum Lexus Cream 40x40 cm</t>
  </si>
  <si>
    <t>Pemasangan 1 m² Dinding Platinum Lexus Cream 40x40 cm (1 SP : 2 PP)</t>
  </si>
  <si>
    <t>EKSTERIOR</t>
  </si>
  <si>
    <t>TOILET-AREA TUNGGU</t>
  </si>
  <si>
    <t xml:space="preserve">Pek. Pasangan Plafond UPVC T:8mm Adaron Putih Dof Type AD6002A </t>
  </si>
  <si>
    <t>Pek. Pintu 2B</t>
  </si>
  <si>
    <t>GRID 3' (PM2)</t>
  </si>
  <si>
    <t>atap 1</t>
  </si>
  <si>
    <t>atap 2</t>
  </si>
  <si>
    <t>atap 3</t>
  </si>
  <si>
    <t>Pek. Pipa Besi Galvanis 4"</t>
  </si>
  <si>
    <t>Pek. Pipa Galvanis 4"</t>
  </si>
  <si>
    <t>Pek. Penutup Lantai Platinum 40x40 Lexus Cream</t>
  </si>
  <si>
    <t>Pek. Penutup Lantai Platinum 40x40 Angelo Grey Matt</t>
  </si>
  <si>
    <t>area cut</t>
  </si>
  <si>
    <t>ready mix</t>
  </si>
  <si>
    <t>2.2.1.6 1 m³ Pengecoran Beton K-250 menggunakan Ready Mixed</t>
  </si>
  <si>
    <t>Beton Ready Mix K-250</t>
  </si>
  <si>
    <t>5% x D</t>
  </si>
  <si>
    <t>Pek. Plafond Gypsum Standard</t>
  </si>
  <si>
    <t>Pek. Plafond Gypsum MR</t>
  </si>
  <si>
    <t>Pek. List Plafond (Interior) PVC</t>
  </si>
  <si>
    <t>PekShadowline</t>
  </si>
  <si>
    <t xml:space="preserve">Pek. Plafond Gypsum Aplus 9 mm </t>
  </si>
  <si>
    <t xml:space="preserve">Pek. Plafond Gypsum Aplus WR 9 mm </t>
  </si>
  <si>
    <t>Pek. Shadowline</t>
  </si>
  <si>
    <t>Pemasangan 1 m1 railing stainless 2" + railing stainless 1"</t>
  </si>
  <si>
    <t>Kayu Seseh Balok</t>
  </si>
  <si>
    <t xml:space="preserve"> Plywood tebal 9 mm</t>
  </si>
  <si>
    <t>Plywood 9 mm</t>
  </si>
  <si>
    <t>Pek. Pengecatan Plafond</t>
  </si>
  <si>
    <t>Pek. Pengecatan Plafond Gypsum</t>
  </si>
  <si>
    <t>Pengecatan 1 m2 Plafond dengan Avitex TOP</t>
  </si>
  <si>
    <t>Avitex Top</t>
  </si>
  <si>
    <t>Avitex TOP</t>
  </si>
  <si>
    <t xml:space="preserve">Pek. Pasangan Rangka Plafond Hollow Galvalum 4x4 </t>
  </si>
  <si>
    <t>PERGOLA</t>
  </si>
  <si>
    <t>Pek. Railing Stainless</t>
  </si>
  <si>
    <t>Pek.Rangka Atap Spandek</t>
  </si>
  <si>
    <t xml:space="preserve">Pek. Rangka Hollow Galvanis Atap </t>
  </si>
  <si>
    <t>Pemasangan 1 m1 Pipa Galvanis 4"</t>
  </si>
  <si>
    <t>Pipa Galvanis 4"</t>
  </si>
  <si>
    <t xml:space="preserve"> Pemasangan 1 m2 Atap Alderon RS Roma</t>
  </si>
  <si>
    <t>Alderon RS Roma</t>
  </si>
  <si>
    <t>atap pergola</t>
  </si>
  <si>
    <t>Pek. Atap</t>
  </si>
  <si>
    <t>cold storage, genset</t>
  </si>
  <si>
    <t>Pek. Meja Beton</t>
  </si>
  <si>
    <t xml:space="preserve">Bekisting </t>
  </si>
  <si>
    <t>Ring Balok Praktis</t>
  </si>
  <si>
    <t>MEJA BETON</t>
  </si>
  <si>
    <t>MEJA 1</t>
  </si>
  <si>
    <t>MEJA 2</t>
  </si>
  <si>
    <t>MEJA 3</t>
  </si>
  <si>
    <t>MEJA 4</t>
  </si>
  <si>
    <t>MEJA 5</t>
  </si>
  <si>
    <t>Pek. Pembongkaran DPT Eksisting</t>
  </si>
  <si>
    <t>Pek. Pembongkaran DPT</t>
  </si>
  <si>
    <t>Pembongkaran 1 m3 pasangan batu dengan jack hammer</t>
  </si>
  <si>
    <t>Pemasangan 1 psg LEVER HANDLE HRE.85.02 US32D</t>
  </si>
  <si>
    <t>LEVER HANDLE HRE.85.02 US32D</t>
  </si>
  <si>
    <t>Pek. LEVER HANDLE HRE.85.02 US32D</t>
  </si>
  <si>
    <t>Pek. BDN SWING K17435-40 US32D + D CYLINDER 1001-60 US14</t>
  </si>
  <si>
    <t>BDN SWING K17435-40 US32D</t>
  </si>
  <si>
    <t>D CYLINDER 1001-60 US14</t>
  </si>
  <si>
    <t>Pemasangan 1 bh BDN SWING K17435-40 US32D + D CYLINDER 1001-60 US14</t>
  </si>
  <si>
    <t>Pek. CYLINDRICAL BAT 601 X 300 US32D</t>
  </si>
  <si>
    <t>Pemasangan 1 set CYLINDRICAL BAT 601 X 300 US32D</t>
  </si>
  <si>
    <t>CYLINDRICAL BAT 601 X 300 US32D</t>
  </si>
  <si>
    <t>PULL HANDLE P.45.06Fn (45cm) US32D+US32</t>
  </si>
  <si>
    <t>Pemasangan 1 psg PULL HANDLE P.45.06Fn (45cm) US32D+US32</t>
  </si>
  <si>
    <t>Pek. PULL HANDLE P.45.06Fn (45cm) US32D+US32</t>
  </si>
  <si>
    <t>BDN PELOR K17438-40 US32D</t>
  </si>
  <si>
    <t xml:space="preserve">D CYLINDER DC 1001-60 US14 </t>
  </si>
  <si>
    <t>Pemasangan 1 bh BDN PELOR K17438-40 US32D + D CYLINDER DC 1001-60 US14  + ESCUTCHEON E.73.01 US32D</t>
  </si>
  <si>
    <t>Pek. BDN PELOR K17438-40 US32D + D CYLINDER DC 1001-60 US14  + ESCUTCHEON E.73.01 US32D</t>
  </si>
  <si>
    <t>BDN SLIDING K17420-40 US32D</t>
  </si>
  <si>
    <t xml:space="preserve">Pemasangan 1 bh BDN SLIDING K17420-40 US32D + ESCUTCHEON E.73.01 US32D + D CYLINDER 08610-65 US14 </t>
  </si>
  <si>
    <t xml:space="preserve">Pek. BDN SLIDING K17420-40 US32D + ESCUTCHEON E.73.01 US32D + D CYLINDER 08610-65 US14 </t>
  </si>
  <si>
    <t xml:space="preserve">GRID D' </t>
  </si>
  <si>
    <t>GRID E</t>
  </si>
  <si>
    <t>GRID H'</t>
  </si>
  <si>
    <t>GRID P</t>
  </si>
  <si>
    <t>GENZET, COLD STORAGE</t>
  </si>
  <si>
    <t>GRID 1'</t>
  </si>
  <si>
    <t>GRID 3'</t>
  </si>
  <si>
    <t>GRID 6</t>
  </si>
  <si>
    <t>GRID 6'</t>
  </si>
  <si>
    <t>GRID 7</t>
  </si>
  <si>
    <t>GRID 8</t>
  </si>
  <si>
    <t>GRID 10</t>
  </si>
  <si>
    <t>GRID 10'</t>
  </si>
  <si>
    <t>GRID C</t>
  </si>
  <si>
    <t>GRID G</t>
  </si>
  <si>
    <t>GRID I</t>
  </si>
  <si>
    <t>GRID J,K,L,M,N</t>
  </si>
  <si>
    <t>GRID 0</t>
  </si>
  <si>
    <t>GRID 7'</t>
  </si>
  <si>
    <t>GRID 9</t>
  </si>
  <si>
    <t>Kolom Pedestal KP 15/15</t>
  </si>
  <si>
    <t>KOLOM PEDESTAL KP 15/15</t>
  </si>
  <si>
    <t>Pek. Plat Stifner t=7 mm</t>
  </si>
  <si>
    <t>Pek. Plat t=10 mm</t>
  </si>
  <si>
    <t>Pek. Angkur D10</t>
  </si>
  <si>
    <t>Pek. Kolom Pedestal 15 x 15 cm</t>
  </si>
  <si>
    <t>Pek. Plat Lantai S1; t = 6 cm</t>
  </si>
  <si>
    <t>Wiremesh M5 Single Layer</t>
  </si>
  <si>
    <t>M5</t>
  </si>
  <si>
    <t>Pek. Tie Beam TB1 Uk. 15 x 20 cm</t>
  </si>
  <si>
    <t>Pek. Tie Beam TB2 Praktis 10x15 cm</t>
  </si>
  <si>
    <t>GRID 2</t>
  </si>
  <si>
    <t>GRID 3</t>
  </si>
  <si>
    <t>GIRD 6'</t>
  </si>
  <si>
    <t>COLD STROGAE, GENXET</t>
  </si>
  <si>
    <t>GRID B</t>
  </si>
  <si>
    <t>GRID H</t>
  </si>
  <si>
    <t>KOLOM K1 15/15</t>
  </si>
  <si>
    <t>Pek. Kolom K1 Uk. 15 x 15 cm</t>
  </si>
  <si>
    <t>Pek. Kolom K2 Praktis Uk. 11 x 11 cm</t>
  </si>
  <si>
    <t>Kolom K1 15/15</t>
  </si>
  <si>
    <t>Kolom K2 11/11</t>
  </si>
  <si>
    <t>2.2.1.1.5a 1 kg Penulangan Wiremesh M5 untuk slab atau dinding atau Ferrocement secara manual</t>
  </si>
  <si>
    <t>Wiremesh M5</t>
  </si>
  <si>
    <t>Wiremesh M75ukuran : 2,1 x 5,4 m</t>
  </si>
  <si>
    <t>Pek. Ring Balok RB1 Uk. 15 x 20 cm</t>
  </si>
  <si>
    <t>E,G,I,J,K,L,M,N,O,P</t>
  </si>
  <si>
    <t>Pek. Ring Balok RB2 Praktis Uk. 10x15 cm</t>
  </si>
  <si>
    <t>RB 2</t>
  </si>
  <si>
    <t>M1</t>
  </si>
  <si>
    <t>Cat Zinchromate</t>
  </si>
  <si>
    <t>Pemasangan 1 m1 Rangka Besi Hollow Galvanis 5x10 + Finishing Cat</t>
  </si>
  <si>
    <t xml:space="preserve">Dynabolt </t>
  </si>
  <si>
    <t>Dynabolt M12</t>
  </si>
  <si>
    <t>BH</t>
  </si>
  <si>
    <t>Pekerjaan 1 bh Pemasangan Angkur D10</t>
  </si>
  <si>
    <t xml:space="preserve"> Angkur D10</t>
  </si>
  <si>
    <t>Angkur D10</t>
  </si>
  <si>
    <t>Pek. Atap Spandek Alderon</t>
  </si>
  <si>
    <t>Pek. List Plank Aplus 8x200x3000 mm</t>
  </si>
  <si>
    <t xml:space="preserve">Pekerjaan 1 m1 List Plank Aplus (8x200x3000 mm) </t>
  </si>
  <si>
    <t>List Plank Aplus</t>
  </si>
  <si>
    <t>List Plank Aplus 8x200x3000 mm</t>
  </si>
  <si>
    <t>Rangka Baja Ringan C-75</t>
  </si>
  <si>
    <t>Pemasangan 1 m2  Rangka Baja Ringan C-75</t>
  </si>
  <si>
    <t>Pek. Galian Tanah Pondasi</t>
  </si>
  <si>
    <t>Pek. Galian tanah pondasi</t>
  </si>
  <si>
    <t>Excavator</t>
  </si>
  <si>
    <t>Jam</t>
  </si>
  <si>
    <t>Dump Truck</t>
  </si>
  <si>
    <t>Penggalian 1 m3  tanah keras dengan alat bantu</t>
  </si>
  <si>
    <t>3.6.4.2 Pemasangan 1m2 Dinding Bata Ringan Tebal 10 cm dengan Mortar Siap Pakai</t>
  </si>
  <si>
    <t>Pek. Pasangan Dinding Bata Ringan Grand Elephant t = 10 cm</t>
  </si>
  <si>
    <t>Bata Ringan 10/60/20 cm</t>
  </si>
  <si>
    <t>GRDI 10</t>
  </si>
  <si>
    <t>GRID J-N</t>
  </si>
  <si>
    <t>GRID O</t>
  </si>
  <si>
    <t>p1</t>
  </si>
  <si>
    <t>pt</t>
  </si>
  <si>
    <t>p2a</t>
  </si>
  <si>
    <t>pg</t>
  </si>
  <si>
    <t>p2b</t>
  </si>
  <si>
    <t>jendela</t>
  </si>
  <si>
    <t>Bekisting (3x Pakai)</t>
  </si>
  <si>
    <t xml:space="preserve">Semen Plesteran </t>
  </si>
  <si>
    <t>Semen Acian</t>
  </si>
  <si>
    <t>Perekat bata ringan</t>
  </si>
  <si>
    <t>GE</t>
  </si>
  <si>
    <t>SEPTIC TANK</t>
  </si>
  <si>
    <t>IPAL</t>
  </si>
  <si>
    <t>1.2.1.1.1 Penggalian 1 m3  tanah keras sedalam &gt; 0 s.d. 1 m cara semi mekanis</t>
  </si>
  <si>
    <t>Pek. Plesteran GE</t>
  </si>
  <si>
    <t>Pek. Acian GE</t>
  </si>
  <si>
    <t>Semen Plesteran GE</t>
  </si>
  <si>
    <t xml:space="preserve">Pemasangan 1 m² Acian dengan Semen  Mortar </t>
  </si>
  <si>
    <t>Semen Acian GE</t>
  </si>
  <si>
    <t>Perekat Bata Ringan</t>
  </si>
  <si>
    <t>PEKERJAAN ATAP PERGOLA DAN SEPTICTANK</t>
  </si>
  <si>
    <t>Pekerjaan Septictank</t>
  </si>
  <si>
    <t xml:space="preserve">Rabatan Beton </t>
  </si>
  <si>
    <t>Bekesting Batako</t>
  </si>
  <si>
    <t>Beton K-175</t>
  </si>
  <si>
    <t xml:space="preserve">Dinding </t>
  </si>
  <si>
    <t xml:space="preserve">peresapan </t>
  </si>
  <si>
    <t xml:space="preserve">pembatas </t>
  </si>
  <si>
    <t xml:space="preserve">septictank </t>
  </si>
  <si>
    <t>Bekesting</t>
  </si>
  <si>
    <t xml:space="preserve">Plat </t>
  </si>
  <si>
    <t>bawah</t>
  </si>
  <si>
    <t>atas</t>
  </si>
  <si>
    <t xml:space="preserve">Pas. Ijuk </t>
  </si>
  <si>
    <t xml:space="preserve">Batu karang </t>
  </si>
  <si>
    <t xml:space="preserve">Pasir </t>
  </si>
  <si>
    <t>Sloof Praktis</t>
  </si>
  <si>
    <t>Kolom Praktis</t>
  </si>
  <si>
    <t>Balok Praktis</t>
  </si>
  <si>
    <t xml:space="preserve">Wiremesh M5 1 layer </t>
  </si>
  <si>
    <t>Rabatan Beton</t>
  </si>
  <si>
    <t>Plat</t>
  </si>
  <si>
    <t xml:space="preserve">Pek. Urugan Pasir </t>
  </si>
  <si>
    <t xml:space="preserve">Beton </t>
  </si>
  <si>
    <t xml:space="preserve">Pemasangan 1 m2 lapisan ijuk tebal 10 cm </t>
  </si>
  <si>
    <t>Ijuk</t>
  </si>
  <si>
    <t>Batu Karang</t>
  </si>
  <si>
    <t>Pemasangan 1 m3 Batu Karang</t>
  </si>
  <si>
    <t>: KABUPATEN BADUNG</t>
  </si>
  <si>
    <t>Jumlah  Harga   (Rp)</t>
  </si>
  <si>
    <t xml:space="preserve"> JUMLAH HARGA ALAT</t>
  </si>
  <si>
    <r>
      <t xml:space="preserve"> </t>
    </r>
    <r>
      <rPr>
        <i/>
        <sz val="10"/>
        <rFont val="Times New Roman"/>
        <family val="1"/>
      </rPr>
      <t>Overhead</t>
    </r>
    <r>
      <rPr>
        <sz val="10"/>
        <rFont val="Times New Roman"/>
        <family val="1"/>
      </rPr>
      <t xml:space="preserve"> </t>
    </r>
    <r>
      <rPr>
        <i/>
        <sz val="10"/>
        <rFont val="Times New Roman"/>
        <family val="1"/>
      </rPr>
      <t>&amp;</t>
    </r>
    <r>
      <rPr>
        <sz val="10"/>
        <rFont val="Times New Roman"/>
        <family val="1"/>
      </rPr>
      <t xml:space="preserve"> </t>
    </r>
    <r>
      <rPr>
        <i/>
        <sz val="10"/>
        <rFont val="Times New Roman"/>
        <family val="1"/>
      </rPr>
      <t>Profit</t>
    </r>
    <r>
      <rPr>
        <sz val="10"/>
        <rFont val="Times New Roman"/>
        <family val="1"/>
      </rPr>
      <t xml:space="preserve"> </t>
    </r>
    <r>
      <rPr>
        <i/>
        <sz val="11"/>
        <color indexed="8"/>
        <rFont val="Calibri"/>
        <family val="2"/>
      </rPr>
      <t/>
    </r>
  </si>
  <si>
    <t>JUMLAH TENAGA KERJA</t>
  </si>
  <si>
    <t>JUMLAH HARGA BAHAN</t>
  </si>
  <si>
    <t>JUMLAH HARGA ALAT</t>
  </si>
  <si>
    <t>Pengamprahan PDAM</t>
  </si>
  <si>
    <t>Manpower For Project</t>
  </si>
  <si>
    <t>Upah Pasang MCCB 3 PHASE 100A</t>
  </si>
  <si>
    <t>Pengamprahan Daya 41.500 VA termasuk biaya administrasi &amp; konsuil</t>
  </si>
  <si>
    <t>Tes air sumur &amp; Geolistrik</t>
  </si>
  <si>
    <t xml:space="preserve">Panel Kontrol </t>
  </si>
  <si>
    <t>Wasser Sawage Pump SWP 402EA (400 watt)</t>
  </si>
  <si>
    <t>Blower Yasunaga AP60</t>
  </si>
  <si>
    <t>ZP Tank 2 m3</t>
  </si>
  <si>
    <t xml:space="preserve">FRP Tank 8 m3 </t>
  </si>
  <si>
    <t>MCCB 3 PHASE 100A - 36KA CVS100F LV510337 SCHNEIDER</t>
  </si>
  <si>
    <t>Wiring dan Aksesoris</t>
  </si>
  <si>
    <t>PCS</t>
  </si>
  <si>
    <t>MCB 1 PHASE 6A - 6KA IK60N DOMF01106 SCHNEIDER</t>
  </si>
  <si>
    <t>MCB 1 PHASE 10A - 6KA IK60N DOMF01110 SCHNEIDER</t>
  </si>
  <si>
    <t>MCB 1 PHASE 16A - 6KA IK60N DOMF01116 SCHNEIDER</t>
  </si>
  <si>
    <t>MCB 3 PHASE 16A - 6KA IK60N DOMF01316 SCHNEIDER</t>
  </si>
  <si>
    <t>COS SIRCO VM1 4P 100A SOCOMEC</t>
  </si>
  <si>
    <t>SURGE ARRESTER 3 PHASE+N 40KA A9L15688 SCHNEIDER</t>
  </si>
  <si>
    <t>MCB 4 PHASE 25A - 10KA C60N A9F74425 SCHNEIDER</t>
  </si>
  <si>
    <t>DIGITAL POWER METER MFM383A-C SELEC</t>
  </si>
  <si>
    <t>CT 100/5A ICY-3S CIC</t>
  </si>
  <si>
    <t xml:space="preserve">Box Panel SUI Kunci Tekan Type PC SUI - 11 Uk. 80 x 120 x 25 cm </t>
  </si>
  <si>
    <t>PP. Klinik Baru</t>
  </si>
  <si>
    <t>LOT</t>
  </si>
  <si>
    <t>ACCESSORIES BUSBAR</t>
  </si>
  <si>
    <t>ACCESSORIES KABEL</t>
  </si>
  <si>
    <t>ACCESSORIES LAIN2</t>
  </si>
  <si>
    <t>BAUT MUR RING</t>
  </si>
  <si>
    <t>BUSBAR</t>
  </si>
  <si>
    <t>GRAFIR</t>
  </si>
  <si>
    <t>KABEL POWER</t>
  </si>
  <si>
    <t>LEGEND PLATE</t>
  </si>
  <si>
    <t>LOGO</t>
  </si>
  <si>
    <t>MAN POWER, ENG &amp; SPV</t>
  </si>
  <si>
    <t>REL &amp; DUCTING</t>
  </si>
  <si>
    <t>SANDER</t>
  </si>
  <si>
    <t>TERMINAL &amp; STOPPER</t>
  </si>
  <si>
    <t>TERMINATION KIT</t>
  </si>
  <si>
    <t>MCB 1 PHASE 16A - 6KA IK60N A9K27116 SCHNEIDER</t>
  </si>
  <si>
    <t>MCB 3 PHASE 16A - 6KA IK60N A9K24316 SCHNEIDER</t>
  </si>
  <si>
    <t>BOX PANEL FREE STANDING POWDER COATING 2MM STEEL INDOOR 1000H X 800W X 250D NCK</t>
  </si>
  <si>
    <t>PP. Klinik Baru NCK</t>
  </si>
  <si>
    <t>Exit Lamp</t>
  </si>
  <si>
    <t>BL CG 1X36 SAVY + ARTO LEDTUBE 1200mm 18W 6500K</t>
  </si>
  <si>
    <t>Lampu Downlight, artolite Freza ART 120 18W 6000K</t>
  </si>
  <si>
    <t>Lampu Downlight, Artolite RWL100 LED 5W</t>
  </si>
  <si>
    <t>Kabel NYY 4x25 mm2</t>
  </si>
  <si>
    <t>Daya Dorong (Max.) : 60 meter</t>
  </si>
  <si>
    <t>Panjang Pipa (Max.) : 40 meter</t>
  </si>
  <si>
    <t>Daya Output Listrik : 375 Watt</t>
  </si>
  <si>
    <t>Pompa Air Jet Shimizu Pc 375 Bit + Tabung (Otomatis)</t>
  </si>
  <si>
    <t xml:space="preserve">water meter 1 1/2inch w tera </t>
  </si>
  <si>
    <t>Pompa Sumur Dab S4 3/13 1HP M230/50 KIT complete set</t>
  </si>
  <si>
    <t xml:space="preserve">Unit </t>
  </si>
  <si>
    <t>Bak Sink Comp with Kran, Avur, selang pembungan dan aksesoris lainnya.</t>
  </si>
  <si>
    <t>Grill uk 20cm x 20cm</t>
  </si>
  <si>
    <t xml:space="preserve">unit </t>
  </si>
  <si>
    <t>Tangki Air Kapasitas 1500L - 1600L</t>
  </si>
  <si>
    <t>Clean Out Dia. 2''</t>
  </si>
  <si>
    <t>Clean Out Dia. 4''</t>
  </si>
  <si>
    <t>Cadena Wall-Mounted  Ablution tap Roca , Type A5A387DC0V</t>
  </si>
  <si>
    <t>Service Sink (Hamito Slop Hopper) Roca With fixing set and outlet accessories.  To be completed with sink pedestal, Type  A37145A00C.</t>
  </si>
  <si>
    <t>GARDA Slop hopper Roca 1"water supply pipe. Lever operatedSlop Hooper + Flush Dinding + Kran, Type A37105500  : A526900610</t>
  </si>
  <si>
    <t>Kran Dinding Wasser Type FWSSFSGHSA-6442</t>
  </si>
  <si>
    <t>AngleValve Wasset Type FWSS-ST-TL 100</t>
  </si>
  <si>
    <t>Jetspray Wasser Type FWSJSWH-99JS</t>
  </si>
  <si>
    <t>Grab bar hand Rail Roca 600 mm roca A816795001</t>
  </si>
  <si>
    <t>Grab Bar Handle 60 cm Wasser Type FWSBR-AC-HB-2560</t>
  </si>
  <si>
    <t>Paper Holder Wasser Type FWSCT00BW-840</t>
  </si>
  <si>
    <t>Floor Drain Wasser Type FWSSACRHSA-6442</t>
  </si>
  <si>
    <t xml:space="preserve"> - Single Angle Valve</t>
  </si>
  <si>
    <t xml:space="preserve"> - P - Trap </t>
  </si>
  <si>
    <t xml:space="preserve"> - Pop Up Waste </t>
  </si>
  <si>
    <t xml:space="preserve">buah </t>
  </si>
  <si>
    <t>- Flexible Hose Wasser Type FWSSF-AC-WBH 050 BL</t>
  </si>
  <si>
    <t>- Faucet</t>
  </si>
  <si>
    <t>Wastafel Wasser Type FWSBN-AB-BN751 (Wastafel Meja)</t>
  </si>
  <si>
    <t xml:space="preserve"> - Faucet </t>
  </si>
  <si>
    <t xml:space="preserve">Wastafel Wasser Type BN-130G Wall-Hung Basin </t>
  </si>
  <si>
    <t>TN 310, WC Cistern 4,5 L (FWSCT-00-TN-310)</t>
  </si>
  <si>
    <t>SC 310, Soft Closing seat &amp; Cover ( FWSCT-00-SC-310)</t>
  </si>
  <si>
    <t>CT-310, Closed Couple WC, WC Toilet, S-trap 220 mm (FWSCT-00-BW-310)</t>
  </si>
  <si>
    <t>Closet BW-320 Type FWSCT-00-BW-320, SC 320 Soft Closing seat &amp; Cover Type FWSCT-00-SC-320, TN 320 Dual flus 4,5 Liter/ 3 Liter Type FWSCT-00-TN-320 Complete Set</t>
  </si>
  <si>
    <t>AC : Wall Mounted Standart Inverter Kap. 30,000 GREE</t>
  </si>
  <si>
    <t>AC : Wall Mounted Standart Inverter Kap. 20,000 GREE</t>
  </si>
  <si>
    <t>AC : Wall Mounted Standart Inverter Kap. 18,000 GREE</t>
  </si>
  <si>
    <t>AC : Wall Mounted Standart Inverter Kap. 12.100 GREE</t>
  </si>
  <si>
    <t>AC : Wall Mounted Standart Inverter Kap. 9,000 GREE</t>
  </si>
  <si>
    <t>AC : Wall Mounted Standart Inverter Kap. 5,000 GREE</t>
  </si>
  <si>
    <t>Harga Satuan Pekerjaan (D+E+F)</t>
  </si>
  <si>
    <t xml:space="preserve">Profit </t>
  </si>
  <si>
    <t xml:space="preserve">Overhead </t>
  </si>
  <si>
    <t>FE Kap. 3 Kg dan aksesoris</t>
  </si>
  <si>
    <t xml:space="preserve">Tukang </t>
  </si>
  <si>
    <t xml:space="preserve"> (Rp.)</t>
  </si>
  <si>
    <t>LN</t>
  </si>
  <si>
    <t>DN</t>
  </si>
  <si>
    <t>TKDN %</t>
  </si>
  <si>
    <t>NO. SERTIFIKAT</t>
  </si>
  <si>
    <t>KOEFISIEN</t>
  </si>
  <si>
    <t>KODE</t>
  </si>
  <si>
    <t>SE DIRJEN BINKON 2024, HAL. 689</t>
  </si>
  <si>
    <t>Pemasangan 1 Unit Fire Extinguisher 3 Kg</t>
  </si>
  <si>
    <t>HARGA SATUAN PEK. PENCEGAHAN KEBAKARAN</t>
  </si>
  <si>
    <t>V.</t>
  </si>
  <si>
    <t>PVC HI Conduit Ø 20 mm dan Aksesoris</t>
  </si>
  <si>
    <t>NYM  Cable 3C x 2.5 mm2 dan Aksesoris</t>
  </si>
  <si>
    <t>JUMLAH BIAYA PEMASANGAN</t>
  </si>
  <si>
    <t>Tukang Listrik</t>
  </si>
  <si>
    <t>SE DIRJEN BINKON 2024 HAL. 673</t>
  </si>
  <si>
    <t>1 Titik Kabel Power AC Split Wall Mounted NYM 3 x 2,5 mm2 + HIC</t>
  </si>
  <si>
    <t>Pipa Drain PVC AW Dia. 3/4" dan Aksesoris</t>
  </si>
  <si>
    <t>Pemasangan 1 m' Pipa Drain PVC AW beserta insulasi Dia. 3/4"</t>
  </si>
  <si>
    <t>Duct Tape</t>
  </si>
  <si>
    <t>Isolasi Pipa Refrigerant Standard ASTMB280 Dia 15.88</t>
  </si>
  <si>
    <t>Pipa Refrigerant Standard ASTMB280 Dia 15.88 dan Aksesoris</t>
  </si>
  <si>
    <t>SE DIRJEN BINKON 2024, HAL. 668</t>
  </si>
  <si>
    <t>Pemasangan 1 m' Pipa Refrigerant Standard ASTMB280 Dia 15.88</t>
  </si>
  <si>
    <t>Pipa Refrigerant Standard ASTMB280 Dia 12.7 dan Aksesoris</t>
  </si>
  <si>
    <t>Pemasangan 1 m' Pipa Refrigerant Standard ASTMB280 Dia 12.7</t>
  </si>
  <si>
    <t>Isolasi Pipa Refrigerant Standard ASTMB280 Dia 9.52</t>
  </si>
  <si>
    <t>Pipa Refrigerant Standard ASTMB280 Dia 9.52 dan Aksesoris</t>
  </si>
  <si>
    <t>Pemasangan 1 m' Pipa Refrigerant Standard ASTMB280 Dia 9.52</t>
  </si>
  <si>
    <t>Pipa Refrigerant Standard ASTMB280 Dia 6.35 dan Aksesoris</t>
  </si>
  <si>
    <t>Pemasangan 1 m' Pipa Refrigerant Standard ASTMB280 Dia 6.35</t>
  </si>
  <si>
    <t xml:space="preserve"> unit AC </t>
  </si>
  <si>
    <t>SE DIRJEN BINKON 2024 HAL. 637</t>
  </si>
  <si>
    <t>AC : Wall Mounted Inverter kap 3 Pk</t>
  </si>
  <si>
    <t>AC : Wall Mounted Inverter kap 2,5 Pk</t>
  </si>
  <si>
    <t xml:space="preserve"> unit AC</t>
  </si>
  <si>
    <t>AC : Wall Mounted Inverter kap 2 Pk</t>
  </si>
  <si>
    <t>unit AC</t>
  </si>
  <si>
    <t>SE DIRJEN BINKON 2024 HAL. 636</t>
  </si>
  <si>
    <t>AC : Wall Mounted Inverter kap 1,5 Pk</t>
  </si>
  <si>
    <t>AC : Wall Mounted Inverter kap 1 Pk</t>
  </si>
  <si>
    <t xml:space="preserve">unit AC </t>
  </si>
  <si>
    <t>SE DIRJEN BINKON 2024 HAL. 635</t>
  </si>
  <si>
    <t>AC : Wall Mounted Inverter 0,5 Pk</t>
  </si>
  <si>
    <t>HARGA SATUAN PEK. PEMASANGAN VENTILASI DAN PENGKONDISIAN UDARA</t>
  </si>
  <si>
    <t>IV.</t>
  </si>
  <si>
    <t>Access Point dan Aksesoris</t>
  </si>
  <si>
    <t>L.14</t>
  </si>
  <si>
    <t>L.09</t>
  </si>
  <si>
    <t>Tukang Listrik / Elektronik</t>
  </si>
  <si>
    <t>Pemasangan 1 Unit Access Point</t>
  </si>
  <si>
    <t>Fischer S6+Sekrup</t>
  </si>
  <si>
    <t>Flexible Conduit</t>
  </si>
  <si>
    <t>Klem</t>
  </si>
  <si>
    <t>Socket Conduit</t>
  </si>
  <si>
    <t>T Dus</t>
  </si>
  <si>
    <t xml:space="preserve">PVC HI Conduit Ø 20 mm </t>
  </si>
  <si>
    <t>Cable Cat. 6</t>
  </si>
  <si>
    <t>1 titik instalasi Data dengan kabel UTP cat 6</t>
  </si>
  <si>
    <t>Outlet Data dan Aksesoris</t>
  </si>
  <si>
    <t>Pemasangan 1 Unit Outlet Data</t>
  </si>
  <si>
    <t>Router dan Aksesoris</t>
  </si>
  <si>
    <t xml:space="preserve">Pemasangan 1 Unit Router </t>
  </si>
  <si>
    <t>UTP CAT 6</t>
  </si>
  <si>
    <t>1 Titik Instalasi CCTV dengan kabel UTP CAT 6</t>
  </si>
  <si>
    <t>Indoor Fix Camera dan Aksesoris</t>
  </si>
  <si>
    <t>Pemasangan 1 Unit Indoor Fix Dome Camera</t>
  </si>
  <si>
    <t>Bracket Monitor</t>
  </si>
  <si>
    <t>Monitor 32" dan Aksesoris</t>
  </si>
  <si>
    <t>Pemasangan 1 Unit Monitor 32"</t>
  </si>
  <si>
    <t>NVR + HDD 6 TB dan Aksesoris</t>
  </si>
  <si>
    <t>Pemasangan 1 Unit NVR + HDD 6 TB</t>
  </si>
  <si>
    <t>Switch Hub dan Aksesoris</t>
  </si>
  <si>
    <t>Pemasangan 1 Unit Switch 8 Port</t>
  </si>
  <si>
    <t>Wall Mounted Rack 9U dan Aksesoris</t>
  </si>
  <si>
    <t>Pemasangan 1 Unit Wall Mounted Rack 9U</t>
  </si>
  <si>
    <t>ITC 2 x 2 x 0,6 mm</t>
  </si>
  <si>
    <t>1 titik instalasi Telephone dengan kabel UTP CAT 6</t>
  </si>
  <si>
    <t>HIC</t>
  </si>
  <si>
    <t>1 m' kabel Kabel NYYHY dan Aksesoris</t>
  </si>
  <si>
    <t>Pemasangan 1 m' Kabel NYYHY 3 x 2,5 mm2 + HIC</t>
  </si>
  <si>
    <t>HARGA SATUAN PEKERJAAN ELEKTRONIKA</t>
  </si>
  <si>
    <t>III.</t>
  </si>
  <si>
    <t>Genset</t>
  </si>
  <si>
    <t>Tukang listrik / elektronik</t>
  </si>
  <si>
    <t>1 Unit Genset 50 kVA Prime Rating</t>
  </si>
  <si>
    <t>NYY 4 x 4 mm2 dan Aksesoris</t>
  </si>
  <si>
    <t>Pemasangan 1 m' Kabel NYY 4 x 4 mm2</t>
  </si>
  <si>
    <t>Biaya Penyambungan dan Rupiah Jaminan Langganan</t>
  </si>
  <si>
    <t>Amprah Daya Listrik 3 Phase 41.500 VA</t>
  </si>
  <si>
    <t>Busbar 3 mm 20 cm dan Aksesoris</t>
  </si>
  <si>
    <t>Pemasangan 1 Unit Grounding Test Box</t>
  </si>
  <si>
    <t>Bare Copper 70mm2</t>
  </si>
  <si>
    <t>Elektroda Pentanahan (CU) dia. 20mm (panjang 2 meter) dan Aksesoris</t>
  </si>
  <si>
    <t>Pemasangan 1 Unit Grounding Panel Elektrikal dan Elektronika</t>
  </si>
  <si>
    <t>Elektroda Pentanahan (CU) dia. 20mm (panjang 4 meter) dan Aksesoris</t>
  </si>
  <si>
    <t>Pemasangan 1 Unit Grounding Penghantar Petir</t>
  </si>
  <si>
    <t>Pipa GIV dia 1"</t>
  </si>
  <si>
    <t>Blitzem dia 1" dan aksesoris</t>
  </si>
  <si>
    <t>1 Buah Blitzem dia. 1" + Tiang GIV 1"</t>
  </si>
  <si>
    <t>1 unit MCCB 3 PHASE 100A - 36KA CVS100F LV510337 SCHNEIDER</t>
  </si>
  <si>
    <t>Kepala Tukang Listrik</t>
  </si>
  <si>
    <t xml:space="preserve">1 unit Panel Klinik Baru </t>
  </si>
  <si>
    <t>1 unit Panel Klinik Baru NCK</t>
  </si>
  <si>
    <t>Wall  exhaust fan  &amp; aksesoris</t>
  </si>
  <si>
    <t xml:space="preserve"> Mandor </t>
  </si>
  <si>
    <t xml:space="preserve"> Kepala tukang </t>
  </si>
  <si>
    <t xml:space="preserve"> Tukang listrik </t>
  </si>
  <si>
    <t xml:space="preserve"> Pekerja </t>
  </si>
  <si>
    <t xml:space="preserve">1 buah Wall exhaust fan </t>
  </si>
  <si>
    <t>Ceiling Exhaust fan  &amp; aksesoris</t>
  </si>
  <si>
    <t xml:space="preserve">1 buah Ceiling Exhaust fan </t>
  </si>
  <si>
    <t>Lampu Exit</t>
  </si>
  <si>
    <t>1 set Lampu Exit</t>
  </si>
  <si>
    <t>Lampu Troffer Luminaires, Artolite BL CG 1 x 18W &amp; aksesoris</t>
  </si>
  <si>
    <t>1 set Lampu Troffer Luminaires, Artolite BL CG 1 x 18W</t>
  </si>
  <si>
    <t>Lampu Downlight, artolite Freza ART 120 18W 6000K &amp; aksesoris</t>
  </si>
  <si>
    <t>1 set Lampu Downlight, artolite Freza ART 120 18W 6000K</t>
  </si>
  <si>
    <t>Lampu Lampu Downlight, Artolite RWL100 LED 5W &amp; aksesoris</t>
  </si>
  <si>
    <t>1 set Lampu Downlight, Artolite RWL100 LED 5W</t>
  </si>
  <si>
    <t>1 set Lampu Downlight, artolite Freza ART 120 7W 6000K &amp; aksesoris</t>
  </si>
  <si>
    <t>1 set Lampu Downlight, artolite Freza ART 120 7W 6000K</t>
  </si>
  <si>
    <t>Lampu Downlight, artolite Freza ART 120 10W 6000K &amp; aksesoris</t>
  </si>
  <si>
    <t>1 set Lampu Downlight, artolite Freza ART 120 10W 6000K</t>
  </si>
  <si>
    <t>stop kontak ac &amp; aksesoris</t>
  </si>
  <si>
    <t>1 buah stop kontak ac</t>
  </si>
  <si>
    <t>stop kontak &amp; aksesoris</t>
  </si>
  <si>
    <t xml:space="preserve">1 buah stop kontak </t>
  </si>
  <si>
    <t>Saklar Seri &amp; aksesoris</t>
  </si>
  <si>
    <t xml:space="preserve">Saklar seri </t>
  </si>
  <si>
    <t>Saklar Tunggal &amp; aksesoris</t>
  </si>
  <si>
    <t>Saklar tunggal</t>
  </si>
  <si>
    <t xml:space="preserve">Pipa listrik Ø 20 mm </t>
  </si>
  <si>
    <t>BC 70 mm2 &amp; aksesoris</t>
  </si>
  <si>
    <t xml:space="preserve"> OH </t>
  </si>
  <si>
    <t xml:space="preserve">1 m1 BC 70 mm2 + HIC </t>
  </si>
  <si>
    <t>Pipa listrik Ø 20 mm  &amp; aksesoris</t>
  </si>
  <si>
    <t>BC 25 mm2 &amp; aksesoris</t>
  </si>
  <si>
    <t xml:space="preserve">1 m1 BC 25 mm2 + HIC </t>
  </si>
  <si>
    <t>BC 10 mm2 &amp; aksesoris</t>
  </si>
  <si>
    <t xml:space="preserve">1 m1 BC 10 mm2 + HIC </t>
  </si>
  <si>
    <t>NYM 3 x 2,5 mm2 &amp; aksesoris</t>
  </si>
  <si>
    <t>1 m1 NYM (3 x 2,5 mm2 )</t>
  </si>
  <si>
    <t>NYY 3 x 2,5 mm2 &amp; aksesoris</t>
  </si>
  <si>
    <t>1 m1 NYY (3 x 2,5 mm2 )</t>
  </si>
  <si>
    <t>1 m1 BC 16 mm2 &amp; aksesoris</t>
  </si>
  <si>
    <t>1 m1 kabel NYY 4x16 mm2 &amp; aksesoris</t>
  </si>
  <si>
    <t>SE DIRJEN BINKON 2024, HAL. 436</t>
  </si>
  <si>
    <t>1 m1 kabel NYY 4x16 mm2  + BC 16 mm2</t>
  </si>
  <si>
    <t>1 m1 BC 25 mm2 &amp; aksesoris</t>
  </si>
  <si>
    <t>1 m1 kabel NYY 4x25 mm2 &amp; aksesoris</t>
  </si>
  <si>
    <t>SE DIRJEN BINKON 2024, HAL. 472</t>
  </si>
  <si>
    <t>1 m1 kabel NYY 4x25 mm2  + BC 25 mm2</t>
  </si>
  <si>
    <t>NYY 4x25 mm2 &amp; aksesoris</t>
  </si>
  <si>
    <t>1 m1 kabel NYY 4x25 mm2</t>
  </si>
  <si>
    <t>SE DIRJEN BINKON 2024, HAL. 638</t>
  </si>
  <si>
    <t>Fischer S6 &amp; Sekrup</t>
  </si>
  <si>
    <t>Tee dos/JB</t>
  </si>
  <si>
    <t>Sock Ø 20 mm</t>
  </si>
  <si>
    <t xml:space="preserve">Ω Clem Ø 20 mm </t>
  </si>
  <si>
    <t>NYM  Cable 3C x 2.5 mm2</t>
  </si>
  <si>
    <t>SE DIRJAN BINKON 2024, HAL. 544</t>
  </si>
  <si>
    <t>1 Titik Instalasi Stop Kontak Standard</t>
  </si>
  <si>
    <t>NYM  Cable 3C x 2.5 mm2 supreme</t>
  </si>
  <si>
    <t>SE DIRJAN BINKON 2024, HAL. 561</t>
  </si>
  <si>
    <t>1 titik  instalasi Exhaust Fan</t>
  </si>
  <si>
    <t>Flexible Conduit 20mm</t>
  </si>
  <si>
    <t>1 titik  instalasi Lampu Penerangan</t>
  </si>
  <si>
    <t>HARGA SATUAN PEKERJAAN ELEKTRIKAL</t>
  </si>
  <si>
    <t xml:space="preserve">Panel Kontrol  + Material Bantu </t>
  </si>
  <si>
    <t xml:space="preserve">Pemasangan 1 Unit Panel Kontrol </t>
  </si>
  <si>
    <t xml:space="preserve">Wasser Sawage Pump SWP 402EA (400 watt) + Material Bantu </t>
  </si>
  <si>
    <t>Pemasangan 1 Unit Wasser Sawage Pump SWP 402EA (400 watt)</t>
  </si>
  <si>
    <t xml:space="preserve">Blower Yasunaga AP60 + Material Bantu </t>
  </si>
  <si>
    <t>Pemasangan 1 Unit Blower Yasunaga AP60</t>
  </si>
  <si>
    <t xml:space="preserve">ZP Tank 2 m3 + Material Bantu </t>
  </si>
  <si>
    <t>Pemasangan 1 Unit ZP Tank 2 m3</t>
  </si>
  <si>
    <t>FRP Tank 8 m3 + Material Bantu</t>
  </si>
  <si>
    <t xml:space="preserve">Pemasangan 1 Unit FRP Tank 8 m3 </t>
  </si>
  <si>
    <t xml:space="preserve">PEKERJAAN IPAL </t>
  </si>
  <si>
    <t>II.</t>
  </si>
  <si>
    <t>Bio Septic Tank Kap.  5m3 + Material bantu</t>
  </si>
  <si>
    <t>Pemasangan 1 Set Bio Septic Tank Kap.  5m3</t>
  </si>
  <si>
    <t xml:space="preserve">Water Meter diamater 1 1/2 inch </t>
  </si>
  <si>
    <t xml:space="preserve">Pemasangan 1 Unit Water Meter diamater 1 1/2 inch </t>
  </si>
  <si>
    <t>Jetspray Roca BE FRESH + Tconnector  (A5B9130C0V
A52515980V)</t>
  </si>
  <si>
    <t xml:space="preserve">Pemasangan 1 Buah Jetspray Roca BE FRESH + Tconnector </t>
  </si>
  <si>
    <t xml:space="preserve">Pemasangan 1 Sloop Hopper </t>
  </si>
  <si>
    <t xml:space="preserve"> Cadena Wall-Mounted  Ablution tap Roca , Type A5A387DC0V</t>
  </si>
  <si>
    <t xml:space="preserve">Pemasangan 1 Service sink +  kran </t>
  </si>
  <si>
    <t>Tangki Air Kapasitas 1500L - 1600L dan Aksesoris</t>
  </si>
  <si>
    <t>Pemasangan 1 Set Tangki Air Kapasitas 1500L - 1600L</t>
  </si>
  <si>
    <t>Bioseptictank Kapasitas 3m3</t>
  </si>
  <si>
    <t>Pemasangan 1 Set Biosepitctank Kapasitas 3m3</t>
  </si>
  <si>
    <t>Flowting valve 1 1/4" + material bantu</t>
  </si>
  <si>
    <t>SE DIRJEN BINKON 2024, HAL. 825</t>
  </si>
  <si>
    <t>Pemasangan 1 buah Flowting valve Ø 1 1/4"</t>
  </si>
  <si>
    <t>Gate Valve 1 1/4" Screw &amp; aksesoris</t>
  </si>
  <si>
    <t>SE DIRJEN BINKON 2024, HAL. 779</t>
  </si>
  <si>
    <t>Pemasangan 1 buah Valve Ø 1 1/4" Screw</t>
  </si>
  <si>
    <t>Gate Valve 1" Screw</t>
  </si>
  <si>
    <t>SE DIRJEN BINKON 2024, HAL. 778</t>
  </si>
  <si>
    <t>Pemasangan 1 buah Valve Ø 1" Screw</t>
  </si>
  <si>
    <t>Grill uk. 20 x 20 cm dan aksesoris</t>
  </si>
  <si>
    <t>SE DIRJEN BINKON 2024, HAL. 646</t>
  </si>
  <si>
    <t>Pemasangan 1 buah Grill uk. 20 x 20 cm</t>
  </si>
  <si>
    <t>Sink Complete Set</t>
  </si>
  <si>
    <t>SE DIRJEN BINKON 2024, HAL. 349</t>
  </si>
  <si>
    <t>Pemasangan 1 buah Bak Sink</t>
  </si>
  <si>
    <t>Sealtape</t>
  </si>
  <si>
    <t xml:space="preserve">AngleValve </t>
  </si>
  <si>
    <t xml:space="preserve">Jetspray Wasser Type FWSJSWH-99JS </t>
  </si>
  <si>
    <t>SE DIRJEN BINKON 2024, HAL. 357</t>
  </si>
  <si>
    <t xml:space="preserve">Pemasangan 1 buah Jetspray Wasser Type FWSJSWH-99JS + T connector </t>
  </si>
  <si>
    <t>Cast iron roof drain  2" cash iron + Material Bantu</t>
  </si>
  <si>
    <t>SE DIRJEN BINKON 2024, HAL. 878</t>
  </si>
  <si>
    <t>Pemasangan 1 buah roof drain 2"</t>
  </si>
  <si>
    <t>Clean Out ; Dia. 2'' + Material Bantu</t>
  </si>
  <si>
    <t>SE DIRJEN BINKON 2024, HAL. 882</t>
  </si>
  <si>
    <t>Pemasangan 1 buah clean out , Dia. 2 ''</t>
  </si>
  <si>
    <t>Clean Out ; Dia. 4'' + Material Bantu</t>
  </si>
  <si>
    <t>SE DIRJEN BINKON 2024, HAL. 356</t>
  </si>
  <si>
    <t>Pemasangan 1 buah clean out , Dia. 4 ''</t>
  </si>
  <si>
    <t>Pemasangan 1 buah Floor Drain Wasser Type FWSSACRHSA-6442</t>
  </si>
  <si>
    <t>Grab bar hand Rail  600 mm roca A816795001</t>
  </si>
  <si>
    <t>Pemasangan 1 Grab bar hand Rail  600 mm roca A816795001</t>
  </si>
  <si>
    <t>Pemasangan 1 Grab Bar Handle 60 cm Wasser Type FWSBR-AC-HB-2560</t>
  </si>
  <si>
    <t>Pekerja Terlatih</t>
  </si>
  <si>
    <t>Pemasangan 1 Paper Holder Wasser Type FWSCT00BW-840</t>
  </si>
  <si>
    <t>Pemasangan 1 Kran Dinding Wasser Type FWSSFSGHSA-6442</t>
  </si>
  <si>
    <t>M'</t>
  </si>
  <si>
    <t>Pipa PPR PN10 dia 40 mm (1 1/4") + fitting &amp; aksesoria</t>
  </si>
  <si>
    <t>SE DIRJEN BINKON 2024, HAL. 751</t>
  </si>
  <si>
    <t>Pemasangan 1 m' pipa PPR PN10 diameter  40 mm2 (1 1/4")</t>
  </si>
  <si>
    <t>Pipa PPR PN10 dia 32 mm (1") + fitting &amp; aksesoris</t>
  </si>
  <si>
    <t>Pemasangan 1 m' pipa PPR PN10 diameter 32 mm2 (1")</t>
  </si>
  <si>
    <t>Pipa PPR PN10 dia 25 mm (3/4") + fitting &amp; aksesoris</t>
  </si>
  <si>
    <t>SE DIRJEN BINKON 2024, HAL. 750</t>
  </si>
  <si>
    <t>Pemasangan 1 m' pipa PPR PN10 diameter  25 mm2 (3/4")</t>
  </si>
  <si>
    <t>Pipa PPR PN10 dia 20 mm (1/2") + fitting &amp; aksesoris</t>
  </si>
  <si>
    <t>Pemasangan 1 m' pipa PPR PN10 diameter 20 mm2 (1/2")</t>
  </si>
  <si>
    <t>Pipa PVC 4" D + fitting &amp; aksesoris</t>
  </si>
  <si>
    <t>SE DIRJEN BINKON 2024, HAL. 730</t>
  </si>
  <si>
    <t>Pemasangan 1 m' pipa PVC tipe D diameter  4"</t>
  </si>
  <si>
    <t>Pipa PVC 6" + fitting &amp; aksesoris</t>
  </si>
  <si>
    <t>SE DIRJEN BINKON 2024, HAL. 723</t>
  </si>
  <si>
    <t>Pemasangan 1 m' pipa PVC tipe AW diameter  6"</t>
  </si>
  <si>
    <t>Pipa PVC 4" + fitting &amp; aksesoris</t>
  </si>
  <si>
    <t>Pemasangan 1 m' pipa PVC tipe AW diameter  4"</t>
  </si>
  <si>
    <t>Pipa PVC 3" + fitting &amp; aksesoris</t>
  </si>
  <si>
    <t>Pemasangan 1 m' pipa PVC tipe AW diameter  3"</t>
  </si>
  <si>
    <t>Pipa PVC 2" + fitting &amp; aksesoris</t>
  </si>
  <si>
    <t>SE DIRJEN BINKON 2024, HAL. 722</t>
  </si>
  <si>
    <t>Pemasangan 1 m' pipa PVC tipe AW diameter  2"</t>
  </si>
  <si>
    <t>Pipa PVC 1" + fitting &amp; aksesoris</t>
  </si>
  <si>
    <t>SE DIRJEN BINKON 2024, HAL. 720</t>
  </si>
  <si>
    <t>Pemasangan 1 m' pipa PVC tipe AW diameter 1"</t>
  </si>
  <si>
    <r>
      <t>M</t>
    </r>
    <r>
      <rPr>
        <vertAlign val="superscript"/>
        <sz val="10"/>
        <rFont val="Arial"/>
        <family val="2"/>
      </rPr>
      <t>3</t>
    </r>
  </si>
  <si>
    <t>Wastafel  Wastafel Roca Tipe Debba (A32799500D)</t>
  </si>
  <si>
    <t xml:space="preserve">Pemasangan 1 buah Wastafel Wasser Type BN-130G Wall-Hung Basin </t>
  </si>
  <si>
    <t>SE DIRJEN BINKON 2024, HAL. 350</t>
  </si>
  <si>
    <t>Pemasangan 1 buah Wastafel Wasser Type FWSBN-AB-BN751 (Wastafel Meja)</t>
  </si>
  <si>
    <t>Kloset Duduk Complete Set</t>
  </si>
  <si>
    <t>Pemasangan 1 buah Kloset Duduk Wasser Complete Set</t>
  </si>
  <si>
    <t>Kloset Duduk Roca Tipe Victoria Complete Set</t>
  </si>
  <si>
    <t>Pemasangan 1 buah Kloset Duduk Roca Tipe Victoria Complete Set</t>
  </si>
  <si>
    <t>Pompa Air Jet + Material bantu</t>
  </si>
  <si>
    <t>Pemasangan 1 Unit Pompa Air Jet</t>
  </si>
  <si>
    <t xml:space="preserve">Pompa Sumur Bor </t>
  </si>
  <si>
    <t xml:space="preserve">Pemasangan 1 Unit Pompa Sumur Bor </t>
  </si>
  <si>
    <t>Pipa PVC Aw dia. 6"</t>
  </si>
  <si>
    <t xml:space="preserve">Pemasangan 1 m1 sumur bor </t>
  </si>
  <si>
    <t>PEKERJAAN SANITASI DALAM GEDUNG</t>
  </si>
  <si>
    <t>I.</t>
  </si>
  <si>
    <t>2,5% x D</t>
  </si>
  <si>
    <t>PROFIT</t>
  </si>
  <si>
    <t>OVERHEAD</t>
  </si>
  <si>
    <t>DAFTAR ANALISA PEKERJAAN MEP</t>
  </si>
  <si>
    <t>5.5.4.12</t>
  </si>
  <si>
    <t>5.5.4.5</t>
  </si>
  <si>
    <t>5.5.4.3</t>
  </si>
  <si>
    <t>5.5.4.2</t>
  </si>
  <si>
    <t>5.5.4.1</t>
  </si>
  <si>
    <t>5.5.1.6</t>
  </si>
  <si>
    <t>5.5.1.5</t>
  </si>
  <si>
    <t>5.5.1.4</t>
  </si>
  <si>
    <t>5.5.1.1</t>
  </si>
  <si>
    <t>V</t>
  </si>
  <si>
    <t>5.4.5.10</t>
  </si>
  <si>
    <t>5.4.5.7</t>
  </si>
  <si>
    <t>5.4.5.6</t>
  </si>
  <si>
    <t>5.4.5.4</t>
  </si>
  <si>
    <t>5.4.2.11</t>
  </si>
  <si>
    <t>5.4.2.9</t>
  </si>
  <si>
    <t>5.4.2.6</t>
  </si>
  <si>
    <t>5.4.2.4</t>
  </si>
  <si>
    <t>5.4.2.3</t>
  </si>
  <si>
    <t>5.4.5.16</t>
  </si>
  <si>
    <t>5.4.4.7</t>
  </si>
  <si>
    <t>5.1.1.4.4</t>
  </si>
  <si>
    <t>IV</t>
  </si>
  <si>
    <t>5.1.1.1.35</t>
  </si>
  <si>
    <t>5.1.2.4</t>
  </si>
  <si>
    <t>5.2.6</t>
  </si>
  <si>
    <t>5.2.21</t>
  </si>
  <si>
    <t>5.2.1</t>
  </si>
  <si>
    <t>5.1.2.7</t>
  </si>
  <si>
    <t>5.5.2.36</t>
  </si>
  <si>
    <t>5.3.1.29</t>
  </si>
  <si>
    <t>5.3.1.3</t>
  </si>
  <si>
    <t>5.1.5.12</t>
  </si>
  <si>
    <t>5.1.5.9</t>
  </si>
  <si>
    <t>5.1.5.2</t>
  </si>
  <si>
    <t>5.1.5.1</t>
  </si>
  <si>
    <t>5.1.1.1.5</t>
  </si>
  <si>
    <t>5.1.1.1.3</t>
  </si>
  <si>
    <t>5.1.1.3.7</t>
  </si>
  <si>
    <t>5.1.1.1.25</t>
  </si>
  <si>
    <t>5.1.1.5.18</t>
  </si>
  <si>
    <t>5.1.5.25</t>
  </si>
  <si>
    <t>5.1.1.5.24</t>
  </si>
  <si>
    <t>5.5.1.8</t>
  </si>
  <si>
    <t>5.1.5.13</t>
  </si>
  <si>
    <t>5.3.1.1.G</t>
  </si>
  <si>
    <t>5.3.1.1</t>
  </si>
  <si>
    <t>SISTEM KELISTRIKAN</t>
  </si>
  <si>
    <t>5.1.2.13</t>
  </si>
  <si>
    <t>6.2.2.1</t>
  </si>
  <si>
    <t>6.1.2.2</t>
  </si>
  <si>
    <t>6.2.1.1</t>
  </si>
  <si>
    <t>6.2.1.3</t>
  </si>
  <si>
    <t>6.2.1.2</t>
  </si>
  <si>
    <t xml:space="preserve">3.18.1.1 </t>
  </si>
  <si>
    <t>3.18.2.1</t>
  </si>
  <si>
    <t>6.1.1.8</t>
  </si>
  <si>
    <t>6.1.2.6</t>
  </si>
  <si>
    <t>6.5.5.4</t>
  </si>
  <si>
    <t>6.5.1.4</t>
  </si>
  <si>
    <t>6.5.1.3</t>
  </si>
  <si>
    <t>5.5.2.32</t>
  </si>
  <si>
    <t>3.18.6.3</t>
  </si>
  <si>
    <t>6.5.12.1</t>
  </si>
  <si>
    <t>6.5.12.4</t>
  </si>
  <si>
    <t>3.18.6.5</t>
  </si>
  <si>
    <t>3.18.6.8</t>
  </si>
  <si>
    <t>3.18.6.1</t>
  </si>
  <si>
    <t>3.18.6.2.1</t>
  </si>
  <si>
    <t>6.4.3.4</t>
  </si>
  <si>
    <t>6.4.3.3</t>
  </si>
  <si>
    <t>6.4.3.2</t>
  </si>
  <si>
    <t>6.4.3.1</t>
  </si>
  <si>
    <t>6.4.1.22</t>
  </si>
  <si>
    <t>6.4.1.11</t>
  </si>
  <si>
    <t>6.4.1.9</t>
  </si>
  <si>
    <t>6.4.1.8</t>
  </si>
  <si>
    <t>6.4.1.6</t>
  </si>
  <si>
    <t>6.4.1.3</t>
  </si>
  <si>
    <t>3.18.4.2</t>
  </si>
  <si>
    <t>3.18.4.1</t>
  </si>
  <si>
    <t>3.18.3.1</t>
  </si>
  <si>
    <t>6.1.2.3</t>
  </si>
  <si>
    <t xml:space="preserve">NO. KODE ANALISA </t>
  </si>
  <si>
    <t>REKAPITULASI ANALISA PEKERJAAN</t>
  </si>
  <si>
    <t>Total Pek. MEP</t>
  </si>
  <si>
    <t>Sub Total V. Pek. Elektronika</t>
  </si>
  <si>
    <t>Ceiling Access Point, Ruijie RG-AP720-L</t>
  </si>
  <si>
    <t>1 Gang Outlet Data RJ45 Cat 6</t>
  </si>
  <si>
    <t>titik</t>
  </si>
  <si>
    <t>Instalasi data dengan kabel UTP Cat 6 dalam konduit</t>
  </si>
  <si>
    <t>Router</t>
  </si>
  <si>
    <t>Switch 8 port POE Ruijie RG-ES220GS-P</t>
  </si>
  <si>
    <t>- Dynabolt</t>
  </si>
  <si>
    <t>- Cagenut M6 + Baut M6</t>
  </si>
  <si>
    <t>- 1 unit New Horisontal Power  Supply on/off illuminated</t>
  </si>
  <si>
    <t>- 1 unit Fan 220 V/50 CFM + Fan Filter</t>
  </si>
  <si>
    <t>Wall mount rack 9U lengkap dengan semua asesoris yang diperlukan sehingga dapat dipergunakan dengan baik dengan kelengkapan antara lain:</t>
  </si>
  <si>
    <t>Pekerjaan Data Lantai 1</t>
  </si>
  <si>
    <t>4.1.1</t>
  </si>
  <si>
    <t xml:space="preserve">Pemasangan instalasi kabel data UTP cat 6 dalam pelindung konduit warna hitam Ø 20 mm lengkap dengan asesoris dan alat bantu yang diperlukan hingga dapat berfungsi dengan baik.  Pekerjaan juga sudah termasuk test commissioning, hasilnya dicatat dalam Berita Acara Pengetesan dan di setujui oleh direksi. </t>
  </si>
  <si>
    <t>Pekerjaan Data</t>
  </si>
  <si>
    <t>4.1</t>
  </si>
  <si>
    <t>PEKERJAAN ELEKTRONIKA</t>
  </si>
  <si>
    <t>Sub Total IV. Pek. Elektrikal</t>
  </si>
  <si>
    <t>Lampu Troffer Luminaires, BL CG 1 x 18W</t>
  </si>
  <si>
    <t>Pekerjaan Lampu-Lampu</t>
  </si>
  <si>
    <t>Saklar Tunggal 1 Gang 1 Way</t>
  </si>
  <si>
    <t>Pekerjaan Pengadaan dan Pemasangan Saklar dan Stop Kontak</t>
  </si>
  <si>
    <t>Instalasi lampu penerangan, NYM 3x2,5 mm2 dalam konduit  Ø20 mm</t>
  </si>
  <si>
    <t xml:space="preserve">Pekerjaan Instalasi Listrik </t>
  </si>
  <si>
    <t>Pengadaan dan pemasangan instalasi listrik lengkap dengan asesoris dan alat bantu yang diperlukan hingga dapat berfungsi dengan baik.</t>
  </si>
  <si>
    <t>Pekerjaan Elektrikal Pemeriksaan Ruang Genset, Cold Storage &amp; Ruang Ipal</t>
  </si>
  <si>
    <t>3.2.6</t>
  </si>
  <si>
    <t>Lampu Downlight, Artolite Freza ART 120 10W 6000K</t>
  </si>
  <si>
    <t>Stop Kontak AC</t>
  </si>
  <si>
    <t>Stop Kontak Standard 1 Gang</t>
  </si>
  <si>
    <t>Saklar Seri 2 Gang 1 Way</t>
  </si>
  <si>
    <t>Instalasi Power AC Split Wall Mounted, NYM 3x2,5 mm2 dalam konduit Ø20 mm</t>
  </si>
  <si>
    <t>Instalasi stop kontak, NYM 3x2,5 mm2 dalam konduit Ø20 mm</t>
  </si>
  <si>
    <t>Pekerjaan Elektrikal Pemeriksaan Dokter Umum, Steril Alat, Pemeriksaan Dokter Umum, ANC Kebidanan, Pojok ASI, Poly Gigi</t>
  </si>
  <si>
    <t>3.2.5</t>
  </si>
  <si>
    <t>Pekerjaan Elektrikal Entrance, Koridor, R. Front office, R. Tindakan, R Spoel</t>
  </si>
  <si>
    <t>3.2.4</t>
  </si>
  <si>
    <t>Exhaust Fan Toilet</t>
  </si>
  <si>
    <t>Lampu Downlight, Artolite Freza ART 120 7W 6000K</t>
  </si>
  <si>
    <t>Instalasi exhaust, NYM 3x2,5 mm2 dalam konduit Ø20 mm</t>
  </si>
  <si>
    <t>Pekerjaan Elektrikal Janitor, Toilt Disable, Toilet</t>
  </si>
  <si>
    <t>3.2.3</t>
  </si>
  <si>
    <t>Pekerjaan Elektrikal Koridor, Ruang Data, Gudang Obat, R. Farmasi, R. Pelayanan Farmasi.</t>
  </si>
  <si>
    <t>3.2.2</t>
  </si>
  <si>
    <t>Pekerjaan Pengadaan dan Pemasangan Saklar,Stop Kontak, dan KWH</t>
  </si>
  <si>
    <t xml:space="preserve">Pekerjaan Elektrikal Ruang Rapat </t>
  </si>
  <si>
    <t>3.2.1</t>
  </si>
  <si>
    <t>PEKERJAAN LAMPU, SAKLAR DAN STOP KONTAK</t>
  </si>
  <si>
    <t>3.2</t>
  </si>
  <si>
    <t>Grounding Test Box</t>
  </si>
  <si>
    <t>Grounding Sistem &lt;3 Ohm</t>
  </si>
  <si>
    <t>BC 25 mm2 + HIC</t>
  </si>
  <si>
    <t>Pekerjaan Grounding untuk arus kuat (elektrikal)</t>
  </si>
  <si>
    <t>Pekerjaan Grounding</t>
  </si>
  <si>
    <t>3.1.5</t>
  </si>
  <si>
    <t>NYY 3 x 2,5 mm2 dari Pompa Booster ke PP. Klinik Baru</t>
  </si>
  <si>
    <t>NYY 4 x 4 mm2 dari Panel Kontrol IPAL ke PP. Klinik Baru</t>
  </si>
  <si>
    <t>NYY 2 x (3 x 2,5 mm2) (Kabel Kontrol Genset)</t>
  </si>
  <si>
    <t>NYY 4 x 25 mm2 + BC 25 mm2 dari PP. Klinik Baru ke Genset (Kabel Power)</t>
  </si>
  <si>
    <t>NYY 4 x 16 mm2 dari PP. Klinik Baru ke PP. Klinik Eksisting</t>
  </si>
  <si>
    <t>NYY 4 x 25 mm2 + BC 25 mm2 dari KWH Meter PLN ke PP. Klinik Baru</t>
  </si>
  <si>
    <t>Pekerjaan Kabel Feeder</t>
  </si>
  <si>
    <t>3.1.4</t>
  </si>
  <si>
    <t>PANEL KLINIK BARU</t>
  </si>
  <si>
    <t>Pekerjaan Panel</t>
  </si>
  <si>
    <t>3.1.3</t>
  </si>
  <si>
    <t>PEKERJAAN PERUBAHAN DAYA PLN, PANEL, KABEL FEEDER, DAN PENGHANTAR PETIR</t>
  </si>
  <si>
    <t>3.1</t>
  </si>
  <si>
    <t xml:space="preserve">Pengadaan dan pemasangan instalasi listrik lengkap dengan asesoris dan alat bantu yang diperlukan hingga dapat berfungsi dengan baik. Pekerjaan juga sudah termasuk test commissioning, hasilnya dicatat dalam Berita Acara Pengetesan dan di setujui oleh direksi. </t>
  </si>
  <si>
    <t>PEKERJAAN ELEKTRIKAL</t>
  </si>
  <si>
    <t>Sub Total II. Pek. Plumbing</t>
  </si>
  <si>
    <t>Bak Sink Complete</t>
  </si>
  <si>
    <t xml:space="preserve">Jetspray Wasser Type FWSJSWH-99JS + T connector </t>
  </si>
  <si>
    <t>Kloset Duduk Wasser Complete Set</t>
  </si>
  <si>
    <t>Pengadaan dan pemasangan alat-alat sanitary lengkap dengan material bantu yang diperlukan sehingga dapat dipergunkan sebagai mana mestinya.</t>
  </si>
  <si>
    <t>Pekerjaan Sanitary</t>
  </si>
  <si>
    <t>Grill uk 20x20 cm2</t>
  </si>
  <si>
    <t>Pipa PVC D Ø 4"</t>
  </si>
  <si>
    <t>Pekerjaan instalasi pemipaan untuk Exhaust Fan Toilet Lantai 1</t>
  </si>
  <si>
    <t>2.5.1</t>
  </si>
  <si>
    <t>Pekerjaan instalasi pemipaan untuk Exhaust Fan Toilet</t>
  </si>
  <si>
    <t>Clean Out Ø 2", PVC</t>
  </si>
  <si>
    <t>Pipa PVC AW Ø 1" untuk air vent</t>
  </si>
  <si>
    <t>Pipa PVC AW Ø 2" untuk air vent</t>
  </si>
  <si>
    <t>Pipa PVC AW  Ø 2"</t>
  </si>
  <si>
    <t>Pipa PVC AW Ø 3"</t>
  </si>
  <si>
    <t>Pekerjaan instalasi pemipaan untuk distribusi air bekas</t>
  </si>
  <si>
    <t>2.4</t>
  </si>
  <si>
    <t>Clean Out Ø 4", PVC</t>
  </si>
  <si>
    <t>Pipa PVC AW Ø 4"</t>
  </si>
  <si>
    <t>Pekerjaan instalasi pemipaan untuk distribusi air kotor</t>
  </si>
  <si>
    <t>Pekerjaan Instalasi Air Bekas &amp; Air Kotor</t>
  </si>
  <si>
    <t>2.3</t>
  </si>
  <si>
    <t>Gate valve Ø  1 1/4"</t>
  </si>
  <si>
    <t>Pipa Air Bersih PPR PN10 dia. 20mm2 (1/2")</t>
  </si>
  <si>
    <t>Pipa Air Bersih PPR PN10 dia. 25mm2 (3/4")</t>
  </si>
  <si>
    <t>Pipa Air Bersih PPR PN10 dia. 32mm2 (1")</t>
  </si>
  <si>
    <t>Pipa Air Bersih PPR PN10 dia. 40mm2 (1 1/4")</t>
  </si>
  <si>
    <t>Pekerjaan Instalasi Air Bersih</t>
  </si>
  <si>
    <t>2.2</t>
  </si>
  <si>
    <t>Peralatan Utama Plumbing</t>
  </si>
  <si>
    <t>2.1</t>
  </si>
  <si>
    <t xml:space="preserve">Pengadaan dan pemasangan instalasi pemipaan PVC kelas AW lengkap dengan fitingnya, accecories valve , gantungan pipa dan semua material bantu yang diperlukan sehingga dapat dipergunakan sebagai mana mestinya. Pekerjaan juga sudah termasuk tagging, test tekan selama 1x24 jam dengan tekanan minimal 6 bar untuk air bersih, hasilnya dicatat dalam Berita Acara Pengetesan dan di setujui oleh direksi. </t>
  </si>
  <si>
    <t>PEKERJAAN PLUMBING</t>
  </si>
  <si>
    <t>Sub Total I. Pek. Tata Udara</t>
  </si>
  <si>
    <t>- Pipa Drain PVC AW beserta insulasi Dia. 3/4"</t>
  </si>
  <si>
    <t>Pemipaan Drain / Pipa PVC AW</t>
  </si>
  <si>
    <t>Kabel dari Outdoor Unit ke Indoor Unit AC Tipe Split Wall Mounted ( NYM 3x2,5 mm2 + HIC )</t>
  </si>
  <si>
    <t>- Pipa Refrigerant Standard ASTMB280 (Denji) Dia 9.52  + Isolasi 19mm, Fitting dan Aksesoris</t>
  </si>
  <si>
    <t>- Pipa Refrigerant Standard ASTMB280 (Denji) Dia 6.35 + Isolasi 19mm, Fitting dan Aksesoris</t>
  </si>
  <si>
    <t>Pemipaan Refrigerant ASTMB280 + Isolasi 19mm, Fitting dan Aksesoris</t>
  </si>
  <si>
    <t>: R. Obat</t>
  </si>
  <si>
    <t>Lokasi</t>
  </si>
  <si>
    <t>: 9000 Btuh</t>
  </si>
  <si>
    <t>Kapasitas</t>
  </si>
  <si>
    <t>AC Split Wall Mounted GWC - 09F5S</t>
  </si>
  <si>
    <t>Pekerjaan Tata Udara Lantai 1</t>
  </si>
  <si>
    <t>1.1</t>
  </si>
  <si>
    <t xml:space="preserve">Pengadaan dan pemasangan unit AC, pipa refrigerant , pipa drain, gantungan dan material bantu lainnya hingga dapat dipergunakan sebagai mana mestinya.Pekerjaan juga sudah termasuk test commissioning, hasilnya dicatat dalam Berita Acara Pengetesan dan di setujui oleh direksi. </t>
  </si>
  <si>
    <t xml:space="preserve">PEKERJAAN TATA UDARA </t>
  </si>
  <si>
    <t>: PENGEMBANGAN GEDUNG KLINIK UNUD</t>
  </si>
  <si>
    <t>: PEMBANGUNAN GEDUNG KLINIK UNUD</t>
  </si>
  <si>
    <t>BILL OF QUANTITY (BQ)</t>
  </si>
  <si>
    <t>UPLOAD SIPRANAYANA</t>
  </si>
  <si>
    <t xml:space="preserve">Terbilang  : </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</si>
</sst>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5" formatCode="&quot;Rp&quot;#,##0_);\(&quot;Rp&quot;#,##0\)"/>
    <numFmt numFmtId="8" formatCode="&quot;Rp&quot;#,##0.00_);[Red]\(&quot;Rp&quot;#,##0.00\)"/>
    <numFmt numFmtId="41" formatCode="_(* #,##0_);_(* \(#,##0\);_(* &quot;-&quot;_);_(@_)"/>
    <numFmt numFmtId="44" formatCode="_(&quot;Rp&quot;* #,##0.00_);_(&quot;Rp&quot;* \(#,##0.00\);_(&quot;Rp&quot;* &quot;-&quot;??_);_(@_)"/>
    <numFmt numFmtId="43" formatCode="_(* #,##0.00_);_(* \(#,##0.00\);_(* &quot;-&quot;??_);_(@_)"/>
    <numFmt numFmtId="164" formatCode="&quot;Rp&quot;#,##0;\-&quot;Rp&quot;#,##0"/>
    <numFmt numFmtId="165" formatCode="&quot;Rp&quot;#,##0;[Red]\-&quot;Rp&quot;#,##0"/>
    <numFmt numFmtId="166" formatCode="&quot;Rp&quot;#,##0.00;[Red]\-&quot;Rp&quot;#,##0.00"/>
    <numFmt numFmtId="167" formatCode="_-&quot;Rp&quot;* #,##0_-;\-&quot;Rp&quot;* #,##0_-;_-&quot;Rp&quot;* &quot;-&quot;_-;_-@_-"/>
    <numFmt numFmtId="168" formatCode="_-* #,##0_-;\-* #,##0_-;_-* &quot;-&quot;_-;_-@_-"/>
    <numFmt numFmtId="169" formatCode="_-&quot;Rp&quot;* #,##0.00_-;\-&quot;Rp&quot;* #,##0.00_-;_-&quot;Rp&quot;* &quot;-&quot;??_-;_-@_-"/>
    <numFmt numFmtId="170" formatCode="_-* #,##0.00_-;\-* #,##0.00_-;_-* &quot;-&quot;??_-;_-@_-"/>
    <numFmt numFmtId="171" formatCode="_(&quot;$&quot;* #,##0_);_(&quot;$&quot;* \(#,##0\);_(&quot;$&quot;* &quot;-&quot;_);_(@_)"/>
    <numFmt numFmtId="172" formatCode="_(&quot;$&quot;* #,##0.00_);_(&quot;$&quot;* \(#,##0.00\);_(&quot;$&quot;* &quot;-&quot;??_);_(@_)"/>
    <numFmt numFmtId="173" formatCode="_(* #,##0.00_);_(* \(#,##0.00\);_(* &quot;-&quot;_);_(@_)"/>
    <numFmt numFmtId="174" formatCode="0.000"/>
    <numFmt numFmtId="175" formatCode="_-* #,##0.00_-;\-* #,##0.00_-;_-* &quot;-&quot;_-;_-@_-"/>
    <numFmt numFmtId="176" formatCode="_(* #,##0_);_(* \(#,##0\);_(* &quot;-&quot;??_);_(@_)"/>
    <numFmt numFmtId="177" formatCode="_(* #,##0.000_);_(* \(#,##0.000\);_(* &quot;-&quot;??_);_(@_)"/>
    <numFmt numFmtId="178" formatCode="0.0000"/>
    <numFmt numFmtId="179" formatCode="_(* #,##0.0000_);_(* \(#,##0.0000\);_(* &quot;-&quot;_);_(@_)"/>
    <numFmt numFmtId="180" formatCode="_-* #,##0.0000_-;\-* #,##0.0000_-;_-* &quot;-&quot;??_-;_-@_-"/>
    <numFmt numFmtId="181" formatCode="_-* #,##0.000_-;\-* #,##0.000_-;_-* &quot;-&quot;???_-;_-@_-"/>
    <numFmt numFmtId="182" formatCode="_(* #,##0.0000_);_(* \(#,##0.0000\);_(* &quot;-&quot;??_);_(@_)"/>
    <numFmt numFmtId="183" formatCode="_(* #,##0.000_);_(* \(#,##0.000\);_(* &quot;-&quot;_);_(@_)"/>
    <numFmt numFmtId="184" formatCode="_-* #,##0.000_-;\-* #,##0.000_-;_-* &quot;-&quot;_-;_-@_-"/>
    <numFmt numFmtId="185" formatCode="_-&quot;Rp&quot;* #,##0.00_-;\-&quot;Rp&quot;* #,##0.00_-;_-&quot;Rp&quot;* &quot;-&quot;_-;_-@_-"/>
    <numFmt numFmtId="186" formatCode="_(* #,##0.00000_);_(* \(#,##0.00000\);_(* &quot;-&quot;??_);_(@_)"/>
    <numFmt numFmtId="187" formatCode="_-[$Rp-3809]* #,##0.00_-;\-[$Rp-3809]* #,##0.00_-;_-[$Rp-3809]* &quot;-&quot;??_-;_-@_-"/>
    <numFmt numFmtId="188" formatCode="_-[$Rp-421]* #,##0.00_-;\-[$Rp-421]* #,##0.00_-;_-[$Rp-421]* &quot;-&quot;??_-;_-@_-"/>
    <numFmt numFmtId="189" formatCode="_(* #,##0.000000_);_(* \(#,##0.000000\);_(* &quot;-&quot;_);_(@_)"/>
    <numFmt numFmtId="190" formatCode="_ * #,##0_ ;_ * \-#,##0_ ;_ * &quot;-&quot;_ ;_ @_ "/>
    <numFmt numFmtId="191" formatCode="_(* #,##0_);_(* \(#,##0\);_(* \-_);_(@_)"/>
    <numFmt numFmtId="192" formatCode="_(* #,##0.00_);_(* \(#,##0.00\);_(* \-??_);_(@_)"/>
    <numFmt numFmtId="193" formatCode="_(* #.##0.00_);_(* \(#.##0.00\);_(* &quot;-&quot;??_);_(@_)"/>
    <numFmt numFmtId="194" formatCode="_(* #,##0.00000_);_(* \(#,##0.00000\);_(* &quot;-&quot;_);_(@_)"/>
    <numFmt numFmtId="195" formatCode="#,##0_);[Red]\(#,##0\);;@"/>
    <numFmt numFmtId="196" formatCode="&quot;Rp&quot;#,##0"/>
    <numFmt numFmtId="197" formatCode="_(* #,##0.0000_);_(* \(#,##0.0000\);_(* &quot;-&quot;????_);_(@_)"/>
    <numFmt numFmtId="198" formatCode="_(* #,##0.000_);_(* \(#,##0.000\);_(* &quot;-&quot;???_);_(@_)"/>
    <numFmt numFmtId="199" formatCode="0.0%"/>
  </numFmts>
  <fonts count="151">
    <font>
      <sz val="11"/>
      <color theme="1"/>
      <name val="Calibri"/>
      <family val="2"/>
      <scheme val="minor"/>
    </font>
    <font>
      <sz val="11"/>
      <color indexed="8"/>
      <name val="Calibri"/>
      <family val="2"/>
    </font>
    <font>
      <sz val="11"/>
      <name val="Arial"/>
      <family val="2"/>
    </font>
    <font>
      <sz val="10"/>
      <name val="Arial"/>
      <family val="2"/>
    </font>
    <font>
      <sz val="12"/>
      <name val="Arial"/>
      <family val="2"/>
    </font>
    <font>
      <b/>
      <sz val="12"/>
      <name val="Arial"/>
      <family val="2"/>
    </font>
    <font>
      <b/>
      <u/>
      <sz val="12"/>
      <name val="Arial"/>
      <family val="2"/>
    </font>
    <font>
      <b/>
      <sz val="12"/>
      <name val="Times New Roman"/>
      <family val="1"/>
    </font>
    <font>
      <sz val="12"/>
      <name val="Times New Roman"/>
      <family val="1"/>
    </font>
    <font>
      <b/>
      <sz val="11"/>
      <name val="Times New Roman"/>
      <family val="1"/>
    </font>
    <font>
      <sz val="11"/>
      <name val="Times New Roman"/>
      <family val="1"/>
    </font>
    <font>
      <sz val="11"/>
      <color indexed="8"/>
      <name val="Times New Roman"/>
      <family val="1"/>
    </font>
    <font>
      <sz val="10"/>
      <color indexed="8"/>
      <name val="Calibri"/>
      <family val="2"/>
    </font>
    <font>
      <sz val="10"/>
      <name val="Tahoma"/>
      <family val="2"/>
    </font>
    <font>
      <b/>
      <sz val="16"/>
      <name val="Times New Roman"/>
      <family val="1"/>
    </font>
    <font>
      <sz val="15"/>
      <name val="Times New Roman"/>
      <family val="1"/>
    </font>
    <font>
      <sz val="15"/>
      <name val="Arial"/>
      <family val="2"/>
    </font>
    <font>
      <sz val="10"/>
      <name val="Times New Roman"/>
      <family val="1"/>
    </font>
    <font>
      <b/>
      <sz val="10"/>
      <name val="Times New Roman"/>
      <family val="1"/>
    </font>
    <font>
      <b/>
      <u/>
      <sz val="10"/>
      <name val="Tahoma"/>
      <family val="2"/>
    </font>
    <font>
      <b/>
      <i/>
      <sz val="14"/>
      <name val="Times New Roman"/>
      <family val="1"/>
    </font>
    <font>
      <sz val="10"/>
      <name val="Arial"/>
      <family val="2"/>
    </font>
    <font>
      <sz val="10"/>
      <color indexed="8"/>
      <name val="Times New Roman"/>
      <family val="1"/>
    </font>
    <font>
      <i/>
      <sz val="10"/>
      <color indexed="8"/>
      <name val="Times New Roman"/>
      <family val="1"/>
    </font>
    <font>
      <i/>
      <sz val="11"/>
      <color indexed="8"/>
      <name val="Calibri"/>
      <family val="2"/>
    </font>
    <font>
      <sz val="10"/>
      <name val="Arial Narrow"/>
      <family val="2"/>
    </font>
    <font>
      <sz val="11"/>
      <color indexed="8"/>
      <name val="Calibri"/>
      <family val="2"/>
    </font>
    <font>
      <sz val="10"/>
      <color indexed="10"/>
      <name val="Tahoma"/>
      <family val="2"/>
    </font>
    <font>
      <sz val="12"/>
      <color indexed="8"/>
      <name val="Arial"/>
      <family val="2"/>
    </font>
    <font>
      <b/>
      <sz val="12"/>
      <color indexed="8"/>
      <name val="Arial"/>
      <family val="2"/>
    </font>
    <font>
      <sz val="10"/>
      <name val="Arial "/>
    </font>
    <font>
      <sz val="10"/>
      <color indexed="10"/>
      <name val="Times New Roman"/>
      <family val="1"/>
    </font>
    <font>
      <sz val="10"/>
      <color indexed="8"/>
      <name val="Tahoma"/>
      <family val="2"/>
    </font>
    <font>
      <sz val="12"/>
      <color indexed="8"/>
      <name val="Arial Narrow"/>
      <family val="2"/>
    </font>
    <font>
      <sz val="11"/>
      <color indexed="8"/>
      <name val="Tahoma"/>
      <family val="2"/>
    </font>
    <font>
      <sz val="12"/>
      <color indexed="8"/>
      <name val="Arial Narrow"/>
      <family val="2"/>
    </font>
    <font>
      <b/>
      <sz val="12"/>
      <color indexed="8"/>
      <name val="Arial Narrow"/>
      <family val="2"/>
    </font>
    <font>
      <b/>
      <u/>
      <sz val="11"/>
      <color indexed="8"/>
      <name val="Tahoma"/>
      <family val="2"/>
    </font>
    <font>
      <sz val="10"/>
      <color indexed="10"/>
      <name val="Tahoma"/>
      <family val="2"/>
    </font>
    <font>
      <b/>
      <u/>
      <sz val="10"/>
      <color indexed="8"/>
      <name val="Tahoma"/>
      <family val="2"/>
    </font>
    <font>
      <b/>
      <sz val="11"/>
      <color indexed="8"/>
      <name val="Times New Roman"/>
      <family val="1"/>
    </font>
    <font>
      <sz val="12"/>
      <color indexed="8"/>
      <name val="Times New Roman"/>
      <family val="1"/>
    </font>
    <font>
      <b/>
      <sz val="10"/>
      <color indexed="8"/>
      <name val="Times New Roman"/>
      <family val="1"/>
    </font>
    <font>
      <sz val="11"/>
      <color indexed="8"/>
      <name val="Calibri"/>
      <family val="2"/>
    </font>
    <font>
      <b/>
      <sz val="14"/>
      <color indexed="8"/>
      <name val="Times New Roman"/>
      <family val="1"/>
    </font>
    <font>
      <i/>
      <sz val="10"/>
      <name val="Times New Roman"/>
      <family val="1"/>
    </font>
    <font>
      <sz val="10"/>
      <name val="Helv"/>
    </font>
    <font>
      <sz val="8"/>
      <name val="Calibri"/>
      <family val="2"/>
    </font>
    <font>
      <b/>
      <sz val="12"/>
      <color indexed="8"/>
      <name val="Times New Roman"/>
      <family val="1"/>
    </font>
    <font>
      <b/>
      <u/>
      <sz val="11"/>
      <name val="Times New Roman"/>
      <family val="1"/>
    </font>
    <font>
      <i/>
      <sz val="11"/>
      <name val="Times New Roman"/>
      <family val="1"/>
    </font>
    <font>
      <sz val="11"/>
      <color theme="1"/>
      <name val="Calibri"/>
      <family val="2"/>
      <scheme val="minor"/>
    </font>
    <font>
      <sz val="11"/>
      <color theme="1"/>
      <name val="Calibri"/>
      <family val="2"/>
      <charset val="1"/>
      <scheme val="minor"/>
    </font>
    <font>
      <sz val="11"/>
      <color theme="1"/>
      <name val="Times New Roman"/>
      <family val="1"/>
    </font>
    <font>
      <sz val="12"/>
      <color theme="1"/>
      <name val="Arial"/>
      <family val="2"/>
    </font>
    <font>
      <sz val="10"/>
      <color theme="1"/>
      <name val="Times New Roman"/>
      <family val="1"/>
    </font>
    <font>
      <b/>
      <sz val="11"/>
      <color theme="1"/>
      <name val="Times New Roman"/>
      <family val="1"/>
    </font>
    <font>
      <b/>
      <sz val="11"/>
      <color theme="1"/>
      <name val="Calibri"/>
      <family val="2"/>
      <scheme val="minor"/>
    </font>
    <font>
      <b/>
      <sz val="12"/>
      <color theme="1"/>
      <name val="Arial"/>
      <family val="2"/>
    </font>
    <font>
      <sz val="12"/>
      <color rgb="FFFF0000"/>
      <name val="Arial"/>
      <family val="2"/>
    </font>
    <font>
      <sz val="8"/>
      <name val="Calibri"/>
      <family val="2"/>
      <scheme val="minor"/>
    </font>
    <font>
      <sz val="10"/>
      <color theme="1"/>
      <name val="Tahoma"/>
      <family val="2"/>
    </font>
    <font>
      <sz val="10"/>
      <color rgb="FF000000"/>
      <name val="Times New Roman"/>
      <family val="1"/>
    </font>
    <font>
      <u/>
      <sz val="11"/>
      <color theme="10"/>
      <name val="Calibri"/>
      <family val="2"/>
      <scheme val="minor"/>
    </font>
    <font>
      <sz val="9"/>
      <name val="Arial"/>
      <family val="2"/>
    </font>
    <font>
      <sz val="10"/>
      <color theme="1"/>
      <name val="Arial"/>
      <family val="2"/>
    </font>
    <font>
      <sz val="10"/>
      <name val="Courier"/>
      <family val="3"/>
    </font>
    <font>
      <sz val="11"/>
      <color indexed="8"/>
      <name val="Calibri"/>
      <family val="2"/>
      <charset val="1"/>
    </font>
    <font>
      <sz val="10"/>
      <color indexed="8"/>
      <name val="Arial"/>
      <family val="2"/>
    </font>
    <font>
      <sz val="10"/>
      <name val="MS Sans Serif"/>
      <family val="2"/>
    </font>
    <font>
      <sz val="11"/>
      <color rgb="FF9C0006"/>
      <name val="Calibri"/>
      <family val="2"/>
      <charset val="1"/>
      <scheme val="minor"/>
    </font>
    <font>
      <sz val="10"/>
      <color rgb="FF000000"/>
      <name val="Calibri"/>
      <family val="2"/>
      <scheme val="minor"/>
    </font>
    <font>
      <sz val="11"/>
      <color rgb="FF9C0006"/>
      <name val="Calibri"/>
      <family val="2"/>
      <scheme val="minor"/>
    </font>
    <font>
      <sz val="10"/>
      <name val="Book Antiqua"/>
      <family val="1"/>
    </font>
    <font>
      <sz val="10"/>
      <name val="MS Sans Serif"/>
      <family val="2"/>
    </font>
    <font>
      <sz val="10"/>
      <name val="Courier"/>
      <family val="3"/>
    </font>
    <font>
      <u/>
      <sz val="10"/>
      <color theme="10"/>
      <name val="Arial"/>
      <family val="2"/>
    </font>
    <font>
      <sz val="11"/>
      <color rgb="FF000000"/>
      <name val="Calibri"/>
      <family val="2"/>
    </font>
    <font>
      <sz val="11"/>
      <color rgb="FF000000"/>
      <name val="Calibri"/>
      <family val="2"/>
      <charset val="204"/>
    </font>
    <font>
      <sz val="12"/>
      <color theme="1"/>
      <name val="Calibri"/>
      <family val="2"/>
      <scheme val="minor"/>
    </font>
    <font>
      <sz val="10"/>
      <name val="Calibri"/>
      <family val="2"/>
    </font>
    <font>
      <sz val="8.5"/>
      <name val="Times New Roman"/>
      <family val="1"/>
    </font>
    <font>
      <sz val="12"/>
      <color theme="1"/>
      <name val="Arial Narrow"/>
      <family val="2"/>
    </font>
    <font>
      <sz val="11"/>
      <name val="Calibri"/>
      <family val="2"/>
    </font>
    <font>
      <sz val="11"/>
      <color theme="1"/>
      <name val="Calibri"/>
      <family val="2"/>
      <scheme val="minor"/>
    </font>
    <font>
      <sz val="11"/>
      <name val="Calibri"/>
      <family val="2"/>
      <scheme val="minor"/>
    </font>
    <font>
      <u/>
      <sz val="11"/>
      <name val="Calibri"/>
      <family val="2"/>
      <scheme val="minor"/>
    </font>
    <font>
      <sz val="10"/>
      <color rgb="FFFF0000"/>
      <name val="Times New Roman"/>
      <family val="1"/>
    </font>
    <font>
      <sz val="12"/>
      <color indexed="10"/>
      <name val="Arial"/>
      <family val="2"/>
    </font>
    <font>
      <b/>
      <sz val="12"/>
      <color rgb="FFFF0000"/>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20"/>
      <name val="Calibri"/>
      <family val="2"/>
      <charset val="1"/>
    </font>
    <font>
      <sz val="11"/>
      <color indexed="9"/>
      <name val="Calibri"/>
      <family val="2"/>
      <charset val="1"/>
    </font>
    <font>
      <b/>
      <sz val="11"/>
      <color indexed="52"/>
      <name val="Calibri"/>
      <family val="2"/>
      <charset val="1"/>
    </font>
    <font>
      <b/>
      <sz val="11"/>
      <color indexed="9"/>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b/>
      <sz val="18"/>
      <color indexed="56"/>
      <name val="Cambria"/>
      <family val="2"/>
      <charset val="1"/>
    </font>
    <font>
      <b/>
      <sz val="11"/>
      <color indexed="8"/>
      <name val="Calibri"/>
      <family val="2"/>
      <charset val="1"/>
    </font>
    <font>
      <sz val="11"/>
      <color indexed="10"/>
      <name val="Calibri"/>
      <family val="2"/>
      <charset val="1"/>
    </font>
    <font>
      <sz val="10"/>
      <name val="Century Gothic"/>
      <family val="2"/>
    </font>
    <font>
      <u/>
      <sz val="11"/>
      <color theme="10"/>
      <name val="Arial"/>
      <family val="2"/>
    </font>
    <font>
      <sz val="11"/>
      <color rgb="FF9C6500"/>
      <name val="Calibri"/>
      <family val="2"/>
      <scheme val="minor"/>
    </font>
    <font>
      <sz val="10"/>
      <color theme="1"/>
      <name val="Calibri"/>
      <family val="2"/>
      <scheme val="minor"/>
    </font>
    <font>
      <b/>
      <sz val="18"/>
      <color theme="3"/>
      <name val="Calibri Light"/>
      <family val="2"/>
      <scheme val="major"/>
    </font>
    <font>
      <b/>
      <sz val="10"/>
      <name val="Arial Narrow"/>
      <family val="2"/>
    </font>
    <font>
      <b/>
      <sz val="12"/>
      <name val="Arial Narrow"/>
      <family val="2"/>
    </font>
    <font>
      <b/>
      <sz val="10"/>
      <name val="Calibri"/>
      <family val="2"/>
    </font>
    <font>
      <b/>
      <sz val="10"/>
      <name val="Arial"/>
      <family val="2"/>
    </font>
    <font>
      <b/>
      <sz val="11"/>
      <color indexed="8"/>
      <name val="Calibri"/>
      <family val="2"/>
    </font>
    <font>
      <sz val="10"/>
      <color theme="1"/>
      <name val="Arial Narrow"/>
      <family val="2"/>
    </font>
    <font>
      <b/>
      <sz val="10"/>
      <color rgb="FFFF0000"/>
      <name val="Calibri"/>
      <family val="2"/>
    </font>
    <font>
      <b/>
      <sz val="10"/>
      <color rgb="FFFF0000"/>
      <name val="Arial Narrow"/>
      <family val="2"/>
    </font>
    <font>
      <b/>
      <sz val="9"/>
      <name val="Arial Narrow"/>
      <family val="2"/>
    </font>
    <font>
      <b/>
      <vertAlign val="superscript"/>
      <sz val="10"/>
      <name val="Arial Narrow"/>
      <family val="2"/>
    </font>
    <font>
      <sz val="10"/>
      <color rgb="FFFF0000"/>
      <name val="Arial"/>
      <family val="2"/>
    </font>
    <font>
      <sz val="10"/>
      <color rgb="FFFF0000"/>
      <name val="Arial Narrow"/>
      <family val="2"/>
    </font>
    <font>
      <sz val="11"/>
      <color theme="1"/>
      <name val="Calibri"/>
      <family val="2"/>
      <scheme val="minor"/>
    </font>
    <font>
      <sz val="9"/>
      <name val="Times New Roman"/>
      <family val="1"/>
    </font>
    <font>
      <b/>
      <sz val="9"/>
      <name val="Times New Roman"/>
      <family val="1"/>
    </font>
    <font>
      <b/>
      <sz val="10"/>
      <name val="Tahoma"/>
      <family val="2"/>
    </font>
    <font>
      <b/>
      <sz val="10"/>
      <color rgb="FFFF0000"/>
      <name val="Arial"/>
      <family val="2"/>
    </font>
    <font>
      <sz val="10"/>
      <color rgb="FFFF0000"/>
      <name val="Tahoma"/>
      <family val="2"/>
    </font>
    <font>
      <vertAlign val="superscript"/>
      <sz val="10"/>
      <name val="Arial"/>
      <family val="2"/>
    </font>
    <font>
      <sz val="12"/>
      <name val="Calibri"/>
      <family val="2"/>
      <scheme val="minor"/>
    </font>
    <font>
      <sz val="12"/>
      <color theme="1"/>
      <name val="Times New Roman"/>
      <family val="1"/>
    </font>
    <font>
      <b/>
      <sz val="12"/>
      <color theme="1"/>
      <name val="Times New Roman"/>
      <family val="1"/>
    </font>
    <font>
      <sz val="12"/>
      <color rgb="FFFF0000"/>
      <name val="Times New Roman"/>
      <family val="1"/>
    </font>
    <font>
      <b/>
      <sz val="12"/>
      <color rgb="FFFF0000"/>
      <name val="Times New Roman"/>
      <family val="1"/>
    </font>
    <font>
      <sz val="14"/>
      <color rgb="FFFF0000"/>
      <name val="Times New Roman"/>
      <family val="1"/>
    </font>
    <font>
      <b/>
      <sz val="11"/>
      <name val="Arial"/>
      <family val="2"/>
    </font>
    <font>
      <sz val="11"/>
      <color theme="1"/>
      <name val="Arial"/>
      <family val="2"/>
    </font>
    <font>
      <b/>
      <u/>
      <sz val="18"/>
      <name val="Arial"/>
      <family val="2"/>
    </font>
  </fonts>
  <fills count="75">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C7CE"/>
      </patternFill>
    </fill>
    <fill>
      <patternFill patternType="solid">
        <fgColor rgb="FFFFC7CE"/>
        <bgColor indexed="64"/>
      </patternFill>
    </fill>
    <fill>
      <patternFill patternType="solid">
        <fgColor rgb="FFFFC7CE"/>
        <bgColor rgb="FFFFFFFF"/>
      </patternFill>
    </fill>
    <fill>
      <patternFill patternType="solid">
        <fgColor rgb="FFFFFF00"/>
        <bgColor indexed="64"/>
      </patternFill>
    </fill>
    <fill>
      <patternFill patternType="solid">
        <fgColor indexed="43"/>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7"/>
      </patternFill>
    </fill>
    <fill>
      <patternFill patternType="solid">
        <fgColor indexed="52"/>
      </patternFill>
    </fill>
    <fill>
      <patternFill patternType="solid">
        <fgColor indexed="62"/>
      </patternFill>
    </fill>
    <fill>
      <patternFill patternType="solid">
        <fgColor indexed="53"/>
      </patternFill>
    </fill>
    <fill>
      <patternFill patternType="solid">
        <fgColor indexed="10"/>
      </patternFill>
    </fill>
    <fill>
      <patternFill patternType="solid">
        <fgColor indexed="55"/>
      </patternFill>
    </fill>
    <fill>
      <patternFill patternType="solid">
        <fgColor indexed="13"/>
        <bgColor indexed="64"/>
      </patternFill>
    </fill>
    <fill>
      <patternFill patternType="solid">
        <fgColor indexed="5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000"/>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indexed="55"/>
        <bgColor indexed="64"/>
      </patternFill>
    </fill>
  </fills>
  <borders count="309">
    <border>
      <left/>
      <right/>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style="double">
        <color indexed="64"/>
      </left>
      <right/>
      <top style="double">
        <color indexed="64"/>
      </top>
      <bottom/>
      <diagonal/>
    </border>
    <border>
      <left/>
      <right/>
      <top style="double">
        <color indexed="64"/>
      </top>
      <bottom/>
      <diagonal/>
    </border>
    <border>
      <left style="double">
        <color indexed="64"/>
      </left>
      <right style="thin">
        <color indexed="64"/>
      </right>
      <top style="hair">
        <color indexed="64"/>
      </top>
      <bottom style="hair">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top/>
      <bottom/>
      <diagonal/>
    </border>
    <border>
      <left style="medium">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dotted">
        <color indexed="64"/>
      </bottom>
      <diagonal/>
    </border>
    <border>
      <left style="thin">
        <color indexed="64"/>
      </left>
      <right/>
      <top style="double">
        <color indexed="64"/>
      </top>
      <bottom style="dotted">
        <color indexed="64"/>
      </bottom>
      <diagonal/>
    </border>
    <border>
      <left/>
      <right style="thin">
        <color indexed="64"/>
      </right>
      <top style="double">
        <color indexed="64"/>
      </top>
      <bottom style="dotted">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style="thin">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style="double">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right/>
      <top style="thin">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diagonal/>
    </border>
    <border>
      <left/>
      <right style="double">
        <color indexed="64"/>
      </right>
      <top style="double">
        <color indexed="64"/>
      </top>
      <bottom style="hair">
        <color indexed="64"/>
      </bottom>
      <diagonal/>
    </border>
    <border>
      <left/>
      <right style="double">
        <color indexed="64"/>
      </right>
      <top style="hair">
        <color indexed="64"/>
      </top>
      <bottom style="hair">
        <color indexed="64"/>
      </bottom>
      <diagonal/>
    </border>
    <border>
      <left/>
      <right style="medium">
        <color indexed="64"/>
      </right>
      <top/>
      <bottom style="hair">
        <color auto="1"/>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hair">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ouble">
        <color indexed="64"/>
      </right>
      <top style="double">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thin">
        <color indexed="64"/>
      </left>
      <right style="double">
        <color indexed="64"/>
      </right>
      <top style="thin">
        <color indexed="64"/>
      </top>
      <bottom style="double">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style="thin">
        <color indexed="64"/>
      </bottom>
      <diagonal/>
    </border>
    <border>
      <left style="thin">
        <color indexed="64"/>
      </left>
      <right style="thin">
        <color auto="1"/>
      </right>
      <top/>
      <bottom/>
      <diagonal/>
    </border>
    <border>
      <left/>
      <right style="medium">
        <color indexed="64"/>
      </right>
      <top/>
      <bottom style="hair">
        <color indexed="64"/>
      </bottom>
      <diagonal/>
    </border>
    <border>
      <left/>
      <right/>
      <top/>
      <bottom style="hair">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medium">
        <color indexed="64"/>
      </left>
      <right/>
      <top/>
      <bottom style="hair">
        <color indexed="64"/>
      </bottom>
      <diagonal/>
    </border>
    <border>
      <left style="thin">
        <color auto="1"/>
      </left>
      <right style="thin">
        <color auto="1"/>
      </right>
      <top style="hair">
        <color indexed="64"/>
      </top>
      <bottom style="hair">
        <color indexed="64"/>
      </bottom>
      <diagonal/>
    </border>
    <border>
      <left/>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double">
        <color indexed="64"/>
      </left>
      <right style="double">
        <color indexed="64"/>
      </right>
      <top style="hair">
        <color indexed="64"/>
      </top>
      <bottom style="thin">
        <color indexed="64"/>
      </bottom>
      <diagonal/>
    </border>
    <border>
      <left style="double">
        <color indexed="64"/>
      </left>
      <right/>
      <top/>
      <bottom style="hair">
        <color indexed="64"/>
      </bottom>
      <diagonal/>
    </border>
    <border>
      <left style="thin">
        <color indexed="64"/>
      </left>
      <right style="double">
        <color indexed="64"/>
      </right>
      <top/>
      <bottom style="hair">
        <color indexed="64"/>
      </bottom>
      <diagonal/>
    </border>
    <border>
      <left style="double">
        <color indexed="64"/>
      </left>
      <right style="double">
        <color indexed="64"/>
      </right>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right style="thin">
        <color rgb="FF000000"/>
      </right>
      <top/>
      <bottom/>
      <diagonal/>
    </border>
    <border>
      <left style="thin">
        <color rgb="FF000000"/>
      </left>
      <right/>
      <top/>
      <bottom/>
      <diagonal/>
    </border>
    <border>
      <left style="thin">
        <color auto="1"/>
      </left>
      <right style="thin">
        <color auto="1"/>
      </right>
      <top style="thin">
        <color rgb="FF000000"/>
      </top>
      <bottom style="thin">
        <color rgb="FF000000"/>
      </bottom>
      <diagonal/>
    </border>
    <border>
      <left style="thin">
        <color indexed="63"/>
      </left>
      <right style="thin">
        <color indexed="63"/>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3"/>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thin">
        <color auto="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auto="1"/>
      </top>
      <bottom style="thin">
        <color auto="1"/>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thin">
        <color indexed="64"/>
      </top>
      <bottom style="medium">
        <color indexed="64"/>
      </bottom>
      <diagonal/>
    </border>
    <border>
      <left style="medium">
        <color indexed="64"/>
      </left>
      <right/>
      <top style="hair">
        <color indexed="64"/>
      </top>
      <bottom/>
      <diagonal/>
    </border>
    <border>
      <left style="thin">
        <color indexed="64"/>
      </left>
      <right/>
      <top style="hair">
        <color indexed="64"/>
      </top>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bottom style="hair">
        <color indexed="64"/>
      </bottom>
      <diagonal/>
    </border>
    <border>
      <left style="thin">
        <color indexed="63"/>
      </left>
      <right style="thin">
        <color indexed="64"/>
      </right>
      <top style="hair">
        <color indexed="64"/>
      </top>
      <bottom style="hair">
        <color indexed="64"/>
      </bottom>
      <diagonal/>
    </border>
    <border>
      <left style="thin">
        <color rgb="FF000000"/>
      </left>
      <right style="thin">
        <color rgb="FF000000"/>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hair">
        <color rgb="FF000000"/>
      </bottom>
      <diagonal/>
    </border>
    <border>
      <left/>
      <right/>
      <top style="hair">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bottom style="hair">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style="hair">
        <color rgb="FF000000"/>
      </bottom>
      <diagonal/>
    </border>
    <border>
      <left/>
      <right/>
      <top/>
      <bottom style="hair">
        <color rgb="FF000000"/>
      </bottom>
      <diagonal/>
    </border>
    <border>
      <left style="thin">
        <color rgb="FF000000"/>
      </left>
      <right style="thin">
        <color rgb="FF000000"/>
      </right>
      <top style="hair">
        <color indexed="64"/>
      </top>
      <bottom style="hair">
        <color rgb="FF000000"/>
      </bottom>
      <diagonal/>
    </border>
    <border>
      <left/>
      <right/>
      <top style="hair">
        <color rgb="FF000000"/>
      </top>
      <bottom/>
      <diagonal/>
    </border>
    <border>
      <left style="thin">
        <color rgb="FF000000"/>
      </left>
      <right style="thin">
        <color indexed="64"/>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333333"/>
      </left>
      <right/>
      <top style="hair">
        <color rgb="FF000000"/>
      </top>
      <bottom style="hair">
        <color rgb="FF000000"/>
      </bottom>
      <diagonal/>
    </border>
    <border>
      <left style="thin">
        <color rgb="FF000000"/>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right style="thin">
        <color indexed="64"/>
      </right>
      <top style="thin">
        <color rgb="FF000000"/>
      </top>
      <bottom style="thin">
        <color rgb="FF000000"/>
      </bottom>
      <diagonal/>
    </border>
    <border>
      <left/>
      <right style="medium">
        <color indexed="64"/>
      </right>
      <top style="thin">
        <color rgb="FF000000"/>
      </top>
      <bottom style="medium">
        <color indexed="64"/>
      </bottom>
      <diagonal/>
    </border>
    <border>
      <left/>
      <right/>
      <top style="thin">
        <color rgb="FF000000"/>
      </top>
      <bottom style="medium">
        <color indexed="64"/>
      </bottom>
      <diagonal/>
    </border>
    <border>
      <left style="medium">
        <color indexed="64"/>
      </left>
      <right/>
      <top style="thin">
        <color rgb="FF000000"/>
      </top>
      <bottom style="medium">
        <color indexed="64"/>
      </bottom>
      <diagonal/>
    </border>
    <border>
      <left style="thin">
        <color auto="1"/>
      </left>
      <right style="thin">
        <color rgb="FF000000"/>
      </right>
      <top/>
      <bottom/>
      <diagonal/>
    </border>
    <border>
      <left style="thin">
        <color rgb="FF000000"/>
      </left>
      <right style="medium">
        <color indexed="64"/>
      </right>
      <top/>
      <bottom/>
      <diagonal/>
    </border>
    <border>
      <left style="thin">
        <color rgb="FF000000"/>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style="thin">
        <color indexed="64"/>
      </left>
      <right style="thin">
        <color indexed="64"/>
      </right>
      <top style="hair">
        <color rgb="FF000000"/>
      </top>
      <bottom style="hair">
        <color rgb="FF000000"/>
      </bottom>
      <diagonal/>
    </border>
    <border>
      <left/>
      <right style="thin">
        <color indexed="64"/>
      </right>
      <top style="hair">
        <color rgb="FF000000"/>
      </top>
      <bottom style="hair">
        <color rgb="FF000000"/>
      </bottom>
      <diagonal/>
    </border>
    <border>
      <left style="thin">
        <color rgb="FF000000"/>
      </left>
      <right style="medium">
        <color indexed="64"/>
      </right>
      <top style="hair">
        <color auto="1"/>
      </top>
      <bottom style="hair">
        <color auto="1"/>
      </bottom>
      <diagonal/>
    </border>
    <border>
      <left style="medium">
        <color indexed="64"/>
      </left>
      <right/>
      <top style="hair">
        <color rgb="FF000000"/>
      </top>
      <bottom style="hair">
        <color rgb="FF000000"/>
      </bottom>
      <diagonal/>
    </border>
    <border>
      <left style="thin">
        <color rgb="FF000000"/>
      </left>
      <right style="medium">
        <color indexed="64"/>
      </right>
      <top style="hair">
        <color rgb="FF000000"/>
      </top>
      <bottom style="hair">
        <color rgb="FF000000"/>
      </bottom>
      <diagonal/>
    </border>
    <border>
      <left style="medium">
        <color indexed="64"/>
      </left>
      <right style="thin">
        <color rgb="FF000000"/>
      </right>
      <top style="hair">
        <color rgb="FF000000"/>
      </top>
      <bottom style="hair">
        <color rgb="FF000000"/>
      </bottom>
      <diagonal/>
    </border>
    <border>
      <left style="thin">
        <color rgb="FF000000"/>
      </left>
      <right style="medium">
        <color indexed="64"/>
      </right>
      <top style="hair">
        <color rgb="FF000000"/>
      </top>
      <bottom/>
      <diagonal/>
    </border>
    <border>
      <left/>
      <right style="thin">
        <color rgb="FF000000"/>
      </right>
      <top style="hair">
        <color rgb="FF000000"/>
      </top>
      <bottom/>
      <diagonal/>
    </border>
    <border>
      <left style="thin">
        <color rgb="FF000000"/>
      </left>
      <right/>
      <top style="hair">
        <color rgb="FF000000"/>
      </top>
      <bottom/>
      <diagonal/>
    </border>
    <border>
      <left style="medium">
        <color indexed="64"/>
      </left>
      <right/>
      <top style="hair">
        <color rgb="FF000000"/>
      </top>
      <bottom/>
      <diagonal/>
    </border>
    <border>
      <left style="thin">
        <color rgb="FF000000"/>
      </left>
      <right style="thin">
        <color indexed="64"/>
      </right>
      <top style="thin">
        <color rgb="FF000000"/>
      </top>
      <bottom style="thin">
        <color rgb="FF000000"/>
      </bottom>
      <diagonal/>
    </border>
    <border>
      <left/>
      <right style="thin">
        <color rgb="FF000000"/>
      </right>
      <top/>
      <bottom style="hair">
        <color rgb="FF000000"/>
      </bottom>
      <diagonal/>
    </border>
    <border>
      <left style="medium">
        <color indexed="64"/>
      </left>
      <right style="thin">
        <color rgb="FF000000"/>
      </right>
      <top style="thin">
        <color rgb="FF000000"/>
      </top>
      <bottom style="thin">
        <color rgb="FF000000"/>
      </bottom>
      <diagonal/>
    </border>
    <border>
      <left/>
      <right style="thin">
        <color rgb="FF000000"/>
      </right>
      <top style="hair">
        <color indexed="64"/>
      </top>
      <bottom/>
      <diagonal/>
    </border>
    <border>
      <left style="thin">
        <color rgb="FF000000"/>
      </left>
      <right/>
      <top style="hair">
        <color indexed="64"/>
      </top>
      <bottom/>
      <diagonal/>
    </border>
    <border>
      <left/>
      <right style="thin">
        <color rgb="FF000000"/>
      </right>
      <top style="hair">
        <color auto="1"/>
      </top>
      <bottom style="hair">
        <color auto="1"/>
      </bottom>
      <diagonal/>
    </border>
    <border>
      <left style="thin">
        <color rgb="FF000000"/>
      </left>
      <right/>
      <top style="hair">
        <color auto="1"/>
      </top>
      <bottom style="hair">
        <color auto="1"/>
      </bottom>
      <diagonal/>
    </border>
    <border>
      <left style="medium">
        <color indexed="64"/>
      </left>
      <right style="thin">
        <color rgb="FF000000"/>
      </right>
      <top/>
      <bottom/>
      <diagonal/>
    </border>
    <border>
      <left style="thin">
        <color rgb="FF000000"/>
      </left>
      <right style="thin">
        <color rgb="FF000000"/>
      </right>
      <top style="hair">
        <color auto="1"/>
      </top>
      <bottom style="hair">
        <color auto="1"/>
      </bottom>
      <diagonal/>
    </border>
    <border>
      <left style="medium">
        <color indexed="64"/>
      </left>
      <right style="thin">
        <color rgb="FF000000"/>
      </right>
      <top style="hair">
        <color auto="1"/>
      </top>
      <bottom style="hair">
        <color auto="1"/>
      </bottom>
      <diagonal/>
    </border>
  </borders>
  <cellStyleXfs count="58143">
    <xf numFmtId="0" fontId="0" fillId="0" borderId="0"/>
    <xf numFmtId="43" fontId="26" fillId="0" borderId="0" applyFont="0" applyFill="0" applyBorder="0" applyAlignment="0" applyProtection="0"/>
    <xf numFmtId="168" fontId="26"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8" fontId="26" fillId="0" borderId="0" applyFont="0" applyFill="0" applyBorder="0" applyAlignment="0" applyProtection="0"/>
    <xf numFmtId="168"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8" fontId="3" fillId="0" borderId="0" applyFont="0" applyFill="0" applyBorder="0" applyAlignment="0" applyProtection="0"/>
    <xf numFmtId="41" fontId="2" fillId="0" borderId="0" applyFont="0" applyFill="0" applyBorder="0" applyAlignment="0" applyProtection="0"/>
    <xf numFmtId="41" fontId="26" fillId="0" borderId="0" applyFont="0" applyFill="0" applyBorder="0" applyAlignment="0" applyProtection="0"/>
    <xf numFmtId="168"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0" fontId="1" fillId="0" borderId="0" applyFont="0" applyFill="0" applyBorder="0" applyAlignment="0" applyProtection="0"/>
    <xf numFmtId="0" fontId="51" fillId="0" borderId="0"/>
    <xf numFmtId="168" fontId="1" fillId="0" borderId="0" applyFont="0" applyFill="0" applyBorder="0" applyAlignment="0" applyProtection="0"/>
    <xf numFmtId="168" fontId="4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5" fontId="12" fillId="0" borderId="0" applyFont="0" applyFill="0" applyBorder="0" applyAlignment="0" applyProtection="0"/>
    <xf numFmtId="43" fontId="1"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0" fontId="51" fillId="0" borderId="0"/>
    <xf numFmtId="43" fontId="2" fillId="0" borderId="0" applyFont="0" applyFill="0" applyBorder="0" applyAlignment="0" applyProtection="0"/>
    <xf numFmtId="8" fontId="3" fillId="0" borderId="0" applyFont="0" applyFill="0" applyBorder="0" applyAlignment="0" applyProtection="0"/>
    <xf numFmtId="43" fontId="51" fillId="0" borderId="0" applyFont="0" applyFill="0" applyBorder="0" applyAlignment="0" applyProtection="0"/>
    <xf numFmtId="170" fontId="1" fillId="0" borderId="0" applyFont="0" applyFill="0" applyBorder="0" applyAlignment="0" applyProtection="0"/>
    <xf numFmtId="43" fontId="2" fillId="0" borderId="0" applyFont="0" applyFill="0" applyBorder="0" applyAlignment="0" applyProtection="0"/>
    <xf numFmtId="5" fontId="12" fillId="0" borderId="0" applyFont="0" applyFill="0" applyBorder="0" applyAlignment="0" applyProtection="0"/>
    <xf numFmtId="0" fontId="51" fillId="0" borderId="0"/>
    <xf numFmtId="43" fontId="2"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0" fontId="3" fillId="0" borderId="0">
      <alignment vertical="center"/>
    </xf>
    <xf numFmtId="0" fontId="51" fillId="0" borderId="0"/>
    <xf numFmtId="0" fontId="51" fillId="0" borderId="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0" fontId="3" fillId="0" borderId="0"/>
    <xf numFmtId="0" fontId="3" fillId="0" borderId="0"/>
    <xf numFmtId="0" fontId="3" fillId="0" borderId="0"/>
    <xf numFmtId="0" fontId="12" fillId="0" borderId="0" applyNumberFormat="0" applyFill="0" applyBorder="0" applyProtection="0">
      <alignment horizontal="left" vertical="top" wrapText="1"/>
    </xf>
    <xf numFmtId="0" fontId="12" fillId="0" borderId="0" applyNumberFormat="0" applyFill="0" applyBorder="0" applyProtection="0">
      <alignment horizontal="left" vertical="top" wrapText="1"/>
    </xf>
    <xf numFmtId="0" fontId="2" fillId="0" borderId="0"/>
    <xf numFmtId="0" fontId="51" fillId="0" borderId="0"/>
    <xf numFmtId="0" fontId="3" fillId="0" borderId="0"/>
    <xf numFmtId="0" fontId="3" fillId="0" borderId="0">
      <alignment vertical="center"/>
    </xf>
    <xf numFmtId="0" fontId="51" fillId="0" borderId="0"/>
    <xf numFmtId="0" fontId="2" fillId="0" borderId="0"/>
    <xf numFmtId="0" fontId="21" fillId="0" borderId="0"/>
    <xf numFmtId="0" fontId="3" fillId="0" borderId="0"/>
    <xf numFmtId="0" fontId="3" fillId="0" borderId="0"/>
    <xf numFmtId="0" fontId="52" fillId="0" borderId="0"/>
    <xf numFmtId="0" fontId="52" fillId="0" borderId="0"/>
    <xf numFmtId="0" fontId="2" fillId="0" borderId="0"/>
    <xf numFmtId="0" fontId="52" fillId="0" borderId="0"/>
    <xf numFmtId="0" fontId="52" fillId="0" borderId="0"/>
    <xf numFmtId="0" fontId="51" fillId="0" borderId="0"/>
    <xf numFmtId="0" fontId="3" fillId="0" borderId="0"/>
    <xf numFmtId="0" fontId="2" fillId="0" borderId="0"/>
    <xf numFmtId="0" fontId="3" fillId="0" borderId="0"/>
    <xf numFmtId="0" fontId="2" fillId="0" borderId="0"/>
    <xf numFmtId="0" fontId="3" fillId="0" borderId="0"/>
    <xf numFmtId="0" fontId="3" fillId="0" borderId="0"/>
    <xf numFmtId="0" fontId="46" fillId="0" borderId="0">
      <protection locked="0"/>
    </xf>
    <xf numFmtId="0" fontId="3" fillId="0" borderId="0"/>
    <xf numFmtId="168" fontId="3" fillId="0" borderId="0" applyFont="0" applyFill="0" applyBorder="0" applyAlignment="0" applyProtection="0"/>
    <xf numFmtId="168" fontId="12" fillId="0" borderId="0" applyFont="0" applyFill="0" applyBorder="0" applyAlignment="0" applyProtection="0"/>
    <xf numFmtId="43" fontId="1" fillId="0" borderId="0" applyFont="0" applyFill="0" applyBorder="0" applyAlignment="0" applyProtection="0"/>
    <xf numFmtId="5" fontId="12" fillId="0" borderId="0" applyFont="0" applyFill="0" applyBorder="0" applyAlignment="0" applyProtection="0"/>
    <xf numFmtId="9"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51" fillId="0" borderId="0"/>
    <xf numFmtId="170" fontId="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2" fillId="0" borderId="0"/>
    <xf numFmtId="0" fontId="51" fillId="0" borderId="0"/>
    <xf numFmtId="170" fontId="3" fillId="0" borderId="0" applyFont="0" applyFill="0" applyBorder="0" applyAlignment="0" applyProtection="0"/>
    <xf numFmtId="0" fontId="2" fillId="0" borderId="0"/>
    <xf numFmtId="170" fontId="2" fillId="0" borderId="0" applyFont="0" applyFill="0" applyBorder="0" applyAlignment="0" applyProtection="0"/>
    <xf numFmtId="168" fontId="3" fillId="0" borderId="0" applyFont="0" applyFill="0" applyBorder="0" applyAlignment="0" applyProtection="0"/>
    <xf numFmtId="0" fontId="61" fillId="0" borderId="0"/>
    <xf numFmtId="0" fontId="2" fillId="0" borderId="0"/>
    <xf numFmtId="170" fontId="3" fillId="0" borderId="0" applyFont="0" applyFill="0" applyBorder="0" applyAlignment="0" applyProtection="0"/>
    <xf numFmtId="168" fontId="2" fillId="0" borderId="0" applyFont="0" applyFill="0" applyBorder="0" applyAlignment="0" applyProtection="0"/>
    <xf numFmtId="0" fontId="3" fillId="0" borderId="0"/>
    <xf numFmtId="0" fontId="2" fillId="0" borderId="0"/>
    <xf numFmtId="0" fontId="3" fillId="0" borderId="0"/>
    <xf numFmtId="0" fontId="51" fillId="0" borderId="0"/>
    <xf numFmtId="164" fontId="12" fillId="0" borderId="0" applyFont="0" applyFill="0" applyBorder="0" applyAlignment="0" applyProtection="0"/>
    <xf numFmtId="0" fontId="1" fillId="0" borderId="0"/>
    <xf numFmtId="170" fontId="3" fillId="0" borderId="0" applyFont="0" applyFill="0" applyBorder="0" applyAlignment="0" applyProtection="0"/>
    <xf numFmtId="0" fontId="3" fillId="0" borderId="0"/>
    <xf numFmtId="0" fontId="51" fillId="0" borderId="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0" fontId="3" fillId="0" borderId="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0" fontId="62" fillId="0" borderId="0"/>
    <xf numFmtId="9" fontId="1" fillId="0" borderId="0" applyFont="0" applyFill="0" applyBorder="0" applyAlignment="0" applyProtection="0"/>
    <xf numFmtId="0" fontId="63" fillId="0" borderId="0" applyNumberFormat="0" applyFill="0" applyBorder="0" applyAlignment="0" applyProtection="0"/>
    <xf numFmtId="0" fontId="12" fillId="0" borderId="0" applyNumberFormat="0" applyFill="0" applyBorder="0" applyProtection="0">
      <alignment horizontal="left" vertical="top" wrapText="1"/>
    </xf>
    <xf numFmtId="5" fontId="12" fillId="0" borderId="0" applyFont="0" applyFill="0" applyBorder="0" applyAlignment="0" applyProtection="0"/>
    <xf numFmtId="0" fontId="62" fillId="0" borderId="0"/>
    <xf numFmtId="0" fontId="65" fillId="0" borderId="0"/>
    <xf numFmtId="43" fontId="3" fillId="0" borderId="0" applyFont="0" applyFill="0" applyBorder="0" applyAlignment="0" applyProtection="0"/>
    <xf numFmtId="41"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0" fontId="70" fillId="9" borderId="0" applyNumberFormat="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90" fontId="8" fillId="0" borderId="0" applyFont="0" applyFill="0" applyBorder="0" applyAlignment="0" applyProtection="0">
      <alignment vertical="center"/>
    </xf>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91" fontId="3"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3" fontId="3" fillId="0" borderId="0" applyFont="0" applyFill="0" applyBorder="0" applyAlignment="0" applyProtection="0"/>
    <xf numFmtId="189" fontId="3"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92" fontId="3" fillId="0" borderId="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89" fontId="5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2" fontId="3" fillId="0" borderId="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1" fontId="2"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0" fontId="3" fillId="0" borderId="0"/>
    <xf numFmtId="0" fontId="51" fillId="0" borderId="0"/>
    <xf numFmtId="0" fontId="12" fillId="0" borderId="0" applyNumberFormat="0" applyFill="0" applyBorder="0" applyProtection="0">
      <alignment horizontal="left" vertical="top" wrapText="1"/>
    </xf>
    <xf numFmtId="0" fontId="51" fillId="0" borderId="0"/>
    <xf numFmtId="0" fontId="3" fillId="0" borderId="0"/>
    <xf numFmtId="0" fontId="3" fillId="0" borderId="0"/>
    <xf numFmtId="0" fontId="51" fillId="0" borderId="0"/>
    <xf numFmtId="0" fontId="51" fillId="0" borderId="0"/>
    <xf numFmtId="0" fontId="51" fillId="0" borderId="0"/>
    <xf numFmtId="0" fontId="51" fillId="0" borderId="0"/>
    <xf numFmtId="0" fontId="3" fillId="0" borderId="0"/>
    <xf numFmtId="0" fontId="3" fillId="0" borderId="0"/>
    <xf numFmtId="0" fontId="2" fillId="0" borderId="0"/>
    <xf numFmtId="0" fontId="2" fillId="0" borderId="0"/>
    <xf numFmtId="0" fontId="2" fillId="0" borderId="0"/>
    <xf numFmtId="0" fontId="52" fillId="0" borderId="0"/>
    <xf numFmtId="0" fontId="51" fillId="0" borderId="0"/>
    <xf numFmtId="0" fontId="52" fillId="0" borderId="0"/>
    <xf numFmtId="0" fontId="2" fillId="0" borderId="0"/>
    <xf numFmtId="0" fontId="2" fillId="0" borderId="0"/>
    <xf numFmtId="0" fontId="51" fillId="0" borderId="0"/>
    <xf numFmtId="0" fontId="2" fillId="0" borderId="0"/>
    <xf numFmtId="0" fontId="3" fillId="0" borderId="0" applyProtection="0"/>
    <xf numFmtId="0" fontId="3" fillId="0" borderId="0"/>
    <xf numFmtId="0" fontId="3" fillId="0" borderId="0"/>
    <xf numFmtId="0" fontId="62" fillId="0" borderId="0"/>
    <xf numFmtId="0" fontId="3" fillId="0" borderId="0"/>
    <xf numFmtId="0" fontId="3" fillId="0" borderId="0"/>
    <xf numFmtId="0" fontId="25" fillId="0" borderId="0"/>
    <xf numFmtId="0" fontId="4" fillId="0" borderId="0"/>
    <xf numFmtId="0" fontId="51" fillId="0" borderId="0"/>
    <xf numFmtId="0" fontId="3" fillId="0" borderId="0"/>
    <xf numFmtId="0" fontId="51" fillId="0" borderId="0"/>
    <xf numFmtId="0" fontId="51" fillId="0" borderId="0"/>
    <xf numFmtId="0" fontId="51" fillId="0" borderId="0"/>
    <xf numFmtId="0" fontId="3" fillId="0" borderId="0"/>
    <xf numFmtId="0" fontId="52" fillId="0" borderId="0"/>
    <xf numFmtId="0" fontId="12" fillId="0" borderId="0" applyNumberFormat="0" applyFill="0" applyBorder="0" applyProtection="0">
      <alignment horizontal="left" vertical="top" wrapText="1"/>
    </xf>
    <xf numFmtId="0" fontId="3" fillId="0" borderId="0"/>
    <xf numFmtId="0" fontId="51" fillId="0" borderId="0"/>
    <xf numFmtId="0" fontId="51" fillId="0" borderId="0"/>
    <xf numFmtId="0" fontId="2" fillId="0" borderId="0"/>
    <xf numFmtId="0" fontId="3" fillId="0" borderId="0"/>
    <xf numFmtId="0" fontId="3" fillId="0" borderId="0"/>
    <xf numFmtId="0" fontId="62" fillId="0" borderId="0"/>
    <xf numFmtId="0" fontId="2" fillId="0" borderId="0"/>
    <xf numFmtId="0" fontId="3" fillId="0" borderId="0"/>
    <xf numFmtId="0" fontId="2" fillId="0" borderId="0"/>
    <xf numFmtId="0" fontId="3" fillId="0" borderId="0"/>
    <xf numFmtId="0" fontId="51" fillId="0" borderId="0"/>
    <xf numFmtId="0" fontId="3" fillId="0" borderId="0"/>
    <xf numFmtId="0" fontId="2" fillId="0" borderId="0"/>
    <xf numFmtId="0" fontId="51" fillId="0" borderId="0"/>
    <xf numFmtId="0" fontId="64" fillId="0" borderId="0"/>
    <xf numFmtId="0" fontId="2" fillId="0" borderId="0"/>
    <xf numFmtId="0" fontId="2" fillId="0" borderId="0"/>
    <xf numFmtId="0" fontId="3" fillId="0" borderId="0"/>
    <xf numFmtId="0" fontId="2"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69" fillId="0" borderId="0"/>
    <xf numFmtId="0" fontId="51" fillId="0" borderId="0"/>
    <xf numFmtId="0" fontId="3" fillId="0" borderId="0"/>
    <xf numFmtId="0" fontId="51" fillId="0" borderId="0"/>
    <xf numFmtId="0" fontId="51" fillId="0" borderId="0"/>
    <xf numFmtId="0" fontId="65" fillId="0" borderId="0"/>
    <xf numFmtId="0" fontId="3" fillId="0" borderId="0"/>
    <xf numFmtId="0" fontId="12" fillId="0" borderId="0" applyNumberFormat="0" applyFill="0" applyBorder="0" applyProtection="0">
      <alignment horizontal="left" vertical="top" wrapText="1"/>
    </xf>
    <xf numFmtId="0" fontId="51" fillId="0" borderId="0"/>
    <xf numFmtId="0" fontId="3" fillId="0" borderId="0"/>
    <xf numFmtId="0" fontId="2" fillId="0" borderId="0"/>
    <xf numFmtId="0" fontId="2" fillId="0" borderId="0"/>
    <xf numFmtId="0" fontId="2" fillId="0" borderId="0"/>
    <xf numFmtId="0" fontId="2" fillId="0" borderId="0"/>
    <xf numFmtId="0" fontId="51" fillId="0" borderId="0"/>
    <xf numFmtId="0" fontId="71" fillId="0" borderId="0"/>
    <xf numFmtId="0" fontId="66" fillId="0" borderId="0"/>
    <xf numFmtId="0" fontId="66" fillId="0" borderId="0"/>
    <xf numFmtId="0" fontId="52" fillId="0" borderId="0"/>
    <xf numFmtId="0" fontId="3" fillId="0" borderId="0"/>
    <xf numFmtId="0" fontId="51" fillId="0" borderId="0"/>
    <xf numFmtId="0" fontId="51" fillId="0" borderId="0"/>
    <xf numFmtId="0" fontId="51" fillId="0" borderId="0"/>
    <xf numFmtId="0" fontId="3" fillId="0" borderId="0"/>
    <xf numFmtId="0" fontId="3" fillId="0" borderId="0"/>
    <xf numFmtId="0" fontId="2" fillId="0" borderId="0"/>
    <xf numFmtId="0" fontId="1" fillId="0" borderId="0"/>
    <xf numFmtId="0" fontId="2" fillId="0" borderId="0"/>
    <xf numFmtId="0" fontId="52" fillId="0" borderId="0"/>
    <xf numFmtId="0" fontId="51" fillId="0" borderId="0"/>
    <xf numFmtId="0" fontId="51" fillId="0" borderId="0"/>
    <xf numFmtId="0" fontId="51" fillId="0" borderId="0"/>
    <xf numFmtId="0" fontId="3" fillId="0" borderId="0"/>
    <xf numFmtId="39" fontId="66" fillId="0" borderId="0"/>
    <xf numFmtId="0" fontId="2" fillId="0" borderId="0"/>
    <xf numFmtId="0" fontId="3" fillId="0" borderId="0"/>
    <xf numFmtId="0" fontId="3" fillId="0" borderId="0"/>
    <xf numFmtId="0" fontId="3" fillId="0" borderId="0"/>
    <xf numFmtId="0" fontId="3" fillId="0" borderId="0"/>
    <xf numFmtId="0" fontId="51" fillId="0" borderId="0"/>
    <xf numFmtId="0" fontId="2" fillId="0" borderId="0"/>
    <xf numFmtId="0" fontId="2" fillId="0" borderId="0"/>
    <xf numFmtId="0" fontId="2" fillId="0" borderId="0"/>
    <xf numFmtId="0" fontId="51" fillId="0" borderId="0"/>
    <xf numFmtId="0" fontId="51" fillId="0" borderId="0"/>
    <xf numFmtId="0" fontId="3" fillId="0" borderId="0"/>
    <xf numFmtId="0" fontId="2" fillId="0" borderId="0"/>
    <xf numFmtId="0" fontId="2" fillId="0" borderId="0"/>
    <xf numFmtId="0" fontId="2" fillId="0" borderId="0"/>
    <xf numFmtId="0" fontId="51" fillId="0" borderId="0"/>
    <xf numFmtId="0" fontId="51" fillId="0" borderId="0"/>
    <xf numFmtId="0" fontId="51" fillId="0" borderId="0"/>
    <xf numFmtId="170" fontId="1" fillId="0" borderId="0" applyFont="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5"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0" fontId="51" fillId="0" borderId="0"/>
    <xf numFmtId="170" fontId="1" fillId="0" borderId="0" applyFont="0" applyFill="0" applyBorder="0" applyAlignment="0" applyProtection="0"/>
    <xf numFmtId="0" fontId="51" fillId="0" borderId="0"/>
    <xf numFmtId="170" fontId="51" fillId="0" borderId="0" applyFont="0" applyFill="0" applyBorder="0" applyAlignment="0" applyProtection="0"/>
    <xf numFmtId="0" fontId="3" fillId="0" borderId="0"/>
    <xf numFmtId="0" fontId="3" fillId="0" borderId="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51" fillId="0" borderId="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0" fontId="51" fillId="0" borderId="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5" fontId="12" fillId="0" borderId="0" applyFont="0" applyFill="0" applyBorder="0" applyAlignment="0" applyProtection="0"/>
    <xf numFmtId="41"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0" fontId="62" fillId="0" borderId="0"/>
    <xf numFmtId="168" fontId="2" fillId="0" borderId="0" applyFont="0" applyFill="0" applyBorder="0" applyAlignment="0" applyProtection="0"/>
    <xf numFmtId="0" fontId="3" fillId="0" borderId="0"/>
    <xf numFmtId="0" fontId="62" fillId="0" borderId="0"/>
    <xf numFmtId="0" fontId="62" fillId="0" borderId="0"/>
    <xf numFmtId="0" fontId="62" fillId="0" borderId="0"/>
    <xf numFmtId="0" fontId="62" fillId="0" borderId="0"/>
    <xf numFmtId="170" fontId="2" fillId="0" borderId="0" applyFont="0" applyFill="0" applyBorder="0" applyAlignment="0" applyProtection="0"/>
    <xf numFmtId="0" fontId="72" fillId="10" borderId="0" applyNumberFormat="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0" fontId="51" fillId="0" borderId="0"/>
    <xf numFmtId="0" fontId="3" fillId="0" borderId="0"/>
    <xf numFmtId="0" fontId="51" fillId="0" borderId="0"/>
    <xf numFmtId="0" fontId="3" fillId="0" borderId="0"/>
    <xf numFmtId="0" fontId="51" fillId="0" borderId="0"/>
    <xf numFmtId="168" fontId="51" fillId="0" borderId="0" applyFont="0" applyFill="0" applyBorder="0" applyAlignment="0" applyProtection="0"/>
    <xf numFmtId="167" fontId="51" fillId="0" borderId="0" applyFont="0" applyFill="0" applyBorder="0" applyAlignment="0" applyProtection="0"/>
    <xf numFmtId="0" fontId="72" fillId="11" borderId="0" applyNumberFormat="0" applyBorder="0" applyAlignment="0" applyProtection="0"/>
    <xf numFmtId="0" fontId="72" fillId="10" borderId="0" applyNumberFormat="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0" fontId="12" fillId="0" borderId="0" applyNumberFormat="0" applyFill="0" applyBorder="0" applyProtection="0">
      <alignment horizontal="left" vertical="top" wrapText="1"/>
    </xf>
    <xf numFmtId="0" fontId="2" fillId="0" borderId="0"/>
    <xf numFmtId="0" fontId="65" fillId="0" borderId="0"/>
    <xf numFmtId="0" fontId="51" fillId="0" borderId="0"/>
    <xf numFmtId="0" fontId="51" fillId="0" borderId="0"/>
    <xf numFmtId="0" fontId="51" fillId="0" borderId="0"/>
    <xf numFmtId="0" fontId="62" fillId="0" borderId="0"/>
    <xf numFmtId="0" fontId="51" fillId="0" borderId="0"/>
    <xf numFmtId="0" fontId="51" fillId="0" borderId="0"/>
    <xf numFmtId="0" fontId="51" fillId="0" borderId="0"/>
    <xf numFmtId="0" fontId="62" fillId="0" borderId="0"/>
    <xf numFmtId="0" fontId="7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65" fillId="0" borderId="0"/>
    <xf numFmtId="39" fontId="75" fillId="0" borderId="0"/>
    <xf numFmtId="0" fontId="3" fillId="0" borderId="0"/>
    <xf numFmtId="0" fontId="51" fillId="0" borderId="0"/>
    <xf numFmtId="9" fontId="65" fillId="0" borderId="0" applyFont="0" applyFill="0" applyBorder="0" applyAlignment="0" applyProtection="0"/>
    <xf numFmtId="0" fontId="51" fillId="0" borderId="0"/>
    <xf numFmtId="0" fontId="72" fillId="10" borderId="0" applyNumberFormat="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92" fontId="3" fillId="0" borderId="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2" fontId="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0" fontId="12" fillId="0" borderId="0" applyNumberFormat="0" applyFill="0" applyBorder="0" applyProtection="0">
      <alignment horizontal="left" vertical="top" wrapText="1"/>
    </xf>
    <xf numFmtId="0" fontId="25" fillId="0" borderId="0"/>
    <xf numFmtId="0" fontId="4" fillId="0" borderId="0"/>
    <xf numFmtId="0" fontId="51" fillId="0" borderId="0"/>
    <xf numFmtId="0" fontId="51" fillId="0" borderId="0"/>
    <xf numFmtId="0" fontId="3" fillId="0" borderId="0"/>
    <xf numFmtId="0" fontId="51" fillId="0" borderId="0"/>
    <xf numFmtId="0" fontId="51" fillId="0" borderId="0"/>
    <xf numFmtId="0" fontId="12" fillId="0" borderId="0" applyNumberFormat="0" applyFill="0" applyBorder="0" applyProtection="0">
      <alignment horizontal="left" vertical="top" wrapText="1"/>
    </xf>
    <xf numFmtId="0" fontId="51" fillId="0" borderId="0"/>
    <xf numFmtId="0" fontId="51" fillId="0" borderId="0"/>
    <xf numFmtId="0" fontId="2" fillId="0" borderId="0"/>
    <xf numFmtId="0" fontId="2" fillId="0" borderId="0"/>
    <xf numFmtId="0" fontId="2" fillId="0" borderId="0"/>
    <xf numFmtId="0" fontId="2" fillId="0" borderId="0"/>
    <xf numFmtId="0" fontId="51" fillId="0" borderId="0"/>
    <xf numFmtId="0" fontId="64" fillId="0" borderId="0"/>
    <xf numFmtId="0" fontId="2" fillId="0" borderId="0"/>
    <xf numFmtId="0" fontId="3" fillId="0" borderId="0"/>
    <xf numFmtId="0" fontId="51" fillId="0" borderId="0"/>
    <xf numFmtId="0" fontId="51" fillId="0" borderId="0"/>
    <xf numFmtId="0" fontId="65" fillId="0" borderId="0"/>
    <xf numFmtId="0" fontId="71" fillId="0" borderId="0"/>
    <xf numFmtId="0" fontId="66" fillId="0" borderId="0"/>
    <xf numFmtId="0" fontId="51" fillId="0" borderId="0"/>
    <xf numFmtId="0" fontId="3" fillId="0" borderId="0"/>
    <xf numFmtId="0" fontId="2" fillId="0" borderId="0"/>
    <xf numFmtId="0" fontId="1" fillId="0" borderId="0"/>
    <xf numFmtId="0" fontId="51" fillId="0" borderId="0"/>
    <xf numFmtId="39" fontId="66" fillId="0" borderId="0"/>
    <xf numFmtId="0" fontId="3" fillId="0" borderId="0"/>
    <xf numFmtId="9" fontId="1" fillId="0" borderId="0" applyFont="0" applyFill="0" applyBorder="0" applyAlignment="0" applyProtection="0"/>
    <xf numFmtId="9" fontId="3"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170" fontId="51" fillId="0" borderId="0" applyFont="0" applyFill="0" applyBorder="0" applyAlignment="0" applyProtection="0"/>
    <xf numFmtId="0" fontId="51" fillId="0" borderId="0"/>
    <xf numFmtId="170" fontId="51" fillId="0" borderId="0" applyFont="0" applyFill="0" applyBorder="0" applyAlignment="0" applyProtection="0"/>
    <xf numFmtId="168" fontId="51" fillId="0" borderId="0" applyFont="0" applyFill="0" applyBorder="0" applyAlignment="0" applyProtection="0"/>
    <xf numFmtId="9" fontId="51" fillId="0" borderId="0" applyFont="0" applyFill="0" applyBorder="0" applyAlignment="0" applyProtection="0"/>
    <xf numFmtId="0" fontId="51" fillId="0" borderId="0"/>
    <xf numFmtId="170" fontId="51" fillId="0" borderId="0" applyFont="0" applyFill="0" applyBorder="0" applyAlignment="0" applyProtection="0"/>
    <xf numFmtId="0" fontId="76" fillId="0" borderId="0" applyNumberForma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0" fontId="51" fillId="0" borderId="0"/>
    <xf numFmtId="0" fontId="52" fillId="0" borderId="0"/>
    <xf numFmtId="170" fontId="67" fillId="0" borderId="0" applyFont="0" applyFill="0" applyBorder="0" applyAlignment="0" applyProtection="0"/>
    <xf numFmtId="0" fontId="51" fillId="0" borderId="0"/>
    <xf numFmtId="170" fontId="3" fillId="0" borderId="0" applyFont="0" applyFill="0" applyBorder="0" applyAlignment="0" applyProtection="0"/>
    <xf numFmtId="0" fontId="12" fillId="0" borderId="0" applyNumberFormat="0" applyFill="0" applyBorder="0" applyProtection="0">
      <alignment horizontal="left" vertical="top" wrapText="1"/>
    </xf>
    <xf numFmtId="0" fontId="12" fillId="0" borderId="0" applyNumberFormat="0" applyFill="0" applyBorder="0" applyProtection="0">
      <alignment horizontal="left" vertical="top" wrapText="1"/>
    </xf>
    <xf numFmtId="0" fontId="12" fillId="0" borderId="0" applyNumberFormat="0" applyFill="0" applyBorder="0" applyProtection="0">
      <alignment horizontal="left" vertical="top" wrapText="1"/>
    </xf>
    <xf numFmtId="0" fontId="51" fillId="0" borderId="0"/>
    <xf numFmtId="170" fontId="3" fillId="0" borderId="0" applyFont="0" applyFill="0" applyBorder="0" applyAlignment="0" applyProtection="0"/>
    <xf numFmtId="170" fontId="3" fillId="0" borderId="0" applyFont="0" applyFill="0" applyBorder="0" applyAlignment="0" applyProtection="0"/>
    <xf numFmtId="0" fontId="51" fillId="0" borderId="0"/>
    <xf numFmtId="170" fontId="3" fillId="0" borderId="0" applyFont="0" applyFill="0" applyBorder="0" applyAlignment="0" applyProtection="0"/>
    <xf numFmtId="0" fontId="2"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0" fontId="51" fillId="0" borderId="0"/>
    <xf numFmtId="170" fontId="51" fillId="0" borderId="0" applyFont="0" applyFill="0" applyBorder="0" applyAlignment="0" applyProtection="0"/>
    <xf numFmtId="0" fontId="2" fillId="0" borderId="0"/>
    <xf numFmtId="168" fontId="51" fillId="0" borderId="0" applyFont="0" applyFill="0" applyBorder="0" applyAlignment="0" applyProtection="0"/>
    <xf numFmtId="167" fontId="2" fillId="0" borderId="0" applyFont="0" applyFill="0" applyBorder="0" applyAlignment="0" applyProtection="0"/>
    <xf numFmtId="0" fontId="77" fillId="0" borderId="0"/>
    <xf numFmtId="0" fontId="77" fillId="0" borderId="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0" fontId="12" fillId="0" borderId="0" applyNumberFormat="0" applyFill="0" applyBorder="0" applyProtection="0">
      <alignment horizontal="left" vertical="top" wrapText="1"/>
    </xf>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0" fontId="2" fillId="0" borderId="0"/>
    <xf numFmtId="193" fontId="3"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0" fontId="52" fillId="0" borderId="0"/>
    <xf numFmtId="9" fontId="3" fillId="0" borderId="0" applyFont="0" applyFill="0" applyBorder="0" applyAlignment="0" applyProtection="0"/>
    <xf numFmtId="0" fontId="78" fillId="0" borderId="0"/>
    <xf numFmtId="170" fontId="1"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51" fillId="0" borderId="0"/>
    <xf numFmtId="0" fontId="51" fillId="0" borderId="0"/>
    <xf numFmtId="170" fontId="51" fillId="0" borderId="0" applyFont="0" applyFill="0" applyBorder="0" applyAlignment="0" applyProtection="0"/>
    <xf numFmtId="0" fontId="51" fillId="0" borderId="0"/>
    <xf numFmtId="192" fontId="3" fillId="0" borderId="0" applyFill="0" applyBorder="0" applyAlignment="0" applyProtection="0"/>
    <xf numFmtId="191" fontId="3" fillId="0" borderId="0" applyFill="0" applyBorder="0" applyAlignment="0" applyProtection="0"/>
    <xf numFmtId="0" fontId="61" fillId="0" borderId="0"/>
    <xf numFmtId="0" fontId="77" fillId="0" borderId="0"/>
    <xf numFmtId="0" fontId="2" fillId="0" borderId="0"/>
    <xf numFmtId="0" fontId="77" fillId="0" borderId="0"/>
    <xf numFmtId="0" fontId="77" fillId="0" borderId="0"/>
    <xf numFmtId="170" fontId="77" fillId="0" borderId="0" applyFont="0" applyFill="0" applyBorder="0" applyAlignment="0" applyProtection="0"/>
    <xf numFmtId="43" fontId="3" fillId="0" borderId="0" applyFont="0" applyFill="0" applyBorder="0" applyAlignment="0" applyProtection="0"/>
    <xf numFmtId="41"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0" fontId="79" fillId="0" borderId="0"/>
    <xf numFmtId="0" fontId="84" fillId="0" borderId="0"/>
    <xf numFmtId="41" fontId="2" fillId="0" borderId="0" applyFont="0" applyFill="0" applyBorder="0" applyAlignment="0" applyProtection="0"/>
    <xf numFmtId="0" fontId="51" fillId="0" borderId="0"/>
    <xf numFmtId="168" fontId="2" fillId="0" borderId="0" applyFont="0" applyFill="0" applyBorder="0" applyAlignment="0" applyProtection="0"/>
    <xf numFmtId="0" fontId="3" fillId="0" borderId="0"/>
    <xf numFmtId="0" fontId="3" fillId="0" borderId="0"/>
    <xf numFmtId="0" fontId="2" fillId="0" borderId="0"/>
    <xf numFmtId="9" fontId="1" fillId="0" borderId="0" applyFont="0" applyFill="0" applyBorder="0" applyAlignment="0" applyProtection="0"/>
    <xf numFmtId="0" fontId="2" fillId="0" borderId="0"/>
    <xf numFmtId="9" fontId="1" fillId="0" borderId="0" applyFont="0" applyFill="0" applyBorder="0" applyAlignment="0" applyProtection="0"/>
    <xf numFmtId="0" fontId="3" fillId="0" borderId="0"/>
    <xf numFmtId="168" fontId="2" fillId="0" borderId="0" applyFont="0" applyFill="0" applyBorder="0" applyAlignment="0" applyProtection="0"/>
    <xf numFmtId="0" fontId="2" fillId="0" borderId="0"/>
    <xf numFmtId="41" fontId="3" fillId="0" borderId="0" applyFont="0" applyFill="0" applyBorder="0" applyAlignment="0" applyProtection="0"/>
    <xf numFmtId="43" fontId="1" fillId="0" borderId="0" applyFont="0" applyFill="0" applyBorder="0" applyAlignment="0" applyProtection="0"/>
    <xf numFmtId="0" fontId="2" fillId="0" borderId="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0" fontId="51"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0" fontId="51"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2"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105" fillId="65" borderId="195" applyNumberFormat="0" applyAlignment="0" applyProtection="0"/>
    <xf numFmtId="0" fontId="99" fillId="18" borderId="190" applyNumberFormat="0" applyAlignment="0" applyProtection="0"/>
    <xf numFmtId="0" fontId="104" fillId="53" borderId="194" applyNumberFormat="0" applyAlignment="0" applyProtection="0"/>
    <xf numFmtId="0" fontId="97" fillId="17" borderId="187" applyNumberFormat="0" applyAlignment="0" applyProtection="0"/>
    <xf numFmtId="0" fontId="102" fillId="46" borderId="0" applyNumberFormat="0" applyBorder="0" applyAlignment="0" applyProtection="0"/>
    <xf numFmtId="0" fontId="72" fillId="9" borderId="0" applyNumberFormat="0" applyBorder="0" applyAlignment="0" applyProtection="0"/>
    <xf numFmtId="0" fontId="103" fillId="63" borderId="0" applyNumberFormat="0" applyBorder="0" applyAlignment="0" applyProtection="0"/>
    <xf numFmtId="0" fontId="101" fillId="40" borderId="0" applyNumberFormat="0" applyBorder="0" applyAlignment="0" applyProtection="0"/>
    <xf numFmtId="0" fontId="103" fillId="57" borderId="0" applyNumberFormat="0" applyBorder="0" applyAlignment="0" applyProtection="0"/>
    <xf numFmtId="0" fontId="101" fillId="36" borderId="0" applyNumberFormat="0" applyBorder="0" applyAlignment="0" applyProtection="0"/>
    <xf numFmtId="0" fontId="103" fillId="59" borderId="0" applyNumberFormat="0" applyBorder="0" applyAlignment="0" applyProtection="0"/>
    <xf numFmtId="0" fontId="101" fillId="32" borderId="0" applyNumberFormat="0" applyBorder="0" applyAlignment="0" applyProtection="0"/>
    <xf numFmtId="0" fontId="103" fillId="60" borderId="0" applyNumberFormat="0" applyBorder="0" applyAlignment="0" applyProtection="0"/>
    <xf numFmtId="0" fontId="101" fillId="28" borderId="0" applyNumberFormat="0" applyBorder="0" applyAlignment="0" applyProtection="0"/>
    <xf numFmtId="0" fontId="103" fillId="64" borderId="0" applyNumberFormat="0" applyBorder="0" applyAlignment="0" applyProtection="0"/>
    <xf numFmtId="0" fontId="101" fillId="24" borderId="0" applyNumberFormat="0" applyBorder="0" applyAlignment="0" applyProtection="0"/>
    <xf numFmtId="0" fontId="103" fillId="62" borderId="0" applyNumberFormat="0" applyBorder="0" applyAlignment="0" applyProtection="0"/>
    <xf numFmtId="0" fontId="101" fillId="20" borderId="0" applyNumberFormat="0" applyBorder="0" applyAlignment="0" applyProtection="0"/>
    <xf numFmtId="0" fontId="103" fillId="61" borderId="0" applyNumberFormat="0" applyBorder="0" applyAlignment="0" applyProtection="0"/>
    <xf numFmtId="0" fontId="101" fillId="43" borderId="0" applyNumberFormat="0" applyBorder="0" applyAlignment="0" applyProtection="0"/>
    <xf numFmtId="0" fontId="103" fillId="57" borderId="0" applyNumberFormat="0" applyBorder="0" applyAlignment="0" applyProtection="0"/>
    <xf numFmtId="0" fontId="101" fillId="39" borderId="0" applyNumberFormat="0" applyBorder="0" applyAlignment="0" applyProtection="0"/>
    <xf numFmtId="0" fontId="103" fillId="59" borderId="0" applyNumberFormat="0" applyBorder="0" applyAlignment="0" applyProtection="0"/>
    <xf numFmtId="0" fontId="101" fillId="35" borderId="0" applyNumberFormat="0" applyBorder="0" applyAlignment="0" applyProtection="0"/>
    <xf numFmtId="0" fontId="103" fillId="54" borderId="0" applyNumberFormat="0" applyBorder="0" applyAlignment="0" applyProtection="0"/>
    <xf numFmtId="0" fontId="101" fillId="31" borderId="0" applyNumberFormat="0" applyBorder="0" applyAlignment="0" applyProtection="0"/>
    <xf numFmtId="0" fontId="103" fillId="52" borderId="0" applyNumberFormat="0" applyBorder="0" applyAlignment="0" applyProtection="0"/>
    <xf numFmtId="0" fontId="101" fillId="27" borderId="0" applyNumberFormat="0" applyBorder="0" applyAlignment="0" applyProtection="0"/>
    <xf numFmtId="0" fontId="103" fillId="58" borderId="0" applyNumberFormat="0" applyBorder="0" applyAlignment="0" applyProtection="0"/>
    <xf numFmtId="0" fontId="101" fillId="23" borderId="0" applyNumberFormat="0" applyBorder="0" applyAlignment="0" applyProtection="0"/>
    <xf numFmtId="0" fontId="67" fillId="56"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67" fillId="51"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67" fillId="49"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67" fillId="54"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67" fillId="52"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67" fillId="51"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67" fillId="45"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67" fillId="50"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67" fillId="49"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67" fillId="47"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67" fillId="46"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67" fillId="44"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91" fontId="3" fillId="0" borderId="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70" fontId="3" fillId="0" borderId="0" applyFont="0" applyFill="0" applyBorder="0" applyAlignment="0" applyProtection="0"/>
    <xf numFmtId="189"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2" fontId="3" fillId="0" borderId="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6"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7"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5" fontId="118" fillId="0" borderId="0" applyFont="0" applyFill="0" applyBorder="0">
      <alignment horizontal="left" vertical="top" wrapText="1"/>
      <protection locked="0"/>
    </xf>
    <xf numFmtId="0" fontId="100" fillId="0" borderId="0" applyNumberFormat="0" applyFill="0" applyBorder="0" applyAlignment="0" applyProtection="0"/>
    <xf numFmtId="0" fontId="106" fillId="0" borderId="0" applyNumberFormat="0" applyFill="0" applyBorder="0" applyAlignment="0" applyProtection="0"/>
    <xf numFmtId="0" fontId="94" fillId="14" borderId="0" applyNumberFormat="0" applyBorder="0" applyAlignment="0" applyProtection="0"/>
    <xf numFmtId="0" fontId="107" fillId="47" borderId="0" applyNumberFormat="0" applyBorder="0" applyAlignment="0" applyProtection="0"/>
    <xf numFmtId="0" fontId="91" fillId="0" borderId="184" applyNumberFormat="0" applyFill="0" applyAlignment="0" applyProtection="0"/>
    <xf numFmtId="0" fontId="108" fillId="0" borderId="196" applyNumberFormat="0" applyFill="0" applyAlignment="0" applyProtection="0"/>
    <xf numFmtId="0" fontId="92" fillId="0" borderId="185" applyNumberFormat="0" applyFill="0" applyAlignment="0" applyProtection="0"/>
    <xf numFmtId="0" fontId="109" fillId="0" borderId="197" applyNumberFormat="0" applyFill="0" applyAlignment="0" applyProtection="0"/>
    <xf numFmtId="0" fontId="93" fillId="0" borderId="186" applyNumberFormat="0" applyFill="0" applyAlignment="0" applyProtection="0"/>
    <xf numFmtId="0" fontId="110" fillId="0" borderId="198" applyNumberFormat="0" applyFill="0" applyAlignment="0" applyProtection="0"/>
    <xf numFmtId="0" fontId="93" fillId="0" borderId="0" applyNumberFormat="0" applyFill="0" applyBorder="0" applyAlignment="0" applyProtection="0"/>
    <xf numFmtId="0" fontId="110"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95" fillId="16" borderId="187" applyNumberFormat="0" applyAlignment="0" applyProtection="0"/>
    <xf numFmtId="0" fontId="111" fillId="45" borderId="194" applyNumberFormat="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98" fillId="0" borderId="189" applyNumberFormat="0" applyFill="0" applyAlignment="0" applyProtection="0"/>
    <xf numFmtId="0" fontId="112" fillId="0" borderId="199" applyNumberFormat="0" applyFill="0" applyAlignment="0" applyProtection="0"/>
    <xf numFmtId="0" fontId="120" fillId="15" borderId="0" applyNumberFormat="0" applyBorder="0" applyAlignment="0" applyProtection="0"/>
    <xf numFmtId="0" fontId="113" fillId="55" borderId="0" applyNumberFormat="0" applyBorder="0" applyAlignment="0" applyProtection="0"/>
    <xf numFmtId="0"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51"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51" fillId="0" borderId="0"/>
    <xf numFmtId="0" fontId="51"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51" fillId="0" borderId="0"/>
    <xf numFmtId="0" fontId="2" fillId="0" borderId="0"/>
    <xf numFmtId="0" fontId="3" fillId="0" borderId="0"/>
    <xf numFmtId="0" fontId="121" fillId="0" borderId="0"/>
    <xf numFmtId="0" fontId="51" fillId="0" borderId="0"/>
    <xf numFmtId="0" fontId="51" fillId="0" borderId="0"/>
    <xf numFmtId="0" fontId="51"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51" fillId="0" borderId="0"/>
    <xf numFmtId="0" fontId="51" fillId="0" borderId="0"/>
    <xf numFmtId="0" fontId="51" fillId="0" borderId="0"/>
    <xf numFmtId="0" fontId="51"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1" fillId="0" borderId="0"/>
    <xf numFmtId="0" fontId="69" fillId="0" borderId="0"/>
    <xf numFmtId="0" fontId="2" fillId="0" borderId="0"/>
    <xf numFmtId="0" fontId="2" fillId="0" borderId="0"/>
    <xf numFmtId="0" fontId="51" fillId="0" borderId="0"/>
    <xf numFmtId="0" fontId="51"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19" borderId="191" applyNumberFormat="0" applyFont="0" applyAlignment="0" applyProtection="0"/>
    <xf numFmtId="0" fontId="1" fillId="19" borderId="191" applyNumberFormat="0" applyFont="0" applyAlignment="0" applyProtection="0"/>
    <xf numFmtId="0" fontId="1" fillId="19" borderId="191" applyNumberFormat="0" applyFont="0" applyAlignment="0" applyProtection="0"/>
    <xf numFmtId="0" fontId="1" fillId="19" borderId="191" applyNumberFormat="0" applyFont="0" applyAlignment="0" applyProtection="0"/>
    <xf numFmtId="0" fontId="67" fillId="48" borderId="200" applyNumberFormat="0" applyFont="0" applyAlignment="0" applyProtection="0"/>
    <xf numFmtId="0" fontId="96" fillId="17" borderId="188" applyNumberFormat="0" applyAlignment="0" applyProtection="0"/>
    <xf numFmtId="0" fontId="114" fillId="53" borderId="193" applyNumberFormat="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195" fontId="118" fillId="0" borderId="0" applyFont="0">
      <protection locked="0"/>
    </xf>
    <xf numFmtId="0" fontId="122" fillId="0" borderId="0" applyNumberFormat="0" applyFill="0" applyBorder="0" applyAlignment="0" applyProtection="0"/>
    <xf numFmtId="0" fontId="115" fillId="0" borderId="0" applyNumberFormat="0" applyFill="0" applyBorder="0" applyAlignment="0" applyProtection="0"/>
    <xf numFmtId="0" fontId="57" fillId="0" borderId="192" applyNumberFormat="0" applyFill="0" applyAlignment="0" applyProtection="0"/>
    <xf numFmtId="0" fontId="116" fillId="0" borderId="201" applyNumberFormat="0" applyFill="0" applyAlignment="0" applyProtection="0"/>
    <xf numFmtId="195" fontId="118" fillId="0" borderId="0" applyFont="0">
      <alignment horizontal="center"/>
      <protection locked="0"/>
    </xf>
    <xf numFmtId="0" fontId="90" fillId="0" borderId="0" applyNumberFormat="0" applyFill="0" applyBorder="0" applyAlignment="0" applyProtection="0"/>
    <xf numFmtId="0" fontId="117" fillId="0" borderId="0" applyNumberForma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0" fontId="2" fillId="0" borderId="0"/>
    <xf numFmtId="170" fontId="51" fillId="0" borderId="0" applyFont="0" applyFill="0" applyBorder="0" applyAlignment="0" applyProtection="0"/>
    <xf numFmtId="170" fontId="4"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0" fontId="71" fillId="0" borderId="0"/>
    <xf numFmtId="170" fontId="71" fillId="0" borderId="0" applyFont="0" applyFill="0" applyBorder="0" applyAlignment="0" applyProtection="0"/>
    <xf numFmtId="168"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0" fontId="71" fillId="0" borderId="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0" fontId="51" fillId="0" borderId="0" applyBorder="0"/>
    <xf numFmtId="0" fontId="2" fillId="0" borderId="0" applyBorder="0"/>
    <xf numFmtId="0" fontId="2" fillId="0" borderId="0" applyBorder="0"/>
    <xf numFmtId="170" fontId="3" fillId="0" borderId="0" applyFont="0" applyFill="0" applyBorder="0" applyAlignment="0" applyProtection="0"/>
    <xf numFmtId="0" fontId="51" fillId="0" borderId="0" applyBorder="0"/>
    <xf numFmtId="0" fontId="51" fillId="0" borderId="0" applyBorder="0"/>
    <xf numFmtId="168" fontId="51" fillId="0" borderId="0" applyFont="0" applyFill="0" applyBorder="0" applyAlignment="0" applyProtection="0"/>
    <xf numFmtId="170" fontId="51" fillId="0" borderId="0" applyFont="0" applyFill="0" applyBorder="0" applyAlignment="0" applyProtection="0"/>
    <xf numFmtId="0" fontId="3" fillId="0" borderId="0" applyBorder="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0" fontId="51" fillId="0" borderId="0" applyBorder="0"/>
    <xf numFmtId="0" fontId="51" fillId="0" borderId="0" applyBorder="0"/>
    <xf numFmtId="170" fontId="51" fillId="0" borderId="0" applyFont="0" applyFill="0" applyBorder="0" applyAlignment="0" applyProtection="0"/>
    <xf numFmtId="0" fontId="51" fillId="0" borderId="0" applyBorder="0"/>
    <xf numFmtId="0" fontId="51" fillId="0" borderId="0" applyBorder="0"/>
    <xf numFmtId="170" fontId="51" fillId="0" borderId="0" applyFont="0" applyFill="0" applyBorder="0" applyAlignment="0" applyProtection="0"/>
    <xf numFmtId="170" fontId="51" fillId="0" borderId="0" applyFont="0" applyFill="0" applyBorder="0" applyAlignment="0" applyProtection="0"/>
    <xf numFmtId="0" fontId="51" fillId="0" borderId="0" applyBorder="0"/>
    <xf numFmtId="0" fontId="51" fillId="0" borderId="0" applyBorder="0"/>
    <xf numFmtId="170" fontId="51" fillId="0" borderId="0" applyFont="0" applyFill="0" applyBorder="0" applyAlignment="0" applyProtection="0"/>
    <xf numFmtId="0" fontId="51" fillId="0" borderId="0" applyBorder="0"/>
    <xf numFmtId="0" fontId="51" fillId="0" borderId="0" applyBorder="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0" fontId="51" fillId="0" borderId="0" applyBorder="0"/>
    <xf numFmtId="170" fontId="51" fillId="0" borderId="0" applyFont="0" applyFill="0" applyBorder="0" applyAlignment="0" applyProtection="0"/>
    <xf numFmtId="0" fontId="51" fillId="0" borderId="0" applyBorder="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0" fontId="71" fillId="0" borderId="0"/>
    <xf numFmtId="170" fontId="71" fillId="0" borderId="0" applyFont="0" applyFill="0" applyBorder="0" applyAlignment="0" applyProtection="0"/>
    <xf numFmtId="168"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104" fillId="53" borderId="203" applyNumberFormat="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7"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11" fillId="45" borderId="203" applyNumberFormat="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67" fillId="48" borderId="204" applyNumberFormat="0" applyFont="0" applyAlignment="0" applyProtection="0"/>
    <xf numFmtId="0" fontId="114" fillId="53" borderId="202" applyNumberFormat="0" applyAlignment="0" applyProtection="0"/>
    <xf numFmtId="0" fontId="116" fillId="0" borderId="205" applyNumberFormat="0" applyFill="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4"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71" fillId="0" borderId="0" applyFont="0" applyFill="0" applyBorder="0" applyAlignment="0" applyProtection="0"/>
    <xf numFmtId="168"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71" fillId="0" borderId="0" applyFont="0" applyFill="0" applyBorder="0" applyAlignment="0" applyProtection="0"/>
    <xf numFmtId="168"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104" fillId="53" borderId="203" applyNumberFormat="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7"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11" fillId="45" borderId="203" applyNumberFormat="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67" fillId="48" borderId="204" applyNumberFormat="0" applyFont="0" applyAlignment="0" applyProtection="0"/>
    <xf numFmtId="0" fontId="114" fillId="53" borderId="202" applyNumberFormat="0" applyAlignment="0" applyProtection="0"/>
    <xf numFmtId="0" fontId="116" fillId="0" borderId="205" applyNumberFormat="0" applyFill="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4"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71" fillId="0" borderId="0" applyFont="0" applyFill="0" applyBorder="0" applyAlignment="0" applyProtection="0"/>
    <xf numFmtId="168"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71" fillId="0" borderId="0" applyFont="0" applyFill="0" applyBorder="0" applyAlignment="0" applyProtection="0"/>
    <xf numFmtId="168"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0" fontId="3" fillId="0" borderId="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70"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8" fontId="51" fillId="0" borderId="0" applyFont="0" applyFill="0" applyBorder="0" applyAlignment="0" applyProtection="0"/>
    <xf numFmtId="0" fontId="135" fillId="0" borderId="0"/>
    <xf numFmtId="168"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70" fontId="51"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4"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0" fontId="2" fillId="0" borderId="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1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2" fillId="0" borderId="0" applyFont="0" applyFill="0" applyBorder="0" applyAlignment="0" applyProtection="0"/>
    <xf numFmtId="164" fontId="51"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3" fillId="0" borderId="0"/>
  </cellStyleXfs>
  <cellXfs count="2487">
    <xf numFmtId="0" fontId="0" fillId="0" borderId="0" xfId="0"/>
    <xf numFmtId="173" fontId="4" fillId="0" borderId="0" xfId="8" applyNumberFormat="1" applyFont="1" applyFill="1" applyAlignment="1">
      <alignment vertical="center"/>
    </xf>
    <xf numFmtId="43" fontId="15" fillId="0" borderId="0" xfId="21" applyFont="1"/>
    <xf numFmtId="0" fontId="15" fillId="0" borderId="0" xfId="68" applyFont="1"/>
    <xf numFmtId="0" fontId="16" fillId="0" borderId="0" xfId="48" applyFont="1"/>
    <xf numFmtId="43" fontId="17" fillId="0" borderId="0" xfId="21" applyFont="1"/>
    <xf numFmtId="0" fontId="17" fillId="0" borderId="0" xfId="68" applyFont="1"/>
    <xf numFmtId="0" fontId="3" fillId="0" borderId="0" xfId="48"/>
    <xf numFmtId="43" fontId="17" fillId="0" borderId="0" xfId="21" applyFont="1" applyAlignment="1">
      <alignment wrapText="1"/>
    </xf>
    <xf numFmtId="0" fontId="8" fillId="2" borderId="9" xfId="68" applyFont="1" applyFill="1" applyBorder="1" applyAlignment="1">
      <alignment vertical="center"/>
    </xf>
    <xf numFmtId="0" fontId="7" fillId="2" borderId="10" xfId="7" applyNumberFormat="1" applyFont="1" applyFill="1" applyBorder="1" applyAlignment="1">
      <alignment horizontal="left" vertical="center"/>
    </xf>
    <xf numFmtId="0" fontId="8" fillId="2" borderId="10" xfId="68" applyFont="1" applyFill="1" applyBorder="1" applyAlignment="1">
      <alignment vertical="center"/>
    </xf>
    <xf numFmtId="0" fontId="10" fillId="0" borderId="0" xfId="68" applyFont="1"/>
    <xf numFmtId="41" fontId="17" fillId="3" borderId="11" xfId="7" applyFont="1" applyFill="1" applyBorder="1" applyAlignment="1">
      <alignment vertical="center"/>
    </xf>
    <xf numFmtId="0" fontId="10" fillId="3" borderId="12" xfId="68" applyFont="1" applyFill="1" applyBorder="1" applyAlignment="1">
      <alignment vertical="center"/>
    </xf>
    <xf numFmtId="0" fontId="10" fillId="3" borderId="3" xfId="68" applyFont="1" applyFill="1" applyBorder="1"/>
    <xf numFmtId="0" fontId="10" fillId="3" borderId="4" xfId="68" applyFont="1" applyFill="1" applyBorder="1"/>
    <xf numFmtId="170" fontId="10" fillId="0" borderId="0" xfId="68" applyNumberFormat="1" applyFont="1"/>
    <xf numFmtId="173" fontId="4" fillId="0" borderId="0" xfId="8" applyNumberFormat="1" applyFont="1" applyFill="1" applyBorder="1" applyAlignment="1">
      <alignment horizontal="center" vertical="center"/>
    </xf>
    <xf numFmtId="0" fontId="6" fillId="0" borderId="15" xfId="8" applyNumberFormat="1" applyFont="1" applyFill="1" applyBorder="1" applyAlignment="1">
      <alignment horizontal="center" vertical="center"/>
    </xf>
    <xf numFmtId="0" fontId="6" fillId="0" borderId="0" xfId="8" applyNumberFormat="1" applyFont="1" applyFill="1" applyBorder="1" applyAlignment="1">
      <alignment horizontal="center" vertical="center"/>
    </xf>
    <xf numFmtId="170" fontId="6" fillId="0" borderId="0" xfId="8" applyNumberFormat="1" applyFont="1" applyFill="1" applyBorder="1" applyAlignment="1">
      <alignment horizontal="center" vertical="center"/>
    </xf>
    <xf numFmtId="173" fontId="6" fillId="0" borderId="0" xfId="8" applyNumberFormat="1" applyFont="1" applyFill="1" applyBorder="1" applyAlignment="1">
      <alignment horizontal="center" vertical="center"/>
    </xf>
    <xf numFmtId="170" fontId="5" fillId="0" borderId="0" xfId="8" applyNumberFormat="1" applyFont="1" applyFill="1" applyBorder="1" applyAlignment="1">
      <alignment horizontal="left" vertical="center"/>
    </xf>
    <xf numFmtId="0" fontId="28" fillId="0" borderId="16" xfId="0" applyFont="1" applyBorder="1" applyAlignment="1">
      <alignment vertical="center"/>
    </xf>
    <xf numFmtId="0" fontId="28" fillId="0" borderId="17" xfId="0" applyFont="1" applyBorder="1" applyAlignment="1">
      <alignment vertical="center"/>
    </xf>
    <xf numFmtId="170" fontId="4" fillId="0" borderId="17" xfId="0" applyNumberFormat="1" applyFont="1" applyBorder="1" applyAlignment="1">
      <alignment vertical="center"/>
    </xf>
    <xf numFmtId="0" fontId="28" fillId="0" borderId="17" xfId="0" applyFont="1" applyBorder="1" applyAlignment="1">
      <alignment horizontal="center" vertical="center"/>
    </xf>
    <xf numFmtId="0" fontId="28" fillId="0" borderId="0" xfId="0" applyFont="1" applyAlignment="1">
      <alignment vertical="center"/>
    </xf>
    <xf numFmtId="0" fontId="10" fillId="0" borderId="0" xfId="66" applyFont="1" applyAlignment="1">
      <alignment vertical="center"/>
    </xf>
    <xf numFmtId="0" fontId="5" fillId="0" borderId="22" xfId="9" applyNumberFormat="1" applyFont="1" applyFill="1" applyBorder="1" applyAlignment="1">
      <alignment horizontal="center" vertical="center"/>
    </xf>
    <xf numFmtId="0" fontId="5" fillId="0" borderId="22" xfId="8" applyNumberFormat="1" applyFont="1" applyFill="1" applyBorder="1" applyAlignment="1">
      <alignment horizontal="center" vertical="center"/>
    </xf>
    <xf numFmtId="0" fontId="4" fillId="0" borderId="22" xfId="8" applyNumberFormat="1" applyFont="1" applyFill="1" applyBorder="1" applyAlignment="1">
      <alignment horizontal="center" vertical="center"/>
    </xf>
    <xf numFmtId="0" fontId="4" fillId="0" borderId="0" xfId="8" applyNumberFormat="1" applyFont="1" applyFill="1" applyBorder="1" applyAlignment="1">
      <alignment vertical="center"/>
    </xf>
    <xf numFmtId="0" fontId="17" fillId="4" borderId="33" xfId="73" applyFont="1" applyFill="1" applyBorder="1" applyAlignment="1">
      <alignment horizontal="center"/>
    </xf>
    <xf numFmtId="0" fontId="17" fillId="4" borderId="34" xfId="73" applyFont="1" applyFill="1" applyBorder="1"/>
    <xf numFmtId="43" fontId="17" fillId="4" borderId="34" xfId="21" applyFont="1" applyFill="1" applyBorder="1"/>
    <xf numFmtId="0" fontId="17" fillId="4" borderId="35" xfId="73" applyFont="1" applyFill="1" applyBorder="1"/>
    <xf numFmtId="0" fontId="30" fillId="0" borderId="0" xfId="48" applyFont="1"/>
    <xf numFmtId="173" fontId="17" fillId="4" borderId="31" xfId="73" applyNumberFormat="1" applyFont="1" applyFill="1" applyBorder="1"/>
    <xf numFmtId="0" fontId="18" fillId="4" borderId="0" xfId="73" applyFont="1" applyFill="1"/>
    <xf numFmtId="0" fontId="17" fillId="4" borderId="0" xfId="73" applyFont="1" applyFill="1"/>
    <xf numFmtId="43" fontId="17" fillId="4" borderId="0" xfId="21" applyFont="1" applyFill="1"/>
    <xf numFmtId="0" fontId="17" fillId="4" borderId="0" xfId="73" quotePrefix="1" applyFont="1" applyFill="1"/>
    <xf numFmtId="0" fontId="17" fillId="4" borderId="36" xfId="73" quotePrefix="1" applyFont="1" applyFill="1" applyBorder="1"/>
    <xf numFmtId="0" fontId="17" fillId="4" borderId="31" xfId="73" applyFont="1" applyFill="1" applyBorder="1"/>
    <xf numFmtId="43" fontId="17" fillId="4" borderId="0" xfId="1" applyFont="1" applyFill="1"/>
    <xf numFmtId="1" fontId="17" fillId="4" borderId="0" xfId="73" applyNumberFormat="1" applyFont="1" applyFill="1"/>
    <xf numFmtId="0" fontId="18" fillId="4" borderId="0" xfId="73" quotePrefix="1" applyFont="1" applyFill="1"/>
    <xf numFmtId="0" fontId="31" fillId="4" borderId="36" xfId="73" quotePrefix="1" applyFont="1" applyFill="1" applyBorder="1"/>
    <xf numFmtId="4" fontId="17" fillId="4" borderId="0" xfId="73" applyNumberFormat="1" applyFont="1" applyFill="1"/>
    <xf numFmtId="0" fontId="17" fillId="4" borderId="37" xfId="73" applyFont="1" applyFill="1" applyBorder="1"/>
    <xf numFmtId="0" fontId="17" fillId="4" borderId="38" xfId="73" applyFont="1" applyFill="1" applyBorder="1"/>
    <xf numFmtId="43" fontId="17" fillId="4" borderId="38" xfId="21" applyFont="1" applyFill="1" applyBorder="1"/>
    <xf numFmtId="0" fontId="31" fillId="4" borderId="39" xfId="73" quotePrefix="1" applyFont="1" applyFill="1" applyBorder="1"/>
    <xf numFmtId="0" fontId="22" fillId="0" borderId="0" xfId="49" applyFont="1" applyFill="1" applyAlignment="1">
      <alignment horizontal="center" vertical="top" wrapText="1"/>
    </xf>
    <xf numFmtId="0" fontId="8" fillId="0" borderId="0" xfId="50" applyFont="1" applyFill="1" applyAlignment="1"/>
    <xf numFmtId="0" fontId="41" fillId="0" borderId="0" xfId="50" applyFont="1" applyFill="1">
      <alignment horizontal="left" vertical="top" wrapText="1"/>
    </xf>
    <xf numFmtId="0" fontId="8" fillId="0" borderId="0" xfId="50" applyFont="1" applyFill="1">
      <alignment horizontal="left" vertical="top" wrapText="1"/>
    </xf>
    <xf numFmtId="0" fontId="17" fillId="0" borderId="0" xfId="50" applyFont="1" applyFill="1" applyBorder="1" applyAlignment="1">
      <alignment vertical="top"/>
    </xf>
    <xf numFmtId="170" fontId="17" fillId="0" borderId="0" xfId="24" applyNumberFormat="1" applyFont="1" applyFill="1" applyBorder="1" applyAlignment="1">
      <alignment vertical="top"/>
    </xf>
    <xf numFmtId="170" fontId="17" fillId="0" borderId="20" xfId="24" applyNumberFormat="1" applyFont="1" applyFill="1" applyBorder="1" applyAlignment="1">
      <alignment horizontal="center" vertical="center" wrapText="1"/>
    </xf>
    <xf numFmtId="0" fontId="17" fillId="0" borderId="0" xfId="50" applyFont="1" applyFill="1" applyBorder="1" applyAlignment="1">
      <alignment horizontal="left" vertical="top"/>
    </xf>
    <xf numFmtId="0" fontId="18" fillId="0" borderId="0" xfId="50" applyFont="1" applyFill="1" applyBorder="1" applyAlignment="1">
      <alignment horizontal="left" vertical="center"/>
    </xf>
    <xf numFmtId="0" fontId="22" fillId="0" borderId="0" xfId="50" applyFont="1" applyFill="1" applyBorder="1" applyAlignment="1">
      <alignment horizontal="left" vertical="top"/>
    </xf>
    <xf numFmtId="0" fontId="22" fillId="0" borderId="0" xfId="50" applyFont="1" applyFill="1" applyAlignment="1">
      <alignment horizontal="left" vertical="top"/>
    </xf>
    <xf numFmtId="173" fontId="22" fillId="0" borderId="0" xfId="20" applyNumberFormat="1" applyFont="1" applyFill="1" applyBorder="1" applyAlignment="1">
      <alignment horizontal="left" vertical="top"/>
    </xf>
    <xf numFmtId="0" fontId="17" fillId="0" borderId="0" xfId="50" applyFont="1" applyFill="1" applyBorder="1" applyAlignment="1">
      <alignment vertical="center" wrapText="1"/>
    </xf>
    <xf numFmtId="173" fontId="17" fillId="0" borderId="20" xfId="13" applyNumberFormat="1" applyFont="1" applyFill="1" applyBorder="1" applyAlignment="1">
      <alignment horizontal="left" vertical="center"/>
    </xf>
    <xf numFmtId="0" fontId="10" fillId="0" borderId="41" xfId="50" applyFont="1" applyFill="1" applyBorder="1" applyAlignment="1">
      <alignment horizontal="center" vertical="center"/>
    </xf>
    <xf numFmtId="0" fontId="9" fillId="0" borderId="0" xfId="66" applyFont="1" applyAlignment="1">
      <alignment vertical="center"/>
    </xf>
    <xf numFmtId="0" fontId="22" fillId="0" borderId="20" xfId="50" applyFont="1" applyFill="1" applyBorder="1" applyAlignment="1">
      <alignment horizontal="center" vertical="center" wrapText="1"/>
    </xf>
    <xf numFmtId="0" fontId="22" fillId="0" borderId="20" xfId="50" applyFont="1" applyFill="1" applyBorder="1" applyAlignment="1">
      <alignment horizontal="center" vertical="center"/>
    </xf>
    <xf numFmtId="0" fontId="22" fillId="0" borderId="0" xfId="50" applyFont="1" applyFill="1" applyBorder="1" applyAlignment="1">
      <alignment horizontal="center" vertical="top"/>
    </xf>
    <xf numFmtId="170" fontId="22" fillId="0" borderId="0" xfId="24" applyNumberFormat="1" applyFont="1" applyFill="1" applyBorder="1" applyAlignment="1">
      <alignment horizontal="left" vertical="top"/>
    </xf>
    <xf numFmtId="0" fontId="22" fillId="0" borderId="0" xfId="49" applyFont="1" applyFill="1" applyBorder="1" applyAlignment="1">
      <alignment horizontal="left" vertical="top"/>
    </xf>
    <xf numFmtId="0" fontId="42" fillId="0" borderId="0" xfId="50" applyFont="1" applyFill="1" applyBorder="1" applyAlignment="1">
      <alignment horizontal="left" vertical="top"/>
    </xf>
    <xf numFmtId="170" fontId="22" fillId="0" borderId="0" xfId="26" applyNumberFormat="1" applyFont="1" applyFill="1" applyAlignment="1">
      <alignment horizontal="left" vertical="top" wrapText="1"/>
    </xf>
    <xf numFmtId="170" fontId="22" fillId="0" borderId="0" xfId="26" applyNumberFormat="1" applyFont="1" applyFill="1" applyBorder="1" applyAlignment="1">
      <alignment horizontal="left" vertical="top" wrapText="1"/>
    </xf>
    <xf numFmtId="0" fontId="22" fillId="0" borderId="0" xfId="50" applyFont="1" applyFill="1">
      <alignment horizontal="left" vertical="top" wrapText="1"/>
    </xf>
    <xf numFmtId="170" fontId="22" fillId="0" borderId="0" xfId="28" applyNumberFormat="1" applyFont="1" applyFill="1" applyBorder="1" applyAlignment="1">
      <alignment horizontal="left" vertical="top" wrapText="1"/>
    </xf>
    <xf numFmtId="0" fontId="22" fillId="0" borderId="0" xfId="50" applyFont="1" applyFill="1" applyAlignment="1">
      <alignment horizontal="center" vertical="top" wrapText="1"/>
    </xf>
    <xf numFmtId="170" fontId="22" fillId="0" borderId="0" xfId="35" applyNumberFormat="1" applyFont="1" applyFill="1" applyAlignment="1">
      <alignment horizontal="left" vertical="top" wrapText="1"/>
    </xf>
    <xf numFmtId="0" fontId="7" fillId="0" borderId="0" xfId="50" applyFont="1" applyFill="1" applyAlignment="1"/>
    <xf numFmtId="0" fontId="17" fillId="0" borderId="0" xfId="50" applyFont="1" applyFill="1" applyBorder="1" applyAlignment="1">
      <alignment horizontal="center" vertical="top"/>
    </xf>
    <xf numFmtId="179" fontId="17" fillId="0" borderId="0" xfId="20" applyNumberFormat="1" applyFont="1" applyFill="1" applyBorder="1" applyAlignment="1">
      <alignment vertical="top"/>
    </xf>
    <xf numFmtId="175" fontId="17" fillId="0" borderId="0" xfId="24" applyNumberFormat="1" applyFont="1" applyFill="1" applyBorder="1" applyAlignment="1">
      <alignment vertical="top"/>
    </xf>
    <xf numFmtId="175" fontId="22" fillId="0" borderId="0" xfId="19" applyNumberFormat="1" applyFont="1" applyFill="1" applyBorder="1" applyAlignment="1">
      <alignment horizontal="left" vertical="top"/>
    </xf>
    <xf numFmtId="0" fontId="17" fillId="0" borderId="0" xfId="49" applyFont="1" applyFill="1" applyAlignment="1">
      <alignment horizontal="center" vertical="top"/>
    </xf>
    <xf numFmtId="170" fontId="22" fillId="0" borderId="0" xfId="27" applyNumberFormat="1" applyFont="1" applyFill="1" applyAlignment="1">
      <alignment vertical="top"/>
    </xf>
    <xf numFmtId="173" fontId="22" fillId="0" borderId="20" xfId="13" applyNumberFormat="1" applyFont="1" applyFill="1" applyBorder="1" applyAlignment="1">
      <alignment horizontal="left" vertical="center"/>
    </xf>
    <xf numFmtId="0" fontId="22" fillId="0" borderId="0" xfId="49" applyFont="1" applyFill="1" applyBorder="1" applyAlignment="1">
      <alignment horizontal="center" vertical="top"/>
    </xf>
    <xf numFmtId="175" fontId="22" fillId="0" borderId="0" xfId="19" applyNumberFormat="1" applyFont="1" applyFill="1" applyBorder="1" applyAlignment="1">
      <alignment vertical="top"/>
    </xf>
    <xf numFmtId="0" fontId="22" fillId="0" borderId="0" xfId="50" applyFont="1" applyFill="1" applyAlignment="1">
      <alignment horizontal="center" vertical="top"/>
    </xf>
    <xf numFmtId="184" fontId="22" fillId="0" borderId="0" xfId="19" applyNumberFormat="1" applyFont="1" applyFill="1" applyBorder="1" applyAlignment="1">
      <alignment vertical="top"/>
    </xf>
    <xf numFmtId="0" fontId="8" fillId="0" borderId="29" xfId="50" applyFont="1" applyFill="1" applyBorder="1" applyAlignment="1">
      <alignment horizontal="left" vertical="center"/>
    </xf>
    <xf numFmtId="0" fontId="28" fillId="0" borderId="0" xfId="0" applyFont="1"/>
    <xf numFmtId="0" fontId="10" fillId="0" borderId="0" xfId="66" applyFont="1"/>
    <xf numFmtId="43" fontId="10" fillId="0" borderId="0" xfId="66" applyNumberFormat="1" applyFont="1"/>
    <xf numFmtId="0" fontId="9" fillId="0" borderId="0" xfId="66" applyFont="1" applyAlignment="1">
      <alignment horizontal="left" vertical="center"/>
    </xf>
    <xf numFmtId="0" fontId="9" fillId="0" borderId="0" xfId="66" applyFont="1" applyAlignment="1">
      <alignment horizontal="center" vertical="center"/>
    </xf>
    <xf numFmtId="0" fontId="9" fillId="0" borderId="0" xfId="66" applyFont="1"/>
    <xf numFmtId="0" fontId="10" fillId="0" borderId="0" xfId="66" applyFont="1" applyAlignment="1">
      <alignment horizontal="center"/>
    </xf>
    <xf numFmtId="0" fontId="41" fillId="0" borderId="10" xfId="50" applyFont="1" applyFill="1" applyBorder="1">
      <alignment horizontal="left" vertical="top" wrapText="1"/>
    </xf>
    <xf numFmtId="0" fontId="22" fillId="0" borderId="0" xfId="49" applyFont="1" applyFill="1" applyAlignment="1">
      <alignment horizontal="center" vertical="top"/>
    </xf>
    <xf numFmtId="0" fontId="17" fillId="0" borderId="0" xfId="50" applyFont="1" applyFill="1" applyAlignment="1">
      <alignment horizontal="center" vertical="top"/>
    </xf>
    <xf numFmtId="0" fontId="5" fillId="0" borderId="0" xfId="8" applyNumberFormat="1" applyFont="1" applyFill="1" applyBorder="1" applyAlignment="1">
      <alignment vertical="center" wrapText="1"/>
    </xf>
    <xf numFmtId="0" fontId="5" fillId="0" borderId="14" xfId="8" applyNumberFormat="1" applyFont="1" applyFill="1" applyBorder="1" applyAlignment="1">
      <alignment vertical="center" wrapText="1"/>
    </xf>
    <xf numFmtId="173" fontId="17" fillId="0" borderId="0" xfId="13" applyNumberFormat="1" applyFont="1" applyFill="1" applyBorder="1" applyAlignment="1">
      <alignment horizontal="left" vertical="center"/>
    </xf>
    <xf numFmtId="0" fontId="53" fillId="0" borderId="0" xfId="0" applyFont="1"/>
    <xf numFmtId="0" fontId="42" fillId="0" borderId="0" xfId="49" applyFont="1" applyFill="1" applyAlignment="1">
      <alignment horizontal="left" vertical="top"/>
    </xf>
    <xf numFmtId="0" fontId="9" fillId="0" borderId="29" xfId="22" applyNumberFormat="1" applyFont="1" applyFill="1" applyBorder="1" applyAlignment="1">
      <alignment vertical="center" wrapText="1"/>
    </xf>
    <xf numFmtId="0" fontId="10" fillId="0" borderId="29" xfId="22" applyNumberFormat="1" applyFont="1" applyFill="1" applyBorder="1" applyAlignment="1">
      <alignment vertical="center" wrapText="1"/>
    </xf>
    <xf numFmtId="170" fontId="17" fillId="0" borderId="0" xfId="68" applyNumberFormat="1" applyFont="1"/>
    <xf numFmtId="170" fontId="22" fillId="0" borderId="0" xfId="35" applyNumberFormat="1" applyFont="1" applyFill="1" applyBorder="1" applyAlignment="1">
      <alignment horizontal="left" vertical="top" wrapText="1"/>
    </xf>
    <xf numFmtId="0" fontId="41" fillId="0" borderId="77" xfId="50" applyFont="1" applyFill="1" applyBorder="1">
      <alignment horizontal="left" vertical="top" wrapText="1"/>
    </xf>
    <xf numFmtId="0" fontId="5" fillId="0" borderId="15" xfId="8" applyNumberFormat="1" applyFont="1" applyFill="1" applyBorder="1" applyAlignment="1">
      <alignment horizontal="left" vertical="center"/>
    </xf>
    <xf numFmtId="0" fontId="4" fillId="0" borderId="0" xfId="8" applyNumberFormat="1" applyFont="1" applyFill="1" applyBorder="1" applyAlignment="1">
      <alignment horizontal="left" vertical="center"/>
    </xf>
    <xf numFmtId="0" fontId="5" fillId="0" borderId="0" xfId="8" applyNumberFormat="1" applyFont="1" applyFill="1" applyBorder="1" applyAlignment="1">
      <alignment horizontal="left" vertical="center"/>
    </xf>
    <xf numFmtId="0" fontId="9" fillId="0" borderId="65" xfId="66" applyFont="1" applyBorder="1" applyAlignment="1">
      <alignment horizontal="center" vertical="center"/>
    </xf>
    <xf numFmtId="0" fontId="10" fillId="0" borderId="19" xfId="66" applyFont="1" applyBorder="1" applyAlignment="1">
      <alignment horizontal="center" vertical="center"/>
    </xf>
    <xf numFmtId="0" fontId="10" fillId="0" borderId="80" xfId="66" applyFont="1" applyBorder="1" applyAlignment="1">
      <alignment horizontal="center"/>
    </xf>
    <xf numFmtId="170" fontId="53" fillId="0" borderId="0" xfId="0" applyNumberFormat="1" applyFont="1"/>
    <xf numFmtId="43" fontId="9" fillId="0" borderId="89" xfId="66" applyNumberFormat="1" applyFont="1" applyBorder="1" applyAlignment="1">
      <alignment horizontal="center"/>
    </xf>
    <xf numFmtId="43" fontId="9" fillId="0" borderId="74" xfId="66" applyNumberFormat="1" applyFont="1" applyBorder="1" applyAlignment="1">
      <alignment horizontal="center"/>
    </xf>
    <xf numFmtId="0" fontId="50" fillId="0" borderId="45" xfId="66" applyFont="1" applyBorder="1" applyAlignment="1">
      <alignment horizontal="center" vertical="center"/>
    </xf>
    <xf numFmtId="0" fontId="4" fillId="0" borderId="22" xfId="9" applyNumberFormat="1" applyFont="1" applyFill="1" applyBorder="1" applyAlignment="1">
      <alignment horizontal="center" vertical="center"/>
    </xf>
    <xf numFmtId="187" fontId="10" fillId="0" borderId="0" xfId="43" applyNumberFormat="1" applyFont="1" applyFill="1"/>
    <xf numFmtId="187" fontId="10" fillId="0" borderId="59" xfId="43" applyNumberFormat="1" applyFont="1" applyFill="1" applyBorder="1" applyAlignment="1">
      <alignment horizontal="right" vertical="center"/>
    </xf>
    <xf numFmtId="0" fontId="8" fillId="0" borderId="10" xfId="50" applyFont="1" applyFill="1" applyBorder="1" applyAlignment="1">
      <alignment vertical="top" wrapText="1"/>
    </xf>
    <xf numFmtId="0" fontId="8" fillId="0" borderId="29" xfId="50" applyFont="1" applyFill="1" applyBorder="1" applyAlignment="1">
      <alignment vertical="top" wrapText="1"/>
    </xf>
    <xf numFmtId="0" fontId="41" fillId="0" borderId="77" xfId="50" applyFont="1" applyFill="1" applyBorder="1" applyAlignment="1">
      <alignment vertical="top"/>
    </xf>
    <xf numFmtId="0" fontId="41" fillId="0" borderId="31" xfId="50" applyFont="1" applyFill="1" applyBorder="1" applyAlignment="1">
      <alignment vertical="top"/>
    </xf>
    <xf numFmtId="0" fontId="28" fillId="0" borderId="0" xfId="0" applyFont="1" applyAlignment="1">
      <alignment horizontal="center"/>
    </xf>
    <xf numFmtId="0" fontId="5" fillId="0" borderId="0" xfId="8" applyNumberFormat="1" applyFont="1" applyFill="1" applyBorder="1" applyAlignment="1">
      <alignment horizontal="center" vertical="center" wrapText="1"/>
    </xf>
    <xf numFmtId="175" fontId="17" fillId="0" borderId="40" xfId="13" applyNumberFormat="1" applyFont="1" applyFill="1" applyBorder="1" applyAlignment="1">
      <alignment horizontal="center" vertical="center"/>
    </xf>
    <xf numFmtId="175" fontId="22" fillId="0" borderId="40" xfId="13" applyNumberFormat="1" applyFont="1" applyFill="1" applyBorder="1" applyAlignment="1">
      <alignment horizontal="center" vertical="center"/>
    </xf>
    <xf numFmtId="0" fontId="4" fillId="0" borderId="102" xfId="8" applyNumberFormat="1" applyFont="1" applyFill="1" applyBorder="1" applyAlignment="1">
      <alignment horizontal="center" vertical="center"/>
    </xf>
    <xf numFmtId="0" fontId="4" fillId="0" borderId="103" xfId="8" applyNumberFormat="1" applyFont="1" applyFill="1" applyBorder="1" applyAlignment="1">
      <alignment vertical="center"/>
    </xf>
    <xf numFmtId="0" fontId="5" fillId="0" borderId="103" xfId="8" applyNumberFormat="1" applyFont="1" applyFill="1" applyBorder="1" applyAlignment="1">
      <alignment vertical="center"/>
    </xf>
    <xf numFmtId="170" fontId="4" fillId="0" borderId="104" xfId="8" applyNumberFormat="1" applyFont="1" applyFill="1" applyBorder="1" applyAlignment="1">
      <alignment horizontal="center" vertical="center"/>
    </xf>
    <xf numFmtId="173" fontId="4" fillId="0" borderId="104" xfId="8" applyNumberFormat="1" applyFont="1" applyFill="1" applyBorder="1" applyAlignment="1">
      <alignment horizontal="center" vertical="center"/>
    </xf>
    <xf numFmtId="173" fontId="17" fillId="0" borderId="0" xfId="18" applyNumberFormat="1" applyFont="1" applyFill="1" applyBorder="1" applyAlignment="1">
      <alignment horizontal="left" vertical="top" wrapText="1"/>
    </xf>
    <xf numFmtId="0" fontId="3" fillId="0" borderId="108" xfId="48" applyBorder="1"/>
    <xf numFmtId="173" fontId="4" fillId="0" borderId="68" xfId="8" applyNumberFormat="1" applyFont="1" applyFill="1" applyBorder="1" applyAlignment="1">
      <alignment horizontal="center" vertical="center"/>
    </xf>
    <xf numFmtId="173" fontId="4" fillId="0" borderId="23" xfId="8" applyNumberFormat="1" applyFont="1" applyFill="1" applyBorder="1" applyAlignment="1">
      <alignment horizontal="center" vertical="center"/>
    </xf>
    <xf numFmtId="170" fontId="4" fillId="0" borderId="68" xfId="8" applyNumberFormat="1" applyFont="1" applyFill="1" applyBorder="1" applyAlignment="1">
      <alignment horizontal="center" vertical="center"/>
    </xf>
    <xf numFmtId="0" fontId="4" fillId="0" borderId="98" xfId="8" applyNumberFormat="1" applyFont="1" applyFill="1" applyBorder="1" applyAlignment="1">
      <alignment vertical="center"/>
    </xf>
    <xf numFmtId="0" fontId="4" fillId="0" borderId="97" xfId="8" applyNumberFormat="1" applyFont="1" applyFill="1" applyBorder="1" applyAlignment="1">
      <alignment horizontal="center" vertical="center"/>
    </xf>
    <xf numFmtId="0" fontId="4" fillId="0" borderId="30" xfId="8" applyNumberFormat="1" applyFont="1" applyFill="1" applyBorder="1" applyAlignment="1">
      <alignment vertical="center"/>
    </xf>
    <xf numFmtId="0" fontId="5" fillId="0" borderId="98" xfId="8" applyNumberFormat="1" applyFont="1" applyFill="1" applyBorder="1" applyAlignment="1">
      <alignment vertical="center"/>
    </xf>
    <xf numFmtId="0" fontId="5" fillId="0" borderId="30" xfId="8" applyNumberFormat="1" applyFont="1" applyFill="1" applyBorder="1" applyAlignment="1">
      <alignment vertical="center"/>
    </xf>
    <xf numFmtId="170" fontId="4" fillId="0" borderId="23" xfId="8" applyNumberFormat="1" applyFont="1" applyFill="1" applyBorder="1" applyAlignment="1">
      <alignment horizontal="center" vertical="center"/>
    </xf>
    <xf numFmtId="0" fontId="4" fillId="0" borderId="67" xfId="8" applyNumberFormat="1" applyFont="1" applyFill="1" applyBorder="1" applyAlignment="1">
      <alignment horizontal="center" vertical="center"/>
    </xf>
    <xf numFmtId="0" fontId="8" fillId="0" borderId="10" xfId="50" applyFont="1" applyFill="1" applyBorder="1" applyAlignment="1">
      <alignment horizontal="left" vertical="center"/>
    </xf>
    <xf numFmtId="0" fontId="8" fillId="0" borderId="10" xfId="50" applyFont="1" applyFill="1" applyBorder="1" applyAlignment="1">
      <alignment vertical="center"/>
    </xf>
    <xf numFmtId="0" fontId="8" fillId="0" borderId="10" xfId="50" applyFont="1" applyFill="1" applyBorder="1" applyAlignment="1">
      <alignment horizontal="center" vertical="center"/>
    </xf>
    <xf numFmtId="0" fontId="8" fillId="0" borderId="29" xfId="50" applyFont="1" applyFill="1" applyBorder="1" applyAlignment="1">
      <alignment vertical="center"/>
    </xf>
    <xf numFmtId="0" fontId="4" fillId="0" borderId="22" xfId="0" applyFont="1" applyBorder="1" applyAlignment="1">
      <alignment horizontal="center"/>
    </xf>
    <xf numFmtId="173" fontId="22" fillId="0" borderId="0" xfId="13" applyNumberFormat="1" applyFont="1" applyFill="1" applyBorder="1" applyAlignment="1">
      <alignment horizontal="left" vertical="center"/>
    </xf>
    <xf numFmtId="170" fontId="17" fillId="0" borderId="0" xfId="24" applyNumberFormat="1" applyFont="1" applyFill="1" applyBorder="1" applyAlignment="1">
      <alignment horizontal="center" vertical="center" wrapText="1"/>
    </xf>
    <xf numFmtId="43" fontId="22" fillId="0" borderId="0" xfId="24" applyNumberFormat="1" applyFont="1" applyFill="1" applyBorder="1" applyAlignment="1">
      <alignment horizontal="left" vertical="top"/>
    </xf>
    <xf numFmtId="0" fontId="22" fillId="0" borderId="113" xfId="50" applyFont="1" applyFill="1" applyBorder="1" applyAlignment="1">
      <alignment horizontal="center" vertical="center"/>
    </xf>
    <xf numFmtId="170" fontId="17" fillId="0" borderId="113" xfId="24" applyNumberFormat="1" applyFont="1" applyFill="1" applyBorder="1" applyAlignment="1">
      <alignment horizontal="center" vertical="center" wrapText="1"/>
    </xf>
    <xf numFmtId="173" fontId="17" fillId="0" borderId="113" xfId="13" applyNumberFormat="1" applyFont="1" applyFill="1" applyBorder="1" applyAlignment="1">
      <alignment horizontal="left" vertical="center"/>
    </xf>
    <xf numFmtId="173" fontId="22" fillId="0" borderId="113" xfId="13" applyNumberFormat="1" applyFont="1" applyFill="1" applyBorder="1" applyAlignment="1">
      <alignment horizontal="left" vertical="center"/>
    </xf>
    <xf numFmtId="43" fontId="22" fillId="0" borderId="31" xfId="50" applyNumberFormat="1" applyFont="1" applyFill="1" applyBorder="1" applyAlignment="1">
      <alignment horizontal="left" vertical="top"/>
    </xf>
    <xf numFmtId="0" fontId="22" fillId="0" borderId="20" xfId="50" applyNumberFormat="1" applyFont="1" applyFill="1" applyBorder="1" applyAlignment="1">
      <alignment horizontal="center" vertical="center" wrapText="1"/>
    </xf>
    <xf numFmtId="0" fontId="8" fillId="0" borderId="112" xfId="50" applyFont="1" applyFill="1" applyBorder="1" applyAlignment="1">
      <alignment vertical="center"/>
    </xf>
    <xf numFmtId="187" fontId="18" fillId="0" borderId="108" xfId="48" applyNumberFormat="1" applyFont="1" applyBorder="1"/>
    <xf numFmtId="0" fontId="10" fillId="3" borderId="116" xfId="68" applyFont="1" applyFill="1" applyBorder="1" applyAlignment="1">
      <alignment vertical="center"/>
    </xf>
    <xf numFmtId="0" fontId="10" fillId="3" borderId="117" xfId="68" applyFont="1" applyFill="1" applyBorder="1" applyAlignment="1">
      <alignment vertical="center"/>
    </xf>
    <xf numFmtId="0" fontId="10" fillId="3" borderId="118" xfId="68" applyFont="1" applyFill="1" applyBorder="1" applyAlignment="1">
      <alignment vertical="center"/>
    </xf>
    <xf numFmtId="0" fontId="10" fillId="0" borderId="27" xfId="22" applyNumberFormat="1" applyFont="1" applyFill="1" applyBorder="1" applyAlignment="1">
      <alignment vertical="center"/>
    </xf>
    <xf numFmtId="0" fontId="8" fillId="0" borderId="112" xfId="50" applyFont="1" applyFill="1" applyBorder="1" applyAlignment="1">
      <alignment horizontal="center" vertical="center"/>
    </xf>
    <xf numFmtId="0" fontId="22" fillId="0" borderId="20" xfId="50" applyFont="1" applyFill="1" applyBorder="1" applyAlignment="1">
      <alignment vertical="center"/>
    </xf>
    <xf numFmtId="174" fontId="22" fillId="0" borderId="20" xfId="20" applyNumberFormat="1" applyFont="1" applyFill="1" applyBorder="1" applyAlignment="1">
      <alignment vertical="center"/>
    </xf>
    <xf numFmtId="0" fontId="49" fillId="0" borderId="27" xfId="22" applyNumberFormat="1" applyFont="1" applyFill="1" applyBorder="1" applyAlignment="1">
      <alignment vertical="center"/>
    </xf>
    <xf numFmtId="0" fontId="10" fillId="0" borderId="57" xfId="43" applyNumberFormat="1" applyFont="1" applyFill="1" applyBorder="1" applyAlignment="1">
      <alignment horizontal="center" vertical="center"/>
    </xf>
    <xf numFmtId="173" fontId="4" fillId="6" borderId="0" xfId="8" applyNumberFormat="1" applyFont="1" applyFill="1" applyAlignment="1">
      <alignment vertical="center"/>
    </xf>
    <xf numFmtId="0" fontId="17" fillId="0" borderId="20" xfId="50" applyNumberFormat="1" applyFont="1" applyFill="1" applyBorder="1" applyAlignment="1">
      <alignment horizontal="center" vertical="center"/>
    </xf>
    <xf numFmtId="0" fontId="22" fillId="0" borderId="20" xfId="50" applyNumberFormat="1" applyFont="1" applyFill="1" applyBorder="1" applyAlignment="1">
      <alignment horizontal="center" vertical="center"/>
    </xf>
    <xf numFmtId="0" fontId="17" fillId="0" borderId="20" xfId="50" applyFont="1" applyFill="1" applyBorder="1" applyAlignment="1">
      <alignment horizontal="center" vertical="center"/>
    </xf>
    <xf numFmtId="0" fontId="17" fillId="0" borderId="0" xfId="50" applyFont="1" applyFill="1" applyBorder="1" applyAlignment="1">
      <alignment vertical="center"/>
    </xf>
    <xf numFmtId="0" fontId="17" fillId="0" borderId="0" xfId="50" applyFont="1" applyFill="1" applyBorder="1" applyAlignment="1">
      <alignment horizontal="left" vertical="center"/>
    </xf>
    <xf numFmtId="0" fontId="17" fillId="0" borderId="0" xfId="49" applyFont="1" applyFill="1" applyBorder="1" applyAlignment="1">
      <alignment horizontal="left" vertical="center"/>
    </xf>
    <xf numFmtId="0" fontId="18" fillId="0" borderId="0" xfId="49" applyFont="1" applyFill="1" applyBorder="1" applyAlignment="1">
      <alignment horizontal="left" vertical="center"/>
    </xf>
    <xf numFmtId="0" fontId="18" fillId="0" borderId="0" xfId="49" applyFont="1" applyFill="1" applyBorder="1" applyAlignment="1">
      <alignment vertical="center"/>
    </xf>
    <xf numFmtId="0" fontId="17" fillId="0" borderId="20" xfId="50" applyFont="1" applyFill="1" applyBorder="1" applyAlignment="1">
      <alignment horizontal="left" vertical="center"/>
    </xf>
    <xf numFmtId="0" fontId="22" fillId="0" borderId="20" xfId="50" applyFont="1" applyFill="1" applyBorder="1" applyAlignment="1">
      <alignment horizontal="left" vertical="center"/>
    </xf>
    <xf numFmtId="0" fontId="22" fillId="0" borderId="0" xfId="50" applyFont="1" applyFill="1" applyBorder="1" applyAlignment="1">
      <alignment horizontal="left" vertical="center"/>
    </xf>
    <xf numFmtId="0" fontId="42" fillId="0" borderId="0" xfId="50" applyFont="1" applyFill="1" applyBorder="1" applyAlignment="1">
      <alignment horizontal="left" vertical="center"/>
    </xf>
    <xf numFmtId="0" fontId="22" fillId="0" borderId="0" xfId="49" applyFont="1" applyFill="1" applyAlignment="1">
      <alignment horizontal="left" vertical="center" wrapText="1"/>
    </xf>
    <xf numFmtId="0" fontId="42" fillId="0" borderId="0" xfId="49" applyFont="1" applyFill="1" applyAlignment="1">
      <alignment horizontal="left" vertical="center"/>
    </xf>
    <xf numFmtId="43" fontId="17" fillId="0" borderId="0" xfId="50" applyNumberFormat="1" applyFont="1" applyFill="1" applyBorder="1" applyAlignment="1">
      <alignment vertical="center"/>
    </xf>
    <xf numFmtId="0" fontId="17" fillId="0" borderId="0" xfId="49" applyFont="1" applyFill="1" applyAlignment="1">
      <alignment horizontal="left" vertical="center"/>
    </xf>
    <xf numFmtId="0" fontId="17" fillId="0" borderId="0" xfId="49" applyFont="1" applyFill="1" applyBorder="1" applyAlignment="1">
      <alignment horizontal="left" vertical="center" wrapText="1"/>
    </xf>
    <xf numFmtId="0" fontId="17" fillId="0" borderId="0" xfId="50" applyFont="1" applyFill="1" applyAlignment="1">
      <alignment vertical="center"/>
    </xf>
    <xf numFmtId="0" fontId="17" fillId="0" borderId="20" xfId="50" applyFont="1" applyFill="1" applyBorder="1" applyAlignment="1">
      <alignment horizontal="center" vertical="center" wrapText="1"/>
    </xf>
    <xf numFmtId="0" fontId="22" fillId="0" borderId="20" xfId="50" applyFont="1" applyFill="1" applyBorder="1" applyAlignment="1">
      <alignment horizontal="left" vertical="center" wrapText="1"/>
    </xf>
    <xf numFmtId="0" fontId="22" fillId="0" borderId="0" xfId="50" applyFont="1" applyFill="1" applyAlignment="1">
      <alignment horizontal="left" vertical="center" wrapText="1"/>
    </xf>
    <xf numFmtId="0" fontId="42" fillId="0" borderId="0" xfId="50" applyFont="1" applyFill="1" applyAlignment="1">
      <alignment horizontal="left" vertical="center"/>
    </xf>
    <xf numFmtId="0" fontId="41" fillId="0" borderId="112" xfId="50" applyFont="1" applyFill="1" applyBorder="1" applyAlignment="1">
      <alignment vertical="top"/>
    </xf>
    <xf numFmtId="0" fontId="41" fillId="0" borderId="99" xfId="50" applyFont="1" applyFill="1" applyBorder="1">
      <alignment horizontal="left" vertical="top" wrapText="1"/>
    </xf>
    <xf numFmtId="43" fontId="17" fillId="0" borderId="0" xfId="21" applyFont="1" applyFill="1"/>
    <xf numFmtId="0" fontId="10" fillId="0" borderId="113" xfId="66" applyFont="1" applyBorder="1"/>
    <xf numFmtId="0" fontId="10" fillId="0" borderId="113" xfId="66" applyFont="1" applyBorder="1" applyAlignment="1">
      <alignment horizontal="center"/>
    </xf>
    <xf numFmtId="179" fontId="17" fillId="0" borderId="0" xfId="20" applyNumberFormat="1" applyFont="1" applyFill="1" applyBorder="1" applyAlignment="1">
      <alignment vertical="center"/>
    </xf>
    <xf numFmtId="179" fontId="22" fillId="0" borderId="20" xfId="20" applyNumberFormat="1" applyFont="1" applyFill="1" applyBorder="1" applyAlignment="1">
      <alignment vertical="center"/>
    </xf>
    <xf numFmtId="174" fontId="17" fillId="0" borderId="20" xfId="20" applyNumberFormat="1" applyFont="1" applyFill="1" applyBorder="1" applyAlignment="1">
      <alignment vertical="center"/>
    </xf>
    <xf numFmtId="179" fontId="17" fillId="0" borderId="20" xfId="20" applyNumberFormat="1" applyFont="1" applyFill="1" applyBorder="1" applyAlignment="1">
      <alignment vertical="center"/>
    </xf>
    <xf numFmtId="0" fontId="22" fillId="0" borderId="20" xfId="20" applyNumberFormat="1" applyFont="1" applyFill="1" applyBorder="1" applyAlignment="1">
      <alignment vertical="center"/>
    </xf>
    <xf numFmtId="0" fontId="17" fillId="0" borderId="20" xfId="20" applyNumberFormat="1" applyFont="1" applyFill="1" applyBorder="1" applyAlignment="1">
      <alignment vertical="center"/>
    </xf>
    <xf numFmtId="0" fontId="17" fillId="0" borderId="20" xfId="50" applyFont="1" applyFill="1" applyBorder="1" applyAlignment="1">
      <alignment vertical="center"/>
    </xf>
    <xf numFmtId="179" fontId="22" fillId="0" borderId="0" xfId="20" applyNumberFormat="1" applyFont="1" applyFill="1" applyBorder="1" applyAlignment="1">
      <alignment vertical="center"/>
    </xf>
    <xf numFmtId="183" fontId="17" fillId="0" borderId="20" xfId="20" applyNumberFormat="1" applyFont="1" applyFill="1" applyBorder="1" applyAlignment="1">
      <alignment vertical="center"/>
    </xf>
    <xf numFmtId="183" fontId="22" fillId="0" borderId="20" xfId="20" applyNumberFormat="1" applyFont="1" applyFill="1" applyBorder="1" applyAlignment="1">
      <alignment vertical="center"/>
    </xf>
    <xf numFmtId="0" fontId="17" fillId="0" borderId="0" xfId="49" applyFont="1" applyFill="1" applyBorder="1" applyAlignment="1">
      <alignment vertical="center"/>
    </xf>
    <xf numFmtId="0" fontId="17" fillId="0" borderId="0" xfId="20" applyNumberFormat="1" applyFont="1" applyFill="1" applyBorder="1" applyAlignment="1">
      <alignment vertical="center"/>
    </xf>
    <xf numFmtId="180" fontId="22" fillId="0" borderId="0" xfId="26" applyNumberFormat="1" applyFont="1" applyFill="1" applyAlignment="1">
      <alignment vertical="center" wrapText="1"/>
    </xf>
    <xf numFmtId="186" fontId="17" fillId="0" borderId="20" xfId="20" applyNumberFormat="1" applyFont="1" applyFill="1" applyBorder="1" applyAlignment="1">
      <alignment vertical="center"/>
    </xf>
    <xf numFmtId="177" fontId="22" fillId="0" borderId="20" xfId="20" applyNumberFormat="1" applyFont="1" applyFill="1" applyBorder="1" applyAlignment="1">
      <alignment vertical="center"/>
    </xf>
    <xf numFmtId="182" fontId="17" fillId="0" borderId="20" xfId="20" applyNumberFormat="1" applyFont="1" applyFill="1" applyBorder="1" applyAlignment="1">
      <alignment vertical="center"/>
    </xf>
    <xf numFmtId="177" fontId="17" fillId="0" borderId="20" xfId="20" applyNumberFormat="1" applyFont="1" applyFill="1" applyBorder="1" applyAlignment="1">
      <alignment vertical="center"/>
    </xf>
    <xf numFmtId="176" fontId="22" fillId="0" borderId="20" xfId="20" applyNumberFormat="1" applyFont="1" applyFill="1" applyBorder="1" applyAlignment="1">
      <alignment vertical="center"/>
    </xf>
    <xf numFmtId="182" fontId="22" fillId="0" borderId="20" xfId="20" applyNumberFormat="1" applyFont="1" applyFill="1" applyBorder="1" applyAlignment="1">
      <alignment vertical="center"/>
    </xf>
    <xf numFmtId="180" fontId="17" fillId="0" borderId="0" xfId="26" applyNumberFormat="1" applyFont="1" applyFill="1" applyAlignment="1">
      <alignment vertical="center"/>
    </xf>
    <xf numFmtId="0" fontId="17" fillId="0" borderId="0" xfId="49" applyFont="1" applyFill="1" applyBorder="1" applyAlignment="1">
      <alignment vertical="center" wrapText="1"/>
    </xf>
    <xf numFmtId="0" fontId="18" fillId="0" borderId="0" xfId="49" applyFont="1" applyFill="1" applyBorder="1" applyAlignment="1">
      <alignment vertical="center" wrapText="1"/>
    </xf>
    <xf numFmtId="180" fontId="22" fillId="0" borderId="0" xfId="27" applyNumberFormat="1" applyFont="1" applyFill="1" applyAlignment="1">
      <alignment vertical="center"/>
    </xf>
    <xf numFmtId="179" fontId="22" fillId="0" borderId="20" xfId="20" applyNumberFormat="1" applyFont="1" applyFill="1" applyBorder="1" applyAlignment="1">
      <alignment horizontal="right" vertical="center"/>
    </xf>
    <xf numFmtId="180" fontId="17" fillId="0" borderId="0" xfId="35" applyNumberFormat="1" applyFont="1" applyFill="1" applyAlignment="1">
      <alignment vertical="center"/>
    </xf>
    <xf numFmtId="180" fontId="22" fillId="0" borderId="20" xfId="35" applyNumberFormat="1" applyFont="1" applyFill="1" applyBorder="1" applyAlignment="1">
      <alignment vertical="center"/>
    </xf>
    <xf numFmtId="174" fontId="17" fillId="0" borderId="20" xfId="35" applyNumberFormat="1" applyFont="1" applyFill="1" applyBorder="1" applyAlignment="1">
      <alignment vertical="center"/>
    </xf>
    <xf numFmtId="0" fontId="22" fillId="0" borderId="20" xfId="35" applyNumberFormat="1" applyFont="1" applyFill="1" applyBorder="1" applyAlignment="1">
      <alignment vertical="center"/>
    </xf>
    <xf numFmtId="0" fontId="17" fillId="0" borderId="20" xfId="35" applyNumberFormat="1" applyFont="1" applyFill="1" applyBorder="1" applyAlignment="1">
      <alignment vertical="center"/>
    </xf>
    <xf numFmtId="0" fontId="17" fillId="0" borderId="0" xfId="35" applyNumberFormat="1" applyFont="1" applyFill="1" applyAlignment="1">
      <alignment vertical="center"/>
    </xf>
    <xf numFmtId="180" fontId="17" fillId="0" borderId="20" xfId="35" applyNumberFormat="1" applyFont="1" applyFill="1" applyBorder="1" applyAlignment="1">
      <alignment vertical="center"/>
    </xf>
    <xf numFmtId="180" fontId="22" fillId="0" borderId="0" xfId="35" applyNumberFormat="1" applyFont="1" applyFill="1" applyAlignment="1">
      <alignment vertical="center"/>
    </xf>
    <xf numFmtId="178" fontId="17" fillId="0" borderId="20" xfId="20" applyNumberFormat="1" applyFont="1" applyFill="1" applyBorder="1" applyAlignment="1">
      <alignment vertical="center"/>
    </xf>
    <xf numFmtId="179" fontId="42" fillId="0" borderId="0" xfId="20" applyNumberFormat="1" applyFont="1" applyFill="1" applyBorder="1" applyAlignment="1">
      <alignment vertical="center"/>
    </xf>
    <xf numFmtId="0" fontId="17" fillId="0" borderId="20" xfId="50" applyNumberFormat="1" applyFont="1" applyFill="1" applyBorder="1" applyAlignment="1">
      <alignment vertical="center"/>
    </xf>
    <xf numFmtId="0" fontId="17" fillId="0" borderId="0" xfId="50" applyNumberFormat="1" applyFont="1" applyFill="1" applyBorder="1" applyAlignment="1">
      <alignment vertical="center"/>
    </xf>
    <xf numFmtId="0" fontId="17" fillId="0" borderId="0" xfId="50" applyFont="1" applyFill="1" applyBorder="1" applyAlignment="1">
      <alignment horizontal="center" vertical="center"/>
    </xf>
    <xf numFmtId="175" fontId="17" fillId="0" borderId="0" xfId="24" applyNumberFormat="1" applyFont="1" applyFill="1" applyBorder="1" applyAlignment="1">
      <alignment horizontal="center" vertical="center"/>
    </xf>
    <xf numFmtId="170" fontId="17" fillId="0" borderId="0" xfId="24" applyNumberFormat="1" applyFont="1" applyFill="1" applyBorder="1" applyAlignment="1">
      <alignment vertical="center"/>
    </xf>
    <xf numFmtId="0" fontId="17" fillId="0" borderId="20" xfId="50" applyNumberFormat="1" applyFont="1" applyFill="1" applyBorder="1" applyAlignment="1">
      <alignment horizontal="left" vertical="center"/>
    </xf>
    <xf numFmtId="175" fontId="22" fillId="0" borderId="40" xfId="24" applyNumberFormat="1" applyFont="1" applyFill="1" applyBorder="1" applyAlignment="1">
      <alignment horizontal="center" vertical="center"/>
    </xf>
    <xf numFmtId="170" fontId="22" fillId="0" borderId="20" xfId="24" applyNumberFormat="1" applyFont="1" applyFill="1" applyBorder="1" applyAlignment="1">
      <alignment horizontal="left" vertical="center"/>
    </xf>
    <xf numFmtId="0" fontId="22" fillId="0" borderId="20" xfId="50" applyNumberFormat="1" applyFont="1" applyFill="1" applyBorder="1" applyAlignment="1">
      <alignment horizontal="left" vertical="center"/>
    </xf>
    <xf numFmtId="0" fontId="17" fillId="0" borderId="0" xfId="50" applyNumberFormat="1" applyFont="1" applyFill="1" applyBorder="1" applyAlignment="1">
      <alignment horizontal="left" vertical="center"/>
    </xf>
    <xf numFmtId="0" fontId="22" fillId="0" borderId="0" xfId="50" applyFont="1" applyFill="1" applyBorder="1" applyAlignment="1">
      <alignment horizontal="center" vertical="center"/>
    </xf>
    <xf numFmtId="175" fontId="22" fillId="0" borderId="0" xfId="24" applyNumberFormat="1" applyFont="1" applyFill="1" applyBorder="1" applyAlignment="1">
      <alignment horizontal="center" vertical="center"/>
    </xf>
    <xf numFmtId="170" fontId="22" fillId="0" borderId="0" xfId="24" applyNumberFormat="1" applyFont="1" applyFill="1" applyBorder="1" applyAlignment="1">
      <alignment horizontal="left" vertical="center"/>
    </xf>
    <xf numFmtId="170" fontId="22" fillId="0" borderId="113" xfId="24" applyNumberFormat="1" applyFont="1" applyFill="1" applyBorder="1" applyAlignment="1">
      <alignment horizontal="left" vertical="center"/>
    </xf>
    <xf numFmtId="0" fontId="17" fillId="0" borderId="0" xfId="49" applyNumberFormat="1" applyFont="1" applyFill="1" applyBorder="1" applyAlignment="1">
      <alignment vertical="center"/>
    </xf>
    <xf numFmtId="0" fontId="17" fillId="0" borderId="0" xfId="49" applyFont="1" applyFill="1" applyBorder="1" applyAlignment="1">
      <alignment horizontal="center" vertical="center"/>
    </xf>
    <xf numFmtId="170" fontId="17" fillId="0" borderId="0" xfId="24" applyNumberFormat="1" applyFont="1" applyFill="1" applyBorder="1" applyAlignment="1">
      <alignment horizontal="center" vertical="center"/>
    </xf>
    <xf numFmtId="0" fontId="18" fillId="0" borderId="0" xfId="49" applyNumberFormat="1" applyFont="1" applyFill="1" applyBorder="1" applyAlignment="1">
      <alignment vertical="center"/>
    </xf>
    <xf numFmtId="0" fontId="18" fillId="0" borderId="0" xfId="49" applyFont="1" applyFill="1" applyBorder="1" applyAlignment="1">
      <alignment horizontal="center" vertical="center"/>
    </xf>
    <xf numFmtId="0" fontId="17" fillId="0" borderId="0" xfId="24" applyNumberFormat="1" applyFont="1" applyFill="1" applyBorder="1" applyAlignment="1">
      <alignment horizontal="center" vertical="center"/>
    </xf>
    <xf numFmtId="0" fontId="17" fillId="0" borderId="0" xfId="24" applyNumberFormat="1" applyFont="1" applyFill="1" applyBorder="1" applyAlignment="1">
      <alignment vertical="center"/>
    </xf>
    <xf numFmtId="0" fontId="22" fillId="0" borderId="0" xfId="49" applyNumberFormat="1" applyFont="1" applyFill="1" applyAlignment="1">
      <alignment horizontal="left" vertical="center" wrapText="1"/>
    </xf>
    <xf numFmtId="0" fontId="22" fillId="0" borderId="0" xfId="49" applyFont="1" applyFill="1" applyAlignment="1">
      <alignment horizontal="center" vertical="center" wrapText="1"/>
    </xf>
    <xf numFmtId="170" fontId="22" fillId="0" borderId="0" xfId="26" applyNumberFormat="1" applyFont="1" applyFill="1" applyAlignment="1">
      <alignment horizontal="center" vertical="center" wrapText="1"/>
    </xf>
    <xf numFmtId="170" fontId="22" fillId="0" borderId="0" xfId="26" applyNumberFormat="1" applyFont="1" applyFill="1" applyAlignment="1">
      <alignment horizontal="left" vertical="center" wrapText="1"/>
    </xf>
    <xf numFmtId="0" fontId="17" fillId="0" borderId="20" xfId="50" applyNumberFormat="1" applyFont="1" applyFill="1" applyBorder="1" applyAlignment="1">
      <alignment horizontal="left" vertical="center" wrapText="1"/>
    </xf>
    <xf numFmtId="182" fontId="22" fillId="0" borderId="20" xfId="50" applyNumberFormat="1" applyFont="1" applyFill="1" applyBorder="1" applyAlignment="1">
      <alignment horizontal="center" vertical="center"/>
    </xf>
    <xf numFmtId="175" fontId="17" fillId="0" borderId="40" xfId="24" applyNumberFormat="1" applyFont="1" applyFill="1" applyBorder="1" applyAlignment="1">
      <alignment horizontal="center" vertical="center"/>
    </xf>
    <xf numFmtId="43" fontId="17" fillId="0" borderId="40" xfId="24" applyNumberFormat="1" applyFont="1" applyFill="1" applyBorder="1" applyAlignment="1">
      <alignment horizontal="center" vertical="center"/>
    </xf>
    <xf numFmtId="43" fontId="22" fillId="0" borderId="40" xfId="24" applyNumberFormat="1" applyFont="1" applyFill="1" applyBorder="1" applyAlignment="1">
      <alignment horizontal="center" vertical="center"/>
    </xf>
    <xf numFmtId="43" fontId="22" fillId="0" borderId="20" xfId="24" applyNumberFormat="1" applyFont="1" applyFill="1" applyBorder="1" applyAlignment="1">
      <alignment horizontal="left" vertical="center"/>
    </xf>
    <xf numFmtId="0" fontId="17" fillId="0" borderId="0" xfId="49" applyNumberFormat="1" applyFont="1" applyFill="1" applyAlignment="1">
      <alignment vertical="center"/>
    </xf>
    <xf numFmtId="0" fontId="17" fillId="0" borderId="0" xfId="49" applyFont="1" applyFill="1" applyAlignment="1">
      <alignment vertical="center"/>
    </xf>
    <xf numFmtId="170" fontId="17" fillId="0" borderId="0" xfId="26" applyNumberFormat="1" applyFont="1" applyFill="1" applyAlignment="1">
      <alignment horizontal="center" vertical="center"/>
    </xf>
    <xf numFmtId="170" fontId="17" fillId="0" borderId="0" xfId="26" applyNumberFormat="1" applyFont="1" applyFill="1" applyAlignment="1">
      <alignment vertical="center"/>
    </xf>
    <xf numFmtId="0" fontId="17" fillId="0" borderId="0" xfId="49" applyNumberFormat="1" applyFont="1" applyFill="1" applyBorder="1" applyAlignment="1">
      <alignment horizontal="left" vertical="center" wrapText="1"/>
    </xf>
    <xf numFmtId="170" fontId="17" fillId="0" borderId="0" xfId="26" applyNumberFormat="1" applyFont="1" applyFill="1" applyBorder="1" applyAlignment="1">
      <alignment horizontal="center" vertical="center" wrapText="1"/>
    </xf>
    <xf numFmtId="170" fontId="22" fillId="0" borderId="0" xfId="26" applyNumberFormat="1" applyFont="1" applyFill="1" applyBorder="1" applyAlignment="1">
      <alignment horizontal="left" vertical="center" wrapText="1"/>
    </xf>
    <xf numFmtId="0" fontId="18" fillId="0" borderId="0" xfId="49" applyNumberFormat="1" applyFont="1" applyFill="1" applyBorder="1" applyAlignment="1">
      <alignment horizontal="left" vertical="center" wrapText="1"/>
    </xf>
    <xf numFmtId="0" fontId="18" fillId="0" borderId="0" xfId="49" applyFont="1" applyFill="1" applyBorder="1" applyAlignment="1">
      <alignment horizontal="left" vertical="center" wrapText="1"/>
    </xf>
    <xf numFmtId="170" fontId="18" fillId="0" borderId="0" xfId="26" applyNumberFormat="1" applyFont="1" applyFill="1" applyBorder="1" applyAlignment="1">
      <alignment horizontal="center" vertical="center" wrapText="1"/>
    </xf>
    <xf numFmtId="170" fontId="22" fillId="0" borderId="0" xfId="27" applyNumberFormat="1" applyFont="1" applyFill="1" applyAlignment="1">
      <alignment vertical="center"/>
    </xf>
    <xf numFmtId="0" fontId="17" fillId="0" borderId="20" xfId="50" applyNumberFormat="1" applyFont="1" applyFill="1" applyBorder="1" applyAlignment="1">
      <alignment vertical="center" wrapText="1"/>
    </xf>
    <xf numFmtId="0" fontId="22" fillId="0" borderId="0" xfId="50" applyNumberFormat="1" applyFont="1" applyFill="1" applyBorder="1" applyAlignment="1">
      <alignment horizontal="left" vertical="center"/>
    </xf>
    <xf numFmtId="0" fontId="17" fillId="0" borderId="0" xfId="50" applyNumberFormat="1" applyFont="1" applyFill="1" applyAlignment="1">
      <alignment vertical="center"/>
    </xf>
    <xf numFmtId="175" fontId="17" fillId="0" borderId="0" xfId="35" applyNumberFormat="1" applyFont="1" applyFill="1" applyAlignment="1">
      <alignment horizontal="center" vertical="center"/>
    </xf>
    <xf numFmtId="170" fontId="17" fillId="0" borderId="0" xfId="35" applyNumberFormat="1" applyFont="1" applyFill="1" applyAlignment="1">
      <alignment vertical="center"/>
    </xf>
    <xf numFmtId="0" fontId="22" fillId="0" borderId="20" xfId="50" applyFont="1" applyFill="1" applyBorder="1" applyAlignment="1">
      <alignment vertical="center" wrapText="1"/>
    </xf>
    <xf numFmtId="175" fontId="22" fillId="0" borderId="40" xfId="35" applyNumberFormat="1" applyFont="1" applyFill="1" applyBorder="1" applyAlignment="1">
      <alignment horizontal="center" vertical="center" wrapText="1"/>
    </xf>
    <xf numFmtId="170" fontId="22" fillId="0" borderId="20" xfId="35" applyNumberFormat="1" applyFont="1" applyFill="1" applyBorder="1" applyAlignment="1">
      <alignment horizontal="left" vertical="center" wrapText="1"/>
    </xf>
    <xf numFmtId="0" fontId="17" fillId="0" borderId="20" xfId="50" applyFont="1" applyFill="1" applyBorder="1" applyAlignment="1">
      <alignment vertical="center" wrapText="1"/>
    </xf>
    <xf numFmtId="170" fontId="22" fillId="0" borderId="113" xfId="35" applyNumberFormat="1" applyFont="1" applyFill="1" applyBorder="1" applyAlignment="1">
      <alignment horizontal="left" vertical="center" wrapText="1"/>
    </xf>
    <xf numFmtId="0" fontId="22" fillId="0" borderId="20" xfId="50" applyNumberFormat="1" applyFont="1" applyFill="1" applyBorder="1" applyAlignment="1">
      <alignment vertical="center" wrapText="1"/>
    </xf>
    <xf numFmtId="175" fontId="17" fillId="0" borderId="40" xfId="35" applyNumberFormat="1" applyFont="1" applyFill="1" applyBorder="1" applyAlignment="1">
      <alignment horizontal="center" vertical="center" wrapText="1"/>
    </xf>
    <xf numFmtId="0" fontId="22" fillId="0" borderId="0" xfId="50" applyNumberFormat="1" applyFont="1" applyFill="1" applyAlignment="1">
      <alignment horizontal="left" vertical="center" wrapText="1"/>
    </xf>
    <xf numFmtId="0" fontId="22" fillId="0" borderId="0" xfId="50" applyFont="1" applyFill="1" applyAlignment="1">
      <alignment horizontal="center" vertical="center" wrapText="1"/>
    </xf>
    <xf numFmtId="175" fontId="22" fillId="0" borderId="0" xfId="35" applyNumberFormat="1" applyFont="1" applyFill="1" applyAlignment="1">
      <alignment horizontal="center" vertical="center" wrapText="1"/>
    </xf>
    <xf numFmtId="170" fontId="22" fillId="0" borderId="0" xfId="35" applyNumberFormat="1" applyFont="1" applyFill="1" applyAlignment="1">
      <alignment horizontal="left" vertical="center" wrapText="1"/>
    </xf>
    <xf numFmtId="0" fontId="17" fillId="0" borderId="0" xfId="49" applyNumberFormat="1" applyFont="1" applyFill="1" applyAlignment="1">
      <alignment vertical="center" wrapText="1"/>
    </xf>
    <xf numFmtId="0" fontId="22" fillId="0" borderId="0" xfId="49" applyFont="1" applyFill="1" applyAlignment="1">
      <alignment vertical="center"/>
    </xf>
    <xf numFmtId="170" fontId="22" fillId="0" borderId="0" xfId="27" applyNumberFormat="1" applyFont="1" applyFill="1" applyAlignment="1">
      <alignment horizontal="center" vertical="center"/>
    </xf>
    <xf numFmtId="175" fontId="22" fillId="0" borderId="113" xfId="24" applyNumberFormat="1" applyFont="1" applyFill="1" applyBorder="1" applyAlignment="1">
      <alignment horizontal="center" vertical="center"/>
    </xf>
    <xf numFmtId="0" fontId="42" fillId="0" borderId="0" xfId="50" applyNumberFormat="1" applyFont="1" applyFill="1" applyBorder="1" applyAlignment="1">
      <alignment horizontal="left" vertical="center"/>
    </xf>
    <xf numFmtId="0" fontId="42" fillId="0" borderId="0" xfId="50" applyFont="1" applyFill="1" applyBorder="1" applyAlignment="1">
      <alignment horizontal="center" vertical="center"/>
    </xf>
    <xf numFmtId="0" fontId="17" fillId="0" borderId="0" xfId="49" applyFont="1" applyFill="1" applyBorder="1" applyAlignment="1">
      <alignment horizontal="center" vertical="center" wrapText="1"/>
    </xf>
    <xf numFmtId="170" fontId="17" fillId="0" borderId="0" xfId="28" applyNumberFormat="1" applyFont="1" applyFill="1" applyBorder="1" applyAlignment="1">
      <alignment horizontal="center" vertical="center" wrapText="1"/>
    </xf>
    <xf numFmtId="170" fontId="22" fillId="0" borderId="0" xfId="28" applyNumberFormat="1" applyFont="1" applyFill="1" applyBorder="1" applyAlignment="1">
      <alignment horizontal="left" vertical="center" wrapText="1"/>
    </xf>
    <xf numFmtId="0" fontId="18" fillId="0" borderId="0" xfId="49" applyNumberFormat="1" applyFont="1" applyFill="1" applyBorder="1" applyAlignment="1">
      <alignment horizontal="left" vertical="center"/>
    </xf>
    <xf numFmtId="0" fontId="18" fillId="0" borderId="0" xfId="50" applyNumberFormat="1" applyFont="1" applyFill="1" applyBorder="1" applyAlignment="1">
      <alignment horizontal="left" vertical="center"/>
    </xf>
    <xf numFmtId="0" fontId="17" fillId="0" borderId="113" xfId="50" applyNumberFormat="1" applyFont="1" applyFill="1" applyBorder="1" applyAlignment="1">
      <alignment horizontal="left" vertical="center"/>
    </xf>
    <xf numFmtId="173" fontId="17" fillId="0" borderId="0" xfId="13" applyNumberFormat="1" applyFont="1" applyFill="1" applyBorder="1" applyAlignment="1">
      <alignment horizontal="left" vertical="center" wrapText="1"/>
    </xf>
    <xf numFmtId="175" fontId="17" fillId="0" borderId="113" xfId="24" applyNumberFormat="1" applyFont="1" applyFill="1" applyBorder="1" applyAlignment="1">
      <alignment horizontal="center" vertical="center"/>
    </xf>
    <xf numFmtId="173" fontId="17" fillId="0" borderId="0" xfId="18" applyNumberFormat="1" applyFont="1" applyFill="1" applyBorder="1" applyAlignment="1">
      <alignment horizontal="left" vertical="center" wrapText="1"/>
    </xf>
    <xf numFmtId="170" fontId="22" fillId="0" borderId="0" xfId="24" applyNumberFormat="1" applyFont="1" applyFill="1" applyBorder="1" applyAlignment="1">
      <alignment horizontal="center" vertical="center"/>
    </xf>
    <xf numFmtId="0" fontId="7" fillId="0" borderId="10" xfId="50" applyFont="1" applyFill="1" applyBorder="1" applyAlignment="1">
      <alignment vertical="center"/>
    </xf>
    <xf numFmtId="0" fontId="48" fillId="0" borderId="10" xfId="50" applyFont="1" applyFill="1" applyBorder="1" applyAlignment="1">
      <alignment vertical="top"/>
    </xf>
    <xf numFmtId="0" fontId="10" fillId="0" borderId="113" xfId="66" applyFont="1" applyBorder="1" applyAlignment="1">
      <alignment horizontal="center" vertical="center"/>
    </xf>
    <xf numFmtId="0" fontId="9" fillId="0" borderId="113" xfId="66" applyFont="1" applyBorder="1" applyAlignment="1">
      <alignment horizontal="center" vertical="center"/>
    </xf>
    <xf numFmtId="0" fontId="9" fillId="0" borderId="113" xfId="66" applyFont="1" applyBorder="1" applyAlignment="1">
      <alignment vertical="center"/>
    </xf>
    <xf numFmtId="0" fontId="10" fillId="0" borderId="113" xfId="66" applyFont="1" applyBorder="1" applyAlignment="1">
      <alignment vertical="center"/>
    </xf>
    <xf numFmtId="43" fontId="10" fillId="0" borderId="113" xfId="31" applyNumberFormat="1" applyFont="1" applyBorder="1" applyAlignment="1">
      <alignment vertical="center"/>
    </xf>
    <xf numFmtId="0" fontId="10" fillId="0" borderId="123" xfId="66" applyFont="1" applyBorder="1" applyAlignment="1">
      <alignment horizontal="center" vertical="center"/>
    </xf>
    <xf numFmtId="0" fontId="10" fillId="0" borderId="81" xfId="66" applyFont="1" applyBorder="1"/>
    <xf numFmtId="0" fontId="10" fillId="0" borderId="81" xfId="66" applyFont="1" applyBorder="1" applyAlignment="1">
      <alignment horizontal="center"/>
    </xf>
    <xf numFmtId="185" fontId="10" fillId="0" borderId="124" xfId="66" applyNumberFormat="1" applyFont="1" applyBorder="1"/>
    <xf numFmtId="0" fontId="50" fillId="0" borderId="56" xfId="66" applyFont="1" applyBorder="1" applyAlignment="1">
      <alignment horizontal="center" vertical="center"/>
    </xf>
    <xf numFmtId="0" fontId="50" fillId="0" borderId="57" xfId="66" applyFont="1" applyBorder="1" applyAlignment="1">
      <alignment horizontal="center" vertical="center"/>
    </xf>
    <xf numFmtId="0" fontId="53" fillId="0" borderId="19" xfId="0" applyFont="1" applyBorder="1" applyAlignment="1">
      <alignment horizontal="center"/>
    </xf>
    <xf numFmtId="0" fontId="53" fillId="0" borderId="113" xfId="0" applyFont="1" applyBorder="1"/>
    <xf numFmtId="0" fontId="53" fillId="0" borderId="113" xfId="0" applyFont="1" applyBorder="1" applyAlignment="1">
      <alignment horizontal="center"/>
    </xf>
    <xf numFmtId="170" fontId="53" fillId="0" borderId="113" xfId="0" applyNumberFormat="1" applyFont="1" applyBorder="1" applyAlignment="1">
      <alignment horizontal="center"/>
    </xf>
    <xf numFmtId="0" fontId="53" fillId="0" borderId="123" xfId="0" applyFont="1" applyBorder="1" applyAlignment="1">
      <alignment horizontal="center"/>
    </xf>
    <xf numFmtId="0" fontId="53" fillId="0" borderId="81" xfId="0" applyFont="1" applyBorder="1"/>
    <xf numFmtId="0" fontId="53" fillId="0" borderId="81" xfId="0" applyFont="1" applyBorder="1" applyAlignment="1">
      <alignment horizontal="center"/>
    </xf>
    <xf numFmtId="167" fontId="53" fillId="0" borderId="124" xfId="0" applyNumberFormat="1" applyFont="1" applyBorder="1"/>
    <xf numFmtId="43" fontId="22" fillId="0" borderId="20" xfId="50" applyNumberFormat="1" applyFont="1" applyFill="1" applyBorder="1" applyAlignment="1">
      <alignment horizontal="center" vertical="center"/>
    </xf>
    <xf numFmtId="0" fontId="17" fillId="0" borderId="0" xfId="49" applyFont="1" applyFill="1" applyAlignment="1">
      <alignment horizontal="center" vertical="center"/>
    </xf>
    <xf numFmtId="0" fontId="18" fillId="0" borderId="0" xfId="49" applyFont="1" applyFill="1" applyBorder="1" applyAlignment="1">
      <alignment horizontal="center" vertical="center" wrapText="1"/>
    </xf>
    <xf numFmtId="0" fontId="17" fillId="0" borderId="0" xfId="50" applyFont="1" applyFill="1" applyAlignment="1">
      <alignment horizontal="center" vertical="center"/>
    </xf>
    <xf numFmtId="0" fontId="22" fillId="0" borderId="0" xfId="49" applyFont="1" applyFill="1" applyAlignment="1">
      <alignment horizontal="center" vertical="center"/>
    </xf>
    <xf numFmtId="41" fontId="9" fillId="0" borderId="1" xfId="68" applyNumberFormat="1" applyFont="1" applyBorder="1"/>
    <xf numFmtId="0" fontId="18" fillId="0" borderId="2" xfId="68" applyFont="1" applyBorder="1"/>
    <xf numFmtId="41" fontId="17" fillId="0" borderId="3" xfId="68" applyNumberFormat="1" applyFont="1" applyBorder="1"/>
    <xf numFmtId="0" fontId="17" fillId="0" borderId="4" xfId="68" applyFont="1" applyBorder="1"/>
    <xf numFmtId="0" fontId="17" fillId="0" borderId="5" xfId="68" applyFont="1" applyBorder="1"/>
    <xf numFmtId="0" fontId="17" fillId="0" borderId="1" xfId="68" applyFont="1" applyBorder="1"/>
    <xf numFmtId="0" fontId="17" fillId="0" borderId="2" xfId="68" applyFont="1" applyBorder="1"/>
    <xf numFmtId="0" fontId="9" fillId="0" borderId="0" xfId="68" applyFont="1"/>
    <xf numFmtId="0" fontId="18" fillId="0" borderId="0" xfId="68" applyFont="1"/>
    <xf numFmtId="44" fontId="9" fillId="0" borderId="126" xfId="7" applyNumberFormat="1" applyFont="1" applyFill="1" applyBorder="1" applyAlignment="1">
      <alignment vertical="center"/>
    </xf>
    <xf numFmtId="173" fontId="7" fillId="3" borderId="128" xfId="7" applyNumberFormat="1" applyFont="1" applyFill="1" applyBorder="1" applyAlignment="1">
      <alignment vertical="center"/>
    </xf>
    <xf numFmtId="0" fontId="10" fillId="3" borderId="2" xfId="68" applyFont="1" applyFill="1" applyBorder="1" applyAlignment="1">
      <alignment vertical="center"/>
    </xf>
    <xf numFmtId="0" fontId="10" fillId="3" borderId="5" xfId="68" applyFont="1" applyFill="1" applyBorder="1"/>
    <xf numFmtId="0" fontId="18" fillId="0" borderId="0" xfId="50" applyFont="1" applyFill="1" applyBorder="1" applyAlignment="1">
      <alignment horizontal="left" vertical="top"/>
    </xf>
    <xf numFmtId="179" fontId="22" fillId="0" borderId="0" xfId="20" applyNumberFormat="1" applyFont="1" applyFill="1" applyBorder="1" applyAlignment="1">
      <alignment horizontal="left" vertical="top"/>
    </xf>
    <xf numFmtId="175" fontId="22" fillId="0" borderId="0" xfId="24" applyNumberFormat="1" applyFont="1" applyFill="1" applyBorder="1" applyAlignment="1">
      <alignment horizontal="left" vertical="top"/>
    </xf>
    <xf numFmtId="43" fontId="17" fillId="0" borderId="0" xfId="50" applyNumberFormat="1" applyFont="1" applyFill="1" applyBorder="1" applyAlignment="1">
      <alignment vertical="top"/>
    </xf>
    <xf numFmtId="0" fontId="17" fillId="0" borderId="113" xfId="50" applyFont="1" applyFill="1" applyBorder="1" applyAlignment="1">
      <alignment horizontal="left" vertical="top"/>
    </xf>
    <xf numFmtId="0" fontId="17" fillId="0" borderId="113" xfId="50" applyFont="1" applyFill="1" applyBorder="1" applyAlignment="1">
      <alignment horizontal="left"/>
    </xf>
    <xf numFmtId="0" fontId="17" fillId="0" borderId="113" xfId="50" applyFont="1" applyFill="1" applyBorder="1" applyAlignment="1">
      <alignment horizontal="center"/>
    </xf>
    <xf numFmtId="177" fontId="17" fillId="0" borderId="113" xfId="20" applyNumberFormat="1" applyFont="1" applyFill="1" applyBorder="1" applyAlignment="1">
      <alignment horizontal="center"/>
    </xf>
    <xf numFmtId="0" fontId="17" fillId="0" borderId="113" xfId="50" applyFont="1" applyFill="1" applyBorder="1" applyAlignment="1">
      <alignment horizontal="center" vertical="top"/>
    </xf>
    <xf numFmtId="177" fontId="17" fillId="0" borderId="113" xfId="20" applyNumberFormat="1" applyFont="1" applyFill="1" applyBorder="1" applyAlignment="1">
      <alignment horizontal="center" vertical="top"/>
    </xf>
    <xf numFmtId="179" fontId="17" fillId="0" borderId="113" xfId="20" applyNumberFormat="1" applyFont="1" applyFill="1" applyBorder="1" applyAlignment="1">
      <alignment horizontal="left" vertical="top"/>
    </xf>
    <xf numFmtId="0" fontId="8" fillId="0" borderId="112" xfId="50" applyFont="1" applyFill="1" applyBorder="1" applyAlignment="1">
      <alignment vertical="top"/>
    </xf>
    <xf numFmtId="0" fontId="53" fillId="0" borderId="90" xfId="0" applyFont="1" applyBorder="1"/>
    <xf numFmtId="0" fontId="53" fillId="0" borderId="90" xfId="0" applyFont="1" applyBorder="1" applyAlignment="1">
      <alignment horizontal="center"/>
    </xf>
    <xf numFmtId="0" fontId="41" fillId="0" borderId="0" xfId="50" applyFont="1" applyFill="1" applyBorder="1">
      <alignment horizontal="left" vertical="top" wrapText="1"/>
    </xf>
    <xf numFmtId="0" fontId="41" fillId="0" borderId="0" xfId="50" applyFont="1" applyFill="1" applyBorder="1" applyAlignment="1">
      <alignment vertical="top"/>
    </xf>
    <xf numFmtId="0" fontId="7" fillId="0" borderId="91" xfId="50" applyFont="1" applyFill="1" applyBorder="1" applyAlignment="1">
      <alignment horizontal="center" vertical="center"/>
    </xf>
    <xf numFmtId="0" fontId="8" fillId="0" borderId="96" xfId="50" applyFont="1" applyFill="1" applyBorder="1" applyAlignment="1">
      <alignment horizontal="center" vertical="center"/>
    </xf>
    <xf numFmtId="0" fontId="7" fillId="0" borderId="129" xfId="50" applyFont="1" applyFill="1" applyBorder="1" applyAlignment="1">
      <alignment horizontal="center" vertical="center"/>
    </xf>
    <xf numFmtId="41" fontId="8" fillId="0" borderId="130" xfId="50" applyNumberFormat="1" applyFont="1" applyFill="1" applyBorder="1" applyAlignment="1">
      <alignment vertical="center"/>
    </xf>
    <xf numFmtId="0" fontId="7" fillId="0" borderId="28" xfId="50" applyFont="1" applyFill="1" applyBorder="1" applyAlignment="1">
      <alignment horizontal="center" vertical="center"/>
    </xf>
    <xf numFmtId="41" fontId="8" fillId="0" borderId="72" xfId="50" applyNumberFormat="1" applyFont="1" applyFill="1" applyBorder="1" applyAlignment="1">
      <alignment vertical="center"/>
    </xf>
    <xf numFmtId="0" fontId="8" fillId="0" borderId="28" xfId="50" applyFont="1" applyFill="1" applyBorder="1" applyAlignment="1">
      <alignment horizontal="center" vertical="center"/>
    </xf>
    <xf numFmtId="0" fontId="8" fillId="0" borderId="112" xfId="50" applyFont="1" applyFill="1" applyBorder="1" applyAlignment="1">
      <alignment horizontal="left" vertical="center"/>
    </xf>
    <xf numFmtId="0" fontId="8" fillId="0" borderId="111" xfId="50" applyFont="1" applyFill="1" applyBorder="1" applyAlignment="1">
      <alignment horizontal="left" vertical="center"/>
    </xf>
    <xf numFmtId="173" fontId="8" fillId="0" borderId="72" xfId="45" applyNumberFormat="1" applyFont="1" applyFill="1" applyBorder="1" applyAlignment="1">
      <alignment vertical="center"/>
    </xf>
    <xf numFmtId="0" fontId="7" fillId="0" borderId="112" xfId="50" applyFont="1" applyFill="1" applyBorder="1" applyAlignment="1">
      <alignment vertical="center"/>
    </xf>
    <xf numFmtId="0" fontId="8" fillId="0" borderId="22" xfId="50" applyFont="1" applyFill="1" applyBorder="1" applyAlignment="1">
      <alignment horizontal="center" vertical="center"/>
    </xf>
    <xf numFmtId="43" fontId="8" fillId="0" borderId="112" xfId="50" applyNumberFormat="1" applyFont="1" applyFill="1" applyBorder="1" applyAlignment="1">
      <alignment vertical="center"/>
    </xf>
    <xf numFmtId="0" fontId="41" fillId="0" borderId="22" xfId="50" applyFont="1" applyFill="1" applyBorder="1">
      <alignment horizontal="left" vertical="top" wrapText="1"/>
    </xf>
    <xf numFmtId="0" fontId="8" fillId="0" borderId="72" xfId="50" applyFont="1" applyFill="1" applyBorder="1">
      <alignment horizontal="left" vertical="top" wrapText="1"/>
    </xf>
    <xf numFmtId="0" fontId="7" fillId="0" borderId="22" xfId="50" applyFont="1" applyFill="1" applyBorder="1" applyAlignment="1">
      <alignment horizontal="center" vertical="center"/>
    </xf>
    <xf numFmtId="0" fontId="41" fillId="0" borderId="79" xfId="50" applyFont="1" applyFill="1" applyBorder="1">
      <alignment horizontal="left" vertical="top" wrapText="1"/>
    </xf>
    <xf numFmtId="0" fontId="8" fillId="0" borderId="78" xfId="50" applyFont="1" applyFill="1" applyBorder="1">
      <alignment horizontal="left" vertical="top" wrapText="1"/>
    </xf>
    <xf numFmtId="0" fontId="13" fillId="6" borderId="0" xfId="68" applyFont="1" applyFill="1"/>
    <xf numFmtId="0" fontId="13" fillId="6" borderId="0" xfId="68" applyFont="1" applyFill="1" applyAlignment="1">
      <alignment horizontal="center"/>
    </xf>
    <xf numFmtId="41" fontId="13" fillId="6" borderId="0" xfId="3" applyFont="1" applyFill="1"/>
    <xf numFmtId="43" fontId="13" fillId="6" borderId="0" xfId="68" applyNumberFormat="1" applyFont="1" applyFill="1"/>
    <xf numFmtId="41" fontId="13" fillId="6" borderId="0" xfId="3" applyFont="1" applyFill="1" applyAlignment="1">
      <alignment horizontal="center" vertical="center"/>
    </xf>
    <xf numFmtId="43" fontId="17" fillId="6" borderId="0" xfId="21" applyFont="1" applyFill="1"/>
    <xf numFmtId="0" fontId="17" fillId="6" borderId="0" xfId="68" applyFont="1" applyFill="1"/>
    <xf numFmtId="0" fontId="3" fillId="6" borderId="0" xfId="48" applyFill="1"/>
    <xf numFmtId="41" fontId="13" fillId="6" borderId="0" xfId="3" applyFont="1" applyFill="1" applyAlignment="1">
      <alignment horizontal="left" vertical="center"/>
    </xf>
    <xf numFmtId="41" fontId="13" fillId="6" borderId="0" xfId="15" applyFont="1" applyFill="1"/>
    <xf numFmtId="0" fontId="33" fillId="6" borderId="0" xfId="0" applyFont="1" applyFill="1" applyAlignment="1">
      <alignment horizontal="justify" vertical="center"/>
    </xf>
    <xf numFmtId="0" fontId="34" fillId="6" borderId="0" xfId="0" applyFont="1" applyFill="1" applyAlignment="1">
      <alignment horizontal="center" vertical="center"/>
    </xf>
    <xf numFmtId="0" fontId="35" fillId="6" borderId="0" xfId="0" applyFont="1" applyFill="1" applyAlignment="1">
      <alignment horizontal="center" vertical="center"/>
    </xf>
    <xf numFmtId="44" fontId="13" fillId="6" borderId="0" xfId="68" applyNumberFormat="1" applyFont="1" applyFill="1"/>
    <xf numFmtId="0" fontId="33" fillId="6" borderId="0" xfId="0" applyFont="1" applyFill="1" applyAlignment="1">
      <alignment horizontal="center" vertical="center"/>
    </xf>
    <xf numFmtId="41" fontId="13" fillId="6" borderId="0" xfId="15" applyFont="1" applyFill="1" applyAlignment="1">
      <alignment horizontal="left"/>
    </xf>
    <xf numFmtId="41" fontId="13" fillId="6" borderId="0" xfId="3" applyFont="1" applyFill="1" applyAlignment="1">
      <alignment horizontal="left"/>
    </xf>
    <xf numFmtId="173" fontId="13" fillId="6" borderId="0" xfId="3" applyNumberFormat="1" applyFont="1" applyFill="1" applyAlignment="1">
      <alignment horizontal="center"/>
    </xf>
    <xf numFmtId="173" fontId="13" fillId="6" borderId="0" xfId="3" applyNumberFormat="1" applyFont="1" applyFill="1"/>
    <xf numFmtId="0" fontId="36" fillId="6" borderId="0" xfId="0" applyFont="1" applyFill="1" applyAlignment="1">
      <alignment horizontal="justify" vertical="center"/>
    </xf>
    <xf numFmtId="0" fontId="19" fillId="6" borderId="0" xfId="37" applyNumberFormat="1" applyFont="1" applyFill="1"/>
    <xf numFmtId="43" fontId="19" fillId="6" borderId="0" xfId="39" applyFont="1" applyFill="1"/>
    <xf numFmtId="43" fontId="13" fillId="6" borderId="0" xfId="37" applyFont="1" applyFill="1"/>
    <xf numFmtId="0" fontId="36" fillId="6" borderId="0" xfId="0" applyFont="1" applyFill="1" applyAlignment="1">
      <alignment vertical="center"/>
    </xf>
    <xf numFmtId="0" fontId="37" fillId="6" borderId="0" xfId="0" applyFont="1" applyFill="1" applyAlignment="1">
      <alignment horizontal="center" vertical="center"/>
    </xf>
    <xf numFmtId="0" fontId="35" fillId="6" borderId="0" xfId="0" applyFont="1" applyFill="1" applyAlignment="1">
      <alignment vertical="center"/>
    </xf>
    <xf numFmtId="41" fontId="38" fillId="6" borderId="0" xfId="14" applyFont="1" applyFill="1" applyAlignment="1">
      <alignment horizontal="left"/>
    </xf>
    <xf numFmtId="41" fontId="13" fillId="6" borderId="0" xfId="14" applyFont="1" applyFill="1" applyAlignment="1">
      <alignment horizontal="left"/>
    </xf>
    <xf numFmtId="41" fontId="13" fillId="6" borderId="0" xfId="3" applyFont="1" applyFill="1" applyAlignment="1">
      <alignment horizontal="center"/>
    </xf>
    <xf numFmtId="173" fontId="38" fillId="6" borderId="0" xfId="14" applyNumberFormat="1" applyFont="1" applyFill="1" applyAlignment="1">
      <alignment horizontal="center"/>
    </xf>
    <xf numFmtId="173" fontId="38" fillId="6" borderId="0" xfId="14" applyNumberFormat="1" applyFont="1" applyFill="1"/>
    <xf numFmtId="0" fontId="13" fillId="6" borderId="0" xfId="68" applyFont="1" applyFill="1" applyAlignment="1">
      <alignment horizontal="left"/>
    </xf>
    <xf numFmtId="173" fontId="27" fillId="6" borderId="0" xfId="14" applyNumberFormat="1" applyFont="1" applyFill="1" applyAlignment="1">
      <alignment horizontal="center"/>
    </xf>
    <xf numFmtId="0" fontId="19" fillId="6" borderId="0" xfId="37" applyNumberFormat="1" applyFont="1" applyFill="1" applyAlignment="1">
      <alignment horizontal="center"/>
    </xf>
    <xf numFmtId="0" fontId="19" fillId="6" borderId="0" xfId="14" applyNumberFormat="1" applyFont="1" applyFill="1" applyAlignment="1">
      <alignment horizontal="center"/>
    </xf>
    <xf numFmtId="0" fontId="17" fillId="6" borderId="0" xfId="71" applyFont="1" applyFill="1"/>
    <xf numFmtId="43" fontId="13" fillId="6" borderId="0" xfId="37" applyFont="1" applyFill="1" applyAlignment="1">
      <alignment horizontal="center"/>
    </xf>
    <xf numFmtId="43" fontId="10" fillId="0" borderId="0" xfId="66" applyNumberFormat="1" applyFont="1" applyAlignment="1">
      <alignment horizontal="center"/>
    </xf>
    <xf numFmtId="0" fontId="22" fillId="0" borderId="0" xfId="50" applyFont="1" applyFill="1" applyBorder="1" applyAlignment="1">
      <alignment vertical="top"/>
    </xf>
    <xf numFmtId="175" fontId="22" fillId="0" borderId="0" xfId="24" applyNumberFormat="1" applyFont="1" applyFill="1" applyBorder="1" applyAlignment="1">
      <alignment vertical="top"/>
    </xf>
    <xf numFmtId="0" fontId="22" fillId="0" borderId="0" xfId="50" applyFont="1" applyFill="1" applyBorder="1" applyAlignment="1">
      <alignment horizontal="center"/>
    </xf>
    <xf numFmtId="179" fontId="17" fillId="0" borderId="0" xfId="20" applyNumberFormat="1" applyFont="1" applyFill="1" applyBorder="1" applyAlignment="1">
      <alignment horizontal="center" vertical="top"/>
    </xf>
    <xf numFmtId="179" fontId="17" fillId="0" borderId="0" xfId="20" applyNumberFormat="1" applyFont="1" applyFill="1" applyBorder="1" applyAlignment="1">
      <alignment horizontal="left" vertical="top"/>
    </xf>
    <xf numFmtId="0" fontId="8" fillId="0" borderId="0" xfId="50" applyFont="1" applyFill="1" applyBorder="1" applyAlignment="1"/>
    <xf numFmtId="0" fontId="7" fillId="0" borderId="0" xfId="50" applyFont="1" applyFill="1" applyBorder="1" applyAlignment="1"/>
    <xf numFmtId="168" fontId="18" fillId="0" borderId="115" xfId="2" applyFont="1" applyBorder="1" applyAlignment="1">
      <alignment horizontal="center" vertical="center"/>
    </xf>
    <xf numFmtId="41" fontId="9" fillId="6" borderId="13" xfId="68" applyNumberFormat="1" applyFont="1" applyFill="1" applyBorder="1" applyAlignment="1">
      <alignment horizontal="center" vertical="center"/>
    </xf>
    <xf numFmtId="41" fontId="9" fillId="6" borderId="112" xfId="68" applyNumberFormat="1" applyFont="1" applyFill="1" applyBorder="1" applyAlignment="1">
      <alignment horizontal="left" vertical="center"/>
    </xf>
    <xf numFmtId="0" fontId="17" fillId="6" borderId="10" xfId="68" applyFont="1" applyFill="1" applyBorder="1" applyAlignment="1">
      <alignment vertical="center"/>
    </xf>
    <xf numFmtId="0" fontId="17" fillId="6" borderId="126" xfId="68" applyFont="1" applyFill="1" applyBorder="1" applyAlignment="1">
      <alignment vertical="center"/>
    </xf>
    <xf numFmtId="0" fontId="17" fillId="6" borderId="115" xfId="68" applyFont="1" applyFill="1" applyBorder="1" applyAlignment="1">
      <alignment horizontal="center"/>
    </xf>
    <xf numFmtId="0" fontId="3" fillId="6" borderId="108" xfId="48" applyFill="1" applyBorder="1"/>
    <xf numFmtId="41" fontId="9" fillId="6" borderId="10" xfId="68" applyNumberFormat="1" applyFont="1" applyFill="1" applyBorder="1" applyAlignment="1">
      <alignment horizontal="left" vertical="center"/>
    </xf>
    <xf numFmtId="44" fontId="9" fillId="6" borderId="126" xfId="7" applyNumberFormat="1" applyFont="1" applyFill="1" applyBorder="1" applyAlignment="1">
      <alignment vertical="center"/>
    </xf>
    <xf numFmtId="187" fontId="18" fillId="6" borderId="108" xfId="48" applyNumberFormat="1" applyFont="1" applyFill="1" applyBorder="1"/>
    <xf numFmtId="0" fontId="10" fillId="6" borderId="10" xfId="7" applyNumberFormat="1" applyFont="1" applyFill="1" applyBorder="1" applyAlignment="1">
      <alignment horizontal="left" vertical="center"/>
    </xf>
    <xf numFmtId="0" fontId="10" fillId="6" borderId="10" xfId="68" applyFont="1" applyFill="1" applyBorder="1" applyAlignment="1">
      <alignment vertical="center"/>
    </xf>
    <xf numFmtId="10" fontId="18" fillId="6" borderId="115" xfId="78" applyNumberFormat="1" applyFont="1" applyFill="1" applyBorder="1" applyAlignment="1">
      <alignment horizontal="center" vertical="center"/>
    </xf>
    <xf numFmtId="0" fontId="10" fillId="6" borderId="9" xfId="68" applyFont="1" applyFill="1" applyBorder="1" applyAlignment="1">
      <alignment vertical="center"/>
    </xf>
    <xf numFmtId="173" fontId="10" fillId="6" borderId="126" xfId="7" applyNumberFormat="1" applyFont="1" applyFill="1" applyBorder="1" applyAlignment="1">
      <alignment vertical="center"/>
    </xf>
    <xf numFmtId="173" fontId="9" fillId="6" borderId="115" xfId="7" applyNumberFormat="1" applyFont="1" applyFill="1" applyBorder="1" applyAlignment="1">
      <alignment horizontal="center" vertical="center"/>
    </xf>
    <xf numFmtId="43" fontId="17" fillId="6" borderId="108" xfId="21" applyFont="1" applyFill="1" applyBorder="1"/>
    <xf numFmtId="173" fontId="10" fillId="6" borderId="127" xfId="7" applyNumberFormat="1" applyFont="1" applyFill="1" applyBorder="1" applyAlignment="1">
      <alignment vertical="center"/>
    </xf>
    <xf numFmtId="0" fontId="17" fillId="6" borderId="6" xfId="68" applyFont="1" applyFill="1" applyBorder="1" applyAlignment="1">
      <alignment vertical="center"/>
    </xf>
    <xf numFmtId="0" fontId="17" fillId="6" borderId="7" xfId="68" applyFont="1" applyFill="1" applyBorder="1" applyAlignment="1">
      <alignment vertical="center"/>
    </xf>
    <xf numFmtId="0" fontId="17" fillId="6" borderId="8" xfId="68" applyFont="1" applyFill="1" applyBorder="1" applyAlignment="1">
      <alignment vertical="center"/>
    </xf>
    <xf numFmtId="0" fontId="17" fillId="6" borderId="125" xfId="68" applyFont="1" applyFill="1" applyBorder="1" applyAlignment="1">
      <alignment vertical="center"/>
    </xf>
    <xf numFmtId="0" fontId="17" fillId="6" borderId="119" xfId="68" applyFont="1" applyFill="1" applyBorder="1"/>
    <xf numFmtId="0" fontId="3" fillId="6" borderId="107" xfId="48" applyFill="1" applyBorder="1"/>
    <xf numFmtId="169" fontId="10" fillId="0" borderId="0" xfId="66" applyNumberFormat="1" applyFont="1"/>
    <xf numFmtId="0" fontId="10" fillId="0" borderId="0" xfId="66" quotePrefix="1" applyFont="1"/>
    <xf numFmtId="0" fontId="53" fillId="0" borderId="136" xfId="0" applyFont="1" applyBorder="1"/>
    <xf numFmtId="0" fontId="53" fillId="0" borderId="136" xfId="0" applyFont="1" applyBorder="1" applyAlignment="1">
      <alignment horizontal="center"/>
    </xf>
    <xf numFmtId="170" fontId="34" fillId="6" borderId="0" xfId="0" applyNumberFormat="1" applyFont="1" applyFill="1" applyAlignment="1">
      <alignment horizontal="center" vertical="center"/>
    </xf>
    <xf numFmtId="44" fontId="34" fillId="6" borderId="0" xfId="0" applyNumberFormat="1" applyFont="1" applyFill="1" applyAlignment="1">
      <alignment horizontal="center" vertical="center"/>
    </xf>
    <xf numFmtId="178" fontId="17" fillId="0" borderId="20" xfId="35" applyNumberFormat="1" applyFont="1" applyFill="1" applyBorder="1" applyAlignment="1">
      <alignment vertical="center"/>
    </xf>
    <xf numFmtId="43" fontId="3" fillId="0" borderId="0" xfId="1" applyFont="1"/>
    <xf numFmtId="169" fontId="3" fillId="0" borderId="0" xfId="48" applyNumberFormat="1"/>
    <xf numFmtId="0" fontId="4" fillId="8" borderId="144" xfId="8" applyNumberFormat="1" applyFont="1" applyFill="1" applyBorder="1" applyAlignment="1">
      <alignment horizontal="center" vertical="center"/>
    </xf>
    <xf numFmtId="0" fontId="4" fillId="8" borderId="143" xfId="8" applyNumberFormat="1" applyFont="1" applyFill="1" applyBorder="1" applyAlignment="1">
      <alignment vertical="center"/>
    </xf>
    <xf numFmtId="170" fontId="4" fillId="8" borderId="145" xfId="8" applyNumberFormat="1" applyFont="1" applyFill="1" applyBorder="1" applyAlignment="1">
      <alignment vertical="center"/>
    </xf>
    <xf numFmtId="173" fontId="4" fillId="8" borderId="145" xfId="8" applyNumberFormat="1" applyFont="1" applyFill="1" applyBorder="1" applyAlignment="1">
      <alignment horizontal="center" vertical="center"/>
    </xf>
    <xf numFmtId="173" fontId="8" fillId="0" borderId="152" xfId="45" applyNumberFormat="1" applyFont="1" applyFill="1" applyBorder="1" applyAlignment="1">
      <alignment vertical="center"/>
    </xf>
    <xf numFmtId="0" fontId="8" fillId="0" borderId="150" xfId="50" applyFont="1" applyFill="1" applyBorder="1" applyAlignment="1">
      <alignment vertical="center"/>
    </xf>
    <xf numFmtId="0" fontId="8" fillId="0" borderId="148" xfId="50" applyFont="1" applyFill="1" applyBorder="1" applyAlignment="1">
      <alignment horizontal="center" vertical="center"/>
    </xf>
    <xf numFmtId="0" fontId="8" fillId="0" borderId="148" xfId="50" applyFont="1" applyFill="1" applyBorder="1" applyAlignment="1">
      <alignment vertical="center"/>
    </xf>
    <xf numFmtId="0" fontId="11" fillId="0" borderId="0" xfId="63" applyFont="1"/>
    <xf numFmtId="0" fontId="10" fillId="0" borderId="0" xfId="53" applyFont="1"/>
    <xf numFmtId="0" fontId="48" fillId="0" borderId="71" xfId="61" applyFont="1" applyBorder="1"/>
    <xf numFmtId="0" fontId="48" fillId="0" borderId="98" xfId="61" applyFont="1" applyBorder="1"/>
    <xf numFmtId="0" fontId="48" fillId="0" borderId="73" xfId="61" applyFont="1" applyBorder="1"/>
    <xf numFmtId="0" fontId="41" fillId="0" borderId="71" xfId="61" applyFont="1" applyBorder="1"/>
    <xf numFmtId="0" fontId="48" fillId="0" borderId="112" xfId="61" applyFont="1" applyBorder="1"/>
    <xf numFmtId="0" fontId="48" fillId="0" borderId="10" xfId="61" applyFont="1" applyBorder="1"/>
    <xf numFmtId="0" fontId="48" fillId="0" borderId="29" xfId="61" applyFont="1" applyBorder="1"/>
    <xf numFmtId="0" fontId="41" fillId="0" borderId="112" xfId="61" applyFont="1" applyBorder="1"/>
    <xf numFmtId="0" fontId="41" fillId="0" borderId="10" xfId="61" applyFont="1" applyBorder="1"/>
    <xf numFmtId="0" fontId="41" fillId="0" borderId="29" xfId="61" applyFont="1" applyBorder="1"/>
    <xf numFmtId="0" fontId="41" fillId="0" borderId="148" xfId="61" applyFont="1" applyBorder="1"/>
    <xf numFmtId="0" fontId="17" fillId="0" borderId="145" xfId="50" applyNumberFormat="1" applyFont="1" applyFill="1" applyBorder="1" applyAlignment="1">
      <alignment horizontal="left" vertical="center"/>
    </xf>
    <xf numFmtId="0" fontId="22" fillId="0" borderId="145" xfId="50" applyFont="1" applyFill="1" applyBorder="1" applyAlignment="1">
      <alignment horizontal="center" vertical="center"/>
    </xf>
    <xf numFmtId="179" fontId="22" fillId="0" borderId="145" xfId="20" applyNumberFormat="1" applyFont="1" applyFill="1" applyBorder="1" applyAlignment="1">
      <alignment vertical="center"/>
    </xf>
    <xf numFmtId="170" fontId="22" fillId="0" borderId="145" xfId="24" applyNumberFormat="1" applyFont="1" applyFill="1" applyBorder="1" applyAlignment="1">
      <alignment horizontal="left" vertical="center"/>
    </xf>
    <xf numFmtId="175" fontId="22" fillId="0" borderId="147" xfId="24" applyNumberFormat="1" applyFont="1" applyFill="1" applyBorder="1" applyAlignment="1">
      <alignment horizontal="center" vertical="center"/>
    </xf>
    <xf numFmtId="0" fontId="22" fillId="0" borderId="145" xfId="50" applyFont="1" applyFill="1" applyBorder="1" applyAlignment="1">
      <alignment horizontal="center" vertical="center" wrapText="1"/>
    </xf>
    <xf numFmtId="0" fontId="22" fillId="0" borderId="145" xfId="50" applyNumberFormat="1" applyFont="1" applyFill="1" applyBorder="1" applyAlignment="1">
      <alignment horizontal="center" vertical="center" wrapText="1"/>
    </xf>
    <xf numFmtId="170" fontId="17" fillId="0" borderId="145" xfId="24" applyNumberFormat="1" applyFont="1" applyFill="1" applyBorder="1" applyAlignment="1">
      <alignment horizontal="center" vertical="center" wrapText="1"/>
    </xf>
    <xf numFmtId="0" fontId="17" fillId="0" borderId="145" xfId="50" applyFont="1" applyFill="1" applyBorder="1" applyAlignment="1">
      <alignment horizontal="center" vertical="center"/>
    </xf>
    <xf numFmtId="179" fontId="17" fillId="0" borderId="145" xfId="20" applyNumberFormat="1" applyFont="1" applyFill="1" applyBorder="1" applyAlignment="1">
      <alignment vertical="center"/>
    </xf>
    <xf numFmtId="0" fontId="22" fillId="0" borderId="145" xfId="50" applyNumberFormat="1" applyFont="1" applyFill="1" applyBorder="1" applyAlignment="1">
      <alignment horizontal="left" vertical="center"/>
    </xf>
    <xf numFmtId="175" fontId="6" fillId="0" borderId="0" xfId="2821" applyNumberFormat="1" applyFont="1" applyFill="1" applyBorder="1" applyAlignment="1">
      <alignment horizontal="center" vertical="center"/>
    </xf>
    <xf numFmtId="175" fontId="6" fillId="0" borderId="14" xfId="2821" applyNumberFormat="1" applyFont="1" applyFill="1" applyBorder="1" applyAlignment="1">
      <alignment horizontal="center" vertical="center"/>
    </xf>
    <xf numFmtId="175" fontId="4" fillId="0" borderId="0" xfId="2821" applyNumberFormat="1" applyFont="1" applyFill="1" applyBorder="1" applyAlignment="1">
      <alignment horizontal="left" vertical="center"/>
    </xf>
    <xf numFmtId="175" fontId="4" fillId="0" borderId="14" xfId="2821" applyNumberFormat="1" applyFont="1" applyFill="1" applyBorder="1" applyAlignment="1">
      <alignment vertical="center"/>
    </xf>
    <xf numFmtId="175" fontId="4" fillId="0" borderId="0" xfId="2821" applyNumberFormat="1" applyFont="1" applyFill="1" applyBorder="1" applyAlignment="1">
      <alignment horizontal="center" vertical="center"/>
    </xf>
    <xf numFmtId="175" fontId="4" fillId="0" borderId="17" xfId="2821" applyNumberFormat="1" applyFont="1" applyFill="1" applyBorder="1" applyAlignment="1">
      <alignment vertical="center"/>
    </xf>
    <xf numFmtId="175" fontId="28" fillId="0" borderId="18" xfId="2821" applyNumberFormat="1" applyFont="1" applyFill="1" applyBorder="1" applyAlignment="1">
      <alignment vertical="center"/>
    </xf>
    <xf numFmtId="175" fontId="5" fillId="8" borderId="62" xfId="2821" applyNumberFormat="1" applyFont="1" applyFill="1" applyBorder="1" applyAlignment="1">
      <alignment horizontal="center" vertical="center"/>
    </xf>
    <xf numFmtId="175" fontId="5" fillId="8" borderId="63" xfId="2821" applyNumberFormat="1" applyFont="1" applyFill="1" applyBorder="1" applyAlignment="1">
      <alignment horizontal="center" vertical="center"/>
    </xf>
    <xf numFmtId="175" fontId="5" fillId="8" borderId="131" xfId="2821" applyNumberFormat="1" applyFont="1" applyFill="1" applyBorder="1" applyAlignment="1">
      <alignment horizontal="center" vertical="center"/>
    </xf>
    <xf numFmtId="175" fontId="5" fillId="8" borderId="64" xfId="2821" applyNumberFormat="1" applyFont="1" applyFill="1" applyBorder="1" applyAlignment="1">
      <alignment horizontal="center" vertical="center"/>
    </xf>
    <xf numFmtId="0" fontId="5" fillId="0" borderId="141" xfId="8" applyNumberFormat="1" applyFont="1" applyFill="1" applyBorder="1" applyAlignment="1">
      <alignment horizontal="center" vertical="center"/>
    </xf>
    <xf numFmtId="0" fontId="5" fillId="0" borderId="138" xfId="8" applyNumberFormat="1" applyFont="1" applyFill="1" applyBorder="1" applyAlignment="1">
      <alignment vertical="center"/>
    </xf>
    <xf numFmtId="0" fontId="5" fillId="0" borderId="140" xfId="8" applyNumberFormat="1" applyFont="1" applyFill="1" applyBorder="1" applyAlignment="1">
      <alignment horizontal="center" vertical="center"/>
    </xf>
    <xf numFmtId="170" fontId="5" fillId="0" borderId="138" xfId="8" applyNumberFormat="1" applyFont="1" applyFill="1" applyBorder="1" applyAlignment="1">
      <alignment horizontal="center" vertical="center"/>
    </xf>
    <xf numFmtId="173" fontId="5" fillId="0" borderId="137" xfId="8" applyNumberFormat="1" applyFont="1" applyFill="1" applyBorder="1" applyAlignment="1">
      <alignment horizontal="center" vertical="center"/>
    </xf>
    <xf numFmtId="175" fontId="5" fillId="0" borderId="137" xfId="2821" applyNumberFormat="1" applyFont="1" applyFill="1" applyBorder="1" applyAlignment="1">
      <alignment horizontal="center" vertical="center"/>
    </xf>
    <xf numFmtId="175" fontId="5" fillId="0" borderId="133" xfId="2821" applyNumberFormat="1" applyFont="1" applyFill="1" applyBorder="1" applyAlignment="1">
      <alignment horizontal="center" vertical="center"/>
    </xf>
    <xf numFmtId="1" fontId="5" fillId="0" borderId="149" xfId="2296" applyNumberFormat="1" applyFont="1" applyFill="1" applyBorder="1" applyAlignment="1">
      <alignment horizontal="center" vertical="center"/>
    </xf>
    <xf numFmtId="0" fontId="4" fillId="0" borderId="151" xfId="0" applyFont="1" applyBorder="1" applyAlignment="1">
      <alignment vertical="center"/>
    </xf>
    <xf numFmtId="173" fontId="4" fillId="0" borderId="110" xfId="2296" applyNumberFormat="1" applyFont="1" applyFill="1" applyBorder="1" applyAlignment="1">
      <alignment vertical="center"/>
    </xf>
    <xf numFmtId="0" fontId="5" fillId="0" borderId="148" xfId="8" applyNumberFormat="1" applyFont="1" applyFill="1" applyBorder="1" applyAlignment="1">
      <alignment vertical="center"/>
    </xf>
    <xf numFmtId="0" fontId="4" fillId="0" borderId="148" xfId="8" applyNumberFormat="1" applyFont="1" applyFill="1" applyBorder="1" applyAlignment="1">
      <alignment vertical="center"/>
    </xf>
    <xf numFmtId="175" fontId="4" fillId="0" borderId="110" xfId="2821" applyNumberFormat="1" applyFont="1" applyFill="1" applyBorder="1" applyAlignment="1">
      <alignment vertical="center"/>
    </xf>
    <xf numFmtId="175" fontId="4" fillId="0" borderId="23" xfId="2821" applyNumberFormat="1" applyFont="1" applyFill="1" applyBorder="1" applyAlignment="1">
      <alignment vertical="center"/>
    </xf>
    <xf numFmtId="175" fontId="4" fillId="0" borderId="104" xfId="2821" applyNumberFormat="1" applyFont="1" applyFill="1" applyBorder="1" applyAlignment="1">
      <alignment vertical="center"/>
    </xf>
    <xf numFmtId="175" fontId="4" fillId="0" borderId="122" xfId="2821" applyNumberFormat="1" applyFont="1" applyFill="1" applyBorder="1" applyAlignment="1">
      <alignment vertical="center"/>
    </xf>
    <xf numFmtId="175" fontId="5" fillId="8" borderId="145" xfId="2821" applyNumberFormat="1" applyFont="1" applyFill="1" applyBorder="1" applyAlignment="1">
      <alignment horizontal="right" vertical="center"/>
    </xf>
    <xf numFmtId="175" fontId="5" fillId="8" borderId="146" xfId="2821" applyNumberFormat="1" applyFont="1" applyFill="1" applyBorder="1" applyAlignment="1">
      <alignment horizontal="right" vertical="center"/>
    </xf>
    <xf numFmtId="175" fontId="4" fillId="0" borderId="68" xfId="2821" applyNumberFormat="1" applyFont="1" applyFill="1" applyBorder="1" applyAlignment="1">
      <alignment vertical="center"/>
    </xf>
    <xf numFmtId="175" fontId="4" fillId="0" borderId="69" xfId="2821" applyNumberFormat="1" applyFont="1" applyFill="1" applyBorder="1" applyAlignment="1">
      <alignment vertical="center"/>
    </xf>
    <xf numFmtId="0" fontId="4" fillId="0" borderId="148" xfId="8" applyNumberFormat="1" applyFont="1" applyFill="1" applyBorder="1" applyAlignment="1">
      <alignment horizontal="center" vertical="center"/>
    </xf>
    <xf numFmtId="0" fontId="5" fillId="0" borderId="148" xfId="8" applyNumberFormat="1" applyFont="1" applyFill="1" applyBorder="1" applyAlignment="1">
      <alignment horizontal="left" vertical="center"/>
    </xf>
    <xf numFmtId="175" fontId="4" fillId="0" borderId="106" xfId="2821" applyNumberFormat="1" applyFont="1" applyFill="1" applyBorder="1" applyAlignment="1">
      <alignment vertical="center"/>
    </xf>
    <xf numFmtId="0" fontId="5" fillId="0" borderId="148" xfId="9" applyNumberFormat="1" applyFont="1" applyFill="1" applyBorder="1" applyAlignment="1">
      <alignment vertical="center"/>
    </xf>
    <xf numFmtId="1" fontId="4" fillId="0" borderId="148" xfId="56" applyNumberFormat="1" applyFont="1" applyBorder="1" applyAlignment="1">
      <alignment vertical="center"/>
    </xf>
    <xf numFmtId="0" fontId="4" fillId="0" borderId="151" xfId="0" applyFont="1" applyBorder="1"/>
    <xf numFmtId="0" fontId="10" fillId="0" borderId="151" xfId="22" applyNumberFormat="1" applyFont="1" applyFill="1" applyBorder="1" applyAlignment="1">
      <alignment vertical="center" wrapText="1"/>
    </xf>
    <xf numFmtId="0" fontId="8" fillId="0" borderId="150" xfId="50" applyFont="1" applyFill="1" applyBorder="1" applyAlignment="1">
      <alignment horizontal="center" vertical="center"/>
    </xf>
    <xf numFmtId="0" fontId="8" fillId="0" borderId="148" xfId="50" applyFont="1" applyFill="1" applyBorder="1" applyAlignment="1">
      <alignment horizontal="left" vertical="center"/>
    </xf>
    <xf numFmtId="0" fontId="8" fillId="0" borderId="149" xfId="50" applyFont="1" applyFill="1" applyBorder="1" applyAlignment="1">
      <alignment horizontal="center" vertical="center"/>
    </xf>
    <xf numFmtId="183" fontId="17" fillId="0" borderId="145" xfId="20" applyNumberFormat="1" applyFont="1" applyFill="1" applyBorder="1" applyAlignment="1">
      <alignment vertical="center"/>
    </xf>
    <xf numFmtId="41" fontId="22" fillId="0" borderId="20" xfId="20" applyFont="1" applyFill="1" applyBorder="1" applyAlignment="1">
      <alignment vertical="center"/>
    </xf>
    <xf numFmtId="0" fontId="17" fillId="0" borderId="145" xfId="50" applyFont="1" applyFill="1" applyBorder="1" applyAlignment="1">
      <alignment horizontal="left" vertical="center"/>
    </xf>
    <xf numFmtId="170" fontId="22" fillId="0" borderId="0" xfId="50" applyNumberFormat="1" applyFont="1" applyFill="1" applyBorder="1" applyAlignment="1">
      <alignment horizontal="left" vertical="top"/>
    </xf>
    <xf numFmtId="0" fontId="10" fillId="0" borderId="145" xfId="66" applyFont="1" applyBorder="1" applyAlignment="1">
      <alignment vertical="center"/>
    </xf>
    <xf numFmtId="43" fontId="10" fillId="0" borderId="145" xfId="31" applyNumberFormat="1" applyFont="1" applyBorder="1" applyAlignment="1">
      <alignment vertical="center"/>
    </xf>
    <xf numFmtId="0" fontId="22" fillId="0" borderId="0" xfId="27" applyNumberFormat="1" applyFont="1" applyFill="1" applyAlignment="1">
      <alignment vertical="top"/>
    </xf>
    <xf numFmtId="194" fontId="22" fillId="0" borderId="20" xfId="20" applyNumberFormat="1" applyFont="1" applyFill="1" applyBorder="1" applyAlignment="1">
      <alignment vertical="center"/>
    </xf>
    <xf numFmtId="0" fontId="49" fillId="0" borderId="150" xfId="22" applyNumberFormat="1" applyFont="1" applyFill="1" applyBorder="1" applyAlignment="1">
      <alignment vertical="center"/>
    </xf>
    <xf numFmtId="0" fontId="9" fillId="0" borderId="151" xfId="22" applyNumberFormat="1" applyFont="1" applyFill="1" applyBorder="1" applyAlignment="1">
      <alignment vertical="center" wrapText="1"/>
    </xf>
    <xf numFmtId="0" fontId="10" fillId="0" borderId="150" xfId="22" applyNumberFormat="1" applyFont="1" applyFill="1" applyBorder="1" applyAlignment="1">
      <alignment vertical="center"/>
    </xf>
    <xf numFmtId="0" fontId="22" fillId="0" borderId="0" xfId="61" applyFont="1"/>
    <xf numFmtId="0" fontId="22" fillId="0" borderId="20" xfId="61" applyFont="1" applyBorder="1" applyAlignment="1">
      <alignment horizontal="center" vertical="center"/>
    </xf>
    <xf numFmtId="0" fontId="17" fillId="0" borderId="113" xfId="52" applyFont="1" applyBorder="1" applyAlignment="1">
      <alignment horizontal="left" vertical="center"/>
    </xf>
    <xf numFmtId="181" fontId="17" fillId="0" borderId="113" xfId="52" applyNumberFormat="1" applyFont="1" applyBorder="1" applyAlignment="1">
      <alignment horizontal="left" vertical="center"/>
    </xf>
    <xf numFmtId="174" fontId="17" fillId="0" borderId="20" xfId="52" applyNumberFormat="1" applyFont="1" applyBorder="1" applyAlignment="1">
      <alignment vertical="center"/>
    </xf>
    <xf numFmtId="0" fontId="22" fillId="0" borderId="0" xfId="52" applyFont="1"/>
    <xf numFmtId="170" fontId="22" fillId="0" borderId="0" xfId="52" applyNumberFormat="1" applyFont="1"/>
    <xf numFmtId="0" fontId="22" fillId="0" borderId="0" xfId="61" applyFont="1" applyAlignment="1">
      <alignment horizontal="center" vertical="center"/>
    </xf>
    <xf numFmtId="173" fontId="17" fillId="0" borderId="113" xfId="52" applyNumberFormat="1" applyFont="1" applyBorder="1" applyAlignment="1">
      <alignment horizontal="left" vertical="center"/>
    </xf>
    <xf numFmtId="173" fontId="17" fillId="0" borderId="20" xfId="52" applyNumberFormat="1" applyFont="1" applyBorder="1" applyAlignment="1">
      <alignment horizontal="left" vertical="center"/>
    </xf>
    <xf numFmtId="0" fontId="17" fillId="0" borderId="20" xfId="52" applyFont="1" applyBorder="1" applyAlignment="1">
      <alignment horizontal="left" vertical="center"/>
    </xf>
    <xf numFmtId="181" fontId="17" fillId="0" borderId="20" xfId="52" applyNumberFormat="1" applyFont="1" applyBorder="1" applyAlignment="1">
      <alignment horizontal="left" vertical="center"/>
    </xf>
    <xf numFmtId="0" fontId="31" fillId="0" borderId="0" xfId="52" applyFont="1" applyAlignment="1">
      <alignment vertical="center"/>
    </xf>
    <xf numFmtId="170" fontId="17" fillId="0" borderId="113" xfId="52" applyNumberFormat="1" applyFont="1" applyBorder="1" applyAlignment="1">
      <alignment horizontal="left" vertical="center"/>
    </xf>
    <xf numFmtId="170" fontId="17" fillId="0" borderId="20" xfId="52" applyNumberFormat="1" applyFont="1" applyBorder="1" applyAlignment="1">
      <alignment horizontal="left" vertical="center"/>
    </xf>
    <xf numFmtId="0" fontId="12" fillId="0" borderId="113" xfId="0" applyFont="1" applyBorder="1" applyAlignment="1">
      <alignment vertical="center"/>
    </xf>
    <xf numFmtId="170" fontId="17" fillId="0" borderId="0" xfId="52" applyNumberFormat="1" applyFont="1" applyAlignment="1">
      <alignment horizontal="left" vertical="center"/>
    </xf>
    <xf numFmtId="0" fontId="17" fillId="0" borderId="0" xfId="65" applyFont="1" applyAlignment="1">
      <alignment vertical="center"/>
    </xf>
    <xf numFmtId="0" fontId="22" fillId="0" borderId="20" xfId="52" applyFont="1" applyBorder="1" applyAlignment="1">
      <alignment horizontal="left" vertical="center"/>
    </xf>
    <xf numFmtId="173" fontId="22" fillId="0" borderId="113" xfId="52" applyNumberFormat="1" applyFont="1" applyBorder="1" applyAlignment="1">
      <alignment horizontal="left" vertical="center"/>
    </xf>
    <xf numFmtId="0" fontId="22" fillId="0" borderId="113" xfId="52" applyFont="1" applyBorder="1" applyAlignment="1">
      <alignment horizontal="left" vertical="center"/>
    </xf>
    <xf numFmtId="170" fontId="22" fillId="0" borderId="20" xfId="52" applyNumberFormat="1" applyFont="1" applyBorder="1" applyAlignment="1">
      <alignment horizontal="left" vertical="center"/>
    </xf>
    <xf numFmtId="0" fontId="22" fillId="0" borderId="0" xfId="52" applyFont="1" applyAlignment="1">
      <alignment vertical="center"/>
    </xf>
    <xf numFmtId="0" fontId="17" fillId="0" borderId="0" xfId="72" applyFont="1" applyAlignment="1" applyProtection="1">
      <alignment vertical="center"/>
    </xf>
    <xf numFmtId="0" fontId="17" fillId="0" borderId="0" xfId="51" applyFont="1" applyAlignment="1">
      <alignment vertical="center"/>
    </xf>
    <xf numFmtId="43" fontId="22" fillId="0" borderId="0" xfId="65" applyNumberFormat="1" applyFont="1" applyAlignment="1">
      <alignment horizontal="left" vertical="center"/>
    </xf>
    <xf numFmtId="170" fontId="22" fillId="0" borderId="113" xfId="52" applyNumberFormat="1" applyFont="1" applyBorder="1" applyAlignment="1">
      <alignment horizontal="left" vertical="center"/>
    </xf>
    <xf numFmtId="0" fontId="42" fillId="0" borderId="0" xfId="61" applyFont="1" applyAlignment="1">
      <alignment horizontal="center" vertical="center"/>
    </xf>
    <xf numFmtId="0" fontId="42" fillId="0" borderId="0" xfId="61" applyFont="1" applyAlignment="1">
      <alignment vertical="center"/>
    </xf>
    <xf numFmtId="0" fontId="42" fillId="0" borderId="0" xfId="61" applyFont="1" applyAlignment="1">
      <alignment horizontal="left" vertical="center"/>
    </xf>
    <xf numFmtId="0" fontId="22" fillId="0" borderId="145" xfId="61" applyFont="1" applyBorder="1" applyAlignment="1">
      <alignment horizontal="center" vertical="center"/>
    </xf>
    <xf numFmtId="0" fontId="17" fillId="0" borderId="0" xfId="52" applyFont="1"/>
    <xf numFmtId="0" fontId="17" fillId="0" borderId="20" xfId="52" applyFont="1" applyBorder="1" applyAlignment="1">
      <alignment horizontal="center" vertical="center"/>
    </xf>
    <xf numFmtId="175" fontId="17" fillId="0" borderId="40" xfId="52" applyNumberFormat="1" applyFont="1" applyBorder="1" applyAlignment="1">
      <alignment horizontal="center" vertical="center"/>
    </xf>
    <xf numFmtId="0" fontId="17" fillId="0" borderId="0" xfId="52" applyFont="1" applyAlignment="1">
      <alignment horizontal="left" vertical="center"/>
    </xf>
    <xf numFmtId="0" fontId="17" fillId="0" borderId="20" xfId="52" applyFont="1" applyBorder="1" applyAlignment="1">
      <alignment vertical="center"/>
    </xf>
    <xf numFmtId="181" fontId="17" fillId="0" borderId="0" xfId="52" applyNumberFormat="1" applyFont="1" applyAlignment="1">
      <alignment horizontal="left" vertical="center"/>
    </xf>
    <xf numFmtId="0" fontId="17" fillId="0" borderId="20" xfId="52" applyFont="1" applyBorder="1" applyAlignment="1">
      <alignment horizontal="left" vertical="center" wrapText="1"/>
    </xf>
    <xf numFmtId="173" fontId="17" fillId="0" borderId="0" xfId="52" applyNumberFormat="1" applyFont="1" applyAlignment="1">
      <alignment horizontal="left" vertical="center"/>
    </xf>
    <xf numFmtId="9" fontId="17" fillId="0" borderId="20" xfId="52" applyNumberFormat="1" applyFont="1" applyBorder="1" applyAlignment="1">
      <alignment horizontal="center" vertical="center"/>
    </xf>
    <xf numFmtId="0" fontId="17" fillId="0" borderId="0" xfId="52" applyFont="1" applyAlignment="1">
      <alignment horizontal="center" vertical="center"/>
    </xf>
    <xf numFmtId="0" fontId="17" fillId="0" borderId="0" xfId="52" applyFont="1" applyAlignment="1">
      <alignment horizontal="left" vertical="center" wrapText="1"/>
    </xf>
    <xf numFmtId="174" fontId="17" fillId="0" borderId="0" xfId="52" applyNumberFormat="1" applyFont="1" applyAlignment="1">
      <alignment vertical="center"/>
    </xf>
    <xf numFmtId="175" fontId="17" fillId="0" borderId="0" xfId="52" applyNumberFormat="1" applyFont="1" applyAlignment="1">
      <alignment horizontal="center" vertical="center"/>
    </xf>
    <xf numFmtId="178" fontId="17" fillId="0" borderId="20" xfId="52" applyNumberFormat="1" applyFont="1" applyBorder="1" applyAlignment="1">
      <alignment vertical="center"/>
    </xf>
    <xf numFmtId="0" fontId="31" fillId="0" borderId="0" xfId="52" applyFont="1" applyAlignment="1">
      <alignment horizontal="center"/>
    </xf>
    <xf numFmtId="0" fontId="18" fillId="0" borderId="0" xfId="52" applyFont="1" applyAlignment="1">
      <alignment vertical="center"/>
    </xf>
    <xf numFmtId="0" fontId="31" fillId="0" borderId="0" xfId="52" applyFont="1" applyAlignment="1">
      <alignment horizontal="center" vertical="center"/>
    </xf>
    <xf numFmtId="175" fontId="31" fillId="0" borderId="0" xfId="52" applyNumberFormat="1" applyFont="1" applyAlignment="1">
      <alignment horizontal="center" vertical="center"/>
    </xf>
    <xf numFmtId="0" fontId="31" fillId="0" borderId="0" xfId="52" applyFont="1"/>
    <xf numFmtId="0" fontId="55" fillId="0" borderId="0" xfId="52" applyFont="1" applyAlignment="1">
      <alignment horizontal="center"/>
    </xf>
    <xf numFmtId="0" fontId="17" fillId="0" borderId="0" xfId="52" applyFont="1" applyAlignment="1">
      <alignment vertical="center"/>
    </xf>
    <xf numFmtId="0" fontId="18" fillId="0" borderId="0" xfId="52" applyFont="1" applyAlignment="1">
      <alignment horizontal="center" vertical="center" wrapText="1"/>
    </xf>
    <xf numFmtId="0" fontId="18" fillId="0" borderId="0" xfId="52" applyFont="1" applyAlignment="1">
      <alignment horizontal="left" vertical="center" wrapText="1"/>
    </xf>
    <xf numFmtId="175" fontId="18" fillId="0" borderId="0" xfId="52" applyNumberFormat="1" applyFont="1" applyAlignment="1">
      <alignment horizontal="center" vertical="center" wrapText="1"/>
    </xf>
    <xf numFmtId="0" fontId="17" fillId="0" borderId="0" xfId="52" applyFont="1" applyAlignment="1">
      <alignment horizontal="center"/>
    </xf>
    <xf numFmtId="0" fontId="12" fillId="0" borderId="0" xfId="0" applyFont="1"/>
    <xf numFmtId="0" fontId="22" fillId="0" borderId="0" xfId="65" applyFont="1" applyAlignment="1">
      <alignment horizontal="center"/>
    </xf>
    <xf numFmtId="0" fontId="17" fillId="0" borderId="0" xfId="65" applyFont="1" applyAlignment="1">
      <alignment horizontal="center" vertical="center"/>
    </xf>
    <xf numFmtId="174" fontId="17" fillId="0" borderId="0" xfId="65" applyNumberFormat="1" applyFont="1" applyAlignment="1">
      <alignment vertical="center"/>
    </xf>
    <xf numFmtId="175" fontId="17" fillId="0" borderId="0" xfId="65" applyNumberFormat="1" applyFont="1" applyAlignment="1">
      <alignment horizontal="center" vertical="center"/>
    </xf>
    <xf numFmtId="0" fontId="17" fillId="0" borderId="0" xfId="65" applyFont="1" applyAlignment="1">
      <alignment horizontal="center" vertical="top" wrapText="1"/>
    </xf>
    <xf numFmtId="0" fontId="18" fillId="0" borderId="0" xfId="65" applyFont="1" applyAlignment="1">
      <alignment horizontal="center" vertical="center"/>
    </xf>
    <xf numFmtId="0" fontId="18" fillId="0" borderId="0" xfId="65" applyFont="1" applyAlignment="1">
      <alignment horizontal="left" vertical="center" wrapText="1"/>
    </xf>
    <xf numFmtId="0" fontId="18" fillId="0" borderId="0" xfId="65" applyFont="1" applyAlignment="1">
      <alignment horizontal="center" vertical="center" wrapText="1"/>
    </xf>
    <xf numFmtId="0" fontId="18" fillId="0" borderId="0" xfId="65" applyFont="1" applyAlignment="1">
      <alignment vertical="center"/>
    </xf>
    <xf numFmtId="175" fontId="18" fillId="0" borderId="0" xfId="65" applyNumberFormat="1" applyFont="1" applyAlignment="1">
      <alignment horizontal="center" vertical="center" wrapText="1"/>
    </xf>
    <xf numFmtId="0" fontId="17" fillId="0" borderId="0" xfId="52" applyFont="1" applyAlignment="1">
      <alignment horizontal="center" vertical="center" wrapText="1"/>
    </xf>
    <xf numFmtId="175" fontId="17" fillId="0" borderId="0" xfId="52" applyNumberFormat="1" applyFont="1" applyAlignment="1">
      <alignment horizontal="center" vertical="center" wrapText="1"/>
    </xf>
    <xf numFmtId="0" fontId="22" fillId="0" borderId="0" xfId="52" applyFont="1" applyAlignment="1">
      <alignment horizontal="center"/>
    </xf>
    <xf numFmtId="0" fontId="22" fillId="0" borderId="20" xfId="52" applyFont="1" applyBorder="1" applyAlignment="1">
      <alignment horizontal="center" vertical="center"/>
    </xf>
    <xf numFmtId="174" fontId="22" fillId="0" borderId="20" xfId="52" applyNumberFormat="1" applyFont="1" applyBorder="1" applyAlignment="1">
      <alignment vertical="center"/>
    </xf>
    <xf numFmtId="175" fontId="22" fillId="0" borderId="40" xfId="52" applyNumberFormat="1" applyFont="1" applyBorder="1" applyAlignment="1">
      <alignment horizontal="center" vertical="center"/>
    </xf>
    <xf numFmtId="0" fontId="22" fillId="0" borderId="0" xfId="52" applyFont="1" applyAlignment="1">
      <alignment horizontal="left" vertical="center"/>
    </xf>
    <xf numFmtId="173" fontId="22" fillId="0" borderId="0" xfId="52" applyNumberFormat="1" applyFont="1" applyAlignment="1">
      <alignment horizontal="left" vertical="center"/>
    </xf>
    <xf numFmtId="170" fontId="22" fillId="0" borderId="0" xfId="52" applyNumberFormat="1" applyFont="1" applyAlignment="1">
      <alignment horizontal="left" vertical="center"/>
    </xf>
    <xf numFmtId="0" fontId="22" fillId="0" borderId="0" xfId="52" applyFont="1" applyAlignment="1">
      <alignment horizontal="center" vertical="center"/>
    </xf>
    <xf numFmtId="175" fontId="22" fillId="0" borderId="0" xfId="52" applyNumberFormat="1" applyFont="1" applyAlignment="1">
      <alignment horizontal="center" vertical="center"/>
    </xf>
    <xf numFmtId="0" fontId="22" fillId="0" borderId="0" xfId="61" applyFont="1" applyAlignment="1">
      <alignment horizontal="center"/>
    </xf>
    <xf numFmtId="0" fontId="17" fillId="0" borderId="0" xfId="72" applyFont="1" applyAlignment="1" applyProtection="1">
      <alignment horizontal="center" vertical="center"/>
    </xf>
    <xf numFmtId="175" fontId="17" fillId="0" borderId="0" xfId="72" applyNumberFormat="1" applyFont="1" applyAlignment="1" applyProtection="1">
      <alignment horizontal="center" vertical="center"/>
    </xf>
    <xf numFmtId="0" fontId="17" fillId="0" borderId="0" xfId="72" applyFont="1" applyProtection="1"/>
    <xf numFmtId="0" fontId="17" fillId="0" borderId="0" xfId="51" applyFont="1" applyAlignment="1">
      <alignment horizontal="center" vertical="center"/>
    </xf>
    <xf numFmtId="175" fontId="17" fillId="0" borderId="0" xfId="51" applyNumberFormat="1" applyFont="1" applyAlignment="1">
      <alignment horizontal="center" vertical="center"/>
    </xf>
    <xf numFmtId="43" fontId="18" fillId="0" borderId="0" xfId="65" applyNumberFormat="1" applyFont="1" applyAlignment="1">
      <alignment horizontal="center" vertical="center"/>
    </xf>
    <xf numFmtId="182" fontId="18" fillId="0" borderId="0" xfId="65" applyNumberFormat="1" applyFont="1" applyAlignment="1">
      <alignment vertical="center"/>
    </xf>
    <xf numFmtId="175" fontId="18" fillId="0" borderId="0" xfId="65" applyNumberFormat="1" applyFont="1" applyAlignment="1">
      <alignment horizontal="center" vertical="center"/>
    </xf>
    <xf numFmtId="0" fontId="18" fillId="0" borderId="0" xfId="65" applyFont="1" applyAlignment="1">
      <alignment horizontal="left" vertical="center"/>
    </xf>
    <xf numFmtId="0" fontId="18" fillId="0" borderId="0" xfId="52" applyFont="1" applyAlignment="1">
      <alignment horizontal="center" vertical="top" wrapText="1"/>
    </xf>
    <xf numFmtId="175" fontId="5" fillId="8" borderId="105" xfId="74" applyNumberFormat="1" applyFont="1" applyFill="1" applyBorder="1" applyAlignment="1">
      <alignment horizontal="center" vertical="center"/>
    </xf>
    <xf numFmtId="0" fontId="28" fillId="0" borderId="110" xfId="0" applyFont="1" applyBorder="1"/>
    <xf numFmtId="41" fontId="9" fillId="6" borderId="112" xfId="68" applyNumberFormat="1" applyFont="1" applyFill="1" applyBorder="1" applyAlignment="1">
      <alignment vertical="center"/>
    </xf>
    <xf numFmtId="10" fontId="4" fillId="0" borderId="151" xfId="74" applyNumberFormat="1" applyFont="1" applyFill="1" applyBorder="1" applyAlignment="1">
      <alignment horizontal="center" vertical="center"/>
    </xf>
    <xf numFmtId="0" fontId="28" fillId="0" borderId="151" xfId="0" applyFont="1" applyBorder="1" applyAlignment="1">
      <alignment horizontal="center"/>
    </xf>
    <xf numFmtId="173" fontId="4" fillId="0" borderId="139" xfId="8" applyNumberFormat="1" applyFont="1" applyFill="1" applyBorder="1" applyAlignment="1">
      <alignment vertical="center"/>
    </xf>
    <xf numFmtId="175" fontId="5" fillId="8" borderId="122" xfId="74" applyNumberFormat="1" applyFont="1" applyFill="1" applyBorder="1" applyAlignment="1">
      <alignment horizontal="center" vertical="center"/>
    </xf>
    <xf numFmtId="170" fontId="28" fillId="0" borderId="110" xfId="0" applyNumberFormat="1" applyFont="1" applyBorder="1"/>
    <xf numFmtId="10" fontId="28" fillId="0" borderId="151" xfId="0" applyNumberFormat="1" applyFont="1" applyBorder="1" applyAlignment="1">
      <alignment horizontal="center"/>
    </xf>
    <xf numFmtId="10" fontId="28" fillId="0" borderId="0" xfId="0" applyNumberFormat="1" applyFont="1" applyAlignment="1">
      <alignment horizontal="center"/>
    </xf>
    <xf numFmtId="10" fontId="4" fillId="0" borderId="0" xfId="8" applyNumberFormat="1" applyFont="1" applyFill="1" applyAlignment="1">
      <alignment horizontal="center" vertical="center"/>
    </xf>
    <xf numFmtId="10" fontId="28" fillId="0" borderId="0" xfId="0" applyNumberFormat="1" applyFont="1" applyAlignment="1">
      <alignment horizontal="center" vertical="center"/>
    </xf>
    <xf numFmtId="10" fontId="4" fillId="0" borderId="151" xfId="6" applyNumberFormat="1" applyFont="1" applyFill="1" applyBorder="1" applyAlignment="1">
      <alignment horizontal="center" vertical="center"/>
    </xf>
    <xf numFmtId="41" fontId="9" fillId="0" borderId="13" xfId="68" applyNumberFormat="1" applyFont="1" applyBorder="1" applyAlignment="1">
      <alignment horizontal="center" vertical="center"/>
    </xf>
    <xf numFmtId="0" fontId="41" fillId="0" borderId="151" xfId="61" applyFont="1" applyBorder="1"/>
    <xf numFmtId="0" fontId="10" fillId="0" borderId="148" xfId="50" applyNumberFormat="1" applyFont="1" applyFill="1" applyBorder="1" applyAlignment="1">
      <alignment horizontal="left" vertical="top"/>
    </xf>
    <xf numFmtId="168" fontId="82" fillId="0" borderId="0" xfId="2" applyFont="1" applyBorder="1" applyAlignment="1">
      <alignment vertical="center"/>
    </xf>
    <xf numFmtId="168" fontId="53" fillId="0" borderId="0" xfId="2" applyFont="1"/>
    <xf numFmtId="0" fontId="10" fillId="6" borderId="158" xfId="68" applyFont="1" applyFill="1" applyBorder="1" applyAlignment="1">
      <alignment horizontal="left" vertical="center"/>
    </xf>
    <xf numFmtId="0" fontId="10" fillId="6" borderId="134" xfId="7" applyNumberFormat="1" applyFont="1" applyFill="1" applyBorder="1" applyAlignment="1">
      <alignment horizontal="left" vertical="center"/>
    </xf>
    <xf numFmtId="0" fontId="10" fillId="6" borderId="134" xfId="68" applyFont="1" applyFill="1" applyBorder="1" applyAlignment="1">
      <alignment vertical="center"/>
    </xf>
    <xf numFmtId="173" fontId="9" fillId="6" borderId="159" xfId="7" applyNumberFormat="1" applyFont="1" applyFill="1" applyBorder="1" applyAlignment="1">
      <alignment vertical="center"/>
    </xf>
    <xf numFmtId="10" fontId="18" fillId="6" borderId="160" xfId="78" applyNumberFormat="1" applyFont="1" applyFill="1" applyBorder="1" applyAlignment="1">
      <alignment horizontal="center" vertical="center"/>
    </xf>
    <xf numFmtId="173" fontId="9" fillId="6" borderId="160" xfId="7" applyNumberFormat="1" applyFont="1" applyFill="1" applyBorder="1" applyAlignment="1">
      <alignment vertical="center"/>
    </xf>
    <xf numFmtId="41" fontId="9" fillId="6" borderId="161" xfId="68" applyNumberFormat="1" applyFont="1" applyFill="1" applyBorder="1" applyAlignment="1">
      <alignment horizontal="center" vertical="center"/>
    </xf>
    <xf numFmtId="41" fontId="9" fillId="6" borderId="162" xfId="68" applyNumberFormat="1" applyFont="1" applyFill="1" applyBorder="1" applyAlignment="1">
      <alignment horizontal="left" vertical="center"/>
    </xf>
    <xf numFmtId="41" fontId="9" fillId="6" borderId="103" xfId="68" applyNumberFormat="1" applyFont="1" applyFill="1" applyBorder="1" applyAlignment="1">
      <alignment horizontal="left" vertical="center"/>
    </xf>
    <xf numFmtId="44" fontId="9" fillId="6" borderId="163" xfId="7" applyNumberFormat="1" applyFont="1" applyFill="1" applyBorder="1" applyAlignment="1">
      <alignment vertical="center"/>
    </xf>
    <xf numFmtId="0" fontId="17" fillId="6" borderId="157" xfId="68" applyFont="1" applyFill="1" applyBorder="1" applyAlignment="1">
      <alignment horizontal="center"/>
    </xf>
    <xf numFmtId="0" fontId="3" fillId="6" borderId="164" xfId="48" applyFill="1" applyBorder="1"/>
    <xf numFmtId="0" fontId="41" fillId="0" borderId="148" xfId="50" applyFont="1" applyFill="1" applyBorder="1">
      <alignment horizontal="left" vertical="top" wrapText="1"/>
    </xf>
    <xf numFmtId="0" fontId="8" fillId="0" borderId="151" xfId="50" applyFont="1" applyFill="1" applyBorder="1" applyAlignment="1">
      <alignment vertical="center"/>
    </xf>
    <xf numFmtId="0" fontId="10" fillId="0" borderId="0" xfId="63" applyFont="1"/>
    <xf numFmtId="0" fontId="10" fillId="0" borderId="0" xfId="63" applyFont="1" applyAlignment="1">
      <alignment horizontal="center"/>
    </xf>
    <xf numFmtId="0" fontId="9" fillId="0" borderId="52" xfId="63" applyFont="1" applyBorder="1" applyAlignment="1">
      <alignment vertical="center"/>
    </xf>
    <xf numFmtId="0" fontId="9" fillId="0" borderId="53" xfId="63" applyFont="1" applyBorder="1" applyAlignment="1">
      <alignment vertical="center"/>
    </xf>
    <xf numFmtId="0" fontId="9" fillId="0" borderId="54" xfId="63" applyFont="1" applyBorder="1" applyAlignment="1">
      <alignment horizontal="center" vertical="center"/>
    </xf>
    <xf numFmtId="0" fontId="9" fillId="0" borderId="25" xfId="63" applyFont="1" applyBorder="1" applyAlignment="1">
      <alignment horizontal="center" vertical="center"/>
    </xf>
    <xf numFmtId="0" fontId="9" fillId="0" borderId="37" xfId="63" applyFont="1" applyBorder="1" applyAlignment="1">
      <alignment vertical="center"/>
    </xf>
    <xf numFmtId="0" fontId="9" fillId="0" borderId="38" xfId="63" applyFont="1" applyBorder="1" applyAlignment="1">
      <alignment vertical="center"/>
    </xf>
    <xf numFmtId="0" fontId="9" fillId="0" borderId="44" xfId="63" applyFont="1" applyBorder="1" applyAlignment="1">
      <alignment horizontal="center" vertical="center"/>
    </xf>
    <xf numFmtId="0" fontId="10" fillId="0" borderId="46" xfId="63" applyFont="1" applyBorder="1" applyAlignment="1">
      <alignment horizontal="center" vertical="center"/>
    </xf>
    <xf numFmtId="0" fontId="10" fillId="0" borderId="47" xfId="63" applyFont="1" applyBorder="1" applyAlignment="1">
      <alignment horizontal="center" vertical="center"/>
    </xf>
    <xf numFmtId="0" fontId="10" fillId="0" borderId="45" xfId="63" applyFont="1" applyBorder="1" applyAlignment="1">
      <alignment horizontal="center" vertical="center"/>
    </xf>
    <xf numFmtId="0" fontId="10" fillId="0" borderId="49" xfId="63" applyFont="1" applyBorder="1" applyAlignment="1">
      <alignment vertical="center"/>
    </xf>
    <xf numFmtId="0" fontId="10" fillId="0" borderId="50" xfId="63" applyFont="1" applyBorder="1" applyAlignment="1">
      <alignment vertical="center"/>
    </xf>
    <xf numFmtId="0" fontId="10" fillId="0" borderId="48" xfId="63" applyFont="1" applyBorder="1" applyAlignment="1">
      <alignment horizontal="center" vertical="center"/>
    </xf>
    <xf numFmtId="0" fontId="49" fillId="0" borderId="21" xfId="58" applyFont="1" applyBorder="1" applyAlignment="1">
      <alignment vertical="center"/>
    </xf>
    <xf numFmtId="0" fontId="10" fillId="0" borderId="21" xfId="58" applyFont="1" applyBorder="1" applyAlignment="1">
      <alignment vertical="center"/>
    </xf>
    <xf numFmtId="0" fontId="10" fillId="0" borderId="21" xfId="0" applyFont="1" applyBorder="1" applyAlignment="1">
      <alignment vertical="center"/>
    </xf>
    <xf numFmtId="187" fontId="10" fillId="0" borderId="24" xfId="0" applyNumberFormat="1" applyFont="1" applyBorder="1" applyAlignment="1">
      <alignment vertical="center"/>
    </xf>
    <xf numFmtId="0" fontId="10" fillId="0" borderId="42" xfId="63" applyFont="1" applyBorder="1" applyAlignment="1">
      <alignment vertical="center"/>
    </xf>
    <xf numFmtId="0" fontId="10" fillId="0" borderId="43" xfId="63" applyFont="1" applyBorder="1" applyAlignment="1">
      <alignment vertical="center"/>
    </xf>
    <xf numFmtId="0" fontId="10" fillId="0" borderId="41" xfId="63" applyFont="1" applyBorder="1" applyAlignment="1">
      <alignment horizontal="center" vertical="center"/>
    </xf>
    <xf numFmtId="0" fontId="49" fillId="0" borderId="42" xfId="58" applyFont="1" applyBorder="1" applyAlignment="1">
      <alignment vertical="center"/>
    </xf>
    <xf numFmtId="0" fontId="10" fillId="0" borderId="43" xfId="58" applyFont="1" applyBorder="1" applyAlignment="1">
      <alignment vertical="center"/>
    </xf>
    <xf numFmtId="0" fontId="10" fillId="0" borderId="41" xfId="0" applyFont="1" applyBorder="1" applyAlignment="1">
      <alignment vertical="center"/>
    </xf>
    <xf numFmtId="0" fontId="10" fillId="0" borderId="120" xfId="63" applyFont="1" applyBorder="1" applyAlignment="1">
      <alignment vertical="center"/>
    </xf>
    <xf numFmtId="0" fontId="49" fillId="0" borderId="120" xfId="63" applyFont="1" applyBorder="1"/>
    <xf numFmtId="0" fontId="10" fillId="0" borderId="120" xfId="63" applyFont="1" applyBorder="1"/>
    <xf numFmtId="0" fontId="10" fillId="0" borderId="41" xfId="63" applyFont="1" applyBorder="1" applyAlignment="1">
      <alignment horizontal="center"/>
    </xf>
    <xf numFmtId="0" fontId="49" fillId="0" borderId="42" xfId="63" applyFont="1" applyBorder="1" applyAlignment="1">
      <alignment horizontal="left"/>
    </xf>
    <xf numFmtId="0" fontId="9" fillId="0" borderId="43" xfId="63" applyFont="1" applyBorder="1" applyAlignment="1">
      <alignment horizontal="left"/>
    </xf>
    <xf numFmtId="0" fontId="9" fillId="0" borderId="42" xfId="63" applyFont="1" applyBorder="1" applyAlignment="1">
      <alignment horizontal="left"/>
    </xf>
    <xf numFmtId="0" fontId="10" fillId="0" borderId="42" xfId="63" applyFont="1" applyBorder="1" applyAlignment="1">
      <alignment horizontal="left"/>
    </xf>
    <xf numFmtId="0" fontId="10" fillId="0" borderId="43" xfId="63" applyFont="1" applyBorder="1" applyAlignment="1">
      <alignment horizontal="left"/>
    </xf>
    <xf numFmtId="0" fontId="11" fillId="0" borderId="42" xfId="53" applyFont="1" applyBorder="1"/>
    <xf numFmtId="0" fontId="11" fillId="0" borderId="43" xfId="53" applyFont="1" applyBorder="1"/>
    <xf numFmtId="0" fontId="10" fillId="0" borderId="120" xfId="53" applyFont="1" applyBorder="1" applyAlignment="1">
      <alignment horizontal="center"/>
    </xf>
    <xf numFmtId="0" fontId="10" fillId="0" borderId="42" xfId="53" applyFont="1" applyBorder="1"/>
    <xf numFmtId="0" fontId="10" fillId="0" borderId="41" xfId="53" applyFont="1" applyBorder="1" applyAlignment="1">
      <alignment horizontal="center" vertical="center"/>
    </xf>
    <xf numFmtId="0" fontId="10" fillId="0" borderId="42" xfId="63" applyFont="1" applyBorder="1" applyAlignment="1">
      <alignment horizontal="left" vertical="center"/>
    </xf>
    <xf numFmtId="0" fontId="10" fillId="0" borderId="43" xfId="63" applyFont="1" applyBorder="1" applyAlignment="1">
      <alignment horizontal="left" vertical="center"/>
    </xf>
    <xf numFmtId="0" fontId="10" fillId="0" borderId="153" xfId="63" applyFont="1" applyBorder="1" applyAlignment="1">
      <alignment horizontal="left"/>
    </xf>
    <xf numFmtId="0" fontId="10" fillId="0" borderId="154" xfId="63" applyFont="1" applyBorder="1" applyAlignment="1">
      <alignment horizontal="left"/>
    </xf>
    <xf numFmtId="0" fontId="10" fillId="0" borderId="155" xfId="63" applyFont="1" applyBorder="1" applyAlignment="1">
      <alignment horizontal="center"/>
    </xf>
    <xf numFmtId="0" fontId="9" fillId="0" borderId="93" xfId="63" applyFont="1" applyBorder="1" applyAlignment="1">
      <alignment vertical="center"/>
    </xf>
    <xf numFmtId="0" fontId="10" fillId="0" borderId="21" xfId="53" applyFont="1" applyBorder="1" applyAlignment="1">
      <alignment horizontal="center" vertical="center"/>
    </xf>
    <xf numFmtId="0" fontId="10" fillId="0" borderId="21" xfId="63" applyFont="1" applyBorder="1" applyAlignment="1">
      <alignment horizontal="center" vertical="center"/>
    </xf>
    <xf numFmtId="0" fontId="10" fillId="0" borderId="27" xfId="63" applyFont="1" applyBorder="1"/>
    <xf numFmtId="0" fontId="10" fillId="0" borderId="29" xfId="63" applyFont="1" applyBorder="1"/>
    <xf numFmtId="0" fontId="10" fillId="0" borderId="142" xfId="63" applyFont="1" applyBorder="1" applyAlignment="1">
      <alignment horizontal="center" vertical="center"/>
    </xf>
    <xf numFmtId="0" fontId="10" fillId="0" borderId="27" xfId="62" applyFont="1" applyBorder="1" applyAlignment="1">
      <alignment vertical="center"/>
    </xf>
    <xf numFmtId="0" fontId="10" fillId="0" borderId="29" xfId="62" applyFont="1" applyBorder="1" applyAlignment="1">
      <alignment vertical="center"/>
    </xf>
    <xf numFmtId="0" fontId="10" fillId="0" borderId="150" xfId="62" applyFont="1" applyBorder="1" applyAlignment="1">
      <alignment vertical="center"/>
    </xf>
    <xf numFmtId="0" fontId="10" fillId="0" borderId="151" xfId="62" applyFont="1" applyBorder="1" applyAlignment="1">
      <alignment vertical="center"/>
    </xf>
    <xf numFmtId="0" fontId="10" fillId="0" borderId="142" xfId="53" applyFont="1" applyBorder="1" applyAlignment="1">
      <alignment horizontal="center" vertical="center"/>
    </xf>
    <xf numFmtId="0" fontId="11" fillId="0" borderId="112" xfId="53" applyFont="1" applyBorder="1"/>
    <xf numFmtId="0" fontId="11" fillId="0" borderId="29" xfId="53" applyFont="1" applyBorder="1"/>
    <xf numFmtId="0" fontId="11" fillId="0" borderId="111" xfId="53" applyFont="1" applyBorder="1" applyAlignment="1">
      <alignment horizontal="center" vertical="center"/>
    </xf>
    <xf numFmtId="0" fontId="10" fillId="0" borderId="29" xfId="69" applyFont="1" applyBorder="1" applyAlignment="1">
      <alignment horizontal="left" vertical="center"/>
    </xf>
    <xf numFmtId="0" fontId="49" fillId="0" borderId="27" xfId="61" applyFont="1" applyBorder="1" applyAlignment="1">
      <alignment vertical="center"/>
    </xf>
    <xf numFmtId="0" fontId="9" fillId="0" borderId="29" xfId="61" applyFont="1" applyBorder="1" applyAlignment="1">
      <alignment vertical="center"/>
    </xf>
    <xf numFmtId="0" fontId="10" fillId="0" borderId="21" xfId="61" applyFont="1" applyBorder="1" applyAlignment="1">
      <alignment horizontal="center" vertical="center"/>
    </xf>
    <xf numFmtId="0" fontId="10" fillId="0" borderId="150" xfId="63" applyFont="1" applyBorder="1" applyAlignment="1">
      <alignment vertical="center"/>
    </xf>
    <xf numFmtId="0" fontId="10" fillId="0" borderId="151" xfId="63" applyFont="1" applyBorder="1" applyAlignment="1">
      <alignment vertical="center"/>
    </xf>
    <xf numFmtId="0" fontId="10" fillId="0" borderId="112" xfId="69" applyFont="1" applyBorder="1" applyAlignment="1">
      <alignment horizontal="left" vertical="center"/>
    </xf>
    <xf numFmtId="0" fontId="10" fillId="0" borderId="111" xfId="64" applyFont="1" applyBorder="1" applyAlignment="1">
      <alignment horizontal="center" vertical="center"/>
    </xf>
    <xf numFmtId="0" fontId="10" fillId="0" borderId="150" xfId="69" applyFont="1" applyBorder="1" applyAlignment="1">
      <alignment horizontal="left" vertical="center"/>
    </xf>
    <xf numFmtId="0" fontId="10" fillId="0" borderId="151" xfId="69" applyFont="1" applyBorder="1" applyAlignment="1">
      <alignment horizontal="left" vertical="center"/>
    </xf>
    <xf numFmtId="0" fontId="10" fillId="0" borderId="151" xfId="53" applyFont="1" applyBorder="1"/>
    <xf numFmtId="0" fontId="10" fillId="0" borderId="142" xfId="64" applyFont="1" applyBorder="1" applyAlignment="1">
      <alignment horizontal="center" vertical="center"/>
    </xf>
    <xf numFmtId="0" fontId="49" fillId="0" borderId="112" xfId="61" applyFont="1" applyBorder="1" applyAlignment="1">
      <alignment vertical="center"/>
    </xf>
    <xf numFmtId="0" fontId="10" fillId="0" borderId="111" xfId="61" applyFont="1" applyBorder="1" applyAlignment="1">
      <alignment horizontal="center" vertical="center"/>
    </xf>
    <xf numFmtId="0" fontId="11" fillId="0" borderId="27" xfId="53" applyFont="1" applyBorder="1"/>
    <xf numFmtId="0" fontId="11" fillId="0" borderId="21" xfId="53" applyFont="1" applyBorder="1" applyAlignment="1">
      <alignment horizontal="center" vertical="center"/>
    </xf>
    <xf numFmtId="0" fontId="10" fillId="0" borderId="112" xfId="62" applyFont="1" applyBorder="1" applyAlignment="1">
      <alignment vertical="center"/>
    </xf>
    <xf numFmtId="0" fontId="11" fillId="0" borderId="111" xfId="62" applyFont="1" applyBorder="1" applyAlignment="1">
      <alignment horizontal="center" vertical="center"/>
    </xf>
    <xf numFmtId="0" fontId="49" fillId="0" borderId="27" xfId="63" applyFont="1" applyBorder="1"/>
    <xf numFmtId="0" fontId="11" fillId="0" borderId="21" xfId="62" applyFont="1" applyBorder="1" applyAlignment="1">
      <alignment horizontal="center" vertical="center"/>
    </xf>
    <xf numFmtId="0" fontId="11" fillId="0" borderId="27" xfId="59" applyFont="1" applyBorder="1"/>
    <xf numFmtId="0" fontId="11" fillId="0" borderId="29" xfId="59" applyFont="1" applyBorder="1"/>
    <xf numFmtId="0" fontId="11" fillId="0" borderId="21" xfId="59" applyFont="1" applyBorder="1" applyAlignment="1">
      <alignment horizontal="center" vertical="center"/>
    </xf>
    <xf numFmtId="0" fontId="11" fillId="0" borderId="27" xfId="46" applyFont="1" applyBorder="1"/>
    <xf numFmtId="0" fontId="11" fillId="0" borderId="29" xfId="46" applyFont="1" applyBorder="1"/>
    <xf numFmtId="0" fontId="11" fillId="0" borderId="21" xfId="46" applyFont="1" applyBorder="1" applyAlignment="1">
      <alignment horizontal="center" vertical="center"/>
    </xf>
    <xf numFmtId="0" fontId="11" fillId="0" borderId="150" xfId="53" applyFont="1" applyBorder="1"/>
    <xf numFmtId="0" fontId="11" fillId="0" borderId="151" xfId="53" applyFont="1" applyBorder="1"/>
    <xf numFmtId="0" fontId="11" fillId="0" borderId="142" xfId="53" applyFont="1" applyBorder="1" applyAlignment="1">
      <alignment horizontal="center" vertical="center"/>
    </xf>
    <xf numFmtId="0" fontId="10" fillId="0" borderId="150" xfId="63" applyFont="1" applyBorder="1"/>
    <xf numFmtId="0" fontId="10" fillId="0" borderId="151" xfId="63" applyFont="1" applyBorder="1"/>
    <xf numFmtId="0" fontId="10" fillId="0" borderId="27" xfId="53" applyFont="1" applyBorder="1"/>
    <xf numFmtId="0" fontId="10" fillId="0" borderId="29" xfId="53" applyFont="1" applyBorder="1"/>
    <xf numFmtId="0" fontId="10" fillId="0" borderId="10" xfId="53" applyFont="1" applyBorder="1"/>
    <xf numFmtId="0" fontId="10" fillId="0" borderId="30" xfId="53" applyFont="1" applyBorder="1"/>
    <xf numFmtId="0" fontId="10" fillId="0" borderId="100" xfId="53" applyFont="1" applyBorder="1"/>
    <xf numFmtId="0" fontId="10" fillId="0" borderId="23" xfId="53" applyFont="1" applyBorder="1" applyAlignment="1">
      <alignment horizontal="center" vertical="center"/>
    </xf>
    <xf numFmtId="187" fontId="10" fillId="0" borderId="101" xfId="53" applyNumberFormat="1" applyFont="1" applyBorder="1" applyAlignment="1">
      <alignment horizontal="right" vertical="center"/>
    </xf>
    <xf numFmtId="0" fontId="10" fillId="0" borderId="77" xfId="53" applyFont="1" applyBorder="1"/>
    <xf numFmtId="0" fontId="10" fillId="0" borderId="75" xfId="53" applyFont="1" applyBorder="1"/>
    <xf numFmtId="0" fontId="10" fillId="0" borderId="76" xfId="53" applyFont="1" applyBorder="1" applyAlignment="1">
      <alignment horizontal="center" vertical="center"/>
    </xf>
    <xf numFmtId="187" fontId="10" fillId="0" borderId="78" xfId="53" applyNumberFormat="1" applyFont="1" applyBorder="1" applyAlignment="1">
      <alignment horizontal="right" vertical="center"/>
    </xf>
    <xf numFmtId="0" fontId="9" fillId="0" borderId="51" xfId="63" applyFont="1" applyBorder="1" applyAlignment="1">
      <alignment horizontal="center" vertical="center"/>
    </xf>
    <xf numFmtId="0" fontId="9" fillId="0" borderId="32" xfId="63" applyFont="1" applyBorder="1" applyAlignment="1">
      <alignment horizontal="center" vertical="center"/>
    </xf>
    <xf numFmtId="0" fontId="9" fillId="0" borderId="55" xfId="63" applyFont="1" applyBorder="1" applyAlignment="1">
      <alignment horizontal="center" vertical="center"/>
    </xf>
    <xf numFmtId="0" fontId="10" fillId="0" borderId="56" xfId="63" applyFont="1" applyBorder="1" applyAlignment="1">
      <alignment horizontal="center" vertical="center"/>
    </xf>
    <xf numFmtId="0" fontId="10" fillId="0" borderId="58" xfId="63" applyFont="1" applyBorder="1" applyAlignment="1">
      <alignment horizontal="center" vertical="center"/>
    </xf>
    <xf numFmtId="0" fontId="10" fillId="0" borderId="22" xfId="58" applyFont="1" applyBorder="1" applyAlignment="1">
      <alignment horizontal="center" vertical="center"/>
    </xf>
    <xf numFmtId="0" fontId="10" fillId="0" borderId="60" xfId="63" applyFont="1" applyBorder="1" applyAlignment="1">
      <alignment horizontal="center" vertical="center"/>
    </xf>
    <xf numFmtId="0" fontId="10" fillId="0" borderId="60" xfId="58" applyFont="1" applyBorder="1" applyAlignment="1">
      <alignment horizontal="center" vertical="center"/>
    </xf>
    <xf numFmtId="0" fontId="10" fillId="0" borderId="60" xfId="63" applyFont="1" applyBorder="1" applyAlignment="1">
      <alignment horizontal="center"/>
    </xf>
    <xf numFmtId="0" fontId="11" fillId="0" borderId="60" xfId="53" applyFont="1" applyBorder="1" applyAlignment="1">
      <alignment horizontal="center" vertical="center"/>
    </xf>
    <xf numFmtId="0" fontId="9" fillId="0" borderId="92" xfId="63" applyFont="1" applyBorder="1" applyAlignment="1">
      <alignment vertical="center"/>
    </xf>
    <xf numFmtId="0" fontId="10" fillId="0" borderId="22" xfId="53" applyFont="1" applyBorder="1" applyAlignment="1">
      <alignment horizontal="center" vertical="center"/>
    </xf>
    <xf numFmtId="0" fontId="11" fillId="0" borderId="22" xfId="53" applyFont="1" applyBorder="1" applyAlignment="1">
      <alignment horizontal="center" vertical="center"/>
    </xf>
    <xf numFmtId="0" fontId="10" fillId="0" borderId="22" xfId="63" applyFont="1" applyBorder="1" applyAlignment="1">
      <alignment horizontal="center" vertical="center"/>
    </xf>
    <xf numFmtId="0" fontId="10" fillId="0" borderId="22" xfId="59" applyFont="1" applyBorder="1" applyAlignment="1">
      <alignment horizontal="center" vertical="center"/>
    </xf>
    <xf numFmtId="0" fontId="11" fillId="0" borderId="97" xfId="53" applyFont="1" applyBorder="1" applyAlignment="1">
      <alignment horizontal="center" vertical="center"/>
    </xf>
    <xf numFmtId="0" fontId="11" fillId="0" borderId="79" xfId="53" applyFont="1" applyBorder="1" applyAlignment="1">
      <alignment horizontal="center" vertical="center"/>
    </xf>
    <xf numFmtId="170" fontId="4" fillId="0" borderId="169" xfId="8" applyNumberFormat="1" applyFont="1" applyFill="1" applyBorder="1" applyAlignment="1">
      <alignment horizontal="center" vertical="center"/>
    </xf>
    <xf numFmtId="173" fontId="4" fillId="0" borderId="169" xfId="8" applyNumberFormat="1" applyFont="1" applyFill="1" applyBorder="1" applyAlignment="1">
      <alignment horizontal="center" vertical="center"/>
    </xf>
    <xf numFmtId="175" fontId="4" fillId="0" borderId="169" xfId="2821" applyNumberFormat="1" applyFont="1" applyFill="1" applyBorder="1" applyAlignment="1">
      <alignment vertical="center"/>
    </xf>
    <xf numFmtId="0" fontId="41" fillId="0" borderId="170" xfId="50" applyFont="1" applyFill="1" applyBorder="1" applyAlignment="1">
      <alignment vertical="top"/>
    </xf>
    <xf numFmtId="184" fontId="3" fillId="0" borderId="0" xfId="2" applyNumberFormat="1" applyFont="1"/>
    <xf numFmtId="10" fontId="5" fillId="8" borderId="173" xfId="74" applyNumberFormat="1" applyFont="1" applyFill="1" applyBorder="1" applyAlignment="1">
      <alignment horizontal="center" vertical="center"/>
    </xf>
    <xf numFmtId="10" fontId="5" fillId="8" borderId="174" xfId="74" applyNumberFormat="1" applyFont="1" applyFill="1" applyBorder="1" applyAlignment="1">
      <alignment horizontal="center" vertical="center"/>
    </xf>
    <xf numFmtId="10" fontId="4" fillId="0" borderId="140" xfId="8" applyNumberFormat="1" applyFont="1" applyFill="1" applyBorder="1" applyAlignment="1">
      <alignment horizontal="center" vertical="center"/>
    </xf>
    <xf numFmtId="10" fontId="5" fillId="8" borderId="147" xfId="2821" applyNumberFormat="1" applyFont="1" applyFill="1" applyBorder="1" applyAlignment="1">
      <alignment horizontal="center" vertical="center"/>
    </xf>
    <xf numFmtId="0" fontId="5" fillId="0" borderId="170" xfId="0" applyFont="1" applyBorder="1" applyAlignment="1">
      <alignment vertical="center"/>
    </xf>
    <xf numFmtId="173" fontId="4" fillId="0" borderId="170" xfId="2296" applyNumberFormat="1" applyFont="1" applyFill="1" applyBorder="1" applyAlignment="1">
      <alignment horizontal="center" vertical="center"/>
    </xf>
    <xf numFmtId="2" fontId="4" fillId="0" borderId="169" xfId="2296" applyNumberFormat="1" applyFont="1" applyFill="1" applyBorder="1" applyAlignment="1">
      <alignment horizontal="center" vertical="center"/>
    </xf>
    <xf numFmtId="173" fontId="4" fillId="0" borderId="169" xfId="2296" applyNumberFormat="1" applyFont="1" applyFill="1" applyBorder="1" applyAlignment="1">
      <alignment vertical="center"/>
    </xf>
    <xf numFmtId="0" fontId="4" fillId="0" borderId="170" xfId="10" applyNumberFormat="1" applyFont="1" applyFill="1" applyBorder="1" applyAlignment="1">
      <alignment horizontal="left" vertical="center"/>
    </xf>
    <xf numFmtId="43" fontId="4" fillId="0" borderId="169" xfId="32" applyFont="1" applyBorder="1" applyAlignment="1">
      <alignment horizontal="center"/>
    </xf>
    <xf numFmtId="170" fontId="4" fillId="0" borderId="169" xfId="9" applyNumberFormat="1" applyFont="1" applyFill="1" applyBorder="1" applyAlignment="1">
      <alignment horizontal="center" vertical="center"/>
    </xf>
    <xf numFmtId="173" fontId="4" fillId="0" borderId="169" xfId="9" applyNumberFormat="1" applyFont="1" applyFill="1" applyBorder="1" applyAlignment="1">
      <alignment horizontal="center" vertical="center"/>
    </xf>
    <xf numFmtId="0" fontId="4" fillId="0" borderId="170" xfId="10" applyNumberFormat="1" applyFont="1" applyFill="1" applyBorder="1" applyAlignment="1">
      <alignment horizontal="center" vertical="center"/>
    </xf>
    <xf numFmtId="0" fontId="29" fillId="0" borderId="170" xfId="0" applyFont="1" applyBorder="1"/>
    <xf numFmtId="0" fontId="58" fillId="0" borderId="152" xfId="55" applyFont="1" applyBorder="1" applyAlignment="1">
      <alignment horizontal="center"/>
    </xf>
    <xf numFmtId="0" fontId="28" fillId="0" borderId="0" xfId="55" applyFont="1"/>
    <xf numFmtId="0" fontId="28" fillId="0" borderId="0" xfId="55" applyFont="1" applyAlignment="1">
      <alignment horizontal="center" vertical="center"/>
    </xf>
    <xf numFmtId="170" fontId="28" fillId="0" borderId="0" xfId="119" applyFont="1"/>
    <xf numFmtId="0" fontId="29" fillId="0" borderId="0" xfId="55" applyFont="1"/>
    <xf numFmtId="0" fontId="28" fillId="0" borderId="0" xfId="55" applyFont="1" applyAlignment="1">
      <alignment horizontal="center"/>
    </xf>
    <xf numFmtId="0" fontId="29" fillId="13" borderId="177" xfId="55" applyFont="1" applyFill="1" applyBorder="1" applyAlignment="1">
      <alignment horizontal="center" vertical="center"/>
    </xf>
    <xf numFmtId="0" fontId="29" fillId="13" borderId="180" xfId="55" applyFont="1" applyFill="1" applyBorder="1" applyAlignment="1">
      <alignment horizontal="center" vertical="center"/>
    </xf>
    <xf numFmtId="0" fontId="29" fillId="13" borderId="181" xfId="55" applyFont="1" applyFill="1" applyBorder="1" applyAlignment="1">
      <alignment horizontal="center"/>
    </xf>
    <xf numFmtId="170" fontId="29" fillId="13" borderId="175" xfId="119" applyFont="1" applyFill="1" applyBorder="1" applyAlignment="1">
      <alignment horizontal="center"/>
    </xf>
    <xf numFmtId="0" fontId="29" fillId="13" borderId="175" xfId="55" applyFont="1" applyFill="1" applyBorder="1" applyAlignment="1">
      <alignment horizontal="center"/>
    </xf>
    <xf numFmtId="170" fontId="29" fillId="13" borderId="176" xfId="119" applyFont="1" applyFill="1" applyBorder="1" applyAlignment="1">
      <alignment horizontal="center"/>
    </xf>
    <xf numFmtId="0" fontId="29" fillId="13" borderId="17" xfId="55" applyFont="1" applyFill="1" applyBorder="1" applyAlignment="1">
      <alignment horizontal="center"/>
    </xf>
    <xf numFmtId="0" fontId="29" fillId="13" borderId="18" xfId="55" applyFont="1" applyFill="1" applyBorder="1" applyAlignment="1">
      <alignment horizontal="center"/>
    </xf>
    <xf numFmtId="0" fontId="28" fillId="0" borderId="182" xfId="55" applyFont="1" applyBorder="1" applyAlignment="1">
      <alignment horizontal="center" vertical="center"/>
    </xf>
    <xf numFmtId="0" fontId="28" fillId="0" borderId="149" xfId="55" applyFont="1" applyBorder="1"/>
    <xf numFmtId="0" fontId="88" fillId="0" borderId="133" xfId="55" applyFont="1" applyBorder="1" applyAlignment="1">
      <alignment horizontal="right"/>
    </xf>
    <xf numFmtId="0" fontId="28" fillId="0" borderId="134" xfId="55" applyFont="1" applyBorder="1"/>
    <xf numFmtId="170" fontId="28" fillId="0" borderId="148" xfId="119" applyFont="1" applyFill="1" applyBorder="1" applyAlignment="1"/>
    <xf numFmtId="0" fontId="28" fillId="0" borderId="148" xfId="55" applyFont="1" applyBorder="1"/>
    <xf numFmtId="170" fontId="28" fillId="0" borderId="148" xfId="119" applyFont="1" applyFill="1" applyBorder="1"/>
    <xf numFmtId="170" fontId="29" fillId="0" borderId="149" xfId="55" applyNumberFormat="1" applyFont="1" applyBorder="1"/>
    <xf numFmtId="0" fontId="28" fillId="0" borderId="152" xfId="55" applyFont="1" applyBorder="1" applyAlignment="1">
      <alignment horizontal="center"/>
    </xf>
    <xf numFmtId="0" fontId="28" fillId="7" borderId="182" xfId="55" applyFont="1" applyFill="1" applyBorder="1" applyAlignment="1">
      <alignment horizontal="center" vertical="center"/>
    </xf>
    <xf numFmtId="0" fontId="29" fillId="7" borderId="149" xfId="55" applyFont="1" applyFill="1" applyBorder="1"/>
    <xf numFmtId="0" fontId="88" fillId="7" borderId="133" xfId="55" applyFont="1" applyFill="1" applyBorder="1" applyAlignment="1">
      <alignment horizontal="right"/>
    </xf>
    <xf numFmtId="0" fontId="28" fillId="7" borderId="134" xfId="55" applyFont="1" applyFill="1" applyBorder="1"/>
    <xf numFmtId="170" fontId="28" fillId="7" borderId="148" xfId="119" applyFont="1" applyFill="1" applyBorder="1" applyAlignment="1"/>
    <xf numFmtId="0" fontId="28" fillId="7" borderId="148" xfId="55" applyFont="1" applyFill="1" applyBorder="1"/>
    <xf numFmtId="170" fontId="28" fillId="7" borderId="148" xfId="119" applyFont="1" applyFill="1" applyBorder="1"/>
    <xf numFmtId="170" fontId="29" fillId="7" borderId="149" xfId="55" applyNumberFormat="1" applyFont="1" applyFill="1" applyBorder="1"/>
    <xf numFmtId="0" fontId="28" fillId="7" borderId="152" xfId="55" applyFont="1" applyFill="1" applyBorder="1" applyAlignment="1">
      <alignment horizontal="center"/>
    </xf>
    <xf numFmtId="0" fontId="58" fillId="0" borderId="182" xfId="55" applyFont="1" applyBorder="1" applyAlignment="1">
      <alignment horizontal="center" vertical="center"/>
    </xf>
    <xf numFmtId="0" fontId="58" fillId="0" borderId="149" xfId="55" applyFont="1" applyBorder="1"/>
    <xf numFmtId="0" fontId="54" fillId="0" borderId="133" xfId="55" applyFont="1" applyBorder="1" applyAlignment="1">
      <alignment horizontal="right"/>
    </xf>
    <xf numFmtId="0" fontId="54" fillId="0" borderId="134" xfId="55" applyFont="1" applyBorder="1"/>
    <xf numFmtId="170" fontId="54" fillId="0" borderId="134" xfId="119" applyFont="1" applyFill="1" applyBorder="1"/>
    <xf numFmtId="0" fontId="54" fillId="0" borderId="148" xfId="55" applyFont="1" applyBorder="1"/>
    <xf numFmtId="170" fontId="54" fillId="0" borderId="148" xfId="119" applyFont="1" applyFill="1" applyBorder="1"/>
    <xf numFmtId="170" fontId="58" fillId="0" borderId="149" xfId="55" applyNumberFormat="1" applyFont="1" applyBorder="1"/>
    <xf numFmtId="0" fontId="54" fillId="0" borderId="152" xfId="55" applyFont="1" applyBorder="1" applyAlignment="1">
      <alignment horizontal="center"/>
    </xf>
    <xf numFmtId="0" fontId="29" fillId="0" borderId="152" xfId="55" applyFont="1" applyBorder="1" applyAlignment="1">
      <alignment horizontal="center"/>
    </xf>
    <xf numFmtId="170" fontId="59" fillId="0" borderId="148" xfId="119" applyFont="1" applyFill="1" applyBorder="1"/>
    <xf numFmtId="0" fontId="89" fillId="0" borderId="133" xfId="55" applyFont="1" applyBorder="1" applyAlignment="1">
      <alignment horizontal="left"/>
    </xf>
    <xf numFmtId="0" fontId="59" fillId="0" borderId="133" xfId="55" applyFont="1" applyBorder="1" applyAlignment="1">
      <alignment horizontal="right"/>
    </xf>
    <xf numFmtId="170" fontId="4" fillId="0" borderId="148" xfId="119" applyFont="1" applyFill="1" applyBorder="1"/>
    <xf numFmtId="0" fontId="89" fillId="0" borderId="149" xfId="55" applyFont="1" applyBorder="1"/>
    <xf numFmtId="0" fontId="4" fillId="0" borderId="133" xfId="55" applyFont="1" applyBorder="1" applyAlignment="1">
      <alignment horizontal="right"/>
    </xf>
    <xf numFmtId="0" fontId="5" fillId="0" borderId="149" xfId="55" applyFont="1" applyBorder="1"/>
    <xf numFmtId="0" fontId="59" fillId="0" borderId="134" xfId="55" applyFont="1" applyBorder="1"/>
    <xf numFmtId="170" fontId="59" fillId="0" borderId="134" xfId="119" applyFont="1" applyFill="1" applyBorder="1"/>
    <xf numFmtId="0" fontId="59" fillId="0" borderId="148" xfId="55" applyFont="1" applyBorder="1"/>
    <xf numFmtId="170" fontId="29" fillId="12" borderId="149" xfId="55" applyNumberFormat="1" applyFont="1" applyFill="1" applyBorder="1"/>
    <xf numFmtId="0" fontId="4" fillId="0" borderId="152" xfId="55" applyFont="1" applyBorder="1" applyAlignment="1">
      <alignment horizontal="center"/>
    </xf>
    <xf numFmtId="0" fontId="5" fillId="0" borderId="152" xfId="55" applyFont="1" applyBorder="1" applyAlignment="1">
      <alignment horizontal="center"/>
    </xf>
    <xf numFmtId="170" fontId="5" fillId="0" borderId="149" xfId="55" applyNumberFormat="1" applyFont="1" applyBorder="1"/>
    <xf numFmtId="0" fontId="5" fillId="0" borderId="182" xfId="55" applyFont="1" applyBorder="1" applyAlignment="1">
      <alignment horizontal="center" vertical="center"/>
    </xf>
    <xf numFmtId="0" fontId="4" fillId="0" borderId="134" xfId="55" applyFont="1" applyBorder="1"/>
    <xf numFmtId="170" fontId="4" fillId="0" borderId="134" xfId="119" applyFont="1" applyFill="1" applyBorder="1"/>
    <xf numFmtId="0" fontId="4" fillId="0" borderId="148" xfId="55" applyFont="1" applyBorder="1"/>
    <xf numFmtId="0" fontId="85" fillId="0" borderId="0" xfId="0" applyFont="1"/>
    <xf numFmtId="0" fontId="28" fillId="12" borderId="182" xfId="55" applyFont="1" applyFill="1" applyBorder="1" applyAlignment="1">
      <alignment horizontal="center" vertical="center"/>
    </xf>
    <xf numFmtId="0" fontId="29" fillId="12" borderId="149" xfId="55" applyFont="1" applyFill="1" applyBorder="1"/>
    <xf numFmtId="0" fontId="88" fillId="12" borderId="133" xfId="55" applyFont="1" applyFill="1" applyBorder="1" applyAlignment="1">
      <alignment horizontal="right"/>
    </xf>
    <xf numFmtId="0" fontId="28" fillId="12" borderId="134" xfId="55" applyFont="1" applyFill="1" applyBorder="1"/>
    <xf numFmtId="170" fontId="28" fillId="12" borderId="134" xfId="119" applyFont="1" applyFill="1" applyBorder="1" applyAlignment="1"/>
    <xf numFmtId="0" fontId="28" fillId="12" borderId="148" xfId="55" applyFont="1" applyFill="1" applyBorder="1"/>
    <xf numFmtId="170" fontId="28" fillId="12" borderId="148" xfId="119" applyFont="1" applyFill="1" applyBorder="1"/>
    <xf numFmtId="0" fontId="28" fillId="12" borderId="152" xfId="55" applyFont="1" applyFill="1" applyBorder="1" applyAlignment="1">
      <alignment horizontal="center"/>
    </xf>
    <xf numFmtId="0" fontId="0" fillId="12" borderId="0" xfId="0" applyFill="1"/>
    <xf numFmtId="0" fontId="90" fillId="0" borderId="0" xfId="0" applyFont="1"/>
    <xf numFmtId="0" fontId="5" fillId="0" borderId="170" xfId="10" applyNumberFormat="1" applyFont="1" applyFill="1" applyBorder="1" applyAlignment="1">
      <alignment horizontal="left" vertical="center"/>
    </xf>
    <xf numFmtId="0" fontId="5" fillId="0" borderId="22" xfId="0" applyFont="1" applyBorder="1" applyAlignment="1">
      <alignment horizontal="center"/>
    </xf>
    <xf numFmtId="0" fontId="58" fillId="0" borderId="149" xfId="55" applyFont="1" applyBorder="1" applyAlignment="1">
      <alignment horizontal="center"/>
    </xf>
    <xf numFmtId="0" fontId="5" fillId="0" borderId="133" xfId="55" applyFont="1" applyBorder="1" applyAlignment="1">
      <alignment horizontal="left"/>
    </xf>
    <xf numFmtId="0" fontId="5" fillId="0" borderId="149" xfId="55" applyFont="1" applyBorder="1" applyAlignment="1">
      <alignment horizontal="center"/>
    </xf>
    <xf numFmtId="0" fontId="5" fillId="0" borderId="133" xfId="55" applyFont="1" applyBorder="1" applyAlignment="1">
      <alignment horizontal="left" wrapText="1"/>
    </xf>
    <xf numFmtId="0" fontId="54" fillId="0" borderId="133" xfId="55" applyFont="1" applyBorder="1" applyAlignment="1">
      <alignment horizontal="left"/>
    </xf>
    <xf numFmtId="187" fontId="11" fillId="0" borderId="0" xfId="63" applyNumberFormat="1" applyFont="1"/>
    <xf numFmtId="0" fontId="59" fillId="0" borderId="22" xfId="0" applyFont="1" applyBorder="1" applyAlignment="1">
      <alignment horizontal="center"/>
    </xf>
    <xf numFmtId="0" fontId="59" fillId="0" borderId="151" xfId="0" applyFont="1" applyBorder="1"/>
    <xf numFmtId="175" fontId="59" fillId="0" borderId="110" xfId="2821" applyNumberFormat="1" applyFont="1" applyFill="1" applyBorder="1" applyAlignment="1">
      <alignment vertical="center"/>
    </xf>
    <xf numFmtId="10" fontId="59" fillId="0" borderId="151" xfId="0" applyNumberFormat="1" applyFont="1" applyBorder="1" applyAlignment="1">
      <alignment horizontal="center"/>
    </xf>
    <xf numFmtId="170" fontId="59" fillId="0" borderId="110" xfId="0" applyNumberFormat="1" applyFont="1" applyBorder="1"/>
    <xf numFmtId="0" fontId="59" fillId="0" borderId="0" xfId="0" applyFont="1"/>
    <xf numFmtId="0" fontId="17" fillId="0" borderId="145" xfId="52" applyFont="1" applyBorder="1" applyAlignment="1">
      <alignment horizontal="center" vertical="center"/>
    </xf>
    <xf numFmtId="0" fontId="17" fillId="0" borderId="145" xfId="52" applyFont="1" applyBorder="1" applyAlignment="1">
      <alignment horizontal="left" vertical="center"/>
    </xf>
    <xf numFmtId="178" fontId="17" fillId="0" borderId="145" xfId="52" applyNumberFormat="1" applyFont="1" applyBorder="1" applyAlignment="1">
      <alignment vertical="center"/>
    </xf>
    <xf numFmtId="175" fontId="17" fillId="0" borderId="147" xfId="13" applyNumberFormat="1" applyFont="1" applyFill="1" applyBorder="1" applyAlignment="1">
      <alignment horizontal="center" vertical="center"/>
    </xf>
    <xf numFmtId="174" fontId="22" fillId="0" borderId="206" xfId="52" applyNumberFormat="1" applyFont="1" applyBorder="1" applyAlignment="1">
      <alignment vertical="center"/>
    </xf>
    <xf numFmtId="0" fontId="10" fillId="0" borderId="208" xfId="53" applyFont="1" applyBorder="1" applyAlignment="1">
      <alignment horizontal="center" vertical="center"/>
    </xf>
    <xf numFmtId="175" fontId="22" fillId="0" borderId="207" xfId="52" applyNumberFormat="1" applyFont="1" applyBorder="1" applyAlignment="1">
      <alignment horizontal="center" vertical="center"/>
    </xf>
    <xf numFmtId="0" fontId="8" fillId="0" borderId="209" xfId="50" applyFont="1" applyFill="1" applyBorder="1" applyAlignment="1">
      <alignment vertical="center"/>
    </xf>
    <xf numFmtId="179" fontId="22" fillId="0" borderId="206" xfId="20" applyNumberFormat="1" applyFont="1" applyFill="1" applyBorder="1" applyAlignment="1">
      <alignment vertical="center"/>
    </xf>
    <xf numFmtId="175" fontId="22" fillId="0" borderId="207" xfId="24" applyNumberFormat="1" applyFont="1" applyFill="1" applyBorder="1" applyAlignment="1">
      <alignment horizontal="center" vertical="center"/>
    </xf>
    <xf numFmtId="0" fontId="22" fillId="0" borderId="206" xfId="52" applyFont="1" applyBorder="1" applyAlignment="1">
      <alignment horizontal="center" vertical="center"/>
    </xf>
    <xf numFmtId="174" fontId="17" fillId="0" borderId="145" xfId="52" applyNumberFormat="1" applyFont="1" applyBorder="1" applyAlignment="1">
      <alignment vertical="center"/>
    </xf>
    <xf numFmtId="0" fontId="17" fillId="0" borderId="206" xfId="52" applyFont="1" applyBorder="1" applyAlignment="1">
      <alignment horizontal="center" vertical="center"/>
    </xf>
    <xf numFmtId="0" fontId="22" fillId="0" borderId="206" xfId="50" applyFont="1" applyFill="1" applyBorder="1" applyAlignment="1">
      <alignment horizontal="center" vertical="center"/>
    </xf>
    <xf numFmtId="0" fontId="17" fillId="0" borderId="206" xfId="50" applyFont="1" applyFill="1" applyBorder="1" applyAlignment="1">
      <alignment horizontal="center" vertical="center"/>
    </xf>
    <xf numFmtId="0" fontId="17" fillId="0" borderId="206" xfId="50" applyNumberFormat="1" applyFont="1" applyFill="1" applyBorder="1" applyAlignment="1">
      <alignment horizontal="left" vertical="center"/>
    </xf>
    <xf numFmtId="0" fontId="17" fillId="0" borderId="206" xfId="50" applyFont="1" applyFill="1" applyBorder="1" applyAlignment="1">
      <alignment horizontal="left" vertical="center"/>
    </xf>
    <xf numFmtId="43" fontId="4" fillId="0" borderId="211" xfId="32" applyFont="1" applyBorder="1" applyAlignment="1">
      <alignment horizontal="center"/>
    </xf>
    <xf numFmtId="170" fontId="4" fillId="0" borderId="211" xfId="8" applyNumberFormat="1" applyFont="1" applyFill="1" applyBorder="1" applyAlignment="1">
      <alignment horizontal="center" vertical="center"/>
    </xf>
    <xf numFmtId="170" fontId="4" fillId="0" borderId="110" xfId="0" applyNumberFormat="1" applyFont="1" applyBorder="1"/>
    <xf numFmtId="10" fontId="4" fillId="0" borderId="151" xfId="0" applyNumberFormat="1" applyFont="1" applyBorder="1" applyAlignment="1">
      <alignment horizontal="center"/>
    </xf>
    <xf numFmtId="43" fontId="59" fillId="0" borderId="211" xfId="32" applyFont="1" applyBorder="1" applyAlignment="1">
      <alignment horizontal="center"/>
    </xf>
    <xf numFmtId="170" fontId="59" fillId="0" borderId="211" xfId="8" applyNumberFormat="1" applyFont="1" applyFill="1" applyBorder="1" applyAlignment="1">
      <alignment horizontal="center" vertical="center"/>
    </xf>
    <xf numFmtId="0" fontId="59" fillId="0" borderId="210" xfId="10" applyNumberFormat="1" applyFont="1" applyFill="1" applyBorder="1" applyAlignment="1">
      <alignment horizontal="left" vertical="center"/>
    </xf>
    <xf numFmtId="175" fontId="17" fillId="0" borderId="207" xfId="52" applyNumberFormat="1" applyFont="1" applyBorder="1" applyAlignment="1">
      <alignment horizontal="center" vertical="center"/>
    </xf>
    <xf numFmtId="0" fontId="7" fillId="0" borderId="210" xfId="50" applyFont="1" applyFill="1" applyBorder="1" applyAlignment="1">
      <alignment vertical="center"/>
    </xf>
    <xf numFmtId="0" fontId="8" fillId="0" borderId="210" xfId="50" applyFont="1" applyFill="1" applyBorder="1" applyAlignment="1">
      <alignment horizontal="center" vertical="center"/>
    </xf>
    <xf numFmtId="0" fontId="8" fillId="0" borderId="210" xfId="50" applyFont="1" applyFill="1" applyBorder="1" applyAlignment="1">
      <alignment vertical="center"/>
    </xf>
    <xf numFmtId="0" fontId="4" fillId="0" borderId="0" xfId="0" applyFont="1"/>
    <xf numFmtId="174" fontId="17" fillId="0" borderId="206" xfId="52" applyNumberFormat="1" applyFont="1" applyBorder="1" applyAlignment="1">
      <alignment vertical="center"/>
    </xf>
    <xf numFmtId="0" fontId="17" fillId="0" borderId="206" xfId="52" applyFont="1" applyBorder="1" applyAlignment="1">
      <alignment horizontal="left" vertical="center"/>
    </xf>
    <xf numFmtId="0" fontId="4" fillId="0" borderId="210" xfId="10" applyNumberFormat="1" applyFont="1" applyFill="1" applyBorder="1" applyAlignment="1">
      <alignment horizontal="left" vertical="center"/>
    </xf>
    <xf numFmtId="179" fontId="17" fillId="0" borderId="206" xfId="20" applyNumberFormat="1" applyFont="1" applyFill="1" applyBorder="1" applyAlignment="1">
      <alignment vertical="center"/>
    </xf>
    <xf numFmtId="0" fontId="48" fillId="0" borderId="148" xfId="61" applyFont="1" applyBorder="1"/>
    <xf numFmtId="0" fontId="10" fillId="0" borderId="211" xfId="63" applyFont="1" applyBorder="1" applyAlignment="1">
      <alignment horizontal="center" vertical="center"/>
    </xf>
    <xf numFmtId="0" fontId="4" fillId="0" borderId="210" xfId="10" applyNumberFormat="1" applyFont="1" applyFill="1" applyBorder="1" applyAlignment="1">
      <alignment horizontal="center" vertical="center"/>
    </xf>
    <xf numFmtId="0" fontId="5" fillId="0" borderId="210" xfId="10" applyNumberFormat="1" applyFont="1" applyFill="1" applyBorder="1" applyAlignment="1">
      <alignment horizontal="left" vertical="center"/>
    </xf>
    <xf numFmtId="170" fontId="17" fillId="0" borderId="206" xfId="24980" applyNumberFormat="1" applyFont="1" applyFill="1" applyBorder="1" applyAlignment="1">
      <alignment horizontal="center" vertical="center" wrapText="1"/>
    </xf>
    <xf numFmtId="0" fontId="22" fillId="0" borderId="206" xfId="50" applyFont="1" applyFill="1" applyBorder="1" applyAlignment="1">
      <alignment horizontal="center" vertical="center" wrapText="1"/>
    </xf>
    <xf numFmtId="0" fontId="22" fillId="0" borderId="206" xfId="50" applyNumberFormat="1" applyFont="1" applyFill="1" applyBorder="1" applyAlignment="1">
      <alignment horizontal="center" vertical="center" wrapText="1"/>
    </xf>
    <xf numFmtId="179" fontId="22" fillId="0" borderId="206" xfId="307" applyNumberFormat="1" applyFont="1" applyFill="1" applyBorder="1" applyAlignment="1">
      <alignment vertical="center"/>
    </xf>
    <xf numFmtId="0" fontId="22" fillId="0" borderId="206" xfId="307" applyNumberFormat="1" applyFont="1" applyFill="1" applyBorder="1" applyAlignment="1">
      <alignment vertical="center"/>
    </xf>
    <xf numFmtId="0" fontId="17" fillId="0" borderId="206" xfId="307" applyNumberFormat="1" applyFont="1" applyFill="1" applyBorder="1" applyAlignment="1">
      <alignment vertical="center"/>
    </xf>
    <xf numFmtId="175" fontId="22" fillId="0" borderId="207" xfId="24980" applyNumberFormat="1" applyFont="1" applyFill="1" applyBorder="1" applyAlignment="1">
      <alignment horizontal="center" vertical="center"/>
    </xf>
    <xf numFmtId="170" fontId="22" fillId="0" borderId="206" xfId="24980" applyNumberFormat="1" applyFont="1" applyFill="1" applyBorder="1" applyAlignment="1">
      <alignment horizontal="left" vertical="center"/>
    </xf>
    <xf numFmtId="0" fontId="22" fillId="0" borderId="206" xfId="50" applyNumberFormat="1" applyFont="1" applyFill="1" applyBorder="1" applyAlignment="1">
      <alignment horizontal="left" vertical="center"/>
    </xf>
    <xf numFmtId="0" fontId="22" fillId="0" borderId="206" xfId="61" applyFont="1" applyBorder="1" applyAlignment="1">
      <alignment horizontal="center" vertical="center"/>
    </xf>
    <xf numFmtId="0" fontId="4" fillId="0" borderId="32" xfId="8" applyNumberFormat="1" applyFont="1" applyFill="1" applyBorder="1" applyAlignment="1">
      <alignment horizontal="center" vertical="center"/>
    </xf>
    <xf numFmtId="170" fontId="4" fillId="0" borderId="132" xfId="8" applyNumberFormat="1" applyFont="1" applyFill="1" applyBorder="1" applyAlignment="1">
      <alignment vertical="center"/>
    </xf>
    <xf numFmtId="173" fontId="4" fillId="0" borderId="132" xfId="8" applyNumberFormat="1" applyFont="1" applyFill="1" applyBorder="1" applyAlignment="1">
      <alignment horizontal="center" vertical="center"/>
    </xf>
    <xf numFmtId="175" fontId="5" fillId="0" borderId="132" xfId="2821" applyNumberFormat="1" applyFont="1" applyFill="1" applyBorder="1" applyAlignment="1">
      <alignment horizontal="right" vertical="center"/>
    </xf>
    <xf numFmtId="175" fontId="5" fillId="0" borderId="26" xfId="2821" applyNumberFormat="1" applyFont="1" applyFill="1" applyBorder="1" applyAlignment="1">
      <alignment horizontal="right" vertical="center"/>
    </xf>
    <xf numFmtId="10" fontId="5" fillId="0" borderId="36" xfId="2821" applyNumberFormat="1" applyFont="1" applyFill="1" applyBorder="1" applyAlignment="1">
      <alignment horizontal="center" vertical="center"/>
    </xf>
    <xf numFmtId="170" fontId="4" fillId="0" borderId="211" xfId="8" applyNumberFormat="1" applyFont="1" applyFill="1" applyBorder="1" applyAlignment="1">
      <alignment vertical="center"/>
    </xf>
    <xf numFmtId="173" fontId="4" fillId="0" borderId="211" xfId="8" applyNumberFormat="1" applyFont="1" applyFill="1" applyBorder="1" applyAlignment="1">
      <alignment horizontal="center" vertical="center"/>
    </xf>
    <xf numFmtId="175" fontId="5" fillId="0" borderId="211" xfId="2821" applyNumberFormat="1" applyFont="1" applyFill="1" applyBorder="1" applyAlignment="1">
      <alignment horizontal="right" vertical="center"/>
    </xf>
    <xf numFmtId="175" fontId="5" fillId="0" borderId="110" xfId="2821" applyNumberFormat="1" applyFont="1" applyFill="1" applyBorder="1" applyAlignment="1">
      <alignment horizontal="right" vertical="center"/>
    </xf>
    <xf numFmtId="170" fontId="4" fillId="0" borderId="211" xfId="9" applyNumberFormat="1" applyFont="1" applyFill="1" applyBorder="1" applyAlignment="1">
      <alignment horizontal="center" vertical="center"/>
    </xf>
    <xf numFmtId="173" fontId="4" fillId="0" borderId="211" xfId="9" applyNumberFormat="1" applyFont="1" applyFill="1" applyBorder="1" applyAlignment="1">
      <alignment horizontal="center" vertical="center"/>
    </xf>
    <xf numFmtId="173" fontId="4" fillId="0" borderId="211" xfId="2296" applyNumberFormat="1" applyFont="1" applyFill="1" applyBorder="1" applyAlignment="1">
      <alignment vertical="center"/>
    </xf>
    <xf numFmtId="0" fontId="3" fillId="0" borderId="0" xfId="40">
      <alignment vertical="center"/>
    </xf>
    <xf numFmtId="0" fontId="51" fillId="0" borderId="0" xfId="36"/>
    <xf numFmtId="0" fontId="123" fillId="0" borderId="0" xfId="58060" applyFont="1" applyAlignment="1">
      <alignment vertical="center"/>
    </xf>
    <xf numFmtId="0" fontId="123" fillId="0" borderId="0" xfId="58060" applyFont="1" applyAlignment="1">
      <alignment horizontal="center" vertical="center"/>
    </xf>
    <xf numFmtId="0" fontId="3" fillId="0" borderId="0" xfId="58060"/>
    <xf numFmtId="0" fontId="25" fillId="0" borderId="0" xfId="58060" applyFont="1" applyAlignment="1">
      <alignment vertical="center"/>
    </xf>
    <xf numFmtId="0" fontId="124" fillId="0" borderId="0" xfId="58060" applyFont="1" applyAlignment="1">
      <alignment vertical="center"/>
    </xf>
    <xf numFmtId="0" fontId="123" fillId="0" borderId="0" xfId="58060" applyFont="1" applyAlignment="1">
      <alignment horizontal="left" vertical="center"/>
    </xf>
    <xf numFmtId="0" fontId="123" fillId="0" borderId="0" xfId="58060" applyFont="1" applyAlignment="1">
      <alignment horizontal="right" vertical="center"/>
    </xf>
    <xf numFmtId="0" fontId="125" fillId="0" borderId="0" xfId="56" applyFont="1" applyAlignment="1">
      <alignment horizontal="left" vertical="center"/>
    </xf>
    <xf numFmtId="0" fontId="125" fillId="0" borderId="0" xfId="56" quotePrefix="1" applyFont="1" applyAlignment="1">
      <alignment horizontal="center"/>
    </xf>
    <xf numFmtId="174" fontId="3" fillId="0" borderId="145" xfId="58060" applyNumberFormat="1" applyBorder="1" applyAlignment="1">
      <alignment horizontal="center" vertical="center"/>
    </xf>
    <xf numFmtId="0" fontId="126" fillId="5" borderId="145" xfId="58060" applyFont="1" applyFill="1" applyBorder="1" applyAlignment="1">
      <alignment vertical="center"/>
    </xf>
    <xf numFmtId="0" fontId="3" fillId="5" borderId="145" xfId="58060" applyFill="1" applyBorder="1" applyAlignment="1">
      <alignment vertical="center"/>
    </xf>
    <xf numFmtId="0" fontId="126" fillId="0" borderId="145" xfId="58060" applyFont="1" applyBorder="1" applyAlignment="1">
      <alignment horizontal="center" vertical="center"/>
    </xf>
    <xf numFmtId="0" fontId="126" fillId="5" borderId="145" xfId="58060" applyFont="1" applyFill="1" applyBorder="1" applyAlignment="1">
      <alignment horizontal="center" vertical="center"/>
    </xf>
    <xf numFmtId="0" fontId="127" fillId="0" borderId="0" xfId="36" applyFont="1"/>
    <xf numFmtId="2" fontId="25" fillId="0" borderId="0" xfId="58060" applyNumberFormat="1" applyFont="1" applyAlignment="1">
      <alignment horizontal="center" vertical="center"/>
    </xf>
    <xf numFmtId="0" fontId="25" fillId="0" borderId="0" xfId="58060" applyFont="1" applyAlignment="1">
      <alignment horizontal="center" vertical="center"/>
    </xf>
    <xf numFmtId="1" fontId="25" fillId="0" borderId="0" xfId="58060" applyNumberFormat="1" applyFont="1" applyAlignment="1">
      <alignment horizontal="center" vertical="center"/>
    </xf>
    <xf numFmtId="43" fontId="123" fillId="0" borderId="212" xfId="38" applyFont="1" applyFill="1" applyBorder="1" applyAlignment="1">
      <alignment vertical="center"/>
    </xf>
    <xf numFmtId="43" fontId="25" fillId="0" borderId="76" xfId="38" applyFont="1" applyFill="1" applyBorder="1" applyAlignment="1">
      <alignment horizontal="center" vertical="center"/>
    </xf>
    <xf numFmtId="0" fontId="25" fillId="0" borderId="75" xfId="58060" applyFont="1" applyBorder="1" applyAlignment="1">
      <alignment horizontal="center" vertical="center"/>
    </xf>
    <xf numFmtId="0" fontId="25" fillId="0" borderId="77" xfId="58060" applyFont="1" applyBorder="1" applyAlignment="1">
      <alignment horizontal="center" vertical="center"/>
    </xf>
    <xf numFmtId="0" fontId="25" fillId="0" borderId="99" xfId="58060" applyFont="1" applyBorder="1" applyAlignment="1">
      <alignment vertical="center"/>
    </xf>
    <xf numFmtId="0" fontId="25" fillId="0" borderId="79" xfId="58060" applyFont="1" applyBorder="1" applyAlignment="1">
      <alignment horizontal="center" vertical="center"/>
    </xf>
    <xf numFmtId="43" fontId="123" fillId="0" borderId="110" xfId="38" applyFont="1" applyFill="1" applyBorder="1" applyAlignment="1">
      <alignment vertical="center"/>
    </xf>
    <xf numFmtId="43" fontId="25" fillId="0" borderId="211" xfId="38" applyFont="1" applyFill="1" applyBorder="1" applyAlignment="1">
      <alignment horizontal="center" vertical="center"/>
    </xf>
    <xf numFmtId="0" fontId="25" fillId="0" borderId="140" xfId="58060" applyFont="1" applyBorder="1" applyAlignment="1">
      <alignment horizontal="center" vertical="center"/>
    </xf>
    <xf numFmtId="0" fontId="25" fillId="0" borderId="134" xfId="58060" applyFont="1" applyBorder="1" applyAlignment="1">
      <alignment horizontal="center" vertical="center"/>
    </xf>
    <xf numFmtId="0" fontId="25" fillId="0" borderId="22" xfId="58060" applyFont="1" applyBorder="1" applyAlignment="1">
      <alignment horizontal="center" vertical="center"/>
    </xf>
    <xf numFmtId="43" fontId="25" fillId="7" borderId="211" xfId="38" applyFont="1" applyFill="1" applyBorder="1" applyAlignment="1">
      <alignment horizontal="center" vertical="center"/>
    </xf>
    <xf numFmtId="0" fontId="25" fillId="0" borderId="151" xfId="58060" applyFont="1" applyBorder="1" applyAlignment="1">
      <alignment horizontal="center" vertical="center"/>
    </xf>
    <xf numFmtId="0" fontId="25" fillId="7" borderId="134" xfId="58060" applyFont="1" applyFill="1" applyBorder="1" applyAlignment="1">
      <alignment horizontal="center" vertical="center"/>
    </xf>
    <xf numFmtId="43" fontId="123" fillId="2" borderId="139" xfId="38" applyFont="1" applyFill="1" applyBorder="1" applyAlignment="1">
      <alignment vertical="center"/>
    </xf>
    <xf numFmtId="43" fontId="123" fillId="2" borderId="137" xfId="38" applyFont="1" applyFill="1" applyBorder="1" applyAlignment="1">
      <alignment vertical="center"/>
    </xf>
    <xf numFmtId="0" fontId="25" fillId="0" borderId="210" xfId="58060" applyFont="1" applyBorder="1" applyAlignment="1">
      <alignment vertical="center"/>
    </xf>
    <xf numFmtId="0" fontId="123" fillId="2" borderId="140" xfId="58060" applyFont="1" applyFill="1" applyBorder="1" applyAlignment="1">
      <alignment horizontal="left" vertical="center"/>
    </xf>
    <xf numFmtId="0" fontId="123" fillId="2" borderId="134" xfId="58060" applyFont="1" applyFill="1" applyBorder="1" applyAlignment="1">
      <alignment horizontal="left" vertical="center"/>
    </xf>
    <xf numFmtId="0" fontId="123" fillId="2" borderId="138" xfId="58060" applyFont="1" applyFill="1" applyBorder="1" applyAlignment="1">
      <alignment horizontal="left" vertical="center"/>
    </xf>
    <xf numFmtId="0" fontId="123" fillId="2" borderId="213" xfId="58060" applyFont="1" applyFill="1" applyBorder="1" applyAlignment="1">
      <alignment horizontal="center" vertical="center"/>
    </xf>
    <xf numFmtId="43" fontId="123" fillId="13" borderId="214" xfId="38" applyFont="1" applyFill="1" applyBorder="1" applyAlignment="1">
      <alignment vertical="center"/>
    </xf>
    <xf numFmtId="43" fontId="123" fillId="13" borderId="215" xfId="38" applyFont="1" applyFill="1" applyBorder="1" applyAlignment="1">
      <alignment vertical="center"/>
    </xf>
    <xf numFmtId="0" fontId="123" fillId="13" borderId="216" xfId="58060" applyFont="1" applyFill="1" applyBorder="1" applyAlignment="1">
      <alignment horizontal="left" vertical="center"/>
    </xf>
    <xf numFmtId="0" fontId="123" fillId="13" borderId="93" xfId="58060" applyFont="1" applyFill="1" applyBorder="1" applyAlignment="1">
      <alignment horizontal="left" vertical="center"/>
    </xf>
    <xf numFmtId="0" fontId="123" fillId="13" borderId="217" xfId="58060" applyFont="1" applyFill="1" applyBorder="1" applyAlignment="1">
      <alignment horizontal="left" vertical="center"/>
    </xf>
    <xf numFmtId="0" fontId="123" fillId="13" borderId="218" xfId="58060" applyFont="1" applyFill="1" applyBorder="1" applyAlignment="1">
      <alignment horizontal="center" vertical="center"/>
    </xf>
    <xf numFmtId="0" fontId="123" fillId="66" borderId="180" xfId="58060" applyFont="1" applyFill="1" applyBorder="1" applyAlignment="1">
      <alignment horizontal="center" vertical="center"/>
    </xf>
    <xf numFmtId="0" fontId="123" fillId="66" borderId="180" xfId="58060" quotePrefix="1" applyFont="1" applyFill="1" applyBorder="1" applyAlignment="1">
      <alignment horizontal="center" vertical="center"/>
    </xf>
    <xf numFmtId="0" fontId="124" fillId="66" borderId="183" xfId="58060" applyFont="1" applyFill="1" applyBorder="1" applyAlignment="1">
      <alignment horizontal="center" vertical="center" wrapText="1"/>
    </xf>
    <xf numFmtId="0" fontId="123" fillId="66" borderId="183" xfId="58060" applyFont="1" applyFill="1" applyBorder="1" applyAlignment="1">
      <alignment horizontal="center" vertical="center"/>
    </xf>
    <xf numFmtId="0" fontId="51" fillId="0" borderId="0" xfId="41"/>
    <xf numFmtId="43" fontId="123" fillId="0" borderId="0" xfId="38" applyFont="1" applyFill="1" applyBorder="1" applyAlignment="1">
      <alignment vertical="center"/>
    </xf>
    <xf numFmtId="43" fontId="25" fillId="0" borderId="0" xfId="38" applyFont="1" applyFill="1" applyBorder="1" applyAlignment="1">
      <alignment horizontal="center" vertical="center"/>
    </xf>
    <xf numFmtId="43" fontId="128" fillId="7" borderId="211" xfId="38" applyFont="1" applyFill="1" applyBorder="1" applyAlignment="1">
      <alignment horizontal="center" vertical="center"/>
    </xf>
    <xf numFmtId="43" fontId="123" fillId="0" borderId="76" xfId="38" applyFont="1" applyFill="1" applyBorder="1" applyAlignment="1">
      <alignment vertical="center"/>
    </xf>
    <xf numFmtId="43" fontId="25" fillId="0" borderId="76" xfId="38" applyFont="1" applyFill="1" applyBorder="1" applyAlignment="1">
      <alignment vertical="center"/>
    </xf>
    <xf numFmtId="43" fontId="123" fillId="0" borderId="211" xfId="38" applyFont="1" applyFill="1" applyBorder="1" applyAlignment="1">
      <alignment vertical="center"/>
    </xf>
    <xf numFmtId="43" fontId="25" fillId="7" borderId="211" xfId="38" applyFont="1" applyFill="1" applyBorder="1" applyAlignment="1">
      <alignment vertical="center"/>
    </xf>
    <xf numFmtId="0" fontId="25" fillId="7" borderId="140" xfId="58060" applyFont="1" applyFill="1" applyBorder="1" applyAlignment="1">
      <alignment horizontal="center" vertical="center"/>
    </xf>
    <xf numFmtId="43" fontId="25" fillId="0" borderId="211" xfId="38" applyFont="1" applyFill="1" applyBorder="1" applyAlignment="1">
      <alignment vertical="center"/>
    </xf>
    <xf numFmtId="0" fontId="123" fillId="66" borderId="219" xfId="58060" quotePrefix="1" applyFont="1" applyFill="1" applyBorder="1" applyAlignment="1">
      <alignment horizontal="center" vertical="center"/>
    </xf>
    <xf numFmtId="0" fontId="124" fillId="66" borderId="183" xfId="58060" applyFont="1" applyFill="1" applyBorder="1" applyAlignment="1">
      <alignment horizontal="center" vertical="center"/>
    </xf>
    <xf numFmtId="0" fontId="123" fillId="66" borderId="136" xfId="58060" applyFont="1" applyFill="1" applyBorder="1" applyAlignment="1">
      <alignment horizontal="center" vertical="center"/>
    </xf>
    <xf numFmtId="0" fontId="124" fillId="66" borderId="177" xfId="58060" applyFont="1" applyFill="1" applyBorder="1" applyAlignment="1">
      <alignment horizontal="center" vertical="center"/>
    </xf>
    <xf numFmtId="43" fontId="123" fillId="0" borderId="146" xfId="38" applyFont="1" applyFill="1" applyBorder="1" applyAlignment="1">
      <alignment vertical="center"/>
    </xf>
    <xf numFmtId="43" fontId="123" fillId="0" borderId="145" xfId="38" applyFont="1" applyFill="1" applyBorder="1" applyAlignment="1">
      <alignment vertical="center"/>
    </xf>
    <xf numFmtId="43" fontId="25" fillId="0" borderId="145" xfId="38" applyFont="1" applyFill="1" applyBorder="1" applyAlignment="1">
      <alignment horizontal="center" vertical="center"/>
    </xf>
    <xf numFmtId="43" fontId="25" fillId="0" borderId="145" xfId="38" applyFont="1" applyFill="1" applyBorder="1" applyAlignment="1">
      <alignment vertical="center"/>
    </xf>
    <xf numFmtId="0" fontId="25" fillId="0" borderId="145" xfId="58060" applyFont="1" applyBorder="1" applyAlignment="1">
      <alignment horizontal="center" vertical="center"/>
    </xf>
    <xf numFmtId="0" fontId="25" fillId="0" borderId="220" xfId="58060" applyFont="1" applyBorder="1" applyAlignment="1">
      <alignment horizontal="center" vertical="center"/>
    </xf>
    <xf numFmtId="0" fontId="25" fillId="0" borderId="147" xfId="58060" applyFont="1" applyBorder="1" applyAlignment="1">
      <alignment horizontal="center" vertical="center"/>
    </xf>
    <xf numFmtId="0" fontId="25" fillId="0" borderId="143" xfId="58060" applyFont="1" applyBorder="1" applyAlignment="1">
      <alignment horizontal="center" vertical="center"/>
    </xf>
    <xf numFmtId="0" fontId="25" fillId="0" borderId="220" xfId="58060" applyFont="1" applyBorder="1" applyAlignment="1">
      <alignment vertical="center"/>
    </xf>
    <xf numFmtId="0" fontId="25" fillId="0" borderId="221" xfId="58060" applyFont="1" applyBorder="1" applyAlignment="1">
      <alignment horizontal="center" vertical="center"/>
    </xf>
    <xf numFmtId="0" fontId="25" fillId="0" borderId="137" xfId="58060" applyFont="1" applyBorder="1" applyAlignment="1">
      <alignment horizontal="center" vertical="center"/>
    </xf>
    <xf numFmtId="0" fontId="25" fillId="7" borderId="138" xfId="58060" applyFont="1" applyFill="1" applyBorder="1" applyAlignment="1">
      <alignment horizontal="center" vertical="center"/>
    </xf>
    <xf numFmtId="0" fontId="25" fillId="0" borderId="138" xfId="58060" applyFont="1" applyBorder="1" applyAlignment="1">
      <alignment horizontal="center" vertical="center"/>
    </xf>
    <xf numFmtId="0" fontId="123" fillId="13" borderId="215" xfId="58060" applyFont="1" applyFill="1" applyBorder="1" applyAlignment="1">
      <alignment horizontal="left" vertical="center"/>
    </xf>
    <xf numFmtId="0" fontId="123" fillId="2" borderId="137" xfId="58060" applyFont="1" applyFill="1" applyBorder="1" applyAlignment="1">
      <alignment horizontal="left" vertical="center"/>
    </xf>
    <xf numFmtId="0" fontId="124" fillId="66" borderId="17" xfId="58060" applyFont="1" applyFill="1" applyBorder="1" applyAlignment="1">
      <alignment horizontal="center" vertical="center"/>
    </xf>
    <xf numFmtId="0" fontId="124" fillId="66" borderId="16" xfId="58060" applyFont="1" applyFill="1" applyBorder="1" applyAlignment="1">
      <alignment horizontal="center" vertical="center"/>
    </xf>
    <xf numFmtId="0" fontId="124" fillId="66" borderId="0" xfId="58060" applyFont="1" applyFill="1" applyAlignment="1">
      <alignment horizontal="center" vertical="center"/>
    </xf>
    <xf numFmtId="0" fontId="124" fillId="66" borderId="15" xfId="58060" applyFont="1" applyFill="1" applyBorder="1" applyAlignment="1">
      <alignment horizontal="center" vertical="center"/>
    </xf>
    <xf numFmtId="181" fontId="123" fillId="0" borderId="0" xfId="58060" applyNumberFormat="1" applyFont="1" applyAlignment="1">
      <alignment vertical="center"/>
    </xf>
    <xf numFmtId="43" fontId="123" fillId="0" borderId="0" xfId="58060" applyNumberFormat="1" applyFont="1" applyAlignment="1">
      <alignment horizontal="center" vertical="center"/>
    </xf>
    <xf numFmtId="0" fontId="125" fillId="0" borderId="0" xfId="56" applyFont="1" applyAlignment="1">
      <alignment vertical="center"/>
    </xf>
    <xf numFmtId="0" fontId="129" fillId="0" borderId="0" xfId="56" applyFont="1" applyAlignment="1">
      <alignment vertical="center"/>
    </xf>
    <xf numFmtId="0" fontId="127" fillId="0" borderId="0" xfId="41" applyFont="1"/>
    <xf numFmtId="0" fontId="0" fillId="0" borderId="0" xfId="41" applyFont="1"/>
    <xf numFmtId="43" fontId="123" fillId="2" borderId="214" xfId="38" applyFont="1" applyFill="1" applyBorder="1" applyAlignment="1">
      <alignment vertical="center"/>
    </xf>
    <xf numFmtId="43" fontId="123" fillId="2" borderId="215" xfId="38" applyFont="1" applyFill="1" applyBorder="1" applyAlignment="1">
      <alignment vertical="center"/>
    </xf>
    <xf numFmtId="43" fontId="123" fillId="2" borderId="218" xfId="38" applyFont="1" applyFill="1" applyBorder="1" applyAlignment="1">
      <alignment vertical="center"/>
    </xf>
    <xf numFmtId="43" fontId="123" fillId="0" borderId="216" xfId="38" applyFont="1" applyFill="1" applyBorder="1" applyAlignment="1">
      <alignment vertical="center"/>
    </xf>
    <xf numFmtId="43" fontId="123" fillId="0" borderId="93" xfId="38" applyFont="1" applyFill="1" applyBorder="1" applyAlignment="1">
      <alignment vertical="center"/>
    </xf>
    <xf numFmtId="176" fontId="123" fillId="0" borderId="93" xfId="38" applyNumberFormat="1" applyFont="1" applyFill="1" applyBorder="1" applyAlignment="1">
      <alignment vertical="center"/>
    </xf>
    <xf numFmtId="176" fontId="123" fillId="0" borderId="92" xfId="38" applyNumberFormat="1" applyFont="1" applyFill="1" applyBorder="1" applyAlignment="1">
      <alignment vertical="center"/>
    </xf>
    <xf numFmtId="43" fontId="25" fillId="0" borderId="215" xfId="38" applyFont="1" applyFill="1" applyBorder="1" applyAlignment="1">
      <alignment horizontal="center" vertical="center"/>
    </xf>
    <xf numFmtId="43" fontId="123" fillId="0" borderId="215" xfId="38" applyFont="1" applyFill="1" applyBorder="1" applyAlignment="1">
      <alignment vertical="center"/>
    </xf>
    <xf numFmtId="0" fontId="123" fillId="2" borderId="217" xfId="58060" applyFont="1" applyFill="1" applyBorder="1" applyAlignment="1">
      <alignment horizontal="left" vertical="center"/>
    </xf>
    <xf numFmtId="0" fontId="123" fillId="2" borderId="218" xfId="58060" applyFont="1" applyFill="1" applyBorder="1" applyAlignment="1">
      <alignment horizontal="center" vertical="center"/>
    </xf>
    <xf numFmtId="2" fontId="25" fillId="0" borderId="0" xfId="58060" applyNumberFormat="1" applyFont="1" applyAlignment="1">
      <alignment vertical="center"/>
    </xf>
    <xf numFmtId="43" fontId="130" fillId="0" borderId="14" xfId="38" applyFont="1" applyFill="1" applyBorder="1" applyAlignment="1">
      <alignment vertical="center"/>
    </xf>
    <xf numFmtId="43" fontId="25" fillId="0" borderId="132" xfId="38" applyFont="1" applyFill="1" applyBorder="1" applyAlignment="1">
      <alignment vertical="center"/>
    </xf>
    <xf numFmtId="170" fontId="25" fillId="0" borderId="132" xfId="33" applyFont="1" applyFill="1" applyBorder="1" applyAlignment="1">
      <alignment horizontal="center" vertical="center"/>
    </xf>
    <xf numFmtId="170" fontId="25" fillId="0" borderId="32" xfId="33" applyFont="1" applyFill="1" applyBorder="1" applyAlignment="1">
      <alignment horizontal="center" vertical="center"/>
    </xf>
    <xf numFmtId="176" fontId="25" fillId="0" borderId="36" xfId="38" applyNumberFormat="1" applyFont="1" applyFill="1" applyBorder="1" applyAlignment="1">
      <alignment vertical="center"/>
    </xf>
    <xf numFmtId="176" fontId="25" fillId="0" borderId="0" xfId="38" applyNumberFormat="1" applyFont="1" applyFill="1" applyBorder="1" applyAlignment="1">
      <alignment vertical="center"/>
    </xf>
    <xf numFmtId="176" fontId="123" fillId="0" borderId="0" xfId="38" applyNumberFormat="1" applyFont="1" applyFill="1" applyBorder="1" applyAlignment="1">
      <alignment horizontal="right" vertical="center"/>
    </xf>
    <xf numFmtId="176" fontId="123" fillId="0" borderId="15" xfId="38" applyNumberFormat="1" applyFont="1" applyFill="1" applyBorder="1" applyAlignment="1">
      <alignment vertical="center"/>
    </xf>
    <xf numFmtId="43" fontId="130" fillId="0" borderId="26" xfId="38" applyFont="1" applyFill="1" applyBorder="1" applyAlignment="1">
      <alignment vertical="center"/>
    </xf>
    <xf numFmtId="43" fontId="123" fillId="0" borderId="132" xfId="38" applyFont="1" applyFill="1" applyBorder="1" applyAlignment="1">
      <alignment vertical="center"/>
    </xf>
    <xf numFmtId="43" fontId="25" fillId="0" borderId="31" xfId="38" applyFont="1" applyFill="1" applyBorder="1" applyAlignment="1">
      <alignment vertical="center"/>
    </xf>
    <xf numFmtId="43" fontId="123" fillId="0" borderId="26" xfId="38" applyFont="1" applyFill="1" applyBorder="1" applyAlignment="1">
      <alignment vertical="center"/>
    </xf>
    <xf numFmtId="43" fontId="25" fillId="0" borderId="132" xfId="38" applyFont="1" applyFill="1" applyBorder="1" applyAlignment="1">
      <alignment horizontal="center" vertical="center"/>
    </xf>
    <xf numFmtId="43" fontId="25" fillId="0" borderId="32" xfId="38" applyFont="1" applyFill="1" applyBorder="1" applyAlignment="1">
      <alignment horizontal="center" vertical="center"/>
    </xf>
    <xf numFmtId="43" fontId="123" fillId="0" borderId="31" xfId="38" applyFont="1" applyFill="1" applyBorder="1" applyAlignment="1">
      <alignment vertical="center"/>
    </xf>
    <xf numFmtId="43" fontId="25" fillId="0" borderId="32" xfId="38" applyFont="1" applyFill="1" applyBorder="1" applyAlignment="1">
      <alignment vertical="center"/>
    </xf>
    <xf numFmtId="0" fontId="123" fillId="0" borderId="31" xfId="58060" applyFont="1" applyBorder="1" applyAlignment="1">
      <alignment horizontal="left" vertical="center"/>
    </xf>
    <xf numFmtId="0" fontId="25" fillId="0" borderId="32" xfId="58060" applyFont="1" applyBorder="1" applyAlignment="1">
      <alignment horizontal="center" vertical="center"/>
    </xf>
    <xf numFmtId="43" fontId="130" fillId="0" borderId="110" xfId="38" applyFont="1" applyFill="1" applyBorder="1" applyAlignment="1">
      <alignment vertical="center"/>
    </xf>
    <xf numFmtId="170" fontId="25" fillId="0" borderId="211" xfId="33" applyFont="1" applyFill="1" applyBorder="1" applyAlignment="1">
      <alignment horizontal="center" vertical="center"/>
    </xf>
    <xf numFmtId="170" fontId="25" fillId="0" borderId="22" xfId="33" applyFont="1" applyFill="1" applyBorder="1" applyAlignment="1">
      <alignment horizontal="center" vertical="center"/>
    </xf>
    <xf numFmtId="176" fontId="25" fillId="7" borderId="151" xfId="38" applyNumberFormat="1" applyFont="1" applyFill="1" applyBorder="1" applyAlignment="1">
      <alignment vertical="center"/>
    </xf>
    <xf numFmtId="176" fontId="25" fillId="0" borderId="148" xfId="38" applyNumberFormat="1" applyFont="1" applyFill="1" applyBorder="1" applyAlignment="1">
      <alignment vertical="center"/>
    </xf>
    <xf numFmtId="176" fontId="25" fillId="7" borderId="148" xfId="38" applyNumberFormat="1" applyFont="1" applyFill="1" applyBorder="1" applyAlignment="1">
      <alignment vertical="center"/>
    </xf>
    <xf numFmtId="176" fontId="123" fillId="0" borderId="148" xfId="38" applyNumberFormat="1" applyFont="1" applyFill="1" applyBorder="1" applyAlignment="1">
      <alignment horizontal="right" vertical="center"/>
    </xf>
    <xf numFmtId="176" fontId="123" fillId="0" borderId="149" xfId="38" applyNumberFormat="1" applyFont="1" applyFill="1" applyBorder="1" applyAlignment="1">
      <alignment vertical="center"/>
    </xf>
    <xf numFmtId="43" fontId="25" fillId="0" borderId="210" xfId="38" applyFont="1" applyFill="1" applyBorder="1" applyAlignment="1">
      <alignment vertical="center"/>
    </xf>
    <xf numFmtId="43" fontId="25" fillId="0" borderId="22" xfId="38" applyFont="1" applyFill="1" applyBorder="1" applyAlignment="1">
      <alignment horizontal="center" vertical="center"/>
    </xf>
    <xf numFmtId="43" fontId="25" fillId="0" borderId="22" xfId="38" applyFont="1" applyFill="1" applyBorder="1" applyAlignment="1">
      <alignment vertical="center"/>
    </xf>
    <xf numFmtId="0" fontId="123" fillId="0" borderId="138" xfId="58060" applyFont="1" applyBorder="1" applyAlignment="1">
      <alignment horizontal="left" vertical="center"/>
    </xf>
    <xf numFmtId="43" fontId="25" fillId="7" borderId="22" xfId="38" applyFont="1" applyFill="1" applyBorder="1" applyAlignment="1">
      <alignment horizontal="center" vertical="center"/>
    </xf>
    <xf numFmtId="43" fontId="25" fillId="7" borderId="22" xfId="38" applyFont="1" applyFill="1" applyBorder="1" applyAlignment="1">
      <alignment vertical="center"/>
    </xf>
    <xf numFmtId="176" fontId="123" fillId="0" borderId="0" xfId="38" applyNumberFormat="1" applyFont="1" applyFill="1" applyBorder="1" applyAlignment="1">
      <alignment vertical="center"/>
    </xf>
    <xf numFmtId="43" fontId="123" fillId="2" borderId="138" xfId="38" applyFont="1" applyFill="1" applyBorder="1" applyAlignment="1">
      <alignment vertical="center"/>
    </xf>
    <xf numFmtId="43" fontId="123" fillId="2" borderId="213" xfId="38" applyFont="1" applyFill="1" applyBorder="1" applyAlignment="1">
      <alignment vertical="center"/>
    </xf>
    <xf numFmtId="43" fontId="123" fillId="2" borderId="140" xfId="38" applyFont="1" applyFill="1" applyBorder="1" applyAlignment="1">
      <alignment vertical="center"/>
    </xf>
    <xf numFmtId="43" fontId="123" fillId="2" borderId="134" xfId="38" applyFont="1" applyFill="1" applyBorder="1" applyAlignment="1">
      <alignment vertical="center"/>
    </xf>
    <xf numFmtId="43" fontId="25" fillId="0" borderId="134" xfId="38" applyFont="1" applyBorder="1" applyAlignment="1">
      <alignment vertical="center"/>
    </xf>
    <xf numFmtId="43" fontId="25" fillId="0" borderId="141" xfId="38" applyFont="1" applyBorder="1" applyAlignment="1">
      <alignment vertical="center"/>
    </xf>
    <xf numFmtId="43" fontId="123" fillId="0" borderId="137" xfId="38" applyFont="1" applyFill="1" applyBorder="1" applyAlignment="1">
      <alignment vertical="center"/>
    </xf>
    <xf numFmtId="43" fontId="123" fillId="12" borderId="214" xfId="38" applyFont="1" applyFill="1" applyBorder="1" applyAlignment="1">
      <alignment vertical="center"/>
    </xf>
    <xf numFmtId="43" fontId="123" fillId="12" borderId="217" xfId="38" applyFont="1" applyFill="1" applyBorder="1" applyAlignment="1">
      <alignment vertical="center"/>
    </xf>
    <xf numFmtId="43" fontId="123" fillId="12" borderId="215" xfId="38" applyFont="1" applyFill="1" applyBorder="1" applyAlignment="1">
      <alignment vertical="center"/>
    </xf>
    <xf numFmtId="43" fontId="123" fillId="12" borderId="218" xfId="38" applyFont="1" applyFill="1" applyBorder="1" applyAlignment="1">
      <alignment vertical="center"/>
    </xf>
    <xf numFmtId="43" fontId="123" fillId="12" borderId="216" xfId="38" applyFont="1" applyFill="1" applyBorder="1" applyAlignment="1">
      <alignment vertical="center"/>
    </xf>
    <xf numFmtId="43" fontId="123" fillId="12" borderId="93" xfId="38" applyFont="1" applyFill="1" applyBorder="1" applyAlignment="1">
      <alignment vertical="center"/>
    </xf>
    <xf numFmtId="43" fontId="25" fillId="12" borderId="93" xfId="38" applyFont="1" applyFill="1" applyBorder="1" applyAlignment="1">
      <alignment vertical="center"/>
    </xf>
    <xf numFmtId="43" fontId="25" fillId="12" borderId="92" xfId="38" applyFont="1" applyFill="1" applyBorder="1" applyAlignment="1">
      <alignment vertical="center"/>
    </xf>
    <xf numFmtId="0" fontId="123" fillId="12" borderId="217" xfId="58060" applyFont="1" applyFill="1" applyBorder="1" applyAlignment="1">
      <alignment horizontal="left" vertical="center"/>
    </xf>
    <xf numFmtId="0" fontId="123" fillId="12" borderId="218" xfId="58060" applyFont="1" applyFill="1" applyBorder="1" applyAlignment="1">
      <alignment horizontal="center" vertical="center"/>
    </xf>
    <xf numFmtId="0" fontId="123" fillId="66" borderId="219" xfId="58060" applyFont="1" applyFill="1" applyBorder="1" applyAlignment="1">
      <alignment horizontal="center" vertical="center"/>
    </xf>
    <xf numFmtId="0" fontId="123" fillId="66" borderId="222" xfId="58060" applyFont="1" applyFill="1" applyBorder="1" applyAlignment="1">
      <alignment horizontal="center" vertical="center"/>
    </xf>
    <xf numFmtId="0" fontId="123" fillId="66" borderId="223" xfId="58060" applyFont="1" applyFill="1" applyBorder="1" applyAlignment="1">
      <alignment horizontal="center" vertical="center"/>
    </xf>
    <xf numFmtId="0" fontId="123" fillId="66" borderId="175" xfId="58060" applyFont="1" applyFill="1" applyBorder="1" applyAlignment="1">
      <alignment horizontal="center" vertical="center"/>
    </xf>
    <xf numFmtId="0" fontId="131" fillId="66" borderId="225" xfId="58060" applyFont="1" applyFill="1" applyBorder="1" applyAlignment="1">
      <alignment horizontal="center" vertical="center" wrapText="1"/>
    </xf>
    <xf numFmtId="0" fontId="123" fillId="66" borderId="224" xfId="58060" applyFont="1" applyFill="1" applyBorder="1" applyAlignment="1">
      <alignment horizontal="center" vertical="center"/>
    </xf>
    <xf numFmtId="0" fontId="123" fillId="66" borderId="226" xfId="58060" applyFont="1" applyFill="1" applyBorder="1" applyAlignment="1">
      <alignment horizontal="center" vertical="center"/>
    </xf>
    <xf numFmtId="0" fontId="123" fillId="66" borderId="226" xfId="58060" quotePrefix="1" applyFont="1" applyFill="1" applyBorder="1" applyAlignment="1">
      <alignment horizontal="center" vertical="center"/>
    </xf>
    <xf numFmtId="0" fontId="123" fillId="66" borderId="26" xfId="58060" applyFont="1" applyFill="1" applyBorder="1" applyAlignment="1">
      <alignment horizontal="center" vertical="center"/>
    </xf>
    <xf numFmtId="0" fontId="123" fillId="66" borderId="132" xfId="58060" applyFont="1" applyFill="1" applyBorder="1" applyAlignment="1">
      <alignment horizontal="center" vertical="center"/>
    </xf>
    <xf numFmtId="0" fontId="123" fillId="66" borderId="32" xfId="58060" applyFont="1" applyFill="1" applyBorder="1" applyAlignment="1">
      <alignment horizontal="center" vertical="center"/>
    </xf>
    <xf numFmtId="0" fontId="123" fillId="66" borderId="63" xfId="58060" applyFont="1" applyFill="1" applyBorder="1" applyAlignment="1">
      <alignment horizontal="center" vertical="center"/>
    </xf>
    <xf numFmtId="0" fontId="123" fillId="66" borderId="53" xfId="58060" applyFont="1" applyFill="1" applyBorder="1" applyAlignment="1">
      <alignment horizontal="center" vertical="center"/>
    </xf>
    <xf numFmtId="0" fontId="123" fillId="66" borderId="135" xfId="58060" applyFont="1" applyFill="1" applyBorder="1" applyAlignment="1">
      <alignment horizontal="center" vertical="center"/>
    </xf>
    <xf numFmtId="0" fontId="124" fillId="66" borderId="89" xfId="58060" applyFont="1" applyFill="1" applyBorder="1" applyAlignment="1">
      <alignment horizontal="center" vertical="center"/>
    </xf>
    <xf numFmtId="0" fontId="124" fillId="66" borderId="54" xfId="58060" applyFont="1" applyFill="1" applyBorder="1" applyAlignment="1">
      <alignment horizontal="center" vertical="center"/>
    </xf>
    <xf numFmtId="0" fontId="51" fillId="0" borderId="0" xfId="29"/>
    <xf numFmtId="0" fontId="127" fillId="0" borderId="0" xfId="29" applyFont="1"/>
    <xf numFmtId="181" fontId="51" fillId="0" borderId="0" xfId="36" applyNumberFormat="1"/>
    <xf numFmtId="170" fontId="51" fillId="0" borderId="0" xfId="36" applyNumberFormat="1"/>
    <xf numFmtId="178" fontId="123" fillId="0" borderId="0" xfId="58060" applyNumberFormat="1" applyFont="1" applyAlignment="1">
      <alignment vertical="center"/>
    </xf>
    <xf numFmtId="43" fontId="123" fillId="0" borderId="214" xfId="38" applyFont="1" applyFill="1" applyBorder="1" applyAlignment="1">
      <alignment vertical="center"/>
    </xf>
    <xf numFmtId="43" fontId="123" fillId="0" borderId="217" xfId="38" applyFont="1" applyFill="1" applyBorder="1" applyAlignment="1">
      <alignment vertical="center"/>
    </xf>
    <xf numFmtId="43" fontId="25" fillId="0" borderId="215" xfId="38" applyFont="1" applyFill="1" applyBorder="1" applyAlignment="1">
      <alignment vertical="center"/>
    </xf>
    <xf numFmtId="170" fontId="25" fillId="0" borderId="215" xfId="33" applyFont="1" applyFill="1" applyBorder="1" applyAlignment="1">
      <alignment horizontal="center" vertical="center"/>
    </xf>
    <xf numFmtId="176" fontId="123" fillId="0" borderId="93" xfId="38" applyNumberFormat="1" applyFont="1" applyFill="1" applyBorder="1" applyAlignment="1">
      <alignment horizontal="center" vertical="center"/>
    </xf>
    <xf numFmtId="170" fontId="25" fillId="0" borderId="218" xfId="33" applyFont="1" applyFill="1" applyBorder="1" applyAlignment="1">
      <alignment horizontal="center" vertical="center"/>
    </xf>
    <xf numFmtId="176" fontId="123" fillId="0" borderId="216" xfId="38" applyNumberFormat="1" applyFont="1" applyFill="1" applyBorder="1" applyAlignment="1">
      <alignment horizontal="center" vertical="center"/>
    </xf>
    <xf numFmtId="43" fontId="25" fillId="0" borderId="92" xfId="38" applyFont="1" applyFill="1" applyBorder="1" applyAlignment="1">
      <alignment vertical="center"/>
    </xf>
    <xf numFmtId="43" fontId="25" fillId="0" borderId="217" xfId="38" applyFont="1" applyFill="1" applyBorder="1" applyAlignment="1">
      <alignment vertical="center"/>
    </xf>
    <xf numFmtId="43" fontId="25" fillId="0" borderId="93" xfId="38" applyFont="1" applyFill="1" applyBorder="1" applyAlignment="1">
      <alignment vertical="center"/>
    </xf>
    <xf numFmtId="43" fontId="25" fillId="0" borderId="214" xfId="38" applyFont="1" applyFill="1" applyBorder="1" applyAlignment="1">
      <alignment vertical="center"/>
    </xf>
    <xf numFmtId="43" fontId="25" fillId="0" borderId="216" xfId="38" applyFont="1" applyFill="1" applyBorder="1" applyAlignment="1">
      <alignment horizontal="center" vertical="center"/>
    </xf>
    <xf numFmtId="176" fontId="25" fillId="0" borderId="216" xfId="38" applyNumberFormat="1" applyFont="1" applyFill="1" applyBorder="1" applyAlignment="1">
      <alignment horizontal="center" vertical="center"/>
    </xf>
    <xf numFmtId="43" fontId="25" fillId="0" borderId="218" xfId="38" applyFont="1" applyFill="1" applyBorder="1" applyAlignment="1">
      <alignment horizontal="center" vertical="center"/>
    </xf>
    <xf numFmtId="43" fontId="25" fillId="0" borderId="218" xfId="38" applyFont="1" applyFill="1" applyBorder="1" applyAlignment="1">
      <alignment vertical="center"/>
    </xf>
    <xf numFmtId="170" fontId="25" fillId="0" borderId="94" xfId="58060" applyNumberFormat="1" applyFont="1" applyBorder="1" applyAlignment="1">
      <alignment vertical="center"/>
    </xf>
    <xf numFmtId="0" fontId="25" fillId="0" borderId="217" xfId="58060" applyFont="1" applyBorder="1" applyAlignment="1">
      <alignment vertical="center"/>
    </xf>
    <xf numFmtId="0" fontId="25" fillId="0" borderId="218" xfId="58060" applyFont="1" applyBorder="1" applyAlignment="1">
      <alignment horizontal="center" vertical="center"/>
    </xf>
    <xf numFmtId="43" fontId="123" fillId="0" borderId="182" xfId="38" applyFont="1" applyFill="1" applyBorder="1" applyAlignment="1">
      <alignment vertical="center"/>
    </xf>
    <xf numFmtId="43" fontId="123" fillId="0" borderId="210" xfId="38" applyFont="1" applyFill="1" applyBorder="1" applyAlignment="1">
      <alignment vertical="center"/>
    </xf>
    <xf numFmtId="170" fontId="25" fillId="7" borderId="22" xfId="33" applyFont="1" applyFill="1" applyBorder="1" applyAlignment="1">
      <alignment horizontal="center" vertical="center"/>
    </xf>
    <xf numFmtId="176" fontId="123" fillId="7" borderId="140" xfId="38" applyNumberFormat="1" applyFont="1" applyFill="1" applyBorder="1" applyAlignment="1">
      <alignment horizontal="center" vertical="center"/>
    </xf>
    <xf numFmtId="176" fontId="123" fillId="2" borderId="134" xfId="38" applyNumberFormat="1" applyFont="1" applyFill="1" applyBorder="1" applyAlignment="1">
      <alignment horizontal="center" vertical="center"/>
    </xf>
    <xf numFmtId="176" fontId="123" fillId="7" borderId="134" xfId="38" applyNumberFormat="1" applyFont="1" applyFill="1" applyBorder="1" applyAlignment="1">
      <alignment horizontal="center" vertical="center"/>
    </xf>
    <xf numFmtId="43" fontId="25" fillId="0" borderId="110" xfId="38" applyFont="1" applyFill="1" applyBorder="1" applyAlignment="1">
      <alignment vertical="center"/>
    </xf>
    <xf numFmtId="43" fontId="25" fillId="7" borderId="151" xfId="38" applyFont="1" applyFill="1" applyBorder="1" applyAlignment="1">
      <alignment horizontal="center" vertical="center"/>
    </xf>
    <xf numFmtId="170" fontId="25" fillId="0" borderId="210" xfId="486" applyFont="1" applyFill="1" applyBorder="1" applyAlignment="1">
      <alignment vertical="center"/>
    </xf>
    <xf numFmtId="176" fontId="25" fillId="7" borderId="151" xfId="38" applyNumberFormat="1" applyFont="1" applyFill="1" applyBorder="1" applyAlignment="1">
      <alignment horizontal="center" vertical="center"/>
    </xf>
    <xf numFmtId="0" fontId="25" fillId="0" borderId="101" xfId="58060" quotePrefix="1" applyFont="1" applyBorder="1" applyAlignment="1">
      <alignment horizontal="center" vertical="center"/>
    </xf>
    <xf numFmtId="176" fontId="25" fillId="0" borderId="140" xfId="38" applyNumberFormat="1" applyFont="1" applyFill="1" applyBorder="1" applyAlignment="1">
      <alignment horizontal="center" vertical="center"/>
    </xf>
    <xf numFmtId="176" fontId="25" fillId="0" borderId="134" xfId="38" applyNumberFormat="1" applyFont="1" applyFill="1" applyBorder="1" applyAlignment="1">
      <alignment horizontal="center" vertical="center"/>
    </xf>
    <xf numFmtId="43" fontId="123" fillId="0" borderId="141" xfId="38" applyFont="1" applyFill="1" applyBorder="1" applyAlignment="1">
      <alignment vertical="center"/>
    </xf>
    <xf numFmtId="43" fontId="25" fillId="0" borderId="151" xfId="38" applyFont="1" applyFill="1" applyBorder="1" applyAlignment="1">
      <alignment horizontal="center" vertical="center"/>
    </xf>
    <xf numFmtId="176" fontId="25" fillId="0" borderId="151" xfId="38" applyNumberFormat="1" applyFont="1" applyFill="1" applyBorder="1" applyAlignment="1">
      <alignment horizontal="center" vertical="center"/>
    </xf>
    <xf numFmtId="0" fontId="25" fillId="0" borderId="152" xfId="58060" applyFont="1" applyBorder="1" applyAlignment="1">
      <alignment vertical="center"/>
    </xf>
    <xf numFmtId="43" fontId="123" fillId="13" borderId="228" xfId="38" applyFont="1" applyFill="1" applyBorder="1" applyAlignment="1">
      <alignment vertical="center"/>
    </xf>
    <xf numFmtId="43" fontId="123" fillId="13" borderId="217" xfId="38" applyFont="1" applyFill="1" applyBorder="1" applyAlignment="1">
      <alignment vertical="center"/>
    </xf>
    <xf numFmtId="43" fontId="123" fillId="13" borderId="218" xfId="38" applyFont="1" applyFill="1" applyBorder="1" applyAlignment="1">
      <alignment vertical="center"/>
    </xf>
    <xf numFmtId="43" fontId="123" fillId="13" borderId="216" xfId="38" applyFont="1" applyFill="1" applyBorder="1" applyAlignment="1">
      <alignment vertical="center"/>
    </xf>
    <xf numFmtId="43" fontId="123" fillId="13" borderId="93" xfId="38" applyFont="1" applyFill="1" applyBorder="1" applyAlignment="1">
      <alignment vertical="center"/>
    </xf>
    <xf numFmtId="43" fontId="123" fillId="13" borderId="92" xfId="38" applyFont="1" applyFill="1" applyBorder="1" applyAlignment="1">
      <alignment vertical="center"/>
    </xf>
    <xf numFmtId="0" fontId="133" fillId="0" borderId="0" xfId="40" applyFont="1">
      <alignment vertical="center"/>
    </xf>
    <xf numFmtId="1" fontId="134" fillId="0" borderId="0" xfId="58060" applyNumberFormat="1" applyFont="1" applyAlignment="1">
      <alignment horizontal="center" vertical="center"/>
    </xf>
    <xf numFmtId="0" fontId="134" fillId="0" borderId="0" xfId="58060" applyFont="1" applyAlignment="1">
      <alignment vertical="center"/>
    </xf>
    <xf numFmtId="2" fontId="134" fillId="0" borderId="0" xfId="58060" applyNumberFormat="1" applyFont="1" applyAlignment="1">
      <alignment vertical="center"/>
    </xf>
    <xf numFmtId="43" fontId="130" fillId="0" borderId="182" xfId="38" applyFont="1" applyFill="1" applyBorder="1" applyAlignment="1">
      <alignment vertical="center"/>
    </xf>
    <xf numFmtId="43" fontId="130" fillId="0" borderId="210" xfId="38" applyFont="1" applyFill="1" applyBorder="1" applyAlignment="1">
      <alignment vertical="center"/>
    </xf>
    <xf numFmtId="43" fontId="134" fillId="0" borderId="211" xfId="38" applyFont="1" applyFill="1" applyBorder="1" applyAlignment="1">
      <alignment vertical="center"/>
    </xf>
    <xf numFmtId="170" fontId="134" fillId="0" borderId="211" xfId="33" applyFont="1" applyFill="1" applyBorder="1" applyAlignment="1">
      <alignment horizontal="center" vertical="center"/>
    </xf>
    <xf numFmtId="170" fontId="134" fillId="0" borderId="22" xfId="33" applyFont="1" applyFill="1" applyBorder="1" applyAlignment="1">
      <alignment horizontal="center" vertical="center"/>
    </xf>
    <xf numFmtId="176" fontId="134" fillId="0" borderId="140" xfId="38" applyNumberFormat="1" applyFont="1" applyFill="1" applyBorder="1" applyAlignment="1">
      <alignment horizontal="center" vertical="center"/>
    </xf>
    <xf numFmtId="176" fontId="134" fillId="0" borderId="134" xfId="38" applyNumberFormat="1" applyFont="1" applyFill="1" applyBorder="1" applyAlignment="1">
      <alignment horizontal="center" vertical="center"/>
    </xf>
    <xf numFmtId="43" fontId="130" fillId="0" borderId="141" xfId="38" applyFont="1" applyFill="1" applyBorder="1" applyAlignment="1">
      <alignment vertical="center"/>
    </xf>
    <xf numFmtId="43" fontId="134" fillId="0" borderId="210" xfId="38" applyFont="1" applyFill="1" applyBorder="1" applyAlignment="1">
      <alignment vertical="center"/>
    </xf>
    <xf numFmtId="43" fontId="134" fillId="0" borderId="110" xfId="38" applyFont="1" applyFill="1" applyBorder="1" applyAlignment="1">
      <alignment vertical="center"/>
    </xf>
    <xf numFmtId="43" fontId="134" fillId="0" borderId="151" xfId="38" applyFont="1" applyFill="1" applyBorder="1" applyAlignment="1">
      <alignment horizontal="center" vertical="center"/>
    </xf>
    <xf numFmtId="43" fontId="134" fillId="0" borderId="22" xfId="38" applyFont="1" applyFill="1" applyBorder="1" applyAlignment="1">
      <alignment horizontal="center" vertical="center"/>
    </xf>
    <xf numFmtId="176" fontId="134" fillId="0" borderId="151" xfId="38" applyNumberFormat="1" applyFont="1" applyFill="1" applyBorder="1" applyAlignment="1">
      <alignment horizontal="center" vertical="center"/>
    </xf>
    <xf numFmtId="43" fontId="130" fillId="0" borderId="211" xfId="38" applyFont="1" applyFill="1" applyBorder="1" applyAlignment="1">
      <alignment vertical="center"/>
    </xf>
    <xf numFmtId="43" fontId="134" fillId="0" borderId="211" xfId="38" applyFont="1" applyFill="1" applyBorder="1" applyAlignment="1">
      <alignment horizontal="center" vertical="center"/>
    </xf>
    <xf numFmtId="43" fontId="134" fillId="0" borderId="22" xfId="38" applyFont="1" applyFill="1" applyBorder="1" applyAlignment="1">
      <alignment vertical="center"/>
    </xf>
    <xf numFmtId="0" fontId="134" fillId="0" borderId="152" xfId="58060" applyFont="1" applyBorder="1" applyAlignment="1">
      <alignment vertical="center"/>
    </xf>
    <xf numFmtId="43" fontId="123" fillId="0" borderId="214" xfId="38" applyFont="1" applyFill="1" applyBorder="1" applyAlignment="1">
      <alignment horizontal="right" vertical="center"/>
    </xf>
    <xf numFmtId="43" fontId="123" fillId="0" borderId="215" xfId="38" applyFont="1" applyFill="1" applyBorder="1" applyAlignment="1">
      <alignment horizontal="center" vertical="center"/>
    </xf>
    <xf numFmtId="0" fontId="25" fillId="0" borderId="94" xfId="58060" applyFont="1" applyBorder="1" applyAlignment="1">
      <alignment vertical="center"/>
    </xf>
    <xf numFmtId="0" fontId="25" fillId="0" borderId="152" xfId="58060" quotePrefix="1" applyFont="1" applyBorder="1" applyAlignment="1">
      <alignment horizontal="center" vertical="center"/>
    </xf>
    <xf numFmtId="43" fontId="123" fillId="2" borderId="229" xfId="38" applyFont="1" applyFill="1" applyBorder="1" applyAlignment="1">
      <alignment vertical="center"/>
    </xf>
    <xf numFmtId="43" fontId="25" fillId="0" borderId="139" xfId="38" applyFont="1" applyBorder="1" applyAlignment="1">
      <alignment vertical="center"/>
    </xf>
    <xf numFmtId="43" fontId="25" fillId="0" borderId="138" xfId="38" applyFont="1" applyBorder="1" applyAlignment="1">
      <alignment vertical="center"/>
    </xf>
    <xf numFmtId="0" fontId="25" fillId="0" borderId="101" xfId="58060" quotePrefix="1" applyFont="1" applyBorder="1" applyAlignment="1">
      <alignment vertical="center"/>
    </xf>
    <xf numFmtId="0" fontId="25" fillId="2" borderId="210" xfId="58060" applyFont="1" applyFill="1" applyBorder="1" applyAlignment="1">
      <alignment horizontal="left" vertical="center"/>
    </xf>
    <xf numFmtId="0" fontId="25" fillId="2" borderId="22" xfId="58060" applyFont="1" applyFill="1" applyBorder="1" applyAlignment="1">
      <alignment horizontal="center" vertical="center"/>
    </xf>
    <xf numFmtId="43" fontId="123" fillId="0" borderId="229" xfId="38" applyFont="1" applyFill="1" applyBorder="1" applyAlignment="1">
      <alignment vertical="center"/>
    </xf>
    <xf numFmtId="43" fontId="25" fillId="0" borderId="139" xfId="38" applyFont="1" applyFill="1" applyBorder="1" applyAlignment="1">
      <alignment vertical="center"/>
    </xf>
    <xf numFmtId="43" fontId="123" fillId="0" borderId="138" xfId="38" applyFont="1" applyFill="1" applyBorder="1" applyAlignment="1">
      <alignment vertical="center"/>
    </xf>
    <xf numFmtId="43" fontId="123" fillId="0" borderId="213" xfId="38" applyFont="1" applyFill="1" applyBorder="1" applyAlignment="1">
      <alignment vertical="center"/>
    </xf>
    <xf numFmtId="43" fontId="123" fillId="0" borderId="140" xfId="38" applyFont="1" applyFill="1" applyBorder="1" applyAlignment="1">
      <alignment vertical="center"/>
    </xf>
    <xf numFmtId="43" fontId="123" fillId="0" borderId="134" xfId="38" applyFont="1" applyFill="1" applyBorder="1" applyAlignment="1">
      <alignment vertical="center"/>
    </xf>
    <xf numFmtId="43" fontId="25" fillId="0" borderId="141" xfId="38" applyFont="1" applyFill="1" applyBorder="1" applyAlignment="1">
      <alignment vertical="center"/>
    </xf>
    <xf numFmtId="43" fontId="25" fillId="0" borderId="138" xfId="38" applyFont="1" applyFill="1" applyBorder="1" applyAlignment="1">
      <alignment vertical="center"/>
    </xf>
    <xf numFmtId="43" fontId="123" fillId="0" borderId="183" xfId="38" applyFont="1" applyFill="1" applyBorder="1" applyAlignment="1">
      <alignment vertical="center"/>
    </xf>
    <xf numFmtId="43" fontId="123" fillId="0" borderId="32" xfId="38" applyFont="1" applyFill="1" applyBorder="1" applyAlignment="1">
      <alignment vertical="center"/>
    </xf>
    <xf numFmtId="43" fontId="123" fillId="0" borderId="36" xfId="38" applyFont="1" applyFill="1" applyBorder="1" applyAlignment="1">
      <alignment vertical="center"/>
    </xf>
    <xf numFmtId="43" fontId="123" fillId="0" borderId="15" xfId="38" applyFont="1" applyFill="1" applyBorder="1" applyAlignment="1">
      <alignment vertical="center"/>
    </xf>
    <xf numFmtId="0" fontId="123" fillId="0" borderId="230" xfId="58060" applyFont="1" applyBorder="1" applyAlignment="1">
      <alignment horizontal="left" vertical="center"/>
    </xf>
    <xf numFmtId="0" fontId="123" fillId="0" borderId="231" xfId="58060" applyFont="1" applyBorder="1" applyAlignment="1">
      <alignment horizontal="left" vertical="center"/>
    </xf>
    <xf numFmtId="0" fontId="123" fillId="0" borderId="232" xfId="58060" applyFont="1" applyBorder="1" applyAlignment="1">
      <alignment horizontal="center" vertical="center"/>
    </xf>
    <xf numFmtId="0" fontId="123" fillId="66" borderId="224" xfId="58060" applyFont="1" applyFill="1" applyBorder="1" applyAlignment="1">
      <alignment horizontal="center" vertical="center" wrapText="1"/>
    </xf>
    <xf numFmtId="0" fontId="123" fillId="66" borderId="225" xfId="58060" applyFont="1" applyFill="1" applyBorder="1" applyAlignment="1">
      <alignment horizontal="center" vertical="center" wrapText="1"/>
    </xf>
    <xf numFmtId="0" fontId="123" fillId="66" borderId="181" xfId="58060" applyFont="1" applyFill="1" applyBorder="1" applyAlignment="1">
      <alignment horizontal="center" vertical="center" wrapText="1"/>
    </xf>
    <xf numFmtId="0" fontId="130" fillId="66" borderId="183" xfId="58060" applyFont="1" applyFill="1" applyBorder="1" applyAlignment="1">
      <alignment horizontal="center" vertical="center"/>
    </xf>
    <xf numFmtId="0" fontId="123" fillId="66" borderId="0" xfId="58060" applyFont="1" applyFill="1" applyAlignment="1">
      <alignment horizontal="center" vertical="center" wrapText="1"/>
    </xf>
    <xf numFmtId="0" fontId="130" fillId="66" borderId="26" xfId="58060" applyFont="1" applyFill="1" applyBorder="1" applyAlignment="1">
      <alignment horizontal="center" vertical="center"/>
    </xf>
    <xf numFmtId="0" fontId="123" fillId="66" borderId="0" xfId="58060" applyFont="1" applyFill="1" applyAlignment="1">
      <alignment horizontal="center" vertical="center"/>
    </xf>
    <xf numFmtId="0" fontId="123" fillId="66" borderId="14" xfId="58060" applyFont="1" applyFill="1" applyBorder="1" applyAlignment="1">
      <alignment horizontal="center" vertical="center"/>
    </xf>
    <xf numFmtId="43" fontId="123" fillId="68" borderId="81" xfId="25" applyFont="1" applyFill="1" applyBorder="1" applyAlignment="1">
      <alignment vertical="center"/>
    </xf>
    <xf numFmtId="43" fontId="123" fillId="68" borderId="175" xfId="25" applyFont="1" applyFill="1" applyBorder="1" applyAlignment="1">
      <alignment vertical="center"/>
    </xf>
    <xf numFmtId="43" fontId="123" fillId="68" borderId="123" xfId="25" applyFont="1" applyFill="1" applyBorder="1" applyAlignment="1">
      <alignment vertical="center"/>
    </xf>
    <xf numFmtId="0" fontId="123" fillId="68" borderId="175" xfId="58060" applyFont="1" applyFill="1" applyBorder="1" applyAlignment="1">
      <alignment horizontal="left" vertical="center"/>
    </xf>
    <xf numFmtId="0" fontId="123" fillId="68" borderId="233" xfId="58060" applyFont="1" applyFill="1" applyBorder="1" applyAlignment="1">
      <alignment horizontal="left" vertical="center"/>
    </xf>
    <xf numFmtId="0" fontId="123" fillId="68" borderId="123" xfId="58060" applyFont="1" applyFill="1" applyBorder="1" applyAlignment="1">
      <alignment horizontal="center" vertical="center"/>
    </xf>
    <xf numFmtId="0" fontId="90" fillId="0" borderId="0" xfId="29" applyFont="1"/>
    <xf numFmtId="43" fontId="130" fillId="0" borderId="110" xfId="25" applyFont="1" applyFill="1" applyBorder="1" applyAlignment="1">
      <alignment vertical="center"/>
    </xf>
    <xf numFmtId="43" fontId="130" fillId="0" borderId="148" xfId="25" applyFont="1" applyFill="1" applyBorder="1" applyAlignment="1">
      <alignment vertical="center"/>
    </xf>
    <xf numFmtId="43" fontId="130" fillId="0" borderId="211" xfId="25" applyFont="1" applyFill="1" applyBorder="1" applyAlignment="1">
      <alignment vertical="center"/>
    </xf>
    <xf numFmtId="43" fontId="134" fillId="0" borderId="211" xfId="25" applyFont="1" applyFill="1" applyBorder="1" applyAlignment="1">
      <alignment horizontal="center" vertical="center"/>
    </xf>
    <xf numFmtId="43" fontId="130" fillId="0" borderId="211" xfId="25" applyFont="1" applyFill="1" applyBorder="1" applyAlignment="1">
      <alignment horizontal="center" vertical="center"/>
    </xf>
    <xf numFmtId="43" fontId="134" fillId="0" borderId="22" xfId="25" applyFont="1" applyFill="1" applyBorder="1" applyAlignment="1">
      <alignment vertical="center"/>
    </xf>
    <xf numFmtId="0" fontId="134" fillId="0" borderId="148" xfId="58060" applyFont="1" applyBorder="1" applyAlignment="1">
      <alignment vertical="center"/>
    </xf>
    <xf numFmtId="0" fontId="134" fillId="0" borderId="210" xfId="58060" applyFont="1" applyBorder="1" applyAlignment="1">
      <alignment vertical="center"/>
    </xf>
    <xf numFmtId="0" fontId="134" fillId="0" borderId="22" xfId="58060" applyFont="1" applyBorder="1" applyAlignment="1">
      <alignment horizontal="center" vertical="center"/>
    </xf>
    <xf numFmtId="43" fontId="123" fillId="0" borderId="110" xfId="25" applyFont="1" applyFill="1" applyBorder="1" applyAlignment="1">
      <alignment vertical="center"/>
    </xf>
    <xf numFmtId="43" fontId="25" fillId="0" borderId="148" xfId="25" applyFont="1" applyFill="1" applyBorder="1" applyAlignment="1">
      <alignment vertical="center"/>
    </xf>
    <xf numFmtId="43" fontId="25" fillId="0" borderId="211" xfId="25" applyFont="1" applyFill="1" applyBorder="1" applyAlignment="1">
      <alignment vertical="center"/>
    </xf>
    <xf numFmtId="43" fontId="123" fillId="0" borderId="211" xfId="25" applyFont="1" applyFill="1" applyBorder="1" applyAlignment="1">
      <alignment vertical="center"/>
    </xf>
    <xf numFmtId="43" fontId="25" fillId="0" borderId="211" xfId="25" applyFont="1" applyFill="1" applyBorder="1" applyAlignment="1">
      <alignment horizontal="center" vertical="center"/>
    </xf>
    <xf numFmtId="43" fontId="123" fillId="0" borderId="211" xfId="25" applyFont="1" applyFill="1" applyBorder="1" applyAlignment="1">
      <alignment horizontal="center" vertical="center"/>
    </xf>
    <xf numFmtId="43" fontId="25" fillId="0" borderId="22" xfId="25" applyFont="1" applyFill="1" applyBorder="1" applyAlignment="1">
      <alignment vertical="center"/>
    </xf>
    <xf numFmtId="0" fontId="25" fillId="0" borderId="148" xfId="58060" applyFont="1" applyBorder="1" applyAlignment="1">
      <alignment vertical="center"/>
    </xf>
    <xf numFmtId="43" fontId="25" fillId="0" borderId="148" xfId="25" applyFont="1" applyFill="1" applyBorder="1" applyAlignment="1">
      <alignment horizontal="center" vertical="center"/>
    </xf>
    <xf numFmtId="2" fontId="128" fillId="0" borderId="31" xfId="29" applyNumberFormat="1" applyFont="1" applyBorder="1"/>
    <xf numFmtId="0" fontId="25" fillId="0" borderId="148" xfId="58060" applyFont="1" applyBorder="1" applyAlignment="1">
      <alignment horizontal="center" vertical="center"/>
    </xf>
    <xf numFmtId="43" fontId="130" fillId="0" borderId="139" xfId="25" applyFont="1" applyFill="1" applyBorder="1" applyAlignment="1">
      <alignment vertical="center"/>
    </xf>
    <xf numFmtId="43" fontId="130" fillId="0" borderId="134" xfId="25" applyFont="1" applyFill="1" applyBorder="1" applyAlignment="1">
      <alignment vertical="center"/>
    </xf>
    <xf numFmtId="43" fontId="130" fillId="0" borderId="137" xfId="25" applyFont="1" applyFill="1" applyBorder="1" applyAlignment="1">
      <alignment vertical="center"/>
    </xf>
    <xf numFmtId="43" fontId="130" fillId="0" borderId="213" xfId="25" applyFont="1" applyFill="1" applyBorder="1" applyAlignment="1">
      <alignment vertical="center"/>
    </xf>
    <xf numFmtId="0" fontId="123" fillId="0" borderId="134" xfId="58060" applyFont="1" applyBorder="1" applyAlignment="1">
      <alignment horizontal="left" vertical="center"/>
    </xf>
    <xf numFmtId="0" fontId="123" fillId="0" borderId="213" xfId="58060" applyFont="1" applyBorder="1" applyAlignment="1">
      <alignment horizontal="center" vertical="center"/>
    </xf>
    <xf numFmtId="43" fontId="123" fillId="69" borderId="214" xfId="25" applyFont="1" applyFill="1" applyBorder="1" applyAlignment="1">
      <alignment vertical="center"/>
    </xf>
    <xf numFmtId="43" fontId="123" fillId="69" borderId="93" xfId="25" applyFont="1" applyFill="1" applyBorder="1" applyAlignment="1">
      <alignment vertical="center"/>
    </xf>
    <xf numFmtId="43" fontId="123" fillId="69" borderId="215" xfId="25" applyFont="1" applyFill="1" applyBorder="1" applyAlignment="1">
      <alignment vertical="center"/>
    </xf>
    <xf numFmtId="43" fontId="123" fillId="69" borderId="218" xfId="25" applyFont="1" applyFill="1" applyBorder="1" applyAlignment="1">
      <alignment vertical="center"/>
    </xf>
    <xf numFmtId="0" fontId="123" fillId="69" borderId="93" xfId="58060" applyFont="1" applyFill="1" applyBorder="1" applyAlignment="1">
      <alignment horizontal="left" vertical="center"/>
    </xf>
    <xf numFmtId="0" fontId="123" fillId="69" borderId="217" xfId="58060" applyFont="1" applyFill="1" applyBorder="1" applyAlignment="1">
      <alignment horizontal="left" vertical="center"/>
    </xf>
    <xf numFmtId="0" fontId="123" fillId="69" borderId="218" xfId="58060" applyFont="1" applyFill="1" applyBorder="1" applyAlignment="1">
      <alignment horizontal="center" vertical="center"/>
    </xf>
    <xf numFmtId="0" fontId="85" fillId="0" borderId="0" xfId="29" applyFont="1"/>
    <xf numFmtId="2" fontId="25" fillId="0" borderId="31" xfId="29" applyNumberFormat="1" applyFont="1" applyBorder="1"/>
    <xf numFmtId="0" fontId="25" fillId="0" borderId="210" xfId="58060" applyFont="1" applyBorder="1" applyAlignment="1">
      <alignment horizontal="center" vertical="center"/>
    </xf>
    <xf numFmtId="43" fontId="134" fillId="0" borderId="148" xfId="25" applyFont="1" applyFill="1" applyBorder="1" applyAlignment="1">
      <alignment vertical="center"/>
    </xf>
    <xf numFmtId="43" fontId="134" fillId="0" borderId="211" xfId="25" applyFont="1" applyFill="1" applyBorder="1" applyAlignment="1">
      <alignment vertical="center"/>
    </xf>
    <xf numFmtId="43" fontId="134" fillId="0" borderId="23" xfId="25" applyFont="1" applyFill="1" applyBorder="1" applyAlignment="1">
      <alignment horizontal="center" vertical="center"/>
    </xf>
    <xf numFmtId="43" fontId="134" fillId="0" borderId="23" xfId="25" applyFont="1" applyFill="1" applyBorder="1" applyAlignment="1">
      <alignment vertical="center"/>
    </xf>
    <xf numFmtId="0" fontId="130" fillId="0" borderId="148" xfId="58060" applyFont="1" applyBorder="1" applyAlignment="1">
      <alignment vertical="center"/>
    </xf>
    <xf numFmtId="0" fontId="123" fillId="0" borderId="22" xfId="58060" applyFont="1" applyBorder="1" applyAlignment="1">
      <alignment horizontal="center" vertical="center"/>
    </xf>
    <xf numFmtId="0" fontId="123" fillId="66" borderId="17" xfId="58060" applyFont="1" applyFill="1" applyBorder="1" applyAlignment="1">
      <alignment horizontal="center" vertical="center"/>
    </xf>
    <xf numFmtId="0" fontId="130" fillId="66" borderId="0" xfId="58060" applyFont="1" applyFill="1" applyAlignment="1">
      <alignment horizontal="center" vertical="center"/>
    </xf>
    <xf numFmtId="0" fontId="130" fillId="66" borderId="14" xfId="58060" applyFont="1" applyFill="1" applyBorder="1" applyAlignment="1">
      <alignment horizontal="center" vertical="center"/>
    </xf>
    <xf numFmtId="0" fontId="3" fillId="68" borderId="143" xfId="40" applyFill="1" applyBorder="1">
      <alignment vertical="center"/>
    </xf>
    <xf numFmtId="2" fontId="25" fillId="68" borderId="143" xfId="58060" applyNumberFormat="1" applyFont="1" applyFill="1" applyBorder="1" applyAlignment="1">
      <alignment horizontal="center" vertical="center"/>
    </xf>
    <xf numFmtId="0" fontId="25" fillId="68" borderId="143" xfId="58060" applyFont="1" applyFill="1" applyBorder="1" applyAlignment="1">
      <alignment horizontal="center" vertical="center"/>
    </xf>
    <xf numFmtId="1" fontId="25" fillId="68" borderId="143" xfId="58060" applyNumberFormat="1" applyFont="1" applyFill="1" applyBorder="1" applyAlignment="1">
      <alignment horizontal="center" vertical="center"/>
    </xf>
    <xf numFmtId="0" fontId="25" fillId="68" borderId="143" xfId="58060" applyFont="1" applyFill="1" applyBorder="1" applyAlignment="1">
      <alignment vertical="center"/>
    </xf>
    <xf numFmtId="2" fontId="25" fillId="68" borderId="143" xfId="58060" applyNumberFormat="1" applyFont="1" applyFill="1" applyBorder="1" applyAlignment="1">
      <alignment vertical="center"/>
    </xf>
    <xf numFmtId="43" fontId="123" fillId="68" borderId="80" xfId="38" applyFont="1" applyFill="1" applyBorder="1" applyAlignment="1">
      <alignment vertical="center"/>
    </xf>
    <xf numFmtId="43" fontId="123" fillId="68" borderId="146" xfId="38" applyFont="1" applyFill="1" applyBorder="1" applyAlignment="1">
      <alignment vertical="center"/>
    </xf>
    <xf numFmtId="43" fontId="25" fillId="68" borderId="145" xfId="38" applyFont="1" applyFill="1" applyBorder="1" applyAlignment="1">
      <alignment vertical="center"/>
    </xf>
    <xf numFmtId="43" fontId="25" fillId="68" borderId="144" xfId="38" applyFont="1" applyFill="1" applyBorder="1" applyAlignment="1">
      <alignment vertical="center"/>
    </xf>
    <xf numFmtId="43" fontId="25" fillId="68" borderId="146" xfId="38" applyFont="1" applyFill="1" applyBorder="1" applyAlignment="1">
      <alignment vertical="center"/>
    </xf>
    <xf numFmtId="43" fontId="25" fillId="68" borderId="220" xfId="38" applyFont="1" applyFill="1" applyBorder="1" applyAlignment="1">
      <alignment vertical="center"/>
    </xf>
    <xf numFmtId="43" fontId="25" fillId="68" borderId="144" xfId="38" applyFont="1" applyFill="1" applyBorder="1" applyAlignment="1">
      <alignment horizontal="center" vertical="center"/>
    </xf>
    <xf numFmtId="43" fontId="25" fillId="68" borderId="145" xfId="38" applyFont="1" applyFill="1" applyBorder="1" applyAlignment="1">
      <alignment horizontal="center" vertical="center"/>
    </xf>
    <xf numFmtId="2" fontId="25" fillId="68" borderId="220" xfId="58060" applyNumberFormat="1" applyFont="1" applyFill="1" applyBorder="1" applyAlignment="1">
      <alignment horizontal="center" vertical="center"/>
    </xf>
    <xf numFmtId="0" fontId="25" fillId="68" borderId="144" xfId="58060" applyFont="1" applyFill="1" applyBorder="1" applyAlignment="1">
      <alignment horizontal="center" vertical="center"/>
    </xf>
    <xf numFmtId="2" fontId="25" fillId="0" borderId="0" xfId="58060" applyNumberFormat="1" applyFont="1" applyAlignment="1">
      <alignment horizontal="right" vertical="center"/>
    </xf>
    <xf numFmtId="43" fontId="123" fillId="0" borderId="152" xfId="38" applyFont="1" applyFill="1" applyBorder="1" applyAlignment="1">
      <alignment vertical="center"/>
    </xf>
    <xf numFmtId="43" fontId="25" fillId="0" borderId="151" xfId="38" applyFont="1" applyFill="1" applyBorder="1" applyAlignment="1">
      <alignment vertical="center"/>
    </xf>
    <xf numFmtId="43" fontId="25" fillId="0" borderId="148" xfId="38" applyFont="1" applyFill="1" applyBorder="1" applyAlignment="1">
      <alignment vertical="center"/>
    </xf>
    <xf numFmtId="43" fontId="123" fillId="0" borderId="149" xfId="38" applyFont="1" applyFill="1" applyBorder="1" applyAlignment="1">
      <alignment vertical="center"/>
    </xf>
    <xf numFmtId="43" fontId="25" fillId="7" borderId="151" xfId="38" applyFont="1" applyFill="1" applyBorder="1" applyAlignment="1">
      <alignment vertical="center"/>
    </xf>
    <xf numFmtId="43" fontId="123" fillId="2" borderId="133" xfId="38" applyFont="1" applyFill="1" applyBorder="1" applyAlignment="1">
      <alignment vertical="center"/>
    </xf>
    <xf numFmtId="43" fontId="123" fillId="2" borderId="141" xfId="38" applyFont="1" applyFill="1" applyBorder="1" applyAlignment="1">
      <alignment vertical="center"/>
    </xf>
    <xf numFmtId="0" fontId="25" fillId="0" borderId="138" xfId="58060" applyFont="1" applyBorder="1" applyAlignment="1">
      <alignment vertical="center"/>
    </xf>
    <xf numFmtId="0" fontId="25" fillId="0" borderId="213" xfId="58060" applyFont="1" applyBorder="1" applyAlignment="1">
      <alignment horizontal="center" vertical="center"/>
    </xf>
    <xf numFmtId="43" fontId="123" fillId="68" borderId="145" xfId="38" applyFont="1" applyFill="1" applyBorder="1" applyAlignment="1">
      <alignment vertical="center"/>
    </xf>
    <xf numFmtId="43" fontId="123" fillId="0" borderId="101" xfId="38" applyFont="1" applyFill="1" applyBorder="1" applyAlignment="1">
      <alignment vertical="center"/>
    </xf>
    <xf numFmtId="43" fontId="123" fillId="0" borderId="106" xfId="38" applyFont="1" applyFill="1" applyBorder="1" applyAlignment="1">
      <alignment vertical="center"/>
    </xf>
    <xf numFmtId="43" fontId="25" fillId="0" borderId="23" xfId="38" applyFont="1" applyFill="1" applyBorder="1" applyAlignment="1">
      <alignment vertical="center"/>
    </xf>
    <xf numFmtId="43" fontId="25" fillId="0" borderId="100" xfId="38" applyFont="1" applyFill="1" applyBorder="1" applyAlignment="1">
      <alignment vertical="center"/>
    </xf>
    <xf numFmtId="43" fontId="25" fillId="0" borderId="30" xfId="38" applyFont="1" applyFill="1" applyBorder="1" applyAlignment="1">
      <alignment vertical="center"/>
    </xf>
    <xf numFmtId="43" fontId="123" fillId="0" borderId="234" xfId="38" applyFont="1" applyFill="1" applyBorder="1" applyAlignment="1">
      <alignment vertical="center"/>
    </xf>
    <xf numFmtId="43" fontId="25" fillId="0" borderId="235" xfId="38" applyFont="1" applyFill="1" applyBorder="1" applyAlignment="1">
      <alignment vertical="center"/>
    </xf>
    <xf numFmtId="43" fontId="25" fillId="0" borderId="106" xfId="38" applyFont="1" applyFill="1" applyBorder="1" applyAlignment="1">
      <alignment vertical="center"/>
    </xf>
    <xf numFmtId="43" fontId="25" fillId="0" borderId="97" xfId="38" applyFont="1" applyFill="1" applyBorder="1" applyAlignment="1">
      <alignment horizontal="center" vertical="center"/>
    </xf>
    <xf numFmtId="43" fontId="25" fillId="7" borderId="97" xfId="38" applyFont="1" applyFill="1" applyBorder="1" applyAlignment="1">
      <alignment horizontal="center" vertical="center"/>
    </xf>
    <xf numFmtId="43" fontId="123" fillId="0" borderId="23" xfId="38" applyFont="1" applyFill="1" applyBorder="1" applyAlignment="1">
      <alignment vertical="center"/>
    </xf>
    <xf numFmtId="43" fontId="25" fillId="0" borderId="23" xfId="38" applyFont="1" applyFill="1" applyBorder="1" applyAlignment="1">
      <alignment horizontal="center" vertical="center"/>
    </xf>
    <xf numFmtId="43" fontId="25" fillId="0" borderId="97" xfId="38" applyFont="1" applyFill="1" applyBorder="1" applyAlignment="1">
      <alignment vertical="center"/>
    </xf>
    <xf numFmtId="0" fontId="25" fillId="0" borderId="235" xfId="58060" applyFont="1" applyBorder="1" applyAlignment="1">
      <alignment vertical="center"/>
    </xf>
    <xf numFmtId="0" fontId="25" fillId="0" borderId="97" xfId="58060" applyFont="1" applyBorder="1" applyAlignment="1">
      <alignment horizontal="center" vertical="center"/>
    </xf>
    <xf numFmtId="0" fontId="123" fillId="2" borderId="134" xfId="58060" applyFont="1" applyFill="1" applyBorder="1" applyAlignment="1">
      <alignment horizontal="center" vertical="center"/>
    </xf>
    <xf numFmtId="43" fontId="123" fillId="13" borderId="94" xfId="38" applyFont="1" applyFill="1" applyBorder="1" applyAlignment="1">
      <alignment vertical="center"/>
    </xf>
    <xf numFmtId="0" fontId="123" fillId="13" borderId="93" xfId="58060" applyFont="1" applyFill="1" applyBorder="1" applyAlignment="1">
      <alignment horizontal="center" vertical="center"/>
    </xf>
    <xf numFmtId="0" fontId="123" fillId="66" borderId="219" xfId="58060" applyFont="1" applyFill="1" applyBorder="1" applyAlignment="1">
      <alignment horizontal="center" vertical="center" wrapText="1"/>
    </xf>
    <xf numFmtId="0" fontId="123" fillId="66" borderId="81" xfId="58060" applyFont="1" applyFill="1" applyBorder="1" applyAlignment="1">
      <alignment horizontal="center" vertical="center"/>
    </xf>
    <xf numFmtId="0" fontId="125" fillId="0" borderId="0" xfId="56" applyFont="1" applyAlignment="1">
      <alignment horizontal="center" vertical="center"/>
    </xf>
    <xf numFmtId="43" fontId="28" fillId="0" borderId="0" xfId="23" applyFont="1"/>
    <xf numFmtId="43" fontId="29" fillId="13" borderId="175" xfId="23" applyFont="1" applyFill="1" applyBorder="1" applyAlignment="1">
      <alignment horizontal="center"/>
    </xf>
    <xf numFmtId="43" fontId="29" fillId="13" borderId="176" xfId="23" applyFont="1" applyFill="1" applyBorder="1" applyAlignment="1">
      <alignment horizontal="center"/>
    </xf>
    <xf numFmtId="0" fontId="28" fillId="70" borderId="182" xfId="55" applyFont="1" applyFill="1" applyBorder="1" applyAlignment="1">
      <alignment horizontal="center" vertical="center"/>
    </xf>
    <xf numFmtId="0" fontId="29" fillId="70" borderId="149" xfId="55" applyFont="1" applyFill="1" applyBorder="1"/>
    <xf numFmtId="0" fontId="88" fillId="70" borderId="133" xfId="55" applyFont="1" applyFill="1" applyBorder="1" applyAlignment="1">
      <alignment horizontal="right"/>
    </xf>
    <xf numFmtId="0" fontId="28" fillId="70" borderId="134" xfId="55" applyFont="1" applyFill="1" applyBorder="1"/>
    <xf numFmtId="43" fontId="28" fillId="70" borderId="148" xfId="23" applyFont="1" applyFill="1" applyBorder="1" applyAlignment="1"/>
    <xf numFmtId="0" fontId="28" fillId="70" borderId="148" xfId="55" applyFont="1" applyFill="1" applyBorder="1"/>
    <xf numFmtId="43" fontId="28" fillId="70" borderId="148" xfId="23" applyFont="1" applyFill="1" applyBorder="1"/>
    <xf numFmtId="43" fontId="29" fillId="70" borderId="149" xfId="55" applyNumberFormat="1" applyFont="1" applyFill="1" applyBorder="1"/>
    <xf numFmtId="0" fontId="28" fillId="70" borderId="152" xfId="55" applyFont="1" applyFill="1" applyBorder="1" applyAlignment="1">
      <alignment horizontal="center"/>
    </xf>
    <xf numFmtId="0" fontId="54" fillId="0" borderId="182" xfId="55" applyFont="1" applyBorder="1" applyAlignment="1">
      <alignment horizontal="center" vertical="center"/>
    </xf>
    <xf numFmtId="0" fontId="54" fillId="0" borderId="141" xfId="55" applyFont="1" applyBorder="1" applyAlignment="1">
      <alignment horizontal="left"/>
    </xf>
    <xf numFmtId="43" fontId="54" fillId="0" borderId="134" xfId="23" applyFont="1" applyFill="1" applyBorder="1"/>
    <xf numFmtId="43" fontId="54" fillId="0" borderId="148" xfId="23" applyFont="1" applyFill="1" applyBorder="1"/>
    <xf numFmtId="43" fontId="58" fillId="0" borderId="148" xfId="23" applyFont="1" applyFill="1" applyBorder="1"/>
    <xf numFmtId="173" fontId="5" fillId="71" borderId="149" xfId="74" applyNumberFormat="1" applyFont="1" applyFill="1" applyBorder="1" applyAlignment="1">
      <alignment horizontal="center" vertical="center"/>
    </xf>
    <xf numFmtId="173" fontId="5" fillId="0" borderId="149" xfId="74" applyNumberFormat="1" applyFont="1" applyFill="1" applyBorder="1" applyAlignment="1">
      <alignment horizontal="center" vertical="center"/>
    </xf>
    <xf numFmtId="43" fontId="29" fillId="0" borderId="149" xfId="55" applyNumberFormat="1" applyFont="1" applyBorder="1"/>
    <xf numFmtId="43" fontId="54" fillId="0" borderId="134" xfId="23" applyFont="1" applyFill="1" applyBorder="1" applyAlignment="1">
      <alignment horizontal="center"/>
    </xf>
    <xf numFmtId="43" fontId="54" fillId="0" borderId="148" xfId="23" applyFont="1" applyFill="1" applyBorder="1" applyAlignment="1">
      <alignment horizontal="center"/>
    </xf>
    <xf numFmtId="0" fontId="28" fillId="6" borderId="182" xfId="55" applyFont="1" applyFill="1" applyBorder="1" applyAlignment="1">
      <alignment horizontal="center" vertical="center"/>
    </xf>
    <xf numFmtId="0" fontId="29" fillId="6" borderId="149" xfId="55" applyFont="1" applyFill="1" applyBorder="1"/>
    <xf numFmtId="0" fontId="88" fillId="6" borderId="133" xfId="55" applyFont="1" applyFill="1" applyBorder="1" applyAlignment="1">
      <alignment horizontal="right"/>
    </xf>
    <xf numFmtId="0" fontId="28" fillId="6" borderId="134" xfId="55" applyFont="1" applyFill="1" applyBorder="1"/>
    <xf numFmtId="43" fontId="28" fillId="6" borderId="148" xfId="23" applyFont="1" applyFill="1" applyBorder="1" applyAlignment="1"/>
    <xf numFmtId="0" fontId="28" fillId="6" borderId="148" xfId="55" applyFont="1" applyFill="1" applyBorder="1"/>
    <xf numFmtId="43" fontId="28" fillId="6" borderId="148" xfId="23" applyFont="1" applyFill="1" applyBorder="1"/>
    <xf numFmtId="43" fontId="29" fillId="6" borderId="149" xfId="55" applyNumberFormat="1" applyFont="1" applyFill="1" applyBorder="1"/>
    <xf numFmtId="0" fontId="28" fillId="6" borderId="152" xfId="55" applyFont="1" applyFill="1" applyBorder="1" applyAlignment="1">
      <alignment horizontal="center"/>
    </xf>
    <xf numFmtId="0" fontId="54" fillId="0" borderId="236" xfId="55" applyFont="1" applyBorder="1" applyAlignment="1">
      <alignment horizontal="center" vertical="center"/>
    </xf>
    <xf numFmtId="0" fontId="54" fillId="0" borderId="237" xfId="55" applyFont="1" applyBorder="1" applyAlignment="1">
      <alignment horizontal="left"/>
    </xf>
    <xf numFmtId="0" fontId="54" fillId="0" borderId="78" xfId="55" applyFont="1" applyBorder="1" applyAlignment="1">
      <alignment horizontal="right"/>
    </xf>
    <xf numFmtId="0" fontId="54" fillId="0" borderId="77" xfId="55" applyFont="1" applyBorder="1"/>
    <xf numFmtId="43" fontId="54" fillId="0" borderId="77" xfId="23" applyFont="1" applyFill="1" applyBorder="1"/>
    <xf numFmtId="43" fontId="29" fillId="0" borderId="237" xfId="55" applyNumberFormat="1" applyFont="1" applyBorder="1"/>
    <xf numFmtId="0" fontId="29" fillId="0" borderId="78" xfId="55" applyFont="1" applyBorder="1" applyAlignment="1">
      <alignment horizontal="center"/>
    </xf>
    <xf numFmtId="0" fontId="4" fillId="0" borderId="0" xfId="54" applyFont="1">
      <alignment vertical="center"/>
    </xf>
    <xf numFmtId="43" fontId="28" fillId="0" borderId="148" xfId="23" applyFont="1" applyFill="1" applyBorder="1" applyAlignment="1"/>
    <xf numFmtId="43" fontId="28" fillId="0" borderId="148" xfId="23" applyFont="1" applyFill="1" applyBorder="1"/>
    <xf numFmtId="43" fontId="28" fillId="7" borderId="148" xfId="23" applyFont="1" applyFill="1" applyBorder="1" applyAlignment="1"/>
    <xf numFmtId="43" fontId="28" fillId="7" borderId="148" xfId="23" applyFont="1" applyFill="1" applyBorder="1"/>
    <xf numFmtId="43" fontId="29" fillId="7" borderId="149" xfId="55" applyNumberFormat="1" applyFont="1" applyFill="1" applyBorder="1"/>
    <xf numFmtId="0" fontId="4" fillId="7" borderId="0" xfId="54" applyFont="1" applyFill="1">
      <alignment vertical="center"/>
    </xf>
    <xf numFmtId="0" fontId="58" fillId="0" borderId="148" xfId="55" applyFont="1" applyBorder="1" applyAlignment="1">
      <alignment horizontal="left"/>
    </xf>
    <xf numFmtId="43" fontId="58" fillId="0" borderId="149" xfId="55" applyNumberFormat="1" applyFont="1" applyBorder="1"/>
    <xf numFmtId="0" fontId="54" fillId="0" borderId="0" xfId="54" applyFont="1">
      <alignment vertical="center"/>
    </xf>
    <xf numFmtId="0" fontId="4" fillId="0" borderId="148" xfId="11" applyNumberFormat="1" applyFont="1" applyFill="1" applyBorder="1" applyAlignment="1">
      <alignment horizontal="left" vertical="center"/>
    </xf>
    <xf numFmtId="1" fontId="4" fillId="0" borderId="152" xfId="56" applyNumberFormat="1" applyFont="1" applyBorder="1" applyAlignment="1">
      <alignment horizontal="left" vertical="center"/>
    </xf>
    <xf numFmtId="0" fontId="54" fillId="0" borderId="148" xfId="0" applyFont="1" applyBorder="1"/>
    <xf numFmtId="173" fontId="4" fillId="0" borderId="148" xfId="74" applyNumberFormat="1" applyFont="1" applyFill="1" applyBorder="1" applyAlignment="1">
      <alignment vertical="center"/>
    </xf>
    <xf numFmtId="173" fontId="4" fillId="0" borderId="148" xfId="74" applyNumberFormat="1" applyFont="1" applyFill="1" applyBorder="1" applyAlignment="1">
      <alignment horizontal="center" vertical="center"/>
    </xf>
    <xf numFmtId="173" fontId="59" fillId="0" borderId="148" xfId="74" applyNumberFormat="1" applyFont="1" applyFill="1" applyBorder="1" applyAlignment="1">
      <alignment vertical="center"/>
    </xf>
    <xf numFmtId="173" fontId="4" fillId="0" borderId="152" xfId="74" applyNumberFormat="1" applyFont="1" applyFill="1" applyBorder="1" applyAlignment="1">
      <alignment vertical="center"/>
    </xf>
    <xf numFmtId="0" fontId="4" fillId="0" borderId="148" xfId="74" applyNumberFormat="1" applyFont="1" applyFill="1" applyBorder="1" applyAlignment="1">
      <alignment vertical="center"/>
    </xf>
    <xf numFmtId="0" fontId="58" fillId="0" borderId="0" xfId="54" applyFont="1">
      <alignment vertical="center"/>
    </xf>
    <xf numFmtId="0" fontId="4" fillId="0" borderId="77" xfId="11" applyNumberFormat="1" applyFont="1" applyFill="1" applyBorder="1" applyAlignment="1">
      <alignment horizontal="left" vertical="center"/>
    </xf>
    <xf numFmtId="1" fontId="4" fillId="0" borderId="78" xfId="56" applyNumberFormat="1" applyFont="1" applyBorder="1" applyAlignment="1">
      <alignment horizontal="left" vertical="center"/>
    </xf>
    <xf numFmtId="0" fontId="54" fillId="0" borderId="77" xfId="0" applyFont="1" applyBorder="1"/>
    <xf numFmtId="173" fontId="4" fillId="0" borderId="77" xfId="74" applyNumberFormat="1" applyFont="1" applyFill="1" applyBorder="1" applyAlignment="1">
      <alignment vertical="center"/>
    </xf>
    <xf numFmtId="173" fontId="4" fillId="0" borderId="77" xfId="74" applyNumberFormat="1" applyFont="1" applyFill="1" applyBorder="1" applyAlignment="1">
      <alignment horizontal="center" vertical="center"/>
    </xf>
    <xf numFmtId="173" fontId="59" fillId="0" borderId="77" xfId="74" applyNumberFormat="1" applyFont="1" applyFill="1" applyBorder="1" applyAlignment="1">
      <alignment vertical="center"/>
    </xf>
    <xf numFmtId="173" fontId="4" fillId="0" borderId="78" xfId="74" applyNumberFormat="1" applyFont="1" applyFill="1" applyBorder="1" applyAlignment="1">
      <alignment vertical="center"/>
    </xf>
    <xf numFmtId="173" fontId="5" fillId="0" borderId="237" xfId="74" applyNumberFormat="1" applyFont="1" applyFill="1" applyBorder="1" applyAlignment="1">
      <alignment horizontal="center" vertical="center"/>
    </xf>
    <xf numFmtId="0" fontId="54" fillId="0" borderId="78" xfId="55" applyFont="1" applyBorder="1" applyAlignment="1">
      <alignment horizontal="center"/>
    </xf>
    <xf numFmtId="0" fontId="54" fillId="0" borderId="0" xfId="55" applyFont="1" applyAlignment="1">
      <alignment horizontal="center" vertical="center"/>
    </xf>
    <xf numFmtId="0" fontId="54" fillId="0" borderId="0" xfId="55" applyFont="1"/>
    <xf numFmtId="170" fontId="4" fillId="0" borderId="151" xfId="8" applyNumberFormat="1" applyFont="1" applyFill="1" applyBorder="1" applyAlignment="1">
      <alignment horizontal="center" vertical="center"/>
    </xf>
    <xf numFmtId="0" fontId="4" fillId="0" borderId="211" xfId="0" applyFont="1" applyBorder="1" applyAlignment="1">
      <alignment horizontal="center"/>
    </xf>
    <xf numFmtId="0" fontId="4" fillId="0" borderId="210" xfId="9" applyNumberFormat="1" applyFont="1" applyFill="1" applyBorder="1" applyAlignment="1">
      <alignment horizontal="left" vertical="center"/>
    </xf>
    <xf numFmtId="1" fontId="4" fillId="0" borderId="151" xfId="56" applyNumberFormat="1" applyFont="1" applyBorder="1" applyAlignment="1">
      <alignment vertical="center"/>
    </xf>
    <xf numFmtId="0" fontId="4" fillId="0" borderId="210" xfId="9" applyNumberFormat="1" applyFont="1" applyFill="1" applyBorder="1" applyAlignment="1">
      <alignment horizontal="center" vertical="center"/>
    </xf>
    <xf numFmtId="0" fontId="4" fillId="0" borderId="211" xfId="9" applyNumberFormat="1" applyFont="1" applyFill="1" applyBorder="1" applyAlignment="1">
      <alignment horizontal="center" vertical="center"/>
    </xf>
    <xf numFmtId="0" fontId="4" fillId="0" borderId="210" xfId="9" applyNumberFormat="1" applyFont="1" applyFill="1" applyBorder="1" applyAlignment="1">
      <alignment vertical="center"/>
    </xf>
    <xf numFmtId="1" fontId="4" fillId="0" borderId="151" xfId="56" applyNumberFormat="1" applyFont="1" applyBorder="1" applyAlignment="1">
      <alignment horizontal="left" vertical="center"/>
    </xf>
    <xf numFmtId="0" fontId="5" fillId="0" borderId="210" xfId="9" applyNumberFormat="1" applyFont="1" applyFill="1" applyBorder="1" applyAlignment="1">
      <alignment vertical="center"/>
    </xf>
    <xf numFmtId="0" fontId="5" fillId="0" borderId="211" xfId="9" applyNumberFormat="1" applyFont="1" applyFill="1" applyBorder="1" applyAlignment="1">
      <alignment horizontal="center" vertical="center"/>
    </xf>
    <xf numFmtId="41" fontId="9" fillId="6" borderId="210" xfId="68" applyNumberFormat="1" applyFont="1" applyFill="1" applyBorder="1" applyAlignment="1">
      <alignment vertical="center"/>
    </xf>
    <xf numFmtId="41" fontId="9" fillId="6" borderId="148" xfId="68" applyNumberFormat="1" applyFont="1" applyFill="1" applyBorder="1" applyAlignment="1">
      <alignment horizontal="left" vertical="center"/>
    </xf>
    <xf numFmtId="170" fontId="0" fillId="0" borderId="0" xfId="0" applyNumberFormat="1"/>
    <xf numFmtId="0" fontId="7" fillId="0" borderId="149" xfId="50" applyFont="1" applyFill="1" applyBorder="1" applyAlignment="1">
      <alignment horizontal="center" vertical="center"/>
    </xf>
    <xf numFmtId="41" fontId="13" fillId="6" borderId="148" xfId="3" applyFont="1" applyFill="1" applyBorder="1" applyAlignment="1">
      <alignment horizontal="left"/>
    </xf>
    <xf numFmtId="44" fontId="13" fillId="6" borderId="151" xfId="68" applyNumberFormat="1" applyFont="1" applyFill="1" applyBorder="1"/>
    <xf numFmtId="41" fontId="9" fillId="0" borderId="210" xfId="68" applyNumberFormat="1" applyFont="1" applyBorder="1" applyAlignment="1">
      <alignment vertical="center"/>
    </xf>
    <xf numFmtId="41" fontId="9" fillId="0" borderId="151" xfId="68" applyNumberFormat="1" applyFont="1" applyBorder="1" applyAlignment="1">
      <alignment horizontal="left" vertical="center"/>
    </xf>
    <xf numFmtId="0" fontId="18" fillId="0" borderId="0" xfId="52" applyFont="1" applyAlignment="1">
      <alignment horizontal="left" vertical="center"/>
    </xf>
    <xf numFmtId="0" fontId="41" fillId="0" borderId="210" xfId="50" applyFont="1" applyFill="1" applyBorder="1" applyAlignment="1">
      <alignment vertical="top"/>
    </xf>
    <xf numFmtId="165" fontId="53" fillId="0" borderId="240" xfId="0" applyNumberFormat="1" applyFont="1" applyBorder="1"/>
    <xf numFmtId="167" fontId="53" fillId="0" borderId="240" xfId="0" applyNumberFormat="1" applyFont="1" applyBorder="1"/>
    <xf numFmtId="0" fontId="53" fillId="0" borderId="239" xfId="0" applyFont="1" applyBorder="1" applyAlignment="1">
      <alignment horizontal="center"/>
    </xf>
    <xf numFmtId="0" fontId="53" fillId="0" borderId="239" xfId="0" applyFont="1" applyBorder="1"/>
    <xf numFmtId="0" fontId="53" fillId="0" borderId="238" xfId="0" applyFont="1" applyBorder="1" applyAlignment="1">
      <alignment horizontal="center"/>
    </xf>
    <xf numFmtId="179" fontId="17" fillId="0" borderId="206" xfId="24965" applyNumberFormat="1" applyFont="1" applyFill="1" applyBorder="1" applyAlignment="1">
      <alignment vertical="center"/>
    </xf>
    <xf numFmtId="175" fontId="17" fillId="0" borderId="207" xfId="58073" applyNumberFormat="1" applyFont="1" applyFill="1" applyBorder="1" applyAlignment="1">
      <alignment horizontal="center" vertical="center"/>
    </xf>
    <xf numFmtId="178" fontId="17" fillId="0" borderId="206" xfId="52" applyNumberFormat="1" applyFont="1" applyBorder="1" applyAlignment="1">
      <alignment vertical="center"/>
    </xf>
    <xf numFmtId="173" fontId="17" fillId="0" borderId="206" xfId="52" applyNumberFormat="1" applyFont="1" applyBorder="1" applyAlignment="1">
      <alignment horizontal="left" vertical="center"/>
    </xf>
    <xf numFmtId="173" fontId="17" fillId="0" borderId="206" xfId="58073" applyNumberFormat="1" applyFont="1" applyFill="1" applyBorder="1" applyAlignment="1">
      <alignment horizontal="left" vertical="center"/>
    </xf>
    <xf numFmtId="0" fontId="17" fillId="0" borderId="206" xfId="52" applyFont="1" applyBorder="1" applyAlignment="1">
      <alignment horizontal="left" vertical="center" wrapText="1"/>
    </xf>
    <xf numFmtId="9" fontId="17" fillId="0" borderId="206" xfId="52" applyNumberFormat="1" applyFont="1" applyBorder="1" applyAlignment="1">
      <alignment horizontal="center" vertical="center"/>
    </xf>
    <xf numFmtId="170" fontId="17" fillId="0" borderId="0" xfId="25003" applyNumberFormat="1" applyFont="1" applyFill="1" applyAlignment="1">
      <alignment vertical="center"/>
    </xf>
    <xf numFmtId="170" fontId="17" fillId="0" borderId="0" xfId="25003" applyNumberFormat="1" applyFont="1" applyFill="1" applyAlignment="1">
      <alignment horizontal="center" vertical="center"/>
    </xf>
    <xf numFmtId="180" fontId="17" fillId="0" borderId="0" xfId="25003" applyNumberFormat="1" applyFont="1" applyFill="1" applyAlignment="1">
      <alignment vertical="center"/>
    </xf>
    <xf numFmtId="0" fontId="17" fillId="0" borderId="0" xfId="50" applyFont="1" applyFill="1" applyAlignment="1">
      <alignment horizontal="left" vertical="center"/>
    </xf>
    <xf numFmtId="179" fontId="22" fillId="0" borderId="206" xfId="24965" applyNumberFormat="1" applyFont="1" applyFill="1" applyBorder="1" applyAlignment="1">
      <alignment vertical="center"/>
    </xf>
    <xf numFmtId="0" fontId="22" fillId="0" borderId="206" xfId="50" applyFont="1" applyFill="1" applyBorder="1" applyAlignment="1">
      <alignment horizontal="left" vertical="center"/>
    </xf>
    <xf numFmtId="0" fontId="25" fillId="0" borderId="123" xfId="58060" applyFont="1" applyBorder="1" applyAlignment="1">
      <alignment horizontal="center" vertical="center"/>
    </xf>
    <xf numFmtId="0" fontId="25" fillId="0" borderId="233" xfId="58060" applyFont="1" applyBorder="1" applyAlignment="1">
      <alignment vertical="center"/>
    </xf>
    <xf numFmtId="0" fontId="25" fillId="0" borderId="175" xfId="58060" applyFont="1" applyBorder="1" applyAlignment="1">
      <alignment horizontal="center" vertical="center"/>
    </xf>
    <xf numFmtId="0" fontId="25" fillId="0" borderId="223" xfId="58060" applyFont="1" applyBorder="1" applyAlignment="1">
      <alignment horizontal="center" vertical="center"/>
    </xf>
    <xf numFmtId="0" fontId="25" fillId="0" borderId="233" xfId="58060" applyFont="1" applyBorder="1" applyAlignment="1">
      <alignment horizontal="center" vertical="center"/>
    </xf>
    <xf numFmtId="0" fontId="25" fillId="0" borderId="81" xfId="58060" applyFont="1" applyBorder="1" applyAlignment="1">
      <alignment horizontal="center" vertical="center"/>
    </xf>
    <xf numFmtId="43" fontId="25" fillId="0" borderId="81" xfId="38" applyFont="1" applyFill="1" applyBorder="1" applyAlignment="1">
      <alignment vertical="center"/>
    </xf>
    <xf numFmtId="43" fontId="25" fillId="0" borderId="81" xfId="38" applyFont="1" applyFill="1" applyBorder="1" applyAlignment="1">
      <alignment horizontal="center" vertical="center"/>
    </xf>
    <xf numFmtId="43" fontId="123" fillId="0" borderId="81" xfId="38" applyFont="1" applyFill="1" applyBorder="1" applyAlignment="1">
      <alignment vertical="center"/>
    </xf>
    <xf numFmtId="43" fontId="123" fillId="0" borderId="124" xfId="38" applyFont="1" applyFill="1" applyBorder="1" applyAlignment="1">
      <alignment vertical="center"/>
    </xf>
    <xf numFmtId="169" fontId="17" fillId="0" borderId="0" xfId="68" applyNumberFormat="1" applyFont="1"/>
    <xf numFmtId="0" fontId="17" fillId="0" borderId="0" xfId="50" applyFont="1" applyFill="1" applyBorder="1" applyAlignment="1">
      <alignment horizontal="left" vertical="center"/>
    </xf>
    <xf numFmtId="0" fontId="17" fillId="0" borderId="0" xfId="50" applyFont="1" applyFill="1" applyBorder="1" applyAlignment="1">
      <alignment horizontal="left" vertical="center"/>
    </xf>
    <xf numFmtId="0" fontId="89" fillId="0" borderId="182" xfId="55" applyFont="1" applyBorder="1" applyAlignment="1">
      <alignment horizontal="center" vertical="center"/>
    </xf>
    <xf numFmtId="170" fontId="89" fillId="0" borderId="149" xfId="55" applyNumberFormat="1" applyFont="1" applyBorder="1"/>
    <xf numFmtId="0" fontId="89" fillId="0" borderId="152" xfId="55" applyFont="1" applyBorder="1" applyAlignment="1">
      <alignment horizontal="center"/>
    </xf>
    <xf numFmtId="2" fontId="58" fillId="0" borderId="148" xfId="23" applyNumberFormat="1" applyFont="1" applyFill="1" applyBorder="1"/>
    <xf numFmtId="10" fontId="3" fillId="0" borderId="0" xfId="78" applyNumberFormat="1" applyFont="1"/>
    <xf numFmtId="0" fontId="87" fillId="0" borderId="0" xfId="50" applyFont="1" applyFill="1" applyBorder="1" applyAlignment="1">
      <alignment horizontal="center" vertical="top"/>
    </xf>
    <xf numFmtId="175" fontId="87" fillId="0" borderId="40" xfId="24" applyNumberFormat="1" applyFont="1" applyFill="1" applyBorder="1" applyAlignment="1">
      <alignment horizontal="center" vertical="center"/>
    </xf>
    <xf numFmtId="175" fontId="28" fillId="0" borderId="151" xfId="0" applyNumberFormat="1" applyFont="1" applyBorder="1" applyAlignment="1">
      <alignment horizontal="center"/>
    </xf>
    <xf numFmtId="196" fontId="28" fillId="0" borderId="151" xfId="0" applyNumberFormat="1" applyFont="1" applyBorder="1" applyAlignment="1">
      <alignment horizontal="center"/>
    </xf>
    <xf numFmtId="10" fontId="4" fillId="0" borderId="151" xfId="0" applyNumberFormat="1" applyFont="1" applyBorder="1" applyAlignment="1">
      <alignment horizontal="center" vertical="center"/>
    </xf>
    <xf numFmtId="9" fontId="17" fillId="0" borderId="20" xfId="50" applyNumberFormat="1" applyFont="1" applyFill="1" applyBorder="1" applyAlignment="1">
      <alignment horizontal="center" vertical="center"/>
    </xf>
    <xf numFmtId="194" fontId="17" fillId="0" borderId="20" xfId="20" applyNumberFormat="1" applyFont="1" applyFill="1" applyBorder="1" applyAlignment="1">
      <alignment vertical="center"/>
    </xf>
    <xf numFmtId="170" fontId="17" fillId="0" borderId="20" xfId="24" applyNumberFormat="1" applyFont="1" applyFill="1" applyBorder="1" applyAlignment="1">
      <alignment horizontal="left" vertical="center"/>
    </xf>
    <xf numFmtId="170" fontId="17" fillId="0" borderId="113" xfId="24" applyNumberFormat="1" applyFont="1" applyFill="1" applyBorder="1" applyAlignment="1">
      <alignment horizontal="left" vertical="center"/>
    </xf>
    <xf numFmtId="170" fontId="17" fillId="0" borderId="0" xfId="24" applyNumberFormat="1" applyFont="1" applyFill="1" applyBorder="1" applyAlignment="1">
      <alignment horizontal="left" vertical="top"/>
    </xf>
    <xf numFmtId="173" fontId="17" fillId="0" borderId="0" xfId="20" applyNumberFormat="1" applyFont="1" applyFill="1" applyBorder="1" applyAlignment="1">
      <alignment horizontal="left" vertical="top"/>
    </xf>
    <xf numFmtId="0" fontId="25" fillId="0" borderId="31" xfId="58060" applyFont="1" applyBorder="1" applyAlignment="1">
      <alignment vertical="center"/>
    </xf>
    <xf numFmtId="0" fontId="25" fillId="0" borderId="14" xfId="58060" quotePrefix="1" applyFont="1" applyBorder="1" applyAlignment="1">
      <alignment horizontal="center" vertical="center"/>
    </xf>
    <xf numFmtId="43" fontId="25" fillId="7" borderId="32" xfId="38" applyFont="1" applyFill="1" applyBorder="1" applyAlignment="1">
      <alignment vertical="center"/>
    </xf>
    <xf numFmtId="43" fontId="25" fillId="7" borderId="132" xfId="38" applyFont="1" applyFill="1" applyBorder="1" applyAlignment="1">
      <alignment vertical="center"/>
    </xf>
    <xf numFmtId="43" fontId="25" fillId="7" borderId="132" xfId="38" applyFont="1" applyFill="1" applyBorder="1" applyAlignment="1">
      <alignment horizontal="center" vertical="center"/>
    </xf>
    <xf numFmtId="43" fontId="25" fillId="7" borderId="32" xfId="38" applyFont="1" applyFill="1" applyBorder="1" applyAlignment="1">
      <alignment horizontal="center" vertical="center"/>
    </xf>
    <xf numFmtId="176" fontId="25" fillId="7" borderId="36" xfId="38" applyNumberFormat="1" applyFont="1" applyFill="1" applyBorder="1" applyAlignment="1">
      <alignment horizontal="center" vertical="center"/>
    </xf>
    <xf numFmtId="43" fontId="25" fillId="0" borderId="26" xfId="38" applyFont="1" applyFill="1" applyBorder="1" applyAlignment="1">
      <alignment vertical="center"/>
    </xf>
    <xf numFmtId="43" fontId="25" fillId="7" borderId="36" xfId="38" applyFont="1" applyFill="1" applyBorder="1" applyAlignment="1">
      <alignment horizontal="center" vertical="center"/>
    </xf>
    <xf numFmtId="43" fontId="25" fillId="0" borderId="15" xfId="38" applyFont="1" applyBorder="1" applyAlignment="1">
      <alignment vertical="center"/>
    </xf>
    <xf numFmtId="176" fontId="123" fillId="7" borderId="0" xfId="38" applyNumberFormat="1" applyFont="1" applyFill="1" applyBorder="1" applyAlignment="1">
      <alignment horizontal="center" vertical="center"/>
    </xf>
    <xf numFmtId="176" fontId="123" fillId="2" borderId="0" xfId="38" applyNumberFormat="1" applyFont="1" applyFill="1" applyBorder="1" applyAlignment="1">
      <alignment horizontal="center" vertical="center"/>
    </xf>
    <xf numFmtId="176" fontId="123" fillId="7" borderId="36" xfId="38" applyNumberFormat="1" applyFont="1" applyFill="1" applyBorder="1" applyAlignment="1">
      <alignment horizontal="center" vertical="center"/>
    </xf>
    <xf numFmtId="170" fontId="25" fillId="7" borderId="32" xfId="33" applyFont="1" applyFill="1" applyBorder="1" applyAlignment="1">
      <alignment horizontal="center" vertical="center"/>
    </xf>
    <xf numFmtId="43" fontId="123" fillId="0" borderId="14" xfId="38" applyFont="1" applyFill="1" applyBorder="1" applyAlignment="1">
      <alignment vertical="center"/>
    </xf>
    <xf numFmtId="0" fontId="4" fillId="0" borderId="151" xfId="9" applyNumberFormat="1" applyFont="1" applyFill="1" applyBorder="1" applyAlignment="1">
      <alignment horizontal="center" vertical="center"/>
    </xf>
    <xf numFmtId="1" fontId="4" fillId="0" borderId="152" xfId="56" applyNumberFormat="1" applyFont="1" applyBorder="1" applyAlignment="1">
      <alignment horizontal="right" vertical="center"/>
    </xf>
    <xf numFmtId="0" fontId="59" fillId="0" borderId="182" xfId="55" applyFont="1" applyBorder="1" applyAlignment="1">
      <alignment horizontal="center" vertical="center"/>
    </xf>
    <xf numFmtId="0" fontId="59" fillId="0" borderId="148" xfId="11" applyNumberFormat="1" applyFont="1" applyFill="1" applyBorder="1" applyAlignment="1">
      <alignment horizontal="left" vertical="center"/>
    </xf>
    <xf numFmtId="1" fontId="59" fillId="0" borderId="152" xfId="56" applyNumberFormat="1" applyFont="1" applyBorder="1" applyAlignment="1">
      <alignment horizontal="left" vertical="center"/>
    </xf>
    <xf numFmtId="0" fontId="59" fillId="0" borderId="148" xfId="0" applyFont="1" applyBorder="1"/>
    <xf numFmtId="173" fontId="59" fillId="0" borderId="148" xfId="74" applyNumberFormat="1" applyFont="1" applyFill="1" applyBorder="1" applyAlignment="1">
      <alignment horizontal="center" vertical="center"/>
    </xf>
    <xf numFmtId="173" fontId="59" fillId="0" borderId="152" xfId="74" applyNumberFormat="1" applyFont="1" applyFill="1" applyBorder="1" applyAlignment="1">
      <alignment vertical="center"/>
    </xf>
    <xf numFmtId="173" fontId="89" fillId="0" borderId="149" xfId="74" applyNumberFormat="1" applyFont="1" applyFill="1" applyBorder="1" applyAlignment="1">
      <alignment horizontal="center" vertical="center"/>
    </xf>
    <xf numFmtId="0" fontId="59" fillId="0" borderId="152" xfId="55" applyFont="1" applyBorder="1" applyAlignment="1">
      <alignment horizontal="center"/>
    </xf>
    <xf numFmtId="0" fontId="59" fillId="0" borderId="0" xfId="54" applyFont="1">
      <alignment vertical="center"/>
    </xf>
    <xf numFmtId="170" fontId="3" fillId="0" borderId="0" xfId="40" applyNumberFormat="1">
      <alignment vertical="center"/>
    </xf>
    <xf numFmtId="0" fontId="4" fillId="0" borderId="148" xfId="9" applyNumberFormat="1" applyFont="1" applyFill="1" applyBorder="1" applyAlignment="1">
      <alignment vertical="center"/>
    </xf>
    <xf numFmtId="0" fontId="4" fillId="0" borderId="182" xfId="55" applyFont="1" applyBorder="1" applyAlignment="1">
      <alignment horizontal="center" vertical="center"/>
    </xf>
    <xf numFmtId="0" fontId="4" fillId="0" borderId="148" xfId="0" applyFont="1" applyBorder="1"/>
    <xf numFmtId="0" fontId="25" fillId="0" borderId="0" xfId="58060" applyFont="1" applyBorder="1" applyAlignment="1">
      <alignment horizontal="center" vertical="center"/>
    </xf>
    <xf numFmtId="43" fontId="25" fillId="0" borderId="0" xfId="38" applyFont="1" applyFill="1" applyBorder="1" applyAlignment="1">
      <alignment vertical="center"/>
    </xf>
    <xf numFmtId="169" fontId="10" fillId="0" borderId="0" xfId="68" applyNumberFormat="1" applyFont="1"/>
    <xf numFmtId="0" fontId="4" fillId="0" borderId="110" xfId="0" applyFont="1" applyBorder="1"/>
    <xf numFmtId="170" fontId="3" fillId="6" borderId="0" xfId="48" applyNumberFormat="1" applyFill="1"/>
    <xf numFmtId="41" fontId="9" fillId="6" borderId="148" xfId="68" applyNumberFormat="1" applyFont="1" applyFill="1" applyBorder="1" applyAlignment="1">
      <alignment vertical="center"/>
    </xf>
    <xf numFmtId="41" fontId="9" fillId="6" borderId="151" xfId="68" applyNumberFormat="1" applyFont="1" applyFill="1" applyBorder="1" applyAlignment="1">
      <alignment vertical="center"/>
    </xf>
    <xf numFmtId="0" fontId="5" fillId="0" borderId="243" xfId="55" applyFont="1" applyBorder="1" applyAlignment="1">
      <alignment horizontal="center"/>
    </xf>
    <xf numFmtId="170" fontId="4" fillId="0" borderId="244" xfId="119" applyFont="1" applyFill="1" applyBorder="1"/>
    <xf numFmtId="170" fontId="4" fillId="0" borderId="242" xfId="119" applyFont="1" applyFill="1" applyBorder="1"/>
    <xf numFmtId="0" fontId="5" fillId="0" borderId="241" xfId="55" applyFont="1" applyBorder="1" applyAlignment="1">
      <alignment horizontal="left"/>
    </xf>
    <xf numFmtId="0" fontId="4" fillId="0" borderId="242" xfId="55" applyFont="1" applyBorder="1"/>
    <xf numFmtId="0" fontId="4" fillId="0" borderId="244" xfId="55" applyFont="1" applyBorder="1"/>
    <xf numFmtId="0" fontId="17" fillId="0" borderId="113" xfId="50" applyFont="1" applyFill="1" applyBorder="1" applyAlignment="1">
      <alignment horizontal="center" vertical="center" wrapText="1"/>
    </xf>
    <xf numFmtId="0" fontId="17" fillId="0" borderId="113" xfId="50" applyFont="1" applyFill="1" applyBorder="1" applyAlignment="1">
      <alignment horizontal="center" vertical="center"/>
    </xf>
    <xf numFmtId="0" fontId="17" fillId="0" borderId="113" xfId="61" applyFont="1" applyBorder="1" applyAlignment="1">
      <alignment vertical="center"/>
    </xf>
    <xf numFmtId="175" fontId="17" fillId="0" borderId="114" xfId="24" applyNumberFormat="1" applyFont="1" applyFill="1" applyBorder="1" applyAlignment="1">
      <alignment vertical="top"/>
    </xf>
    <xf numFmtId="170" fontId="17" fillId="0" borderId="113" xfId="24" applyNumberFormat="1" applyFont="1" applyFill="1" applyBorder="1" applyAlignment="1">
      <alignment horizontal="left" vertical="top"/>
    </xf>
    <xf numFmtId="0" fontId="17" fillId="0" borderId="0" xfId="50" applyFont="1" applyFill="1" applyAlignment="1">
      <alignment horizontal="left" vertical="top"/>
    </xf>
    <xf numFmtId="175" fontId="17" fillId="0" borderId="114" xfId="24" applyNumberFormat="1" applyFont="1" applyFill="1" applyBorder="1" applyAlignment="1">
      <alignment horizontal="left" vertical="top"/>
    </xf>
    <xf numFmtId="43" fontId="17" fillId="0" borderId="113" xfId="20" applyNumberFormat="1" applyFont="1" applyFill="1" applyBorder="1" applyAlignment="1">
      <alignment horizontal="center" vertical="top"/>
    </xf>
    <xf numFmtId="182" fontId="17" fillId="0" borderId="113" xfId="20" applyNumberFormat="1" applyFont="1" applyFill="1" applyBorder="1" applyAlignment="1">
      <alignment horizontal="left" vertical="top"/>
    </xf>
    <xf numFmtId="175" fontId="17" fillId="0" borderId="0" xfId="24" applyNumberFormat="1" applyFont="1" applyFill="1" applyBorder="1" applyAlignment="1">
      <alignment horizontal="left" vertical="top"/>
    </xf>
    <xf numFmtId="170" fontId="17" fillId="0" borderId="0" xfId="24" applyNumberFormat="1" applyFont="1" applyFill="1" applyBorder="1" applyAlignment="1">
      <alignment horizontal="left" vertical="center"/>
    </xf>
    <xf numFmtId="0" fontId="17" fillId="0" borderId="20" xfId="50" applyNumberFormat="1" applyFont="1" applyFill="1" applyBorder="1" applyAlignment="1">
      <alignment horizontal="center" vertical="center" wrapText="1"/>
    </xf>
    <xf numFmtId="0" fontId="17" fillId="0" borderId="20" xfId="61" applyFont="1" applyBorder="1" applyAlignment="1">
      <alignment horizontal="center" vertical="center"/>
    </xf>
    <xf numFmtId="43" fontId="17" fillId="0" borderId="20" xfId="20" applyNumberFormat="1" applyFont="1" applyFill="1" applyBorder="1" applyAlignment="1">
      <alignment vertical="center"/>
    </xf>
    <xf numFmtId="170" fontId="86" fillId="0" borderId="0" xfId="146" applyNumberFormat="1" applyFont="1" applyFill="1" applyBorder="1" applyAlignment="1">
      <alignment horizontal="left" vertical="top"/>
    </xf>
    <xf numFmtId="182" fontId="17" fillId="0" borderId="20" xfId="50" applyNumberFormat="1" applyFont="1" applyFill="1" applyBorder="1" applyAlignment="1">
      <alignment horizontal="center" vertical="center"/>
    </xf>
    <xf numFmtId="0" fontId="87" fillId="0" borderId="20" xfId="50" applyFont="1" applyFill="1" applyBorder="1" applyAlignment="1">
      <alignment horizontal="center" vertical="center"/>
    </xf>
    <xf numFmtId="0" fontId="87" fillId="0" borderId="20" xfId="50" applyNumberFormat="1" applyFont="1" applyFill="1" applyBorder="1" applyAlignment="1">
      <alignment horizontal="left" vertical="center"/>
    </xf>
    <xf numFmtId="179" fontId="87" fillId="0" borderId="20" xfId="20" applyNumberFormat="1" applyFont="1" applyFill="1" applyBorder="1" applyAlignment="1">
      <alignment vertical="center"/>
    </xf>
    <xf numFmtId="170" fontId="87" fillId="0" borderId="20" xfId="24" applyNumberFormat="1" applyFont="1" applyFill="1" applyBorder="1" applyAlignment="1">
      <alignment horizontal="left" vertical="center"/>
    </xf>
    <xf numFmtId="0" fontId="87" fillId="0" borderId="0" xfId="50" applyFont="1" applyFill="1" applyAlignment="1">
      <alignment horizontal="left" vertical="top"/>
    </xf>
    <xf numFmtId="170" fontId="87" fillId="0" borderId="0" xfId="24" applyNumberFormat="1" applyFont="1" applyFill="1" applyBorder="1" applyAlignment="1">
      <alignment horizontal="left" vertical="top"/>
    </xf>
    <xf numFmtId="0" fontId="87" fillId="0" borderId="0" xfId="50" applyFont="1" applyFill="1" applyBorder="1" applyAlignment="1">
      <alignment vertical="center" wrapText="1"/>
    </xf>
    <xf numFmtId="0" fontId="54" fillId="0" borderId="0" xfId="24648" applyFont="1"/>
    <xf numFmtId="43" fontId="54" fillId="0" borderId="0" xfId="24648" applyNumberFormat="1" applyFont="1"/>
    <xf numFmtId="0" fontId="54" fillId="0" borderId="0" xfId="24648" applyFont="1" applyAlignment="1">
      <alignment horizontal="center"/>
    </xf>
    <xf numFmtId="0" fontId="54" fillId="0" borderId="174" xfId="24648" applyFont="1" applyBorder="1"/>
    <xf numFmtId="0" fontId="54" fillId="0" borderId="104" xfId="24648" applyFont="1" applyBorder="1" applyAlignment="1">
      <alignment horizontal="center"/>
    </xf>
    <xf numFmtId="0" fontId="54" fillId="0" borderId="104" xfId="24648" applyFont="1" applyBorder="1"/>
    <xf numFmtId="0" fontId="54" fillId="0" borderId="162" xfId="24648" applyFont="1" applyBorder="1"/>
    <xf numFmtId="10" fontId="54" fillId="0" borderId="137" xfId="3174" applyNumberFormat="1" applyFont="1" applyFill="1" applyBorder="1" applyAlignment="1">
      <alignment vertical="center"/>
    </xf>
    <xf numFmtId="0" fontId="54" fillId="0" borderId="211" xfId="24648" applyFont="1" applyBorder="1" applyAlignment="1">
      <alignment horizontal="center"/>
    </xf>
    <xf numFmtId="0" fontId="54" fillId="0" borderId="210" xfId="24648" applyFont="1" applyBorder="1"/>
    <xf numFmtId="0" fontId="54" fillId="0" borderId="211" xfId="24648" applyFont="1" applyBorder="1" applyAlignment="1">
      <alignment horizontal="center" vertical="center"/>
    </xf>
    <xf numFmtId="0" fontId="54" fillId="0" borderId="138" xfId="24648" applyFont="1" applyBorder="1"/>
    <xf numFmtId="0" fontId="54" fillId="0" borderId="137" xfId="24648" applyFont="1" applyBorder="1" applyAlignment="1">
      <alignment horizontal="center" vertical="center"/>
    </xf>
    <xf numFmtId="0" fontId="54" fillId="0" borderId="30" xfId="2286" applyFont="1" applyBorder="1" applyAlignment="1">
      <alignment wrapText="1"/>
    </xf>
    <xf numFmtId="10" fontId="54" fillId="0" borderId="211" xfId="3174" applyNumberFormat="1" applyFont="1" applyFill="1" applyBorder="1" applyAlignment="1">
      <alignment vertical="center"/>
    </xf>
    <xf numFmtId="10" fontId="4" fillId="0" borderId="211" xfId="3174" applyNumberFormat="1" applyFont="1" applyFill="1" applyBorder="1" applyAlignment="1">
      <alignment vertical="center"/>
    </xf>
    <xf numFmtId="0" fontId="2" fillId="0" borderId="132" xfId="51" applyBorder="1" applyAlignment="1">
      <alignment horizontal="center" vertical="center"/>
    </xf>
    <xf numFmtId="0" fontId="4" fillId="0" borderId="137" xfId="51" applyFont="1" applyBorder="1" applyAlignment="1">
      <alignment vertical="center"/>
    </xf>
    <xf numFmtId="43" fontId="54" fillId="0" borderId="211" xfId="24648" applyNumberFormat="1" applyFont="1" applyBorder="1" applyAlignment="1">
      <alignment vertical="center"/>
    </xf>
    <xf numFmtId="0" fontId="54" fillId="0" borderId="211" xfId="24648" applyFont="1" applyBorder="1" applyAlignment="1">
      <alignment vertical="center"/>
    </xf>
    <xf numFmtId="0" fontId="54" fillId="0" borderId="206" xfId="24648" applyFont="1" applyBorder="1" applyAlignment="1">
      <alignment horizontal="center" vertical="center"/>
    </xf>
    <xf numFmtId="0" fontId="54" fillId="0" borderId="167" xfId="24648" applyFont="1" applyBorder="1" applyAlignment="1">
      <alignment horizontal="center" vertical="center"/>
    </xf>
    <xf numFmtId="43" fontId="58" fillId="0" borderId="206" xfId="24648" applyNumberFormat="1" applyFont="1" applyBorder="1" applyAlignment="1">
      <alignment horizontal="center" vertical="center" wrapText="1"/>
    </xf>
    <xf numFmtId="43" fontId="58" fillId="0" borderId="239" xfId="24648" applyNumberFormat="1" applyFont="1" applyBorder="1" applyAlignment="1">
      <alignment horizontal="center" vertical="center" wrapText="1"/>
    </xf>
    <xf numFmtId="0" fontId="58" fillId="0" borderId="239" xfId="24648" applyFont="1" applyBorder="1" applyAlignment="1">
      <alignment horizontal="center" vertical="center"/>
    </xf>
    <xf numFmtId="0" fontId="58" fillId="0" borderId="0" xfId="24648" applyFont="1" applyAlignment="1">
      <alignment vertical="center"/>
    </xf>
    <xf numFmtId="10" fontId="4" fillId="0" borderId="211" xfId="3174" applyNumberFormat="1" applyFont="1" applyFill="1" applyBorder="1" applyAlignment="1">
      <alignment horizontal="center" vertical="center"/>
    </xf>
    <xf numFmtId="0" fontId="54" fillId="0" borderId="211" xfId="24648" applyFont="1" applyBorder="1" applyAlignment="1">
      <alignment horizontal="left" vertical="center" wrapText="1"/>
    </xf>
    <xf numFmtId="0" fontId="85" fillId="0" borderId="0" xfId="24648" applyFont="1"/>
    <xf numFmtId="0" fontId="3" fillId="0" borderId="0" xfId="104" applyFont="1" applyAlignment="1">
      <alignment vertical="center"/>
    </xf>
    <xf numFmtId="0" fontId="3" fillId="0" borderId="0" xfId="104" applyFont="1" applyAlignment="1">
      <alignment horizontal="centerContinuous" vertical="center"/>
    </xf>
    <xf numFmtId="0" fontId="3" fillId="0" borderId="0" xfId="104" applyFont="1" applyAlignment="1">
      <alignment horizontal="center" vertical="center"/>
    </xf>
    <xf numFmtId="0" fontId="3" fillId="0" borderId="0" xfId="104" applyFont="1" applyAlignment="1">
      <alignment horizontal="left" vertical="center"/>
    </xf>
    <xf numFmtId="0" fontId="3" fillId="0" borderId="44" xfId="3175" applyFont="1" applyBorder="1" applyAlignment="1">
      <alignment horizontal="centerContinuous" vertical="center"/>
    </xf>
    <xf numFmtId="0" fontId="3" fillId="0" borderId="44" xfId="104" applyFont="1" applyBorder="1" applyAlignment="1">
      <alignment horizontal="centerContinuous" vertical="center"/>
    </xf>
    <xf numFmtId="0" fontId="3" fillId="0" borderId="131" xfId="104" applyFont="1" applyBorder="1" applyAlignment="1">
      <alignment horizontal="centerContinuous" vertical="center"/>
    </xf>
    <xf numFmtId="0" fontId="3" fillId="0" borderId="38" xfId="104" applyFont="1" applyBorder="1" applyAlignment="1">
      <alignment horizontal="centerContinuous" vertical="center"/>
    </xf>
    <xf numFmtId="0" fontId="3" fillId="0" borderId="38" xfId="104" applyFont="1" applyBorder="1" applyAlignment="1">
      <alignment horizontal="center" vertical="center"/>
    </xf>
    <xf numFmtId="0" fontId="3" fillId="0" borderId="37" xfId="104" applyFont="1" applyBorder="1" applyAlignment="1">
      <alignment horizontal="left" vertical="center"/>
    </xf>
    <xf numFmtId="0" fontId="3" fillId="0" borderId="44" xfId="104" applyFont="1" applyBorder="1" applyAlignment="1">
      <alignment horizontal="left" vertical="center"/>
    </xf>
    <xf numFmtId="43" fontId="126" fillId="0" borderId="132" xfId="3175" applyNumberFormat="1" applyFont="1" applyBorder="1" applyAlignment="1">
      <alignment horizontal="left" vertical="center"/>
    </xf>
    <xf numFmtId="43" fontId="126" fillId="0" borderId="246" xfId="24648" applyNumberFormat="1" applyFont="1" applyBorder="1" applyAlignment="1">
      <alignment horizontal="left" vertical="center"/>
    </xf>
    <xf numFmtId="0" fontId="3" fillId="0" borderId="165" xfId="24648" applyFont="1" applyBorder="1" applyAlignment="1">
      <alignment horizontal="center" vertical="center"/>
    </xf>
    <xf numFmtId="0" fontId="3" fillId="0" borderId="0" xfId="24648" applyFont="1" applyAlignment="1">
      <alignment horizontal="center" vertical="center"/>
    </xf>
    <xf numFmtId="0" fontId="126" fillId="0" borderId="166" xfId="24648" applyFont="1" applyBorder="1" applyAlignment="1">
      <alignment horizontal="left" vertical="center"/>
    </xf>
    <xf numFmtId="0" fontId="3" fillId="0" borderId="246" xfId="24648" applyFont="1" applyBorder="1" applyAlignment="1">
      <alignment horizontal="center" vertical="center"/>
    </xf>
    <xf numFmtId="170" fontId="3" fillId="0" borderId="132" xfId="25100" applyFont="1" applyFill="1" applyBorder="1" applyAlignment="1">
      <alignment horizontal="left" vertical="center"/>
    </xf>
    <xf numFmtId="170" fontId="126" fillId="0" borderId="132" xfId="25100" applyFont="1" applyFill="1" applyBorder="1" applyAlignment="1">
      <alignment horizontal="center" vertical="center"/>
    </xf>
    <xf numFmtId="43" fontId="3" fillId="0" borderId="246" xfId="24648" applyNumberFormat="1" applyFont="1" applyBorder="1" applyAlignment="1">
      <alignment horizontal="left" vertical="center"/>
    </xf>
    <xf numFmtId="0" fontId="3" fillId="0" borderId="165" xfId="24648" applyFont="1" applyBorder="1" applyAlignment="1">
      <alignment horizontal="left" vertical="center"/>
    </xf>
    <xf numFmtId="0" fontId="3" fillId="0" borderId="0" xfId="24648" applyFont="1" applyAlignment="1">
      <alignment horizontal="right" vertical="center"/>
    </xf>
    <xf numFmtId="0" fontId="3" fillId="0" borderId="0" xfId="24648" applyFont="1" applyAlignment="1">
      <alignment horizontal="left" vertical="center"/>
    </xf>
    <xf numFmtId="0" fontId="3" fillId="0" borderId="166" xfId="24648" applyFont="1" applyBorder="1" applyAlignment="1">
      <alignment horizontal="left" vertical="center"/>
    </xf>
    <xf numFmtId="43" fontId="3" fillId="0" borderId="36" xfId="3175" applyNumberFormat="1" applyFont="1" applyBorder="1" applyAlignment="1">
      <alignment horizontal="left" vertical="center"/>
    </xf>
    <xf numFmtId="10" fontId="126" fillId="0" borderId="132" xfId="3176" applyNumberFormat="1" applyFont="1" applyFill="1" applyBorder="1" applyAlignment="1">
      <alignment horizontal="center" vertical="center"/>
    </xf>
    <xf numFmtId="43" fontId="3" fillId="0" borderId="31" xfId="3175" applyNumberFormat="1" applyFont="1" applyBorder="1" applyAlignment="1">
      <alignment horizontal="left" vertical="center"/>
    </xf>
    <xf numFmtId="43" fontId="3" fillId="0" borderId="132" xfId="104" applyNumberFormat="1" applyFont="1" applyBorder="1" applyAlignment="1">
      <alignment horizontal="left" vertical="center"/>
    </xf>
    <xf numFmtId="0" fontId="3" fillId="0" borderId="36" xfId="104" applyFont="1" applyBorder="1" applyAlignment="1">
      <alignment horizontal="left" vertical="center"/>
    </xf>
    <xf numFmtId="0" fontId="3" fillId="0" borderId="31" xfId="104" applyFont="1" applyBorder="1" applyAlignment="1">
      <alignment horizontal="left" vertical="center"/>
    </xf>
    <xf numFmtId="0" fontId="3" fillId="0" borderId="132" xfId="104" applyFont="1" applyBorder="1" applyAlignment="1">
      <alignment horizontal="center" vertical="center"/>
    </xf>
    <xf numFmtId="0" fontId="3" fillId="0" borderId="239" xfId="3175" applyFont="1" applyBorder="1" applyAlignment="1">
      <alignment horizontal="left" vertical="center"/>
    </xf>
    <xf numFmtId="0" fontId="3" fillId="0" borderId="239" xfId="104" applyFont="1" applyBorder="1" applyAlignment="1">
      <alignment horizontal="left" vertical="center"/>
    </xf>
    <xf numFmtId="0" fontId="3" fillId="0" borderId="247" xfId="104" applyFont="1" applyBorder="1" applyAlignment="1">
      <alignment horizontal="left" vertical="center"/>
    </xf>
    <xf numFmtId="0" fontId="3" fillId="0" borderId="248" xfId="104" applyFont="1" applyBorder="1" applyAlignment="1">
      <alignment horizontal="left" vertical="center"/>
    </xf>
    <xf numFmtId="0" fontId="3" fillId="0" borderId="248" xfId="104" applyFont="1" applyBorder="1" applyAlignment="1">
      <alignment horizontal="center" vertical="center"/>
    </xf>
    <xf numFmtId="0" fontId="3" fillId="0" borderId="249" xfId="104" applyFont="1" applyBorder="1" applyAlignment="1">
      <alignment horizontal="left" vertical="center"/>
    </xf>
    <xf numFmtId="0" fontId="3" fillId="0" borderId="44" xfId="104" applyFont="1" applyBorder="1" applyAlignment="1">
      <alignment horizontal="center" vertical="center"/>
    </xf>
    <xf numFmtId="0" fontId="3" fillId="0" borderId="104" xfId="104" applyFont="1" applyBorder="1" applyAlignment="1">
      <alignment horizontal="left" vertical="center"/>
    </xf>
    <xf numFmtId="170" fontId="3" fillId="0" borderId="206" xfId="25100" applyFont="1" applyFill="1" applyBorder="1" applyAlignment="1">
      <alignment horizontal="left" vertical="center"/>
    </xf>
    <xf numFmtId="0" fontId="3" fillId="0" borderId="207" xfId="104" applyFont="1" applyBorder="1" applyAlignment="1">
      <alignment horizontal="centerContinuous" vertical="center"/>
    </xf>
    <xf numFmtId="0" fontId="3" fillId="0" borderId="250" xfId="104" applyFont="1" applyBorder="1" applyAlignment="1">
      <alignment horizontal="left" vertical="center"/>
    </xf>
    <xf numFmtId="0" fontId="3" fillId="0" borderId="250" xfId="104" applyFont="1" applyBorder="1" applyAlignment="1">
      <alignment horizontal="centerContinuous" vertical="center"/>
    </xf>
    <xf numFmtId="0" fontId="3" fillId="0" borderId="220" xfId="104" applyFont="1" applyBorder="1" applyAlignment="1">
      <alignment horizontal="center" vertical="center"/>
    </xf>
    <xf numFmtId="0" fontId="3" fillId="0" borderId="211" xfId="104" applyFont="1" applyBorder="1" applyAlignment="1">
      <alignment horizontal="left" vertical="center"/>
    </xf>
    <xf numFmtId="197" fontId="3" fillId="0" borderId="211" xfId="3175" applyNumberFormat="1" applyFont="1" applyBorder="1" applyAlignment="1">
      <alignment horizontal="left" vertical="center"/>
    </xf>
    <xf numFmtId="197" fontId="3" fillId="0" borderId="211" xfId="104" applyNumberFormat="1" applyFont="1" applyBorder="1" applyAlignment="1">
      <alignment horizontal="left" vertical="center"/>
    </xf>
    <xf numFmtId="0" fontId="3" fillId="0" borderId="211" xfId="104" applyFont="1" applyBorder="1" applyAlignment="1">
      <alignment horizontal="centerContinuous" vertical="center"/>
    </xf>
    <xf numFmtId="0" fontId="3" fillId="0" borderId="211" xfId="104" applyFont="1" applyBorder="1" applyAlignment="1">
      <alignment horizontal="center" vertical="center"/>
    </xf>
    <xf numFmtId="170" fontId="3" fillId="0" borderId="211" xfId="25100" applyFont="1" applyFill="1" applyBorder="1" applyAlignment="1">
      <alignment horizontal="left" vertical="center"/>
    </xf>
    <xf numFmtId="0" fontId="3" fillId="0" borderId="137" xfId="3175" applyFont="1" applyBorder="1" applyAlignment="1">
      <alignment horizontal="centerContinuous" vertical="center"/>
    </xf>
    <xf numFmtId="0" fontId="3" fillId="0" borderId="137" xfId="104" applyFont="1" applyBorder="1" applyAlignment="1">
      <alignment horizontal="centerContinuous" vertical="center"/>
    </xf>
    <xf numFmtId="0" fontId="3" fillId="0" borderId="137" xfId="104" applyFont="1" applyBorder="1" applyAlignment="1">
      <alignment horizontal="center" vertical="center"/>
    </xf>
    <xf numFmtId="10" fontId="3" fillId="0" borderId="211" xfId="3176" applyNumberFormat="1" applyFont="1" applyFill="1" applyBorder="1" applyAlignment="1">
      <alignment horizontal="center" vertical="center"/>
    </xf>
    <xf numFmtId="170" fontId="3" fillId="0" borderId="211" xfId="25100" applyFont="1" applyFill="1" applyBorder="1" applyAlignment="1">
      <alignment horizontal="center" vertical="center"/>
    </xf>
    <xf numFmtId="177" fontId="3" fillId="0" borderId="211" xfId="25100" applyNumberFormat="1" applyFont="1" applyFill="1" applyBorder="1" applyAlignment="1">
      <alignment horizontal="left" vertical="center"/>
    </xf>
    <xf numFmtId="170" fontId="3" fillId="0" borderId="211" xfId="25100" quotePrefix="1" applyFont="1" applyFill="1" applyBorder="1" applyAlignment="1">
      <alignment horizontal="center" vertical="center"/>
    </xf>
    <xf numFmtId="43" fontId="3" fillId="0" borderId="211" xfId="104" applyNumberFormat="1" applyFont="1" applyBorder="1" applyAlignment="1">
      <alignment vertical="center"/>
    </xf>
    <xf numFmtId="182" fontId="3" fillId="0" borderId="211" xfId="104" applyNumberFormat="1" applyFont="1" applyBorder="1" applyAlignment="1">
      <alignment vertical="center"/>
    </xf>
    <xf numFmtId="0" fontId="3" fillId="0" borderId="104" xfId="104" applyFont="1" applyBorder="1" applyAlignment="1">
      <alignment horizontal="center" vertical="center"/>
    </xf>
    <xf numFmtId="170" fontId="3" fillId="0" borderId="211" xfId="25100" applyFont="1" applyFill="1" applyBorder="1" applyAlignment="1">
      <alignment vertical="center"/>
    </xf>
    <xf numFmtId="43" fontId="3" fillId="0" borderId="251" xfId="24648" applyNumberFormat="1" applyFont="1" applyBorder="1" applyAlignment="1">
      <alignment vertical="center"/>
    </xf>
    <xf numFmtId="0" fontId="3" fillId="0" borderId="23" xfId="104" applyFont="1" applyBorder="1" applyAlignment="1">
      <alignment horizontal="center" vertical="center"/>
    </xf>
    <xf numFmtId="0" fontId="3" fillId="0" borderId="211" xfId="3175" applyFont="1" applyBorder="1" applyAlignment="1">
      <alignment horizontal="centerContinuous" vertical="center"/>
    </xf>
    <xf numFmtId="0" fontId="3" fillId="0" borderId="68" xfId="3175" applyFont="1" applyBorder="1" applyAlignment="1">
      <alignment horizontal="center" vertical="center"/>
    </xf>
    <xf numFmtId="0" fontId="3" fillId="0" borderId="68" xfId="104" applyFont="1" applyBorder="1" applyAlignment="1">
      <alignment horizontal="center" vertical="center"/>
    </xf>
    <xf numFmtId="0" fontId="126" fillId="0" borderId="68" xfId="104" applyFont="1" applyBorder="1" applyAlignment="1">
      <alignment horizontal="center" vertical="center"/>
    </xf>
    <xf numFmtId="0" fontId="3" fillId="0" borderId="239" xfId="104" applyFont="1" applyBorder="1" applyAlignment="1">
      <alignment horizontal="center" vertical="center"/>
    </xf>
    <xf numFmtId="0" fontId="126" fillId="0" borderId="0" xfId="104" applyFont="1" applyAlignment="1">
      <alignment horizontal="center" vertical="center"/>
    </xf>
    <xf numFmtId="0" fontId="3" fillId="0" borderId="38" xfId="104" applyFont="1" applyBorder="1" applyAlignment="1">
      <alignment horizontal="left" vertical="center"/>
    </xf>
    <xf numFmtId="0" fontId="3" fillId="0" borderId="0" xfId="24648" applyFont="1" applyAlignment="1">
      <alignment vertical="center"/>
    </xf>
    <xf numFmtId="43" fontId="3" fillId="0" borderId="0" xfId="24648" applyNumberFormat="1" applyFont="1" applyAlignment="1">
      <alignment vertical="center"/>
    </xf>
    <xf numFmtId="0" fontId="126" fillId="0" borderId="0" xfId="24648" applyFont="1" applyAlignment="1">
      <alignment horizontal="center" vertical="center"/>
    </xf>
    <xf numFmtId="0" fontId="126" fillId="0" borderId="0" xfId="24648" applyFont="1" applyAlignment="1">
      <alignment horizontal="left" vertical="center"/>
    </xf>
    <xf numFmtId="0" fontId="3" fillId="0" borderId="0" xfId="3175" applyFont="1" applyAlignment="1">
      <alignment horizontal="centerContinuous" vertical="center"/>
    </xf>
    <xf numFmtId="43" fontId="3" fillId="0" borderId="0" xfId="24648" applyNumberFormat="1" applyFont="1" applyAlignment="1">
      <alignment horizontal="center" vertical="center"/>
    </xf>
    <xf numFmtId="43" fontId="3" fillId="0" borderId="252" xfId="24648" applyNumberFormat="1" applyFont="1" applyBorder="1" applyAlignment="1">
      <alignment horizontal="center" vertical="center"/>
    </xf>
    <xf numFmtId="0" fontId="3" fillId="0" borderId="253" xfId="24648" applyFont="1" applyBorder="1" applyAlignment="1">
      <alignment horizontal="center" vertical="center"/>
    </xf>
    <xf numFmtId="0" fontId="3" fillId="0" borderId="254" xfId="24648" applyFont="1" applyBorder="1" applyAlignment="1">
      <alignment horizontal="center" vertical="center"/>
    </xf>
    <xf numFmtId="0" fontId="3" fillId="0" borderId="255" xfId="24648" applyFont="1" applyBorder="1" applyAlignment="1">
      <alignment horizontal="left" vertical="center"/>
    </xf>
    <xf numFmtId="0" fontId="3" fillId="0" borderId="252" xfId="24648" applyFont="1" applyBorder="1" applyAlignment="1">
      <alignment horizontal="left" vertical="center"/>
    </xf>
    <xf numFmtId="43" fontId="3" fillId="0" borderId="256" xfId="24648" applyNumberFormat="1" applyFont="1" applyBorder="1" applyAlignment="1">
      <alignment horizontal="left" vertical="center"/>
    </xf>
    <xf numFmtId="0" fontId="3" fillId="0" borderId="257" xfId="24648" applyFont="1" applyBorder="1" applyAlignment="1">
      <alignment horizontal="left" vertical="center"/>
    </xf>
    <xf numFmtId="0" fontId="3" fillId="0" borderId="258" xfId="24648" applyFont="1" applyBorder="1" applyAlignment="1">
      <alignment horizontal="left" vertical="center"/>
    </xf>
    <xf numFmtId="0" fontId="3" fillId="0" borderId="258" xfId="24648" applyFont="1" applyBorder="1" applyAlignment="1">
      <alignment horizontal="center" vertical="center"/>
    </xf>
    <xf numFmtId="0" fontId="3" fillId="0" borderId="259" xfId="24648" applyFont="1" applyBorder="1" applyAlignment="1">
      <alignment horizontal="left" vertical="center"/>
    </xf>
    <xf numFmtId="0" fontId="3" fillId="0" borderId="256" xfId="24648" applyFont="1" applyBorder="1" applyAlignment="1">
      <alignment horizontal="left" vertical="center"/>
    </xf>
    <xf numFmtId="0" fontId="3" fillId="0" borderId="252" xfId="24648" applyFont="1" applyBorder="1" applyAlignment="1">
      <alignment horizontal="center" vertical="center"/>
    </xf>
    <xf numFmtId="0" fontId="3" fillId="0" borderId="260" xfId="24648" applyFont="1" applyBorder="1" applyAlignment="1">
      <alignment horizontal="left" vertical="center"/>
    </xf>
    <xf numFmtId="43" fontId="3" fillId="0" borderId="261" xfId="24648" applyNumberFormat="1" applyFont="1" applyBorder="1" applyAlignment="1">
      <alignment horizontal="left" vertical="center"/>
    </xf>
    <xf numFmtId="0" fontId="3" fillId="0" borderId="262" xfId="24648" applyFont="1" applyBorder="1" applyAlignment="1">
      <alignment horizontal="center" vertical="center"/>
    </xf>
    <xf numFmtId="0" fontId="3" fillId="0" borderId="263" xfId="24648" applyFont="1" applyBorder="1" applyAlignment="1">
      <alignment horizontal="left" vertical="center"/>
    </xf>
    <xf numFmtId="0" fontId="3" fillId="0" borderId="263" xfId="24648" applyFont="1" applyBorder="1" applyAlignment="1">
      <alignment horizontal="center" vertical="center"/>
    </xf>
    <xf numFmtId="0" fontId="3" fillId="0" borderId="264" xfId="24648" applyFont="1" applyBorder="1" applyAlignment="1">
      <alignment horizontal="center" vertical="center"/>
    </xf>
    <xf numFmtId="0" fontId="3" fillId="0" borderId="251" xfId="24648" applyFont="1" applyBorder="1" applyAlignment="1">
      <alignment horizontal="left" vertical="center"/>
    </xf>
    <xf numFmtId="43" fontId="3" fillId="0" borderId="251" xfId="24648" applyNumberFormat="1" applyFont="1" applyBorder="1" applyAlignment="1">
      <alignment horizontal="left" vertical="center"/>
    </xf>
    <xf numFmtId="0" fontId="3" fillId="0" borderId="251" xfId="24648" applyFont="1" applyBorder="1" applyAlignment="1">
      <alignment horizontal="center" vertical="center"/>
    </xf>
    <xf numFmtId="43" fontId="3" fillId="0" borderId="265" xfId="24648" applyNumberFormat="1" applyFont="1" applyBorder="1" applyAlignment="1">
      <alignment horizontal="center" vertical="center"/>
    </xf>
    <xf numFmtId="0" fontId="3" fillId="0" borderId="265" xfId="24648" applyFont="1" applyBorder="1" applyAlignment="1">
      <alignment horizontal="center" vertical="center"/>
    </xf>
    <xf numFmtId="177" fontId="3" fillId="0" borderId="251" xfId="24648" applyNumberFormat="1" applyFont="1" applyBorder="1"/>
    <xf numFmtId="0" fontId="3" fillId="0" borderId="266" xfId="24648" applyFont="1" applyBorder="1" applyAlignment="1">
      <alignment horizontal="center"/>
    </xf>
    <xf numFmtId="0" fontId="3" fillId="0" borderId="251" xfId="0" applyFont="1" applyBorder="1" applyAlignment="1">
      <alignment horizontal="left"/>
    </xf>
    <xf numFmtId="0" fontId="3" fillId="0" borderId="267" xfId="24648" applyFont="1" applyBorder="1" applyAlignment="1">
      <alignment horizontal="center" vertical="center"/>
    </xf>
    <xf numFmtId="0" fontId="3" fillId="0" borderId="268" xfId="24648" applyFont="1" applyBorder="1" applyAlignment="1">
      <alignment horizontal="center" vertical="center"/>
    </xf>
    <xf numFmtId="0" fontId="13" fillId="0" borderId="0" xfId="24648" applyFont="1" applyAlignment="1">
      <alignment vertical="center"/>
    </xf>
    <xf numFmtId="43" fontId="13" fillId="0" borderId="251" xfId="24648" applyNumberFormat="1" applyFont="1" applyBorder="1" applyAlignment="1">
      <alignment horizontal="left" vertical="center"/>
    </xf>
    <xf numFmtId="43" fontId="13" fillId="0" borderId="251" xfId="24648" applyNumberFormat="1" applyFont="1" applyBorder="1" applyAlignment="1">
      <alignment vertical="center"/>
    </xf>
    <xf numFmtId="177" fontId="3" fillId="0" borderId="269" xfId="0" applyNumberFormat="1" applyFont="1" applyBorder="1" applyAlignment="1">
      <alignment vertical="center"/>
    </xf>
    <xf numFmtId="43" fontId="136" fillId="0" borderId="251" xfId="24648" applyNumberFormat="1" applyFont="1" applyBorder="1" applyAlignment="1">
      <alignment horizontal="center" vertical="center"/>
    </xf>
    <xf numFmtId="43" fontId="136" fillId="0" borderId="251" xfId="24648" applyNumberFormat="1" applyFont="1" applyBorder="1" applyAlignment="1">
      <alignment horizontal="left" vertical="center"/>
    </xf>
    <xf numFmtId="0" fontId="13" fillId="0" borderId="251" xfId="24648" applyFont="1" applyBorder="1" applyAlignment="1">
      <alignment horizontal="center" vertical="center"/>
    </xf>
    <xf numFmtId="177" fontId="3" fillId="0" borderId="251" xfId="0" applyNumberFormat="1" applyFont="1" applyBorder="1" applyAlignment="1">
      <alignment vertical="center"/>
    </xf>
    <xf numFmtId="177" fontId="136" fillId="0" borderId="251" xfId="24648" applyNumberFormat="1" applyFont="1" applyBorder="1" applyAlignment="1">
      <alignment horizontal="left" vertical="center"/>
    </xf>
    <xf numFmtId="43" fontId="3" fillId="0" borderId="267" xfId="24648" applyNumberFormat="1" applyFont="1" applyBorder="1" applyAlignment="1">
      <alignment horizontal="center" vertical="center"/>
    </xf>
    <xf numFmtId="0" fontId="126" fillId="0" borderId="267" xfId="24648" applyFont="1" applyBorder="1" applyAlignment="1">
      <alignment horizontal="center" vertical="center"/>
    </xf>
    <xf numFmtId="43" fontId="3" fillId="0" borderId="256" xfId="24648" applyNumberFormat="1" applyFont="1" applyBorder="1" applyAlignment="1">
      <alignment horizontal="center" vertical="center"/>
    </xf>
    <xf numFmtId="0" fontId="3" fillId="0" borderId="256" xfId="24648" applyFont="1" applyBorder="1" applyAlignment="1">
      <alignment horizontal="center" vertical="center"/>
    </xf>
    <xf numFmtId="0" fontId="3" fillId="0" borderId="0" xfId="3171" applyAlignment="1">
      <alignment vertical="top"/>
    </xf>
    <xf numFmtId="0" fontId="3" fillId="0" borderId="211" xfId="3175" applyFont="1" applyBorder="1" applyAlignment="1">
      <alignment horizontal="left" vertical="center" wrapText="1"/>
    </xf>
    <xf numFmtId="177" fontId="136" fillId="0" borderId="251" xfId="24648" applyNumberFormat="1" applyFont="1" applyBorder="1" applyAlignment="1">
      <alignment horizontal="center" vertical="center"/>
    </xf>
    <xf numFmtId="0" fontId="3" fillId="0" borderId="165" xfId="24648" applyFont="1" applyBorder="1"/>
    <xf numFmtId="10" fontId="3" fillId="0" borderId="132" xfId="3176" applyNumberFormat="1" applyFont="1" applyFill="1" applyBorder="1" applyAlignment="1">
      <alignment horizontal="center" vertical="center"/>
    </xf>
    <xf numFmtId="170" fontId="3" fillId="0" borderId="132" xfId="25100" quotePrefix="1" applyFont="1" applyFill="1" applyBorder="1" applyAlignment="1">
      <alignment horizontal="center" vertical="center"/>
    </xf>
    <xf numFmtId="43" fontId="13" fillId="0" borderId="246" xfId="24648" applyNumberFormat="1" applyFont="1" applyBorder="1" applyAlignment="1">
      <alignment horizontal="left" vertical="center"/>
    </xf>
    <xf numFmtId="43" fontId="13" fillId="0" borderId="252" xfId="24648" applyNumberFormat="1" applyFont="1" applyBorder="1" applyAlignment="1">
      <alignment vertical="center"/>
    </xf>
    <xf numFmtId="182" fontId="3" fillId="0" borderId="211" xfId="3175" applyNumberFormat="1" applyFont="1" applyBorder="1" applyAlignment="1">
      <alignment vertical="center"/>
    </xf>
    <xf numFmtId="43" fontId="136" fillId="0" borderId="252" xfId="24648" applyNumberFormat="1" applyFont="1" applyBorder="1" applyAlignment="1">
      <alignment horizontal="center" vertical="center"/>
    </xf>
    <xf numFmtId="43" fontId="136" fillId="0" borderId="166" xfId="24648" applyNumberFormat="1" applyFont="1" applyBorder="1" applyAlignment="1">
      <alignment horizontal="center" vertical="center"/>
    </xf>
    <xf numFmtId="43" fontId="136" fillId="0" borderId="270" xfId="24648" applyNumberFormat="1" applyFont="1" applyBorder="1" applyAlignment="1">
      <alignment horizontal="center" vertical="center"/>
    </xf>
    <xf numFmtId="0" fontId="3" fillId="0" borderId="254" xfId="24648" applyFont="1" applyBorder="1" applyAlignment="1">
      <alignment horizontal="left" vertical="center"/>
    </xf>
    <xf numFmtId="0" fontId="13" fillId="0" borderId="0" xfId="24648" applyFont="1" applyAlignment="1">
      <alignment horizontal="center" vertical="center"/>
    </xf>
    <xf numFmtId="0" fontId="13" fillId="0" borderId="0" xfId="24648" applyFont="1" applyAlignment="1">
      <alignment horizontal="left" vertical="center"/>
    </xf>
    <xf numFmtId="0" fontId="13" fillId="0" borderId="252" xfId="24648" applyFont="1" applyBorder="1" applyAlignment="1">
      <alignment horizontal="center" vertical="center"/>
    </xf>
    <xf numFmtId="0" fontId="13" fillId="0" borderId="253" xfId="24648" applyFont="1" applyBorder="1" applyAlignment="1">
      <alignment horizontal="center" vertical="center"/>
    </xf>
    <xf numFmtId="0" fontId="13" fillId="0" borderId="254" xfId="24648" applyFont="1" applyBorder="1" applyAlignment="1">
      <alignment horizontal="center" vertical="center"/>
    </xf>
    <xf numFmtId="0" fontId="13" fillId="0" borderId="255" xfId="24648" applyFont="1" applyBorder="1" applyAlignment="1">
      <alignment horizontal="left" vertical="center"/>
    </xf>
    <xf numFmtId="0" fontId="13" fillId="0" borderId="252" xfId="24648" applyFont="1" applyBorder="1" applyAlignment="1">
      <alignment horizontal="left" vertical="center"/>
    </xf>
    <xf numFmtId="0" fontId="13" fillId="0" borderId="165" xfId="24648" applyFont="1" applyBorder="1" applyAlignment="1">
      <alignment horizontal="left" vertical="center"/>
    </xf>
    <xf numFmtId="0" fontId="13" fillId="0" borderId="166" xfId="24648" applyFont="1" applyBorder="1" applyAlignment="1">
      <alignment horizontal="left" vertical="center"/>
    </xf>
    <xf numFmtId="0" fontId="13" fillId="0" borderId="246" xfId="24648" applyFont="1" applyBorder="1" applyAlignment="1">
      <alignment horizontal="center" vertical="center"/>
    </xf>
    <xf numFmtId="0" fontId="13" fillId="0" borderId="256" xfId="24648" applyFont="1" applyBorder="1" applyAlignment="1">
      <alignment horizontal="left" vertical="center"/>
    </xf>
    <xf numFmtId="0" fontId="13" fillId="0" borderId="257" xfId="24648" applyFont="1" applyBorder="1" applyAlignment="1">
      <alignment horizontal="left" vertical="center"/>
    </xf>
    <xf numFmtId="0" fontId="13" fillId="0" borderId="258" xfId="24648" applyFont="1" applyBorder="1" applyAlignment="1">
      <alignment horizontal="left" vertical="center"/>
    </xf>
    <xf numFmtId="0" fontId="13" fillId="0" borderId="258" xfId="24648" applyFont="1" applyBorder="1" applyAlignment="1">
      <alignment horizontal="center" vertical="center"/>
    </xf>
    <xf numFmtId="0" fontId="13" fillId="0" borderId="259" xfId="24648" applyFont="1" applyBorder="1" applyAlignment="1">
      <alignment horizontal="left" vertical="center"/>
    </xf>
    <xf numFmtId="0" fontId="13" fillId="0" borderId="260" xfId="24648" applyFont="1" applyBorder="1" applyAlignment="1">
      <alignment horizontal="left" vertical="center"/>
    </xf>
    <xf numFmtId="43" fontId="13" fillId="0" borderId="261" xfId="24648" applyNumberFormat="1" applyFont="1" applyBorder="1" applyAlignment="1">
      <alignment horizontal="left" vertical="center"/>
    </xf>
    <xf numFmtId="0" fontId="13" fillId="0" borderId="262" xfId="24648" applyFont="1" applyBorder="1" applyAlignment="1">
      <alignment horizontal="center" vertical="center"/>
    </xf>
    <xf numFmtId="0" fontId="13" fillId="0" borderId="263" xfId="24648" applyFont="1" applyBorder="1" applyAlignment="1">
      <alignment horizontal="left" vertical="center"/>
    </xf>
    <xf numFmtId="0" fontId="13" fillId="0" borderId="263" xfId="24648" applyFont="1" applyBorder="1" applyAlignment="1">
      <alignment horizontal="center" vertical="center"/>
    </xf>
    <xf numFmtId="0" fontId="13" fillId="0" borderId="264" xfId="24648" applyFont="1" applyBorder="1" applyAlignment="1">
      <alignment horizontal="center" vertical="center"/>
    </xf>
    <xf numFmtId="0" fontId="13" fillId="0" borderId="251" xfId="24648" applyFont="1" applyBorder="1" applyAlignment="1">
      <alignment horizontal="left" vertical="center"/>
    </xf>
    <xf numFmtId="197" fontId="13" fillId="0" borderId="251" xfId="24648" applyNumberFormat="1" applyFont="1" applyBorder="1" applyAlignment="1">
      <alignment horizontal="left" vertical="center"/>
    </xf>
    <xf numFmtId="0" fontId="13" fillId="0" borderId="265" xfId="24648" applyFont="1" applyBorder="1" applyAlignment="1">
      <alignment horizontal="center" vertical="center"/>
    </xf>
    <xf numFmtId="197" fontId="13" fillId="0" borderId="265" xfId="24648" applyNumberFormat="1" applyFont="1" applyBorder="1" applyAlignment="1">
      <alignment horizontal="left" vertical="center"/>
    </xf>
    <xf numFmtId="177" fontId="13" fillId="0" borderId="265" xfId="24648" applyNumberFormat="1" applyFont="1" applyBorder="1" applyAlignment="1">
      <alignment horizontal="left" vertical="center"/>
    </xf>
    <xf numFmtId="177" fontId="13" fillId="0" borderId="265" xfId="24648" applyNumberFormat="1" applyFont="1" applyBorder="1"/>
    <xf numFmtId="0" fontId="13" fillId="0" borderId="271" xfId="24648" applyFont="1" applyBorder="1" applyAlignment="1">
      <alignment horizontal="center"/>
    </xf>
    <xf numFmtId="0" fontId="13" fillId="0" borderId="165" xfId="24648" applyFont="1" applyBorder="1" applyAlignment="1">
      <alignment horizontal="left"/>
    </xf>
    <xf numFmtId="0" fontId="13" fillId="0" borderId="267" xfId="24648" applyFont="1" applyBorder="1" applyAlignment="1">
      <alignment horizontal="center" vertical="center"/>
    </xf>
    <xf numFmtId="0" fontId="13" fillId="0" borderId="268" xfId="24648" applyFont="1" applyBorder="1" applyAlignment="1">
      <alignment horizontal="center" vertical="center"/>
    </xf>
    <xf numFmtId="182" fontId="13" fillId="0" borderId="252" xfId="24648" applyNumberFormat="1" applyFont="1" applyBorder="1" applyAlignment="1">
      <alignment vertical="center"/>
    </xf>
    <xf numFmtId="0" fontId="13" fillId="0" borderId="166" xfId="24648" applyFont="1" applyBorder="1" applyAlignment="1">
      <alignment horizontal="center" vertical="center"/>
    </xf>
    <xf numFmtId="43" fontId="137" fillId="0" borderId="251" xfId="24648" applyNumberFormat="1" applyFont="1" applyBorder="1" applyAlignment="1">
      <alignment horizontal="left" vertical="center"/>
    </xf>
    <xf numFmtId="0" fontId="138" fillId="0" borderId="267" xfId="24648" applyFont="1" applyBorder="1" applyAlignment="1">
      <alignment horizontal="center" vertical="center"/>
    </xf>
    <xf numFmtId="0" fontId="13" fillId="0" borderId="256" xfId="24648" applyFont="1" applyBorder="1" applyAlignment="1">
      <alignment horizontal="center" vertical="center"/>
    </xf>
    <xf numFmtId="0" fontId="138" fillId="0" borderId="0" xfId="24648" applyFont="1" applyAlignment="1">
      <alignment horizontal="center" vertical="center"/>
    </xf>
    <xf numFmtId="0" fontId="13" fillId="0" borderId="254" xfId="24648" applyFont="1" applyBorder="1" applyAlignment="1">
      <alignment horizontal="left" vertical="center"/>
    </xf>
    <xf numFmtId="0" fontId="13" fillId="0" borderId="0" xfId="24648" applyFont="1"/>
    <xf numFmtId="0" fontId="3" fillId="0" borderId="0" xfId="24648" applyFont="1" applyAlignment="1">
      <alignment horizontal="center"/>
    </xf>
    <xf numFmtId="43" fontId="3" fillId="0" borderId="132" xfId="3175" applyNumberFormat="1" applyFont="1" applyBorder="1" applyAlignment="1">
      <alignment horizontal="left" vertical="center"/>
    </xf>
    <xf numFmtId="197" fontId="3" fillId="0" borderId="251" xfId="24648" applyNumberFormat="1" applyFont="1" applyBorder="1" applyAlignment="1">
      <alignment horizontal="left" vertical="center"/>
    </xf>
    <xf numFmtId="43" fontId="3" fillId="0" borderId="252" xfId="24648" applyNumberFormat="1" applyFont="1" applyBorder="1" applyAlignment="1">
      <alignment horizontal="left" vertical="center"/>
    </xf>
    <xf numFmtId="177" fontId="3" fillId="0" borderId="252" xfId="24648" applyNumberFormat="1" applyFont="1" applyBorder="1"/>
    <xf numFmtId="0" fontId="3" fillId="0" borderId="252" xfId="24648" applyFont="1" applyBorder="1" applyAlignment="1">
      <alignment horizontal="center"/>
    </xf>
    <xf numFmtId="0" fontId="3" fillId="0" borderId="255" xfId="24648" applyFont="1" applyBorder="1" applyAlignment="1">
      <alignment horizontal="center" vertical="center"/>
    </xf>
    <xf numFmtId="0" fontId="3" fillId="0" borderId="165" xfId="24648" applyFont="1" applyBorder="1" applyAlignment="1">
      <alignment horizontal="left"/>
    </xf>
    <xf numFmtId="0" fontId="3" fillId="0" borderId="270" xfId="24648" applyFont="1" applyBorder="1" applyAlignment="1">
      <alignment horizontal="center"/>
    </xf>
    <xf numFmtId="0" fontId="3" fillId="0" borderId="251" xfId="24648" applyFont="1" applyBorder="1" applyAlignment="1">
      <alignment horizontal="left"/>
    </xf>
    <xf numFmtId="0" fontId="3" fillId="0" borderId="269" xfId="24648" applyFont="1" applyBorder="1" applyAlignment="1">
      <alignment horizontal="center" vertical="center"/>
    </xf>
    <xf numFmtId="43" fontId="3" fillId="0" borderId="260" xfId="24648" applyNumberFormat="1" applyFont="1" applyBorder="1" applyAlignment="1">
      <alignment horizontal="left" vertical="center"/>
    </xf>
    <xf numFmtId="182" fontId="3" fillId="0" borderId="252" xfId="24648" applyNumberFormat="1" applyFont="1" applyBorder="1" applyAlignment="1">
      <alignment vertical="center"/>
    </xf>
    <xf numFmtId="0" fontId="3" fillId="0" borderId="260" xfId="24648" applyFont="1" applyBorder="1" applyAlignment="1">
      <alignment horizontal="center" vertical="center"/>
    </xf>
    <xf numFmtId="174" fontId="3" fillId="0" borderId="0" xfId="24648" applyNumberFormat="1" applyFont="1" applyAlignment="1">
      <alignment vertical="center"/>
    </xf>
    <xf numFmtId="182" fontId="3" fillId="0" borderId="272" xfId="3175" applyNumberFormat="1" applyFont="1" applyBorder="1" applyAlignment="1">
      <alignment vertical="center"/>
    </xf>
    <xf numFmtId="0" fontId="3" fillId="0" borderId="0" xfId="24648" applyFont="1"/>
    <xf numFmtId="43" fontId="3" fillId="0" borderId="269" xfId="24648" applyNumberFormat="1" applyFont="1" applyBorder="1" applyAlignment="1">
      <alignment horizontal="left" vertical="center"/>
    </xf>
    <xf numFmtId="177" fontId="3" fillId="0" borderId="269" xfId="24648" applyNumberFormat="1" applyFont="1" applyBorder="1"/>
    <xf numFmtId="0" fontId="3" fillId="0" borderId="273" xfId="24648" applyFont="1" applyBorder="1" applyAlignment="1">
      <alignment horizontal="center"/>
    </xf>
    <xf numFmtId="0" fontId="3" fillId="0" borderId="274" xfId="58142" applyBorder="1"/>
    <xf numFmtId="0" fontId="3" fillId="0" borderId="0" xfId="58142"/>
    <xf numFmtId="0" fontId="133" fillId="0" borderId="0" xfId="104" applyFont="1" applyAlignment="1">
      <alignment vertical="center"/>
    </xf>
    <xf numFmtId="0" fontId="133" fillId="0" borderId="44" xfId="3175" applyFont="1" applyBorder="1" applyAlignment="1">
      <alignment horizontal="centerContinuous" vertical="center"/>
    </xf>
    <xf numFmtId="0" fontId="133" fillId="0" borderId="44" xfId="104" applyFont="1" applyBorder="1" applyAlignment="1">
      <alignment horizontal="centerContinuous" vertical="center"/>
    </xf>
    <xf numFmtId="0" fontId="133" fillId="0" borderId="131" xfId="104" applyFont="1" applyBorder="1" applyAlignment="1">
      <alignment horizontal="centerContinuous" vertical="center"/>
    </xf>
    <xf numFmtId="0" fontId="133" fillId="0" borderId="38" xfId="104" applyFont="1" applyBorder="1" applyAlignment="1">
      <alignment horizontal="centerContinuous" vertical="center"/>
    </xf>
    <xf numFmtId="0" fontId="133" fillId="0" borderId="38" xfId="104" applyFont="1" applyBorder="1" applyAlignment="1">
      <alignment horizontal="center" vertical="center"/>
    </xf>
    <xf numFmtId="0" fontId="133" fillId="0" borderId="37" xfId="104" applyFont="1" applyBorder="1" applyAlignment="1">
      <alignment horizontal="left" vertical="center"/>
    </xf>
    <xf numFmtId="0" fontId="133" fillId="0" borderId="44" xfId="104" applyFont="1" applyBorder="1" applyAlignment="1">
      <alignment horizontal="left" vertical="center"/>
    </xf>
    <xf numFmtId="43" fontId="139" fillId="0" borderId="132" xfId="3175" applyNumberFormat="1" applyFont="1" applyBorder="1" applyAlignment="1">
      <alignment horizontal="left" vertical="center"/>
    </xf>
    <xf numFmtId="43" fontId="139" fillId="0" borderId="246" xfId="24648" applyNumberFormat="1" applyFont="1" applyBorder="1" applyAlignment="1">
      <alignment horizontal="left" vertical="center"/>
    </xf>
    <xf numFmtId="0" fontId="133" fillId="0" borderId="165" xfId="24648" applyFont="1" applyBorder="1" applyAlignment="1">
      <alignment horizontal="center" vertical="center"/>
    </xf>
    <xf numFmtId="0" fontId="133" fillId="0" borderId="0" xfId="24648" applyFont="1" applyAlignment="1">
      <alignment horizontal="center" vertical="center"/>
    </xf>
    <xf numFmtId="0" fontId="139" fillId="0" borderId="166" xfId="24648" applyFont="1" applyBorder="1" applyAlignment="1">
      <alignment horizontal="left" vertical="center"/>
    </xf>
    <xf numFmtId="0" fontId="133" fillId="0" borderId="246" xfId="24648" applyFont="1" applyBorder="1" applyAlignment="1">
      <alignment horizontal="center" vertical="center"/>
    </xf>
    <xf numFmtId="0" fontId="140" fillId="0" borderId="0" xfId="104" applyFont="1" applyAlignment="1">
      <alignment vertical="center"/>
    </xf>
    <xf numFmtId="170" fontId="133" fillId="0" borderId="132" xfId="25100" applyFont="1" applyFill="1" applyBorder="1" applyAlignment="1">
      <alignment horizontal="left" vertical="center"/>
    </xf>
    <xf numFmtId="170" fontId="139" fillId="0" borderId="132" xfId="25100" applyFont="1" applyFill="1" applyBorder="1" applyAlignment="1">
      <alignment horizontal="center" vertical="center"/>
    </xf>
    <xf numFmtId="43" fontId="133" fillId="0" borderId="246" xfId="24648" applyNumberFormat="1" applyFont="1" applyBorder="1" applyAlignment="1">
      <alignment horizontal="left" vertical="center"/>
    </xf>
    <xf numFmtId="0" fontId="133" fillId="0" borderId="165" xfId="24648" applyFont="1" applyBorder="1" applyAlignment="1">
      <alignment horizontal="left" vertical="center"/>
    </xf>
    <xf numFmtId="0" fontId="133" fillId="0" borderId="0" xfId="24648" applyFont="1" applyAlignment="1">
      <alignment horizontal="right" vertical="center"/>
    </xf>
    <xf numFmtId="0" fontId="133" fillId="0" borderId="0" xfId="24648" applyFont="1" applyAlignment="1">
      <alignment horizontal="left" vertical="center"/>
    </xf>
    <xf numFmtId="0" fontId="133" fillId="0" borderId="166" xfId="24648" applyFont="1" applyBorder="1" applyAlignment="1">
      <alignment horizontal="left" vertical="center"/>
    </xf>
    <xf numFmtId="43" fontId="133" fillId="0" borderId="132" xfId="3175" applyNumberFormat="1" applyFont="1" applyBorder="1" applyAlignment="1">
      <alignment horizontal="left" vertical="center"/>
    </xf>
    <xf numFmtId="43" fontId="133" fillId="0" borderId="36" xfId="3175" applyNumberFormat="1" applyFont="1" applyBorder="1" applyAlignment="1">
      <alignment horizontal="left" vertical="center"/>
    </xf>
    <xf numFmtId="10" fontId="139" fillId="0" borderId="132" xfId="3176" applyNumberFormat="1" applyFont="1" applyFill="1" applyBorder="1" applyAlignment="1">
      <alignment horizontal="center" vertical="center"/>
    </xf>
    <xf numFmtId="43" fontId="133" fillId="0" borderId="31" xfId="3175" applyNumberFormat="1" applyFont="1" applyBorder="1" applyAlignment="1">
      <alignment horizontal="left" vertical="center"/>
    </xf>
    <xf numFmtId="43" fontId="133" fillId="0" borderId="132" xfId="104" applyNumberFormat="1" applyFont="1" applyBorder="1" applyAlignment="1">
      <alignment horizontal="left" vertical="center"/>
    </xf>
    <xf numFmtId="0" fontId="133" fillId="0" borderId="36" xfId="104" applyFont="1" applyBorder="1" applyAlignment="1">
      <alignment horizontal="left" vertical="center"/>
    </xf>
    <xf numFmtId="0" fontId="133" fillId="0" borderId="0" xfId="104" applyFont="1" applyAlignment="1">
      <alignment horizontal="left" vertical="center"/>
    </xf>
    <xf numFmtId="0" fontId="133" fillId="0" borderId="0" xfId="104" applyFont="1" applyAlignment="1">
      <alignment horizontal="center" vertical="center"/>
    </xf>
    <xf numFmtId="0" fontId="133" fillId="0" borderId="31" xfId="104" applyFont="1" applyBorder="1" applyAlignment="1">
      <alignment horizontal="left" vertical="center"/>
    </xf>
    <xf numFmtId="0" fontId="133" fillId="0" borderId="132" xfId="104" applyFont="1" applyBorder="1" applyAlignment="1">
      <alignment horizontal="center" vertical="center"/>
    </xf>
    <xf numFmtId="0" fontId="133" fillId="0" borderId="239" xfId="3175" applyFont="1" applyBorder="1" applyAlignment="1">
      <alignment horizontal="left" vertical="center"/>
    </xf>
    <xf numFmtId="0" fontId="133" fillId="0" borderId="239" xfId="104" applyFont="1" applyBorder="1" applyAlignment="1">
      <alignment horizontal="left" vertical="center"/>
    </xf>
    <xf numFmtId="0" fontId="133" fillId="0" borderId="247" xfId="104" applyFont="1" applyBorder="1" applyAlignment="1">
      <alignment horizontal="left" vertical="center"/>
    </xf>
    <xf numFmtId="0" fontId="133" fillId="0" borderId="248" xfId="104" applyFont="1" applyBorder="1" applyAlignment="1">
      <alignment horizontal="left" vertical="center"/>
    </xf>
    <xf numFmtId="0" fontId="133" fillId="0" borderId="248" xfId="104" applyFont="1" applyBorder="1" applyAlignment="1">
      <alignment horizontal="center" vertical="center"/>
    </xf>
    <xf numFmtId="0" fontId="133" fillId="0" borderId="249" xfId="104" applyFont="1" applyBorder="1" applyAlignment="1">
      <alignment horizontal="left" vertical="center"/>
    </xf>
    <xf numFmtId="0" fontId="133" fillId="0" borderId="44" xfId="104" applyFont="1" applyBorder="1" applyAlignment="1">
      <alignment horizontal="center" vertical="center"/>
    </xf>
    <xf numFmtId="0" fontId="133" fillId="0" borderId="104" xfId="104" applyFont="1" applyBorder="1" applyAlignment="1">
      <alignment horizontal="left" vertical="center"/>
    </xf>
    <xf numFmtId="170" fontId="133" fillId="0" borderId="206" xfId="25100" applyFont="1" applyFill="1" applyBorder="1" applyAlignment="1">
      <alignment horizontal="left" vertical="center"/>
    </xf>
    <xf numFmtId="0" fontId="133" fillId="0" borderId="207" xfId="104" applyFont="1" applyBorder="1" applyAlignment="1">
      <alignment horizontal="centerContinuous" vertical="center"/>
    </xf>
    <xf numFmtId="0" fontId="133" fillId="0" borderId="250" xfId="104" applyFont="1" applyBorder="1" applyAlignment="1">
      <alignment horizontal="left" vertical="center"/>
    </xf>
    <xf numFmtId="0" fontId="133" fillId="0" borderId="250" xfId="104" applyFont="1" applyBorder="1" applyAlignment="1">
      <alignment horizontal="centerContinuous" vertical="center"/>
    </xf>
    <xf numFmtId="0" fontId="133" fillId="0" borderId="220" xfId="104" applyFont="1" applyBorder="1" applyAlignment="1">
      <alignment horizontal="center" vertical="center"/>
    </xf>
    <xf numFmtId="0" fontId="133" fillId="0" borderId="211" xfId="104" applyFont="1" applyBorder="1" applyAlignment="1">
      <alignment horizontal="left" vertical="center"/>
    </xf>
    <xf numFmtId="197" fontId="133" fillId="0" borderId="211" xfId="3175" applyNumberFormat="1" applyFont="1" applyBorder="1" applyAlignment="1">
      <alignment horizontal="left" vertical="center"/>
    </xf>
    <xf numFmtId="197" fontId="133" fillId="0" borderId="211" xfId="104" applyNumberFormat="1" applyFont="1" applyBorder="1" applyAlignment="1">
      <alignment horizontal="left" vertical="center"/>
    </xf>
    <xf numFmtId="0" fontId="133" fillId="0" borderId="211" xfId="104" applyFont="1" applyBorder="1" applyAlignment="1">
      <alignment horizontal="centerContinuous" vertical="center"/>
    </xf>
    <xf numFmtId="0" fontId="133" fillId="0" borderId="211" xfId="104" applyFont="1" applyBorder="1" applyAlignment="1">
      <alignment horizontal="center" vertical="center"/>
    </xf>
    <xf numFmtId="170" fontId="133" fillId="0" borderId="211" xfId="25100" applyFont="1" applyFill="1" applyBorder="1" applyAlignment="1">
      <alignment horizontal="left" vertical="center"/>
    </xf>
    <xf numFmtId="0" fontId="133" fillId="0" borderId="137" xfId="3175" applyFont="1" applyBorder="1" applyAlignment="1">
      <alignment horizontal="centerContinuous" vertical="center"/>
    </xf>
    <xf numFmtId="0" fontId="133" fillId="0" borderId="137" xfId="104" applyFont="1" applyBorder="1" applyAlignment="1">
      <alignment horizontal="centerContinuous" vertical="center"/>
    </xf>
    <xf numFmtId="0" fontId="133" fillId="0" borderId="137" xfId="104" applyFont="1" applyBorder="1" applyAlignment="1">
      <alignment horizontal="center" vertical="center"/>
    </xf>
    <xf numFmtId="10" fontId="133" fillId="0" borderId="211" xfId="3176" applyNumberFormat="1" applyFont="1" applyFill="1" applyBorder="1" applyAlignment="1">
      <alignment horizontal="center" vertical="center"/>
    </xf>
    <xf numFmtId="170" fontId="133" fillId="0" borderId="211" xfId="25100" quotePrefix="1" applyFont="1" applyFill="1" applyBorder="1" applyAlignment="1">
      <alignment horizontal="center" vertical="center"/>
    </xf>
    <xf numFmtId="177" fontId="133" fillId="0" borderId="211" xfId="25100" applyNumberFormat="1" applyFont="1" applyFill="1" applyBorder="1" applyAlignment="1">
      <alignment horizontal="left" vertical="center"/>
    </xf>
    <xf numFmtId="0" fontId="133" fillId="0" borderId="211" xfId="3175" applyFont="1" applyBorder="1" applyAlignment="1">
      <alignment horizontal="center" vertical="center"/>
    </xf>
    <xf numFmtId="0" fontId="133" fillId="0" borderId="211" xfId="3175" applyFont="1" applyBorder="1" applyAlignment="1">
      <alignment horizontal="left" vertical="center" wrapText="1"/>
    </xf>
    <xf numFmtId="0" fontId="133" fillId="0" borderId="68" xfId="104" applyFont="1" applyBorder="1" applyAlignment="1">
      <alignment horizontal="centerContinuous" vertical="center"/>
    </xf>
    <xf numFmtId="0" fontId="133" fillId="0" borderId="138" xfId="104" applyFont="1" applyBorder="1" applyAlignment="1">
      <alignment horizontal="centerContinuous" vertical="center"/>
    </xf>
    <xf numFmtId="0" fontId="133" fillId="0" borderId="250" xfId="104" applyFont="1" applyBorder="1" applyAlignment="1">
      <alignment horizontal="center" vertical="center"/>
    </xf>
    <xf numFmtId="0" fontId="90" fillId="0" borderId="0" xfId="24648" applyFont="1"/>
    <xf numFmtId="0" fontId="133" fillId="0" borderId="0" xfId="24648" applyFont="1" applyAlignment="1">
      <alignment vertical="center"/>
    </xf>
    <xf numFmtId="174" fontId="133" fillId="0" borderId="0" xfId="24648" applyNumberFormat="1" applyFont="1" applyAlignment="1">
      <alignment vertical="center"/>
    </xf>
    <xf numFmtId="43" fontId="133" fillId="0" borderId="251" xfId="24648" applyNumberFormat="1" applyFont="1" applyBorder="1" applyAlignment="1">
      <alignment horizontal="left" vertical="center"/>
    </xf>
    <xf numFmtId="43" fontId="133" fillId="0" borderId="251" xfId="24648" applyNumberFormat="1" applyFont="1" applyBorder="1" applyAlignment="1">
      <alignment vertical="center"/>
    </xf>
    <xf numFmtId="177" fontId="133" fillId="0" borderId="251" xfId="24648" applyNumberFormat="1" applyFont="1" applyBorder="1" applyAlignment="1">
      <alignment vertical="center"/>
    </xf>
    <xf numFmtId="0" fontId="133" fillId="0" borderId="251" xfId="24648" applyFont="1" applyBorder="1" applyAlignment="1">
      <alignment horizontal="center" vertical="center"/>
    </xf>
    <xf numFmtId="0" fontId="133" fillId="0" borderId="260" xfId="24648" applyFont="1" applyBorder="1" applyAlignment="1">
      <alignment horizontal="center" vertical="center"/>
    </xf>
    <xf numFmtId="0" fontId="133" fillId="0" borderId="211" xfId="3175" applyFont="1" applyBorder="1" applyAlignment="1">
      <alignment horizontal="centerContinuous" vertical="center"/>
    </xf>
    <xf numFmtId="0" fontId="133" fillId="0" borderId="68" xfId="3175" applyFont="1" applyBorder="1" applyAlignment="1">
      <alignment horizontal="center" vertical="center"/>
    </xf>
    <xf numFmtId="0" fontId="133" fillId="0" borderId="68" xfId="104" applyFont="1" applyBorder="1" applyAlignment="1">
      <alignment horizontal="center" vertical="center"/>
    </xf>
    <xf numFmtId="0" fontId="139" fillId="0" borderId="68" xfId="104" applyFont="1" applyBorder="1" applyAlignment="1">
      <alignment horizontal="center" vertical="center"/>
    </xf>
    <xf numFmtId="0" fontId="133" fillId="0" borderId="239" xfId="104" applyFont="1" applyBorder="1" applyAlignment="1">
      <alignment horizontal="center" vertical="center"/>
    </xf>
    <xf numFmtId="0" fontId="133" fillId="0" borderId="0" xfId="104" applyFont="1" applyAlignment="1">
      <alignment horizontal="centerContinuous" vertical="center"/>
    </xf>
    <xf numFmtId="0" fontId="139" fillId="0" borderId="0" xfId="104" applyFont="1" applyAlignment="1">
      <alignment horizontal="center" vertical="center"/>
    </xf>
    <xf numFmtId="0" fontId="133" fillId="0" borderId="38" xfId="104" applyFont="1" applyBorder="1" applyAlignment="1">
      <alignment horizontal="left" vertical="center"/>
    </xf>
    <xf numFmtId="0" fontId="133" fillId="0" borderId="0" xfId="58142" applyFont="1"/>
    <xf numFmtId="0" fontId="13" fillId="0" borderId="0" xfId="104" applyFont="1" applyAlignment="1">
      <alignment vertical="center"/>
    </xf>
    <xf numFmtId="0" fontId="3" fillId="0" borderId="211" xfId="3175" applyFont="1" applyBorder="1" applyAlignment="1">
      <alignment horizontal="center" vertical="center"/>
    </xf>
    <xf numFmtId="0" fontId="3" fillId="0" borderId="68" xfId="104" applyFont="1" applyBorder="1" applyAlignment="1">
      <alignment horizontal="centerContinuous" vertical="center"/>
    </xf>
    <xf numFmtId="0" fontId="3" fillId="0" borderId="138" xfId="104" applyFont="1" applyBorder="1" applyAlignment="1">
      <alignment horizontal="centerContinuous" vertical="center"/>
    </xf>
    <xf numFmtId="0" fontId="3" fillId="0" borderId="250" xfId="104" applyFont="1" applyBorder="1" applyAlignment="1">
      <alignment horizontal="center" vertical="center"/>
    </xf>
    <xf numFmtId="177" fontId="3" fillId="0" borderId="251" xfId="24648" applyNumberFormat="1" applyFont="1" applyBorder="1" applyAlignment="1">
      <alignment vertical="center"/>
    </xf>
    <xf numFmtId="43" fontId="3" fillId="0" borderId="211" xfId="104" applyNumberFormat="1" applyFont="1" applyBorder="1" applyAlignment="1">
      <alignment horizontal="left" vertical="center"/>
    </xf>
    <xf numFmtId="177" fontId="3" fillId="0" borderId="132" xfId="25100" applyNumberFormat="1" applyFont="1" applyFill="1" applyBorder="1"/>
    <xf numFmtId="0" fontId="3" fillId="0" borderId="151" xfId="58142" applyBorder="1"/>
    <xf numFmtId="182" fontId="3" fillId="0" borderId="260" xfId="24648" applyNumberFormat="1" applyFont="1" applyBorder="1" applyAlignment="1">
      <alignment vertical="center"/>
    </xf>
    <xf numFmtId="177" fontId="3" fillId="0" borderId="269" xfId="24648" applyNumberFormat="1" applyFont="1" applyBorder="1" applyAlignment="1">
      <alignment vertical="center"/>
    </xf>
    <xf numFmtId="177" fontId="3" fillId="0" borderId="211" xfId="25100" applyNumberFormat="1" applyFont="1" applyFill="1" applyBorder="1" applyAlignment="1">
      <alignment vertical="center"/>
    </xf>
    <xf numFmtId="0" fontId="3" fillId="0" borderId="242" xfId="104" applyFont="1" applyBorder="1" applyAlignment="1">
      <alignment horizontal="center"/>
    </xf>
    <xf numFmtId="170" fontId="3" fillId="0" borderId="100" xfId="3073" applyFont="1" applyFill="1" applyBorder="1" applyAlignment="1">
      <alignment horizontal="left" vertical="center" wrapText="1"/>
    </xf>
    <xf numFmtId="0" fontId="13" fillId="0" borderId="44" xfId="104" applyFont="1" applyBorder="1" applyAlignment="1">
      <alignment horizontal="centerContinuous" vertical="center"/>
    </xf>
    <xf numFmtId="0" fontId="13" fillId="0" borderId="131" xfId="104" applyFont="1" applyBorder="1" applyAlignment="1">
      <alignment horizontal="centerContinuous" vertical="center"/>
    </xf>
    <xf numFmtId="0" fontId="13" fillId="0" borderId="38" xfId="104" applyFont="1" applyBorder="1" applyAlignment="1">
      <alignment horizontal="centerContinuous" vertical="center"/>
    </xf>
    <xf numFmtId="0" fontId="13" fillId="0" borderId="38" xfId="104" applyFont="1" applyBorder="1" applyAlignment="1">
      <alignment horizontal="center" vertical="center"/>
    </xf>
    <xf numFmtId="0" fontId="13" fillId="0" borderId="37" xfId="104" applyFont="1" applyBorder="1" applyAlignment="1">
      <alignment horizontal="left" vertical="center"/>
    </xf>
    <xf numFmtId="0" fontId="13" fillId="0" borderId="44" xfId="104" applyFont="1" applyBorder="1" applyAlignment="1">
      <alignment horizontal="left" vertical="center"/>
    </xf>
    <xf numFmtId="43" fontId="13" fillId="0" borderId="132" xfId="104" applyNumberFormat="1" applyFont="1" applyBorder="1" applyAlignment="1">
      <alignment horizontal="left" vertical="center"/>
    </xf>
    <xf numFmtId="0" fontId="13" fillId="0" borderId="36" xfId="104" applyFont="1" applyBorder="1" applyAlignment="1">
      <alignment horizontal="left" vertical="center"/>
    </xf>
    <xf numFmtId="0" fontId="13" fillId="0" borderId="0" xfId="104" applyFont="1" applyAlignment="1">
      <alignment horizontal="left" vertical="center"/>
    </xf>
    <xf numFmtId="0" fontId="13" fillId="0" borderId="0" xfId="104" applyFont="1" applyAlignment="1">
      <alignment horizontal="center" vertical="center"/>
    </xf>
    <xf numFmtId="0" fontId="13" fillId="0" borderId="31" xfId="104" applyFont="1" applyBorder="1" applyAlignment="1">
      <alignment horizontal="left" vertical="center"/>
    </xf>
    <xf numFmtId="0" fontId="13" fillId="0" borderId="132" xfId="104" applyFont="1" applyBorder="1" applyAlignment="1">
      <alignment horizontal="center" vertical="center"/>
    </xf>
    <xf numFmtId="0" fontId="13" fillId="0" borderId="239" xfId="104" applyFont="1" applyBorder="1" applyAlignment="1">
      <alignment horizontal="left" vertical="center"/>
    </xf>
    <xf numFmtId="0" fontId="13" fillId="0" borderId="247" xfId="104" applyFont="1" applyBorder="1" applyAlignment="1">
      <alignment horizontal="left" vertical="center"/>
    </xf>
    <xf numFmtId="0" fontId="13" fillId="0" borderId="248" xfId="104" applyFont="1" applyBorder="1" applyAlignment="1">
      <alignment horizontal="left" vertical="center"/>
    </xf>
    <xf numFmtId="0" fontId="13" fillId="0" borderId="248" xfId="104" applyFont="1" applyBorder="1" applyAlignment="1">
      <alignment horizontal="center" vertical="center"/>
    </xf>
    <xf numFmtId="0" fontId="13" fillId="0" borderId="249" xfId="104" applyFont="1" applyBorder="1" applyAlignment="1">
      <alignment horizontal="left" vertical="center"/>
    </xf>
    <xf numFmtId="0" fontId="13" fillId="0" borderId="44" xfId="104" applyFont="1" applyBorder="1" applyAlignment="1">
      <alignment horizontal="center" vertical="center"/>
    </xf>
    <xf numFmtId="0" fontId="13" fillId="0" borderId="104" xfId="104" applyFont="1" applyBorder="1" applyAlignment="1">
      <alignment horizontal="left" vertical="center"/>
    </xf>
    <xf numFmtId="170" fontId="13" fillId="0" borderId="206" xfId="25100" applyFont="1" applyFill="1" applyBorder="1" applyAlignment="1">
      <alignment horizontal="left" vertical="center"/>
    </xf>
    <xf numFmtId="0" fontId="13" fillId="0" borderId="207" xfId="104" applyFont="1" applyBorder="1" applyAlignment="1">
      <alignment horizontal="centerContinuous" vertical="center"/>
    </xf>
    <xf numFmtId="0" fontId="13" fillId="0" borderId="250" xfId="104" applyFont="1" applyBorder="1" applyAlignment="1">
      <alignment horizontal="left" vertical="center"/>
    </xf>
    <xf numFmtId="0" fontId="13" fillId="0" borderId="250" xfId="104" applyFont="1" applyBorder="1" applyAlignment="1">
      <alignment horizontal="centerContinuous" vertical="center"/>
    </xf>
    <xf numFmtId="0" fontId="13" fillId="0" borderId="220" xfId="104" applyFont="1" applyBorder="1" applyAlignment="1">
      <alignment horizontal="center" vertical="center"/>
    </xf>
    <xf numFmtId="0" fontId="13" fillId="0" borderId="211" xfId="104" applyFont="1" applyBorder="1" applyAlignment="1">
      <alignment horizontal="left" vertical="center"/>
    </xf>
    <xf numFmtId="197" fontId="13" fillId="0" borderId="211" xfId="104" applyNumberFormat="1" applyFont="1" applyBorder="1" applyAlignment="1">
      <alignment horizontal="left" vertical="center"/>
    </xf>
    <xf numFmtId="0" fontId="13" fillId="0" borderId="211" xfId="104" applyFont="1" applyBorder="1" applyAlignment="1">
      <alignment horizontal="centerContinuous" vertical="center"/>
    </xf>
    <xf numFmtId="0" fontId="13" fillId="0" borderId="211" xfId="104" applyFont="1" applyBorder="1" applyAlignment="1">
      <alignment horizontal="center" vertical="center"/>
    </xf>
    <xf numFmtId="170" fontId="13" fillId="0" borderId="211" xfId="25100" applyFont="1" applyFill="1" applyBorder="1" applyAlignment="1">
      <alignment horizontal="left" vertical="center"/>
    </xf>
    <xf numFmtId="0" fontId="13" fillId="0" borderId="137" xfId="104" applyFont="1" applyBorder="1" applyAlignment="1">
      <alignment horizontal="centerContinuous" vertical="center"/>
    </xf>
    <xf numFmtId="0" fontId="13" fillId="0" borderId="137" xfId="104" applyFont="1" applyBorder="1" applyAlignment="1">
      <alignment horizontal="center" vertical="center"/>
    </xf>
    <xf numFmtId="43" fontId="13" fillId="0" borderId="211" xfId="104" applyNumberFormat="1" applyFont="1" applyBorder="1" applyAlignment="1">
      <alignment horizontal="left" vertical="center"/>
    </xf>
    <xf numFmtId="177" fontId="13" fillId="0" borderId="211" xfId="25100" applyNumberFormat="1" applyFont="1" applyFill="1" applyBorder="1"/>
    <xf numFmtId="0" fontId="13" fillId="0" borderId="242" xfId="104" applyFont="1" applyBorder="1" applyAlignment="1">
      <alignment horizontal="center"/>
    </xf>
    <xf numFmtId="0" fontId="13" fillId="0" borderId="151" xfId="58142" applyFont="1" applyBorder="1"/>
    <xf numFmtId="0" fontId="13" fillId="0" borderId="68" xfId="104" applyFont="1" applyBorder="1" applyAlignment="1">
      <alignment horizontal="centerContinuous" vertical="center"/>
    </xf>
    <xf numFmtId="0" fontId="13" fillId="0" borderId="138" xfId="104" applyFont="1" applyBorder="1" applyAlignment="1">
      <alignment horizontal="centerContinuous" vertical="center"/>
    </xf>
    <xf numFmtId="0" fontId="13" fillId="0" borderId="250" xfId="104" applyFont="1" applyBorder="1" applyAlignment="1">
      <alignment horizontal="center" vertical="center"/>
    </xf>
    <xf numFmtId="0" fontId="13" fillId="0" borderId="68" xfId="104" applyFont="1" applyBorder="1" applyAlignment="1">
      <alignment horizontal="center" vertical="center"/>
    </xf>
    <xf numFmtId="0" fontId="138" fillId="0" borderId="68" xfId="104" applyFont="1" applyBorder="1" applyAlignment="1">
      <alignment horizontal="center" vertical="center"/>
    </xf>
    <xf numFmtId="0" fontId="13" fillId="0" borderId="239" xfId="104" applyFont="1" applyBorder="1" applyAlignment="1">
      <alignment horizontal="center" vertical="center"/>
    </xf>
    <xf numFmtId="0" fontId="13" fillId="0" borderId="0" xfId="104" applyFont="1" applyAlignment="1">
      <alignment horizontal="centerContinuous" vertical="center"/>
    </xf>
    <xf numFmtId="0" fontId="138" fillId="0" borderId="0" xfId="104" applyFont="1" applyAlignment="1">
      <alignment horizontal="center" vertical="center"/>
    </xf>
    <xf numFmtId="0" fontId="13" fillId="0" borderId="38" xfId="104" applyFont="1" applyBorder="1" applyAlignment="1">
      <alignment horizontal="left" vertical="center"/>
    </xf>
    <xf numFmtId="0" fontId="3" fillId="0" borderId="266" xfId="24648" applyFont="1" applyBorder="1" applyAlignment="1">
      <alignment horizontal="center" vertical="center"/>
    </xf>
    <xf numFmtId="0" fontId="3" fillId="0" borderId="275" xfId="24648" applyFont="1" applyBorder="1" applyAlignment="1">
      <alignment vertical="center"/>
    </xf>
    <xf numFmtId="0" fontId="3" fillId="0" borderId="275" xfId="24648" applyFont="1" applyBorder="1" applyAlignment="1">
      <alignment vertical="center" wrapText="1"/>
    </xf>
    <xf numFmtId="0" fontId="3" fillId="0" borderId="166" xfId="24648" applyFont="1" applyBorder="1" applyAlignment="1">
      <alignment horizontal="center" vertical="center"/>
    </xf>
    <xf numFmtId="177" fontId="3" fillId="0" borderId="251" xfId="24648" applyNumberFormat="1" applyFont="1" applyBorder="1" applyAlignment="1">
      <alignment horizontal="center" vertical="center"/>
    </xf>
    <xf numFmtId="43" fontId="3" fillId="0" borderId="265" xfId="24648" applyNumberFormat="1" applyFont="1" applyBorder="1" applyAlignment="1">
      <alignment horizontal="left" vertical="center"/>
    </xf>
    <xf numFmtId="177" fontId="3" fillId="0" borderId="255" xfId="24648" applyNumberFormat="1" applyFont="1" applyBorder="1" applyAlignment="1">
      <alignment horizontal="center" vertical="center"/>
    </xf>
    <xf numFmtId="43" fontId="3" fillId="0" borderId="252" xfId="24648" applyNumberFormat="1" applyFont="1" applyBorder="1" applyAlignment="1">
      <alignment horizontal="center" vertical="top"/>
    </xf>
    <xf numFmtId="0" fontId="3" fillId="0" borderId="251" xfId="24648" applyFont="1" applyBorder="1" applyAlignment="1">
      <alignment horizontal="left" vertical="top" wrapText="1"/>
    </xf>
    <xf numFmtId="43" fontId="3" fillId="0" borderId="252" xfId="24648" applyNumberFormat="1" applyFont="1" applyBorder="1" applyAlignment="1">
      <alignment vertical="center"/>
    </xf>
    <xf numFmtId="0" fontId="3" fillId="0" borderId="275" xfId="24648" applyFont="1" applyBorder="1" applyAlignment="1">
      <alignment horizontal="left"/>
    </xf>
    <xf numFmtId="0" fontId="3" fillId="0" borderId="0" xfId="24648" applyFont="1" applyAlignment="1">
      <alignment horizontal="left" vertical="top" wrapText="1"/>
    </xf>
    <xf numFmtId="0" fontId="3" fillId="0" borderId="275" xfId="24648" applyFont="1" applyBorder="1"/>
    <xf numFmtId="0" fontId="3" fillId="0" borderId="275" xfId="24648" applyFont="1" applyBorder="1" applyAlignment="1">
      <alignment wrapText="1"/>
    </xf>
    <xf numFmtId="0" fontId="85" fillId="0" borderId="0" xfId="24648" applyFont="1" applyAlignment="1">
      <alignment vertical="center"/>
    </xf>
    <xf numFmtId="10" fontId="3" fillId="0" borderId="211" xfId="3176" applyNumberFormat="1" applyFont="1" applyFill="1" applyBorder="1" applyAlignment="1">
      <alignment vertical="center"/>
    </xf>
    <xf numFmtId="0" fontId="3" fillId="0" borderId="266" xfId="24648" applyFont="1" applyBorder="1" applyAlignment="1">
      <alignment vertical="center"/>
    </xf>
    <xf numFmtId="0" fontId="3" fillId="0" borderId="251" xfId="24648" applyFont="1" applyBorder="1" applyAlignment="1">
      <alignment vertical="center"/>
    </xf>
    <xf numFmtId="182" fontId="3" fillId="0" borderId="251" xfId="24648" applyNumberFormat="1" applyFont="1" applyBorder="1" applyAlignment="1">
      <alignment vertical="center"/>
    </xf>
    <xf numFmtId="0" fontId="3" fillId="0" borderId="270" xfId="24648" applyFont="1" applyBorder="1" applyAlignment="1">
      <alignment horizontal="center" vertical="center"/>
    </xf>
    <xf numFmtId="177" fontId="3" fillId="0" borderId="265" xfId="24648" applyNumberFormat="1" applyFont="1" applyBorder="1"/>
    <xf numFmtId="0" fontId="3" fillId="0" borderId="271" xfId="24648" applyFont="1" applyBorder="1" applyAlignment="1">
      <alignment horizontal="center"/>
    </xf>
    <xf numFmtId="43" fontId="3" fillId="0" borderId="251" xfId="24648" applyNumberFormat="1" applyFont="1" applyBorder="1" applyAlignment="1">
      <alignment horizontal="center" vertical="center"/>
    </xf>
    <xf numFmtId="174" fontId="3" fillId="0" borderId="265" xfId="24648" applyNumberFormat="1" applyFont="1" applyBorder="1" applyAlignment="1">
      <alignment horizontal="right" vertical="center"/>
    </xf>
    <xf numFmtId="0" fontId="3" fillId="0" borderId="251" xfId="24648" applyFont="1" applyBorder="1" applyAlignment="1">
      <alignment horizontal="center"/>
    </xf>
    <xf numFmtId="0" fontId="3" fillId="0" borderId="251" xfId="24648" applyFont="1" applyBorder="1"/>
    <xf numFmtId="174" fontId="3" fillId="0" borderId="251" xfId="24648" applyNumberFormat="1" applyFont="1" applyBorder="1" applyAlignment="1">
      <alignment horizontal="right" vertical="center"/>
    </xf>
    <xf numFmtId="43" fontId="3" fillId="0" borderId="265" xfId="24648" applyNumberFormat="1" applyFont="1" applyBorder="1" applyAlignment="1">
      <alignment vertical="center"/>
    </xf>
    <xf numFmtId="43" fontId="3" fillId="0" borderId="165" xfId="24648" applyNumberFormat="1" applyFont="1" applyBorder="1" applyAlignment="1">
      <alignment vertical="center"/>
    </xf>
    <xf numFmtId="0" fontId="3" fillId="0" borderId="0" xfId="24648" applyFont="1" applyAlignment="1">
      <alignment horizontal="left"/>
    </xf>
    <xf numFmtId="0" fontId="3" fillId="0" borderId="0" xfId="46"/>
    <xf numFmtId="177" fontId="3" fillId="0" borderId="269" xfId="24648" applyNumberFormat="1" applyFont="1" applyBorder="1" applyAlignment="1">
      <alignment horizontal="left" vertical="center"/>
    </xf>
    <xf numFmtId="0" fontId="3" fillId="0" borderId="260" xfId="24648" applyFont="1" applyBorder="1" applyAlignment="1">
      <alignment horizontal="center"/>
    </xf>
    <xf numFmtId="0" fontId="3" fillId="0" borderId="251" xfId="103" applyFont="1" applyBorder="1" applyAlignment="1">
      <alignment vertical="center"/>
    </xf>
    <xf numFmtId="177" fontId="3" fillId="0" borderId="246" xfId="24648" applyNumberFormat="1" applyFont="1" applyBorder="1"/>
    <xf numFmtId="198" fontId="3" fillId="0" borderId="0" xfId="24648" applyNumberFormat="1" applyFont="1" applyAlignment="1">
      <alignment vertical="center"/>
    </xf>
    <xf numFmtId="4" fontId="3" fillId="0" borderId="132" xfId="103" applyNumberFormat="1" applyFont="1" applyBorder="1" applyAlignment="1">
      <alignment horizontal="center" vertical="center"/>
    </xf>
    <xf numFmtId="177" fontId="3" fillId="0" borderId="246" xfId="24648" applyNumberFormat="1" applyFont="1" applyBorder="1" applyAlignment="1">
      <alignment horizontal="center" vertical="center"/>
    </xf>
    <xf numFmtId="177" fontId="3" fillId="0" borderId="246" xfId="24648" applyNumberFormat="1" applyFont="1" applyBorder="1" applyAlignment="1">
      <alignment horizontal="left" vertical="center"/>
    </xf>
    <xf numFmtId="177" fontId="3" fillId="0" borderId="251" xfId="24648" applyNumberFormat="1" applyFont="1" applyBorder="1" applyAlignment="1">
      <alignment horizontal="left" vertical="center"/>
    </xf>
    <xf numFmtId="43" fontId="3" fillId="0" borderId="262" xfId="24648" applyNumberFormat="1" applyFont="1" applyBorder="1" applyAlignment="1">
      <alignment horizontal="center" vertical="center"/>
    </xf>
    <xf numFmtId="0" fontId="3" fillId="0" borderId="266" xfId="24648" applyFont="1" applyBorder="1" applyAlignment="1">
      <alignment wrapText="1"/>
    </xf>
    <xf numFmtId="182" fontId="3" fillId="0" borderId="269" xfId="24648" applyNumberFormat="1" applyFont="1" applyBorder="1" applyAlignment="1">
      <alignment vertical="center"/>
    </xf>
    <xf numFmtId="0" fontId="3" fillId="0" borderId="0" xfId="24648" applyFont="1" applyAlignment="1">
      <alignment horizontal="left" vertical="center" wrapText="1"/>
    </xf>
    <xf numFmtId="177" fontId="3" fillId="0" borderId="260" xfId="24648" applyNumberFormat="1" applyFont="1" applyBorder="1" applyAlignment="1">
      <alignment vertical="center"/>
    </xf>
    <xf numFmtId="43" fontId="3" fillId="0" borderId="251" xfId="24648" applyNumberFormat="1" applyFont="1" applyBorder="1" applyAlignment="1">
      <alignment vertical="center" wrapText="1"/>
    </xf>
    <xf numFmtId="0" fontId="3" fillId="0" borderId="266" xfId="24648" applyFont="1" applyBorder="1"/>
    <xf numFmtId="182" fontId="3" fillId="0" borderId="104" xfId="3175" applyNumberFormat="1" applyFont="1" applyBorder="1" applyAlignment="1">
      <alignment vertical="center"/>
    </xf>
    <xf numFmtId="170" fontId="3" fillId="0" borderId="104" xfId="25100" applyFont="1" applyFill="1" applyBorder="1" applyAlignment="1">
      <alignment horizontal="left" vertical="center"/>
    </xf>
    <xf numFmtId="182" fontId="3" fillId="0" borderId="104" xfId="104" applyNumberFormat="1" applyFont="1" applyBorder="1" applyAlignment="1">
      <alignment vertical="center"/>
    </xf>
    <xf numFmtId="0" fontId="3" fillId="0" borderId="104" xfId="104" applyFont="1" applyBorder="1" applyAlignment="1">
      <alignment horizontal="centerContinuous" vertical="center"/>
    </xf>
    <xf numFmtId="175" fontId="3" fillId="0" borderId="251" xfId="25187" applyNumberFormat="1" applyFont="1" applyFill="1" applyBorder="1" applyAlignment="1">
      <alignment horizontal="left" vertical="center"/>
    </xf>
    <xf numFmtId="177" fontId="3" fillId="0" borderId="260" xfId="24648" applyNumberFormat="1" applyFont="1" applyBorder="1"/>
    <xf numFmtId="170" fontId="133" fillId="0" borderId="211" xfId="25100" applyFont="1" applyFill="1" applyBorder="1" applyAlignment="1">
      <alignment horizontal="center" vertical="center"/>
    </xf>
    <xf numFmtId="43" fontId="133" fillId="0" borderId="269" xfId="24648" applyNumberFormat="1" applyFont="1" applyBorder="1" applyAlignment="1">
      <alignment horizontal="left" vertical="center"/>
    </xf>
    <xf numFmtId="0" fontId="133" fillId="0" borderId="269" xfId="24648" applyFont="1" applyBorder="1" applyAlignment="1">
      <alignment horizontal="center" vertical="center"/>
    </xf>
    <xf numFmtId="43" fontId="3" fillId="0" borderId="165" xfId="24648" applyNumberFormat="1" applyFont="1" applyBorder="1" applyAlignment="1">
      <alignment horizontal="left" vertical="center"/>
    </xf>
    <xf numFmtId="0" fontId="3" fillId="0" borderId="251" xfId="24648" applyFont="1" applyBorder="1" applyAlignment="1">
      <alignment horizontal="left" vertical="center" wrapText="1"/>
    </xf>
    <xf numFmtId="177" fontId="3" fillId="0" borderId="260" xfId="24648" applyNumberFormat="1" applyFont="1" applyBorder="1" applyAlignment="1">
      <alignment horizontal="left" vertical="center"/>
    </xf>
    <xf numFmtId="175" fontId="3" fillId="0" borderId="265" xfId="25187" applyNumberFormat="1" applyFont="1" applyFill="1" applyBorder="1" applyAlignment="1">
      <alignment horizontal="center" vertical="center"/>
    </xf>
    <xf numFmtId="0" fontId="3" fillId="0" borderId="266" xfId="24648" applyFont="1" applyBorder="1" applyAlignment="1">
      <alignment horizontal="left" vertical="center"/>
    </xf>
    <xf numFmtId="0" fontId="3" fillId="0" borderId="276" xfId="24648" applyFont="1" applyBorder="1" applyAlignment="1">
      <alignment horizontal="left" vertical="center"/>
    </xf>
    <xf numFmtId="0" fontId="3" fillId="0" borderId="276" xfId="24648" applyFont="1" applyBorder="1" applyAlignment="1">
      <alignment horizontal="left" vertical="center" wrapText="1"/>
    </xf>
    <xf numFmtId="43" fontId="3" fillId="0" borderId="265" xfId="32" applyFont="1" applyBorder="1" applyAlignment="1">
      <alignment horizontal="center" vertical="center"/>
    </xf>
    <xf numFmtId="177" fontId="3" fillId="0" borderId="211" xfId="25100" applyNumberFormat="1" applyFont="1" applyFill="1" applyBorder="1" applyAlignment="1">
      <alignment horizontal="center" vertical="center"/>
    </xf>
    <xf numFmtId="0" fontId="3" fillId="0" borderId="242" xfId="104" applyFont="1" applyBorder="1" applyAlignment="1">
      <alignment horizontal="center" vertical="center"/>
    </xf>
    <xf numFmtId="0" fontId="3" fillId="0" borderId="211" xfId="104" applyFont="1" applyBorder="1" applyAlignment="1">
      <alignment horizontal="left" vertical="center" wrapText="1"/>
    </xf>
    <xf numFmtId="177" fontId="3" fillId="0" borderId="252" xfId="24648" applyNumberFormat="1" applyFont="1" applyBorder="1" applyAlignment="1">
      <alignment horizontal="left" vertical="center"/>
    </xf>
    <xf numFmtId="0" fontId="3" fillId="0" borderId="211" xfId="3175" applyFont="1" applyBorder="1" applyAlignment="1">
      <alignment horizontal="left" vertical="center"/>
    </xf>
    <xf numFmtId="9" fontId="3" fillId="0" borderId="0" xfId="24648" applyNumberFormat="1" applyFont="1" applyAlignment="1">
      <alignment vertical="center"/>
    </xf>
    <xf numFmtId="199" fontId="3" fillId="0" borderId="0" xfId="24648" applyNumberFormat="1" applyFont="1" applyAlignment="1">
      <alignment vertical="center"/>
    </xf>
    <xf numFmtId="176" fontId="54" fillId="0" borderId="44" xfId="24648" applyNumberFormat="1" applyFont="1" applyBorder="1" applyAlignment="1">
      <alignment vertical="center"/>
    </xf>
    <xf numFmtId="0" fontId="54" fillId="0" borderId="103" xfId="24648" applyFont="1" applyBorder="1" applyAlignment="1">
      <alignment vertical="center"/>
    </xf>
    <xf numFmtId="0" fontId="54" fillId="0" borderId="162" xfId="24648" applyFont="1" applyBorder="1" applyAlignment="1">
      <alignment horizontal="right" vertical="center"/>
    </xf>
    <xf numFmtId="0" fontId="54" fillId="0" borderId="104" xfId="24648" applyFont="1" applyBorder="1" applyAlignment="1">
      <alignment vertical="center"/>
    </xf>
    <xf numFmtId="0" fontId="54" fillId="0" borderId="104" xfId="24648" applyFont="1" applyBorder="1" applyAlignment="1">
      <alignment horizontal="center" vertical="center"/>
    </xf>
    <xf numFmtId="10" fontId="4" fillId="0" borderId="211" xfId="3174" applyNumberFormat="1" applyFont="1" applyBorder="1" applyAlignment="1">
      <alignment horizontal="center" vertical="center"/>
    </xf>
    <xf numFmtId="43" fontId="54" fillId="0" borderId="242" xfId="24648" applyNumberFormat="1" applyFont="1" applyBorder="1" applyAlignment="1">
      <alignment vertical="center"/>
    </xf>
    <xf numFmtId="0" fontId="54" fillId="0" borderId="210" xfId="24648" applyFont="1" applyBorder="1" applyAlignment="1">
      <alignment horizontal="right" vertical="center"/>
    </xf>
    <xf numFmtId="0" fontId="54" fillId="0" borderId="211" xfId="24648" applyFont="1" applyBorder="1" applyAlignment="1">
      <alignment vertical="center" wrapText="1"/>
    </xf>
    <xf numFmtId="0" fontId="54" fillId="0" borderId="242" xfId="24648" applyFont="1" applyBorder="1" applyAlignment="1">
      <alignment vertical="center"/>
    </xf>
    <xf numFmtId="0" fontId="58" fillId="0" borderId="211" xfId="24648" applyFont="1" applyBorder="1" applyAlignment="1">
      <alignment vertical="center" wrapText="1"/>
    </xf>
    <xf numFmtId="0" fontId="58" fillId="0" borderId="211" xfId="24648" applyFont="1" applyBorder="1" applyAlignment="1">
      <alignment horizontal="center" vertical="center"/>
    </xf>
    <xf numFmtId="0" fontId="58" fillId="0" borderId="242" xfId="24648" applyFont="1" applyBorder="1" applyAlignment="1">
      <alignment vertical="center"/>
    </xf>
    <xf numFmtId="0" fontId="58" fillId="0" borderId="210" xfId="24648" applyFont="1" applyBorder="1" applyAlignment="1">
      <alignment horizontal="right" vertical="center"/>
    </xf>
    <xf numFmtId="0" fontId="58" fillId="0" borderId="211" xfId="24648" applyFont="1" applyBorder="1" applyAlignment="1">
      <alignment vertical="center"/>
    </xf>
    <xf numFmtId="43" fontId="54" fillId="0" borderId="211" xfId="24648" applyNumberFormat="1" applyFont="1" applyBorder="1" applyAlignment="1">
      <alignment horizontal="left" vertical="top"/>
    </xf>
    <xf numFmtId="43" fontId="4" fillId="0" borderId="242" xfId="24648" applyNumberFormat="1" applyFont="1" applyBorder="1" applyAlignment="1">
      <alignment vertical="center"/>
    </xf>
    <xf numFmtId="0" fontId="58" fillId="0" borderId="211" xfId="24648" applyFont="1" applyBorder="1" applyAlignment="1">
      <alignment horizontal="left" vertical="center"/>
    </xf>
    <xf numFmtId="176" fontId="58" fillId="0" borderId="211" xfId="24648" applyNumberFormat="1" applyFont="1" applyBorder="1" applyAlignment="1">
      <alignment vertical="center"/>
    </xf>
    <xf numFmtId="176" fontId="58" fillId="0" borderId="132" xfId="24648" applyNumberFormat="1" applyFont="1" applyBorder="1" applyAlignment="1">
      <alignment vertical="center"/>
    </xf>
    <xf numFmtId="0" fontId="58" fillId="0" borderId="31" xfId="24648" applyFont="1" applyBorder="1" applyAlignment="1">
      <alignment horizontal="right" vertical="center"/>
    </xf>
    <xf numFmtId="0" fontId="58" fillId="0" borderId="132" xfId="24648" applyFont="1" applyBorder="1" applyAlignment="1">
      <alignment vertical="center"/>
    </xf>
    <xf numFmtId="0" fontId="58" fillId="0" borderId="132" xfId="24648" applyFont="1" applyBorder="1" applyAlignment="1">
      <alignment horizontal="center" vertical="center"/>
    </xf>
    <xf numFmtId="0" fontId="4" fillId="0" borderId="206" xfId="3175" applyFont="1" applyBorder="1" applyAlignment="1">
      <alignment horizontal="center" vertical="center"/>
    </xf>
    <xf numFmtId="0" fontId="54" fillId="0" borderId="277" xfId="24648" applyFont="1" applyBorder="1" applyAlignment="1">
      <alignment horizontal="center" vertical="center"/>
    </xf>
    <xf numFmtId="0" fontId="54" fillId="0" borderId="278" xfId="24648" applyFont="1" applyBorder="1" applyAlignment="1">
      <alignment horizontal="center" vertical="center"/>
    </xf>
    <xf numFmtId="0" fontId="54" fillId="0" borderId="220" xfId="24648" applyFont="1" applyBorder="1" applyAlignment="1">
      <alignment horizontal="center" vertical="center"/>
    </xf>
    <xf numFmtId="0" fontId="5" fillId="0" borderId="206" xfId="3175" applyFont="1" applyBorder="1" applyAlignment="1">
      <alignment horizontal="center" vertical="center"/>
    </xf>
    <xf numFmtId="0" fontId="58" fillId="0" borderId="279" xfId="24648" applyFont="1" applyBorder="1" applyAlignment="1">
      <alignment horizontal="center" vertical="center"/>
    </xf>
    <xf numFmtId="0" fontId="58" fillId="0" borderId="280" xfId="24648" applyFont="1" applyBorder="1" applyAlignment="1">
      <alignment horizontal="center" vertical="center"/>
    </xf>
    <xf numFmtId="0" fontId="58" fillId="0" borderId="249" xfId="24648" applyFont="1" applyBorder="1" applyAlignment="1">
      <alignment horizontal="center" vertical="center"/>
    </xf>
    <xf numFmtId="176" fontId="54" fillId="0" borderId="0" xfId="24648" applyNumberFormat="1" applyFont="1" applyAlignment="1">
      <alignment vertical="center"/>
    </xf>
    <xf numFmtId="0" fontId="58" fillId="0" borderId="0" xfId="24648" applyFont="1" applyAlignment="1">
      <alignment horizontal="right" vertical="center"/>
    </xf>
    <xf numFmtId="41" fontId="58" fillId="0" borderId="0" xfId="24648" applyNumberFormat="1" applyFont="1" applyAlignment="1">
      <alignment horizontal="center" vertical="center"/>
    </xf>
    <xf numFmtId="0" fontId="54" fillId="0" borderId="0" xfId="24804" applyFont="1"/>
    <xf numFmtId="170" fontId="54" fillId="0" borderId="0" xfId="24804" applyNumberFormat="1" applyFont="1"/>
    <xf numFmtId="43" fontId="54" fillId="72" borderId="262" xfId="24804" applyNumberFormat="1" applyFont="1" applyFill="1" applyBorder="1" applyAlignment="1">
      <alignment vertical="center"/>
    </xf>
    <xf numFmtId="10" fontId="5" fillId="72" borderId="281" xfId="3174" applyNumberFormat="1" applyFont="1" applyFill="1" applyBorder="1" applyAlignment="1">
      <alignment horizontal="center" vertical="center"/>
    </xf>
    <xf numFmtId="43" fontId="143" fillId="73" borderId="282" xfId="24804" applyNumberFormat="1" applyFont="1" applyFill="1" applyBorder="1" applyAlignment="1">
      <alignment vertical="center"/>
    </xf>
    <xf numFmtId="43" fontId="143" fillId="73" borderId="283" xfId="24804" applyNumberFormat="1" applyFont="1" applyFill="1" applyBorder="1" applyAlignment="1">
      <alignment vertical="center"/>
    </xf>
    <xf numFmtId="43" fontId="143" fillId="73" borderId="283" xfId="24804" applyNumberFormat="1" applyFont="1" applyFill="1" applyBorder="1" applyAlignment="1">
      <alignment horizontal="center" vertical="center"/>
    </xf>
    <xf numFmtId="0" fontId="143" fillId="73" borderId="283" xfId="24804" applyFont="1" applyFill="1" applyBorder="1" applyAlignment="1">
      <alignment horizontal="left"/>
    </xf>
    <xf numFmtId="0" fontId="143" fillId="73" borderId="284" xfId="24804" applyFont="1" applyFill="1" applyBorder="1" applyAlignment="1">
      <alignment horizontal="left"/>
    </xf>
    <xf numFmtId="0" fontId="58" fillId="0" borderId="0" xfId="24804" applyFont="1"/>
    <xf numFmtId="43" fontId="54" fillId="0" borderId="285" xfId="24804" applyNumberFormat="1" applyFont="1" applyBorder="1"/>
    <xf numFmtId="176" fontId="58" fillId="0" borderId="36" xfId="24804" applyNumberFormat="1" applyFont="1" applyBorder="1" applyAlignment="1">
      <alignment horizontal="left"/>
    </xf>
    <xf numFmtId="43" fontId="144" fillId="0" borderId="286" xfId="24804" applyNumberFormat="1" applyFont="1" applyBorder="1" applyAlignment="1">
      <alignment vertical="top"/>
    </xf>
    <xf numFmtId="43" fontId="144" fillId="0" borderId="246" xfId="24804" applyNumberFormat="1" applyFont="1" applyBorder="1" applyAlignment="1">
      <alignment vertical="top"/>
    </xf>
    <xf numFmtId="43" fontId="144" fillId="0" borderId="165" xfId="24804" applyNumberFormat="1" applyFont="1" applyBorder="1" applyAlignment="1">
      <alignment horizontal="center" vertical="center"/>
    </xf>
    <xf numFmtId="43" fontId="144" fillId="0" borderId="246" xfId="24804" applyNumberFormat="1" applyFont="1" applyBorder="1" applyAlignment="1">
      <alignment vertical="center"/>
    </xf>
    <xf numFmtId="0" fontId="53" fillId="0" borderId="0" xfId="24804" applyFont="1"/>
    <xf numFmtId="0" fontId="144" fillId="0" borderId="0" xfId="24804" applyFont="1" applyAlignment="1">
      <alignment horizontal="left" vertical="center" wrapText="1"/>
    </xf>
    <xf numFmtId="0" fontId="144" fillId="0" borderId="166" xfId="24804" applyFont="1" applyBorder="1" applyAlignment="1">
      <alignment horizontal="left" vertical="center" wrapText="1"/>
    </xf>
    <xf numFmtId="2" fontId="144" fillId="0" borderId="15" xfId="24804" applyNumberFormat="1" applyFont="1" applyBorder="1" applyAlignment="1">
      <alignment horizontal="center" vertical="center"/>
    </xf>
    <xf numFmtId="43" fontId="54" fillId="72" borderId="261" xfId="24804" applyNumberFormat="1" applyFont="1" applyFill="1" applyBorder="1" applyAlignment="1">
      <alignment vertical="center"/>
    </xf>
    <xf numFmtId="43" fontId="54" fillId="72" borderId="263" xfId="24804" applyNumberFormat="1" applyFont="1" applyFill="1" applyBorder="1" applyAlignment="1">
      <alignment vertical="center"/>
    </xf>
    <xf numFmtId="43" fontId="143" fillId="73" borderId="287" xfId="24804" applyNumberFormat="1" applyFont="1" applyFill="1" applyBorder="1" applyAlignment="1">
      <alignment vertical="center"/>
    </xf>
    <xf numFmtId="43" fontId="143" fillId="73" borderId="261" xfId="24804" applyNumberFormat="1" applyFont="1" applyFill="1" applyBorder="1" applyAlignment="1">
      <alignment vertical="center"/>
    </xf>
    <xf numFmtId="43" fontId="143" fillId="73" borderId="262" xfId="24804" applyNumberFormat="1" applyFont="1" applyFill="1" applyBorder="1" applyAlignment="1">
      <alignment horizontal="center" vertical="center"/>
    </xf>
    <xf numFmtId="0" fontId="143" fillId="73" borderId="288" xfId="24804" applyFont="1" applyFill="1" applyBorder="1" applyAlignment="1">
      <alignment horizontal="center"/>
    </xf>
    <xf numFmtId="0" fontId="4" fillId="0" borderId="0" xfId="24804" applyFont="1"/>
    <xf numFmtId="170" fontId="4" fillId="0" borderId="0" xfId="24804" applyNumberFormat="1" applyFont="1"/>
    <xf numFmtId="43" fontId="4" fillId="0" borderId="289" xfId="24804" applyNumberFormat="1" applyFont="1" applyBorder="1"/>
    <xf numFmtId="10" fontId="4" fillId="0" borderId="290" xfId="24648" applyNumberFormat="1" applyFont="1" applyBorder="1" applyAlignment="1">
      <alignment vertical="center"/>
    </xf>
    <xf numFmtId="43" fontId="8" fillId="0" borderId="291" xfId="24648" applyNumberFormat="1" applyFont="1" applyBorder="1" applyAlignment="1">
      <alignment vertical="center"/>
    </xf>
    <xf numFmtId="170" fontId="8" fillId="0" borderId="211" xfId="3168" applyNumberFormat="1" applyFont="1" applyFill="1" applyBorder="1" applyAlignment="1">
      <alignment horizontal="center" vertical="center"/>
    </xf>
    <xf numFmtId="43" fontId="8" fillId="0" borderId="251" xfId="24804" applyNumberFormat="1" applyFont="1" applyBorder="1" applyAlignment="1">
      <alignment horizontal="center" vertical="center"/>
    </xf>
    <xf numFmtId="0" fontId="8" fillId="0" borderId="292" xfId="24804" applyFont="1" applyBorder="1" applyAlignment="1">
      <alignment horizontal="center"/>
    </xf>
    <xf numFmtId="43" fontId="4" fillId="0" borderId="211" xfId="24804" applyNumberFormat="1" applyFont="1" applyBorder="1"/>
    <xf numFmtId="0" fontId="8" fillId="0" borderId="292" xfId="24804" applyFont="1" applyBorder="1" applyAlignment="1">
      <alignment horizontal="right"/>
    </xf>
    <xf numFmtId="43" fontId="8" fillId="0" borderId="251" xfId="24804" applyNumberFormat="1" applyFont="1" applyBorder="1" applyAlignment="1">
      <alignment horizontal="center" vertical="top"/>
    </xf>
    <xf numFmtId="43" fontId="8" fillId="0" borderId="293" xfId="24804" applyNumberFormat="1" applyFont="1" applyBorder="1" applyAlignment="1">
      <alignment vertical="top"/>
    </xf>
    <xf numFmtId="0" fontId="8" fillId="0" borderId="292" xfId="24804" applyFont="1" applyBorder="1" applyAlignment="1">
      <alignment horizontal="right" vertical="center"/>
    </xf>
    <xf numFmtId="176" fontId="4" fillId="0" borderId="290" xfId="24804" applyNumberFormat="1" applyFont="1" applyBorder="1" applyAlignment="1">
      <alignment horizontal="left"/>
    </xf>
    <xf numFmtId="0" fontId="8" fillId="0" borderId="294" xfId="24804" applyFont="1" applyBorder="1" applyAlignment="1">
      <alignment horizontal="center"/>
    </xf>
    <xf numFmtId="0" fontId="5" fillId="0" borderId="0" xfId="24804" applyFont="1"/>
    <xf numFmtId="43" fontId="4" fillId="0" borderId="132" xfId="24804" applyNumberFormat="1" applyFont="1" applyBorder="1"/>
    <xf numFmtId="176" fontId="5" fillId="0" borderId="36" xfId="24804" applyNumberFormat="1" applyFont="1" applyBorder="1" applyAlignment="1">
      <alignment horizontal="left"/>
    </xf>
    <xf numFmtId="43" fontId="7" fillId="0" borderId="295" xfId="24804" applyNumberFormat="1" applyFont="1" applyBorder="1" applyAlignment="1">
      <alignment vertical="top"/>
    </xf>
    <xf numFmtId="43" fontId="7" fillId="0" borderId="269" xfId="24804" applyNumberFormat="1" applyFont="1" applyBorder="1" applyAlignment="1">
      <alignment horizontal="center" vertical="center"/>
    </xf>
    <xf numFmtId="0" fontId="7" fillId="0" borderId="298" xfId="24804" applyFont="1" applyBorder="1" applyAlignment="1">
      <alignment horizontal="center"/>
    </xf>
    <xf numFmtId="43" fontId="8" fillId="0" borderId="293" xfId="24804" applyNumberFormat="1" applyFont="1" applyBorder="1" applyAlignment="1">
      <alignment vertical="center"/>
    </xf>
    <xf numFmtId="0" fontId="7" fillId="0" borderId="292" xfId="24804" applyFont="1" applyBorder="1" applyAlignment="1">
      <alignment horizontal="center"/>
    </xf>
    <xf numFmtId="176" fontId="4" fillId="0" borderId="36" xfId="24804" applyNumberFormat="1" applyFont="1" applyBorder="1" applyAlignment="1">
      <alignment horizontal="left"/>
    </xf>
    <xf numFmtId="43" fontId="8" fillId="0" borderId="286" xfId="24804" applyNumberFormat="1" applyFont="1" applyBorder="1" applyAlignment="1">
      <alignment vertical="center"/>
    </xf>
    <xf numFmtId="43" fontId="8" fillId="0" borderId="246" xfId="24804" applyNumberFormat="1" applyFont="1" applyBorder="1" applyAlignment="1">
      <alignment horizontal="center" vertical="center"/>
    </xf>
    <xf numFmtId="0" fontId="8" fillId="0" borderId="15" xfId="24804" applyFont="1" applyBorder="1" applyAlignment="1">
      <alignment horizontal="left"/>
    </xf>
    <xf numFmtId="43" fontId="4" fillId="72" borderId="299" xfId="24804" applyNumberFormat="1" applyFont="1" applyFill="1" applyBorder="1" applyAlignment="1">
      <alignment vertical="center"/>
    </xf>
    <xf numFmtId="43" fontId="4" fillId="72" borderId="263" xfId="24804" applyNumberFormat="1" applyFont="1" applyFill="1" applyBorder="1" applyAlignment="1">
      <alignment vertical="center"/>
    </xf>
    <xf numFmtId="43" fontId="8" fillId="73" borderId="287" xfId="24804" applyNumberFormat="1" applyFont="1" applyFill="1" applyBorder="1" applyAlignment="1">
      <alignment vertical="center"/>
    </xf>
    <xf numFmtId="43" fontId="8" fillId="73" borderId="261" xfId="24804" applyNumberFormat="1" applyFont="1" applyFill="1" applyBorder="1" applyAlignment="1">
      <alignment vertical="center"/>
    </xf>
    <xf numFmtId="0" fontId="8" fillId="73" borderId="288" xfId="24804" applyFont="1" applyFill="1" applyBorder="1" applyAlignment="1">
      <alignment horizontal="center"/>
    </xf>
    <xf numFmtId="43" fontId="8" fillId="0" borderId="165" xfId="24804" applyNumberFormat="1" applyFont="1" applyBorder="1" applyAlignment="1">
      <alignment horizontal="center" vertical="center"/>
    </xf>
    <xf numFmtId="0" fontId="8" fillId="0" borderId="15" xfId="24804" applyFont="1" applyBorder="1" applyAlignment="1">
      <alignment horizontal="center" vertical="center"/>
    </xf>
    <xf numFmtId="0" fontId="8" fillId="0" borderId="294" xfId="24804" applyFont="1" applyBorder="1" applyAlignment="1">
      <alignment horizontal="right" vertical="center"/>
    </xf>
    <xf numFmtId="43" fontId="8" fillId="0" borderId="275" xfId="24804" applyNumberFormat="1" applyFont="1" applyBorder="1" applyAlignment="1">
      <alignment horizontal="center" vertical="center"/>
    </xf>
    <xf numFmtId="0" fontId="8" fillId="0" borderId="294" xfId="24804" applyFont="1" applyBorder="1" applyAlignment="1">
      <alignment horizontal="center" vertical="center"/>
    </xf>
    <xf numFmtId="0" fontId="7" fillId="0" borderId="266" xfId="24804" applyFont="1" applyBorder="1" applyAlignment="1">
      <alignment vertical="center"/>
    </xf>
    <xf numFmtId="0" fontId="8" fillId="0" borderId="266" xfId="24804" applyFont="1" applyBorder="1" applyAlignment="1">
      <alignment vertical="center"/>
    </xf>
    <xf numFmtId="0" fontId="8" fillId="0" borderId="266" xfId="24804" applyFont="1" applyBorder="1" applyAlignment="1">
      <alignment horizontal="left" vertical="center"/>
    </xf>
    <xf numFmtId="43" fontId="8" fillId="0" borderId="275" xfId="24804" applyNumberFormat="1" applyFont="1" applyBorder="1" applyAlignment="1">
      <alignment horizontal="center" vertical="center" wrapText="1"/>
    </xf>
    <xf numFmtId="0" fontId="8" fillId="0" borderId="266" xfId="24804" applyFont="1" applyBorder="1" applyAlignment="1">
      <alignment horizontal="left" vertical="center" wrapText="1"/>
    </xf>
    <xf numFmtId="43" fontId="7" fillId="0" borderId="293" xfId="24804" applyNumberFormat="1" applyFont="1" applyBorder="1" applyAlignment="1">
      <alignment vertical="center"/>
    </xf>
    <xf numFmtId="43" fontId="7" fillId="0" borderId="275" xfId="24804" applyNumberFormat="1" applyFont="1" applyBorder="1" applyAlignment="1">
      <alignment horizontal="center" vertical="center"/>
    </xf>
    <xf numFmtId="0" fontId="7" fillId="0" borderId="294" xfId="24804" applyFont="1" applyBorder="1" applyAlignment="1">
      <alignment horizontal="center" vertical="center"/>
    </xf>
    <xf numFmtId="0" fontId="8" fillId="0" borderId="270" xfId="24804" applyFont="1" applyBorder="1" applyAlignment="1">
      <alignment horizontal="left" vertical="center"/>
    </xf>
    <xf numFmtId="0" fontId="59" fillId="0" borderId="0" xfId="24804" applyFont="1"/>
    <xf numFmtId="170" fontId="59" fillId="0" borderId="0" xfId="24804" applyNumberFormat="1" applyFont="1"/>
    <xf numFmtId="170" fontId="145" fillId="0" borderId="211" xfId="3168" applyNumberFormat="1" applyFont="1" applyFill="1" applyBorder="1" applyAlignment="1">
      <alignment horizontal="center" vertical="center"/>
    </xf>
    <xf numFmtId="0" fontId="7" fillId="0" borderId="266" xfId="24804" applyFont="1" applyBorder="1" applyAlignment="1">
      <alignment horizontal="left" vertical="center"/>
    </xf>
    <xf numFmtId="0" fontId="7" fillId="0" borderId="290" xfId="24804" applyFont="1" applyBorder="1" applyAlignment="1">
      <alignment vertical="center"/>
    </xf>
    <xf numFmtId="0" fontId="8" fillId="0" borderId="294" xfId="24804" applyFont="1" applyBorder="1" applyAlignment="1">
      <alignment horizontal="right"/>
    </xf>
    <xf numFmtId="0" fontId="10" fillId="0" borderId="266" xfId="24804" applyFont="1" applyBorder="1"/>
    <xf numFmtId="0" fontId="8" fillId="0" borderId="138" xfId="124" applyNumberFormat="1" applyFont="1" applyFill="1" applyBorder="1" applyAlignment="1">
      <alignment vertical="center"/>
    </xf>
    <xf numFmtId="170" fontId="8" fillId="0" borderId="151" xfId="3168" applyNumberFormat="1" applyFont="1" applyFill="1" applyBorder="1" applyAlignment="1">
      <alignment horizontal="center" vertical="center"/>
    </xf>
    <xf numFmtId="0" fontId="7" fillId="0" borderId="275" xfId="24804" applyFont="1" applyBorder="1" applyAlignment="1">
      <alignment vertical="center"/>
    </xf>
    <xf numFmtId="0" fontId="8" fillId="0" borderId="138" xfId="3168" applyNumberFormat="1" applyFont="1" applyFill="1" applyBorder="1" applyAlignment="1">
      <alignment vertical="center"/>
    </xf>
    <xf numFmtId="43" fontId="59" fillId="0" borderId="289" xfId="24804" applyNumberFormat="1" applyFont="1" applyBorder="1"/>
    <xf numFmtId="176" fontId="59" fillId="0" borderId="290" xfId="24804" applyNumberFormat="1" applyFont="1" applyBorder="1" applyAlignment="1">
      <alignment horizontal="left"/>
    </xf>
    <xf numFmtId="43" fontId="146" fillId="0" borderId="293" xfId="24804" applyNumberFormat="1" applyFont="1" applyBorder="1" applyAlignment="1">
      <alignment vertical="center"/>
    </xf>
    <xf numFmtId="43" fontId="146" fillId="0" borderId="275" xfId="24804" applyNumberFormat="1" applyFont="1" applyBorder="1" applyAlignment="1">
      <alignment horizontal="center" vertical="center"/>
    </xf>
    <xf numFmtId="0" fontId="146" fillId="0" borderId="266" xfId="24804" applyFont="1" applyBorder="1" applyAlignment="1">
      <alignment vertical="center"/>
    </xf>
    <xf numFmtId="0" fontId="145" fillId="0" borderId="266" xfId="24804" applyFont="1" applyBorder="1" applyAlignment="1">
      <alignment horizontal="left" vertical="center"/>
    </xf>
    <xf numFmtId="0" fontId="146" fillId="0" borderId="294" xfId="24804" applyFont="1" applyBorder="1" applyAlignment="1">
      <alignment horizontal="center" vertical="center"/>
    </xf>
    <xf numFmtId="0" fontId="10" fillId="0" borderId="0" xfId="24804" applyFont="1"/>
    <xf numFmtId="0" fontId="8" fillId="0" borderId="266" xfId="24804" applyFont="1" applyBorder="1"/>
    <xf numFmtId="0" fontId="7" fillId="0" borderId="266" xfId="24804" applyFont="1" applyBorder="1"/>
    <xf numFmtId="0" fontId="7" fillId="0" borderId="294" xfId="24804" applyFont="1" applyBorder="1" applyAlignment="1">
      <alignment horizontal="center"/>
    </xf>
    <xf numFmtId="0" fontId="8" fillId="0" borderId="0" xfId="24804" applyFont="1"/>
    <xf numFmtId="0" fontId="8" fillId="0" borderId="166" xfId="24804" applyFont="1" applyBorder="1"/>
    <xf numFmtId="43" fontId="8" fillId="73" borderId="264" xfId="24804" applyNumberFormat="1" applyFont="1" applyFill="1" applyBorder="1" applyAlignment="1">
      <alignment vertical="center"/>
    </xf>
    <xf numFmtId="0" fontId="8" fillId="73" borderId="301" xfId="24804" applyFont="1" applyFill="1" applyBorder="1" applyAlignment="1">
      <alignment horizontal="center"/>
    </xf>
    <xf numFmtId="0" fontId="8" fillId="0" borderId="294" xfId="24804" applyFont="1" applyBorder="1" applyAlignment="1">
      <alignment horizontal="right" vertical="top"/>
    </xf>
    <xf numFmtId="43" fontId="8" fillId="0" borderId="251" xfId="24804" applyNumberFormat="1" applyFont="1" applyBorder="1" applyAlignment="1">
      <alignment horizontal="center"/>
    </xf>
    <xf numFmtId="43" fontId="54" fillId="0" borderId="211" xfId="24804" applyNumberFormat="1" applyFont="1" applyBorder="1"/>
    <xf numFmtId="10" fontId="54" fillId="0" borderId="290" xfId="24648" applyNumberFormat="1" applyFont="1" applyBorder="1" applyAlignment="1">
      <alignment vertical="center"/>
    </xf>
    <xf numFmtId="43" fontId="143" fillId="0" borderId="291" xfId="24648" applyNumberFormat="1" applyFont="1" applyBorder="1" applyAlignment="1">
      <alignment vertical="center"/>
    </xf>
    <xf numFmtId="170" fontId="143" fillId="0" borderId="211" xfId="3168" applyNumberFormat="1" applyFont="1" applyFill="1" applyBorder="1" applyAlignment="1">
      <alignment horizontal="center" vertical="center"/>
    </xf>
    <xf numFmtId="43" fontId="143" fillId="0" borderId="251" xfId="24804" applyNumberFormat="1" applyFont="1" applyBorder="1" applyAlignment="1">
      <alignment horizontal="center" vertical="center"/>
    </xf>
    <xf numFmtId="0" fontId="143" fillId="0" borderId="266" xfId="24804" applyFont="1" applyBorder="1"/>
    <xf numFmtId="0" fontId="143" fillId="0" borderId="294" xfId="24804" applyFont="1" applyBorder="1" applyAlignment="1">
      <alignment horizontal="right"/>
    </xf>
    <xf numFmtId="0" fontId="8" fillId="0" borderId="270" xfId="24804" applyFont="1" applyBorder="1"/>
    <xf numFmtId="43" fontId="54" fillId="0" borderId="289" xfId="24804" applyNumberFormat="1" applyFont="1" applyBorder="1"/>
    <xf numFmtId="43" fontId="143" fillId="0" borderId="293" xfId="24804" applyNumberFormat="1" applyFont="1" applyBorder="1" applyAlignment="1">
      <alignment vertical="center"/>
    </xf>
    <xf numFmtId="43" fontId="143" fillId="0" borderId="251" xfId="24804" applyNumberFormat="1" applyFont="1" applyBorder="1" applyAlignment="1">
      <alignment horizontal="center"/>
    </xf>
    <xf numFmtId="0" fontId="144" fillId="0" borderId="266" xfId="24804" applyFont="1" applyBorder="1" applyAlignment="1">
      <alignment vertical="center"/>
    </xf>
    <xf numFmtId="0" fontId="144" fillId="0" borderId="294" xfId="24804" applyFont="1" applyBorder="1" applyAlignment="1">
      <alignment horizontal="center"/>
    </xf>
    <xf numFmtId="0" fontId="143" fillId="0" borderId="294" xfId="24804" applyFont="1" applyBorder="1" applyAlignment="1">
      <alignment horizontal="center"/>
    </xf>
    <xf numFmtId="0" fontId="8" fillId="0" borderId="266" xfId="24804" applyFont="1" applyBorder="1" applyAlignment="1">
      <alignment vertical="top"/>
    </xf>
    <xf numFmtId="173" fontId="8" fillId="0" borderId="289" xfId="3168" applyNumberFormat="1" applyFont="1" applyFill="1" applyBorder="1" applyAlignment="1">
      <alignment horizontal="center" vertical="center"/>
    </xf>
    <xf numFmtId="0" fontId="65" fillId="0" borderId="266" xfId="0" applyFont="1" applyBorder="1"/>
    <xf numFmtId="0" fontId="8" fillId="0" borderId="266" xfId="3168" applyNumberFormat="1" applyFont="1" applyFill="1" applyBorder="1" applyAlignment="1">
      <alignment vertical="center"/>
    </xf>
    <xf numFmtId="0" fontId="8" fillId="0" borderId="266" xfId="3168" applyNumberFormat="1" applyFont="1" applyFill="1" applyBorder="1" applyAlignment="1">
      <alignment horizontal="left" vertical="center"/>
    </xf>
    <xf numFmtId="0" fontId="8" fillId="0" borderId="290" xfId="3168" applyNumberFormat="1" applyFont="1" applyFill="1" applyBorder="1" applyAlignment="1">
      <alignment vertical="top" wrapText="1"/>
    </xf>
    <xf numFmtId="0" fontId="8" fillId="0" borderId="290" xfId="24804" applyFont="1" applyBorder="1"/>
    <xf numFmtId="0" fontId="8" fillId="0" borderId="266" xfId="24804" applyFont="1" applyBorder="1" applyAlignment="1">
      <alignment horizontal="left" vertical="top" wrapText="1"/>
    </xf>
    <xf numFmtId="0" fontId="7" fillId="0" borderId="266" xfId="24804" applyFont="1" applyBorder="1" applyAlignment="1">
      <alignment horizontal="left" vertical="top"/>
    </xf>
    <xf numFmtId="0" fontId="8" fillId="0" borderId="242" xfId="24804" applyFont="1" applyBorder="1" applyAlignment="1">
      <alignment horizontal="left" vertical="top" wrapText="1"/>
    </xf>
    <xf numFmtId="0" fontId="8" fillId="0" borderId="306" xfId="24804" applyFont="1" applyBorder="1" applyAlignment="1">
      <alignment horizontal="left"/>
    </xf>
    <xf numFmtId="43" fontId="8" fillId="73" borderId="261" xfId="24804" applyNumberFormat="1" applyFont="1" applyFill="1" applyBorder="1" applyAlignment="1">
      <alignment horizontal="center" vertical="center"/>
    </xf>
    <xf numFmtId="0" fontId="8" fillId="74" borderId="221" xfId="3168" applyNumberFormat="1" applyFont="1" applyFill="1" applyBorder="1" applyAlignment="1">
      <alignment horizontal="center" vertical="center"/>
    </xf>
    <xf numFmtId="176" fontId="4" fillId="0" borderId="151" xfId="24804" applyNumberFormat="1" applyFont="1" applyBorder="1" applyAlignment="1">
      <alignment horizontal="left"/>
    </xf>
    <xf numFmtId="43" fontId="8" fillId="0" borderId="291" xfId="24804" applyNumberFormat="1" applyFont="1" applyBorder="1" applyAlignment="1">
      <alignment vertical="center"/>
    </xf>
    <xf numFmtId="43" fontId="8" fillId="0" borderId="304" xfId="24804" applyNumberFormat="1" applyFont="1" applyBorder="1" applyAlignment="1">
      <alignment horizontal="center" vertical="center"/>
    </xf>
    <xf numFmtId="0" fontId="8" fillId="0" borderId="242" xfId="24804" applyFont="1" applyBorder="1" applyAlignment="1">
      <alignment vertical="center"/>
    </xf>
    <xf numFmtId="0" fontId="8" fillId="0" borderId="308" xfId="24804" applyFont="1" applyBorder="1" applyAlignment="1">
      <alignment horizontal="right" vertical="center"/>
    </xf>
    <xf numFmtId="0" fontId="4" fillId="0" borderId="0" xfId="24648" applyFont="1" applyAlignment="1">
      <alignment vertical="center"/>
    </xf>
    <xf numFmtId="10" fontId="4" fillId="0" borderId="151" xfId="24648" applyNumberFormat="1" applyFont="1" applyBorder="1" applyAlignment="1">
      <alignment vertical="center"/>
    </xf>
    <xf numFmtId="43" fontId="8" fillId="0" borderId="304" xfId="24648" applyNumberFormat="1" applyFont="1" applyBorder="1" applyAlignment="1">
      <alignment horizontal="center" vertical="center"/>
    </xf>
    <xf numFmtId="0" fontId="8" fillId="0" borderId="242" xfId="24648" applyFont="1" applyBorder="1" applyAlignment="1">
      <alignment horizontal="left" vertical="center" wrapText="1"/>
    </xf>
    <xf numFmtId="0" fontId="8" fillId="0" borderId="138" xfId="3168" quotePrefix="1" applyNumberFormat="1" applyFont="1" applyFill="1" applyBorder="1" applyAlignment="1">
      <alignment vertical="center"/>
    </xf>
    <xf numFmtId="0" fontId="8" fillId="0" borderId="308" xfId="24648" applyFont="1" applyBorder="1" applyAlignment="1">
      <alignment horizontal="center" vertical="center"/>
    </xf>
    <xf numFmtId="0" fontId="4" fillId="0" borderId="151" xfId="24648" applyFont="1" applyBorder="1" applyAlignment="1">
      <alignment vertical="center"/>
    </xf>
    <xf numFmtId="0" fontId="8" fillId="0" borderId="308" xfId="24648" applyFont="1" applyBorder="1" applyAlignment="1">
      <alignment horizontal="right" vertical="center"/>
    </xf>
    <xf numFmtId="0" fontId="8" fillId="0" borderId="210" xfId="3169" applyFont="1" applyBorder="1" applyAlignment="1">
      <alignment vertical="center"/>
    </xf>
    <xf numFmtId="0" fontId="8" fillId="0" borderId="138" xfId="124" quotePrefix="1" applyNumberFormat="1" applyFont="1" applyFill="1" applyBorder="1" applyAlignment="1">
      <alignment vertical="center"/>
    </xf>
    <xf numFmtId="0" fontId="145" fillId="0" borderId="308" xfId="24648" quotePrefix="1" applyFont="1" applyBorder="1" applyAlignment="1">
      <alignment horizontal="right" vertical="center"/>
    </xf>
    <xf numFmtId="16" fontId="145" fillId="0" borderId="308" xfId="24648" quotePrefix="1" applyNumberFormat="1" applyFont="1" applyBorder="1" applyAlignment="1">
      <alignment horizontal="right" vertical="center"/>
    </xf>
    <xf numFmtId="0" fontId="8" fillId="0" borderId="242" xfId="24804" applyFont="1" applyBorder="1" applyAlignment="1">
      <alignment horizontal="left" vertical="center" wrapText="1"/>
    </xf>
    <xf numFmtId="0" fontId="7" fillId="0" borderId="242" xfId="24804" applyFont="1" applyBorder="1" applyAlignment="1">
      <alignment vertical="center"/>
    </xf>
    <xf numFmtId="0" fontId="7" fillId="0" borderId="308" xfId="24804" applyFont="1" applyBorder="1" applyAlignment="1">
      <alignment horizontal="center" vertical="center"/>
    </xf>
    <xf numFmtId="0" fontId="7" fillId="0" borderId="308" xfId="24804" applyFont="1" applyBorder="1" applyAlignment="1">
      <alignment horizontal="right"/>
    </xf>
    <xf numFmtId="43" fontId="4" fillId="0" borderId="151" xfId="24804" applyNumberFormat="1" applyFont="1" applyBorder="1"/>
    <xf numFmtId="176" fontId="8" fillId="0" borderId="110" xfId="24804" applyNumberFormat="1" applyFont="1" applyBorder="1" applyAlignment="1">
      <alignment horizontal="left"/>
    </xf>
    <xf numFmtId="43" fontId="8" fillId="0" borderId="305" xfId="24804" applyNumberFormat="1" applyFont="1" applyBorder="1" applyAlignment="1">
      <alignment vertical="center"/>
    </xf>
    <xf numFmtId="43" fontId="8" fillId="0" borderId="307" xfId="24804" applyNumberFormat="1" applyFont="1" applyBorder="1" applyAlignment="1">
      <alignment vertical="center"/>
    </xf>
    <xf numFmtId="43" fontId="8" fillId="0" borderId="304" xfId="24804" applyNumberFormat="1" applyFont="1" applyBorder="1" applyAlignment="1">
      <alignment vertical="center"/>
    </xf>
    <xf numFmtId="0" fontId="8" fillId="0" borderId="308" xfId="24804" applyFont="1" applyBorder="1" applyAlignment="1">
      <alignment horizontal="center" vertical="center"/>
    </xf>
    <xf numFmtId="0" fontId="5" fillId="0" borderId="244" xfId="8" applyNumberFormat="1" applyFont="1" applyFill="1" applyBorder="1" applyAlignment="1">
      <alignment vertical="center"/>
    </xf>
    <xf numFmtId="0" fontId="5" fillId="0" borderId="242" xfId="0" applyFont="1" applyBorder="1" applyAlignment="1">
      <alignment vertical="center"/>
    </xf>
    <xf numFmtId="0" fontId="5" fillId="0" borderId="242" xfId="8" applyNumberFormat="1" applyFont="1" applyFill="1" applyBorder="1" applyAlignment="1">
      <alignment vertical="center"/>
    </xf>
    <xf numFmtId="0" fontId="4" fillId="0" borderId="242" xfId="8" applyNumberFormat="1" applyFont="1" applyFill="1" applyBorder="1" applyAlignment="1">
      <alignment vertical="center"/>
    </xf>
    <xf numFmtId="0" fontId="4" fillId="8" borderId="250" xfId="8" applyNumberFormat="1" applyFont="1" applyFill="1" applyBorder="1" applyAlignment="1">
      <alignment vertical="center"/>
    </xf>
    <xf numFmtId="0" fontId="29" fillId="0" borderId="242" xfId="0" applyFont="1" applyBorder="1"/>
    <xf numFmtId="0" fontId="4" fillId="0" borderId="242" xfId="8" applyNumberFormat="1" applyFont="1" applyFill="1" applyBorder="1" applyAlignment="1">
      <alignment horizontal="center" vertical="center"/>
    </xf>
    <xf numFmtId="0" fontId="5" fillId="0" borderId="242" xfId="8" applyNumberFormat="1" applyFont="1" applyFill="1" applyBorder="1" applyAlignment="1">
      <alignment horizontal="left" vertical="center"/>
    </xf>
    <xf numFmtId="0" fontId="4" fillId="0" borderId="242" xfId="10" applyNumberFormat="1" applyFont="1" applyFill="1" applyBorder="1" applyAlignment="1">
      <alignment horizontal="left" vertical="center"/>
    </xf>
    <xf numFmtId="0" fontId="5" fillId="0" borderId="242" xfId="9" applyNumberFormat="1" applyFont="1" applyFill="1" applyBorder="1" applyAlignment="1">
      <alignment vertical="center"/>
    </xf>
    <xf numFmtId="0" fontId="4" fillId="0" borderId="242" xfId="9" applyNumberFormat="1" applyFont="1" applyFill="1" applyBorder="1" applyAlignment="1">
      <alignment horizontal="left" vertical="center"/>
    </xf>
    <xf numFmtId="0" fontId="4" fillId="0" borderId="242" xfId="10" applyNumberFormat="1" applyFont="1" applyFill="1" applyBorder="1" applyAlignment="1">
      <alignment horizontal="center" vertical="center"/>
    </xf>
    <xf numFmtId="0" fontId="5" fillId="0" borderId="242" xfId="10" applyNumberFormat="1" applyFont="1" applyFill="1" applyBorder="1" applyAlignment="1">
      <alignment horizontal="left" vertical="center"/>
    </xf>
    <xf numFmtId="0" fontId="4" fillId="0" borderId="242" xfId="9" applyNumberFormat="1" applyFont="1" applyFill="1" applyBorder="1" applyAlignment="1">
      <alignment vertical="center"/>
    </xf>
    <xf numFmtId="0" fontId="4" fillId="0" borderId="242" xfId="9" applyNumberFormat="1" applyFont="1" applyFill="1" applyBorder="1" applyAlignment="1">
      <alignment horizontal="center" vertical="center"/>
    </xf>
    <xf numFmtId="0" fontId="4" fillId="0" borderId="242" xfId="11" applyNumberFormat="1" applyFont="1" applyFill="1" applyBorder="1" applyAlignment="1">
      <alignment horizontal="left" vertical="center"/>
    </xf>
    <xf numFmtId="0" fontId="59" fillId="0" borderId="242" xfId="10" applyNumberFormat="1" applyFont="1" applyFill="1" applyBorder="1" applyAlignment="1">
      <alignment horizontal="left" vertical="center"/>
    </xf>
    <xf numFmtId="170" fontId="147" fillId="12" borderId="0" xfId="68" applyNumberFormat="1" applyFont="1" applyFill="1"/>
    <xf numFmtId="175" fontId="28" fillId="0" borderId="0" xfId="0" applyNumberFormat="1" applyFont="1"/>
    <xf numFmtId="43" fontId="28" fillId="0" borderId="0" xfId="0" applyNumberFormat="1" applyFont="1"/>
    <xf numFmtId="0" fontId="148" fillId="0" borderId="0" xfId="24648" applyFont="1" applyAlignment="1">
      <alignment vertical="center" wrapText="1"/>
    </xf>
    <xf numFmtId="0" fontId="51" fillId="0" borderId="0" xfId="0" applyFont="1"/>
    <xf numFmtId="0" fontId="148" fillId="0" borderId="0" xfId="24648" applyFont="1"/>
    <xf numFmtId="41" fontId="2" fillId="0" borderId="0" xfId="24648" applyNumberFormat="1" applyFont="1"/>
    <xf numFmtId="0" fontId="2" fillId="0" borderId="0" xfId="24648" applyFont="1" applyAlignment="1">
      <alignment horizontal="center"/>
    </xf>
    <xf numFmtId="43" fontId="2" fillId="0" borderId="0" xfId="24648" applyNumberFormat="1" applyFont="1"/>
    <xf numFmtId="0" fontId="148" fillId="0" borderId="206" xfId="24648" applyFont="1" applyBorder="1" applyAlignment="1">
      <alignment horizontal="center" vertical="center" wrapText="1"/>
    </xf>
    <xf numFmtId="41" fontId="148" fillId="0" borderId="206" xfId="24648" applyNumberFormat="1" applyFont="1" applyBorder="1" applyAlignment="1">
      <alignment horizontal="center" vertical="center" wrapText="1"/>
    </xf>
    <xf numFmtId="43" fontId="148" fillId="0" borderId="206" xfId="24648" applyNumberFormat="1" applyFont="1" applyBorder="1" applyAlignment="1">
      <alignment horizontal="center" vertical="center" wrapText="1"/>
    </xf>
    <xf numFmtId="0" fontId="2" fillId="0" borderId="206" xfId="24648" applyFont="1" applyBorder="1" applyAlignment="1">
      <alignment horizontal="center" vertical="center"/>
    </xf>
    <xf numFmtId="0" fontId="148" fillId="0" borderId="68" xfId="24648" applyFont="1" applyBorder="1" applyAlignment="1">
      <alignment horizontal="center" vertical="center"/>
    </xf>
    <xf numFmtId="0" fontId="148" fillId="0" borderId="68" xfId="24648" applyFont="1" applyBorder="1" applyAlignment="1">
      <alignment horizontal="left" vertical="center"/>
    </xf>
    <xf numFmtId="0" fontId="2" fillId="0" borderId="68" xfId="24648" applyFont="1" applyBorder="1" applyAlignment="1">
      <alignment horizontal="center" vertical="center"/>
    </xf>
    <xf numFmtId="0" fontId="2" fillId="0" borderId="211" xfId="24648" applyFont="1" applyBorder="1" applyAlignment="1">
      <alignment horizontal="center" vertical="center"/>
    </xf>
    <xf numFmtId="0" fontId="2" fillId="0" borderId="211" xfId="24648" applyFont="1" applyBorder="1" applyAlignment="1">
      <alignment horizontal="left" vertical="center" wrapText="1"/>
    </xf>
    <xf numFmtId="43" fontId="2" fillId="0" borderId="211" xfId="24648" applyNumberFormat="1" applyFont="1" applyBorder="1" applyAlignment="1">
      <alignment vertical="center"/>
    </xf>
    <xf numFmtId="10" fontId="2" fillId="0" borderId="211" xfId="3174" applyNumberFormat="1" applyFont="1" applyFill="1" applyBorder="1" applyAlignment="1">
      <alignment horizontal="center" vertical="center"/>
    </xf>
    <xf numFmtId="0" fontId="2" fillId="0" borderId="210" xfId="124" applyNumberFormat="1" applyFont="1" applyFill="1" applyBorder="1" applyAlignment="1">
      <alignment vertical="center" wrapText="1"/>
    </xf>
    <xf numFmtId="0" fontId="2" fillId="0" borderId="168" xfId="3177" applyFont="1" applyBorder="1" applyAlignment="1">
      <alignment horizontal="center" vertical="center"/>
    </xf>
    <xf numFmtId="175" fontId="2" fillId="0" borderId="211" xfId="58098" applyNumberFormat="1" applyFont="1" applyFill="1" applyBorder="1" applyAlignment="1">
      <alignment horizontal="right" vertical="center"/>
    </xf>
    <xf numFmtId="0" fontId="2" fillId="0" borderId="211" xfId="24648" applyFont="1" applyBorder="1" applyAlignment="1">
      <alignment horizontal="left" vertical="center"/>
    </xf>
    <xf numFmtId="0" fontId="2" fillId="0" borderId="137" xfId="0" applyFont="1" applyBorder="1" applyAlignment="1">
      <alignment vertical="center"/>
    </xf>
    <xf numFmtId="0" fontId="2" fillId="0" borderId="132" xfId="0" applyFont="1" applyBorder="1" applyAlignment="1">
      <alignment horizontal="center" vertical="center"/>
    </xf>
    <xf numFmtId="0" fontId="2" fillId="0" borderId="211" xfId="0" applyFont="1" applyBorder="1" applyAlignment="1">
      <alignment vertical="center"/>
    </xf>
    <xf numFmtId="0" fontId="2" fillId="0" borderId="211" xfId="0" applyFont="1" applyBorder="1" applyAlignment="1">
      <alignment horizontal="center" vertical="center"/>
    </xf>
    <xf numFmtId="0" fontId="148" fillId="0" borderId="137" xfId="24648" applyFont="1" applyBorder="1" applyAlignment="1">
      <alignment horizontal="center" vertical="center"/>
    </xf>
    <xf numFmtId="0" fontId="148" fillId="0" borderId="137" xfId="24648" applyFont="1" applyBorder="1" applyAlignment="1">
      <alignment horizontal="left" vertical="center"/>
    </xf>
    <xf numFmtId="0" fontId="2" fillId="0" borderId="137" xfId="24648" applyFont="1" applyBorder="1" applyAlignment="1">
      <alignment horizontal="center" vertical="center"/>
    </xf>
    <xf numFmtId="0" fontId="2" fillId="0" borderId="211" xfId="24648" applyFont="1" applyBorder="1" applyAlignment="1">
      <alignment vertical="center"/>
    </xf>
    <xf numFmtId="10" fontId="2" fillId="0" borderId="211" xfId="58068" applyNumberFormat="1" applyFont="1" applyFill="1" applyBorder="1" applyAlignment="1">
      <alignment horizontal="center" vertical="center"/>
    </xf>
    <xf numFmtId="0" fontId="2" fillId="0" borderId="211" xfId="24648" applyFont="1" applyBorder="1" applyAlignment="1">
      <alignment horizontal="center"/>
    </xf>
    <xf numFmtId="0" fontId="2" fillId="0" borderId="210" xfId="3168" applyNumberFormat="1" applyFont="1" applyFill="1" applyBorder="1" applyAlignment="1">
      <alignment vertical="center"/>
    </xf>
    <xf numFmtId="0" fontId="2" fillId="0" borderId="242" xfId="24648" applyFont="1" applyBorder="1" applyAlignment="1">
      <alignment horizontal="left" vertical="center" wrapText="1"/>
    </xf>
    <xf numFmtId="0" fontId="149" fillId="0" borderId="168" xfId="3177" applyFont="1" applyBorder="1" applyAlignment="1">
      <alignment horizontal="center" vertical="center"/>
    </xf>
    <xf numFmtId="0" fontId="2" fillId="0" borderId="242" xfId="3171" applyFont="1" applyBorder="1" applyAlignment="1">
      <alignment horizontal="left" vertical="top"/>
    </xf>
    <xf numFmtId="0" fontId="2" fillId="0" borderId="242" xfId="3171" quotePrefix="1" applyFont="1" applyBorder="1" applyAlignment="1">
      <alignment horizontal="left" vertical="top" wrapText="1"/>
    </xf>
    <xf numFmtId="0" fontId="2" fillId="0" borderId="242" xfId="3171" applyFont="1" applyBorder="1" applyAlignment="1">
      <alignment horizontal="left" vertical="top" wrapText="1"/>
    </xf>
    <xf numFmtId="0" fontId="2" fillId="0" borderId="210" xfId="9" applyNumberFormat="1" applyFont="1" applyFill="1" applyBorder="1" applyAlignment="1">
      <alignment vertical="center" wrapText="1"/>
    </xf>
    <xf numFmtId="0" fontId="2" fillId="0" borderId="242" xfId="3171" quotePrefix="1" applyFont="1" applyBorder="1" applyAlignment="1">
      <alignment horizontal="left" vertical="top"/>
    </xf>
    <xf numFmtId="0" fontId="2" fillId="0" borderId="211" xfId="3177" applyFont="1" applyBorder="1" applyAlignment="1">
      <alignment horizontal="center" vertical="center"/>
    </xf>
    <xf numFmtId="0" fontId="2" fillId="0" borderId="210" xfId="9" applyNumberFormat="1" applyFont="1" applyFill="1" applyBorder="1" applyAlignment="1">
      <alignment vertical="center"/>
    </xf>
    <xf numFmtId="0" fontId="2" fillId="0" borderId="242" xfId="0" applyFont="1" applyBorder="1" applyAlignment="1">
      <alignment vertical="top"/>
    </xf>
    <xf numFmtId="10" fontId="2" fillId="0" borderId="245" xfId="673" applyNumberFormat="1" applyFont="1" applyFill="1" applyBorder="1" applyAlignment="1">
      <alignment horizontal="center" vertical="center"/>
    </xf>
    <xf numFmtId="0" fontId="2" fillId="0" borderId="242" xfId="104" applyFont="1" applyBorder="1" applyAlignment="1">
      <alignment wrapText="1"/>
    </xf>
    <xf numFmtId="0" fontId="2" fillId="0" borderId="242" xfId="104" applyFont="1" applyBorder="1" applyAlignment="1">
      <alignment vertical="center" wrapText="1"/>
    </xf>
    <xf numFmtId="43" fontId="2" fillId="0" borderId="137" xfId="24648" applyNumberFormat="1" applyFont="1" applyBorder="1" applyAlignment="1">
      <alignment vertical="center"/>
    </xf>
    <xf numFmtId="0" fontId="2" fillId="0" borderId="242" xfId="58142" applyFont="1" applyBorder="1" applyAlignment="1">
      <alignment horizontal="left" vertical="center"/>
    </xf>
    <xf numFmtId="0" fontId="2" fillId="0" borderId="244" xfId="58142" applyFont="1" applyBorder="1" applyAlignment="1">
      <alignment horizontal="left" vertical="center"/>
    </xf>
    <xf numFmtId="0" fontId="2" fillId="0" borderId="132" xfId="24648" applyFont="1" applyBorder="1" applyAlignment="1">
      <alignment horizontal="center" vertical="center"/>
    </xf>
    <xf numFmtId="0" fontId="2" fillId="0" borderId="137" xfId="3177" applyFont="1" applyBorder="1" applyAlignment="1">
      <alignment horizontal="center" vertical="center"/>
    </xf>
    <xf numFmtId="10" fontId="2" fillId="0" borderId="137" xfId="3174" applyNumberFormat="1" applyFont="1" applyFill="1" applyBorder="1" applyAlignment="1">
      <alignment horizontal="center" vertical="center"/>
    </xf>
    <xf numFmtId="0" fontId="2" fillId="0" borderId="137" xfId="24648" applyFont="1" applyBorder="1" applyAlignment="1">
      <alignment horizontal="left" vertical="center"/>
    </xf>
    <xf numFmtId="0" fontId="2" fillId="0" borderId="137" xfId="24648" applyFont="1" applyBorder="1" applyAlignment="1">
      <alignment vertical="center"/>
    </xf>
    <xf numFmtId="0" fontId="2" fillId="0" borderId="211" xfId="3179" applyFont="1" applyBorder="1" applyAlignment="1">
      <alignment horizontal="center" vertical="center"/>
    </xf>
    <xf numFmtId="0" fontId="149" fillId="0" borderId="211" xfId="24648" applyFont="1" applyBorder="1" applyAlignment="1">
      <alignment vertical="center"/>
    </xf>
    <xf numFmtId="0" fontId="149" fillId="0" borderId="211" xfId="24648" applyFont="1" applyBorder="1" applyAlignment="1">
      <alignment horizontal="center" vertical="center"/>
    </xf>
    <xf numFmtId="10" fontId="2" fillId="0" borderId="211" xfId="119" applyNumberFormat="1" applyFont="1" applyFill="1" applyBorder="1" applyAlignment="1">
      <alignment horizontal="center" vertical="center"/>
    </xf>
    <xf numFmtId="0" fontId="2" fillId="0" borderId="211" xfId="0" applyFont="1" applyBorder="1" applyAlignment="1">
      <alignment horizontal="center"/>
    </xf>
    <xf numFmtId="0" fontId="2" fillId="0" borderId="210" xfId="124" applyNumberFormat="1" applyFont="1" applyFill="1" applyBorder="1" applyAlignment="1">
      <alignment vertical="center"/>
    </xf>
    <xf numFmtId="3" fontId="2" fillId="0" borderId="172" xfId="0" applyNumberFormat="1" applyFont="1" applyBorder="1"/>
    <xf numFmtId="170" fontId="2" fillId="0" borderId="211" xfId="26201" applyFont="1" applyFill="1" applyBorder="1" applyAlignment="1">
      <alignment vertical="center"/>
    </xf>
    <xf numFmtId="0" fontId="149" fillId="0" borderId="211" xfId="24648" applyFont="1" applyBorder="1" applyAlignment="1">
      <alignment horizontal="left" vertical="center" wrapText="1"/>
    </xf>
    <xf numFmtId="10" fontId="149" fillId="0" borderId="211" xfId="3174" applyNumberFormat="1" applyFont="1" applyFill="1" applyBorder="1" applyAlignment="1">
      <alignment horizontal="center" vertical="center"/>
    </xf>
    <xf numFmtId="0" fontId="149" fillId="0" borderId="211" xfId="24648" applyFont="1" applyBorder="1" applyAlignment="1">
      <alignment horizontal="left" vertical="center"/>
    </xf>
    <xf numFmtId="0" fontId="148" fillId="0" borderId="211" xfId="24648" applyFont="1" applyBorder="1" applyAlignment="1">
      <alignment horizontal="left" vertical="center"/>
    </xf>
    <xf numFmtId="0" fontId="2" fillId="0" borderId="171" xfId="3177" applyFont="1" applyBorder="1" applyAlignment="1">
      <alignment horizontal="center" vertical="center"/>
    </xf>
    <xf numFmtId="3" fontId="2" fillId="0" borderId="172" xfId="24648" applyNumberFormat="1" applyFont="1" applyBorder="1" applyAlignment="1">
      <alignment vertical="top"/>
    </xf>
    <xf numFmtId="3" fontId="2" fillId="0" borderId="172" xfId="24648" applyNumberFormat="1" applyFont="1" applyBorder="1" applyAlignment="1">
      <alignment vertical="center"/>
    </xf>
    <xf numFmtId="0" fontId="148" fillId="0" borderId="211" xfId="24648" applyFont="1" applyBorder="1" applyAlignment="1">
      <alignment vertical="center"/>
    </xf>
    <xf numFmtId="0" fontId="2" fillId="0" borderId="166" xfId="24648" applyFont="1" applyBorder="1"/>
    <xf numFmtId="0" fontId="2" fillId="0" borderId="0" xfId="24648" applyFont="1"/>
    <xf numFmtId="43" fontId="54" fillId="12" borderId="211" xfId="24648" applyNumberFormat="1" applyFont="1" applyFill="1" applyBorder="1" applyAlignment="1">
      <alignment vertical="center"/>
    </xf>
    <xf numFmtId="170" fontId="4" fillId="12" borderId="100" xfId="310" applyFont="1" applyFill="1" applyBorder="1" applyAlignment="1">
      <alignment vertical="center"/>
    </xf>
    <xf numFmtId="170" fontId="4" fillId="12" borderId="211" xfId="310" applyFont="1" applyFill="1" applyBorder="1" applyAlignment="1">
      <alignment vertical="center"/>
    </xf>
    <xf numFmtId="43" fontId="54" fillId="12" borderId="137" xfId="24648" applyNumberFormat="1" applyFont="1" applyFill="1" applyBorder="1" applyAlignment="1">
      <alignment vertical="center"/>
    </xf>
    <xf numFmtId="43" fontId="54" fillId="12" borderId="211" xfId="24648" applyNumberFormat="1" applyFont="1" applyFill="1" applyBorder="1"/>
    <xf numFmtId="43" fontId="54" fillId="12" borderId="104" xfId="24648" applyNumberFormat="1" applyFont="1" applyFill="1" applyBorder="1"/>
    <xf numFmtId="43" fontId="2" fillId="12" borderId="211" xfId="24648" applyNumberFormat="1" applyFont="1" applyFill="1" applyBorder="1" applyAlignment="1">
      <alignment vertical="center"/>
    </xf>
    <xf numFmtId="43" fontId="2" fillId="12" borderId="137" xfId="0" applyNumberFormat="1" applyFont="1" applyFill="1" applyBorder="1" applyAlignment="1">
      <alignment vertical="center"/>
    </xf>
    <xf numFmtId="0" fontId="2" fillId="12" borderId="137" xfId="24648" applyFont="1" applyFill="1" applyBorder="1" applyAlignment="1">
      <alignment horizontal="center" vertical="center"/>
    </xf>
    <xf numFmtId="43" fontId="2" fillId="12" borderId="151" xfId="24648" applyNumberFormat="1" applyFont="1" applyFill="1" applyBorder="1" applyAlignment="1">
      <alignment vertical="center"/>
    </xf>
    <xf numFmtId="170" fontId="2" fillId="12" borderId="245" xfId="310" applyFont="1" applyFill="1" applyBorder="1" applyAlignment="1">
      <alignment vertical="center"/>
    </xf>
    <xf numFmtId="170" fontId="2" fillId="12" borderId="151" xfId="310" applyFont="1" applyFill="1" applyBorder="1" applyAlignment="1">
      <alignment vertical="center"/>
    </xf>
    <xf numFmtId="43" fontId="2" fillId="12" borderId="137" xfId="24648" applyNumberFormat="1" applyFont="1" applyFill="1" applyBorder="1" applyAlignment="1">
      <alignment vertical="center"/>
    </xf>
    <xf numFmtId="43" fontId="149" fillId="12" borderId="211" xfId="24648" applyNumberFormat="1" applyFont="1" applyFill="1" applyBorder="1" applyAlignment="1">
      <alignment vertical="center"/>
    </xf>
    <xf numFmtId="43" fontId="2" fillId="12" borderId="211" xfId="0" applyNumberFormat="1" applyFont="1" applyFill="1" applyBorder="1" applyAlignment="1">
      <alignment vertical="center"/>
    </xf>
    <xf numFmtId="170" fontId="2" fillId="12" borderId="211" xfId="26201" applyFont="1" applyFill="1" applyBorder="1" applyAlignment="1">
      <alignment vertical="center"/>
    </xf>
    <xf numFmtId="170" fontId="2" fillId="12" borderId="151" xfId="26201" applyFont="1" applyFill="1" applyBorder="1" applyAlignment="1">
      <alignment vertical="center"/>
    </xf>
    <xf numFmtId="187" fontId="10" fillId="12" borderId="61" xfId="43" applyNumberFormat="1" applyFont="1" applyFill="1" applyBorder="1" applyAlignment="1">
      <alignment horizontal="right" vertical="center"/>
    </xf>
    <xf numFmtId="187" fontId="10" fillId="12" borderId="61" xfId="0" applyNumberFormat="1" applyFont="1" applyFill="1" applyBorder="1" applyAlignment="1">
      <alignment vertical="center"/>
    </xf>
    <xf numFmtId="187" fontId="10" fillId="12" borderId="121" xfId="43" applyNumberFormat="1" applyFont="1" applyFill="1" applyBorder="1" applyAlignment="1">
      <alignment horizontal="right" vertical="center"/>
    </xf>
    <xf numFmtId="187" fontId="10" fillId="12" borderId="121" xfId="43" applyNumberFormat="1" applyFont="1" applyFill="1" applyBorder="1"/>
    <xf numFmtId="187" fontId="10" fillId="12" borderId="61" xfId="53" applyNumberFormat="1" applyFont="1" applyFill="1" applyBorder="1" applyAlignment="1">
      <alignment horizontal="right" vertical="center"/>
    </xf>
    <xf numFmtId="187" fontId="10" fillId="12" borderId="156" xfId="43" applyNumberFormat="1" applyFont="1" applyFill="1" applyBorder="1" applyAlignment="1">
      <alignment horizontal="right" vertical="center"/>
    </xf>
    <xf numFmtId="0" fontId="9" fillId="12" borderId="94" xfId="63" applyFont="1" applyFill="1" applyBorder="1" applyAlignment="1">
      <alignment vertical="center"/>
    </xf>
    <xf numFmtId="187" fontId="10" fillId="12" borderId="24" xfId="22" applyNumberFormat="1" applyFont="1" applyFill="1" applyBorder="1" applyAlignment="1">
      <alignment horizontal="right" vertical="center"/>
    </xf>
    <xf numFmtId="187" fontId="10" fillId="12" borderId="24" xfId="44" applyNumberFormat="1" applyFont="1" applyFill="1" applyBorder="1" applyAlignment="1">
      <alignment horizontal="right" vertical="center"/>
    </xf>
    <xf numFmtId="187" fontId="10" fillId="12" borderId="110" xfId="22" applyNumberFormat="1" applyFont="1" applyFill="1" applyBorder="1" applyAlignment="1">
      <alignment horizontal="right" vertical="center"/>
    </xf>
    <xf numFmtId="187" fontId="10" fillId="12" borderId="110" xfId="43" applyNumberFormat="1" applyFont="1" applyFill="1" applyBorder="1" applyAlignment="1">
      <alignment horizontal="right" vertical="center"/>
    </xf>
    <xf numFmtId="187" fontId="10" fillId="12" borderId="110" xfId="44" applyNumberFormat="1" applyFont="1" applyFill="1" applyBorder="1" applyAlignment="1">
      <alignment horizontal="right" vertical="center"/>
    </xf>
    <xf numFmtId="187" fontId="10" fillId="12" borderId="152" xfId="53" applyNumberFormat="1" applyFont="1" applyFill="1" applyBorder="1" applyAlignment="1">
      <alignment horizontal="right" vertical="center"/>
    </xf>
    <xf numFmtId="187" fontId="10" fillId="12" borderId="24" xfId="21" applyNumberFormat="1" applyFont="1" applyFill="1" applyBorder="1" applyAlignment="1">
      <alignment horizontal="right" vertical="center"/>
    </xf>
    <xf numFmtId="187" fontId="10" fillId="12" borderId="109" xfId="22" applyNumberFormat="1" applyFont="1" applyFill="1" applyBorder="1" applyAlignment="1">
      <alignment horizontal="right" vertical="center"/>
    </xf>
    <xf numFmtId="188" fontId="10" fillId="12" borderId="109" xfId="154" applyNumberFormat="1" applyFont="1" applyFill="1" applyBorder="1" applyAlignment="1">
      <alignment horizontal="right" vertical="center"/>
    </xf>
    <xf numFmtId="187" fontId="10" fillId="12" borderId="72" xfId="53" applyNumberFormat="1" applyFont="1" applyFill="1" applyBorder="1"/>
    <xf numFmtId="187" fontId="10" fillId="12" borderId="24" xfId="2" applyNumberFormat="1" applyFont="1" applyFill="1" applyBorder="1" applyAlignment="1">
      <alignment horizontal="right" vertical="center"/>
    </xf>
    <xf numFmtId="187" fontId="10" fillId="12" borderId="72" xfId="53" applyNumberFormat="1" applyFont="1" applyFill="1" applyBorder="1" applyAlignment="1">
      <alignment horizontal="right" vertical="center"/>
    </xf>
    <xf numFmtId="187" fontId="10" fillId="12" borderId="101" xfId="53" applyNumberFormat="1" applyFont="1" applyFill="1" applyBorder="1" applyAlignment="1">
      <alignment horizontal="right" vertical="center"/>
    </xf>
    <xf numFmtId="187" fontId="10" fillId="12" borderId="101" xfId="2" applyNumberFormat="1" applyFont="1" applyFill="1" applyBorder="1" applyAlignment="1">
      <alignment horizontal="right" vertical="center"/>
    </xf>
    <xf numFmtId="167" fontId="53" fillId="12" borderId="74" xfId="0" applyNumberFormat="1" applyFont="1" applyFill="1" applyBorder="1"/>
    <xf numFmtId="167" fontId="53" fillId="12" borderId="95" xfId="0" applyNumberFormat="1" applyFont="1" applyFill="1" applyBorder="1"/>
    <xf numFmtId="185" fontId="10" fillId="12" borderId="70" xfId="66" applyNumberFormat="1" applyFont="1" applyFill="1" applyBorder="1"/>
    <xf numFmtId="185" fontId="10" fillId="12" borderId="146" xfId="66" applyNumberFormat="1" applyFont="1" applyFill="1" applyBorder="1"/>
    <xf numFmtId="0" fontId="65" fillId="0" borderId="165" xfId="24648" applyFont="1" applyBorder="1" applyAlignment="1">
      <alignment horizontal="left" wrapText="1"/>
    </xf>
    <xf numFmtId="0" fontId="65" fillId="0" borderId="251" xfId="24648" applyFont="1" applyBorder="1" applyAlignment="1">
      <alignment horizontal="center" vertical="center"/>
    </xf>
    <xf numFmtId="0" fontId="65" fillId="0" borderId="266" xfId="24648" applyFont="1" applyBorder="1" applyAlignment="1">
      <alignment horizontal="center"/>
    </xf>
    <xf numFmtId="177" fontId="65" fillId="0" borderId="251" xfId="24648" applyNumberFormat="1" applyFont="1" applyBorder="1"/>
    <xf numFmtId="0" fontId="65" fillId="0" borderId="269" xfId="24648" applyFont="1" applyBorder="1" applyAlignment="1">
      <alignment horizontal="center" vertical="center"/>
    </xf>
    <xf numFmtId="0" fontId="65" fillId="0" borderId="165" xfId="24648" applyFont="1" applyBorder="1" applyAlignment="1">
      <alignment horizontal="left"/>
    </xf>
    <xf numFmtId="0" fontId="65" fillId="0" borderId="260" xfId="24648" applyFont="1" applyBorder="1" applyAlignment="1">
      <alignment horizontal="center" vertical="center"/>
    </xf>
    <xf numFmtId="0" fontId="65" fillId="0" borderId="260" xfId="24648" applyFont="1" applyBorder="1" applyAlignment="1">
      <alignment horizontal="center"/>
    </xf>
    <xf numFmtId="177" fontId="65" fillId="0" borderId="260" xfId="24648" applyNumberFormat="1" applyFont="1" applyBorder="1"/>
    <xf numFmtId="43" fontId="54" fillId="0" borderId="148" xfId="23" applyFont="1" applyFill="1" applyBorder="1" applyAlignment="1">
      <alignment horizontal="center"/>
    </xf>
    <xf numFmtId="0" fontId="29" fillId="0" borderId="0" xfId="55" applyFont="1" applyAlignment="1">
      <alignment horizontal="center"/>
    </xf>
    <xf numFmtId="0" fontId="29" fillId="13" borderId="88" xfId="55" applyFont="1" applyFill="1" applyBorder="1" applyAlignment="1">
      <alignment horizontal="center" vertical="center"/>
    </xf>
    <xf numFmtId="0" fontId="29" fillId="13" borderId="63" xfId="55" applyFont="1" applyFill="1" applyBorder="1" applyAlignment="1">
      <alignment horizontal="center" vertical="center"/>
    </xf>
    <xf numFmtId="0" fontId="29" fillId="13" borderId="16" xfId="55" applyFont="1" applyFill="1" applyBorder="1" applyAlignment="1">
      <alignment horizontal="center" vertical="center"/>
    </xf>
    <xf numFmtId="0" fontId="29" fillId="13" borderId="18" xfId="55" applyFont="1" applyFill="1" applyBorder="1" applyAlignment="1">
      <alignment horizontal="center" vertical="center"/>
    </xf>
    <xf numFmtId="0" fontId="29" fillId="13" borderId="91" xfId="55" applyFont="1" applyFill="1" applyBorder="1" applyAlignment="1">
      <alignment horizontal="center"/>
    </xf>
    <xf numFmtId="0" fontId="29" fillId="13" borderId="178" xfId="55" applyFont="1" applyFill="1" applyBorder="1" applyAlignment="1">
      <alignment horizontal="center"/>
    </xf>
    <xf numFmtId="0" fontId="29" fillId="13" borderId="179" xfId="55" applyFont="1" applyFill="1" applyBorder="1" applyAlignment="1">
      <alignment horizontal="center"/>
    </xf>
    <xf numFmtId="0" fontId="29" fillId="13" borderId="88" xfId="55" applyFont="1" applyFill="1" applyBorder="1" applyAlignment="1">
      <alignment horizontal="center"/>
    </xf>
    <xf numFmtId="0" fontId="29" fillId="13" borderId="63" xfId="55" applyFont="1" applyFill="1" applyBorder="1" applyAlignment="1">
      <alignment horizontal="center"/>
    </xf>
    <xf numFmtId="0" fontId="123" fillId="66" borderId="16" xfId="58060" applyFont="1" applyFill="1" applyBorder="1" applyAlignment="1">
      <alignment horizontal="center" vertical="center"/>
    </xf>
    <xf numFmtId="0" fontId="123" fillId="66" borderId="18" xfId="58060" applyFont="1" applyFill="1" applyBorder="1" applyAlignment="1">
      <alignment horizontal="center" vertical="center"/>
    </xf>
    <xf numFmtId="0" fontId="124" fillId="66" borderId="88" xfId="58060" applyFont="1" applyFill="1" applyBorder="1" applyAlignment="1">
      <alignment horizontal="center" vertical="center"/>
    </xf>
    <xf numFmtId="0" fontId="124" fillId="66" borderId="15" xfId="58060" applyFont="1" applyFill="1" applyBorder="1" applyAlignment="1">
      <alignment horizontal="center" vertical="center"/>
    </xf>
    <xf numFmtId="0" fontId="124" fillId="66" borderId="16" xfId="58060" applyFont="1" applyFill="1" applyBorder="1" applyAlignment="1">
      <alignment horizontal="center" vertical="center"/>
    </xf>
    <xf numFmtId="0" fontId="124" fillId="66" borderId="53" xfId="58060" applyFont="1" applyFill="1" applyBorder="1" applyAlignment="1">
      <alignment horizontal="center" vertical="center"/>
    </xf>
    <xf numFmtId="0" fontId="124" fillId="66" borderId="63" xfId="58060" applyFont="1" applyFill="1" applyBorder="1" applyAlignment="1">
      <alignment horizontal="center" vertical="center"/>
    </xf>
    <xf numFmtId="0" fontId="124" fillId="66" borderId="0" xfId="58060" applyFont="1" applyFill="1" applyAlignment="1">
      <alignment horizontal="center" vertical="center"/>
    </xf>
    <xf numFmtId="0" fontId="124" fillId="66" borderId="14" xfId="58060" applyFont="1" applyFill="1" applyBorder="1" applyAlignment="1">
      <alignment horizontal="center" vertical="center"/>
    </xf>
    <xf numFmtId="0" fontId="124" fillId="66" borderId="17" xfId="58060" applyFont="1" applyFill="1" applyBorder="1" applyAlignment="1">
      <alignment horizontal="center" vertical="center"/>
    </xf>
    <xf numFmtId="0" fontId="124" fillId="66" borderId="18" xfId="58060" applyFont="1" applyFill="1" applyBorder="1" applyAlignment="1">
      <alignment horizontal="center" vertical="center"/>
    </xf>
    <xf numFmtId="0" fontId="124" fillId="66" borderId="92" xfId="58060" applyFont="1" applyFill="1" applyBorder="1" applyAlignment="1">
      <alignment horizontal="center" vertical="center"/>
    </xf>
    <xf numFmtId="0" fontId="124" fillId="66" borderId="94" xfId="58060" applyFont="1" applyFill="1" applyBorder="1" applyAlignment="1">
      <alignment horizontal="center" vertical="center"/>
    </xf>
    <xf numFmtId="0" fontId="124" fillId="66" borderId="177" xfId="58060" applyFont="1" applyFill="1" applyBorder="1" applyAlignment="1">
      <alignment horizontal="center" vertical="center" wrapText="1"/>
    </xf>
    <xf numFmtId="0" fontId="124" fillId="66" borderId="183" xfId="58060" applyFont="1" applyFill="1" applyBorder="1" applyAlignment="1">
      <alignment horizontal="center" vertical="center" wrapText="1"/>
    </xf>
    <xf numFmtId="0" fontId="124" fillId="67" borderId="91" xfId="58060" applyFont="1" applyFill="1" applyBorder="1" applyAlignment="1">
      <alignment horizontal="center" vertical="center"/>
    </xf>
    <xf numFmtId="0" fontId="124" fillId="67" borderId="179" xfId="58060" applyFont="1" applyFill="1" applyBorder="1" applyAlignment="1">
      <alignment horizontal="center" vertical="center"/>
    </xf>
    <xf numFmtId="0" fontId="123" fillId="66" borderId="220" xfId="58060" applyFont="1" applyFill="1" applyBorder="1" applyAlignment="1">
      <alignment horizontal="center" vertical="center"/>
    </xf>
    <xf numFmtId="0" fontId="123" fillId="66" borderId="147" xfId="58060" quotePrefix="1" applyFont="1" applyFill="1" applyBorder="1" applyAlignment="1">
      <alignment horizontal="center" vertical="center"/>
    </xf>
    <xf numFmtId="0" fontId="124" fillId="66" borderId="88" xfId="58060" applyFont="1" applyFill="1" applyBorder="1" applyAlignment="1">
      <alignment horizontal="center" vertical="center" wrapText="1"/>
    </xf>
    <xf numFmtId="0" fontId="124" fillId="66" borderId="63" xfId="58060" applyFont="1" applyFill="1" applyBorder="1" applyAlignment="1">
      <alignment horizontal="center" vertical="center" wrapText="1"/>
    </xf>
    <xf numFmtId="0" fontId="124" fillId="66" borderId="15" xfId="58060" applyFont="1" applyFill="1" applyBorder="1" applyAlignment="1">
      <alignment horizontal="center" vertical="center" wrapText="1"/>
    </xf>
    <xf numFmtId="0" fontId="124" fillId="66" borderId="14" xfId="58060" applyFont="1" applyFill="1" applyBorder="1" applyAlignment="1">
      <alignment horizontal="center" vertical="center" wrapText="1"/>
    </xf>
    <xf numFmtId="43" fontId="123" fillId="0" borderId="149" xfId="38" applyFont="1" applyFill="1" applyBorder="1" applyAlignment="1">
      <alignment horizontal="right" vertical="center"/>
    </xf>
    <xf numFmtId="43" fontId="123" fillId="0" borderId="148" xfId="38" applyFont="1" applyFill="1" applyBorder="1" applyAlignment="1">
      <alignment horizontal="right" vertical="center"/>
    </xf>
    <xf numFmtId="0" fontId="123" fillId="66" borderId="181" xfId="58060" applyFont="1" applyFill="1" applyBorder="1" applyAlignment="1">
      <alignment horizontal="center" vertical="center" wrapText="1"/>
    </xf>
    <xf numFmtId="0" fontId="123" fillId="66" borderId="175" xfId="58060" applyFont="1" applyFill="1" applyBorder="1" applyAlignment="1">
      <alignment horizontal="center" vertical="center" wrapText="1"/>
    </xf>
    <xf numFmtId="0" fontId="124" fillId="66" borderId="177" xfId="58060" applyFont="1" applyFill="1" applyBorder="1" applyAlignment="1">
      <alignment horizontal="center" vertical="center"/>
    </xf>
    <xf numFmtId="0" fontId="124" fillId="66" borderId="183" xfId="58060" applyFont="1" applyFill="1" applyBorder="1" applyAlignment="1">
      <alignment horizontal="center" vertical="center"/>
    </xf>
    <xf numFmtId="0" fontId="51" fillId="66" borderId="180" xfId="36" applyFill="1" applyBorder="1"/>
    <xf numFmtId="0" fontId="51" fillId="67" borderId="178" xfId="36" applyFill="1" applyBorder="1"/>
    <xf numFmtId="0" fontId="124" fillId="66" borderId="52" xfId="58060" applyFont="1" applyFill="1" applyBorder="1" applyAlignment="1">
      <alignment horizontal="center" vertical="center"/>
    </xf>
    <xf numFmtId="0" fontId="124" fillId="66" borderId="62" xfId="58060" applyFont="1" applyFill="1" applyBorder="1" applyAlignment="1">
      <alignment horizontal="center" vertical="center"/>
    </xf>
    <xf numFmtId="0" fontId="124" fillId="66" borderId="37" xfId="58060" applyFont="1" applyFill="1" applyBorder="1" applyAlignment="1">
      <alignment horizontal="center" vertical="center"/>
    </xf>
    <xf numFmtId="0" fontId="124" fillId="66" borderId="38" xfId="58060" applyFont="1" applyFill="1" applyBorder="1" applyAlignment="1">
      <alignment horizontal="center" vertical="center"/>
    </xf>
    <xf numFmtId="0" fontId="124" fillId="66" borderId="131" xfId="58060" applyFont="1" applyFill="1" applyBorder="1" applyAlignment="1">
      <alignment horizontal="center" vertical="center"/>
    </xf>
    <xf numFmtId="0" fontId="124" fillId="67" borderId="92" xfId="58060" applyFont="1" applyFill="1" applyBorder="1" applyAlignment="1">
      <alignment horizontal="center" vertical="center"/>
    </xf>
    <xf numFmtId="0" fontId="124" fillId="67" borderId="93" xfId="58060" applyFont="1" applyFill="1" applyBorder="1" applyAlignment="1">
      <alignment horizontal="center" vertical="center"/>
    </xf>
    <xf numFmtId="0" fontId="124" fillId="67" borderId="94" xfId="58060" applyFont="1" applyFill="1" applyBorder="1" applyAlignment="1">
      <alignment horizontal="center" vertical="center"/>
    </xf>
    <xf numFmtId="0" fontId="123" fillId="66" borderId="32" xfId="58060" applyFont="1" applyFill="1" applyBorder="1" applyAlignment="1">
      <alignment horizontal="center" vertical="center"/>
    </xf>
    <xf numFmtId="0" fontId="123" fillId="66" borderId="36" xfId="58060" applyFont="1" applyFill="1" applyBorder="1" applyAlignment="1">
      <alignment horizontal="center" vertical="center"/>
    </xf>
    <xf numFmtId="0" fontId="123" fillId="66" borderId="132" xfId="58060" applyFont="1" applyFill="1" applyBorder="1" applyAlignment="1">
      <alignment horizontal="center" vertical="center"/>
    </xf>
    <xf numFmtId="0" fontId="123" fillId="66" borderId="26" xfId="58060" applyFont="1" applyFill="1" applyBorder="1" applyAlignment="1">
      <alignment horizontal="center" vertical="center"/>
    </xf>
    <xf numFmtId="0" fontId="123" fillId="66" borderId="55" xfId="58060" applyFont="1" applyFill="1" applyBorder="1" applyAlignment="1">
      <alignment horizontal="center" vertical="center"/>
    </xf>
    <xf numFmtId="0" fontId="123" fillId="66" borderId="131" xfId="58060" applyFont="1" applyFill="1" applyBorder="1" applyAlignment="1">
      <alignment horizontal="center" vertical="center"/>
    </xf>
    <xf numFmtId="0" fontId="123" fillId="66" borderId="44" xfId="58060" applyFont="1" applyFill="1" applyBorder="1" applyAlignment="1">
      <alignment horizontal="center" vertical="center"/>
    </xf>
    <xf numFmtId="0" fontId="123" fillId="66" borderId="74" xfId="58060" applyFont="1" applyFill="1" applyBorder="1" applyAlignment="1">
      <alignment horizontal="center" vertical="center"/>
    </xf>
    <xf numFmtId="0" fontId="123" fillId="66" borderId="88" xfId="58060" applyFont="1" applyFill="1" applyBorder="1" applyAlignment="1">
      <alignment horizontal="center" vertical="center"/>
    </xf>
    <xf numFmtId="0" fontId="123" fillId="66" borderId="53" xfId="58060" applyFont="1" applyFill="1" applyBorder="1" applyAlignment="1">
      <alignment horizontal="center" vertical="center"/>
    </xf>
    <xf numFmtId="0" fontId="123" fillId="66" borderId="62" xfId="58060" applyFont="1" applyFill="1" applyBorder="1" applyAlignment="1">
      <alignment horizontal="center" vertical="center"/>
    </xf>
    <xf numFmtId="0" fontId="123" fillId="66" borderId="227" xfId="58060" applyFont="1" applyFill="1" applyBorder="1" applyAlignment="1">
      <alignment horizontal="center" vertical="center"/>
    </xf>
    <xf numFmtId="0" fontId="123" fillId="66" borderId="38" xfId="58060" applyFont="1" applyFill="1" applyBorder="1" applyAlignment="1">
      <alignment horizontal="center" vertical="center"/>
    </xf>
    <xf numFmtId="0" fontId="123" fillId="66" borderId="143" xfId="58060" applyFont="1" applyFill="1" applyBorder="1" applyAlignment="1">
      <alignment horizontal="center" vertical="center"/>
    </xf>
    <xf numFmtId="0" fontId="123" fillId="66" borderId="147" xfId="58060" applyFont="1" applyFill="1" applyBorder="1" applyAlignment="1">
      <alignment horizontal="center" vertical="center"/>
    </xf>
    <xf numFmtId="0" fontId="123" fillId="66" borderId="95" xfId="58060" applyFont="1" applyFill="1" applyBorder="1" applyAlignment="1">
      <alignment horizontal="center" vertical="center" wrapText="1"/>
    </xf>
    <xf numFmtId="0" fontId="123" fillId="66" borderId="224" xfId="58060" applyFont="1" applyFill="1" applyBorder="1" applyAlignment="1">
      <alignment horizontal="center" vertical="center" wrapText="1"/>
    </xf>
    <xf numFmtId="0" fontId="123" fillId="66" borderId="0" xfId="58060" applyFont="1" applyFill="1" applyAlignment="1">
      <alignment horizontal="center" vertical="center"/>
    </xf>
    <xf numFmtId="0" fontId="123" fillId="66" borderId="15" xfId="58060" applyFont="1" applyFill="1" applyBorder="1" applyAlignment="1">
      <alignment horizontal="center" vertical="center"/>
    </xf>
    <xf numFmtId="0" fontId="123" fillId="66" borderId="14" xfId="58060" applyFont="1" applyFill="1" applyBorder="1" applyAlignment="1">
      <alignment horizontal="center" vertical="center"/>
    </xf>
    <xf numFmtId="0" fontId="123" fillId="66" borderId="64" xfId="58060" applyFont="1" applyFill="1" applyBorder="1" applyAlignment="1">
      <alignment horizontal="center" vertical="center"/>
    </xf>
    <xf numFmtId="43" fontId="25" fillId="0" borderId="220" xfId="25" applyFont="1" applyFill="1" applyBorder="1" applyAlignment="1">
      <alignment horizontal="center" vertical="center"/>
    </xf>
    <xf numFmtId="43" fontId="25" fillId="0" borderId="147" xfId="25" applyFont="1" applyFill="1" applyBorder="1" applyAlignment="1">
      <alignment horizontal="center" vertical="center"/>
    </xf>
    <xf numFmtId="43" fontId="123" fillId="0" borderId="220" xfId="25" applyFont="1" applyFill="1" applyBorder="1" applyAlignment="1">
      <alignment horizontal="center" vertical="center"/>
    </xf>
    <xf numFmtId="43" fontId="123" fillId="0" borderId="147" xfId="25" applyFont="1" applyFill="1" applyBorder="1" applyAlignment="1">
      <alignment horizontal="center" vertical="center"/>
    </xf>
    <xf numFmtId="43" fontId="130" fillId="0" borderId="220" xfId="25" applyFont="1" applyFill="1" applyBorder="1" applyAlignment="1">
      <alignment horizontal="center" vertical="center"/>
    </xf>
    <xf numFmtId="43" fontId="130" fillId="0" borderId="147" xfId="25" applyFont="1" applyFill="1" applyBorder="1" applyAlignment="1">
      <alignment horizontal="center" vertical="center"/>
    </xf>
    <xf numFmtId="0" fontId="51" fillId="67" borderId="179" xfId="36" applyFill="1" applyBorder="1"/>
    <xf numFmtId="43" fontId="123" fillId="68" borderId="96" xfId="38" applyFont="1" applyFill="1" applyBorder="1" applyAlignment="1">
      <alignment horizontal="right" vertical="center"/>
    </xf>
    <xf numFmtId="43" fontId="123" fillId="68" borderId="143" xfId="38" applyFont="1" applyFill="1" applyBorder="1" applyAlignment="1">
      <alignment horizontal="right" vertical="center"/>
    </xf>
    <xf numFmtId="43" fontId="123" fillId="68" borderId="80" xfId="38" applyFont="1" applyFill="1" applyBorder="1" applyAlignment="1">
      <alignment horizontal="right" vertical="center"/>
    </xf>
    <xf numFmtId="0" fontId="51" fillId="67" borderId="178" xfId="41" applyFill="1" applyBorder="1"/>
    <xf numFmtId="0" fontId="123" fillId="66" borderId="51" xfId="58060" applyFont="1" applyFill="1" applyBorder="1" applyAlignment="1">
      <alignment horizontal="center" vertical="center"/>
    </xf>
    <xf numFmtId="0" fontId="123" fillId="66" borderId="54" xfId="58060" applyFont="1" applyFill="1" applyBorder="1" applyAlignment="1">
      <alignment horizontal="center" vertical="center"/>
    </xf>
    <xf numFmtId="0" fontId="123" fillId="66" borderId="89" xfId="58060" applyFont="1" applyFill="1" applyBorder="1" applyAlignment="1">
      <alignment horizontal="center" vertical="center"/>
    </xf>
    <xf numFmtId="170" fontId="54" fillId="0" borderId="148" xfId="119" applyFont="1" applyFill="1" applyBorder="1" applyAlignment="1">
      <alignment horizontal="center"/>
    </xf>
    <xf numFmtId="0" fontId="32" fillId="6" borderId="0" xfId="0" applyFont="1" applyFill="1" applyAlignment="1">
      <alignment horizontal="center" vertical="center"/>
    </xf>
    <xf numFmtId="0" fontId="39" fillId="6" borderId="0" xfId="0" applyFont="1" applyFill="1" applyAlignment="1">
      <alignment horizontal="center" vertical="center"/>
    </xf>
    <xf numFmtId="4" fontId="17" fillId="4" borderId="34" xfId="73" applyNumberFormat="1" applyFont="1" applyFill="1" applyBorder="1" applyAlignment="1">
      <alignment horizontal="center"/>
    </xf>
    <xf numFmtId="41" fontId="9" fillId="5" borderId="86" xfId="68" applyNumberFormat="1" applyFont="1" applyFill="1" applyBorder="1" applyAlignment="1">
      <alignment horizontal="center" vertical="center"/>
    </xf>
    <xf numFmtId="41" fontId="9" fillId="5" borderId="87" xfId="68" applyNumberFormat="1" applyFont="1" applyFill="1" applyBorder="1" applyAlignment="1">
      <alignment horizontal="center" vertical="center"/>
    </xf>
    <xf numFmtId="41" fontId="9" fillId="5" borderId="82" xfId="68" applyNumberFormat="1" applyFont="1" applyFill="1" applyBorder="1" applyAlignment="1">
      <alignment horizontal="center" vertical="center"/>
    </xf>
    <xf numFmtId="41" fontId="9" fillId="5" borderId="5" xfId="68" applyNumberFormat="1" applyFont="1" applyFill="1" applyBorder="1" applyAlignment="1">
      <alignment horizontal="center" vertical="center"/>
    </xf>
    <xf numFmtId="0" fontId="20" fillId="3" borderId="1" xfId="68" applyFont="1" applyFill="1" applyBorder="1" applyAlignment="1">
      <alignment horizontal="center" vertical="center"/>
    </xf>
    <xf numFmtId="0" fontId="20" fillId="3" borderId="0" xfId="68" applyFont="1" applyFill="1" applyAlignment="1">
      <alignment horizontal="center" vertical="center"/>
    </xf>
    <xf numFmtId="0" fontId="20" fillId="3" borderId="2" xfId="68" applyFont="1" applyFill="1" applyBorder="1" applyAlignment="1">
      <alignment horizontal="center" vertical="center"/>
    </xf>
    <xf numFmtId="0" fontId="14" fillId="5" borderId="11" xfId="68" applyFont="1" applyFill="1" applyBorder="1" applyAlignment="1">
      <alignment horizontal="center" vertical="center"/>
    </xf>
    <xf numFmtId="0" fontId="14" fillId="5" borderId="12" xfId="68" applyFont="1" applyFill="1" applyBorder="1" applyAlignment="1">
      <alignment horizontal="center" vertical="center"/>
    </xf>
    <xf numFmtId="0" fontId="14" fillId="5" borderId="82" xfId="68" applyFont="1" applyFill="1" applyBorder="1" applyAlignment="1">
      <alignment horizontal="center" vertical="center"/>
    </xf>
    <xf numFmtId="0" fontId="14" fillId="5" borderId="3" xfId="68" applyFont="1" applyFill="1" applyBorder="1" applyAlignment="1">
      <alignment horizontal="center" vertical="center"/>
    </xf>
    <xf numFmtId="0" fontId="14" fillId="5" borderId="4" xfId="68" applyFont="1" applyFill="1" applyBorder="1" applyAlignment="1">
      <alignment horizontal="center" vertical="center"/>
    </xf>
    <xf numFmtId="0" fontId="14" fillId="5" borderId="5" xfId="68" applyFont="1" applyFill="1" applyBorder="1" applyAlignment="1">
      <alignment horizontal="center" vertical="center"/>
    </xf>
    <xf numFmtId="41" fontId="9" fillId="5" borderId="83" xfId="68" applyNumberFormat="1" applyFont="1" applyFill="1" applyBorder="1" applyAlignment="1">
      <alignment horizontal="center" vertical="center"/>
    </xf>
    <xf numFmtId="0" fontId="9" fillId="5" borderId="84" xfId="68" applyFont="1" applyFill="1" applyBorder="1" applyAlignment="1">
      <alignment horizontal="center" vertical="center"/>
    </xf>
    <xf numFmtId="0" fontId="9" fillId="5" borderId="85" xfId="68" applyFont="1" applyFill="1" applyBorder="1" applyAlignment="1">
      <alignment horizontal="center" vertical="center"/>
    </xf>
    <xf numFmtId="0" fontId="9" fillId="5" borderId="12" xfId="68" applyFont="1" applyFill="1" applyBorder="1" applyAlignment="1">
      <alignment horizontal="center" vertical="center"/>
    </xf>
    <xf numFmtId="0" fontId="9" fillId="5" borderId="31" xfId="68" applyFont="1" applyFill="1" applyBorder="1" applyAlignment="1">
      <alignment horizontal="center" vertical="center"/>
    </xf>
    <xf numFmtId="0" fontId="9" fillId="5" borderId="0" xfId="68" applyFont="1" applyFill="1" applyAlignment="1">
      <alignment horizontal="center" vertical="center"/>
    </xf>
    <xf numFmtId="0" fontId="8" fillId="0" borderId="270" xfId="24804" applyFont="1" applyBorder="1" applyAlignment="1">
      <alignment horizontal="left" vertical="center" wrapText="1"/>
    </xf>
    <xf numFmtId="0" fontId="8" fillId="0" borderId="266" xfId="24804" applyFont="1" applyBorder="1" applyAlignment="1">
      <alignment horizontal="left" vertical="center" wrapText="1"/>
    </xf>
    <xf numFmtId="0" fontId="8" fillId="0" borderId="275" xfId="24804" applyFont="1" applyBorder="1" applyAlignment="1">
      <alignment horizontal="left" vertical="center" wrapText="1"/>
    </xf>
    <xf numFmtId="0" fontId="8" fillId="0" borderId="270" xfId="24804" applyFont="1" applyBorder="1" applyAlignment="1">
      <alignment horizontal="center" vertical="center" wrapText="1"/>
    </xf>
    <xf numFmtId="0" fontId="8" fillId="0" borderId="266" xfId="24804" applyFont="1" applyBorder="1" applyAlignment="1">
      <alignment horizontal="center" vertical="center" wrapText="1"/>
    </xf>
    <xf numFmtId="0" fontId="8" fillId="0" borderId="275" xfId="24804" applyFont="1" applyBorder="1" applyAlignment="1">
      <alignment horizontal="center" vertical="center" wrapText="1"/>
    </xf>
    <xf numFmtId="173" fontId="150" fillId="0" borderId="88" xfId="8" applyNumberFormat="1" applyFont="1" applyFill="1" applyBorder="1" applyAlignment="1">
      <alignment horizontal="center" vertical="center"/>
    </xf>
    <xf numFmtId="173" fontId="150" fillId="0" borderId="53" xfId="8" applyNumberFormat="1" applyFont="1" applyFill="1" applyBorder="1" applyAlignment="1">
      <alignment horizontal="center" vertical="center"/>
    </xf>
    <xf numFmtId="173" fontId="150" fillId="0" borderId="63" xfId="8" applyNumberFormat="1" applyFont="1" applyFill="1" applyBorder="1" applyAlignment="1">
      <alignment horizontal="center" vertical="center"/>
    </xf>
    <xf numFmtId="0" fontId="5" fillId="8" borderId="51" xfId="8" applyNumberFormat="1" applyFont="1" applyFill="1" applyBorder="1" applyAlignment="1">
      <alignment horizontal="center" vertical="center"/>
    </xf>
    <xf numFmtId="0" fontId="5" fillId="8" borderId="55" xfId="8" applyNumberFormat="1" applyFont="1" applyFill="1" applyBorder="1" applyAlignment="1">
      <alignment horizontal="center" vertical="center"/>
    </xf>
    <xf numFmtId="0" fontId="5" fillId="8" borderId="52" xfId="8" applyNumberFormat="1" applyFont="1" applyFill="1" applyBorder="1" applyAlignment="1">
      <alignment horizontal="center" vertical="center"/>
    </xf>
    <xf numFmtId="0" fontId="5" fillId="8" borderId="53" xfId="8" applyNumberFormat="1" applyFont="1" applyFill="1" applyBorder="1" applyAlignment="1">
      <alignment horizontal="center" vertical="center"/>
    </xf>
    <xf numFmtId="0" fontId="5" fillId="8" borderId="62" xfId="8" applyNumberFormat="1" applyFont="1" applyFill="1" applyBorder="1" applyAlignment="1">
      <alignment horizontal="center" vertical="center"/>
    </xf>
    <xf numFmtId="0" fontId="5" fillId="8" borderId="37" xfId="8" applyNumberFormat="1" applyFont="1" applyFill="1" applyBorder="1" applyAlignment="1">
      <alignment horizontal="center" vertical="center"/>
    </xf>
    <xf numFmtId="0" fontId="5" fillId="8" borderId="38" xfId="8" applyNumberFormat="1" applyFont="1" applyFill="1" applyBorder="1" applyAlignment="1">
      <alignment horizontal="center" vertical="center"/>
    </xf>
    <xf numFmtId="0" fontId="5" fillId="8" borderId="131" xfId="8" applyNumberFormat="1" applyFont="1" applyFill="1" applyBorder="1" applyAlignment="1">
      <alignment horizontal="center" vertical="center"/>
    </xf>
    <xf numFmtId="173" fontId="5" fillId="8" borderId="52" xfId="8" applyNumberFormat="1" applyFont="1" applyFill="1" applyBorder="1" applyAlignment="1">
      <alignment horizontal="center" vertical="center"/>
    </xf>
    <xf numFmtId="173" fontId="5" fillId="8" borderId="62" xfId="8" applyNumberFormat="1" applyFont="1" applyFill="1" applyBorder="1" applyAlignment="1">
      <alignment horizontal="center" vertical="center"/>
    </xf>
    <xf numFmtId="173" fontId="5" fillId="8" borderId="37" xfId="8" applyNumberFormat="1" applyFont="1" applyFill="1" applyBorder="1" applyAlignment="1">
      <alignment horizontal="center" vertical="center"/>
    </xf>
    <xf numFmtId="173" fontId="5" fillId="8" borderId="131" xfId="8" applyNumberFormat="1" applyFont="1" applyFill="1" applyBorder="1" applyAlignment="1">
      <alignment horizontal="center" vertical="center"/>
    </xf>
    <xf numFmtId="0" fontId="7" fillId="0" borderId="270" xfId="24804" applyFont="1" applyBorder="1" applyAlignment="1">
      <alignment horizontal="left" vertical="center" wrapText="1"/>
    </xf>
    <xf numFmtId="0" fontId="7" fillId="0" borderId="266" xfId="24804" applyFont="1" applyBorder="1" applyAlignment="1">
      <alignment horizontal="left" vertical="center" wrapText="1"/>
    </xf>
    <xf numFmtId="0" fontId="7" fillId="0" borderId="275" xfId="24804" applyFont="1" applyBorder="1" applyAlignment="1">
      <alignment horizontal="left" vertical="center" wrapText="1"/>
    </xf>
    <xf numFmtId="0" fontId="8" fillId="73" borderId="264" xfId="24804" applyFont="1" applyFill="1" applyBorder="1" applyAlignment="1">
      <alignment horizontal="left" wrapText="1"/>
    </xf>
    <xf numFmtId="0" fontId="8" fillId="73" borderId="263" xfId="24804" applyFont="1" applyFill="1" applyBorder="1" applyAlignment="1">
      <alignment horizontal="left" wrapText="1"/>
    </xf>
    <xf numFmtId="0" fontId="8" fillId="73" borderId="262" xfId="24804" applyFont="1" applyFill="1" applyBorder="1" applyAlignment="1">
      <alignment horizontal="left" wrapText="1"/>
    </xf>
    <xf numFmtId="0" fontId="7" fillId="0" borderId="290" xfId="24804" applyFont="1" applyBorder="1" applyAlignment="1">
      <alignment horizontal="left" vertical="center" wrapText="1"/>
    </xf>
    <xf numFmtId="0" fontId="8" fillId="0" borderId="305" xfId="24804" applyFont="1" applyBorder="1" applyAlignment="1">
      <alignment horizontal="left" vertical="center" wrapText="1"/>
    </xf>
    <xf numFmtId="0" fontId="8" fillId="0" borderId="242" xfId="24804" applyFont="1" applyBorder="1" applyAlignment="1">
      <alignment horizontal="left" vertical="center" wrapText="1"/>
    </xf>
    <xf numFmtId="0" fontId="8" fillId="0" borderId="304" xfId="24804" applyFont="1" applyBorder="1" applyAlignment="1">
      <alignment horizontal="left" vertical="center" wrapText="1"/>
    </xf>
    <xf numFmtId="0" fontId="7" fillId="0" borderId="270" xfId="24804" applyFont="1" applyBorder="1" applyAlignment="1">
      <alignment vertical="center" wrapText="1"/>
    </xf>
    <xf numFmtId="0" fontId="7" fillId="0" borderId="266" xfId="24804" applyFont="1" applyBorder="1" applyAlignment="1">
      <alignment vertical="center" wrapText="1"/>
    </xf>
    <xf numFmtId="0" fontId="7" fillId="0" borderId="290" xfId="24804" applyFont="1" applyBorder="1" applyAlignment="1">
      <alignment vertical="center" wrapText="1"/>
    </xf>
    <xf numFmtId="0" fontId="8" fillId="0" borderId="270" xfId="24804" applyFont="1" applyBorder="1" applyAlignment="1">
      <alignment horizontal="left" vertical="top" wrapText="1"/>
    </xf>
    <xf numFmtId="0" fontId="8" fillId="0" borderId="266" xfId="24804" applyFont="1" applyBorder="1" applyAlignment="1">
      <alignment horizontal="left" vertical="top" wrapText="1"/>
    </xf>
    <xf numFmtId="0" fontId="8" fillId="0" borderId="275" xfId="24804" applyFont="1" applyBorder="1" applyAlignment="1">
      <alignment horizontal="left" vertical="top" wrapText="1"/>
    </xf>
    <xf numFmtId="0" fontId="8" fillId="0" borderId="151" xfId="24804" applyFont="1" applyBorder="1" applyAlignment="1">
      <alignment horizontal="left" vertical="center" wrapText="1"/>
    </xf>
    <xf numFmtId="0" fontId="8" fillId="0" borderId="303" xfId="24804" applyFont="1" applyBorder="1" applyAlignment="1">
      <alignment horizontal="left" vertical="top" wrapText="1"/>
    </xf>
    <xf numFmtId="0" fontId="8" fillId="0" borderId="30" xfId="24804" applyFont="1" applyBorder="1" applyAlignment="1">
      <alignment horizontal="left" vertical="top" wrapText="1"/>
    </xf>
    <xf numFmtId="0" fontId="8" fillId="0" borderId="302" xfId="24804" applyFont="1" applyBorder="1" applyAlignment="1">
      <alignment horizontal="left" vertical="top" wrapText="1"/>
    </xf>
    <xf numFmtId="0" fontId="7" fillId="0" borderId="305" xfId="24804" applyFont="1" applyBorder="1" applyAlignment="1">
      <alignment horizontal="left" vertical="top" wrapText="1"/>
    </xf>
    <xf numFmtId="0" fontId="7" fillId="0" borderId="242" xfId="24804" applyFont="1" applyBorder="1" applyAlignment="1">
      <alignment horizontal="left" vertical="top" wrapText="1"/>
    </xf>
    <xf numFmtId="0" fontId="7" fillId="0" borderId="304" xfId="24804" applyFont="1" applyBorder="1" applyAlignment="1">
      <alignment horizontal="left" vertical="top" wrapText="1"/>
    </xf>
    <xf numFmtId="0" fontId="7" fillId="0" borderId="268" xfId="24804" applyFont="1" applyBorder="1" applyAlignment="1">
      <alignment horizontal="center" vertical="center"/>
    </xf>
    <xf numFmtId="0" fontId="7" fillId="0" borderId="271" xfId="24804" applyFont="1" applyBorder="1" applyAlignment="1">
      <alignment horizontal="center" vertical="center"/>
    </xf>
    <xf numFmtId="0" fontId="7" fillId="0" borderId="300" xfId="24804" applyFont="1" applyBorder="1" applyAlignment="1">
      <alignment horizontal="center" vertical="center"/>
    </xf>
    <xf numFmtId="0" fontId="8" fillId="0" borderId="270" xfId="3168" applyNumberFormat="1" applyFont="1" applyFill="1" applyBorder="1" applyAlignment="1">
      <alignment horizontal="left" vertical="top" wrapText="1"/>
    </xf>
    <xf numFmtId="0" fontId="8" fillId="0" borderId="266" xfId="3168" applyNumberFormat="1" applyFont="1" applyFill="1" applyBorder="1" applyAlignment="1">
      <alignment horizontal="left" vertical="top" wrapText="1"/>
    </xf>
    <xf numFmtId="0" fontId="143" fillId="73" borderId="264" xfId="24804" applyFont="1" applyFill="1" applyBorder="1" applyAlignment="1">
      <alignment horizontal="left" wrapText="1"/>
    </xf>
    <xf numFmtId="0" fontId="143" fillId="73" borderId="263" xfId="24804" applyFont="1" applyFill="1" applyBorder="1" applyAlignment="1">
      <alignment horizontal="left" wrapText="1"/>
    </xf>
    <xf numFmtId="0" fontId="143" fillId="73" borderId="262" xfId="24804" applyFont="1" applyFill="1" applyBorder="1" applyAlignment="1">
      <alignment horizontal="left" wrapText="1"/>
    </xf>
    <xf numFmtId="0" fontId="7" fillId="0" borderId="297" xfId="24804" applyFont="1" applyBorder="1" applyAlignment="1">
      <alignment horizontal="left" vertical="top" wrapText="1"/>
    </xf>
    <xf numFmtId="0" fontId="7" fillId="0" borderId="273" xfId="24804" applyFont="1" applyBorder="1" applyAlignment="1">
      <alignment horizontal="left" vertical="top" wrapText="1"/>
    </xf>
    <xf numFmtId="0" fontId="7" fillId="0" borderId="296" xfId="24804" applyFont="1" applyBorder="1" applyAlignment="1">
      <alignment horizontal="left" vertical="top" wrapText="1"/>
    </xf>
    <xf numFmtId="0" fontId="44" fillId="0" borderId="0" xfId="61" applyFont="1" applyAlignment="1">
      <alignment horizontal="center"/>
    </xf>
    <xf numFmtId="0" fontId="48" fillId="0" borderId="65" xfId="61" applyFont="1" applyBorder="1" applyAlignment="1">
      <alignment horizontal="center" vertical="center"/>
    </xf>
    <xf numFmtId="0" fontId="48" fillId="0" borderId="66" xfId="61" applyFont="1" applyBorder="1" applyAlignment="1">
      <alignment horizontal="center" vertical="center"/>
    </xf>
    <xf numFmtId="0" fontId="41" fillId="0" borderId="113" xfId="61" applyFont="1" applyBorder="1" applyAlignment="1">
      <alignment horizontal="center"/>
    </xf>
    <xf numFmtId="0" fontId="41" fillId="0" borderId="70" xfId="61" applyFont="1" applyBorder="1" applyAlignment="1">
      <alignment horizontal="center"/>
    </xf>
    <xf numFmtId="0" fontId="42" fillId="0" borderId="0" xfId="61" applyFont="1" applyAlignment="1">
      <alignment horizontal="center" vertical="center"/>
    </xf>
    <xf numFmtId="0" fontId="9" fillId="0" borderId="31" xfId="63" applyFont="1" applyBorder="1" applyAlignment="1">
      <alignment horizontal="center" vertical="center"/>
    </xf>
    <xf numFmtId="0" fontId="9" fillId="0" borderId="36" xfId="63" applyFont="1" applyBorder="1" applyAlignment="1">
      <alignment horizontal="center" vertical="center"/>
    </xf>
    <xf numFmtId="0" fontId="9" fillId="0" borderId="0" xfId="50" applyFont="1" applyFill="1" applyAlignment="1">
      <alignment horizontal="center" vertical="center"/>
    </xf>
    <xf numFmtId="187" fontId="9" fillId="0" borderId="89" xfId="43" applyNumberFormat="1" applyFont="1" applyFill="1" applyBorder="1" applyAlignment="1">
      <alignment horizontal="center" vertical="center" wrapText="1"/>
    </xf>
    <xf numFmtId="187" fontId="9" fillId="0" borderId="26" xfId="43" applyNumberFormat="1" applyFont="1" applyFill="1" applyBorder="1" applyAlignment="1">
      <alignment horizontal="center" vertical="center" wrapText="1"/>
    </xf>
    <xf numFmtId="187" fontId="9" fillId="0" borderId="74" xfId="43" applyNumberFormat="1" applyFont="1" applyFill="1" applyBorder="1" applyAlignment="1">
      <alignment horizontal="center" vertical="center" wrapText="1"/>
    </xf>
    <xf numFmtId="0" fontId="56" fillId="0" borderId="0" xfId="0" applyFont="1" applyAlignment="1">
      <alignment horizontal="center"/>
    </xf>
    <xf numFmtId="0" fontId="9" fillId="0" borderId="51" xfId="66" applyFont="1" applyBorder="1" applyAlignment="1">
      <alignment horizontal="center" vertical="center"/>
    </xf>
    <xf numFmtId="0" fontId="9" fillId="0" borderId="55" xfId="66" applyFont="1" applyBorder="1" applyAlignment="1">
      <alignment horizontal="center" vertical="center"/>
    </xf>
    <xf numFmtId="0" fontId="9" fillId="0" borderId="54" xfId="66" applyFont="1" applyBorder="1" applyAlignment="1">
      <alignment horizontal="center" vertical="center"/>
    </xf>
    <xf numFmtId="0" fontId="9" fillId="0" borderId="44" xfId="66" applyFont="1" applyBorder="1" applyAlignment="1">
      <alignment horizontal="center" vertical="center"/>
    </xf>
    <xf numFmtId="0" fontId="40" fillId="0" borderId="0" xfId="61" applyFont="1" applyAlignment="1">
      <alignment horizontal="center"/>
    </xf>
    <xf numFmtId="0" fontId="11" fillId="0" borderId="0" xfId="61" applyFont="1"/>
    <xf numFmtId="0" fontId="58" fillId="0" borderId="0" xfId="24648" applyFont="1" applyAlignment="1">
      <alignment horizontal="center" vertical="center"/>
    </xf>
    <xf numFmtId="0" fontId="148" fillId="0" borderId="0" xfId="24648" applyFont="1" applyAlignment="1">
      <alignment horizontal="center" vertical="center" wrapText="1"/>
    </xf>
    <xf numFmtId="0" fontId="3" fillId="0" borderId="239" xfId="3175" applyFont="1" applyBorder="1" applyAlignment="1">
      <alignment horizontal="center" vertical="center"/>
    </xf>
    <xf numFmtId="0" fontId="3" fillId="0" borderId="44" xfId="3175" applyFont="1" applyBorder="1" applyAlignment="1">
      <alignment horizontal="center" vertical="center"/>
    </xf>
    <xf numFmtId="0" fontId="3" fillId="0" borderId="0" xfId="24648" applyFont="1" applyAlignment="1">
      <alignment horizontal="left" vertical="top" wrapText="1"/>
    </xf>
    <xf numFmtId="0" fontId="85" fillId="0" borderId="0" xfId="24648" applyFont="1"/>
    <xf numFmtId="0" fontId="3" fillId="0" borderId="256" xfId="24648" applyFont="1" applyBorder="1" applyAlignment="1">
      <alignment horizontal="center" vertical="center"/>
    </xf>
    <xf numFmtId="0" fontId="83" fillId="0" borderId="252" xfId="24648" applyFont="1" applyBorder="1"/>
    <xf numFmtId="0" fontId="3" fillId="0" borderId="0" xfId="24648" applyFont="1" applyAlignment="1">
      <alignment horizontal="left" vertical="center"/>
    </xf>
    <xf numFmtId="0" fontId="5" fillId="0" borderId="0" xfId="24648" applyFont="1" applyAlignment="1">
      <alignment horizontal="center" vertical="center"/>
    </xf>
    <xf numFmtId="0" fontId="142" fillId="0" borderId="0" xfId="24648" applyFont="1"/>
    <xf numFmtId="0" fontId="3" fillId="0" borderId="239" xfId="104" applyFont="1" applyBorder="1" applyAlignment="1">
      <alignment horizontal="center" vertical="center"/>
    </xf>
    <xf numFmtId="0" fontId="3" fillId="0" borderId="44" xfId="104" applyFont="1" applyBorder="1" applyAlignment="1">
      <alignment horizontal="center" vertical="center"/>
    </xf>
    <xf numFmtId="0" fontId="13" fillId="0" borderId="239" xfId="104" applyFont="1" applyBorder="1" applyAlignment="1">
      <alignment horizontal="center" vertical="center"/>
    </xf>
    <xf numFmtId="0" fontId="13" fillId="0" borderId="44" xfId="104" applyFont="1" applyBorder="1" applyAlignment="1">
      <alignment horizontal="center" vertical="center"/>
    </xf>
    <xf numFmtId="0" fontId="13" fillId="0" borderId="256" xfId="24648" applyFont="1" applyBorder="1" applyAlignment="1">
      <alignment horizontal="center" vertical="center"/>
    </xf>
    <xf numFmtId="0" fontId="3" fillId="0" borderId="0" xfId="3171" applyAlignment="1">
      <alignment horizontal="left" vertical="top" wrapText="1"/>
    </xf>
    <xf numFmtId="0" fontId="133" fillId="0" borderId="239" xfId="3175" applyFont="1" applyBorder="1" applyAlignment="1">
      <alignment horizontal="center" vertical="center"/>
    </xf>
    <xf numFmtId="0" fontId="133" fillId="0" borderId="44" xfId="3175" applyFont="1" applyBorder="1" applyAlignment="1">
      <alignment horizontal="center" vertical="center"/>
    </xf>
    <xf numFmtId="0" fontId="133" fillId="0" borderId="239" xfId="104" applyFont="1" applyBorder="1" applyAlignment="1">
      <alignment horizontal="center" vertical="center"/>
    </xf>
    <xf numFmtId="0" fontId="133" fillId="0" borderId="44" xfId="104" applyFont="1" applyBorder="1" applyAlignment="1">
      <alignment horizontal="center" vertical="center"/>
    </xf>
    <xf numFmtId="0" fontId="51" fillId="0" borderId="0" xfId="24648"/>
    <xf numFmtId="0" fontId="58" fillId="0" borderId="279" xfId="24648" applyFont="1" applyBorder="1" applyAlignment="1">
      <alignment horizontal="center" vertical="center"/>
    </xf>
    <xf numFmtId="0" fontId="83" fillId="0" borderId="248" xfId="24648" applyFont="1" applyBorder="1"/>
    <xf numFmtId="0" fontId="54" fillId="0" borderId="277" xfId="24648" applyFont="1" applyBorder="1" applyAlignment="1">
      <alignment horizontal="center" vertical="center"/>
    </xf>
    <xf numFmtId="0" fontId="83" fillId="0" borderId="250" xfId="24648" applyFont="1" applyBorder="1" applyAlignment="1">
      <alignment vertical="center"/>
    </xf>
  </cellXfs>
  <cellStyles count="58143">
    <cellStyle name="20% - Accent1 2" xfId="23491"/>
    <cellStyle name="20% - Accent1 2 2" xfId="23490"/>
    <cellStyle name="20% - Accent1 3" xfId="23489"/>
    <cellStyle name="20% - Accent1 3 2" xfId="23488"/>
    <cellStyle name="20% - Accent1 4" xfId="23487"/>
    <cellStyle name="20% - Accent2 2" xfId="23486"/>
    <cellStyle name="20% - Accent2 2 2" xfId="23485"/>
    <cellStyle name="20% - Accent2 3" xfId="23484"/>
    <cellStyle name="20% - Accent2 3 2" xfId="23483"/>
    <cellStyle name="20% - Accent2 4" xfId="23482"/>
    <cellStyle name="20% - Accent3 2" xfId="23481"/>
    <cellStyle name="20% - Accent3 2 2" xfId="23480"/>
    <cellStyle name="20% - Accent3 3" xfId="23479"/>
    <cellStyle name="20% - Accent3 3 2" xfId="23478"/>
    <cellStyle name="20% - Accent3 4" xfId="23477"/>
    <cellStyle name="20% - Accent4 2" xfId="23476"/>
    <cellStyle name="20% - Accent4 2 2" xfId="23475"/>
    <cellStyle name="20% - Accent4 3" xfId="23474"/>
    <cellStyle name="20% - Accent4 3 2" xfId="23473"/>
    <cellStyle name="20% - Accent4 4" xfId="23472"/>
    <cellStyle name="20% - Accent5 2" xfId="23471"/>
    <cellStyle name="20% - Accent5 2 2" xfId="23470"/>
    <cellStyle name="20% - Accent5 3" xfId="23469"/>
    <cellStyle name="20% - Accent5 3 2" xfId="23468"/>
    <cellStyle name="20% - Accent5 4" xfId="23467"/>
    <cellStyle name="20% - Accent6 2" xfId="23466"/>
    <cellStyle name="20% - Accent6 2 2" xfId="23465"/>
    <cellStyle name="20% - Accent6 3" xfId="23464"/>
    <cellStyle name="20% - Accent6 3 2" xfId="23463"/>
    <cellStyle name="20% - Accent6 4" xfId="23462"/>
    <cellStyle name="40% - Accent1 2" xfId="23461"/>
    <cellStyle name="40% - Accent1 2 2" xfId="23460"/>
    <cellStyle name="40% - Accent1 3" xfId="23459"/>
    <cellStyle name="40% - Accent1 3 2" xfId="23458"/>
    <cellStyle name="40% - Accent1 4" xfId="23457"/>
    <cellStyle name="40% - Accent2 2" xfId="23456"/>
    <cellStyle name="40% - Accent2 2 2" xfId="23455"/>
    <cellStyle name="40% - Accent2 3" xfId="23454"/>
    <cellStyle name="40% - Accent2 3 2" xfId="23453"/>
    <cellStyle name="40% - Accent2 4" xfId="23452"/>
    <cellStyle name="40% - Accent3 2" xfId="23451"/>
    <cellStyle name="40% - Accent3 2 2" xfId="23450"/>
    <cellStyle name="40% - Accent3 3" xfId="23449"/>
    <cellStyle name="40% - Accent3 3 2" xfId="23448"/>
    <cellStyle name="40% - Accent3 4" xfId="23447"/>
    <cellStyle name="40% - Accent4 2" xfId="23446"/>
    <cellStyle name="40% - Accent4 2 2" xfId="23445"/>
    <cellStyle name="40% - Accent4 3" xfId="23444"/>
    <cellStyle name="40% - Accent4 3 2" xfId="23443"/>
    <cellStyle name="40% - Accent4 4" xfId="23442"/>
    <cellStyle name="40% - Accent5 2" xfId="23441"/>
    <cellStyle name="40% - Accent5 2 2" xfId="23440"/>
    <cellStyle name="40% - Accent5 3" xfId="23439"/>
    <cellStyle name="40% - Accent5 3 2" xfId="23438"/>
    <cellStyle name="40% - Accent5 4" xfId="23437"/>
    <cellStyle name="40% - Accent6 2" xfId="23436"/>
    <cellStyle name="40% - Accent6 2 2" xfId="23435"/>
    <cellStyle name="40% - Accent6 3" xfId="23434"/>
    <cellStyle name="40% - Accent6 3 2" xfId="23433"/>
    <cellStyle name="40% - Accent6 4" xfId="23432"/>
    <cellStyle name="60% - Accent1 2" xfId="23431"/>
    <cellStyle name="60% - Accent1 3" xfId="23430"/>
    <cellStyle name="60% - Accent2 2" xfId="23429"/>
    <cellStyle name="60% - Accent2 3" xfId="23428"/>
    <cellStyle name="60% - Accent3 2" xfId="23427"/>
    <cellStyle name="60% - Accent3 3" xfId="23426"/>
    <cellStyle name="60% - Accent4 2" xfId="23425"/>
    <cellStyle name="60% - Accent4 3" xfId="23424"/>
    <cellStyle name="60% - Accent5 2" xfId="23423"/>
    <cellStyle name="60% - Accent5 3" xfId="23422"/>
    <cellStyle name="60% - Accent6 2" xfId="23421"/>
    <cellStyle name="60% - Accent6 3" xfId="23420"/>
    <cellStyle name="Accent1 2" xfId="23419"/>
    <cellStyle name="Accent1 3" xfId="23418"/>
    <cellStyle name="Accent2 2" xfId="23417"/>
    <cellStyle name="Accent2 3" xfId="23416"/>
    <cellStyle name="Accent3 2" xfId="23415"/>
    <cellStyle name="Accent3 3" xfId="23414"/>
    <cellStyle name="Accent4 2" xfId="23413"/>
    <cellStyle name="Accent4 3" xfId="23412"/>
    <cellStyle name="Accent5 2" xfId="23411"/>
    <cellStyle name="Accent5 3" xfId="23410"/>
    <cellStyle name="Accent6 2" xfId="23409"/>
    <cellStyle name="Accent6 3" xfId="23408"/>
    <cellStyle name="Bad 2" xfId="155"/>
    <cellStyle name="Bad 2 2" xfId="1334"/>
    <cellStyle name="Bad 2 3" xfId="1416"/>
    <cellStyle name="Bad 2 4" xfId="1333"/>
    <cellStyle name="Bad 2 5" xfId="1300"/>
    <cellStyle name="Bad 3" xfId="23407"/>
    <cellStyle name="Bad 4" xfId="23406"/>
    <cellStyle name="Calculation 2" xfId="23405"/>
    <cellStyle name="Calculation 3" xfId="23404"/>
    <cellStyle name="Calculation 3 2" xfId="43144"/>
    <cellStyle name="Calculation 3 3" xfId="33458"/>
    <cellStyle name="Check Cell 2" xfId="23403"/>
    <cellStyle name="Check Cell 3" xfId="23402"/>
    <cellStyle name="Comma" xfId="1" builtinId="3"/>
    <cellStyle name="Comma [0]" xfId="2" builtinId="6"/>
    <cellStyle name="Comma [0] 10" xfId="3"/>
    <cellStyle name="Comma [0] 10 10" xfId="158"/>
    <cellStyle name="Comma [0] 10 10 10" xfId="27309"/>
    <cellStyle name="Comma [0] 10 10 11" xfId="46682"/>
    <cellStyle name="Comma [0] 10 10 12" xfId="49487"/>
    <cellStyle name="Comma [0] 10 10 13" xfId="17253"/>
    <cellStyle name="Comma [0] 10 10 14" xfId="52510"/>
    <cellStyle name="Comma [0] 10 10 2" xfId="1336"/>
    <cellStyle name="Comma [0] 10 10 2 10" xfId="47701"/>
    <cellStyle name="Comma [0] 10 10 2 11" xfId="50504"/>
    <cellStyle name="Comma [0] 10 10 2 12" xfId="18270"/>
    <cellStyle name="Comma [0] 10 10 2 13" xfId="53527"/>
    <cellStyle name="Comma [0] 10 10 2 14" xfId="58117"/>
    <cellStyle name="Comma [0] 10 10 2 2" xfId="1837"/>
    <cellStyle name="Comma [0] 10 10 2 2 10" xfId="53957"/>
    <cellStyle name="Comma [0] 10 10 2 2 2" xfId="7491"/>
    <cellStyle name="Comma [0] 10 10 2 2 2 2" xfId="15898"/>
    <cellStyle name="Comma [0] 10 10 2 2 2 2 2" xfId="41243"/>
    <cellStyle name="Comma [0] 10 10 2 2 2 3" xfId="31557"/>
    <cellStyle name="Comma [0] 10 10 2 2 2 4" xfId="21500"/>
    <cellStyle name="Comma [0] 10 10 2 2 2 5" xfId="56757"/>
    <cellStyle name="Comma [0] 10 10 2 2 3" xfId="4686"/>
    <cellStyle name="Comma [0] 10 10 2 2 3 2" xfId="13094"/>
    <cellStyle name="Comma [0] 10 10 2 2 3 2 2" xfId="43142"/>
    <cellStyle name="Comma [0] 10 10 2 2 3 3" xfId="33456"/>
    <cellStyle name="Comma [0] 10 10 2 2 3 4" xfId="23400"/>
    <cellStyle name="Comma [0] 10 10 2 2 4" xfId="10294"/>
    <cellStyle name="Comma [0] 10 10 2 2 4 2" xfId="46030"/>
    <cellStyle name="Comma [0] 10 10 2 2 4 3" xfId="36344"/>
    <cellStyle name="Comma [0] 10 10 2 2 4 4" xfId="26657"/>
    <cellStyle name="Comma [0] 10 10 2 2 5" xfId="38442"/>
    <cellStyle name="Comma [0] 10 10 2 2 6" xfId="28756"/>
    <cellStyle name="Comma [0] 10 10 2 2 7" xfId="48131"/>
    <cellStyle name="Comma [0] 10 10 2 2 8" xfId="50934"/>
    <cellStyle name="Comma [0] 10 10 2 2 9" xfId="18700"/>
    <cellStyle name="Comma [0] 10 10 2 3" xfId="2329"/>
    <cellStyle name="Comma [0] 10 10 2 3 2" xfId="7952"/>
    <cellStyle name="Comma [0] 10 10 2 3 2 2" xfId="16359"/>
    <cellStyle name="Comma [0] 10 10 2 3 2 2 2" xfId="41704"/>
    <cellStyle name="Comma [0] 10 10 2 3 2 3" xfId="32018"/>
    <cellStyle name="Comma [0] 10 10 2 3 2 4" xfId="21961"/>
    <cellStyle name="Comma [0] 10 10 2 3 2 5" xfId="57218"/>
    <cellStyle name="Comma [0] 10 10 2 3 3" xfId="5147"/>
    <cellStyle name="Comma [0] 10 10 2 3 3 2" xfId="13555"/>
    <cellStyle name="Comma [0] 10 10 2 3 3 3" xfId="38900"/>
    <cellStyle name="Comma [0] 10 10 2 3 4" xfId="10752"/>
    <cellStyle name="Comma [0] 10 10 2 3 4 2" xfId="29214"/>
    <cellStyle name="Comma [0] 10 10 2 3 5" xfId="48590"/>
    <cellStyle name="Comma [0] 10 10 2 3 6" xfId="51392"/>
    <cellStyle name="Comma [0] 10 10 2 3 7" xfId="19158"/>
    <cellStyle name="Comma [0] 10 10 2 3 8" xfId="54415"/>
    <cellStyle name="Comma [0] 10 10 2 4" xfId="2757"/>
    <cellStyle name="Comma [0] 10 10 2 4 2" xfId="8380"/>
    <cellStyle name="Comma [0] 10 10 2 4 2 2" xfId="16787"/>
    <cellStyle name="Comma [0] 10 10 2 4 2 2 2" xfId="42132"/>
    <cellStyle name="Comma [0] 10 10 2 4 2 3" xfId="32446"/>
    <cellStyle name="Comma [0] 10 10 2 4 2 4" xfId="22389"/>
    <cellStyle name="Comma [0] 10 10 2 4 2 5" xfId="57646"/>
    <cellStyle name="Comma [0] 10 10 2 4 3" xfId="5575"/>
    <cellStyle name="Comma [0] 10 10 2 4 3 2" xfId="13983"/>
    <cellStyle name="Comma [0] 10 10 2 4 3 3" xfId="39328"/>
    <cellStyle name="Comma [0] 10 10 2 4 4" xfId="11180"/>
    <cellStyle name="Comma [0] 10 10 2 4 4 2" xfId="29642"/>
    <cellStyle name="Comma [0] 10 10 2 4 5" xfId="49018"/>
    <cellStyle name="Comma [0] 10 10 2 4 6" xfId="51820"/>
    <cellStyle name="Comma [0] 10 10 2 4 7" xfId="19586"/>
    <cellStyle name="Comma [0] 10 10 2 4 8" xfId="54843"/>
    <cellStyle name="Comma [0] 10 10 2 5" xfId="7061"/>
    <cellStyle name="Comma [0] 10 10 2 5 2" xfId="15468"/>
    <cellStyle name="Comma [0] 10 10 2 5 2 2" xfId="40813"/>
    <cellStyle name="Comma [0] 10 10 2 5 3" xfId="31127"/>
    <cellStyle name="Comma [0] 10 10 2 5 4" xfId="21070"/>
    <cellStyle name="Comma [0] 10 10 2 5 5" xfId="56327"/>
    <cellStyle name="Comma [0] 10 10 2 6" xfId="4256"/>
    <cellStyle name="Comma [0] 10 10 2 6 2" xfId="12664"/>
    <cellStyle name="Comma [0] 10 10 2 6 2 2" xfId="43143"/>
    <cellStyle name="Comma [0] 10 10 2 6 3" xfId="33457"/>
    <cellStyle name="Comma [0] 10 10 2 6 4" xfId="23401"/>
    <cellStyle name="Comma [0] 10 10 2 7" xfId="9864"/>
    <cellStyle name="Comma [0] 10 10 2 7 2" xfId="44830"/>
    <cellStyle name="Comma [0] 10 10 2 7 3" xfId="35144"/>
    <cellStyle name="Comma [0] 10 10 2 7 4" xfId="25439"/>
    <cellStyle name="Comma [0] 10 10 2 8" xfId="38012"/>
    <cellStyle name="Comma [0] 10 10 2 9" xfId="28326"/>
    <cellStyle name="Comma [0] 10 10 3" xfId="1303"/>
    <cellStyle name="Comma [0] 10 10 3 2" xfId="7035"/>
    <cellStyle name="Comma [0] 10 10 3 2 2" xfId="15442"/>
    <cellStyle name="Comma [0] 10 10 3 2 2 2" xfId="40787"/>
    <cellStyle name="Comma [0] 10 10 3 2 3" xfId="31101"/>
    <cellStyle name="Comma [0] 10 10 3 2 4" xfId="21044"/>
    <cellStyle name="Comma [0] 10 10 3 2 5" xfId="56301"/>
    <cellStyle name="Comma [0] 10 10 3 3" xfId="4230"/>
    <cellStyle name="Comma [0] 10 10 3 3 2" xfId="12638"/>
    <cellStyle name="Comma [0] 10 10 3 3 2 2" xfId="45438"/>
    <cellStyle name="Comma [0] 10 10 3 3 3" xfId="35752"/>
    <cellStyle name="Comma [0] 10 10 3 3 4" xfId="26064"/>
    <cellStyle name="Comma [0] 10 10 3 4" xfId="9838"/>
    <cellStyle name="Comma [0] 10 10 3 4 2" xfId="37986"/>
    <cellStyle name="Comma [0] 10 10 3 5" xfId="28300"/>
    <cellStyle name="Comma [0] 10 10 3 6" xfId="47675"/>
    <cellStyle name="Comma [0] 10 10 3 7" xfId="50478"/>
    <cellStyle name="Comma [0] 10 10 3 8" xfId="18244"/>
    <cellStyle name="Comma [0] 10 10 3 9" xfId="53501"/>
    <cellStyle name="Comma [0] 10 10 4" xfId="1811"/>
    <cellStyle name="Comma [0] 10 10 4 2" xfId="7465"/>
    <cellStyle name="Comma [0] 10 10 4 2 2" xfId="15872"/>
    <cellStyle name="Comma [0] 10 10 4 2 2 2" xfId="41217"/>
    <cellStyle name="Comma [0] 10 10 4 2 3" xfId="31531"/>
    <cellStyle name="Comma [0] 10 10 4 2 4" xfId="21474"/>
    <cellStyle name="Comma [0] 10 10 4 2 5" xfId="56731"/>
    <cellStyle name="Comma [0] 10 10 4 3" xfId="4660"/>
    <cellStyle name="Comma [0] 10 10 4 3 2" xfId="13068"/>
    <cellStyle name="Comma [0] 10 10 4 3 3" xfId="38416"/>
    <cellStyle name="Comma [0] 10 10 4 4" xfId="10268"/>
    <cellStyle name="Comma [0] 10 10 4 4 2" xfId="28730"/>
    <cellStyle name="Comma [0] 10 10 4 5" xfId="48105"/>
    <cellStyle name="Comma [0] 10 10 4 6" xfId="50908"/>
    <cellStyle name="Comma [0] 10 10 4 7" xfId="18674"/>
    <cellStyle name="Comma [0] 10 10 4 8" xfId="53931"/>
    <cellStyle name="Comma [0] 10 10 5" xfId="2303"/>
    <cellStyle name="Comma [0] 10 10 5 2" xfId="7926"/>
    <cellStyle name="Comma [0] 10 10 5 2 2" xfId="16333"/>
    <cellStyle name="Comma [0] 10 10 5 2 2 2" xfId="41678"/>
    <cellStyle name="Comma [0] 10 10 5 2 3" xfId="31992"/>
    <cellStyle name="Comma [0] 10 10 5 2 4" xfId="21935"/>
    <cellStyle name="Comma [0] 10 10 5 2 5" xfId="57192"/>
    <cellStyle name="Comma [0] 10 10 5 3" xfId="5121"/>
    <cellStyle name="Comma [0] 10 10 5 3 2" xfId="13529"/>
    <cellStyle name="Comma [0] 10 10 5 3 3" xfId="38874"/>
    <cellStyle name="Comma [0] 10 10 5 4" xfId="10726"/>
    <cellStyle name="Comma [0] 10 10 5 4 2" xfId="29188"/>
    <cellStyle name="Comma [0] 10 10 5 5" xfId="48564"/>
    <cellStyle name="Comma [0] 10 10 5 6" xfId="51366"/>
    <cellStyle name="Comma [0] 10 10 5 7" xfId="19132"/>
    <cellStyle name="Comma [0] 10 10 5 8" xfId="54389"/>
    <cellStyle name="Comma [0] 10 10 6" xfId="2731"/>
    <cellStyle name="Comma [0] 10 10 6 2" xfId="8354"/>
    <cellStyle name="Comma [0] 10 10 6 2 2" xfId="16761"/>
    <cellStyle name="Comma [0] 10 10 6 2 2 2" xfId="42106"/>
    <cellStyle name="Comma [0] 10 10 6 2 3" xfId="32420"/>
    <cellStyle name="Comma [0] 10 10 6 2 4" xfId="22363"/>
    <cellStyle name="Comma [0] 10 10 6 2 5" xfId="57620"/>
    <cellStyle name="Comma [0] 10 10 6 3" xfId="5549"/>
    <cellStyle name="Comma [0] 10 10 6 3 2" xfId="13957"/>
    <cellStyle name="Comma [0] 10 10 6 3 3" xfId="39302"/>
    <cellStyle name="Comma [0] 10 10 6 4" xfId="11154"/>
    <cellStyle name="Comma [0] 10 10 6 4 2" xfId="29616"/>
    <cellStyle name="Comma [0] 10 10 6 5" xfId="48992"/>
    <cellStyle name="Comma [0] 10 10 6 6" xfId="51794"/>
    <cellStyle name="Comma [0] 10 10 6 7" xfId="19560"/>
    <cellStyle name="Comma [0] 10 10 6 8" xfId="54817"/>
    <cellStyle name="Comma [0] 10 10 7" xfId="6043"/>
    <cellStyle name="Comma [0] 10 10 7 2" xfId="14450"/>
    <cellStyle name="Comma [0] 10 10 7 2 2" xfId="39795"/>
    <cellStyle name="Comma [0] 10 10 7 3" xfId="30109"/>
    <cellStyle name="Comma [0] 10 10 7 4" xfId="20052"/>
    <cellStyle name="Comma [0] 10 10 7 5" xfId="55309"/>
    <cellStyle name="Comma [0] 10 10 8" xfId="3238"/>
    <cellStyle name="Comma [0] 10 10 8 2" xfId="11646"/>
    <cellStyle name="Comma [0] 10 10 8 2 2" xfId="44231"/>
    <cellStyle name="Comma [0] 10 10 8 3" xfId="34545"/>
    <cellStyle name="Comma [0] 10 10 8 4" xfId="24835"/>
    <cellStyle name="Comma [0] 10 10 9" xfId="8847"/>
    <cellStyle name="Comma [0] 10 10 9 2" xfId="36995"/>
    <cellStyle name="Comma [0] 10 2" xfId="102"/>
    <cellStyle name="Comma [0] 10 2 10" xfId="846"/>
    <cellStyle name="Comma [0] 10 2 10 2" xfId="6585"/>
    <cellStyle name="Comma [0] 10 2 10 2 2" xfId="14992"/>
    <cellStyle name="Comma [0] 10 2 10 2 2 2" xfId="40337"/>
    <cellStyle name="Comma [0] 10 2 10 2 3" xfId="30651"/>
    <cellStyle name="Comma [0] 10 2 10 2 4" xfId="20594"/>
    <cellStyle name="Comma [0] 10 2 10 2 5" xfId="55851"/>
    <cellStyle name="Comma [0] 10 2 10 3" xfId="3780"/>
    <cellStyle name="Comma [0] 10 2 10 3 2" xfId="12188"/>
    <cellStyle name="Comma [0] 10 2 10 3 3" xfId="37536"/>
    <cellStyle name="Comma [0] 10 2 10 4" xfId="9388"/>
    <cellStyle name="Comma [0] 10 2 10 4 2" xfId="27850"/>
    <cellStyle name="Comma [0] 10 2 10 5" xfId="47225"/>
    <cellStyle name="Comma [0] 10 2 10 6" xfId="50028"/>
    <cellStyle name="Comma [0] 10 2 10 7" xfId="17794"/>
    <cellStyle name="Comma [0] 10 2 10 8" xfId="53051"/>
    <cellStyle name="Comma [0] 10 2 11" xfId="1893"/>
    <cellStyle name="Comma [0] 10 2 11 2" xfId="7547"/>
    <cellStyle name="Comma [0] 10 2 11 2 2" xfId="15954"/>
    <cellStyle name="Comma [0] 10 2 11 2 2 2" xfId="41299"/>
    <cellStyle name="Comma [0] 10 2 11 2 3" xfId="31613"/>
    <cellStyle name="Comma [0] 10 2 11 2 4" xfId="21556"/>
    <cellStyle name="Comma [0] 10 2 11 2 5" xfId="56813"/>
    <cellStyle name="Comma [0] 10 2 11 3" xfId="4742"/>
    <cellStyle name="Comma [0] 10 2 11 3 2" xfId="13150"/>
    <cellStyle name="Comma [0] 10 2 11 3 3" xfId="38498"/>
    <cellStyle name="Comma [0] 10 2 11 4" xfId="10350"/>
    <cellStyle name="Comma [0] 10 2 11 4 2" xfId="28812"/>
    <cellStyle name="Comma [0] 10 2 11 5" xfId="48187"/>
    <cellStyle name="Comma [0] 10 2 11 6" xfId="50990"/>
    <cellStyle name="Comma [0] 10 2 11 7" xfId="18756"/>
    <cellStyle name="Comma [0] 10 2 11 8" xfId="54013"/>
    <cellStyle name="Comma [0] 10 2 12" xfId="2385"/>
    <cellStyle name="Comma [0] 10 2 12 2" xfId="8008"/>
    <cellStyle name="Comma [0] 10 2 12 2 2" xfId="16415"/>
    <cellStyle name="Comma [0] 10 2 12 2 2 2" xfId="41760"/>
    <cellStyle name="Comma [0] 10 2 12 2 3" xfId="32074"/>
    <cellStyle name="Comma [0] 10 2 12 2 4" xfId="22017"/>
    <cellStyle name="Comma [0] 10 2 12 2 5" xfId="57274"/>
    <cellStyle name="Comma [0] 10 2 12 3" xfId="5203"/>
    <cellStyle name="Comma [0] 10 2 12 3 2" xfId="13611"/>
    <cellStyle name="Comma [0] 10 2 12 3 3" xfId="38956"/>
    <cellStyle name="Comma [0] 10 2 12 4" xfId="10808"/>
    <cellStyle name="Comma [0] 10 2 12 4 2" xfId="29270"/>
    <cellStyle name="Comma [0] 10 2 12 5" xfId="48646"/>
    <cellStyle name="Comma [0] 10 2 12 6" xfId="51448"/>
    <cellStyle name="Comma [0] 10 2 12 7" xfId="19214"/>
    <cellStyle name="Comma [0] 10 2 12 8" xfId="54471"/>
    <cellStyle name="Comma [0] 10 2 13" xfId="2813"/>
    <cellStyle name="Comma [0] 10 2 13 2" xfId="8436"/>
    <cellStyle name="Comma [0] 10 2 13 2 2" xfId="16843"/>
    <cellStyle name="Comma [0] 10 2 13 2 2 2" xfId="42188"/>
    <cellStyle name="Comma [0] 10 2 13 2 3" xfId="32502"/>
    <cellStyle name="Comma [0] 10 2 13 2 4" xfId="22445"/>
    <cellStyle name="Comma [0] 10 2 13 2 5" xfId="57702"/>
    <cellStyle name="Comma [0] 10 2 13 3" xfId="5631"/>
    <cellStyle name="Comma [0] 10 2 13 3 2" xfId="14039"/>
    <cellStyle name="Comma [0] 10 2 13 3 3" xfId="39384"/>
    <cellStyle name="Comma [0] 10 2 13 4" xfId="11236"/>
    <cellStyle name="Comma [0] 10 2 13 4 2" xfId="29698"/>
    <cellStyle name="Comma [0] 10 2 13 5" xfId="49074"/>
    <cellStyle name="Comma [0] 10 2 13 6" xfId="51876"/>
    <cellStyle name="Comma [0] 10 2 13 7" xfId="19642"/>
    <cellStyle name="Comma [0] 10 2 13 8" xfId="54899"/>
    <cellStyle name="Comma [0] 10 2 14" xfId="6006"/>
    <cellStyle name="Comma [0] 10 2 14 2" xfId="14413"/>
    <cellStyle name="Comma [0] 10 2 14 2 2" xfId="39758"/>
    <cellStyle name="Comma [0] 10 2 14 3" xfId="30072"/>
    <cellStyle name="Comma [0] 10 2 14 4" xfId="20015"/>
    <cellStyle name="Comma [0] 10 2 14 5" xfId="55272"/>
    <cellStyle name="Comma [0] 10 2 15" xfId="3201"/>
    <cellStyle name="Comma [0] 10 2 15 2" xfId="11609"/>
    <cellStyle name="Comma [0] 10 2 15 2 2" xfId="42543"/>
    <cellStyle name="Comma [0] 10 2 15 3" xfId="32857"/>
    <cellStyle name="Comma [0] 10 2 15 4" xfId="22800"/>
    <cellStyle name="Comma [0] 10 2 16" xfId="8813"/>
    <cellStyle name="Comma [0] 10 2 16 2" xfId="42780"/>
    <cellStyle name="Comma [0] 10 2 16 3" xfId="33094"/>
    <cellStyle name="Comma [0] 10 2 16 4" xfId="23037"/>
    <cellStyle name="Comma [0] 10 2 17" xfId="24836"/>
    <cellStyle name="Comma [0] 10 2 17 2" xfId="44232"/>
    <cellStyle name="Comma [0] 10 2 17 3" xfId="34546"/>
    <cellStyle name="Comma [0] 10 2 18" xfId="36961"/>
    <cellStyle name="Comma [0] 10 2 19" xfId="27275"/>
    <cellStyle name="Comma [0] 10 2 2" xfId="160"/>
    <cellStyle name="Comma [0] 10 2 2 10" xfId="8849"/>
    <cellStyle name="Comma [0] 10 2 2 10 2" xfId="42781"/>
    <cellStyle name="Comma [0] 10 2 2 10 3" xfId="33095"/>
    <cellStyle name="Comma [0] 10 2 2 10 4" xfId="23038"/>
    <cellStyle name="Comma [0] 10 2 2 11" xfId="24837"/>
    <cellStyle name="Comma [0] 10 2 2 11 2" xfId="44233"/>
    <cellStyle name="Comma [0] 10 2 2 11 3" xfId="34547"/>
    <cellStyle name="Comma [0] 10 2 2 12" xfId="36997"/>
    <cellStyle name="Comma [0] 10 2 2 13" xfId="27311"/>
    <cellStyle name="Comma [0] 10 2 2 14" xfId="46684"/>
    <cellStyle name="Comma [0] 10 2 2 15" xfId="49489"/>
    <cellStyle name="Comma [0] 10 2 2 16" xfId="17255"/>
    <cellStyle name="Comma [0] 10 2 2 17" xfId="52232"/>
    <cellStyle name="Comma [0] 10 2 2 18" xfId="52512"/>
    <cellStyle name="Comma [0] 10 2 2 2" xfId="161"/>
    <cellStyle name="Comma [0] 10 2 2 2 10" xfId="24838"/>
    <cellStyle name="Comma [0] 10 2 2 2 10 2" xfId="44234"/>
    <cellStyle name="Comma [0] 10 2 2 2 10 3" xfId="34548"/>
    <cellStyle name="Comma [0] 10 2 2 2 11" xfId="36998"/>
    <cellStyle name="Comma [0] 10 2 2 2 12" xfId="27312"/>
    <cellStyle name="Comma [0] 10 2 2 2 13" xfId="46685"/>
    <cellStyle name="Comma [0] 10 2 2 2 14" xfId="49490"/>
    <cellStyle name="Comma [0] 10 2 2 2 15" xfId="17256"/>
    <cellStyle name="Comma [0] 10 2 2 2 16" xfId="52233"/>
    <cellStyle name="Comma [0] 10 2 2 2 17" xfId="52513"/>
    <cellStyle name="Comma [0] 10 2 2 2 2" xfId="1421"/>
    <cellStyle name="Comma [0] 10 2 2 2 2 10" xfId="53585"/>
    <cellStyle name="Comma [0] 10 2 2 2 2 2" xfId="7119"/>
    <cellStyle name="Comma [0] 10 2 2 2 2 2 2" xfId="15526"/>
    <cellStyle name="Comma [0] 10 2 2 2 2 2 2 2" xfId="46383"/>
    <cellStyle name="Comma [0] 10 2 2 2 2 2 2 3" xfId="36697"/>
    <cellStyle name="Comma [0] 10 2 2 2 2 2 2 4" xfId="27010"/>
    <cellStyle name="Comma [0] 10 2 2 2 2 2 3" xfId="25793"/>
    <cellStyle name="Comma [0] 10 2 2 2 2 2 3 2" xfId="45183"/>
    <cellStyle name="Comma [0] 10 2 2 2 2 2 3 3" xfId="35497"/>
    <cellStyle name="Comma [0] 10 2 2 2 2 2 4" xfId="40871"/>
    <cellStyle name="Comma [0] 10 2 2 2 2 2 5" xfId="31185"/>
    <cellStyle name="Comma [0] 10 2 2 2 2 2 6" xfId="21128"/>
    <cellStyle name="Comma [0] 10 2 2 2 2 2 7" xfId="56385"/>
    <cellStyle name="Comma [0] 10 2 2 2 2 2 8" xfId="58072"/>
    <cellStyle name="Comma [0] 10 2 2 2 2 2 9" xfId="58104"/>
    <cellStyle name="Comma [0] 10 2 2 2 2 3" xfId="4314"/>
    <cellStyle name="Comma [0] 10 2 2 2 2 3 2" xfId="12722"/>
    <cellStyle name="Comma [0] 10 2 2 2 2 3 2 2" xfId="45790"/>
    <cellStyle name="Comma [0] 10 2 2 2 2 3 2 3" xfId="36104"/>
    <cellStyle name="Comma [0] 10 2 2 2 2 3 2 4" xfId="26416"/>
    <cellStyle name="Comma [0] 10 2 2 2 2 3 3" xfId="43141"/>
    <cellStyle name="Comma [0] 10 2 2 2 2 3 4" xfId="33455"/>
    <cellStyle name="Comma [0] 10 2 2 2 2 3 5" xfId="23399"/>
    <cellStyle name="Comma [0] 10 2 2 2 2 4" xfId="9922"/>
    <cellStyle name="Comma [0] 10 2 2 2 2 4 2" xfId="44590"/>
    <cellStyle name="Comma [0] 10 2 2 2 2 4 3" xfId="34904"/>
    <cellStyle name="Comma [0] 10 2 2 2 2 4 4" xfId="25195"/>
    <cellStyle name="Comma [0] 10 2 2 2 2 5" xfId="38070"/>
    <cellStyle name="Comma [0] 10 2 2 2 2 6" xfId="28384"/>
    <cellStyle name="Comma [0] 10 2 2 2 2 7" xfId="47759"/>
    <cellStyle name="Comma [0] 10 2 2 2 2 8" xfId="50562"/>
    <cellStyle name="Comma [0] 10 2 2 2 2 9" xfId="18328"/>
    <cellStyle name="Comma [0] 10 2 2 2 3" xfId="848"/>
    <cellStyle name="Comma [0] 10 2 2 2 3 10" xfId="53053"/>
    <cellStyle name="Comma [0] 10 2 2 2 3 2" xfId="6587"/>
    <cellStyle name="Comma [0] 10 2 2 2 3 2 2" xfId="14994"/>
    <cellStyle name="Comma [0] 10 2 2 2 3 2 2 2" xfId="46033"/>
    <cellStyle name="Comma [0] 10 2 2 2 3 2 2 3" xfId="36347"/>
    <cellStyle name="Comma [0] 10 2 2 2 3 2 2 4" xfId="26660"/>
    <cellStyle name="Comma [0] 10 2 2 2 3 2 3" xfId="40339"/>
    <cellStyle name="Comma [0] 10 2 2 2 3 2 4" xfId="30653"/>
    <cellStyle name="Comma [0] 10 2 2 2 3 2 5" xfId="20596"/>
    <cellStyle name="Comma [0] 10 2 2 2 3 2 6" xfId="55853"/>
    <cellStyle name="Comma [0] 10 2 2 2 3 3" xfId="3782"/>
    <cellStyle name="Comma [0] 10 2 2 2 3 3 2" xfId="12190"/>
    <cellStyle name="Comma [0] 10 2 2 2 3 3 2 2" xfId="43140"/>
    <cellStyle name="Comma [0] 10 2 2 2 3 3 3" xfId="33454"/>
    <cellStyle name="Comma [0] 10 2 2 2 3 3 4" xfId="23398"/>
    <cellStyle name="Comma [0] 10 2 2 2 3 4" xfId="9390"/>
    <cellStyle name="Comma [0] 10 2 2 2 3 4 2" xfId="44833"/>
    <cellStyle name="Comma [0] 10 2 2 2 3 4 3" xfId="35147"/>
    <cellStyle name="Comma [0] 10 2 2 2 3 4 4" xfId="25442"/>
    <cellStyle name="Comma [0] 10 2 2 2 3 5" xfId="37538"/>
    <cellStyle name="Comma [0] 10 2 2 2 3 6" xfId="27852"/>
    <cellStyle name="Comma [0] 10 2 2 2 3 7" xfId="47227"/>
    <cellStyle name="Comma [0] 10 2 2 2 3 8" xfId="50030"/>
    <cellStyle name="Comma [0] 10 2 2 2 3 9" xfId="17796"/>
    <cellStyle name="Comma [0] 10 2 2 2 4" xfId="1895"/>
    <cellStyle name="Comma [0] 10 2 2 2 4 2" xfId="7549"/>
    <cellStyle name="Comma [0] 10 2 2 2 4 2 2" xfId="15956"/>
    <cellStyle name="Comma [0] 10 2 2 2 4 2 2 2" xfId="41301"/>
    <cellStyle name="Comma [0] 10 2 2 2 4 2 3" xfId="31615"/>
    <cellStyle name="Comma [0] 10 2 2 2 4 2 4" xfId="21558"/>
    <cellStyle name="Comma [0] 10 2 2 2 4 2 5" xfId="56815"/>
    <cellStyle name="Comma [0] 10 2 2 2 4 3" xfId="4744"/>
    <cellStyle name="Comma [0] 10 2 2 2 4 3 2" xfId="13152"/>
    <cellStyle name="Comma [0] 10 2 2 2 4 3 2 2" xfId="45441"/>
    <cellStyle name="Comma [0] 10 2 2 2 4 3 3" xfId="35755"/>
    <cellStyle name="Comma [0] 10 2 2 2 4 3 4" xfId="26067"/>
    <cellStyle name="Comma [0] 10 2 2 2 4 4" xfId="10352"/>
    <cellStyle name="Comma [0] 10 2 2 2 4 4 2" xfId="38500"/>
    <cellStyle name="Comma [0] 10 2 2 2 4 5" xfId="28814"/>
    <cellStyle name="Comma [0] 10 2 2 2 4 6" xfId="48189"/>
    <cellStyle name="Comma [0] 10 2 2 2 4 7" xfId="50992"/>
    <cellStyle name="Comma [0] 10 2 2 2 4 8" xfId="18758"/>
    <cellStyle name="Comma [0] 10 2 2 2 4 9" xfId="54015"/>
    <cellStyle name="Comma [0] 10 2 2 2 5" xfId="2387"/>
    <cellStyle name="Comma [0] 10 2 2 2 5 2" xfId="8010"/>
    <cellStyle name="Comma [0] 10 2 2 2 5 2 2" xfId="16417"/>
    <cellStyle name="Comma [0] 10 2 2 2 5 2 2 2" xfId="41762"/>
    <cellStyle name="Comma [0] 10 2 2 2 5 2 3" xfId="32076"/>
    <cellStyle name="Comma [0] 10 2 2 2 5 2 4" xfId="22019"/>
    <cellStyle name="Comma [0] 10 2 2 2 5 2 5" xfId="57276"/>
    <cellStyle name="Comma [0] 10 2 2 2 5 3" xfId="5205"/>
    <cellStyle name="Comma [0] 10 2 2 2 5 3 2" xfId="13613"/>
    <cellStyle name="Comma [0] 10 2 2 2 5 3 3" xfId="38958"/>
    <cellStyle name="Comma [0] 10 2 2 2 5 4" xfId="10810"/>
    <cellStyle name="Comma [0] 10 2 2 2 5 4 2" xfId="29272"/>
    <cellStyle name="Comma [0] 10 2 2 2 5 5" xfId="48648"/>
    <cellStyle name="Comma [0] 10 2 2 2 5 6" xfId="51450"/>
    <cellStyle name="Comma [0] 10 2 2 2 5 7" xfId="19216"/>
    <cellStyle name="Comma [0] 10 2 2 2 5 8" xfId="54473"/>
    <cellStyle name="Comma [0] 10 2 2 2 6" xfId="2815"/>
    <cellStyle name="Comma [0] 10 2 2 2 6 2" xfId="8438"/>
    <cellStyle name="Comma [0] 10 2 2 2 6 2 2" xfId="16845"/>
    <cellStyle name="Comma [0] 10 2 2 2 6 2 2 2" xfId="42190"/>
    <cellStyle name="Comma [0] 10 2 2 2 6 2 3" xfId="32504"/>
    <cellStyle name="Comma [0] 10 2 2 2 6 2 4" xfId="22447"/>
    <cellStyle name="Comma [0] 10 2 2 2 6 2 5" xfId="57704"/>
    <cellStyle name="Comma [0] 10 2 2 2 6 3" xfId="5633"/>
    <cellStyle name="Comma [0] 10 2 2 2 6 3 2" xfId="14041"/>
    <cellStyle name="Comma [0] 10 2 2 2 6 3 3" xfId="39386"/>
    <cellStyle name="Comma [0] 10 2 2 2 6 4" xfId="11238"/>
    <cellStyle name="Comma [0] 10 2 2 2 6 4 2" xfId="29700"/>
    <cellStyle name="Comma [0] 10 2 2 2 6 5" xfId="49076"/>
    <cellStyle name="Comma [0] 10 2 2 2 6 6" xfId="51878"/>
    <cellStyle name="Comma [0] 10 2 2 2 6 7" xfId="19644"/>
    <cellStyle name="Comma [0] 10 2 2 2 6 8" xfId="54901"/>
    <cellStyle name="Comma [0] 10 2 2 2 7" xfId="6046"/>
    <cellStyle name="Comma [0] 10 2 2 2 7 2" xfId="14453"/>
    <cellStyle name="Comma [0] 10 2 2 2 7 2 2" xfId="39798"/>
    <cellStyle name="Comma [0] 10 2 2 2 7 3" xfId="30112"/>
    <cellStyle name="Comma [0] 10 2 2 2 7 4" xfId="20055"/>
    <cellStyle name="Comma [0] 10 2 2 2 7 5" xfId="55312"/>
    <cellStyle name="Comma [0] 10 2 2 2 8" xfId="3241"/>
    <cellStyle name="Comma [0] 10 2 2 2 8 2" xfId="11649"/>
    <cellStyle name="Comma [0] 10 2 2 2 8 2 2" xfId="42545"/>
    <cellStyle name="Comma [0] 10 2 2 2 8 3" xfId="32859"/>
    <cellStyle name="Comma [0] 10 2 2 2 8 4" xfId="22802"/>
    <cellStyle name="Comma [0] 10 2 2 2 9" xfId="8850"/>
    <cellStyle name="Comma [0] 10 2 2 2 9 2" xfId="42782"/>
    <cellStyle name="Comma [0] 10 2 2 2 9 3" xfId="33096"/>
    <cellStyle name="Comma [0] 10 2 2 2 9 4" xfId="23039"/>
    <cellStyle name="Comma [0] 10 2 2 3" xfId="1420"/>
    <cellStyle name="Comma [0] 10 2 2 3 10" xfId="53584"/>
    <cellStyle name="Comma [0] 10 2 2 3 2" xfId="7118"/>
    <cellStyle name="Comma [0] 10 2 2 3 2 2" xfId="15525"/>
    <cellStyle name="Comma [0] 10 2 2 3 2 2 2" xfId="46382"/>
    <cellStyle name="Comma [0] 10 2 2 3 2 2 3" xfId="36696"/>
    <cellStyle name="Comma [0] 10 2 2 3 2 2 4" xfId="27009"/>
    <cellStyle name="Comma [0] 10 2 2 3 2 3" xfId="25792"/>
    <cellStyle name="Comma [0] 10 2 2 3 2 3 2" xfId="45182"/>
    <cellStyle name="Comma [0] 10 2 2 3 2 3 3" xfId="35496"/>
    <cellStyle name="Comma [0] 10 2 2 3 2 4" xfId="40870"/>
    <cellStyle name="Comma [0] 10 2 2 3 2 5" xfId="31184"/>
    <cellStyle name="Comma [0] 10 2 2 3 2 6" xfId="21127"/>
    <cellStyle name="Comma [0] 10 2 2 3 2 7" xfId="56384"/>
    <cellStyle name="Comma [0] 10 2 2 3 3" xfId="4313"/>
    <cellStyle name="Comma [0] 10 2 2 3 3 2" xfId="12721"/>
    <cellStyle name="Comma [0] 10 2 2 3 3 2 2" xfId="45789"/>
    <cellStyle name="Comma [0] 10 2 2 3 3 2 3" xfId="36103"/>
    <cellStyle name="Comma [0] 10 2 2 3 3 2 4" xfId="26415"/>
    <cellStyle name="Comma [0] 10 2 2 3 3 3" xfId="43139"/>
    <cellStyle name="Comma [0] 10 2 2 3 3 4" xfId="33453"/>
    <cellStyle name="Comma [0] 10 2 2 3 3 5" xfId="23397"/>
    <cellStyle name="Comma [0] 10 2 2 3 4" xfId="9921"/>
    <cellStyle name="Comma [0] 10 2 2 3 4 2" xfId="44589"/>
    <cellStyle name="Comma [0] 10 2 2 3 4 3" xfId="34903"/>
    <cellStyle name="Comma [0] 10 2 2 3 4 4" xfId="25194"/>
    <cellStyle name="Comma [0] 10 2 2 3 5" xfId="38069"/>
    <cellStyle name="Comma [0] 10 2 2 3 6" xfId="28383"/>
    <cellStyle name="Comma [0] 10 2 2 3 7" xfId="47758"/>
    <cellStyle name="Comma [0] 10 2 2 3 8" xfId="50561"/>
    <cellStyle name="Comma [0] 10 2 2 3 9" xfId="18327"/>
    <cellStyle name="Comma [0] 10 2 2 4" xfId="847"/>
    <cellStyle name="Comma [0] 10 2 2 4 10" xfId="53052"/>
    <cellStyle name="Comma [0] 10 2 2 4 2" xfId="6586"/>
    <cellStyle name="Comma [0] 10 2 2 4 2 2" xfId="14993"/>
    <cellStyle name="Comma [0] 10 2 2 4 2 2 2" xfId="46032"/>
    <cellStyle name="Comma [0] 10 2 2 4 2 2 3" xfId="36346"/>
    <cellStyle name="Comma [0] 10 2 2 4 2 2 4" xfId="26659"/>
    <cellStyle name="Comma [0] 10 2 2 4 2 3" xfId="40338"/>
    <cellStyle name="Comma [0] 10 2 2 4 2 4" xfId="30652"/>
    <cellStyle name="Comma [0] 10 2 2 4 2 5" xfId="20595"/>
    <cellStyle name="Comma [0] 10 2 2 4 2 6" xfId="55852"/>
    <cellStyle name="Comma [0] 10 2 2 4 3" xfId="3781"/>
    <cellStyle name="Comma [0] 10 2 2 4 3 2" xfId="12189"/>
    <cellStyle name="Comma [0] 10 2 2 4 3 2 2" xfId="43138"/>
    <cellStyle name="Comma [0] 10 2 2 4 3 3" xfId="33452"/>
    <cellStyle name="Comma [0] 10 2 2 4 3 4" xfId="23396"/>
    <cellStyle name="Comma [0] 10 2 2 4 4" xfId="9389"/>
    <cellStyle name="Comma [0] 10 2 2 4 4 2" xfId="44832"/>
    <cellStyle name="Comma [0] 10 2 2 4 4 3" xfId="35146"/>
    <cellStyle name="Comma [0] 10 2 2 4 4 4" xfId="25441"/>
    <cellStyle name="Comma [0] 10 2 2 4 5" xfId="37537"/>
    <cellStyle name="Comma [0] 10 2 2 4 6" xfId="27851"/>
    <cellStyle name="Comma [0] 10 2 2 4 7" xfId="47226"/>
    <cellStyle name="Comma [0] 10 2 2 4 8" xfId="50029"/>
    <cellStyle name="Comma [0] 10 2 2 4 9" xfId="17795"/>
    <cellStyle name="Comma [0] 10 2 2 5" xfId="1894"/>
    <cellStyle name="Comma [0] 10 2 2 5 2" xfId="7548"/>
    <cellStyle name="Comma [0] 10 2 2 5 2 2" xfId="15955"/>
    <cellStyle name="Comma [0] 10 2 2 5 2 2 2" xfId="41300"/>
    <cellStyle name="Comma [0] 10 2 2 5 2 3" xfId="31614"/>
    <cellStyle name="Comma [0] 10 2 2 5 2 4" xfId="21557"/>
    <cellStyle name="Comma [0] 10 2 2 5 2 5" xfId="56814"/>
    <cellStyle name="Comma [0] 10 2 2 5 3" xfId="4743"/>
    <cellStyle name="Comma [0] 10 2 2 5 3 2" xfId="13151"/>
    <cellStyle name="Comma [0] 10 2 2 5 3 2 2" xfId="45440"/>
    <cellStyle name="Comma [0] 10 2 2 5 3 3" xfId="35754"/>
    <cellStyle name="Comma [0] 10 2 2 5 3 4" xfId="26066"/>
    <cellStyle name="Comma [0] 10 2 2 5 4" xfId="10351"/>
    <cellStyle name="Comma [0] 10 2 2 5 4 2" xfId="38499"/>
    <cellStyle name="Comma [0] 10 2 2 5 5" xfId="28813"/>
    <cellStyle name="Comma [0] 10 2 2 5 6" xfId="48188"/>
    <cellStyle name="Comma [0] 10 2 2 5 7" xfId="50991"/>
    <cellStyle name="Comma [0] 10 2 2 5 8" xfId="18757"/>
    <cellStyle name="Comma [0] 10 2 2 5 9" xfId="54014"/>
    <cellStyle name="Comma [0] 10 2 2 6" xfId="2386"/>
    <cellStyle name="Comma [0] 10 2 2 6 2" xfId="8009"/>
    <cellStyle name="Comma [0] 10 2 2 6 2 2" xfId="16416"/>
    <cellStyle name="Comma [0] 10 2 2 6 2 2 2" xfId="41761"/>
    <cellStyle name="Comma [0] 10 2 2 6 2 3" xfId="32075"/>
    <cellStyle name="Comma [0] 10 2 2 6 2 4" xfId="22018"/>
    <cellStyle name="Comma [0] 10 2 2 6 2 5" xfId="57275"/>
    <cellStyle name="Comma [0] 10 2 2 6 3" xfId="5204"/>
    <cellStyle name="Comma [0] 10 2 2 6 3 2" xfId="13612"/>
    <cellStyle name="Comma [0] 10 2 2 6 3 3" xfId="38957"/>
    <cellStyle name="Comma [0] 10 2 2 6 4" xfId="10809"/>
    <cellStyle name="Comma [0] 10 2 2 6 4 2" xfId="29271"/>
    <cellStyle name="Comma [0] 10 2 2 6 5" xfId="48647"/>
    <cellStyle name="Comma [0] 10 2 2 6 6" xfId="51449"/>
    <cellStyle name="Comma [0] 10 2 2 6 7" xfId="19215"/>
    <cellStyle name="Comma [0] 10 2 2 6 8" xfId="54472"/>
    <cellStyle name="Comma [0] 10 2 2 7" xfId="2814"/>
    <cellStyle name="Comma [0] 10 2 2 7 2" xfId="8437"/>
    <cellStyle name="Comma [0] 10 2 2 7 2 2" xfId="16844"/>
    <cellStyle name="Comma [0] 10 2 2 7 2 2 2" xfId="42189"/>
    <cellStyle name="Comma [0] 10 2 2 7 2 3" xfId="32503"/>
    <cellStyle name="Comma [0] 10 2 2 7 2 4" xfId="22446"/>
    <cellStyle name="Comma [0] 10 2 2 7 2 5" xfId="57703"/>
    <cellStyle name="Comma [0] 10 2 2 7 3" xfId="5632"/>
    <cellStyle name="Comma [0] 10 2 2 7 3 2" xfId="14040"/>
    <cellStyle name="Comma [0] 10 2 2 7 3 3" xfId="39385"/>
    <cellStyle name="Comma [0] 10 2 2 7 4" xfId="11237"/>
    <cellStyle name="Comma [0] 10 2 2 7 4 2" xfId="29699"/>
    <cellStyle name="Comma [0] 10 2 2 7 5" xfId="49075"/>
    <cellStyle name="Comma [0] 10 2 2 7 6" xfId="51877"/>
    <cellStyle name="Comma [0] 10 2 2 7 7" xfId="19643"/>
    <cellStyle name="Comma [0] 10 2 2 7 8" xfId="54900"/>
    <cellStyle name="Comma [0] 10 2 2 8" xfId="6045"/>
    <cellStyle name="Comma [0] 10 2 2 8 2" xfId="14452"/>
    <cellStyle name="Comma [0] 10 2 2 8 2 2" xfId="39797"/>
    <cellStyle name="Comma [0] 10 2 2 8 3" xfId="30111"/>
    <cellStyle name="Comma [0] 10 2 2 8 4" xfId="20054"/>
    <cellStyle name="Comma [0] 10 2 2 8 5" xfId="55311"/>
    <cellStyle name="Comma [0] 10 2 2 9" xfId="3240"/>
    <cellStyle name="Comma [0] 10 2 2 9 2" xfId="11648"/>
    <cellStyle name="Comma [0] 10 2 2 9 2 2" xfId="42544"/>
    <cellStyle name="Comma [0] 10 2 2 9 3" xfId="32858"/>
    <cellStyle name="Comma [0] 10 2 2 9 4" xfId="22801"/>
    <cellStyle name="Comma [0] 10 2 20" xfId="46648"/>
    <cellStyle name="Comma [0] 10 2 21" xfId="49453"/>
    <cellStyle name="Comma [0] 10 2 22" xfId="17219"/>
    <cellStyle name="Comma [0] 10 2 23" xfId="52231"/>
    <cellStyle name="Comma [0] 10 2 24" xfId="52476"/>
    <cellStyle name="Comma [0] 10 2 25" xfId="58128"/>
    <cellStyle name="Comma [0] 10 2 3" xfId="162"/>
    <cellStyle name="Comma [0] 10 2 3 10" xfId="46686"/>
    <cellStyle name="Comma [0] 10 2 3 11" xfId="49491"/>
    <cellStyle name="Comma [0] 10 2 3 12" xfId="17257"/>
    <cellStyle name="Comma [0] 10 2 3 13" xfId="52514"/>
    <cellStyle name="Comma [0] 10 2 3 2" xfId="1422"/>
    <cellStyle name="Comma [0] 10 2 3 2 10" xfId="53586"/>
    <cellStyle name="Comma [0] 10 2 3 2 2" xfId="7120"/>
    <cellStyle name="Comma [0] 10 2 3 2 2 2" xfId="15527"/>
    <cellStyle name="Comma [0] 10 2 3 2 2 2 2" xfId="46034"/>
    <cellStyle name="Comma [0] 10 2 3 2 2 2 3" xfId="36348"/>
    <cellStyle name="Comma [0] 10 2 3 2 2 2 4" xfId="26661"/>
    <cellStyle name="Comma [0] 10 2 3 2 2 3" xfId="40872"/>
    <cellStyle name="Comma [0] 10 2 3 2 2 4" xfId="31186"/>
    <cellStyle name="Comma [0] 10 2 3 2 2 5" xfId="21129"/>
    <cellStyle name="Comma [0] 10 2 3 2 2 6" xfId="56386"/>
    <cellStyle name="Comma [0] 10 2 3 2 3" xfId="4315"/>
    <cellStyle name="Comma [0] 10 2 3 2 3 2" xfId="12723"/>
    <cellStyle name="Comma [0] 10 2 3 2 3 2 2" xfId="43137"/>
    <cellStyle name="Comma [0] 10 2 3 2 3 3" xfId="33451"/>
    <cellStyle name="Comma [0] 10 2 3 2 3 4" xfId="23395"/>
    <cellStyle name="Comma [0] 10 2 3 2 4" xfId="9923"/>
    <cellStyle name="Comma [0] 10 2 3 2 4 2" xfId="44834"/>
    <cellStyle name="Comma [0] 10 2 3 2 4 3" xfId="35148"/>
    <cellStyle name="Comma [0] 10 2 3 2 4 4" xfId="25443"/>
    <cellStyle name="Comma [0] 10 2 3 2 5" xfId="38071"/>
    <cellStyle name="Comma [0] 10 2 3 2 6" xfId="28385"/>
    <cellStyle name="Comma [0] 10 2 3 2 7" xfId="47760"/>
    <cellStyle name="Comma [0] 10 2 3 2 8" xfId="50563"/>
    <cellStyle name="Comma [0] 10 2 3 2 9" xfId="18329"/>
    <cellStyle name="Comma [0] 10 2 3 3" xfId="1896"/>
    <cellStyle name="Comma [0] 10 2 3 3 2" xfId="7550"/>
    <cellStyle name="Comma [0] 10 2 3 3 2 2" xfId="15957"/>
    <cellStyle name="Comma [0] 10 2 3 3 2 2 2" xfId="41302"/>
    <cellStyle name="Comma [0] 10 2 3 3 2 3" xfId="31616"/>
    <cellStyle name="Comma [0] 10 2 3 3 2 4" xfId="21559"/>
    <cellStyle name="Comma [0] 10 2 3 3 2 5" xfId="56816"/>
    <cellStyle name="Comma [0] 10 2 3 3 3" xfId="4745"/>
    <cellStyle name="Comma [0] 10 2 3 3 3 2" xfId="13153"/>
    <cellStyle name="Comma [0] 10 2 3 3 3 2 2" xfId="45442"/>
    <cellStyle name="Comma [0] 10 2 3 3 3 3" xfId="35756"/>
    <cellStyle name="Comma [0] 10 2 3 3 3 4" xfId="26068"/>
    <cellStyle name="Comma [0] 10 2 3 3 4" xfId="10353"/>
    <cellStyle name="Comma [0] 10 2 3 3 4 2" xfId="38501"/>
    <cellStyle name="Comma [0] 10 2 3 3 5" xfId="28815"/>
    <cellStyle name="Comma [0] 10 2 3 3 6" xfId="48190"/>
    <cellStyle name="Comma [0] 10 2 3 3 7" xfId="50993"/>
    <cellStyle name="Comma [0] 10 2 3 3 8" xfId="18759"/>
    <cellStyle name="Comma [0] 10 2 3 3 9" xfId="54016"/>
    <cellStyle name="Comma [0] 10 2 3 4" xfId="2388"/>
    <cellStyle name="Comma [0] 10 2 3 4 2" xfId="8011"/>
    <cellStyle name="Comma [0] 10 2 3 4 2 2" xfId="16418"/>
    <cellStyle name="Comma [0] 10 2 3 4 2 2 2" xfId="41763"/>
    <cellStyle name="Comma [0] 10 2 3 4 2 3" xfId="32077"/>
    <cellStyle name="Comma [0] 10 2 3 4 2 4" xfId="22020"/>
    <cellStyle name="Comma [0] 10 2 3 4 2 5" xfId="57277"/>
    <cellStyle name="Comma [0] 10 2 3 4 3" xfId="5206"/>
    <cellStyle name="Comma [0] 10 2 3 4 3 2" xfId="13614"/>
    <cellStyle name="Comma [0] 10 2 3 4 3 3" xfId="38959"/>
    <cellStyle name="Comma [0] 10 2 3 4 4" xfId="10811"/>
    <cellStyle name="Comma [0] 10 2 3 4 4 2" xfId="29273"/>
    <cellStyle name="Comma [0] 10 2 3 4 5" xfId="48649"/>
    <cellStyle name="Comma [0] 10 2 3 4 6" xfId="51451"/>
    <cellStyle name="Comma [0] 10 2 3 4 7" xfId="19217"/>
    <cellStyle name="Comma [0] 10 2 3 4 8" xfId="54474"/>
    <cellStyle name="Comma [0] 10 2 3 5" xfId="2816"/>
    <cellStyle name="Comma [0] 10 2 3 5 2" xfId="8439"/>
    <cellStyle name="Comma [0] 10 2 3 5 2 2" xfId="16846"/>
    <cellStyle name="Comma [0] 10 2 3 5 2 2 2" xfId="42191"/>
    <cellStyle name="Comma [0] 10 2 3 5 2 3" xfId="32505"/>
    <cellStyle name="Comma [0] 10 2 3 5 2 4" xfId="22448"/>
    <cellStyle name="Comma [0] 10 2 3 5 2 5" xfId="57705"/>
    <cellStyle name="Comma [0] 10 2 3 5 3" xfId="5634"/>
    <cellStyle name="Comma [0] 10 2 3 5 3 2" xfId="14042"/>
    <cellStyle name="Comma [0] 10 2 3 5 3 3" xfId="39387"/>
    <cellStyle name="Comma [0] 10 2 3 5 4" xfId="11239"/>
    <cellStyle name="Comma [0] 10 2 3 5 4 2" xfId="29701"/>
    <cellStyle name="Comma [0] 10 2 3 5 5" xfId="49077"/>
    <cellStyle name="Comma [0] 10 2 3 5 6" xfId="51879"/>
    <cellStyle name="Comma [0] 10 2 3 5 7" xfId="19645"/>
    <cellStyle name="Comma [0] 10 2 3 5 8" xfId="54902"/>
    <cellStyle name="Comma [0] 10 2 3 6" xfId="6047"/>
    <cellStyle name="Comma [0] 10 2 3 6 2" xfId="14454"/>
    <cellStyle name="Comma [0] 10 2 3 6 2 2" xfId="39799"/>
    <cellStyle name="Comma [0] 10 2 3 6 3" xfId="30113"/>
    <cellStyle name="Comma [0] 10 2 3 6 4" xfId="20056"/>
    <cellStyle name="Comma [0] 10 2 3 6 5" xfId="55313"/>
    <cellStyle name="Comma [0] 10 2 3 7" xfId="3242"/>
    <cellStyle name="Comma [0] 10 2 3 7 2" xfId="11650"/>
    <cellStyle name="Comma [0] 10 2 3 7 2 2" xfId="44235"/>
    <cellStyle name="Comma [0] 10 2 3 7 3" xfId="34549"/>
    <cellStyle name="Comma [0] 10 2 3 7 4" xfId="24839"/>
    <cellStyle name="Comma [0] 10 2 3 8" xfId="8851"/>
    <cellStyle name="Comma [0] 10 2 3 8 2" xfId="36999"/>
    <cellStyle name="Comma [0] 10 2 3 9" xfId="27313"/>
    <cellStyle name="Comma [0] 10 2 4" xfId="163"/>
    <cellStyle name="Comma [0] 10 2 4 10" xfId="24840"/>
    <cellStyle name="Comma [0] 10 2 4 10 2" xfId="44236"/>
    <cellStyle name="Comma [0] 10 2 4 10 3" xfId="34550"/>
    <cellStyle name="Comma [0] 10 2 4 11" xfId="37000"/>
    <cellStyle name="Comma [0] 10 2 4 12" xfId="27314"/>
    <cellStyle name="Comma [0] 10 2 4 13" xfId="46687"/>
    <cellStyle name="Comma [0] 10 2 4 14" xfId="49492"/>
    <cellStyle name="Comma [0] 10 2 4 15" xfId="17258"/>
    <cellStyle name="Comma [0] 10 2 4 16" xfId="52234"/>
    <cellStyle name="Comma [0] 10 2 4 17" xfId="52515"/>
    <cellStyle name="Comma [0] 10 2 4 2" xfId="1423"/>
    <cellStyle name="Comma [0] 10 2 4 2 10" xfId="53587"/>
    <cellStyle name="Comma [0] 10 2 4 2 2" xfId="7121"/>
    <cellStyle name="Comma [0] 10 2 4 2 2 2" xfId="15528"/>
    <cellStyle name="Comma [0] 10 2 4 2 2 2 2" xfId="46384"/>
    <cellStyle name="Comma [0] 10 2 4 2 2 2 3" xfId="36698"/>
    <cellStyle name="Comma [0] 10 2 4 2 2 2 4" xfId="27011"/>
    <cellStyle name="Comma [0] 10 2 4 2 2 3" xfId="25794"/>
    <cellStyle name="Comma [0] 10 2 4 2 2 3 2" xfId="45184"/>
    <cellStyle name="Comma [0] 10 2 4 2 2 3 3" xfId="35498"/>
    <cellStyle name="Comma [0] 10 2 4 2 2 4" xfId="40873"/>
    <cellStyle name="Comma [0] 10 2 4 2 2 5" xfId="31187"/>
    <cellStyle name="Comma [0] 10 2 4 2 2 6" xfId="21130"/>
    <cellStyle name="Comma [0] 10 2 4 2 2 7" xfId="56387"/>
    <cellStyle name="Comma [0] 10 2 4 2 3" xfId="4316"/>
    <cellStyle name="Comma [0] 10 2 4 2 3 2" xfId="12724"/>
    <cellStyle name="Comma [0] 10 2 4 2 3 2 2" xfId="45791"/>
    <cellStyle name="Comma [0] 10 2 4 2 3 2 3" xfId="36105"/>
    <cellStyle name="Comma [0] 10 2 4 2 3 2 4" xfId="26417"/>
    <cellStyle name="Comma [0] 10 2 4 2 3 3" xfId="43136"/>
    <cellStyle name="Comma [0] 10 2 4 2 3 4" xfId="33450"/>
    <cellStyle name="Comma [0] 10 2 4 2 3 5" xfId="23394"/>
    <cellStyle name="Comma [0] 10 2 4 2 4" xfId="9924"/>
    <cellStyle name="Comma [0] 10 2 4 2 4 2" xfId="44591"/>
    <cellStyle name="Comma [0] 10 2 4 2 4 3" xfId="34905"/>
    <cellStyle name="Comma [0] 10 2 4 2 4 4" xfId="25196"/>
    <cellStyle name="Comma [0] 10 2 4 2 5" xfId="38072"/>
    <cellStyle name="Comma [0] 10 2 4 2 6" xfId="28386"/>
    <cellStyle name="Comma [0] 10 2 4 2 7" xfId="47761"/>
    <cellStyle name="Comma [0] 10 2 4 2 8" xfId="50564"/>
    <cellStyle name="Comma [0] 10 2 4 2 9" xfId="18330"/>
    <cellStyle name="Comma [0] 10 2 4 3" xfId="849"/>
    <cellStyle name="Comma [0] 10 2 4 3 10" xfId="53054"/>
    <cellStyle name="Comma [0] 10 2 4 3 2" xfId="6588"/>
    <cellStyle name="Comma [0] 10 2 4 3 2 2" xfId="14995"/>
    <cellStyle name="Comma [0] 10 2 4 3 2 2 2" xfId="46035"/>
    <cellStyle name="Comma [0] 10 2 4 3 2 2 3" xfId="36349"/>
    <cellStyle name="Comma [0] 10 2 4 3 2 2 4" xfId="26662"/>
    <cellStyle name="Comma [0] 10 2 4 3 2 3" xfId="40340"/>
    <cellStyle name="Comma [0] 10 2 4 3 2 4" xfId="30654"/>
    <cellStyle name="Comma [0] 10 2 4 3 2 5" xfId="20597"/>
    <cellStyle name="Comma [0] 10 2 4 3 2 6" xfId="55854"/>
    <cellStyle name="Comma [0] 10 2 4 3 3" xfId="3783"/>
    <cellStyle name="Comma [0] 10 2 4 3 3 2" xfId="12191"/>
    <cellStyle name="Comma [0] 10 2 4 3 3 2 2" xfId="43135"/>
    <cellStyle name="Comma [0] 10 2 4 3 3 3" xfId="33449"/>
    <cellStyle name="Comma [0] 10 2 4 3 3 4" xfId="23393"/>
    <cellStyle name="Comma [0] 10 2 4 3 4" xfId="9391"/>
    <cellStyle name="Comma [0] 10 2 4 3 4 2" xfId="44835"/>
    <cellStyle name="Comma [0] 10 2 4 3 4 3" xfId="35149"/>
    <cellStyle name="Comma [0] 10 2 4 3 4 4" xfId="25444"/>
    <cellStyle name="Comma [0] 10 2 4 3 5" xfId="37539"/>
    <cellStyle name="Comma [0] 10 2 4 3 6" xfId="27853"/>
    <cellStyle name="Comma [0] 10 2 4 3 7" xfId="47228"/>
    <cellStyle name="Comma [0] 10 2 4 3 8" xfId="50031"/>
    <cellStyle name="Comma [0] 10 2 4 3 9" xfId="17797"/>
    <cellStyle name="Comma [0] 10 2 4 4" xfId="1897"/>
    <cellStyle name="Comma [0] 10 2 4 4 2" xfId="7551"/>
    <cellStyle name="Comma [0] 10 2 4 4 2 2" xfId="15958"/>
    <cellStyle name="Comma [0] 10 2 4 4 2 2 2" xfId="41303"/>
    <cellStyle name="Comma [0] 10 2 4 4 2 3" xfId="31617"/>
    <cellStyle name="Comma [0] 10 2 4 4 2 4" xfId="21560"/>
    <cellStyle name="Comma [0] 10 2 4 4 2 5" xfId="56817"/>
    <cellStyle name="Comma [0] 10 2 4 4 3" xfId="4746"/>
    <cellStyle name="Comma [0] 10 2 4 4 3 2" xfId="13154"/>
    <cellStyle name="Comma [0] 10 2 4 4 3 2 2" xfId="45443"/>
    <cellStyle name="Comma [0] 10 2 4 4 3 3" xfId="35757"/>
    <cellStyle name="Comma [0] 10 2 4 4 3 4" xfId="26069"/>
    <cellStyle name="Comma [0] 10 2 4 4 4" xfId="10354"/>
    <cellStyle name="Comma [0] 10 2 4 4 4 2" xfId="38502"/>
    <cellStyle name="Comma [0] 10 2 4 4 5" xfId="28816"/>
    <cellStyle name="Comma [0] 10 2 4 4 6" xfId="48191"/>
    <cellStyle name="Comma [0] 10 2 4 4 7" xfId="50994"/>
    <cellStyle name="Comma [0] 10 2 4 4 8" xfId="18760"/>
    <cellStyle name="Comma [0] 10 2 4 4 9" xfId="54017"/>
    <cellStyle name="Comma [0] 10 2 4 5" xfId="2389"/>
    <cellStyle name="Comma [0] 10 2 4 5 2" xfId="8012"/>
    <cellStyle name="Comma [0] 10 2 4 5 2 2" xfId="16419"/>
    <cellStyle name="Comma [0] 10 2 4 5 2 2 2" xfId="41764"/>
    <cellStyle name="Comma [0] 10 2 4 5 2 3" xfId="32078"/>
    <cellStyle name="Comma [0] 10 2 4 5 2 4" xfId="22021"/>
    <cellStyle name="Comma [0] 10 2 4 5 2 5" xfId="57278"/>
    <cellStyle name="Comma [0] 10 2 4 5 3" xfId="5207"/>
    <cellStyle name="Comma [0] 10 2 4 5 3 2" xfId="13615"/>
    <cellStyle name="Comma [0] 10 2 4 5 3 3" xfId="38960"/>
    <cellStyle name="Comma [0] 10 2 4 5 4" xfId="10812"/>
    <cellStyle name="Comma [0] 10 2 4 5 4 2" xfId="29274"/>
    <cellStyle name="Comma [0] 10 2 4 5 5" xfId="48650"/>
    <cellStyle name="Comma [0] 10 2 4 5 6" xfId="51452"/>
    <cellStyle name="Comma [0] 10 2 4 5 7" xfId="19218"/>
    <cellStyle name="Comma [0] 10 2 4 5 8" xfId="54475"/>
    <cellStyle name="Comma [0] 10 2 4 6" xfId="2817"/>
    <cellStyle name="Comma [0] 10 2 4 6 2" xfId="8440"/>
    <cellStyle name="Comma [0] 10 2 4 6 2 2" xfId="16847"/>
    <cellStyle name="Comma [0] 10 2 4 6 2 2 2" xfId="42192"/>
    <cellStyle name="Comma [0] 10 2 4 6 2 3" xfId="32506"/>
    <cellStyle name="Comma [0] 10 2 4 6 2 4" xfId="22449"/>
    <cellStyle name="Comma [0] 10 2 4 6 2 5" xfId="57706"/>
    <cellStyle name="Comma [0] 10 2 4 6 3" xfId="5635"/>
    <cellStyle name="Comma [0] 10 2 4 6 3 2" xfId="14043"/>
    <cellStyle name="Comma [0] 10 2 4 6 3 3" xfId="39388"/>
    <cellStyle name="Comma [0] 10 2 4 6 4" xfId="11240"/>
    <cellStyle name="Comma [0] 10 2 4 6 4 2" xfId="29702"/>
    <cellStyle name="Comma [0] 10 2 4 6 5" xfId="49078"/>
    <cellStyle name="Comma [0] 10 2 4 6 6" xfId="51880"/>
    <cellStyle name="Comma [0] 10 2 4 6 7" xfId="19646"/>
    <cellStyle name="Comma [0] 10 2 4 6 8" xfId="54903"/>
    <cellStyle name="Comma [0] 10 2 4 7" xfId="6048"/>
    <cellStyle name="Comma [0] 10 2 4 7 2" xfId="14455"/>
    <cellStyle name="Comma [0] 10 2 4 7 2 2" xfId="39800"/>
    <cellStyle name="Comma [0] 10 2 4 7 3" xfId="30114"/>
    <cellStyle name="Comma [0] 10 2 4 7 4" xfId="20057"/>
    <cellStyle name="Comma [0] 10 2 4 7 5" xfId="55314"/>
    <cellStyle name="Comma [0] 10 2 4 8" xfId="3243"/>
    <cellStyle name="Comma [0] 10 2 4 8 2" xfId="11651"/>
    <cellStyle name="Comma [0] 10 2 4 8 2 2" xfId="42546"/>
    <cellStyle name="Comma [0] 10 2 4 8 3" xfId="32860"/>
    <cellStyle name="Comma [0] 10 2 4 8 4" xfId="22803"/>
    <cellStyle name="Comma [0] 10 2 4 9" xfId="8852"/>
    <cellStyle name="Comma [0] 10 2 4 9 2" xfId="42783"/>
    <cellStyle name="Comma [0] 10 2 4 9 3" xfId="33097"/>
    <cellStyle name="Comma [0] 10 2 4 9 4" xfId="23040"/>
    <cellStyle name="Comma [0] 10 2 5" xfId="164"/>
    <cellStyle name="Comma [0] 10 2 5 10" xfId="17259"/>
    <cellStyle name="Comma [0] 10 2 5 11" xfId="52516"/>
    <cellStyle name="Comma [0] 10 2 5 2" xfId="850"/>
    <cellStyle name="Comma [0] 10 2 5 2 2" xfId="6589"/>
    <cellStyle name="Comma [0] 10 2 5 2 2 2" xfId="14996"/>
    <cellStyle name="Comma [0] 10 2 5 2 2 2 2" xfId="46381"/>
    <cellStyle name="Comma [0] 10 2 5 2 2 2 3" xfId="36695"/>
    <cellStyle name="Comma [0] 10 2 5 2 2 2 4" xfId="27008"/>
    <cellStyle name="Comma [0] 10 2 5 2 2 3" xfId="40341"/>
    <cellStyle name="Comma [0] 10 2 5 2 2 4" xfId="30655"/>
    <cellStyle name="Comma [0] 10 2 5 2 2 5" xfId="20598"/>
    <cellStyle name="Comma [0] 10 2 5 2 2 6" xfId="55855"/>
    <cellStyle name="Comma [0] 10 2 5 2 3" xfId="3784"/>
    <cellStyle name="Comma [0] 10 2 5 2 3 2" xfId="12192"/>
    <cellStyle name="Comma [0] 10 2 5 2 3 2 2" xfId="45181"/>
    <cellStyle name="Comma [0] 10 2 5 2 3 3" xfId="35495"/>
    <cellStyle name="Comma [0] 10 2 5 2 3 4" xfId="25791"/>
    <cellStyle name="Comma [0] 10 2 5 2 4" xfId="9392"/>
    <cellStyle name="Comma [0] 10 2 5 2 4 2" xfId="37540"/>
    <cellStyle name="Comma [0] 10 2 5 2 5" xfId="27854"/>
    <cellStyle name="Comma [0] 10 2 5 2 6" xfId="47229"/>
    <cellStyle name="Comma [0] 10 2 5 2 7" xfId="50032"/>
    <cellStyle name="Comma [0] 10 2 5 2 8" xfId="17798"/>
    <cellStyle name="Comma [0] 10 2 5 2 9" xfId="53055"/>
    <cellStyle name="Comma [0] 10 2 5 3" xfId="6049"/>
    <cellStyle name="Comma [0] 10 2 5 3 2" xfId="14456"/>
    <cellStyle name="Comma [0] 10 2 5 3 2 2" xfId="45788"/>
    <cellStyle name="Comma [0] 10 2 5 3 2 3" xfId="36102"/>
    <cellStyle name="Comma [0] 10 2 5 3 2 4" xfId="26414"/>
    <cellStyle name="Comma [0] 10 2 5 3 3" xfId="39801"/>
    <cellStyle name="Comma [0] 10 2 5 3 4" xfId="30115"/>
    <cellStyle name="Comma [0] 10 2 5 3 5" xfId="20058"/>
    <cellStyle name="Comma [0] 10 2 5 3 6" xfId="55315"/>
    <cellStyle name="Comma [0] 10 2 5 4" xfId="3244"/>
    <cellStyle name="Comma [0] 10 2 5 4 2" xfId="11652"/>
    <cellStyle name="Comma [0] 10 2 5 4 2 2" xfId="43134"/>
    <cellStyle name="Comma [0] 10 2 5 4 3" xfId="33448"/>
    <cellStyle name="Comma [0] 10 2 5 4 4" xfId="23392"/>
    <cellStyle name="Comma [0] 10 2 5 5" xfId="8853"/>
    <cellStyle name="Comma [0] 10 2 5 5 2" xfId="44588"/>
    <cellStyle name="Comma [0] 10 2 5 5 3" xfId="34902"/>
    <cellStyle name="Comma [0] 10 2 5 5 4" xfId="25193"/>
    <cellStyle name="Comma [0] 10 2 5 6" xfId="37001"/>
    <cellStyle name="Comma [0] 10 2 5 7" xfId="27315"/>
    <cellStyle name="Comma [0] 10 2 5 8" xfId="46688"/>
    <cellStyle name="Comma [0] 10 2 5 9" xfId="49493"/>
    <cellStyle name="Comma [0] 10 2 6" xfId="705"/>
    <cellStyle name="Comma [0] 10 2 6 10" xfId="17656"/>
    <cellStyle name="Comma [0] 10 2 6 11" xfId="52913"/>
    <cellStyle name="Comma [0] 10 2 6 2" xfId="1156"/>
    <cellStyle name="Comma [0] 10 2 6 2 2" xfId="6895"/>
    <cellStyle name="Comma [0] 10 2 6 2 2 2" xfId="15302"/>
    <cellStyle name="Comma [0] 10 2 6 2 2 2 2" xfId="40647"/>
    <cellStyle name="Comma [0] 10 2 6 2 2 3" xfId="30961"/>
    <cellStyle name="Comma [0] 10 2 6 2 2 4" xfId="20904"/>
    <cellStyle name="Comma [0] 10 2 6 2 2 5" xfId="56161"/>
    <cellStyle name="Comma [0] 10 2 6 2 3" xfId="4090"/>
    <cellStyle name="Comma [0] 10 2 6 2 3 2" xfId="12498"/>
    <cellStyle name="Comma [0] 10 2 6 2 3 2 2" xfId="46031"/>
    <cellStyle name="Comma [0] 10 2 6 2 3 3" xfId="36345"/>
    <cellStyle name="Comma [0] 10 2 6 2 3 4" xfId="26658"/>
    <cellStyle name="Comma [0] 10 2 6 2 4" xfId="9698"/>
    <cellStyle name="Comma [0] 10 2 6 2 4 2" xfId="37846"/>
    <cellStyle name="Comma [0] 10 2 6 2 5" xfId="28160"/>
    <cellStyle name="Comma [0] 10 2 6 2 6" xfId="47535"/>
    <cellStyle name="Comma [0] 10 2 6 2 7" xfId="50338"/>
    <cellStyle name="Comma [0] 10 2 6 2 8" xfId="18104"/>
    <cellStyle name="Comma [0] 10 2 6 2 9" xfId="53361"/>
    <cellStyle name="Comma [0] 10 2 6 3" xfId="6446"/>
    <cellStyle name="Comma [0] 10 2 6 3 2" xfId="14853"/>
    <cellStyle name="Comma [0] 10 2 6 3 2 2" xfId="40198"/>
    <cellStyle name="Comma [0] 10 2 6 3 3" xfId="30512"/>
    <cellStyle name="Comma [0] 10 2 6 3 4" xfId="20455"/>
    <cellStyle name="Comma [0] 10 2 6 3 5" xfId="55712"/>
    <cellStyle name="Comma [0] 10 2 6 4" xfId="3641"/>
    <cellStyle name="Comma [0] 10 2 6 4 2" xfId="12049"/>
    <cellStyle name="Comma [0] 10 2 6 4 2 2" xfId="43133"/>
    <cellStyle name="Comma [0] 10 2 6 4 3" xfId="33447"/>
    <cellStyle name="Comma [0] 10 2 6 4 4" xfId="23391"/>
    <cellStyle name="Comma [0] 10 2 6 5" xfId="9250"/>
    <cellStyle name="Comma [0] 10 2 6 5 2" xfId="44831"/>
    <cellStyle name="Comma [0] 10 2 6 5 3" xfId="35145"/>
    <cellStyle name="Comma [0] 10 2 6 5 4" xfId="25440"/>
    <cellStyle name="Comma [0] 10 2 6 6" xfId="37398"/>
    <cellStyle name="Comma [0] 10 2 6 7" xfId="27712"/>
    <cellStyle name="Comma [0] 10 2 6 8" xfId="47086"/>
    <cellStyle name="Comma [0] 10 2 6 9" xfId="49890"/>
    <cellStyle name="Comma [0] 10 2 7" xfId="759"/>
    <cellStyle name="Comma [0] 10 2 7 10" xfId="17709"/>
    <cellStyle name="Comma [0] 10 2 7 11" xfId="52966"/>
    <cellStyle name="Comma [0] 10 2 7 2" xfId="1207"/>
    <cellStyle name="Comma [0] 10 2 7 2 2" xfId="6946"/>
    <cellStyle name="Comma [0] 10 2 7 2 2 2" xfId="15353"/>
    <cellStyle name="Comma [0] 10 2 7 2 2 2 2" xfId="40698"/>
    <cellStyle name="Comma [0] 10 2 7 2 2 3" xfId="31012"/>
    <cellStyle name="Comma [0] 10 2 7 2 2 4" xfId="20955"/>
    <cellStyle name="Comma [0] 10 2 7 2 2 5" xfId="56212"/>
    <cellStyle name="Comma [0] 10 2 7 2 3" xfId="4141"/>
    <cellStyle name="Comma [0] 10 2 7 2 3 2" xfId="12549"/>
    <cellStyle name="Comma [0] 10 2 7 2 3 3" xfId="37897"/>
    <cellStyle name="Comma [0] 10 2 7 2 4" xfId="9749"/>
    <cellStyle name="Comma [0] 10 2 7 2 4 2" xfId="28211"/>
    <cellStyle name="Comma [0] 10 2 7 2 5" xfId="47586"/>
    <cellStyle name="Comma [0] 10 2 7 2 6" xfId="50389"/>
    <cellStyle name="Comma [0] 10 2 7 2 7" xfId="18155"/>
    <cellStyle name="Comma [0] 10 2 7 2 8" xfId="53412"/>
    <cellStyle name="Comma [0] 10 2 7 3" xfId="6499"/>
    <cellStyle name="Comma [0] 10 2 7 3 2" xfId="14906"/>
    <cellStyle name="Comma [0] 10 2 7 3 2 2" xfId="40251"/>
    <cellStyle name="Comma [0] 10 2 7 3 3" xfId="30565"/>
    <cellStyle name="Comma [0] 10 2 7 3 4" xfId="20508"/>
    <cellStyle name="Comma [0] 10 2 7 3 5" xfId="55765"/>
    <cellStyle name="Comma [0] 10 2 7 4" xfId="3694"/>
    <cellStyle name="Comma [0] 10 2 7 4 2" xfId="12102"/>
    <cellStyle name="Comma [0] 10 2 7 4 2 2" xfId="43132"/>
    <cellStyle name="Comma [0] 10 2 7 4 3" xfId="33446"/>
    <cellStyle name="Comma [0] 10 2 7 4 4" xfId="23390"/>
    <cellStyle name="Comma [0] 10 2 7 5" xfId="9303"/>
    <cellStyle name="Comma [0] 10 2 7 5 2" xfId="45439"/>
    <cellStyle name="Comma [0] 10 2 7 5 3" xfId="35753"/>
    <cellStyle name="Comma [0] 10 2 7 5 4" xfId="26065"/>
    <cellStyle name="Comma [0] 10 2 7 6" xfId="37451"/>
    <cellStyle name="Comma [0] 10 2 7 7" xfId="27765"/>
    <cellStyle name="Comma [0] 10 2 7 8" xfId="47140"/>
    <cellStyle name="Comma [0] 10 2 7 9" xfId="49943"/>
    <cellStyle name="Comma [0] 10 2 8" xfId="809"/>
    <cellStyle name="Comma [0] 10 2 8 10" xfId="53016"/>
    <cellStyle name="Comma [0] 10 2 8 2" xfId="1257"/>
    <cellStyle name="Comma [0] 10 2 8 2 2" xfId="6996"/>
    <cellStyle name="Comma [0] 10 2 8 2 2 2" xfId="15403"/>
    <cellStyle name="Comma [0] 10 2 8 2 2 2 2" xfId="40748"/>
    <cellStyle name="Comma [0] 10 2 8 2 2 3" xfId="31062"/>
    <cellStyle name="Comma [0] 10 2 8 2 2 4" xfId="21005"/>
    <cellStyle name="Comma [0] 10 2 8 2 2 5" xfId="56262"/>
    <cellStyle name="Comma [0] 10 2 8 2 3" xfId="4191"/>
    <cellStyle name="Comma [0] 10 2 8 2 3 2" xfId="12599"/>
    <cellStyle name="Comma [0] 10 2 8 2 3 3" xfId="37947"/>
    <cellStyle name="Comma [0] 10 2 8 2 4" xfId="9799"/>
    <cellStyle name="Comma [0] 10 2 8 2 4 2" xfId="28261"/>
    <cellStyle name="Comma [0] 10 2 8 2 5" xfId="47636"/>
    <cellStyle name="Comma [0] 10 2 8 2 6" xfId="50439"/>
    <cellStyle name="Comma [0] 10 2 8 2 7" xfId="18205"/>
    <cellStyle name="Comma [0] 10 2 8 2 8" xfId="53462"/>
    <cellStyle name="Comma [0] 10 2 8 3" xfId="6549"/>
    <cellStyle name="Comma [0] 10 2 8 3 2" xfId="14956"/>
    <cellStyle name="Comma [0] 10 2 8 3 2 2" xfId="40301"/>
    <cellStyle name="Comma [0] 10 2 8 3 3" xfId="30615"/>
    <cellStyle name="Comma [0] 10 2 8 3 4" xfId="20558"/>
    <cellStyle name="Comma [0] 10 2 8 3 5" xfId="55815"/>
    <cellStyle name="Comma [0] 10 2 8 4" xfId="3744"/>
    <cellStyle name="Comma [0] 10 2 8 4 2" xfId="12152"/>
    <cellStyle name="Comma [0] 10 2 8 4 2 2" xfId="43131"/>
    <cellStyle name="Comma [0] 10 2 8 4 3" xfId="33445"/>
    <cellStyle name="Comma [0] 10 2 8 4 4" xfId="23389"/>
    <cellStyle name="Comma [0] 10 2 8 5" xfId="9353"/>
    <cellStyle name="Comma [0] 10 2 8 5 2" xfId="37501"/>
    <cellStyle name="Comma [0] 10 2 8 6" xfId="27815"/>
    <cellStyle name="Comma [0] 10 2 8 7" xfId="47190"/>
    <cellStyle name="Comma [0] 10 2 8 8" xfId="49993"/>
    <cellStyle name="Comma [0] 10 2 8 9" xfId="17759"/>
    <cellStyle name="Comma [0] 10 2 9" xfId="159"/>
    <cellStyle name="Comma [0] 10 2 9 2" xfId="1419"/>
    <cellStyle name="Comma [0] 10 2 9 2 2" xfId="7117"/>
    <cellStyle name="Comma [0] 10 2 9 2 2 2" xfId="15524"/>
    <cellStyle name="Comma [0] 10 2 9 2 2 2 2" xfId="40869"/>
    <cellStyle name="Comma [0] 10 2 9 2 2 3" xfId="31183"/>
    <cellStyle name="Comma [0] 10 2 9 2 2 4" xfId="21126"/>
    <cellStyle name="Comma [0] 10 2 9 2 2 5" xfId="56383"/>
    <cellStyle name="Comma [0] 10 2 9 2 3" xfId="4312"/>
    <cellStyle name="Comma [0] 10 2 9 2 3 2" xfId="12720"/>
    <cellStyle name="Comma [0] 10 2 9 2 3 3" xfId="38068"/>
    <cellStyle name="Comma [0] 10 2 9 2 4" xfId="9920"/>
    <cellStyle name="Comma [0] 10 2 9 2 4 2" xfId="28382"/>
    <cellStyle name="Comma [0] 10 2 9 2 5" xfId="47757"/>
    <cellStyle name="Comma [0] 10 2 9 2 6" xfId="50560"/>
    <cellStyle name="Comma [0] 10 2 9 2 7" xfId="18326"/>
    <cellStyle name="Comma [0] 10 2 9 2 8" xfId="53583"/>
    <cellStyle name="Comma [0] 10 2 9 3" xfId="6044"/>
    <cellStyle name="Comma [0] 10 2 9 3 2" xfId="14451"/>
    <cellStyle name="Comma [0] 10 2 9 3 2 2" xfId="39796"/>
    <cellStyle name="Comma [0] 10 2 9 3 3" xfId="30110"/>
    <cellStyle name="Comma [0] 10 2 9 3 4" xfId="20053"/>
    <cellStyle name="Comma [0] 10 2 9 3 5" xfId="55310"/>
    <cellStyle name="Comma [0] 10 2 9 4" xfId="3239"/>
    <cellStyle name="Comma [0] 10 2 9 4 2" xfId="11647"/>
    <cellStyle name="Comma [0] 10 2 9 4 3" xfId="36996"/>
    <cellStyle name="Comma [0] 10 2 9 5" xfId="8848"/>
    <cellStyle name="Comma [0] 10 2 9 5 2" xfId="27310"/>
    <cellStyle name="Comma [0] 10 2 9 6" xfId="46683"/>
    <cellStyle name="Comma [0] 10 2 9 7" xfId="49488"/>
    <cellStyle name="Comma [0] 10 2 9 8" xfId="17254"/>
    <cellStyle name="Comma [0] 10 2 9 9" xfId="52511"/>
    <cellStyle name="Comma [0] 10 3" xfId="1335"/>
    <cellStyle name="Comma [0] 10 3 10" xfId="47700"/>
    <cellStyle name="Comma [0] 10 3 11" xfId="50503"/>
    <cellStyle name="Comma [0] 10 3 12" xfId="18269"/>
    <cellStyle name="Comma [0] 10 3 13" xfId="53526"/>
    <cellStyle name="Comma [0] 10 3 2" xfId="1836"/>
    <cellStyle name="Comma [0] 10 3 2 2" xfId="7490"/>
    <cellStyle name="Comma [0] 10 3 2 2 2" xfId="15897"/>
    <cellStyle name="Comma [0] 10 3 2 2 2 2" xfId="41242"/>
    <cellStyle name="Comma [0] 10 3 2 2 3" xfId="31556"/>
    <cellStyle name="Comma [0] 10 3 2 2 4" xfId="21499"/>
    <cellStyle name="Comma [0] 10 3 2 2 5" xfId="56756"/>
    <cellStyle name="Comma [0] 10 3 2 3" xfId="4685"/>
    <cellStyle name="Comma [0] 10 3 2 3 2" xfId="13093"/>
    <cellStyle name="Comma [0] 10 3 2 3 2 2" xfId="46029"/>
    <cellStyle name="Comma [0] 10 3 2 3 3" xfId="36343"/>
    <cellStyle name="Comma [0] 10 3 2 3 4" xfId="26656"/>
    <cellStyle name="Comma [0] 10 3 2 4" xfId="10293"/>
    <cellStyle name="Comma [0] 10 3 2 4 2" xfId="38441"/>
    <cellStyle name="Comma [0] 10 3 2 5" xfId="28755"/>
    <cellStyle name="Comma [0] 10 3 2 6" xfId="48130"/>
    <cellStyle name="Comma [0] 10 3 2 7" xfId="50933"/>
    <cellStyle name="Comma [0] 10 3 2 8" xfId="18699"/>
    <cellStyle name="Comma [0] 10 3 2 9" xfId="53956"/>
    <cellStyle name="Comma [0] 10 3 3" xfId="2328"/>
    <cellStyle name="Comma [0] 10 3 3 2" xfId="7951"/>
    <cellStyle name="Comma [0] 10 3 3 2 2" xfId="16358"/>
    <cellStyle name="Comma [0] 10 3 3 2 2 2" xfId="41703"/>
    <cellStyle name="Comma [0] 10 3 3 2 3" xfId="32017"/>
    <cellStyle name="Comma [0] 10 3 3 2 4" xfId="21960"/>
    <cellStyle name="Comma [0] 10 3 3 2 5" xfId="57217"/>
    <cellStyle name="Comma [0] 10 3 3 3" xfId="5146"/>
    <cellStyle name="Comma [0] 10 3 3 3 2" xfId="13554"/>
    <cellStyle name="Comma [0] 10 3 3 3 3" xfId="38899"/>
    <cellStyle name="Comma [0] 10 3 3 4" xfId="10751"/>
    <cellStyle name="Comma [0] 10 3 3 4 2" xfId="29213"/>
    <cellStyle name="Comma [0] 10 3 3 5" xfId="48589"/>
    <cellStyle name="Comma [0] 10 3 3 6" xfId="51391"/>
    <cellStyle name="Comma [0] 10 3 3 7" xfId="19157"/>
    <cellStyle name="Comma [0] 10 3 3 8" xfId="54414"/>
    <cellStyle name="Comma [0] 10 3 4" xfId="2756"/>
    <cellStyle name="Comma [0] 10 3 4 2" xfId="8379"/>
    <cellStyle name="Comma [0] 10 3 4 2 2" xfId="16786"/>
    <cellStyle name="Comma [0] 10 3 4 2 2 2" xfId="42131"/>
    <cellStyle name="Comma [0] 10 3 4 2 3" xfId="32445"/>
    <cellStyle name="Comma [0] 10 3 4 2 4" xfId="22388"/>
    <cellStyle name="Comma [0] 10 3 4 2 5" xfId="57645"/>
    <cellStyle name="Comma [0] 10 3 4 3" xfId="5574"/>
    <cellStyle name="Comma [0] 10 3 4 3 2" xfId="13982"/>
    <cellStyle name="Comma [0] 10 3 4 3 3" xfId="39327"/>
    <cellStyle name="Comma [0] 10 3 4 4" xfId="11179"/>
    <cellStyle name="Comma [0] 10 3 4 4 2" xfId="29641"/>
    <cellStyle name="Comma [0] 10 3 4 5" xfId="49017"/>
    <cellStyle name="Comma [0] 10 3 4 6" xfId="51819"/>
    <cellStyle name="Comma [0] 10 3 4 7" xfId="19585"/>
    <cellStyle name="Comma [0] 10 3 4 8" xfId="54842"/>
    <cellStyle name="Comma [0] 10 3 5" xfId="7060"/>
    <cellStyle name="Comma [0] 10 3 5 2" xfId="15467"/>
    <cellStyle name="Comma [0] 10 3 5 2 2" xfId="40812"/>
    <cellStyle name="Comma [0] 10 3 5 3" xfId="31126"/>
    <cellStyle name="Comma [0] 10 3 5 4" xfId="21069"/>
    <cellStyle name="Comma [0] 10 3 5 5" xfId="56326"/>
    <cellStyle name="Comma [0] 10 3 6" xfId="4255"/>
    <cellStyle name="Comma [0] 10 3 6 2" xfId="12663"/>
    <cellStyle name="Comma [0] 10 3 6 2 2" xfId="43130"/>
    <cellStyle name="Comma [0] 10 3 6 3" xfId="33444"/>
    <cellStyle name="Comma [0] 10 3 6 4" xfId="23388"/>
    <cellStyle name="Comma [0] 10 3 7" xfId="9863"/>
    <cellStyle name="Comma [0] 10 3 7 2" xfId="44829"/>
    <cellStyle name="Comma [0] 10 3 7 3" xfId="35143"/>
    <cellStyle name="Comma [0] 10 3 7 4" xfId="25438"/>
    <cellStyle name="Comma [0] 10 3 8" xfId="38011"/>
    <cellStyle name="Comma [0] 10 3 9" xfId="28325"/>
    <cellStyle name="Comma [0] 10 4" xfId="4"/>
    <cellStyle name="Comma [0] 10 4 2" xfId="131"/>
    <cellStyle name="Comma [0] 10 4 2 10" xfId="2819"/>
    <cellStyle name="Comma [0] 10 4 2 10 2" xfId="8442"/>
    <cellStyle name="Comma [0] 10 4 2 10 2 2" xfId="16849"/>
    <cellStyle name="Comma [0] 10 4 2 10 2 2 2" xfId="42194"/>
    <cellStyle name="Comma [0] 10 4 2 10 2 3" xfId="32508"/>
    <cellStyle name="Comma [0] 10 4 2 10 2 4" xfId="22451"/>
    <cellStyle name="Comma [0] 10 4 2 10 2 5" xfId="57708"/>
    <cellStyle name="Comma [0] 10 4 2 10 3" xfId="5637"/>
    <cellStyle name="Comma [0] 10 4 2 10 3 2" xfId="14045"/>
    <cellStyle name="Comma [0] 10 4 2 10 3 3" xfId="39390"/>
    <cellStyle name="Comma [0] 10 4 2 10 4" xfId="11242"/>
    <cellStyle name="Comma [0] 10 4 2 10 4 2" xfId="29704"/>
    <cellStyle name="Comma [0] 10 4 2 10 5" xfId="49080"/>
    <cellStyle name="Comma [0] 10 4 2 10 6" xfId="51882"/>
    <cellStyle name="Comma [0] 10 4 2 10 7" xfId="19648"/>
    <cellStyle name="Comma [0] 10 4 2 10 8" xfId="54905"/>
    <cellStyle name="Comma [0] 10 4 2 11" xfId="6025"/>
    <cellStyle name="Comma [0] 10 4 2 11 2" xfId="14432"/>
    <cellStyle name="Comma [0] 10 4 2 11 2 2" xfId="39777"/>
    <cellStyle name="Comma [0] 10 4 2 11 3" xfId="30091"/>
    <cellStyle name="Comma [0] 10 4 2 11 4" xfId="20034"/>
    <cellStyle name="Comma [0] 10 4 2 11 5" xfId="55291"/>
    <cellStyle name="Comma [0] 10 4 2 12" xfId="3220"/>
    <cellStyle name="Comma [0] 10 4 2 12 2" xfId="11628"/>
    <cellStyle name="Comma [0] 10 4 2 12 2 2" xfId="42547"/>
    <cellStyle name="Comma [0] 10 4 2 12 3" xfId="32861"/>
    <cellStyle name="Comma [0] 10 4 2 12 4" xfId="22804"/>
    <cellStyle name="Comma [0] 10 4 2 13" xfId="8832"/>
    <cellStyle name="Comma [0] 10 4 2 13 2" xfId="42784"/>
    <cellStyle name="Comma [0] 10 4 2 13 3" xfId="33098"/>
    <cellStyle name="Comma [0] 10 4 2 13 4" xfId="23041"/>
    <cellStyle name="Comma [0] 10 4 2 14" xfId="24842"/>
    <cellStyle name="Comma [0] 10 4 2 14 2" xfId="44238"/>
    <cellStyle name="Comma [0] 10 4 2 14 3" xfId="34552"/>
    <cellStyle name="Comma [0] 10 4 2 15" xfId="36980"/>
    <cellStyle name="Comma [0] 10 4 2 16" xfId="27294"/>
    <cellStyle name="Comma [0] 10 4 2 17" xfId="46667"/>
    <cellStyle name="Comma [0] 10 4 2 18" xfId="49472"/>
    <cellStyle name="Comma [0] 10 4 2 19" xfId="17238"/>
    <cellStyle name="Comma [0] 10 4 2 2" xfId="166"/>
    <cellStyle name="Comma [0] 10 4 2 2 10" xfId="17261"/>
    <cellStyle name="Comma [0] 10 4 2 2 11" xfId="52518"/>
    <cellStyle name="Comma [0] 10 4 2 2 2" xfId="852"/>
    <cellStyle name="Comma [0] 10 4 2 2 2 2" xfId="6591"/>
    <cellStyle name="Comma [0] 10 4 2 2 2 2 2" xfId="14998"/>
    <cellStyle name="Comma [0] 10 4 2 2 2 2 2 2" xfId="46385"/>
    <cellStyle name="Comma [0] 10 4 2 2 2 2 2 3" xfId="36699"/>
    <cellStyle name="Comma [0] 10 4 2 2 2 2 2 4" xfId="27012"/>
    <cellStyle name="Comma [0] 10 4 2 2 2 2 3" xfId="40343"/>
    <cellStyle name="Comma [0] 10 4 2 2 2 2 4" xfId="30657"/>
    <cellStyle name="Comma [0] 10 4 2 2 2 2 5" xfId="20600"/>
    <cellStyle name="Comma [0] 10 4 2 2 2 2 6" xfId="55857"/>
    <cellStyle name="Comma [0] 10 4 2 2 2 3" xfId="3786"/>
    <cellStyle name="Comma [0] 10 4 2 2 2 3 2" xfId="12194"/>
    <cellStyle name="Comma [0] 10 4 2 2 2 3 2 2" xfId="45185"/>
    <cellStyle name="Comma [0] 10 4 2 2 2 3 3" xfId="35499"/>
    <cellStyle name="Comma [0] 10 4 2 2 2 3 4" xfId="25795"/>
    <cellStyle name="Comma [0] 10 4 2 2 2 4" xfId="9394"/>
    <cellStyle name="Comma [0] 10 4 2 2 2 4 2" xfId="37542"/>
    <cellStyle name="Comma [0] 10 4 2 2 2 5" xfId="27856"/>
    <cellStyle name="Comma [0] 10 4 2 2 2 6" xfId="47231"/>
    <cellStyle name="Comma [0] 10 4 2 2 2 7" xfId="50034"/>
    <cellStyle name="Comma [0] 10 4 2 2 2 8" xfId="17800"/>
    <cellStyle name="Comma [0] 10 4 2 2 2 9" xfId="53057"/>
    <cellStyle name="Comma [0] 10 4 2 2 3" xfId="6051"/>
    <cellStyle name="Comma [0] 10 4 2 2 3 2" xfId="14458"/>
    <cellStyle name="Comma [0] 10 4 2 2 3 2 2" xfId="45792"/>
    <cellStyle name="Comma [0] 10 4 2 2 3 2 3" xfId="36106"/>
    <cellStyle name="Comma [0] 10 4 2 2 3 2 4" xfId="26418"/>
    <cellStyle name="Comma [0] 10 4 2 2 3 3" xfId="39803"/>
    <cellStyle name="Comma [0] 10 4 2 2 3 4" xfId="30117"/>
    <cellStyle name="Comma [0] 10 4 2 2 3 5" xfId="20060"/>
    <cellStyle name="Comma [0] 10 4 2 2 3 6" xfId="55317"/>
    <cellStyle name="Comma [0] 10 4 2 2 4" xfId="3246"/>
    <cellStyle name="Comma [0] 10 4 2 2 4 2" xfId="11654"/>
    <cellStyle name="Comma [0] 10 4 2 2 4 2 2" xfId="43129"/>
    <cellStyle name="Comma [0] 10 4 2 2 4 3" xfId="33443"/>
    <cellStyle name="Comma [0] 10 4 2 2 4 4" xfId="23387"/>
    <cellStyle name="Comma [0] 10 4 2 2 5" xfId="8855"/>
    <cellStyle name="Comma [0] 10 4 2 2 5 2" xfId="44592"/>
    <cellStyle name="Comma [0] 10 4 2 2 5 3" xfId="34906"/>
    <cellStyle name="Comma [0] 10 4 2 2 5 4" xfId="25197"/>
    <cellStyle name="Comma [0] 10 4 2 2 6" xfId="37003"/>
    <cellStyle name="Comma [0] 10 4 2 2 7" xfId="27317"/>
    <cellStyle name="Comma [0] 10 4 2 2 8" xfId="46690"/>
    <cellStyle name="Comma [0] 10 4 2 2 9" xfId="49495"/>
    <cellStyle name="Comma [0] 10 4 2 20" xfId="52235"/>
    <cellStyle name="Comma [0] 10 4 2 21" xfId="52495"/>
    <cellStyle name="Comma [0] 10 4 2 3" xfId="725"/>
    <cellStyle name="Comma [0] 10 4 2 3 10" xfId="17676"/>
    <cellStyle name="Comma [0] 10 4 2 3 11" xfId="52933"/>
    <cellStyle name="Comma [0] 10 4 2 3 2" xfId="1176"/>
    <cellStyle name="Comma [0] 10 4 2 3 2 2" xfId="6915"/>
    <cellStyle name="Comma [0] 10 4 2 3 2 2 2" xfId="15322"/>
    <cellStyle name="Comma [0] 10 4 2 3 2 2 2 2" xfId="40667"/>
    <cellStyle name="Comma [0] 10 4 2 3 2 2 3" xfId="30981"/>
    <cellStyle name="Comma [0] 10 4 2 3 2 2 4" xfId="20924"/>
    <cellStyle name="Comma [0] 10 4 2 3 2 2 5" xfId="56181"/>
    <cellStyle name="Comma [0] 10 4 2 3 2 3" xfId="4110"/>
    <cellStyle name="Comma [0] 10 4 2 3 2 3 2" xfId="12518"/>
    <cellStyle name="Comma [0] 10 4 2 3 2 3 2 2" xfId="46037"/>
    <cellStyle name="Comma [0] 10 4 2 3 2 3 3" xfId="36351"/>
    <cellStyle name="Comma [0] 10 4 2 3 2 3 4" xfId="26664"/>
    <cellStyle name="Comma [0] 10 4 2 3 2 4" xfId="9718"/>
    <cellStyle name="Comma [0] 10 4 2 3 2 4 2" xfId="37866"/>
    <cellStyle name="Comma [0] 10 4 2 3 2 5" xfId="28180"/>
    <cellStyle name="Comma [0] 10 4 2 3 2 6" xfId="47555"/>
    <cellStyle name="Comma [0] 10 4 2 3 2 7" xfId="50358"/>
    <cellStyle name="Comma [0] 10 4 2 3 2 8" xfId="18124"/>
    <cellStyle name="Comma [0] 10 4 2 3 2 9" xfId="53381"/>
    <cellStyle name="Comma [0] 10 4 2 3 3" xfId="6466"/>
    <cellStyle name="Comma [0] 10 4 2 3 3 2" xfId="14873"/>
    <cellStyle name="Comma [0] 10 4 2 3 3 2 2" xfId="40218"/>
    <cellStyle name="Comma [0] 10 4 2 3 3 3" xfId="30532"/>
    <cellStyle name="Comma [0] 10 4 2 3 3 4" xfId="20475"/>
    <cellStyle name="Comma [0] 10 4 2 3 3 5" xfId="55732"/>
    <cellStyle name="Comma [0] 10 4 2 3 4" xfId="3661"/>
    <cellStyle name="Comma [0] 10 4 2 3 4 2" xfId="12069"/>
    <cellStyle name="Comma [0] 10 4 2 3 4 2 2" xfId="43128"/>
    <cellStyle name="Comma [0] 10 4 2 3 4 3" xfId="33442"/>
    <cellStyle name="Comma [0] 10 4 2 3 4 4" xfId="23386"/>
    <cellStyle name="Comma [0] 10 4 2 3 5" xfId="9270"/>
    <cellStyle name="Comma [0] 10 4 2 3 5 2" xfId="44837"/>
    <cellStyle name="Comma [0] 10 4 2 3 5 3" xfId="35151"/>
    <cellStyle name="Comma [0] 10 4 2 3 5 4" xfId="25446"/>
    <cellStyle name="Comma [0] 10 4 2 3 6" xfId="37418"/>
    <cellStyle name="Comma [0] 10 4 2 3 7" xfId="27732"/>
    <cellStyle name="Comma [0] 10 4 2 3 8" xfId="47106"/>
    <cellStyle name="Comma [0] 10 4 2 3 9" xfId="49910"/>
    <cellStyle name="Comma [0] 10 4 2 4" xfId="778"/>
    <cellStyle name="Comma [0] 10 4 2 4 10" xfId="52985"/>
    <cellStyle name="Comma [0] 10 4 2 4 2" xfId="1226"/>
    <cellStyle name="Comma [0] 10 4 2 4 2 2" xfId="6965"/>
    <cellStyle name="Comma [0] 10 4 2 4 2 2 2" xfId="15372"/>
    <cellStyle name="Comma [0] 10 4 2 4 2 2 2 2" xfId="40717"/>
    <cellStyle name="Comma [0] 10 4 2 4 2 2 3" xfId="31031"/>
    <cellStyle name="Comma [0] 10 4 2 4 2 2 4" xfId="20974"/>
    <cellStyle name="Comma [0] 10 4 2 4 2 2 5" xfId="56231"/>
    <cellStyle name="Comma [0] 10 4 2 4 2 3" xfId="4160"/>
    <cellStyle name="Comma [0] 10 4 2 4 2 3 2" xfId="12568"/>
    <cellStyle name="Comma [0] 10 4 2 4 2 3 3" xfId="37916"/>
    <cellStyle name="Comma [0] 10 4 2 4 2 4" xfId="9768"/>
    <cellStyle name="Comma [0] 10 4 2 4 2 4 2" xfId="28230"/>
    <cellStyle name="Comma [0] 10 4 2 4 2 5" xfId="47605"/>
    <cellStyle name="Comma [0] 10 4 2 4 2 6" xfId="50408"/>
    <cellStyle name="Comma [0] 10 4 2 4 2 7" xfId="18174"/>
    <cellStyle name="Comma [0] 10 4 2 4 2 8" xfId="53431"/>
    <cellStyle name="Comma [0] 10 4 2 4 3" xfId="6518"/>
    <cellStyle name="Comma [0] 10 4 2 4 3 2" xfId="14925"/>
    <cellStyle name="Comma [0] 10 4 2 4 3 2 2" xfId="40270"/>
    <cellStyle name="Comma [0] 10 4 2 4 3 3" xfId="30584"/>
    <cellStyle name="Comma [0] 10 4 2 4 3 4" xfId="20527"/>
    <cellStyle name="Comma [0] 10 4 2 4 3 5" xfId="55784"/>
    <cellStyle name="Comma [0] 10 4 2 4 4" xfId="3713"/>
    <cellStyle name="Comma [0] 10 4 2 4 4 2" xfId="12121"/>
    <cellStyle name="Comma [0] 10 4 2 4 4 2 2" xfId="45445"/>
    <cellStyle name="Comma [0] 10 4 2 4 4 3" xfId="35759"/>
    <cellStyle name="Comma [0] 10 4 2 4 4 4" xfId="26071"/>
    <cellStyle name="Comma [0] 10 4 2 4 5" xfId="9322"/>
    <cellStyle name="Comma [0] 10 4 2 4 5 2" xfId="37470"/>
    <cellStyle name="Comma [0] 10 4 2 4 6" xfId="27784"/>
    <cellStyle name="Comma [0] 10 4 2 4 7" xfId="47159"/>
    <cellStyle name="Comma [0] 10 4 2 4 8" xfId="49962"/>
    <cellStyle name="Comma [0] 10 4 2 4 9" xfId="17728"/>
    <cellStyle name="Comma [0] 10 4 2 5" xfId="829"/>
    <cellStyle name="Comma [0] 10 4 2 5 2" xfId="1277"/>
    <cellStyle name="Comma [0] 10 4 2 5 2 2" xfId="7016"/>
    <cellStyle name="Comma [0] 10 4 2 5 2 2 2" xfId="15423"/>
    <cellStyle name="Comma [0] 10 4 2 5 2 2 2 2" xfId="40768"/>
    <cellStyle name="Comma [0] 10 4 2 5 2 2 3" xfId="31082"/>
    <cellStyle name="Comma [0] 10 4 2 5 2 2 4" xfId="21025"/>
    <cellStyle name="Comma [0] 10 4 2 5 2 2 5" xfId="56282"/>
    <cellStyle name="Comma [0] 10 4 2 5 2 3" xfId="4211"/>
    <cellStyle name="Comma [0] 10 4 2 5 2 3 2" xfId="12619"/>
    <cellStyle name="Comma [0] 10 4 2 5 2 3 3" xfId="37967"/>
    <cellStyle name="Comma [0] 10 4 2 5 2 4" xfId="9819"/>
    <cellStyle name="Comma [0] 10 4 2 5 2 4 2" xfId="28281"/>
    <cellStyle name="Comma [0] 10 4 2 5 2 5" xfId="47656"/>
    <cellStyle name="Comma [0] 10 4 2 5 2 6" xfId="50459"/>
    <cellStyle name="Comma [0] 10 4 2 5 2 7" xfId="18225"/>
    <cellStyle name="Comma [0] 10 4 2 5 2 8" xfId="53482"/>
    <cellStyle name="Comma [0] 10 4 2 5 3" xfId="6569"/>
    <cellStyle name="Comma [0] 10 4 2 5 3 2" xfId="14976"/>
    <cellStyle name="Comma [0] 10 4 2 5 3 2 2" xfId="40321"/>
    <cellStyle name="Comma [0] 10 4 2 5 3 3" xfId="30635"/>
    <cellStyle name="Comma [0] 10 4 2 5 3 4" xfId="20578"/>
    <cellStyle name="Comma [0] 10 4 2 5 3 5" xfId="55835"/>
    <cellStyle name="Comma [0] 10 4 2 5 4" xfId="3764"/>
    <cellStyle name="Comma [0] 10 4 2 5 4 2" xfId="12172"/>
    <cellStyle name="Comma [0] 10 4 2 5 4 3" xfId="37521"/>
    <cellStyle name="Comma [0] 10 4 2 5 5" xfId="9373"/>
    <cellStyle name="Comma [0] 10 4 2 5 5 2" xfId="27835"/>
    <cellStyle name="Comma [0] 10 4 2 5 6" xfId="47210"/>
    <cellStyle name="Comma [0] 10 4 2 5 7" xfId="50013"/>
    <cellStyle name="Comma [0] 10 4 2 5 8" xfId="17779"/>
    <cellStyle name="Comma [0] 10 4 2 5 9" xfId="53036"/>
    <cellStyle name="Comma [0] 10 4 2 6" xfId="165"/>
    <cellStyle name="Comma [0] 10 4 2 6 2" xfId="1425"/>
    <cellStyle name="Comma [0] 10 4 2 6 2 2" xfId="7123"/>
    <cellStyle name="Comma [0] 10 4 2 6 2 2 2" xfId="15530"/>
    <cellStyle name="Comma [0] 10 4 2 6 2 2 2 2" xfId="40875"/>
    <cellStyle name="Comma [0] 10 4 2 6 2 2 3" xfId="31189"/>
    <cellStyle name="Comma [0] 10 4 2 6 2 2 4" xfId="21132"/>
    <cellStyle name="Comma [0] 10 4 2 6 2 2 5" xfId="56389"/>
    <cellStyle name="Comma [0] 10 4 2 6 2 3" xfId="4318"/>
    <cellStyle name="Comma [0] 10 4 2 6 2 3 2" xfId="12726"/>
    <cellStyle name="Comma [0] 10 4 2 6 2 3 3" xfId="38074"/>
    <cellStyle name="Comma [0] 10 4 2 6 2 4" xfId="9926"/>
    <cellStyle name="Comma [0] 10 4 2 6 2 4 2" xfId="28388"/>
    <cellStyle name="Comma [0] 10 4 2 6 2 5" xfId="47763"/>
    <cellStyle name="Comma [0] 10 4 2 6 2 6" xfId="50566"/>
    <cellStyle name="Comma [0] 10 4 2 6 2 7" xfId="18332"/>
    <cellStyle name="Comma [0] 10 4 2 6 2 8" xfId="53589"/>
    <cellStyle name="Comma [0] 10 4 2 6 3" xfId="6050"/>
    <cellStyle name="Comma [0] 10 4 2 6 3 2" xfId="14457"/>
    <cellStyle name="Comma [0] 10 4 2 6 3 2 2" xfId="39802"/>
    <cellStyle name="Comma [0] 10 4 2 6 3 3" xfId="30116"/>
    <cellStyle name="Comma [0] 10 4 2 6 3 4" xfId="20059"/>
    <cellStyle name="Comma [0] 10 4 2 6 3 5" xfId="55316"/>
    <cellStyle name="Comma [0] 10 4 2 6 4" xfId="3245"/>
    <cellStyle name="Comma [0] 10 4 2 6 4 2" xfId="11653"/>
    <cellStyle name="Comma [0] 10 4 2 6 4 3" xfId="37002"/>
    <cellStyle name="Comma [0] 10 4 2 6 5" xfId="8854"/>
    <cellStyle name="Comma [0] 10 4 2 6 5 2" xfId="27316"/>
    <cellStyle name="Comma [0] 10 4 2 6 6" xfId="46689"/>
    <cellStyle name="Comma [0] 10 4 2 6 7" xfId="49494"/>
    <cellStyle name="Comma [0] 10 4 2 6 8" xfId="17260"/>
    <cellStyle name="Comma [0] 10 4 2 6 9" xfId="52517"/>
    <cellStyle name="Comma [0] 10 4 2 7" xfId="851"/>
    <cellStyle name="Comma [0] 10 4 2 7 2" xfId="6590"/>
    <cellStyle name="Comma [0] 10 4 2 7 2 2" xfId="14997"/>
    <cellStyle name="Comma [0] 10 4 2 7 2 2 2" xfId="40342"/>
    <cellStyle name="Comma [0] 10 4 2 7 2 3" xfId="30656"/>
    <cellStyle name="Comma [0] 10 4 2 7 2 4" xfId="20599"/>
    <cellStyle name="Comma [0] 10 4 2 7 2 5" xfId="55856"/>
    <cellStyle name="Comma [0] 10 4 2 7 3" xfId="3785"/>
    <cellStyle name="Comma [0] 10 4 2 7 3 2" xfId="12193"/>
    <cellStyle name="Comma [0] 10 4 2 7 3 3" xfId="37541"/>
    <cellStyle name="Comma [0] 10 4 2 7 4" xfId="9393"/>
    <cellStyle name="Comma [0] 10 4 2 7 4 2" xfId="27855"/>
    <cellStyle name="Comma [0] 10 4 2 7 5" xfId="47230"/>
    <cellStyle name="Comma [0] 10 4 2 7 6" xfId="50033"/>
    <cellStyle name="Comma [0] 10 4 2 7 7" xfId="17799"/>
    <cellStyle name="Comma [0] 10 4 2 7 8" xfId="53056"/>
    <cellStyle name="Comma [0] 10 4 2 8" xfId="1899"/>
    <cellStyle name="Comma [0] 10 4 2 8 2" xfId="7553"/>
    <cellStyle name="Comma [0] 10 4 2 8 2 2" xfId="15960"/>
    <cellStyle name="Comma [0] 10 4 2 8 2 2 2" xfId="41305"/>
    <cellStyle name="Comma [0] 10 4 2 8 2 3" xfId="31619"/>
    <cellStyle name="Comma [0] 10 4 2 8 2 4" xfId="21562"/>
    <cellStyle name="Comma [0] 10 4 2 8 2 5" xfId="56819"/>
    <cellStyle name="Comma [0] 10 4 2 8 3" xfId="4748"/>
    <cellStyle name="Comma [0] 10 4 2 8 3 2" xfId="13156"/>
    <cellStyle name="Comma [0] 10 4 2 8 3 3" xfId="38504"/>
    <cellStyle name="Comma [0] 10 4 2 8 4" xfId="10356"/>
    <cellStyle name="Comma [0] 10 4 2 8 4 2" xfId="28818"/>
    <cellStyle name="Comma [0] 10 4 2 8 5" xfId="48193"/>
    <cellStyle name="Comma [0] 10 4 2 8 6" xfId="50996"/>
    <cellStyle name="Comma [0] 10 4 2 8 7" xfId="18762"/>
    <cellStyle name="Comma [0] 10 4 2 8 8" xfId="54019"/>
    <cellStyle name="Comma [0] 10 4 2 9" xfId="2391"/>
    <cellStyle name="Comma [0] 10 4 2 9 2" xfId="8014"/>
    <cellStyle name="Comma [0] 10 4 2 9 2 2" xfId="16421"/>
    <cellStyle name="Comma [0] 10 4 2 9 2 2 2" xfId="41766"/>
    <cellStyle name="Comma [0] 10 4 2 9 2 3" xfId="32080"/>
    <cellStyle name="Comma [0] 10 4 2 9 2 4" xfId="22023"/>
    <cellStyle name="Comma [0] 10 4 2 9 2 5" xfId="57280"/>
    <cellStyle name="Comma [0] 10 4 2 9 3" xfId="5209"/>
    <cellStyle name="Comma [0] 10 4 2 9 3 2" xfId="13617"/>
    <cellStyle name="Comma [0] 10 4 2 9 3 3" xfId="38962"/>
    <cellStyle name="Comma [0] 10 4 2 9 4" xfId="10814"/>
    <cellStyle name="Comma [0] 10 4 2 9 4 2" xfId="29276"/>
    <cellStyle name="Comma [0] 10 4 2 9 5" xfId="48652"/>
    <cellStyle name="Comma [0] 10 4 2 9 6" xfId="51454"/>
    <cellStyle name="Comma [0] 10 4 2 9 7" xfId="19220"/>
    <cellStyle name="Comma [0] 10 4 2 9 8" xfId="54477"/>
    <cellStyle name="Comma [0] 10 4 3" xfId="1424"/>
    <cellStyle name="Comma [0] 10 4 3 2" xfId="7122"/>
    <cellStyle name="Comma [0] 10 4 3 2 2" xfId="15529"/>
    <cellStyle name="Comma [0] 10 4 3 2 2 2" xfId="46036"/>
    <cellStyle name="Comma [0] 10 4 3 2 2 3" xfId="36350"/>
    <cellStyle name="Comma [0] 10 4 3 2 2 4" xfId="26663"/>
    <cellStyle name="Comma [0] 10 4 3 2 3" xfId="40874"/>
    <cellStyle name="Comma [0] 10 4 3 2 4" xfId="31188"/>
    <cellStyle name="Comma [0] 10 4 3 2 5" xfId="21131"/>
    <cellStyle name="Comma [0] 10 4 3 2 6" xfId="56388"/>
    <cellStyle name="Comma [0] 10 4 3 3" xfId="4317"/>
    <cellStyle name="Comma [0] 10 4 3 3 2" xfId="12725"/>
    <cellStyle name="Comma [0] 10 4 3 3 2 2" xfId="44836"/>
    <cellStyle name="Comma [0] 10 4 3 3 3" xfId="35150"/>
    <cellStyle name="Comma [0] 10 4 3 3 4" xfId="25445"/>
    <cellStyle name="Comma [0] 10 4 3 4" xfId="9925"/>
    <cellStyle name="Comma [0] 10 4 3 4 2" xfId="38073"/>
    <cellStyle name="Comma [0] 10 4 3 5" xfId="28387"/>
    <cellStyle name="Comma [0] 10 4 3 6" xfId="47762"/>
    <cellStyle name="Comma [0] 10 4 3 7" xfId="50565"/>
    <cellStyle name="Comma [0] 10 4 3 8" xfId="18331"/>
    <cellStyle name="Comma [0] 10 4 3 9" xfId="53588"/>
    <cellStyle name="Comma [0] 10 4 4" xfId="1898"/>
    <cellStyle name="Comma [0] 10 4 4 2" xfId="7552"/>
    <cellStyle name="Comma [0] 10 4 4 2 2" xfId="15959"/>
    <cellStyle name="Comma [0] 10 4 4 2 2 2" xfId="41304"/>
    <cellStyle name="Comma [0] 10 4 4 2 3" xfId="31618"/>
    <cellStyle name="Comma [0] 10 4 4 2 4" xfId="21561"/>
    <cellStyle name="Comma [0] 10 4 4 2 5" xfId="56818"/>
    <cellStyle name="Comma [0] 10 4 4 3" xfId="4747"/>
    <cellStyle name="Comma [0] 10 4 4 3 2" xfId="13155"/>
    <cellStyle name="Comma [0] 10 4 4 3 2 2" xfId="45444"/>
    <cellStyle name="Comma [0] 10 4 4 3 3" xfId="35758"/>
    <cellStyle name="Comma [0] 10 4 4 3 4" xfId="26070"/>
    <cellStyle name="Comma [0] 10 4 4 4" xfId="10355"/>
    <cellStyle name="Comma [0] 10 4 4 4 2" xfId="38503"/>
    <cellStyle name="Comma [0] 10 4 4 5" xfId="28817"/>
    <cellStyle name="Comma [0] 10 4 4 6" xfId="48192"/>
    <cellStyle name="Comma [0] 10 4 4 7" xfId="50995"/>
    <cellStyle name="Comma [0] 10 4 4 8" xfId="18761"/>
    <cellStyle name="Comma [0] 10 4 4 9" xfId="54018"/>
    <cellStyle name="Comma [0] 10 4 5" xfId="2390"/>
    <cellStyle name="Comma [0] 10 4 5 2" xfId="8013"/>
    <cellStyle name="Comma [0] 10 4 5 2 2" xfId="16420"/>
    <cellStyle name="Comma [0] 10 4 5 2 2 2" xfId="41765"/>
    <cellStyle name="Comma [0] 10 4 5 2 3" xfId="32079"/>
    <cellStyle name="Comma [0] 10 4 5 2 4" xfId="22022"/>
    <cellStyle name="Comma [0] 10 4 5 2 5" xfId="57279"/>
    <cellStyle name="Comma [0] 10 4 5 3" xfId="5208"/>
    <cellStyle name="Comma [0] 10 4 5 3 2" xfId="13616"/>
    <cellStyle name="Comma [0] 10 4 5 3 3" xfId="38961"/>
    <cellStyle name="Comma [0] 10 4 5 4" xfId="10813"/>
    <cellStyle name="Comma [0] 10 4 5 4 2" xfId="29275"/>
    <cellStyle name="Comma [0] 10 4 5 5" xfId="48651"/>
    <cellStyle name="Comma [0] 10 4 5 6" xfId="51453"/>
    <cellStyle name="Comma [0] 10 4 5 7" xfId="19219"/>
    <cellStyle name="Comma [0] 10 4 5 8" xfId="54476"/>
    <cellStyle name="Comma [0] 10 4 6" xfId="2818"/>
    <cellStyle name="Comma [0] 10 4 6 2" xfId="8441"/>
    <cellStyle name="Comma [0] 10 4 6 2 2" xfId="16848"/>
    <cellStyle name="Comma [0] 10 4 6 2 2 2" xfId="42193"/>
    <cellStyle name="Comma [0] 10 4 6 2 3" xfId="32507"/>
    <cellStyle name="Comma [0] 10 4 6 2 4" xfId="22450"/>
    <cellStyle name="Comma [0] 10 4 6 2 5" xfId="57707"/>
    <cellStyle name="Comma [0] 10 4 6 3" xfId="5636"/>
    <cellStyle name="Comma [0] 10 4 6 3 2" xfId="14044"/>
    <cellStyle name="Comma [0] 10 4 6 3 3" xfId="39389"/>
    <cellStyle name="Comma [0] 10 4 6 4" xfId="11241"/>
    <cellStyle name="Comma [0] 10 4 6 4 2" xfId="29703"/>
    <cellStyle name="Comma [0] 10 4 6 5" xfId="49079"/>
    <cellStyle name="Comma [0] 10 4 6 6" xfId="51881"/>
    <cellStyle name="Comma [0] 10 4 6 7" xfId="19647"/>
    <cellStyle name="Comma [0] 10 4 6 8" xfId="54904"/>
    <cellStyle name="Comma [0] 10 4 7" xfId="24841"/>
    <cellStyle name="Comma [0] 10 4 7 2" xfId="44237"/>
    <cellStyle name="Comma [0] 10 4 7 3" xfId="34551"/>
    <cellStyle name="Comma [0] 10 5" xfId="1302"/>
    <cellStyle name="Comma [0] 10 5 2" xfId="7034"/>
    <cellStyle name="Comma [0] 10 5 2 2" xfId="15441"/>
    <cellStyle name="Comma [0] 10 5 2 2 2" xfId="40786"/>
    <cellStyle name="Comma [0] 10 5 2 3" xfId="31100"/>
    <cellStyle name="Comma [0] 10 5 2 4" xfId="21043"/>
    <cellStyle name="Comma [0] 10 5 2 5" xfId="56300"/>
    <cellStyle name="Comma [0] 10 5 3" xfId="4229"/>
    <cellStyle name="Comma [0] 10 5 3 2" xfId="12637"/>
    <cellStyle name="Comma [0] 10 5 3 2 2" xfId="45437"/>
    <cellStyle name="Comma [0] 10 5 3 3" xfId="35751"/>
    <cellStyle name="Comma [0] 10 5 3 4" xfId="26063"/>
    <cellStyle name="Comma [0] 10 5 4" xfId="9837"/>
    <cellStyle name="Comma [0] 10 5 4 2" xfId="37985"/>
    <cellStyle name="Comma [0] 10 5 5" xfId="28299"/>
    <cellStyle name="Comma [0] 10 5 6" xfId="47674"/>
    <cellStyle name="Comma [0] 10 5 7" xfId="50477"/>
    <cellStyle name="Comma [0] 10 5 8" xfId="18243"/>
    <cellStyle name="Comma [0] 10 5 9" xfId="53500"/>
    <cellStyle name="Comma [0] 10 6" xfId="1810"/>
    <cellStyle name="Comma [0] 10 6 2" xfId="7464"/>
    <cellStyle name="Comma [0] 10 6 2 2" xfId="15871"/>
    <cellStyle name="Comma [0] 10 6 2 2 2" xfId="41216"/>
    <cellStyle name="Comma [0] 10 6 2 3" xfId="31530"/>
    <cellStyle name="Comma [0] 10 6 2 4" xfId="21473"/>
    <cellStyle name="Comma [0] 10 6 2 5" xfId="56730"/>
    <cellStyle name="Comma [0] 10 6 3" xfId="4659"/>
    <cellStyle name="Comma [0] 10 6 3 2" xfId="13067"/>
    <cellStyle name="Comma [0] 10 6 3 3" xfId="38415"/>
    <cellStyle name="Comma [0] 10 6 4" xfId="10267"/>
    <cellStyle name="Comma [0] 10 6 4 2" xfId="28729"/>
    <cellStyle name="Comma [0] 10 6 5" xfId="48104"/>
    <cellStyle name="Comma [0] 10 6 6" xfId="50907"/>
    <cellStyle name="Comma [0] 10 6 7" xfId="18673"/>
    <cellStyle name="Comma [0] 10 6 8" xfId="53930"/>
    <cellStyle name="Comma [0] 10 7" xfId="2302"/>
    <cellStyle name="Comma [0] 10 7 2" xfId="7925"/>
    <cellStyle name="Comma [0] 10 7 2 2" xfId="16332"/>
    <cellStyle name="Comma [0] 10 7 2 2 2" xfId="41677"/>
    <cellStyle name="Comma [0] 10 7 2 3" xfId="31991"/>
    <cellStyle name="Comma [0] 10 7 2 4" xfId="21934"/>
    <cellStyle name="Comma [0] 10 7 2 5" xfId="57191"/>
    <cellStyle name="Comma [0] 10 7 3" xfId="5120"/>
    <cellStyle name="Comma [0] 10 7 3 2" xfId="13528"/>
    <cellStyle name="Comma [0] 10 7 3 3" xfId="38873"/>
    <cellStyle name="Comma [0] 10 7 4" xfId="10725"/>
    <cellStyle name="Comma [0] 10 7 4 2" xfId="29187"/>
    <cellStyle name="Comma [0] 10 7 5" xfId="48563"/>
    <cellStyle name="Comma [0] 10 7 6" xfId="51365"/>
    <cellStyle name="Comma [0] 10 7 7" xfId="19131"/>
    <cellStyle name="Comma [0] 10 7 8" xfId="54388"/>
    <cellStyle name="Comma [0] 10 8" xfId="2730"/>
    <cellStyle name="Comma [0] 10 8 2" xfId="8353"/>
    <cellStyle name="Comma [0] 10 8 2 2" xfId="16760"/>
    <cellStyle name="Comma [0] 10 8 2 2 2" xfId="42105"/>
    <cellStyle name="Comma [0] 10 8 2 3" xfId="32419"/>
    <cellStyle name="Comma [0] 10 8 2 4" xfId="22362"/>
    <cellStyle name="Comma [0] 10 8 2 5" xfId="57619"/>
    <cellStyle name="Comma [0] 10 8 3" xfId="5548"/>
    <cellStyle name="Comma [0] 10 8 3 2" xfId="13956"/>
    <cellStyle name="Comma [0] 10 8 3 3" xfId="39301"/>
    <cellStyle name="Comma [0] 10 8 4" xfId="11153"/>
    <cellStyle name="Comma [0] 10 8 4 2" xfId="29615"/>
    <cellStyle name="Comma [0] 10 8 5" xfId="48991"/>
    <cellStyle name="Comma [0] 10 8 6" xfId="51793"/>
    <cellStyle name="Comma [0] 10 8 7" xfId="19559"/>
    <cellStyle name="Comma [0] 10 8 8" xfId="54816"/>
    <cellStyle name="Comma [0] 10 9" xfId="24834"/>
    <cellStyle name="Comma [0] 10 9 2" xfId="44230"/>
    <cellStyle name="Comma [0] 10 9 3" xfId="34544"/>
    <cellStyle name="Comma [0] 11" xfId="167"/>
    <cellStyle name="Comma [0] 11 10" xfId="2820"/>
    <cellStyle name="Comma [0] 11 10 2" xfId="8443"/>
    <cellStyle name="Comma [0] 11 10 2 2" xfId="16850"/>
    <cellStyle name="Comma [0] 11 10 2 2 2" xfId="42195"/>
    <cellStyle name="Comma [0] 11 10 2 3" xfId="32509"/>
    <cellStyle name="Comma [0] 11 10 2 4" xfId="22452"/>
    <cellStyle name="Comma [0] 11 10 2 5" xfId="57709"/>
    <cellStyle name="Comma [0] 11 10 3" xfId="5638"/>
    <cellStyle name="Comma [0] 11 10 3 2" xfId="14046"/>
    <cellStyle name="Comma [0] 11 10 3 3" xfId="39391"/>
    <cellStyle name="Comma [0] 11 10 4" xfId="11243"/>
    <cellStyle name="Comma [0] 11 10 4 2" xfId="29705"/>
    <cellStyle name="Comma [0] 11 10 5" xfId="49081"/>
    <cellStyle name="Comma [0] 11 10 6" xfId="51883"/>
    <cellStyle name="Comma [0] 11 10 7" xfId="19649"/>
    <cellStyle name="Comma [0] 11 10 8" xfId="54906"/>
    <cellStyle name="Comma [0] 11 11" xfId="6052"/>
    <cellStyle name="Comma [0] 11 11 2" xfId="14459"/>
    <cellStyle name="Comma [0] 11 11 2 2" xfId="39804"/>
    <cellStyle name="Comma [0] 11 11 3" xfId="30118"/>
    <cellStyle name="Comma [0] 11 11 4" xfId="20061"/>
    <cellStyle name="Comma [0] 11 11 5" xfId="55318"/>
    <cellStyle name="Comma [0] 11 12" xfId="3247"/>
    <cellStyle name="Comma [0] 11 12 2" xfId="11655"/>
    <cellStyle name="Comma [0] 11 12 2 2" xfId="42548"/>
    <cellStyle name="Comma [0] 11 12 3" xfId="32862"/>
    <cellStyle name="Comma [0] 11 12 4" xfId="22805"/>
    <cellStyle name="Comma [0] 11 13" xfId="8856"/>
    <cellStyle name="Comma [0] 11 13 2" xfId="42785"/>
    <cellStyle name="Comma [0] 11 13 3" xfId="33099"/>
    <cellStyle name="Comma [0] 11 13 4" xfId="23042"/>
    <cellStyle name="Comma [0] 11 14" xfId="24843"/>
    <cellStyle name="Comma [0] 11 14 2" xfId="44239"/>
    <cellStyle name="Comma [0] 11 14 3" xfId="34553"/>
    <cellStyle name="Comma [0] 11 15" xfId="37004"/>
    <cellStyle name="Comma [0] 11 16" xfId="27318"/>
    <cellStyle name="Comma [0] 11 17" xfId="46691"/>
    <cellStyle name="Comma [0] 11 18" xfId="49496"/>
    <cellStyle name="Comma [0] 11 19" xfId="17262"/>
    <cellStyle name="Comma [0] 11 2" xfId="5"/>
    <cellStyle name="Comma [0] 11 2 10" xfId="2821"/>
    <cellStyle name="Comma [0] 11 2 10 2" xfId="8444"/>
    <cellStyle name="Comma [0] 11 2 10 2 2" xfId="16851"/>
    <cellStyle name="Comma [0] 11 2 10 2 2 2" xfId="42196"/>
    <cellStyle name="Comma [0] 11 2 10 2 3" xfId="32510"/>
    <cellStyle name="Comma [0] 11 2 10 2 4" xfId="22453"/>
    <cellStyle name="Comma [0] 11 2 10 2 5" xfId="57710"/>
    <cellStyle name="Comma [0] 11 2 10 3" xfId="5639"/>
    <cellStyle name="Comma [0] 11 2 10 3 2" xfId="14047"/>
    <cellStyle name="Comma [0] 11 2 10 3 3" xfId="39392"/>
    <cellStyle name="Comma [0] 11 2 10 4" xfId="11244"/>
    <cellStyle name="Comma [0] 11 2 10 4 2" xfId="29706"/>
    <cellStyle name="Comma [0] 11 2 10 5" xfId="49082"/>
    <cellStyle name="Comma [0] 11 2 10 6" xfId="51884"/>
    <cellStyle name="Comma [0] 11 2 10 6 2" xfId="58080"/>
    <cellStyle name="Comma [0] 11 2 10 7" xfId="19650"/>
    <cellStyle name="Comma [0] 11 2 10 8" xfId="54907"/>
    <cellStyle name="Comma [0] 11 2 11" xfId="5990"/>
    <cellStyle name="Comma [0] 11 2 11 2" xfId="14397"/>
    <cellStyle name="Comma [0] 11 2 11 2 2" xfId="39742"/>
    <cellStyle name="Comma [0] 11 2 11 3" xfId="30056"/>
    <cellStyle name="Comma [0] 11 2 11 4" xfId="19999"/>
    <cellStyle name="Comma [0] 11 2 11 5" xfId="55256"/>
    <cellStyle name="Comma [0] 11 2 12" xfId="3185"/>
    <cellStyle name="Comma [0] 11 2 12 2" xfId="11593"/>
    <cellStyle name="Comma [0] 11 2 12 2 2" xfId="42549"/>
    <cellStyle name="Comma [0] 11 2 12 3" xfId="32863"/>
    <cellStyle name="Comma [0] 11 2 12 4" xfId="22806"/>
    <cellStyle name="Comma [0] 11 2 13" xfId="8797"/>
    <cellStyle name="Comma [0] 11 2 13 2" xfId="42786"/>
    <cellStyle name="Comma [0] 11 2 13 3" xfId="33100"/>
    <cellStyle name="Comma [0] 11 2 13 4" xfId="23043"/>
    <cellStyle name="Comma [0] 11 2 14" xfId="24844"/>
    <cellStyle name="Comma [0] 11 2 14 2" xfId="44240"/>
    <cellStyle name="Comma [0] 11 2 14 3" xfId="34554"/>
    <cellStyle name="Comma [0] 11 2 15" xfId="25187"/>
    <cellStyle name="Comma [0] 11 2 15 2" xfId="44582"/>
    <cellStyle name="Comma [0] 11 2 15 3" xfId="34896"/>
    <cellStyle name="Comma [0] 11 2 16" xfId="36945"/>
    <cellStyle name="Comma [0] 11 2 17" xfId="27259"/>
    <cellStyle name="Comma [0] 11 2 18" xfId="46631"/>
    <cellStyle name="Comma [0] 11 2 19" xfId="49437"/>
    <cellStyle name="Comma [0] 11 2 2" xfId="169"/>
    <cellStyle name="Comma [0] 11 2 2 10" xfId="17264"/>
    <cellStyle name="Comma [0] 11 2 2 11" xfId="52521"/>
    <cellStyle name="Comma [0] 11 2 2 12" xfId="58067"/>
    <cellStyle name="Comma [0] 11 2 2 13" xfId="58113"/>
    <cellStyle name="Comma [0] 11 2 2 2" xfId="855"/>
    <cellStyle name="Comma [0] 11 2 2 2 10" xfId="53060"/>
    <cellStyle name="Comma [0] 11 2 2 2 11" xfId="58093"/>
    <cellStyle name="Comma [0] 11 2 2 2 2" xfId="6594"/>
    <cellStyle name="Comma [0] 11 2 2 2 2 2" xfId="15001"/>
    <cellStyle name="Comma [0] 11 2 2 2 2 2 2" xfId="46387"/>
    <cellStyle name="Comma [0] 11 2 2 2 2 2 3" xfId="36701"/>
    <cellStyle name="Comma [0] 11 2 2 2 2 2 4" xfId="27014"/>
    <cellStyle name="Comma [0] 11 2 2 2 2 3" xfId="40346"/>
    <cellStyle name="Comma [0] 11 2 2 2 2 4" xfId="30660"/>
    <cellStyle name="Comma [0] 11 2 2 2 2 5" xfId="20603"/>
    <cellStyle name="Comma [0] 11 2 2 2 2 6" xfId="55860"/>
    <cellStyle name="Comma [0] 11 2 2 2 3" xfId="3789"/>
    <cellStyle name="Comma [0] 11 2 2 2 3 2" xfId="12197"/>
    <cellStyle name="Comma [0] 11 2 2 2 3 2 2" xfId="43126"/>
    <cellStyle name="Comma [0] 11 2 2 2 3 3" xfId="33440"/>
    <cellStyle name="Comma [0] 11 2 2 2 3 4" xfId="23384"/>
    <cellStyle name="Comma [0] 11 2 2 2 4" xfId="9397"/>
    <cellStyle name="Comma [0] 11 2 2 2 4 2" xfId="45187"/>
    <cellStyle name="Comma [0] 11 2 2 2 4 3" xfId="35501"/>
    <cellStyle name="Comma [0] 11 2 2 2 4 4" xfId="25797"/>
    <cellStyle name="Comma [0] 11 2 2 2 5" xfId="37545"/>
    <cellStyle name="Comma [0] 11 2 2 2 6" xfId="27859"/>
    <cellStyle name="Comma [0] 11 2 2 2 7" xfId="47234"/>
    <cellStyle name="Comma [0] 11 2 2 2 8" xfId="50037"/>
    <cellStyle name="Comma [0] 11 2 2 2 9" xfId="17803"/>
    <cellStyle name="Comma [0] 11 2 2 3" xfId="6054"/>
    <cellStyle name="Comma [0] 11 2 2 3 2" xfId="14461"/>
    <cellStyle name="Comma [0] 11 2 2 3 2 2" xfId="45794"/>
    <cellStyle name="Comma [0] 11 2 2 3 2 3" xfId="36108"/>
    <cellStyle name="Comma [0] 11 2 2 3 2 4" xfId="26420"/>
    <cellStyle name="Comma [0] 11 2 2 3 3" xfId="39806"/>
    <cellStyle name="Comma [0] 11 2 2 3 4" xfId="30120"/>
    <cellStyle name="Comma [0] 11 2 2 3 5" xfId="20063"/>
    <cellStyle name="Comma [0] 11 2 2 3 6" xfId="55320"/>
    <cellStyle name="Comma [0] 11 2 2 4" xfId="3249"/>
    <cellStyle name="Comma [0] 11 2 2 4 2" xfId="11657"/>
    <cellStyle name="Comma [0] 11 2 2 4 2 2" xfId="43127"/>
    <cellStyle name="Comma [0] 11 2 2 4 3" xfId="33441"/>
    <cellStyle name="Comma [0] 11 2 2 4 4" xfId="23385"/>
    <cellStyle name="Comma [0] 11 2 2 5" xfId="8858"/>
    <cellStyle name="Comma [0] 11 2 2 5 2" xfId="44594"/>
    <cellStyle name="Comma [0] 11 2 2 5 3" xfId="34908"/>
    <cellStyle name="Comma [0] 11 2 2 5 4" xfId="25199"/>
    <cellStyle name="Comma [0] 11 2 2 6" xfId="37006"/>
    <cellStyle name="Comma [0] 11 2 2 7" xfId="27320"/>
    <cellStyle name="Comma [0] 11 2 2 8" xfId="46693"/>
    <cellStyle name="Comma [0] 11 2 2 9" xfId="49498"/>
    <cellStyle name="Comma [0] 11 2 20" xfId="17203"/>
    <cellStyle name="Comma [0] 11 2 21" xfId="52237"/>
    <cellStyle name="Comma [0] 11 2 22" xfId="52460"/>
    <cellStyle name="Comma [0] 11 2 3" xfId="683"/>
    <cellStyle name="Comma [0] 11 2 3 10" xfId="17635"/>
    <cellStyle name="Comma [0] 11 2 3 11" xfId="52892"/>
    <cellStyle name="Comma [0] 11 2 3 12" xfId="58069"/>
    <cellStyle name="Comma [0] 11 2 3 2" xfId="1135"/>
    <cellStyle name="Comma [0] 11 2 3 2 2" xfId="6874"/>
    <cellStyle name="Comma [0] 11 2 3 2 2 2" xfId="15281"/>
    <cellStyle name="Comma [0] 11 2 3 2 2 2 2" xfId="40626"/>
    <cellStyle name="Comma [0] 11 2 3 2 2 3" xfId="30940"/>
    <cellStyle name="Comma [0] 11 2 3 2 2 4" xfId="20883"/>
    <cellStyle name="Comma [0] 11 2 3 2 2 5" xfId="56140"/>
    <cellStyle name="Comma [0] 11 2 3 2 3" xfId="4069"/>
    <cellStyle name="Comma [0] 11 2 3 2 3 2" xfId="12477"/>
    <cellStyle name="Comma [0] 11 2 3 2 3 2 2" xfId="46039"/>
    <cellStyle name="Comma [0] 11 2 3 2 3 3" xfId="36353"/>
    <cellStyle name="Comma [0] 11 2 3 2 3 4" xfId="26666"/>
    <cellStyle name="Comma [0] 11 2 3 2 4" xfId="9677"/>
    <cellStyle name="Comma [0] 11 2 3 2 4 2" xfId="37825"/>
    <cellStyle name="Comma [0] 11 2 3 2 5" xfId="28139"/>
    <cellStyle name="Comma [0] 11 2 3 2 6" xfId="47514"/>
    <cellStyle name="Comma [0] 11 2 3 2 7" xfId="50317"/>
    <cellStyle name="Comma [0] 11 2 3 2 8" xfId="18083"/>
    <cellStyle name="Comma [0] 11 2 3 2 9" xfId="53340"/>
    <cellStyle name="Comma [0] 11 2 3 3" xfId="6425"/>
    <cellStyle name="Comma [0] 11 2 3 3 2" xfId="14832"/>
    <cellStyle name="Comma [0] 11 2 3 3 2 2" xfId="40177"/>
    <cellStyle name="Comma [0] 11 2 3 3 3" xfId="30491"/>
    <cellStyle name="Comma [0] 11 2 3 3 4" xfId="20434"/>
    <cellStyle name="Comma [0] 11 2 3 3 5" xfId="55691"/>
    <cellStyle name="Comma [0] 11 2 3 4" xfId="3620"/>
    <cellStyle name="Comma [0] 11 2 3 4 2" xfId="12028"/>
    <cellStyle name="Comma [0] 11 2 3 4 2 2" xfId="43125"/>
    <cellStyle name="Comma [0] 11 2 3 4 3" xfId="33439"/>
    <cellStyle name="Comma [0] 11 2 3 4 4" xfId="23383"/>
    <cellStyle name="Comma [0] 11 2 3 5" xfId="9229"/>
    <cellStyle name="Comma [0] 11 2 3 5 2" xfId="44839"/>
    <cellStyle name="Comma [0] 11 2 3 5 3" xfId="35153"/>
    <cellStyle name="Comma [0] 11 2 3 5 4" xfId="25448"/>
    <cellStyle name="Comma [0] 11 2 3 6" xfId="37377"/>
    <cellStyle name="Comma [0] 11 2 3 7" xfId="27691"/>
    <cellStyle name="Comma [0] 11 2 3 8" xfId="47065"/>
    <cellStyle name="Comma [0] 11 2 3 9" xfId="49869"/>
    <cellStyle name="Comma [0] 11 2 4" xfId="743"/>
    <cellStyle name="Comma [0] 11 2 4 10" xfId="17693"/>
    <cellStyle name="Comma [0] 11 2 4 11" xfId="52950"/>
    <cellStyle name="Comma [0] 11 2 4 2" xfId="1191"/>
    <cellStyle name="Comma [0] 11 2 4 2 2" xfId="6930"/>
    <cellStyle name="Comma [0] 11 2 4 2 2 2" xfId="15337"/>
    <cellStyle name="Comma [0] 11 2 4 2 2 2 2" xfId="40682"/>
    <cellStyle name="Comma [0] 11 2 4 2 2 3" xfId="30996"/>
    <cellStyle name="Comma [0] 11 2 4 2 2 4" xfId="20939"/>
    <cellStyle name="Comma [0] 11 2 4 2 2 5" xfId="56196"/>
    <cellStyle name="Comma [0] 11 2 4 2 3" xfId="4125"/>
    <cellStyle name="Comma [0] 11 2 4 2 3 2" xfId="12533"/>
    <cellStyle name="Comma [0] 11 2 4 2 3 3" xfId="37881"/>
    <cellStyle name="Comma [0] 11 2 4 2 4" xfId="9733"/>
    <cellStyle name="Comma [0] 11 2 4 2 4 2" xfId="28195"/>
    <cellStyle name="Comma [0] 11 2 4 2 5" xfId="47570"/>
    <cellStyle name="Comma [0] 11 2 4 2 6" xfId="50373"/>
    <cellStyle name="Comma [0] 11 2 4 2 7" xfId="18139"/>
    <cellStyle name="Comma [0] 11 2 4 2 8" xfId="53396"/>
    <cellStyle name="Comma [0] 11 2 4 3" xfId="6483"/>
    <cellStyle name="Comma [0] 11 2 4 3 2" xfId="14890"/>
    <cellStyle name="Comma [0] 11 2 4 3 2 2" xfId="40235"/>
    <cellStyle name="Comma [0] 11 2 4 3 3" xfId="30549"/>
    <cellStyle name="Comma [0] 11 2 4 3 4" xfId="20492"/>
    <cellStyle name="Comma [0] 11 2 4 3 5" xfId="55749"/>
    <cellStyle name="Comma [0] 11 2 4 4" xfId="3678"/>
    <cellStyle name="Comma [0] 11 2 4 4 2" xfId="12086"/>
    <cellStyle name="Comma [0] 11 2 4 4 2 2" xfId="43124"/>
    <cellStyle name="Comma [0] 11 2 4 4 3" xfId="33438"/>
    <cellStyle name="Comma [0] 11 2 4 4 4" xfId="23382"/>
    <cellStyle name="Comma [0] 11 2 4 5" xfId="9287"/>
    <cellStyle name="Comma [0] 11 2 4 5 2" xfId="45447"/>
    <cellStyle name="Comma [0] 11 2 4 5 3" xfId="35761"/>
    <cellStyle name="Comma [0] 11 2 4 5 4" xfId="26073"/>
    <cellStyle name="Comma [0] 11 2 4 6" xfId="37435"/>
    <cellStyle name="Comma [0] 11 2 4 7" xfId="27749"/>
    <cellStyle name="Comma [0] 11 2 4 8" xfId="47124"/>
    <cellStyle name="Comma [0] 11 2 4 9" xfId="49927"/>
    <cellStyle name="Comma [0] 11 2 5" xfId="793"/>
    <cellStyle name="Comma [0] 11 2 5 10" xfId="53000"/>
    <cellStyle name="Comma [0] 11 2 5 2" xfId="1241"/>
    <cellStyle name="Comma [0] 11 2 5 2 2" xfId="6980"/>
    <cellStyle name="Comma [0] 11 2 5 2 2 2" xfId="15387"/>
    <cellStyle name="Comma [0] 11 2 5 2 2 2 2" xfId="40732"/>
    <cellStyle name="Comma [0] 11 2 5 2 2 3" xfId="31046"/>
    <cellStyle name="Comma [0] 11 2 5 2 2 4" xfId="20989"/>
    <cellStyle name="Comma [0] 11 2 5 2 2 5" xfId="56246"/>
    <cellStyle name="Comma [0] 11 2 5 2 3" xfId="4175"/>
    <cellStyle name="Comma [0] 11 2 5 2 3 2" xfId="12583"/>
    <cellStyle name="Comma [0] 11 2 5 2 3 3" xfId="37931"/>
    <cellStyle name="Comma [0] 11 2 5 2 4" xfId="9783"/>
    <cellStyle name="Comma [0] 11 2 5 2 4 2" xfId="28245"/>
    <cellStyle name="Comma [0] 11 2 5 2 5" xfId="47620"/>
    <cellStyle name="Comma [0] 11 2 5 2 6" xfId="50423"/>
    <cellStyle name="Comma [0] 11 2 5 2 7" xfId="18189"/>
    <cellStyle name="Comma [0] 11 2 5 2 8" xfId="53446"/>
    <cellStyle name="Comma [0] 11 2 5 3" xfId="6533"/>
    <cellStyle name="Comma [0] 11 2 5 3 2" xfId="14940"/>
    <cellStyle name="Comma [0] 11 2 5 3 2 2" xfId="40285"/>
    <cellStyle name="Comma [0] 11 2 5 3 3" xfId="30599"/>
    <cellStyle name="Comma [0] 11 2 5 3 4" xfId="20542"/>
    <cellStyle name="Comma [0] 11 2 5 3 5" xfId="55799"/>
    <cellStyle name="Comma [0] 11 2 5 4" xfId="3728"/>
    <cellStyle name="Comma [0] 11 2 5 4 2" xfId="12136"/>
    <cellStyle name="Comma [0] 11 2 5 4 2 2" xfId="43123"/>
    <cellStyle name="Comma [0] 11 2 5 4 3" xfId="33437"/>
    <cellStyle name="Comma [0] 11 2 5 4 4" xfId="23381"/>
    <cellStyle name="Comma [0] 11 2 5 5" xfId="9337"/>
    <cellStyle name="Comma [0] 11 2 5 5 2" xfId="37485"/>
    <cellStyle name="Comma [0] 11 2 5 6" xfId="27799"/>
    <cellStyle name="Comma [0] 11 2 5 7" xfId="47174"/>
    <cellStyle name="Comma [0] 11 2 5 8" xfId="49977"/>
    <cellStyle name="Comma [0] 11 2 5 9" xfId="17743"/>
    <cellStyle name="Comma [0] 11 2 6" xfId="168"/>
    <cellStyle name="Comma [0] 11 2 6 2" xfId="1427"/>
    <cellStyle name="Comma [0] 11 2 6 2 2" xfId="7125"/>
    <cellStyle name="Comma [0] 11 2 6 2 2 2" xfId="15532"/>
    <cellStyle name="Comma [0] 11 2 6 2 2 2 2" xfId="40877"/>
    <cellStyle name="Comma [0] 11 2 6 2 2 3" xfId="31191"/>
    <cellStyle name="Comma [0] 11 2 6 2 2 4" xfId="21134"/>
    <cellStyle name="Comma [0] 11 2 6 2 2 5" xfId="56391"/>
    <cellStyle name="Comma [0] 11 2 6 2 3" xfId="4320"/>
    <cellStyle name="Comma [0] 11 2 6 2 3 2" xfId="12728"/>
    <cellStyle name="Comma [0] 11 2 6 2 3 3" xfId="38076"/>
    <cellStyle name="Comma [0] 11 2 6 2 4" xfId="9928"/>
    <cellStyle name="Comma [0] 11 2 6 2 4 2" xfId="28390"/>
    <cellStyle name="Comma [0] 11 2 6 2 5" xfId="47765"/>
    <cellStyle name="Comma [0] 11 2 6 2 6" xfId="50568"/>
    <cellStyle name="Comma [0] 11 2 6 2 7" xfId="18334"/>
    <cellStyle name="Comma [0] 11 2 6 2 8" xfId="53591"/>
    <cellStyle name="Comma [0] 11 2 6 3" xfId="6053"/>
    <cellStyle name="Comma [0] 11 2 6 3 2" xfId="14460"/>
    <cellStyle name="Comma [0] 11 2 6 3 2 2" xfId="39805"/>
    <cellStyle name="Comma [0] 11 2 6 3 3" xfId="30119"/>
    <cellStyle name="Comma [0] 11 2 6 3 4" xfId="20062"/>
    <cellStyle name="Comma [0] 11 2 6 3 5" xfId="55319"/>
    <cellStyle name="Comma [0] 11 2 6 4" xfId="3248"/>
    <cellStyle name="Comma [0] 11 2 6 4 2" xfId="11656"/>
    <cellStyle name="Comma [0] 11 2 6 4 3" xfId="37005"/>
    <cellStyle name="Comma [0] 11 2 6 5" xfId="8857"/>
    <cellStyle name="Comma [0] 11 2 6 5 2" xfId="27319"/>
    <cellStyle name="Comma [0] 11 2 6 6" xfId="46692"/>
    <cellStyle name="Comma [0] 11 2 6 7" xfId="49497"/>
    <cellStyle name="Comma [0] 11 2 6 8" xfId="17263"/>
    <cellStyle name="Comma [0] 11 2 6 9" xfId="52520"/>
    <cellStyle name="Comma [0] 11 2 7" xfId="854"/>
    <cellStyle name="Comma [0] 11 2 7 2" xfId="6593"/>
    <cellStyle name="Comma [0] 11 2 7 2 2" xfId="15000"/>
    <cellStyle name="Comma [0] 11 2 7 2 2 2" xfId="40345"/>
    <cellStyle name="Comma [0] 11 2 7 2 3" xfId="30659"/>
    <cellStyle name="Comma [0] 11 2 7 2 4" xfId="20602"/>
    <cellStyle name="Comma [0] 11 2 7 2 5" xfId="55859"/>
    <cellStyle name="Comma [0] 11 2 7 3" xfId="3788"/>
    <cellStyle name="Comma [0] 11 2 7 3 2" xfId="12196"/>
    <cellStyle name="Comma [0] 11 2 7 3 3" xfId="37544"/>
    <cellStyle name="Comma [0] 11 2 7 4" xfId="9396"/>
    <cellStyle name="Comma [0] 11 2 7 4 2" xfId="27858"/>
    <cellStyle name="Comma [0] 11 2 7 5" xfId="47233"/>
    <cellStyle name="Comma [0] 11 2 7 6" xfId="50036"/>
    <cellStyle name="Comma [0] 11 2 7 7" xfId="17802"/>
    <cellStyle name="Comma [0] 11 2 7 8" xfId="53059"/>
    <cellStyle name="Comma [0] 11 2 8" xfId="1901"/>
    <cellStyle name="Comma [0] 11 2 8 2" xfId="7555"/>
    <cellStyle name="Comma [0] 11 2 8 2 2" xfId="15962"/>
    <cellStyle name="Comma [0] 11 2 8 2 2 2" xfId="41307"/>
    <cellStyle name="Comma [0] 11 2 8 2 3" xfId="31621"/>
    <cellStyle name="Comma [0] 11 2 8 2 4" xfId="21564"/>
    <cellStyle name="Comma [0] 11 2 8 2 5" xfId="56821"/>
    <cellStyle name="Comma [0] 11 2 8 3" xfId="4750"/>
    <cellStyle name="Comma [0] 11 2 8 3 2" xfId="13158"/>
    <cellStyle name="Comma [0] 11 2 8 3 3" xfId="38506"/>
    <cellStyle name="Comma [0] 11 2 8 4" xfId="10358"/>
    <cellStyle name="Comma [0] 11 2 8 4 2" xfId="28820"/>
    <cellStyle name="Comma [0] 11 2 8 5" xfId="48195"/>
    <cellStyle name="Comma [0] 11 2 8 6" xfId="50998"/>
    <cellStyle name="Comma [0] 11 2 8 7" xfId="18764"/>
    <cellStyle name="Comma [0] 11 2 8 8" xfId="54021"/>
    <cellStyle name="Comma [0] 11 2 9" xfId="2393"/>
    <cellStyle name="Comma [0] 11 2 9 2" xfId="8016"/>
    <cellStyle name="Comma [0] 11 2 9 2 2" xfId="16423"/>
    <cellStyle name="Comma [0] 11 2 9 2 2 2" xfId="41768"/>
    <cellStyle name="Comma [0] 11 2 9 2 3" xfId="32082"/>
    <cellStyle name="Comma [0] 11 2 9 2 4" xfId="22025"/>
    <cellStyle name="Comma [0] 11 2 9 2 5" xfId="57282"/>
    <cellStyle name="Comma [0] 11 2 9 3" xfId="5211"/>
    <cellStyle name="Comma [0] 11 2 9 3 2" xfId="13619"/>
    <cellStyle name="Comma [0] 11 2 9 3 3" xfId="38964"/>
    <cellStyle name="Comma [0] 11 2 9 4" xfId="10816"/>
    <cellStyle name="Comma [0] 11 2 9 4 2" xfId="29278"/>
    <cellStyle name="Comma [0] 11 2 9 5" xfId="48654"/>
    <cellStyle name="Comma [0] 11 2 9 6" xfId="51456"/>
    <cellStyle name="Comma [0] 11 2 9 7" xfId="19222"/>
    <cellStyle name="Comma [0] 11 2 9 8" xfId="54479"/>
    <cellStyle name="Comma [0] 11 20" xfId="52236"/>
    <cellStyle name="Comma [0] 11 21" xfId="52519"/>
    <cellStyle name="Comma [0] 11 22" xfId="58130"/>
    <cellStyle name="Comma [0] 11 3" xfId="170"/>
    <cellStyle name="Comma [0] 11 3 10" xfId="24845"/>
    <cellStyle name="Comma [0] 11 3 10 2" xfId="44241"/>
    <cellStyle name="Comma [0] 11 3 10 3" xfId="34555"/>
    <cellStyle name="Comma [0] 11 3 11" xfId="37007"/>
    <cellStyle name="Comma [0] 11 3 12" xfId="27321"/>
    <cellStyle name="Comma [0] 11 3 13" xfId="46694"/>
    <cellStyle name="Comma [0] 11 3 14" xfId="49499"/>
    <cellStyle name="Comma [0] 11 3 15" xfId="17265"/>
    <cellStyle name="Comma [0] 11 3 16" xfId="52238"/>
    <cellStyle name="Comma [0] 11 3 17" xfId="52522"/>
    <cellStyle name="Comma [0] 11 3 2" xfId="1428"/>
    <cellStyle name="Comma [0] 11 3 2 10" xfId="53592"/>
    <cellStyle name="Comma [0] 11 3 2 2" xfId="7126"/>
    <cellStyle name="Comma [0] 11 3 2 2 2" xfId="15533"/>
    <cellStyle name="Comma [0] 11 3 2 2 2 2" xfId="46388"/>
    <cellStyle name="Comma [0] 11 3 2 2 2 3" xfId="36702"/>
    <cellStyle name="Comma [0] 11 3 2 2 2 4" xfId="27015"/>
    <cellStyle name="Comma [0] 11 3 2 2 3" xfId="25798"/>
    <cellStyle name="Comma [0] 11 3 2 2 3 2" xfId="45188"/>
    <cellStyle name="Comma [0] 11 3 2 2 3 3" xfId="35502"/>
    <cellStyle name="Comma [0] 11 3 2 2 4" xfId="40878"/>
    <cellStyle name="Comma [0] 11 3 2 2 5" xfId="31192"/>
    <cellStyle name="Comma [0] 11 3 2 2 6" xfId="21135"/>
    <cellStyle name="Comma [0] 11 3 2 2 7" xfId="56392"/>
    <cellStyle name="Comma [0] 11 3 2 3" xfId="4321"/>
    <cellStyle name="Comma [0] 11 3 2 3 2" xfId="12729"/>
    <cellStyle name="Comma [0] 11 3 2 3 2 2" xfId="45795"/>
    <cellStyle name="Comma [0] 11 3 2 3 2 3" xfId="36109"/>
    <cellStyle name="Comma [0] 11 3 2 3 2 4" xfId="26421"/>
    <cellStyle name="Comma [0] 11 3 2 3 3" xfId="43122"/>
    <cellStyle name="Comma [0] 11 3 2 3 4" xfId="33436"/>
    <cellStyle name="Comma [0] 11 3 2 3 5" xfId="23380"/>
    <cellStyle name="Comma [0] 11 3 2 4" xfId="9929"/>
    <cellStyle name="Comma [0] 11 3 2 4 2" xfId="44595"/>
    <cellStyle name="Comma [0] 11 3 2 4 3" xfId="34909"/>
    <cellStyle name="Comma [0] 11 3 2 4 4" xfId="25200"/>
    <cellStyle name="Comma [0] 11 3 2 5" xfId="38077"/>
    <cellStyle name="Comma [0] 11 3 2 6" xfId="28391"/>
    <cellStyle name="Comma [0] 11 3 2 7" xfId="47766"/>
    <cellStyle name="Comma [0] 11 3 2 8" xfId="50569"/>
    <cellStyle name="Comma [0] 11 3 2 9" xfId="18335"/>
    <cellStyle name="Comma [0] 11 3 3" xfId="856"/>
    <cellStyle name="Comma [0] 11 3 3 10" xfId="53061"/>
    <cellStyle name="Comma [0] 11 3 3 2" xfId="6595"/>
    <cellStyle name="Comma [0] 11 3 3 2 2" xfId="15002"/>
    <cellStyle name="Comma [0] 11 3 3 2 2 2" xfId="46040"/>
    <cellStyle name="Comma [0] 11 3 3 2 2 3" xfId="36354"/>
    <cellStyle name="Comma [0] 11 3 3 2 2 4" xfId="26667"/>
    <cellStyle name="Comma [0] 11 3 3 2 3" xfId="40347"/>
    <cellStyle name="Comma [0] 11 3 3 2 4" xfId="30661"/>
    <cellStyle name="Comma [0] 11 3 3 2 5" xfId="20604"/>
    <cellStyle name="Comma [0] 11 3 3 2 6" xfId="55861"/>
    <cellStyle name="Comma [0] 11 3 3 3" xfId="3790"/>
    <cellStyle name="Comma [0] 11 3 3 3 2" xfId="12198"/>
    <cellStyle name="Comma [0] 11 3 3 3 2 2" xfId="43121"/>
    <cellStyle name="Comma [0] 11 3 3 3 3" xfId="33435"/>
    <cellStyle name="Comma [0] 11 3 3 3 4" xfId="23379"/>
    <cellStyle name="Comma [0] 11 3 3 4" xfId="9398"/>
    <cellStyle name="Comma [0] 11 3 3 4 2" xfId="44840"/>
    <cellStyle name="Comma [0] 11 3 3 4 3" xfId="35154"/>
    <cellStyle name="Comma [0] 11 3 3 4 4" xfId="25449"/>
    <cellStyle name="Comma [0] 11 3 3 5" xfId="37546"/>
    <cellStyle name="Comma [0] 11 3 3 6" xfId="27860"/>
    <cellStyle name="Comma [0] 11 3 3 7" xfId="47235"/>
    <cellStyle name="Comma [0] 11 3 3 8" xfId="50038"/>
    <cellStyle name="Comma [0] 11 3 3 9" xfId="17804"/>
    <cellStyle name="Comma [0] 11 3 4" xfId="1902"/>
    <cellStyle name="Comma [0] 11 3 4 2" xfId="7556"/>
    <cellStyle name="Comma [0] 11 3 4 2 2" xfId="15963"/>
    <cellStyle name="Comma [0] 11 3 4 2 2 2" xfId="41308"/>
    <cellStyle name="Comma [0] 11 3 4 2 3" xfId="31622"/>
    <cellStyle name="Comma [0] 11 3 4 2 4" xfId="21565"/>
    <cellStyle name="Comma [0] 11 3 4 2 5" xfId="56822"/>
    <cellStyle name="Comma [0] 11 3 4 3" xfId="4751"/>
    <cellStyle name="Comma [0] 11 3 4 3 2" xfId="13159"/>
    <cellStyle name="Comma [0] 11 3 4 3 2 2" xfId="45448"/>
    <cellStyle name="Comma [0] 11 3 4 3 3" xfId="35762"/>
    <cellStyle name="Comma [0] 11 3 4 3 4" xfId="26074"/>
    <cellStyle name="Comma [0] 11 3 4 4" xfId="10359"/>
    <cellStyle name="Comma [0] 11 3 4 4 2" xfId="38507"/>
    <cellStyle name="Comma [0] 11 3 4 5" xfId="28821"/>
    <cellStyle name="Comma [0] 11 3 4 6" xfId="48196"/>
    <cellStyle name="Comma [0] 11 3 4 7" xfId="50999"/>
    <cellStyle name="Comma [0] 11 3 4 8" xfId="18765"/>
    <cellStyle name="Comma [0] 11 3 4 9" xfId="54022"/>
    <cellStyle name="Comma [0] 11 3 5" xfId="2394"/>
    <cellStyle name="Comma [0] 11 3 5 2" xfId="8017"/>
    <cellStyle name="Comma [0] 11 3 5 2 2" xfId="16424"/>
    <cellStyle name="Comma [0] 11 3 5 2 2 2" xfId="41769"/>
    <cellStyle name="Comma [0] 11 3 5 2 3" xfId="32083"/>
    <cellStyle name="Comma [0] 11 3 5 2 4" xfId="22026"/>
    <cellStyle name="Comma [0] 11 3 5 2 5" xfId="57283"/>
    <cellStyle name="Comma [0] 11 3 5 3" xfId="5212"/>
    <cellStyle name="Comma [0] 11 3 5 3 2" xfId="13620"/>
    <cellStyle name="Comma [0] 11 3 5 3 3" xfId="38965"/>
    <cellStyle name="Comma [0] 11 3 5 4" xfId="10817"/>
    <cellStyle name="Comma [0] 11 3 5 4 2" xfId="29279"/>
    <cellStyle name="Comma [0] 11 3 5 5" xfId="48655"/>
    <cellStyle name="Comma [0] 11 3 5 6" xfId="51457"/>
    <cellStyle name="Comma [0] 11 3 5 7" xfId="19223"/>
    <cellStyle name="Comma [0] 11 3 5 8" xfId="54480"/>
    <cellStyle name="Comma [0] 11 3 6" xfId="2822"/>
    <cellStyle name="Comma [0] 11 3 6 2" xfId="8445"/>
    <cellStyle name="Comma [0] 11 3 6 2 2" xfId="16852"/>
    <cellStyle name="Comma [0] 11 3 6 2 2 2" xfId="42197"/>
    <cellStyle name="Comma [0] 11 3 6 2 3" xfId="32511"/>
    <cellStyle name="Comma [0] 11 3 6 2 4" xfId="22454"/>
    <cellStyle name="Comma [0] 11 3 6 2 5" xfId="57711"/>
    <cellStyle name="Comma [0] 11 3 6 3" xfId="5640"/>
    <cellStyle name="Comma [0] 11 3 6 3 2" xfId="14048"/>
    <cellStyle name="Comma [0] 11 3 6 3 3" xfId="39393"/>
    <cellStyle name="Comma [0] 11 3 6 4" xfId="11245"/>
    <cellStyle name="Comma [0] 11 3 6 4 2" xfId="29707"/>
    <cellStyle name="Comma [0] 11 3 6 5" xfId="49083"/>
    <cellStyle name="Comma [0] 11 3 6 6" xfId="51885"/>
    <cellStyle name="Comma [0] 11 3 6 7" xfId="19651"/>
    <cellStyle name="Comma [0] 11 3 6 8" xfId="54908"/>
    <cellStyle name="Comma [0] 11 3 7" xfId="6055"/>
    <cellStyle name="Comma [0] 11 3 7 2" xfId="14462"/>
    <cellStyle name="Comma [0] 11 3 7 2 2" xfId="39807"/>
    <cellStyle name="Comma [0] 11 3 7 3" xfId="30121"/>
    <cellStyle name="Comma [0] 11 3 7 4" xfId="20064"/>
    <cellStyle name="Comma [0] 11 3 7 5" xfId="55321"/>
    <cellStyle name="Comma [0] 11 3 8" xfId="3250"/>
    <cellStyle name="Comma [0] 11 3 8 2" xfId="11658"/>
    <cellStyle name="Comma [0] 11 3 8 2 2" xfId="42550"/>
    <cellStyle name="Comma [0] 11 3 8 3" xfId="32864"/>
    <cellStyle name="Comma [0] 11 3 8 4" xfId="22807"/>
    <cellStyle name="Comma [0] 11 3 9" xfId="8859"/>
    <cellStyle name="Comma [0] 11 3 9 2" xfId="42787"/>
    <cellStyle name="Comma [0] 11 3 9 3" xfId="33101"/>
    <cellStyle name="Comma [0] 11 3 9 4" xfId="23044"/>
    <cellStyle name="Comma [0] 11 4" xfId="171"/>
    <cellStyle name="Comma [0] 11 4 10" xfId="8860"/>
    <cellStyle name="Comma [0] 11 4 10 2" xfId="42788"/>
    <cellStyle name="Comma [0] 11 4 10 3" xfId="33102"/>
    <cellStyle name="Comma [0] 11 4 10 4" xfId="23045"/>
    <cellStyle name="Comma [0] 11 4 11" xfId="24846"/>
    <cellStyle name="Comma [0] 11 4 11 2" xfId="44242"/>
    <cellStyle name="Comma [0] 11 4 11 3" xfId="34556"/>
    <cellStyle name="Comma [0] 11 4 12" xfId="37008"/>
    <cellStyle name="Comma [0] 11 4 13" xfId="27322"/>
    <cellStyle name="Comma [0] 11 4 14" xfId="46695"/>
    <cellStyle name="Comma [0] 11 4 15" xfId="49500"/>
    <cellStyle name="Comma [0] 11 4 16" xfId="17266"/>
    <cellStyle name="Comma [0] 11 4 17" xfId="52239"/>
    <cellStyle name="Comma [0] 11 4 18" xfId="52523"/>
    <cellStyle name="Comma [0] 11 4 19" xfId="58139"/>
    <cellStyle name="Comma [0] 11 4 2" xfId="172"/>
    <cellStyle name="Comma [0] 11 4 2 10" xfId="24847"/>
    <cellStyle name="Comma [0] 11 4 2 10 2" xfId="44243"/>
    <cellStyle name="Comma [0] 11 4 2 10 3" xfId="34557"/>
    <cellStyle name="Comma [0] 11 4 2 11" xfId="37009"/>
    <cellStyle name="Comma [0] 11 4 2 12" xfId="27323"/>
    <cellStyle name="Comma [0] 11 4 2 13" xfId="46696"/>
    <cellStyle name="Comma [0] 11 4 2 14" xfId="49501"/>
    <cellStyle name="Comma [0] 11 4 2 15" xfId="17267"/>
    <cellStyle name="Comma [0] 11 4 2 16" xfId="52240"/>
    <cellStyle name="Comma [0] 11 4 2 17" xfId="52524"/>
    <cellStyle name="Comma [0] 11 4 2 2" xfId="1430"/>
    <cellStyle name="Comma [0] 11 4 2 2 10" xfId="53594"/>
    <cellStyle name="Comma [0] 11 4 2 2 2" xfId="7128"/>
    <cellStyle name="Comma [0] 11 4 2 2 2 2" xfId="15535"/>
    <cellStyle name="Comma [0] 11 4 2 2 2 2 2" xfId="46390"/>
    <cellStyle name="Comma [0] 11 4 2 2 2 2 3" xfId="36704"/>
    <cellStyle name="Comma [0] 11 4 2 2 2 2 4" xfId="27017"/>
    <cellStyle name="Comma [0] 11 4 2 2 2 3" xfId="25800"/>
    <cellStyle name="Comma [0] 11 4 2 2 2 3 2" xfId="45190"/>
    <cellStyle name="Comma [0] 11 4 2 2 2 3 3" xfId="35504"/>
    <cellStyle name="Comma [0] 11 4 2 2 2 4" xfId="40880"/>
    <cellStyle name="Comma [0] 11 4 2 2 2 5" xfId="31194"/>
    <cellStyle name="Comma [0] 11 4 2 2 2 6" xfId="21137"/>
    <cellStyle name="Comma [0] 11 4 2 2 2 7" xfId="56394"/>
    <cellStyle name="Comma [0] 11 4 2 2 3" xfId="4323"/>
    <cellStyle name="Comma [0] 11 4 2 2 3 2" xfId="12731"/>
    <cellStyle name="Comma [0] 11 4 2 2 3 2 2" xfId="45797"/>
    <cellStyle name="Comma [0] 11 4 2 2 3 2 3" xfId="36111"/>
    <cellStyle name="Comma [0] 11 4 2 2 3 2 4" xfId="26423"/>
    <cellStyle name="Comma [0] 11 4 2 2 3 3" xfId="43120"/>
    <cellStyle name="Comma [0] 11 4 2 2 3 4" xfId="33434"/>
    <cellStyle name="Comma [0] 11 4 2 2 3 5" xfId="23378"/>
    <cellStyle name="Comma [0] 11 4 2 2 4" xfId="9931"/>
    <cellStyle name="Comma [0] 11 4 2 2 4 2" xfId="44597"/>
    <cellStyle name="Comma [0] 11 4 2 2 4 3" xfId="34911"/>
    <cellStyle name="Comma [0] 11 4 2 2 4 4" xfId="25202"/>
    <cellStyle name="Comma [0] 11 4 2 2 5" xfId="38079"/>
    <cellStyle name="Comma [0] 11 4 2 2 6" xfId="28393"/>
    <cellStyle name="Comma [0] 11 4 2 2 7" xfId="47768"/>
    <cellStyle name="Comma [0] 11 4 2 2 8" xfId="50571"/>
    <cellStyle name="Comma [0] 11 4 2 2 9" xfId="18337"/>
    <cellStyle name="Comma [0] 11 4 2 3" xfId="858"/>
    <cellStyle name="Comma [0] 11 4 2 3 10" xfId="53063"/>
    <cellStyle name="Comma [0] 11 4 2 3 2" xfId="6597"/>
    <cellStyle name="Comma [0] 11 4 2 3 2 2" xfId="15004"/>
    <cellStyle name="Comma [0] 11 4 2 3 2 2 2" xfId="46042"/>
    <cellStyle name="Comma [0] 11 4 2 3 2 2 3" xfId="36356"/>
    <cellStyle name="Comma [0] 11 4 2 3 2 2 4" xfId="26669"/>
    <cellStyle name="Comma [0] 11 4 2 3 2 3" xfId="40349"/>
    <cellStyle name="Comma [0] 11 4 2 3 2 4" xfId="30663"/>
    <cellStyle name="Comma [0] 11 4 2 3 2 5" xfId="20606"/>
    <cellStyle name="Comma [0] 11 4 2 3 2 6" xfId="55863"/>
    <cellStyle name="Comma [0] 11 4 2 3 3" xfId="3792"/>
    <cellStyle name="Comma [0] 11 4 2 3 3 2" xfId="12200"/>
    <cellStyle name="Comma [0] 11 4 2 3 3 2 2" xfId="43119"/>
    <cellStyle name="Comma [0] 11 4 2 3 3 3" xfId="33433"/>
    <cellStyle name="Comma [0] 11 4 2 3 3 4" xfId="23377"/>
    <cellStyle name="Comma [0] 11 4 2 3 4" xfId="9400"/>
    <cellStyle name="Comma [0] 11 4 2 3 4 2" xfId="44842"/>
    <cellStyle name="Comma [0] 11 4 2 3 4 3" xfId="35156"/>
    <cellStyle name="Comma [0] 11 4 2 3 4 4" xfId="25451"/>
    <cellStyle name="Comma [0] 11 4 2 3 5" xfId="37548"/>
    <cellStyle name="Comma [0] 11 4 2 3 6" xfId="27862"/>
    <cellStyle name="Comma [0] 11 4 2 3 7" xfId="47237"/>
    <cellStyle name="Comma [0] 11 4 2 3 8" xfId="50040"/>
    <cellStyle name="Comma [0] 11 4 2 3 9" xfId="17806"/>
    <cellStyle name="Comma [0] 11 4 2 4" xfId="1904"/>
    <cellStyle name="Comma [0] 11 4 2 4 2" xfId="7558"/>
    <cellStyle name="Comma [0] 11 4 2 4 2 2" xfId="15965"/>
    <cellStyle name="Comma [0] 11 4 2 4 2 2 2" xfId="41310"/>
    <cellStyle name="Comma [0] 11 4 2 4 2 3" xfId="31624"/>
    <cellStyle name="Comma [0] 11 4 2 4 2 4" xfId="21567"/>
    <cellStyle name="Comma [0] 11 4 2 4 2 5" xfId="56824"/>
    <cellStyle name="Comma [0] 11 4 2 4 3" xfId="4753"/>
    <cellStyle name="Comma [0] 11 4 2 4 3 2" xfId="13161"/>
    <cellStyle name="Comma [0] 11 4 2 4 3 2 2" xfId="45450"/>
    <cellStyle name="Comma [0] 11 4 2 4 3 3" xfId="35764"/>
    <cellStyle name="Comma [0] 11 4 2 4 3 4" xfId="26076"/>
    <cellStyle name="Comma [0] 11 4 2 4 4" xfId="10361"/>
    <cellStyle name="Comma [0] 11 4 2 4 4 2" xfId="38509"/>
    <cellStyle name="Comma [0] 11 4 2 4 5" xfId="28823"/>
    <cellStyle name="Comma [0] 11 4 2 4 6" xfId="48198"/>
    <cellStyle name="Comma [0] 11 4 2 4 7" xfId="51001"/>
    <cellStyle name="Comma [0] 11 4 2 4 8" xfId="18767"/>
    <cellStyle name="Comma [0] 11 4 2 4 9" xfId="54024"/>
    <cellStyle name="Comma [0] 11 4 2 5" xfId="2396"/>
    <cellStyle name="Comma [0] 11 4 2 5 2" xfId="8019"/>
    <cellStyle name="Comma [0] 11 4 2 5 2 2" xfId="16426"/>
    <cellStyle name="Comma [0] 11 4 2 5 2 2 2" xfId="41771"/>
    <cellStyle name="Comma [0] 11 4 2 5 2 3" xfId="32085"/>
    <cellStyle name="Comma [0] 11 4 2 5 2 4" xfId="22028"/>
    <cellStyle name="Comma [0] 11 4 2 5 2 5" xfId="57285"/>
    <cellStyle name="Comma [0] 11 4 2 5 3" xfId="5214"/>
    <cellStyle name="Comma [0] 11 4 2 5 3 2" xfId="13622"/>
    <cellStyle name="Comma [0] 11 4 2 5 3 3" xfId="38967"/>
    <cellStyle name="Comma [0] 11 4 2 5 4" xfId="10819"/>
    <cellStyle name="Comma [0] 11 4 2 5 4 2" xfId="29281"/>
    <cellStyle name="Comma [0] 11 4 2 5 5" xfId="48657"/>
    <cellStyle name="Comma [0] 11 4 2 5 6" xfId="51459"/>
    <cellStyle name="Comma [0] 11 4 2 5 7" xfId="19225"/>
    <cellStyle name="Comma [0] 11 4 2 5 8" xfId="54482"/>
    <cellStyle name="Comma [0] 11 4 2 6" xfId="2824"/>
    <cellStyle name="Comma [0] 11 4 2 6 2" xfId="8447"/>
    <cellStyle name="Comma [0] 11 4 2 6 2 2" xfId="16854"/>
    <cellStyle name="Comma [0] 11 4 2 6 2 2 2" xfId="42199"/>
    <cellStyle name="Comma [0] 11 4 2 6 2 3" xfId="32513"/>
    <cellStyle name="Comma [0] 11 4 2 6 2 4" xfId="22456"/>
    <cellStyle name="Comma [0] 11 4 2 6 2 5" xfId="57713"/>
    <cellStyle name="Comma [0] 11 4 2 6 3" xfId="5642"/>
    <cellStyle name="Comma [0] 11 4 2 6 3 2" xfId="14050"/>
    <cellStyle name="Comma [0] 11 4 2 6 3 3" xfId="39395"/>
    <cellStyle name="Comma [0] 11 4 2 6 4" xfId="11247"/>
    <cellStyle name="Comma [0] 11 4 2 6 4 2" xfId="29709"/>
    <cellStyle name="Comma [0] 11 4 2 6 5" xfId="49085"/>
    <cellStyle name="Comma [0] 11 4 2 6 6" xfId="51887"/>
    <cellStyle name="Comma [0] 11 4 2 6 7" xfId="19653"/>
    <cellStyle name="Comma [0] 11 4 2 6 8" xfId="54910"/>
    <cellStyle name="Comma [0] 11 4 2 7" xfId="6057"/>
    <cellStyle name="Comma [0] 11 4 2 7 2" xfId="14464"/>
    <cellStyle name="Comma [0] 11 4 2 7 2 2" xfId="39809"/>
    <cellStyle name="Comma [0] 11 4 2 7 3" xfId="30123"/>
    <cellStyle name="Comma [0] 11 4 2 7 4" xfId="20066"/>
    <cellStyle name="Comma [0] 11 4 2 7 5" xfId="55323"/>
    <cellStyle name="Comma [0] 11 4 2 8" xfId="3252"/>
    <cellStyle name="Comma [0] 11 4 2 8 2" xfId="11660"/>
    <cellStyle name="Comma [0] 11 4 2 8 2 2" xfId="42552"/>
    <cellStyle name="Comma [0] 11 4 2 8 3" xfId="32866"/>
    <cellStyle name="Comma [0] 11 4 2 8 4" xfId="22809"/>
    <cellStyle name="Comma [0] 11 4 2 9" xfId="8861"/>
    <cellStyle name="Comma [0] 11 4 2 9 2" xfId="42789"/>
    <cellStyle name="Comma [0] 11 4 2 9 3" xfId="33103"/>
    <cellStyle name="Comma [0] 11 4 2 9 4" xfId="23046"/>
    <cellStyle name="Comma [0] 11 4 3" xfId="1429"/>
    <cellStyle name="Comma [0] 11 4 3 10" xfId="53593"/>
    <cellStyle name="Comma [0] 11 4 3 2" xfId="7127"/>
    <cellStyle name="Comma [0] 11 4 3 2 2" xfId="15534"/>
    <cellStyle name="Comma [0] 11 4 3 2 2 2" xfId="46389"/>
    <cellStyle name="Comma [0] 11 4 3 2 2 3" xfId="36703"/>
    <cellStyle name="Comma [0] 11 4 3 2 2 4" xfId="27016"/>
    <cellStyle name="Comma [0] 11 4 3 2 3" xfId="25799"/>
    <cellStyle name="Comma [0] 11 4 3 2 3 2" xfId="45189"/>
    <cellStyle name="Comma [0] 11 4 3 2 3 3" xfId="35503"/>
    <cellStyle name="Comma [0] 11 4 3 2 4" xfId="40879"/>
    <cellStyle name="Comma [0] 11 4 3 2 5" xfId="31193"/>
    <cellStyle name="Comma [0] 11 4 3 2 6" xfId="21136"/>
    <cellStyle name="Comma [0] 11 4 3 2 7" xfId="56393"/>
    <cellStyle name="Comma [0] 11 4 3 3" xfId="4322"/>
    <cellStyle name="Comma [0] 11 4 3 3 2" xfId="12730"/>
    <cellStyle name="Comma [0] 11 4 3 3 2 2" xfId="45796"/>
    <cellStyle name="Comma [0] 11 4 3 3 2 3" xfId="36110"/>
    <cellStyle name="Comma [0] 11 4 3 3 2 4" xfId="26422"/>
    <cellStyle name="Comma [0] 11 4 3 3 3" xfId="43118"/>
    <cellStyle name="Comma [0] 11 4 3 3 4" xfId="33432"/>
    <cellStyle name="Comma [0] 11 4 3 3 5" xfId="23376"/>
    <cellStyle name="Comma [0] 11 4 3 4" xfId="9930"/>
    <cellStyle name="Comma [0] 11 4 3 4 2" xfId="44596"/>
    <cellStyle name="Comma [0] 11 4 3 4 3" xfId="34910"/>
    <cellStyle name="Comma [0] 11 4 3 4 4" xfId="25201"/>
    <cellStyle name="Comma [0] 11 4 3 5" xfId="38078"/>
    <cellStyle name="Comma [0] 11 4 3 6" xfId="28392"/>
    <cellStyle name="Comma [0] 11 4 3 7" xfId="47767"/>
    <cellStyle name="Comma [0] 11 4 3 8" xfId="50570"/>
    <cellStyle name="Comma [0] 11 4 3 9" xfId="18336"/>
    <cellStyle name="Comma [0] 11 4 4" xfId="857"/>
    <cellStyle name="Comma [0] 11 4 4 10" xfId="53062"/>
    <cellStyle name="Comma [0] 11 4 4 2" xfId="6596"/>
    <cellStyle name="Comma [0] 11 4 4 2 2" xfId="15003"/>
    <cellStyle name="Comma [0] 11 4 4 2 2 2" xfId="46041"/>
    <cellStyle name="Comma [0] 11 4 4 2 2 3" xfId="36355"/>
    <cellStyle name="Comma [0] 11 4 4 2 2 4" xfId="26668"/>
    <cellStyle name="Comma [0] 11 4 4 2 3" xfId="40348"/>
    <cellStyle name="Comma [0] 11 4 4 2 4" xfId="30662"/>
    <cellStyle name="Comma [0] 11 4 4 2 5" xfId="20605"/>
    <cellStyle name="Comma [0] 11 4 4 2 6" xfId="55862"/>
    <cellStyle name="Comma [0] 11 4 4 3" xfId="3791"/>
    <cellStyle name="Comma [0] 11 4 4 3 2" xfId="12199"/>
    <cellStyle name="Comma [0] 11 4 4 3 2 2" xfId="43117"/>
    <cellStyle name="Comma [0] 11 4 4 3 3" xfId="33431"/>
    <cellStyle name="Comma [0] 11 4 4 3 4" xfId="23375"/>
    <cellStyle name="Comma [0] 11 4 4 4" xfId="9399"/>
    <cellStyle name="Comma [0] 11 4 4 4 2" xfId="44841"/>
    <cellStyle name="Comma [0] 11 4 4 4 3" xfId="35155"/>
    <cellStyle name="Comma [0] 11 4 4 4 4" xfId="25450"/>
    <cellStyle name="Comma [0] 11 4 4 5" xfId="37547"/>
    <cellStyle name="Comma [0] 11 4 4 6" xfId="27861"/>
    <cellStyle name="Comma [0] 11 4 4 7" xfId="47236"/>
    <cellStyle name="Comma [0] 11 4 4 8" xfId="50039"/>
    <cellStyle name="Comma [0] 11 4 4 9" xfId="17805"/>
    <cellStyle name="Comma [0] 11 4 5" xfId="1903"/>
    <cellStyle name="Comma [0] 11 4 5 10" xfId="54023"/>
    <cellStyle name="Comma [0] 11 4 5 2" xfId="7557"/>
    <cellStyle name="Comma [0] 11 4 5 2 2" xfId="15964"/>
    <cellStyle name="Comma [0] 11 4 5 2 2 2" xfId="41309"/>
    <cellStyle name="Comma [0] 11 4 5 2 3" xfId="31623"/>
    <cellStyle name="Comma [0] 11 4 5 2 4" xfId="21566"/>
    <cellStyle name="Comma [0] 11 4 5 2 5" xfId="56823"/>
    <cellStyle name="Comma [0] 11 4 5 3" xfId="4752"/>
    <cellStyle name="Comma [0] 11 4 5 3 2" xfId="13160"/>
    <cellStyle name="Comma [0] 11 4 5 3 2 2" xfId="43116"/>
    <cellStyle name="Comma [0] 11 4 5 3 3" xfId="33430"/>
    <cellStyle name="Comma [0] 11 4 5 3 4" xfId="23374"/>
    <cellStyle name="Comma [0] 11 4 5 4" xfId="10360"/>
    <cellStyle name="Comma [0] 11 4 5 4 2" xfId="45449"/>
    <cellStyle name="Comma [0] 11 4 5 4 3" xfId="35763"/>
    <cellStyle name="Comma [0] 11 4 5 4 4" xfId="26075"/>
    <cellStyle name="Comma [0] 11 4 5 5" xfId="38508"/>
    <cellStyle name="Comma [0] 11 4 5 6" xfId="28822"/>
    <cellStyle name="Comma [0] 11 4 5 7" xfId="48197"/>
    <cellStyle name="Comma [0] 11 4 5 8" xfId="51000"/>
    <cellStyle name="Comma [0] 11 4 5 9" xfId="18766"/>
    <cellStyle name="Comma [0] 11 4 6" xfId="2395"/>
    <cellStyle name="Comma [0] 11 4 6 2" xfId="8018"/>
    <cellStyle name="Comma [0] 11 4 6 2 2" xfId="16425"/>
    <cellStyle name="Comma [0] 11 4 6 2 2 2" xfId="41770"/>
    <cellStyle name="Comma [0] 11 4 6 2 3" xfId="32084"/>
    <cellStyle name="Comma [0] 11 4 6 2 4" xfId="22027"/>
    <cellStyle name="Comma [0] 11 4 6 2 5" xfId="57284"/>
    <cellStyle name="Comma [0] 11 4 6 3" xfId="5213"/>
    <cellStyle name="Comma [0] 11 4 6 3 2" xfId="13621"/>
    <cellStyle name="Comma [0] 11 4 6 3 3" xfId="38966"/>
    <cellStyle name="Comma [0] 11 4 6 4" xfId="10818"/>
    <cellStyle name="Comma [0] 11 4 6 4 2" xfId="29280"/>
    <cellStyle name="Comma [0] 11 4 6 5" xfId="48656"/>
    <cellStyle name="Comma [0] 11 4 6 6" xfId="51458"/>
    <cellStyle name="Comma [0] 11 4 6 7" xfId="19224"/>
    <cellStyle name="Comma [0] 11 4 6 8" xfId="54481"/>
    <cellStyle name="Comma [0] 11 4 7" xfId="2823"/>
    <cellStyle name="Comma [0] 11 4 7 2" xfId="8446"/>
    <cellStyle name="Comma [0] 11 4 7 2 2" xfId="16853"/>
    <cellStyle name="Comma [0] 11 4 7 2 2 2" xfId="42198"/>
    <cellStyle name="Comma [0] 11 4 7 2 3" xfId="32512"/>
    <cellStyle name="Comma [0] 11 4 7 2 4" xfId="22455"/>
    <cellStyle name="Comma [0] 11 4 7 2 5" xfId="57712"/>
    <cellStyle name="Comma [0] 11 4 7 3" xfId="5641"/>
    <cellStyle name="Comma [0] 11 4 7 3 2" xfId="14049"/>
    <cellStyle name="Comma [0] 11 4 7 3 3" xfId="39394"/>
    <cellStyle name="Comma [0] 11 4 7 4" xfId="11246"/>
    <cellStyle name="Comma [0] 11 4 7 4 2" xfId="29708"/>
    <cellStyle name="Comma [0] 11 4 7 5" xfId="49084"/>
    <cellStyle name="Comma [0] 11 4 7 6" xfId="51886"/>
    <cellStyle name="Comma [0] 11 4 7 7" xfId="19652"/>
    <cellStyle name="Comma [0] 11 4 7 8" xfId="54909"/>
    <cellStyle name="Comma [0] 11 4 8" xfId="6056"/>
    <cellStyle name="Comma [0] 11 4 8 2" xfId="14463"/>
    <cellStyle name="Comma [0] 11 4 8 2 2" xfId="39808"/>
    <cellStyle name="Comma [0] 11 4 8 3" xfId="30122"/>
    <cellStyle name="Comma [0] 11 4 8 4" xfId="20065"/>
    <cellStyle name="Comma [0] 11 4 8 5" xfId="55322"/>
    <cellStyle name="Comma [0] 11 4 9" xfId="3251"/>
    <cellStyle name="Comma [0] 11 4 9 2" xfId="11659"/>
    <cellStyle name="Comma [0] 11 4 9 2 2" xfId="42551"/>
    <cellStyle name="Comma [0] 11 4 9 3" xfId="32865"/>
    <cellStyle name="Comma [0] 11 4 9 4" xfId="22808"/>
    <cellStyle name="Comma [0] 11 5" xfId="125"/>
    <cellStyle name="Comma [0] 11 5 10" xfId="2825"/>
    <cellStyle name="Comma [0] 11 5 10 2" xfId="8448"/>
    <cellStyle name="Comma [0] 11 5 10 2 2" xfId="16855"/>
    <cellStyle name="Comma [0] 11 5 10 2 2 2" xfId="42200"/>
    <cellStyle name="Comma [0] 11 5 10 2 3" xfId="32514"/>
    <cellStyle name="Comma [0] 11 5 10 2 4" xfId="22457"/>
    <cellStyle name="Comma [0] 11 5 10 2 5" xfId="57714"/>
    <cellStyle name="Comma [0] 11 5 10 3" xfId="5643"/>
    <cellStyle name="Comma [0] 11 5 10 3 2" xfId="14051"/>
    <cellStyle name="Comma [0] 11 5 10 3 3" xfId="39396"/>
    <cellStyle name="Comma [0] 11 5 10 4" xfId="11248"/>
    <cellStyle name="Comma [0] 11 5 10 4 2" xfId="29710"/>
    <cellStyle name="Comma [0] 11 5 10 5" xfId="49086"/>
    <cellStyle name="Comma [0] 11 5 10 6" xfId="51888"/>
    <cellStyle name="Comma [0] 11 5 10 7" xfId="19654"/>
    <cellStyle name="Comma [0] 11 5 10 8" xfId="54911"/>
    <cellStyle name="Comma [0] 11 5 11" xfId="6020"/>
    <cellStyle name="Comma [0] 11 5 11 2" xfId="14427"/>
    <cellStyle name="Comma [0] 11 5 11 2 2" xfId="39772"/>
    <cellStyle name="Comma [0] 11 5 11 3" xfId="30086"/>
    <cellStyle name="Comma [0] 11 5 11 4" xfId="20029"/>
    <cellStyle name="Comma [0] 11 5 11 5" xfId="55286"/>
    <cellStyle name="Comma [0] 11 5 12" xfId="3215"/>
    <cellStyle name="Comma [0] 11 5 12 2" xfId="11623"/>
    <cellStyle name="Comma [0] 11 5 12 2 2" xfId="42553"/>
    <cellStyle name="Comma [0] 11 5 12 3" xfId="32867"/>
    <cellStyle name="Comma [0] 11 5 12 4" xfId="22810"/>
    <cellStyle name="Comma [0] 11 5 13" xfId="8827"/>
    <cellStyle name="Comma [0] 11 5 13 2" xfId="42790"/>
    <cellStyle name="Comma [0] 11 5 13 3" xfId="33104"/>
    <cellStyle name="Comma [0] 11 5 13 4" xfId="23047"/>
    <cellStyle name="Comma [0] 11 5 14" xfId="24848"/>
    <cellStyle name="Comma [0] 11 5 14 2" xfId="44244"/>
    <cellStyle name="Comma [0] 11 5 14 3" xfId="34558"/>
    <cellStyle name="Comma [0] 11 5 15" xfId="36975"/>
    <cellStyle name="Comma [0] 11 5 16" xfId="27289"/>
    <cellStyle name="Comma [0] 11 5 17" xfId="46662"/>
    <cellStyle name="Comma [0] 11 5 18" xfId="49467"/>
    <cellStyle name="Comma [0] 11 5 19" xfId="17233"/>
    <cellStyle name="Comma [0] 11 5 2" xfId="174"/>
    <cellStyle name="Comma [0] 11 5 2 10" xfId="17269"/>
    <cellStyle name="Comma [0] 11 5 2 11" xfId="52526"/>
    <cellStyle name="Comma [0] 11 5 2 2" xfId="860"/>
    <cellStyle name="Comma [0] 11 5 2 2 10" xfId="53065"/>
    <cellStyle name="Comma [0] 11 5 2 2 2" xfId="6599"/>
    <cellStyle name="Comma [0] 11 5 2 2 2 2" xfId="15006"/>
    <cellStyle name="Comma [0] 11 5 2 2 2 2 2" xfId="46391"/>
    <cellStyle name="Comma [0] 11 5 2 2 2 2 3" xfId="36705"/>
    <cellStyle name="Comma [0] 11 5 2 2 2 2 4" xfId="27018"/>
    <cellStyle name="Comma [0] 11 5 2 2 2 3" xfId="40351"/>
    <cellStyle name="Comma [0] 11 5 2 2 2 4" xfId="30665"/>
    <cellStyle name="Comma [0] 11 5 2 2 2 5" xfId="20608"/>
    <cellStyle name="Comma [0] 11 5 2 2 2 6" xfId="55865"/>
    <cellStyle name="Comma [0] 11 5 2 2 3" xfId="3794"/>
    <cellStyle name="Comma [0] 11 5 2 2 3 2" xfId="12202"/>
    <cellStyle name="Comma [0] 11 5 2 2 3 2 2" xfId="43114"/>
    <cellStyle name="Comma [0] 11 5 2 2 3 3" xfId="33428"/>
    <cellStyle name="Comma [0] 11 5 2 2 3 4" xfId="23372"/>
    <cellStyle name="Comma [0] 11 5 2 2 4" xfId="9402"/>
    <cellStyle name="Comma [0] 11 5 2 2 4 2" xfId="45191"/>
    <cellStyle name="Comma [0] 11 5 2 2 4 3" xfId="35505"/>
    <cellStyle name="Comma [0] 11 5 2 2 4 4" xfId="25801"/>
    <cellStyle name="Comma [0] 11 5 2 2 5" xfId="37550"/>
    <cellStyle name="Comma [0] 11 5 2 2 6" xfId="27864"/>
    <cellStyle name="Comma [0] 11 5 2 2 7" xfId="47239"/>
    <cellStyle name="Comma [0] 11 5 2 2 8" xfId="50042"/>
    <cellStyle name="Comma [0] 11 5 2 2 9" xfId="17808"/>
    <cellStyle name="Comma [0] 11 5 2 3" xfId="6059"/>
    <cellStyle name="Comma [0] 11 5 2 3 2" xfId="14466"/>
    <cellStyle name="Comma [0] 11 5 2 3 2 2" xfId="45798"/>
    <cellStyle name="Comma [0] 11 5 2 3 2 3" xfId="36112"/>
    <cellStyle name="Comma [0] 11 5 2 3 2 4" xfId="26424"/>
    <cellStyle name="Comma [0] 11 5 2 3 3" xfId="39811"/>
    <cellStyle name="Comma [0] 11 5 2 3 4" xfId="30125"/>
    <cellStyle name="Comma [0] 11 5 2 3 5" xfId="20068"/>
    <cellStyle name="Comma [0] 11 5 2 3 6" xfId="55325"/>
    <cellStyle name="Comma [0] 11 5 2 4" xfId="3254"/>
    <cellStyle name="Comma [0] 11 5 2 4 2" xfId="11662"/>
    <cellStyle name="Comma [0] 11 5 2 4 2 2" xfId="43115"/>
    <cellStyle name="Comma [0] 11 5 2 4 3" xfId="33429"/>
    <cellStyle name="Comma [0] 11 5 2 4 4" xfId="23373"/>
    <cellStyle name="Comma [0] 11 5 2 5" xfId="8863"/>
    <cellStyle name="Comma [0] 11 5 2 5 2" xfId="44598"/>
    <cellStyle name="Comma [0] 11 5 2 5 3" xfId="34912"/>
    <cellStyle name="Comma [0] 11 5 2 5 4" xfId="25203"/>
    <cellStyle name="Comma [0] 11 5 2 6" xfId="37011"/>
    <cellStyle name="Comma [0] 11 5 2 7" xfId="27325"/>
    <cellStyle name="Comma [0] 11 5 2 8" xfId="46698"/>
    <cellStyle name="Comma [0] 11 5 2 9" xfId="49503"/>
    <cellStyle name="Comma [0] 11 5 20" xfId="52241"/>
    <cellStyle name="Comma [0] 11 5 21" xfId="52490"/>
    <cellStyle name="Comma [0] 11 5 3" xfId="720"/>
    <cellStyle name="Comma [0] 11 5 3 10" xfId="17671"/>
    <cellStyle name="Comma [0] 11 5 3 11" xfId="52928"/>
    <cellStyle name="Comma [0] 11 5 3 2" xfId="1171"/>
    <cellStyle name="Comma [0] 11 5 3 2 2" xfId="6910"/>
    <cellStyle name="Comma [0] 11 5 3 2 2 2" xfId="15317"/>
    <cellStyle name="Comma [0] 11 5 3 2 2 2 2" xfId="40662"/>
    <cellStyle name="Comma [0] 11 5 3 2 2 3" xfId="30976"/>
    <cellStyle name="Comma [0] 11 5 3 2 2 4" xfId="20919"/>
    <cellStyle name="Comma [0] 11 5 3 2 2 5" xfId="56176"/>
    <cellStyle name="Comma [0] 11 5 3 2 3" xfId="4105"/>
    <cellStyle name="Comma [0] 11 5 3 2 3 2" xfId="12513"/>
    <cellStyle name="Comma [0] 11 5 3 2 3 2 2" xfId="46043"/>
    <cellStyle name="Comma [0] 11 5 3 2 3 3" xfId="36357"/>
    <cellStyle name="Comma [0] 11 5 3 2 3 4" xfId="26670"/>
    <cellStyle name="Comma [0] 11 5 3 2 4" xfId="9713"/>
    <cellStyle name="Comma [0] 11 5 3 2 4 2" xfId="37861"/>
    <cellStyle name="Comma [0] 11 5 3 2 5" xfId="28175"/>
    <cellStyle name="Comma [0] 11 5 3 2 6" xfId="47550"/>
    <cellStyle name="Comma [0] 11 5 3 2 7" xfId="50353"/>
    <cellStyle name="Comma [0] 11 5 3 2 8" xfId="18119"/>
    <cellStyle name="Comma [0] 11 5 3 2 9" xfId="53376"/>
    <cellStyle name="Comma [0] 11 5 3 3" xfId="6461"/>
    <cellStyle name="Comma [0] 11 5 3 3 2" xfId="14868"/>
    <cellStyle name="Comma [0] 11 5 3 3 2 2" xfId="40213"/>
    <cellStyle name="Comma [0] 11 5 3 3 3" xfId="30527"/>
    <cellStyle name="Comma [0] 11 5 3 3 4" xfId="20470"/>
    <cellStyle name="Comma [0] 11 5 3 3 5" xfId="55727"/>
    <cellStyle name="Comma [0] 11 5 3 4" xfId="3656"/>
    <cellStyle name="Comma [0] 11 5 3 4 2" xfId="12064"/>
    <cellStyle name="Comma [0] 11 5 3 4 2 2" xfId="43113"/>
    <cellStyle name="Comma [0] 11 5 3 4 3" xfId="33427"/>
    <cellStyle name="Comma [0] 11 5 3 4 4" xfId="23371"/>
    <cellStyle name="Comma [0] 11 5 3 5" xfId="9265"/>
    <cellStyle name="Comma [0] 11 5 3 5 2" xfId="44843"/>
    <cellStyle name="Comma [0] 11 5 3 5 3" xfId="35157"/>
    <cellStyle name="Comma [0] 11 5 3 5 4" xfId="25452"/>
    <cellStyle name="Comma [0] 11 5 3 6" xfId="37413"/>
    <cellStyle name="Comma [0] 11 5 3 7" xfId="27727"/>
    <cellStyle name="Comma [0] 11 5 3 8" xfId="47101"/>
    <cellStyle name="Comma [0] 11 5 3 9" xfId="49905"/>
    <cellStyle name="Comma [0] 11 5 4" xfId="773"/>
    <cellStyle name="Comma [0] 11 5 4 10" xfId="17723"/>
    <cellStyle name="Comma [0] 11 5 4 11" xfId="52980"/>
    <cellStyle name="Comma [0] 11 5 4 2" xfId="1221"/>
    <cellStyle name="Comma [0] 11 5 4 2 2" xfId="6960"/>
    <cellStyle name="Comma [0] 11 5 4 2 2 2" xfId="15367"/>
    <cellStyle name="Comma [0] 11 5 4 2 2 2 2" xfId="40712"/>
    <cellStyle name="Comma [0] 11 5 4 2 2 3" xfId="31026"/>
    <cellStyle name="Comma [0] 11 5 4 2 2 4" xfId="20969"/>
    <cellStyle name="Comma [0] 11 5 4 2 2 5" xfId="56226"/>
    <cellStyle name="Comma [0] 11 5 4 2 3" xfId="4155"/>
    <cellStyle name="Comma [0] 11 5 4 2 3 2" xfId="12563"/>
    <cellStyle name="Comma [0] 11 5 4 2 3 3" xfId="37911"/>
    <cellStyle name="Comma [0] 11 5 4 2 4" xfId="9763"/>
    <cellStyle name="Comma [0] 11 5 4 2 4 2" xfId="28225"/>
    <cellStyle name="Comma [0] 11 5 4 2 5" xfId="47600"/>
    <cellStyle name="Comma [0] 11 5 4 2 6" xfId="50403"/>
    <cellStyle name="Comma [0] 11 5 4 2 7" xfId="18169"/>
    <cellStyle name="Comma [0] 11 5 4 2 8" xfId="53426"/>
    <cellStyle name="Comma [0] 11 5 4 3" xfId="6513"/>
    <cellStyle name="Comma [0] 11 5 4 3 2" xfId="14920"/>
    <cellStyle name="Comma [0] 11 5 4 3 2 2" xfId="40265"/>
    <cellStyle name="Comma [0] 11 5 4 3 3" xfId="30579"/>
    <cellStyle name="Comma [0] 11 5 4 3 4" xfId="20522"/>
    <cellStyle name="Comma [0] 11 5 4 3 5" xfId="55779"/>
    <cellStyle name="Comma [0] 11 5 4 4" xfId="3708"/>
    <cellStyle name="Comma [0] 11 5 4 4 2" xfId="12116"/>
    <cellStyle name="Comma [0] 11 5 4 4 2 2" xfId="43112"/>
    <cellStyle name="Comma [0] 11 5 4 4 3" xfId="33426"/>
    <cellStyle name="Comma [0] 11 5 4 4 4" xfId="23370"/>
    <cellStyle name="Comma [0] 11 5 4 5" xfId="9317"/>
    <cellStyle name="Comma [0] 11 5 4 5 2" xfId="45451"/>
    <cellStyle name="Comma [0] 11 5 4 5 3" xfId="35765"/>
    <cellStyle name="Comma [0] 11 5 4 5 4" xfId="26077"/>
    <cellStyle name="Comma [0] 11 5 4 6" xfId="37465"/>
    <cellStyle name="Comma [0] 11 5 4 7" xfId="27779"/>
    <cellStyle name="Comma [0] 11 5 4 8" xfId="47154"/>
    <cellStyle name="Comma [0] 11 5 4 9" xfId="49957"/>
    <cellStyle name="Comma [0] 11 5 5" xfId="824"/>
    <cellStyle name="Comma [0] 11 5 5 2" xfId="1272"/>
    <cellStyle name="Comma [0] 11 5 5 2 2" xfId="7011"/>
    <cellStyle name="Comma [0] 11 5 5 2 2 2" xfId="15418"/>
    <cellStyle name="Comma [0] 11 5 5 2 2 2 2" xfId="40763"/>
    <cellStyle name="Comma [0] 11 5 5 2 2 3" xfId="31077"/>
    <cellStyle name="Comma [0] 11 5 5 2 2 4" xfId="21020"/>
    <cellStyle name="Comma [0] 11 5 5 2 2 5" xfId="56277"/>
    <cellStyle name="Comma [0] 11 5 5 2 3" xfId="4206"/>
    <cellStyle name="Comma [0] 11 5 5 2 3 2" xfId="12614"/>
    <cellStyle name="Comma [0] 11 5 5 2 3 3" xfId="37962"/>
    <cellStyle name="Comma [0] 11 5 5 2 4" xfId="9814"/>
    <cellStyle name="Comma [0] 11 5 5 2 4 2" xfId="28276"/>
    <cellStyle name="Comma [0] 11 5 5 2 5" xfId="47651"/>
    <cellStyle name="Comma [0] 11 5 5 2 6" xfId="50454"/>
    <cellStyle name="Comma [0] 11 5 5 2 7" xfId="18220"/>
    <cellStyle name="Comma [0] 11 5 5 2 8" xfId="53477"/>
    <cellStyle name="Comma [0] 11 5 5 3" xfId="6564"/>
    <cellStyle name="Comma [0] 11 5 5 3 2" xfId="14971"/>
    <cellStyle name="Comma [0] 11 5 5 3 2 2" xfId="40316"/>
    <cellStyle name="Comma [0] 11 5 5 3 3" xfId="30630"/>
    <cellStyle name="Comma [0] 11 5 5 3 4" xfId="20573"/>
    <cellStyle name="Comma [0] 11 5 5 3 5" xfId="55830"/>
    <cellStyle name="Comma [0] 11 5 5 4" xfId="3759"/>
    <cellStyle name="Comma [0] 11 5 5 4 2" xfId="12167"/>
    <cellStyle name="Comma [0] 11 5 5 4 3" xfId="37516"/>
    <cellStyle name="Comma [0] 11 5 5 5" xfId="9368"/>
    <cellStyle name="Comma [0] 11 5 5 5 2" xfId="27830"/>
    <cellStyle name="Comma [0] 11 5 5 6" xfId="47205"/>
    <cellStyle name="Comma [0] 11 5 5 7" xfId="50008"/>
    <cellStyle name="Comma [0] 11 5 5 8" xfId="17774"/>
    <cellStyle name="Comma [0] 11 5 5 9" xfId="53031"/>
    <cellStyle name="Comma [0] 11 5 6" xfId="173"/>
    <cellStyle name="Comma [0] 11 5 6 2" xfId="1431"/>
    <cellStyle name="Comma [0] 11 5 6 2 2" xfId="7129"/>
    <cellStyle name="Comma [0] 11 5 6 2 2 2" xfId="15536"/>
    <cellStyle name="Comma [0] 11 5 6 2 2 2 2" xfId="40881"/>
    <cellStyle name="Comma [0] 11 5 6 2 2 3" xfId="31195"/>
    <cellStyle name="Comma [0] 11 5 6 2 2 4" xfId="21138"/>
    <cellStyle name="Comma [0] 11 5 6 2 2 5" xfId="56395"/>
    <cellStyle name="Comma [0] 11 5 6 2 3" xfId="4324"/>
    <cellStyle name="Comma [0] 11 5 6 2 3 2" xfId="12732"/>
    <cellStyle name="Comma [0] 11 5 6 2 3 3" xfId="38080"/>
    <cellStyle name="Comma [0] 11 5 6 2 4" xfId="9932"/>
    <cellStyle name="Comma [0] 11 5 6 2 4 2" xfId="28394"/>
    <cellStyle name="Comma [0] 11 5 6 2 5" xfId="47769"/>
    <cellStyle name="Comma [0] 11 5 6 2 6" xfId="50572"/>
    <cellStyle name="Comma [0] 11 5 6 2 7" xfId="18338"/>
    <cellStyle name="Comma [0] 11 5 6 2 8" xfId="53595"/>
    <cellStyle name="Comma [0] 11 5 6 3" xfId="6058"/>
    <cellStyle name="Comma [0] 11 5 6 3 2" xfId="14465"/>
    <cellStyle name="Comma [0] 11 5 6 3 2 2" xfId="39810"/>
    <cellStyle name="Comma [0] 11 5 6 3 3" xfId="30124"/>
    <cellStyle name="Comma [0] 11 5 6 3 4" xfId="20067"/>
    <cellStyle name="Comma [0] 11 5 6 3 5" xfId="55324"/>
    <cellStyle name="Comma [0] 11 5 6 4" xfId="3253"/>
    <cellStyle name="Comma [0] 11 5 6 4 2" xfId="11661"/>
    <cellStyle name="Comma [0] 11 5 6 4 3" xfId="37010"/>
    <cellStyle name="Comma [0] 11 5 6 5" xfId="8862"/>
    <cellStyle name="Comma [0] 11 5 6 5 2" xfId="27324"/>
    <cellStyle name="Comma [0] 11 5 6 6" xfId="46697"/>
    <cellStyle name="Comma [0] 11 5 6 7" xfId="49502"/>
    <cellStyle name="Comma [0] 11 5 6 8" xfId="17268"/>
    <cellStyle name="Comma [0] 11 5 6 9" xfId="52525"/>
    <cellStyle name="Comma [0] 11 5 7" xfId="859"/>
    <cellStyle name="Comma [0] 11 5 7 2" xfId="6598"/>
    <cellStyle name="Comma [0] 11 5 7 2 2" xfId="15005"/>
    <cellStyle name="Comma [0] 11 5 7 2 2 2" xfId="40350"/>
    <cellStyle name="Comma [0] 11 5 7 2 3" xfId="30664"/>
    <cellStyle name="Comma [0] 11 5 7 2 4" xfId="20607"/>
    <cellStyle name="Comma [0] 11 5 7 2 5" xfId="55864"/>
    <cellStyle name="Comma [0] 11 5 7 3" xfId="3793"/>
    <cellStyle name="Comma [0] 11 5 7 3 2" xfId="12201"/>
    <cellStyle name="Comma [0] 11 5 7 3 3" xfId="37549"/>
    <cellStyle name="Comma [0] 11 5 7 4" xfId="9401"/>
    <cellStyle name="Comma [0] 11 5 7 4 2" xfId="27863"/>
    <cellStyle name="Comma [0] 11 5 7 5" xfId="47238"/>
    <cellStyle name="Comma [0] 11 5 7 6" xfId="50041"/>
    <cellStyle name="Comma [0] 11 5 7 7" xfId="17807"/>
    <cellStyle name="Comma [0] 11 5 7 8" xfId="53064"/>
    <cellStyle name="Comma [0] 11 5 8" xfId="1905"/>
    <cellStyle name="Comma [0] 11 5 8 2" xfId="7559"/>
    <cellStyle name="Comma [0] 11 5 8 2 2" xfId="15966"/>
    <cellStyle name="Comma [0] 11 5 8 2 2 2" xfId="41311"/>
    <cellStyle name="Comma [0] 11 5 8 2 3" xfId="31625"/>
    <cellStyle name="Comma [0] 11 5 8 2 4" xfId="21568"/>
    <cellStyle name="Comma [0] 11 5 8 2 5" xfId="56825"/>
    <cellStyle name="Comma [0] 11 5 8 3" xfId="4754"/>
    <cellStyle name="Comma [0] 11 5 8 3 2" xfId="13162"/>
    <cellStyle name="Comma [0] 11 5 8 3 3" xfId="38510"/>
    <cellStyle name="Comma [0] 11 5 8 4" xfId="10362"/>
    <cellStyle name="Comma [0] 11 5 8 4 2" xfId="28824"/>
    <cellStyle name="Comma [0] 11 5 8 5" xfId="48199"/>
    <cellStyle name="Comma [0] 11 5 8 6" xfId="51002"/>
    <cellStyle name="Comma [0] 11 5 8 7" xfId="18768"/>
    <cellStyle name="Comma [0] 11 5 8 8" xfId="54025"/>
    <cellStyle name="Comma [0] 11 5 9" xfId="2397"/>
    <cellStyle name="Comma [0] 11 5 9 2" xfId="8020"/>
    <cellStyle name="Comma [0] 11 5 9 2 2" xfId="16427"/>
    <cellStyle name="Comma [0] 11 5 9 2 2 2" xfId="41772"/>
    <cellStyle name="Comma [0] 11 5 9 2 3" xfId="32086"/>
    <cellStyle name="Comma [0] 11 5 9 2 4" xfId="22029"/>
    <cellStyle name="Comma [0] 11 5 9 2 5" xfId="57286"/>
    <cellStyle name="Comma [0] 11 5 9 3" xfId="5215"/>
    <cellStyle name="Comma [0] 11 5 9 3 2" xfId="13623"/>
    <cellStyle name="Comma [0] 11 5 9 3 3" xfId="38968"/>
    <cellStyle name="Comma [0] 11 5 9 4" xfId="10820"/>
    <cellStyle name="Comma [0] 11 5 9 4 2" xfId="29282"/>
    <cellStyle name="Comma [0] 11 5 9 5" xfId="48658"/>
    <cellStyle name="Comma [0] 11 5 9 6" xfId="51460"/>
    <cellStyle name="Comma [0] 11 5 9 7" xfId="19226"/>
    <cellStyle name="Comma [0] 11 5 9 8" xfId="54483"/>
    <cellStyle name="Comma [0] 11 6" xfId="1426"/>
    <cellStyle name="Comma [0] 11 6 10" xfId="53590"/>
    <cellStyle name="Comma [0] 11 6 2" xfId="7124"/>
    <cellStyle name="Comma [0] 11 6 2 2" xfId="15531"/>
    <cellStyle name="Comma [0] 11 6 2 2 2" xfId="46386"/>
    <cellStyle name="Comma [0] 11 6 2 2 3" xfId="36700"/>
    <cellStyle name="Comma [0] 11 6 2 2 4" xfId="27013"/>
    <cellStyle name="Comma [0] 11 6 2 3" xfId="25796"/>
    <cellStyle name="Comma [0] 11 6 2 3 2" xfId="45186"/>
    <cellStyle name="Comma [0] 11 6 2 3 3" xfId="35500"/>
    <cellStyle name="Comma [0] 11 6 2 4" xfId="40876"/>
    <cellStyle name="Comma [0] 11 6 2 5" xfId="31190"/>
    <cellStyle name="Comma [0] 11 6 2 6" xfId="21133"/>
    <cellStyle name="Comma [0] 11 6 2 7" xfId="56390"/>
    <cellStyle name="Comma [0] 11 6 3" xfId="4319"/>
    <cellStyle name="Comma [0] 11 6 3 2" xfId="12727"/>
    <cellStyle name="Comma [0] 11 6 3 2 2" xfId="45793"/>
    <cellStyle name="Comma [0] 11 6 3 2 3" xfId="36107"/>
    <cellStyle name="Comma [0] 11 6 3 2 4" xfId="26419"/>
    <cellStyle name="Comma [0] 11 6 3 3" xfId="43111"/>
    <cellStyle name="Comma [0] 11 6 3 4" xfId="33425"/>
    <cellStyle name="Comma [0] 11 6 3 5" xfId="23369"/>
    <cellStyle name="Comma [0] 11 6 4" xfId="9927"/>
    <cellStyle name="Comma [0] 11 6 4 2" xfId="44593"/>
    <cellStyle name="Comma [0] 11 6 4 3" xfId="34907"/>
    <cellStyle name="Comma [0] 11 6 4 4" xfId="25198"/>
    <cellStyle name="Comma [0] 11 6 5" xfId="38075"/>
    <cellStyle name="Comma [0] 11 6 6" xfId="28389"/>
    <cellStyle name="Comma [0] 11 6 7" xfId="47764"/>
    <cellStyle name="Comma [0] 11 6 8" xfId="50567"/>
    <cellStyle name="Comma [0] 11 6 9" xfId="18333"/>
    <cellStyle name="Comma [0] 11 7" xfId="853"/>
    <cellStyle name="Comma [0] 11 7 10" xfId="53058"/>
    <cellStyle name="Comma [0] 11 7 2" xfId="6592"/>
    <cellStyle name="Comma [0] 11 7 2 2" xfId="14999"/>
    <cellStyle name="Comma [0] 11 7 2 2 2" xfId="46038"/>
    <cellStyle name="Comma [0] 11 7 2 2 3" xfId="36352"/>
    <cellStyle name="Comma [0] 11 7 2 2 4" xfId="26665"/>
    <cellStyle name="Comma [0] 11 7 2 3" xfId="40344"/>
    <cellStyle name="Comma [0] 11 7 2 4" xfId="30658"/>
    <cellStyle name="Comma [0] 11 7 2 5" xfId="20601"/>
    <cellStyle name="Comma [0] 11 7 2 6" xfId="55858"/>
    <cellStyle name="Comma [0] 11 7 3" xfId="3787"/>
    <cellStyle name="Comma [0] 11 7 3 2" xfId="12195"/>
    <cellStyle name="Comma [0] 11 7 3 2 2" xfId="43110"/>
    <cellStyle name="Comma [0] 11 7 3 3" xfId="33424"/>
    <cellStyle name="Comma [0] 11 7 3 4" xfId="23368"/>
    <cellStyle name="Comma [0] 11 7 4" xfId="9395"/>
    <cellStyle name="Comma [0] 11 7 4 2" xfId="44838"/>
    <cellStyle name="Comma [0] 11 7 4 3" xfId="35152"/>
    <cellStyle name="Comma [0] 11 7 4 4" xfId="25447"/>
    <cellStyle name="Comma [0] 11 7 5" xfId="37543"/>
    <cellStyle name="Comma [0] 11 7 6" xfId="27857"/>
    <cellStyle name="Comma [0] 11 7 7" xfId="47232"/>
    <cellStyle name="Comma [0] 11 7 8" xfId="50035"/>
    <cellStyle name="Comma [0] 11 7 9" xfId="17801"/>
    <cellStyle name="Comma [0] 11 8" xfId="1900"/>
    <cellStyle name="Comma [0] 11 8 10" xfId="54020"/>
    <cellStyle name="Comma [0] 11 8 2" xfId="7554"/>
    <cellStyle name="Comma [0] 11 8 2 2" xfId="15961"/>
    <cellStyle name="Comma [0] 11 8 2 2 2" xfId="41306"/>
    <cellStyle name="Comma [0] 11 8 2 3" xfId="31620"/>
    <cellStyle name="Comma [0] 11 8 2 4" xfId="21563"/>
    <cellStyle name="Comma [0] 11 8 2 5" xfId="56820"/>
    <cellStyle name="Comma [0] 11 8 3" xfId="4749"/>
    <cellStyle name="Comma [0] 11 8 3 2" xfId="13157"/>
    <cellStyle name="Comma [0] 11 8 3 2 2" xfId="43109"/>
    <cellStyle name="Comma [0] 11 8 3 3" xfId="33423"/>
    <cellStyle name="Comma [0] 11 8 3 4" xfId="23367"/>
    <cellStyle name="Comma [0] 11 8 4" xfId="10357"/>
    <cellStyle name="Comma [0] 11 8 4 2" xfId="45446"/>
    <cellStyle name="Comma [0] 11 8 4 3" xfId="35760"/>
    <cellStyle name="Comma [0] 11 8 4 4" xfId="26072"/>
    <cellStyle name="Comma [0] 11 8 5" xfId="38505"/>
    <cellStyle name="Comma [0] 11 8 6" xfId="28819"/>
    <cellStyle name="Comma [0] 11 8 7" xfId="48194"/>
    <cellStyle name="Comma [0] 11 8 8" xfId="50997"/>
    <cellStyle name="Comma [0] 11 8 9" xfId="18763"/>
    <cellStyle name="Comma [0] 11 9" xfId="2392"/>
    <cellStyle name="Comma [0] 11 9 2" xfId="8015"/>
    <cellStyle name="Comma [0] 11 9 2 2" xfId="16422"/>
    <cellStyle name="Comma [0] 11 9 2 2 2" xfId="41767"/>
    <cellStyle name="Comma [0] 11 9 2 3" xfId="32081"/>
    <cellStyle name="Comma [0] 11 9 2 4" xfId="22024"/>
    <cellStyle name="Comma [0] 11 9 2 5" xfId="57281"/>
    <cellStyle name="Comma [0] 11 9 3" xfId="5210"/>
    <cellStyle name="Comma [0] 11 9 3 2" xfId="13618"/>
    <cellStyle name="Comma [0] 11 9 3 2 2" xfId="43108"/>
    <cellStyle name="Comma [0] 11 9 3 3" xfId="33422"/>
    <cellStyle name="Comma [0] 11 9 3 4" xfId="23366"/>
    <cellStyle name="Comma [0] 11 9 4" xfId="10815"/>
    <cellStyle name="Comma [0] 11 9 4 2" xfId="38963"/>
    <cellStyle name="Comma [0] 11 9 5" xfId="29277"/>
    <cellStyle name="Comma [0] 11 9 6" xfId="48653"/>
    <cellStyle name="Comma [0] 11 9 7" xfId="51455"/>
    <cellStyle name="Comma [0] 11 9 8" xfId="19221"/>
    <cellStyle name="Comma [0] 11 9 9" xfId="54478"/>
    <cellStyle name="Comma [0] 12" xfId="175"/>
    <cellStyle name="Comma [0] 12 10" xfId="8864"/>
    <cellStyle name="Comma [0] 12 10 2" xfId="42791"/>
    <cellStyle name="Comma [0] 12 10 3" xfId="33105"/>
    <cellStyle name="Comma [0] 12 10 4" xfId="23048"/>
    <cellStyle name="Comma [0] 12 11" xfId="24849"/>
    <cellStyle name="Comma [0] 12 11 2" xfId="44245"/>
    <cellStyle name="Comma [0] 12 11 3" xfId="34559"/>
    <cellStyle name="Comma [0] 12 12" xfId="25188"/>
    <cellStyle name="Comma [0] 12 12 2" xfId="44583"/>
    <cellStyle name="Comma [0] 12 12 3" xfId="34897"/>
    <cellStyle name="Comma [0] 12 13" xfId="37012"/>
    <cellStyle name="Comma [0] 12 14" xfId="27326"/>
    <cellStyle name="Comma [0] 12 15" xfId="46699"/>
    <cellStyle name="Comma [0] 12 16" xfId="49504"/>
    <cellStyle name="Comma [0] 12 17" xfId="17270"/>
    <cellStyle name="Comma [0] 12 18" xfId="52242"/>
    <cellStyle name="Comma [0] 12 19" xfId="52527"/>
    <cellStyle name="Comma [0] 12 2" xfId="120"/>
    <cellStyle name="Comma [0] 12 2 10" xfId="36970"/>
    <cellStyle name="Comma [0] 12 2 11" xfId="27284"/>
    <cellStyle name="Comma [0] 12 2 12" xfId="46657"/>
    <cellStyle name="Comma [0] 12 2 13" xfId="49462"/>
    <cellStyle name="Comma [0] 12 2 14" xfId="17228"/>
    <cellStyle name="Comma [0] 12 2 15" xfId="52485"/>
    <cellStyle name="Comma [0] 12 2 2" xfId="715"/>
    <cellStyle name="Comma [0] 12 2 2 10" xfId="52923"/>
    <cellStyle name="Comma [0] 12 2 2 2" xfId="1166"/>
    <cellStyle name="Comma [0] 12 2 2 2 2" xfId="6905"/>
    <cellStyle name="Comma [0] 12 2 2 2 2 2" xfId="15312"/>
    <cellStyle name="Comma [0] 12 2 2 2 2 2 2" xfId="40657"/>
    <cellStyle name="Comma [0] 12 2 2 2 2 3" xfId="30971"/>
    <cellStyle name="Comma [0] 12 2 2 2 2 4" xfId="20914"/>
    <cellStyle name="Comma [0] 12 2 2 2 2 5" xfId="56171"/>
    <cellStyle name="Comma [0] 12 2 2 2 3" xfId="4100"/>
    <cellStyle name="Comma [0] 12 2 2 2 3 2" xfId="12508"/>
    <cellStyle name="Comma [0] 12 2 2 2 3 2 2" xfId="46392"/>
    <cellStyle name="Comma [0] 12 2 2 2 3 3" xfId="36706"/>
    <cellStyle name="Comma [0] 12 2 2 2 3 4" xfId="27019"/>
    <cellStyle name="Comma [0] 12 2 2 2 4" xfId="9708"/>
    <cellStyle name="Comma [0] 12 2 2 2 4 2" xfId="37856"/>
    <cellStyle name="Comma [0] 12 2 2 2 5" xfId="28170"/>
    <cellStyle name="Comma [0] 12 2 2 2 6" xfId="47545"/>
    <cellStyle name="Comma [0] 12 2 2 2 7" xfId="50348"/>
    <cellStyle name="Comma [0] 12 2 2 2 8" xfId="18114"/>
    <cellStyle name="Comma [0] 12 2 2 2 9" xfId="53371"/>
    <cellStyle name="Comma [0] 12 2 2 3" xfId="6456"/>
    <cellStyle name="Comma [0] 12 2 2 3 2" xfId="14863"/>
    <cellStyle name="Comma [0] 12 2 2 3 2 2" xfId="40208"/>
    <cellStyle name="Comma [0] 12 2 2 3 3" xfId="30522"/>
    <cellStyle name="Comma [0] 12 2 2 3 4" xfId="20465"/>
    <cellStyle name="Comma [0] 12 2 2 3 5" xfId="55722"/>
    <cellStyle name="Comma [0] 12 2 2 4" xfId="3651"/>
    <cellStyle name="Comma [0] 12 2 2 4 2" xfId="12059"/>
    <cellStyle name="Comma [0] 12 2 2 4 2 2" xfId="45192"/>
    <cellStyle name="Comma [0] 12 2 2 4 3" xfId="35506"/>
    <cellStyle name="Comma [0] 12 2 2 4 4" xfId="25802"/>
    <cellStyle name="Comma [0] 12 2 2 5" xfId="9260"/>
    <cellStyle name="Comma [0] 12 2 2 5 2" xfId="37408"/>
    <cellStyle name="Comma [0] 12 2 2 6" xfId="27722"/>
    <cellStyle name="Comma [0] 12 2 2 7" xfId="47096"/>
    <cellStyle name="Comma [0] 12 2 2 8" xfId="49900"/>
    <cellStyle name="Comma [0] 12 2 2 9" xfId="17666"/>
    <cellStyle name="Comma [0] 12 2 3" xfId="768"/>
    <cellStyle name="Comma [0] 12 2 3 10" xfId="52975"/>
    <cellStyle name="Comma [0] 12 2 3 2" xfId="1216"/>
    <cellStyle name="Comma [0] 12 2 3 2 2" xfId="6955"/>
    <cellStyle name="Comma [0] 12 2 3 2 2 2" xfId="15362"/>
    <cellStyle name="Comma [0] 12 2 3 2 2 2 2" xfId="40707"/>
    <cellStyle name="Comma [0] 12 2 3 2 2 3" xfId="31021"/>
    <cellStyle name="Comma [0] 12 2 3 2 2 4" xfId="20964"/>
    <cellStyle name="Comma [0] 12 2 3 2 2 5" xfId="56221"/>
    <cellStyle name="Comma [0] 12 2 3 2 3" xfId="4150"/>
    <cellStyle name="Comma [0] 12 2 3 2 3 2" xfId="12558"/>
    <cellStyle name="Comma [0] 12 2 3 2 3 3" xfId="37906"/>
    <cellStyle name="Comma [0] 12 2 3 2 4" xfId="9758"/>
    <cellStyle name="Comma [0] 12 2 3 2 4 2" xfId="28220"/>
    <cellStyle name="Comma [0] 12 2 3 2 5" xfId="47595"/>
    <cellStyle name="Comma [0] 12 2 3 2 6" xfId="50398"/>
    <cellStyle name="Comma [0] 12 2 3 2 7" xfId="18164"/>
    <cellStyle name="Comma [0] 12 2 3 2 8" xfId="53421"/>
    <cellStyle name="Comma [0] 12 2 3 3" xfId="6508"/>
    <cellStyle name="Comma [0] 12 2 3 3 2" xfId="14915"/>
    <cellStyle name="Comma [0] 12 2 3 3 2 2" xfId="40260"/>
    <cellStyle name="Comma [0] 12 2 3 3 3" xfId="30574"/>
    <cellStyle name="Comma [0] 12 2 3 3 4" xfId="20517"/>
    <cellStyle name="Comma [0] 12 2 3 3 5" xfId="55774"/>
    <cellStyle name="Comma [0] 12 2 3 4" xfId="3703"/>
    <cellStyle name="Comma [0] 12 2 3 4 2" xfId="12111"/>
    <cellStyle name="Comma [0] 12 2 3 4 2 2" xfId="45799"/>
    <cellStyle name="Comma [0] 12 2 3 4 3" xfId="36113"/>
    <cellStyle name="Comma [0] 12 2 3 4 4" xfId="26425"/>
    <cellStyle name="Comma [0] 12 2 3 5" xfId="9312"/>
    <cellStyle name="Comma [0] 12 2 3 5 2" xfId="37460"/>
    <cellStyle name="Comma [0] 12 2 3 6" xfId="27774"/>
    <cellStyle name="Comma [0] 12 2 3 7" xfId="47149"/>
    <cellStyle name="Comma [0] 12 2 3 8" xfId="49952"/>
    <cellStyle name="Comma [0] 12 2 3 9" xfId="17718"/>
    <cellStyle name="Comma [0] 12 2 4" xfId="819"/>
    <cellStyle name="Comma [0] 12 2 4 2" xfId="1267"/>
    <cellStyle name="Comma [0] 12 2 4 2 2" xfId="7006"/>
    <cellStyle name="Comma [0] 12 2 4 2 2 2" xfId="15413"/>
    <cellStyle name="Comma [0] 12 2 4 2 2 2 2" xfId="40758"/>
    <cellStyle name="Comma [0] 12 2 4 2 2 3" xfId="31072"/>
    <cellStyle name="Comma [0] 12 2 4 2 2 4" xfId="21015"/>
    <cellStyle name="Comma [0] 12 2 4 2 2 5" xfId="56272"/>
    <cellStyle name="Comma [0] 12 2 4 2 3" xfId="4201"/>
    <cellStyle name="Comma [0] 12 2 4 2 3 2" xfId="12609"/>
    <cellStyle name="Comma [0] 12 2 4 2 3 3" xfId="37957"/>
    <cellStyle name="Comma [0] 12 2 4 2 4" xfId="9809"/>
    <cellStyle name="Comma [0] 12 2 4 2 4 2" xfId="28271"/>
    <cellStyle name="Comma [0] 12 2 4 2 5" xfId="47646"/>
    <cellStyle name="Comma [0] 12 2 4 2 6" xfId="50449"/>
    <cellStyle name="Comma [0] 12 2 4 2 7" xfId="18215"/>
    <cellStyle name="Comma [0] 12 2 4 2 8" xfId="53472"/>
    <cellStyle name="Comma [0] 12 2 4 3" xfId="6559"/>
    <cellStyle name="Comma [0] 12 2 4 3 2" xfId="14966"/>
    <cellStyle name="Comma [0] 12 2 4 3 2 2" xfId="40311"/>
    <cellStyle name="Comma [0] 12 2 4 3 3" xfId="30625"/>
    <cellStyle name="Comma [0] 12 2 4 3 4" xfId="20568"/>
    <cellStyle name="Comma [0] 12 2 4 3 5" xfId="55825"/>
    <cellStyle name="Comma [0] 12 2 4 4" xfId="3754"/>
    <cellStyle name="Comma [0] 12 2 4 4 2" xfId="12162"/>
    <cellStyle name="Comma [0] 12 2 4 4 3" xfId="37511"/>
    <cellStyle name="Comma [0] 12 2 4 5" xfId="9363"/>
    <cellStyle name="Comma [0] 12 2 4 5 2" xfId="27825"/>
    <cellStyle name="Comma [0] 12 2 4 6" xfId="47200"/>
    <cellStyle name="Comma [0] 12 2 4 7" xfId="50003"/>
    <cellStyle name="Comma [0] 12 2 4 8" xfId="17769"/>
    <cellStyle name="Comma [0] 12 2 4 9" xfId="53026"/>
    <cellStyle name="Comma [0] 12 2 5" xfId="176"/>
    <cellStyle name="Comma [0] 12 2 5 2" xfId="6061"/>
    <cellStyle name="Comma [0] 12 2 5 2 2" xfId="14468"/>
    <cellStyle name="Comma [0] 12 2 5 2 2 2" xfId="39813"/>
    <cellStyle name="Comma [0] 12 2 5 2 3" xfId="30127"/>
    <cellStyle name="Comma [0] 12 2 5 2 4" xfId="20070"/>
    <cellStyle name="Comma [0] 12 2 5 2 5" xfId="55327"/>
    <cellStyle name="Comma [0] 12 2 5 3" xfId="3256"/>
    <cellStyle name="Comma [0] 12 2 5 3 2" xfId="11664"/>
    <cellStyle name="Comma [0] 12 2 5 3 3" xfId="37013"/>
    <cellStyle name="Comma [0] 12 2 5 4" xfId="8865"/>
    <cellStyle name="Comma [0] 12 2 5 4 2" xfId="27327"/>
    <cellStyle name="Comma [0] 12 2 5 5" xfId="46700"/>
    <cellStyle name="Comma [0] 12 2 5 6" xfId="49505"/>
    <cellStyle name="Comma [0] 12 2 5 7" xfId="17271"/>
    <cellStyle name="Comma [0] 12 2 5 8" xfId="52528"/>
    <cellStyle name="Comma [0] 12 2 6" xfId="862"/>
    <cellStyle name="Comma [0] 12 2 6 2" xfId="6601"/>
    <cellStyle name="Comma [0] 12 2 6 2 2" xfId="15008"/>
    <cellStyle name="Comma [0] 12 2 6 2 2 2" xfId="40353"/>
    <cellStyle name="Comma [0] 12 2 6 2 3" xfId="30667"/>
    <cellStyle name="Comma [0] 12 2 6 2 4" xfId="20610"/>
    <cellStyle name="Comma [0] 12 2 6 2 5" xfId="55867"/>
    <cellStyle name="Comma [0] 12 2 6 3" xfId="3796"/>
    <cellStyle name="Comma [0] 12 2 6 3 2" xfId="12204"/>
    <cellStyle name="Comma [0] 12 2 6 3 3" xfId="37552"/>
    <cellStyle name="Comma [0] 12 2 6 4" xfId="9404"/>
    <cellStyle name="Comma [0] 12 2 6 4 2" xfId="27866"/>
    <cellStyle name="Comma [0] 12 2 6 5" xfId="47241"/>
    <cellStyle name="Comma [0] 12 2 6 6" xfId="50044"/>
    <cellStyle name="Comma [0] 12 2 6 7" xfId="17810"/>
    <cellStyle name="Comma [0] 12 2 6 8" xfId="53067"/>
    <cellStyle name="Comma [0] 12 2 7" xfId="6015"/>
    <cellStyle name="Comma [0] 12 2 7 2" xfId="14422"/>
    <cellStyle name="Comma [0] 12 2 7 2 2" xfId="39767"/>
    <cellStyle name="Comma [0] 12 2 7 3" xfId="30081"/>
    <cellStyle name="Comma [0] 12 2 7 4" xfId="20024"/>
    <cellStyle name="Comma [0] 12 2 7 5" xfId="55281"/>
    <cellStyle name="Comma [0] 12 2 8" xfId="3210"/>
    <cellStyle name="Comma [0] 12 2 8 2" xfId="11618"/>
    <cellStyle name="Comma [0] 12 2 8 2 2" xfId="43107"/>
    <cellStyle name="Comma [0] 12 2 8 3" xfId="33421"/>
    <cellStyle name="Comma [0] 12 2 8 4" xfId="23365"/>
    <cellStyle name="Comma [0] 12 2 9" xfId="8822"/>
    <cellStyle name="Comma [0] 12 2 9 2" xfId="44599"/>
    <cellStyle name="Comma [0] 12 2 9 3" xfId="34913"/>
    <cellStyle name="Comma [0] 12 2 9 4" xfId="25204"/>
    <cellStyle name="Comma [0] 12 3" xfId="1432"/>
    <cellStyle name="Comma [0] 12 3 2" xfId="7130"/>
    <cellStyle name="Comma [0] 12 3 2 2" xfId="15537"/>
    <cellStyle name="Comma [0] 12 3 2 2 2" xfId="46044"/>
    <cellStyle name="Comma [0] 12 3 2 2 3" xfId="36358"/>
    <cellStyle name="Comma [0] 12 3 2 2 4" xfId="26671"/>
    <cellStyle name="Comma [0] 12 3 2 3" xfId="40882"/>
    <cellStyle name="Comma [0] 12 3 2 4" xfId="31196"/>
    <cellStyle name="Comma [0] 12 3 2 5" xfId="21139"/>
    <cellStyle name="Comma [0] 12 3 2 6" xfId="56396"/>
    <cellStyle name="Comma [0] 12 3 3" xfId="4325"/>
    <cellStyle name="Comma [0] 12 3 3 2" xfId="12733"/>
    <cellStyle name="Comma [0] 12 3 3 2 2" xfId="44844"/>
    <cellStyle name="Comma [0] 12 3 3 3" xfId="35158"/>
    <cellStyle name="Comma [0] 12 3 3 4" xfId="25453"/>
    <cellStyle name="Comma [0] 12 3 4" xfId="9933"/>
    <cellStyle name="Comma [0] 12 3 4 2" xfId="38081"/>
    <cellStyle name="Comma [0] 12 3 5" xfId="28395"/>
    <cellStyle name="Comma [0] 12 3 6" xfId="47770"/>
    <cellStyle name="Comma [0] 12 3 7" xfId="50573"/>
    <cellStyle name="Comma [0] 12 3 8" xfId="18339"/>
    <cellStyle name="Comma [0] 12 3 9" xfId="53596"/>
    <cellStyle name="Comma [0] 12 4" xfId="861"/>
    <cellStyle name="Comma [0] 12 4 2" xfId="6600"/>
    <cellStyle name="Comma [0] 12 4 2 2" xfId="15007"/>
    <cellStyle name="Comma [0] 12 4 2 2 2" xfId="40352"/>
    <cellStyle name="Comma [0] 12 4 2 3" xfId="30666"/>
    <cellStyle name="Comma [0] 12 4 2 4" xfId="20609"/>
    <cellStyle name="Comma [0] 12 4 2 5" xfId="55866"/>
    <cellStyle name="Comma [0] 12 4 3" xfId="3795"/>
    <cellStyle name="Comma [0] 12 4 3 2" xfId="12203"/>
    <cellStyle name="Comma [0] 12 4 3 2 2" xfId="45452"/>
    <cellStyle name="Comma [0] 12 4 3 3" xfId="35766"/>
    <cellStyle name="Comma [0] 12 4 3 4" xfId="26078"/>
    <cellStyle name="Comma [0] 12 4 4" xfId="9403"/>
    <cellStyle name="Comma [0] 12 4 4 2" xfId="37551"/>
    <cellStyle name="Comma [0] 12 4 5" xfId="27865"/>
    <cellStyle name="Comma [0] 12 4 6" xfId="47240"/>
    <cellStyle name="Comma [0] 12 4 7" xfId="50043"/>
    <cellStyle name="Comma [0] 12 4 8" xfId="17809"/>
    <cellStyle name="Comma [0] 12 4 9" xfId="53066"/>
    <cellStyle name="Comma [0] 12 5" xfId="1906"/>
    <cellStyle name="Comma [0] 12 5 2" xfId="7560"/>
    <cellStyle name="Comma [0] 12 5 2 2" xfId="15967"/>
    <cellStyle name="Comma [0] 12 5 2 2 2" xfId="41312"/>
    <cellStyle name="Comma [0] 12 5 2 3" xfId="31626"/>
    <cellStyle name="Comma [0] 12 5 2 4" xfId="21569"/>
    <cellStyle name="Comma [0] 12 5 2 5" xfId="56826"/>
    <cellStyle name="Comma [0] 12 5 3" xfId="4755"/>
    <cellStyle name="Comma [0] 12 5 3 2" xfId="13163"/>
    <cellStyle name="Comma [0] 12 5 3 3" xfId="38511"/>
    <cellStyle name="Comma [0] 12 5 4" xfId="10363"/>
    <cellStyle name="Comma [0] 12 5 4 2" xfId="28825"/>
    <cellStyle name="Comma [0] 12 5 5" xfId="48200"/>
    <cellStyle name="Comma [0] 12 5 6" xfId="51003"/>
    <cellStyle name="Comma [0] 12 5 7" xfId="18769"/>
    <cellStyle name="Comma [0] 12 5 8" xfId="54026"/>
    <cellStyle name="Comma [0] 12 6" xfId="2398"/>
    <cellStyle name="Comma [0] 12 6 2" xfId="8021"/>
    <cellStyle name="Comma [0] 12 6 2 2" xfId="16428"/>
    <cellStyle name="Comma [0] 12 6 2 2 2" xfId="41773"/>
    <cellStyle name="Comma [0] 12 6 2 3" xfId="32087"/>
    <cellStyle name="Comma [0] 12 6 2 4" xfId="22030"/>
    <cellStyle name="Comma [0] 12 6 2 5" xfId="57287"/>
    <cellStyle name="Comma [0] 12 6 3" xfId="5216"/>
    <cellStyle name="Comma [0] 12 6 3 2" xfId="13624"/>
    <cellStyle name="Comma [0] 12 6 3 3" xfId="38969"/>
    <cellStyle name="Comma [0] 12 6 4" xfId="10821"/>
    <cellStyle name="Comma [0] 12 6 4 2" xfId="29283"/>
    <cellStyle name="Comma [0] 12 6 5" xfId="48659"/>
    <cellStyle name="Comma [0] 12 6 6" xfId="51461"/>
    <cellStyle name="Comma [0] 12 6 7" xfId="19227"/>
    <cellStyle name="Comma [0] 12 6 8" xfId="54484"/>
    <cellStyle name="Comma [0] 12 7" xfId="2826"/>
    <cellStyle name="Comma [0] 12 7 2" xfId="8449"/>
    <cellStyle name="Comma [0] 12 7 2 2" xfId="16856"/>
    <cellStyle name="Comma [0] 12 7 2 2 2" xfId="42201"/>
    <cellStyle name="Comma [0] 12 7 2 3" xfId="32515"/>
    <cellStyle name="Comma [0] 12 7 2 4" xfId="22458"/>
    <cellStyle name="Comma [0] 12 7 2 5" xfId="57715"/>
    <cellStyle name="Comma [0] 12 7 3" xfId="5644"/>
    <cellStyle name="Comma [0] 12 7 3 2" xfId="14052"/>
    <cellStyle name="Comma [0] 12 7 3 3" xfId="39397"/>
    <cellStyle name="Comma [0] 12 7 4" xfId="11249"/>
    <cellStyle name="Comma [0] 12 7 4 2" xfId="29711"/>
    <cellStyle name="Comma [0] 12 7 5" xfId="49087"/>
    <cellStyle name="Comma [0] 12 7 6" xfId="51889"/>
    <cellStyle name="Comma [0] 12 7 7" xfId="19655"/>
    <cellStyle name="Comma [0] 12 7 8" xfId="54912"/>
    <cellStyle name="Comma [0] 12 8" xfId="6060"/>
    <cellStyle name="Comma [0] 12 8 2" xfId="14467"/>
    <cellStyle name="Comma [0] 12 8 2 2" xfId="39812"/>
    <cellStyle name="Comma [0] 12 8 3" xfId="30126"/>
    <cellStyle name="Comma [0] 12 8 4" xfId="20069"/>
    <cellStyle name="Comma [0] 12 8 5" xfId="55326"/>
    <cellStyle name="Comma [0] 12 9" xfId="3255"/>
    <cellStyle name="Comma [0] 12 9 2" xfId="11663"/>
    <cellStyle name="Comma [0] 12 9 2 2" xfId="42554"/>
    <cellStyle name="Comma [0] 12 9 3" xfId="32868"/>
    <cellStyle name="Comma [0] 12 9 4" xfId="22811"/>
    <cellStyle name="Comma [0] 13" xfId="177"/>
    <cellStyle name="Comma [0] 13 10" xfId="24850"/>
    <cellStyle name="Comma [0] 13 10 2" xfId="44246"/>
    <cellStyle name="Comma [0] 13 10 3" xfId="34560"/>
    <cellStyle name="Comma [0] 13 11" xfId="37014"/>
    <cellStyle name="Comma [0] 13 12" xfId="27328"/>
    <cellStyle name="Comma [0] 13 13" xfId="46701"/>
    <cellStyle name="Comma [0] 13 14" xfId="49506"/>
    <cellStyle name="Comma [0] 13 15" xfId="17272"/>
    <cellStyle name="Comma [0] 13 16" xfId="52243"/>
    <cellStyle name="Comma [0] 13 17" xfId="52529"/>
    <cellStyle name="Comma [0] 13 2" xfId="1433"/>
    <cellStyle name="Comma [0] 13 2 10" xfId="53597"/>
    <cellStyle name="Comma [0] 13 2 2" xfId="7131"/>
    <cellStyle name="Comma [0] 13 2 2 2" xfId="15538"/>
    <cellStyle name="Comma [0] 13 2 2 2 2" xfId="46393"/>
    <cellStyle name="Comma [0] 13 2 2 2 3" xfId="36707"/>
    <cellStyle name="Comma [0] 13 2 2 2 4" xfId="27020"/>
    <cellStyle name="Comma [0] 13 2 2 3" xfId="25803"/>
    <cellStyle name="Comma [0] 13 2 2 3 2" xfId="45193"/>
    <cellStyle name="Comma [0] 13 2 2 3 3" xfId="35507"/>
    <cellStyle name="Comma [0] 13 2 2 4" xfId="40883"/>
    <cellStyle name="Comma [0] 13 2 2 5" xfId="31197"/>
    <cellStyle name="Comma [0] 13 2 2 6" xfId="21140"/>
    <cellStyle name="Comma [0] 13 2 2 7" xfId="56397"/>
    <cellStyle name="Comma [0] 13 2 3" xfId="4326"/>
    <cellStyle name="Comma [0] 13 2 3 2" xfId="12734"/>
    <cellStyle name="Comma [0] 13 2 3 2 2" xfId="45800"/>
    <cellStyle name="Comma [0] 13 2 3 2 3" xfId="36114"/>
    <cellStyle name="Comma [0] 13 2 3 2 4" xfId="26426"/>
    <cellStyle name="Comma [0] 13 2 3 3" xfId="43106"/>
    <cellStyle name="Comma [0] 13 2 3 4" xfId="33420"/>
    <cellStyle name="Comma [0] 13 2 3 5" xfId="23364"/>
    <cellStyle name="Comma [0] 13 2 4" xfId="9934"/>
    <cellStyle name="Comma [0] 13 2 4 2" xfId="44600"/>
    <cellStyle name="Comma [0] 13 2 4 3" xfId="34914"/>
    <cellStyle name="Comma [0] 13 2 4 4" xfId="25205"/>
    <cellStyle name="Comma [0] 13 2 5" xfId="38082"/>
    <cellStyle name="Comma [0] 13 2 6" xfId="28396"/>
    <cellStyle name="Comma [0] 13 2 7" xfId="47771"/>
    <cellStyle name="Comma [0] 13 2 8" xfId="50574"/>
    <cellStyle name="Comma [0] 13 2 9" xfId="18340"/>
    <cellStyle name="Comma [0] 13 3" xfId="863"/>
    <cellStyle name="Comma [0] 13 3 2" xfId="6602"/>
    <cellStyle name="Comma [0] 13 3 2 2" xfId="15009"/>
    <cellStyle name="Comma [0] 13 3 2 2 2" xfId="46045"/>
    <cellStyle name="Comma [0] 13 3 2 2 3" xfId="36359"/>
    <cellStyle name="Comma [0] 13 3 2 2 4" xfId="26672"/>
    <cellStyle name="Comma [0] 13 3 2 3" xfId="40354"/>
    <cellStyle name="Comma [0] 13 3 2 4" xfId="30668"/>
    <cellStyle name="Comma [0] 13 3 2 5" xfId="20611"/>
    <cellStyle name="Comma [0] 13 3 2 6" xfId="55868"/>
    <cellStyle name="Comma [0] 13 3 3" xfId="3797"/>
    <cellStyle name="Comma [0] 13 3 3 2" xfId="12205"/>
    <cellStyle name="Comma [0] 13 3 3 2 2" xfId="44845"/>
    <cellStyle name="Comma [0] 13 3 3 3" xfId="35159"/>
    <cellStyle name="Comma [0] 13 3 3 4" xfId="25454"/>
    <cellStyle name="Comma [0] 13 3 4" xfId="9405"/>
    <cellStyle name="Comma [0] 13 3 4 2" xfId="37553"/>
    <cellStyle name="Comma [0] 13 3 5" xfId="27867"/>
    <cellStyle name="Comma [0] 13 3 6" xfId="47242"/>
    <cellStyle name="Comma [0] 13 3 7" xfId="50045"/>
    <cellStyle name="Comma [0] 13 3 8" xfId="17811"/>
    <cellStyle name="Comma [0] 13 3 9" xfId="53068"/>
    <cellStyle name="Comma [0] 13 4" xfId="1907"/>
    <cellStyle name="Comma [0] 13 4 2" xfId="7561"/>
    <cellStyle name="Comma [0] 13 4 2 2" xfId="15968"/>
    <cellStyle name="Comma [0] 13 4 2 2 2" xfId="41313"/>
    <cellStyle name="Comma [0] 13 4 2 3" xfId="31627"/>
    <cellStyle name="Comma [0] 13 4 2 4" xfId="21570"/>
    <cellStyle name="Comma [0] 13 4 2 5" xfId="56827"/>
    <cellStyle name="Comma [0] 13 4 3" xfId="4756"/>
    <cellStyle name="Comma [0] 13 4 3 2" xfId="13164"/>
    <cellStyle name="Comma [0] 13 4 3 2 2" xfId="45453"/>
    <cellStyle name="Comma [0] 13 4 3 3" xfId="35767"/>
    <cellStyle name="Comma [0] 13 4 3 4" xfId="26079"/>
    <cellStyle name="Comma [0] 13 4 4" xfId="10364"/>
    <cellStyle name="Comma [0] 13 4 4 2" xfId="38512"/>
    <cellStyle name="Comma [0] 13 4 5" xfId="28826"/>
    <cellStyle name="Comma [0] 13 4 6" xfId="48201"/>
    <cellStyle name="Comma [0] 13 4 7" xfId="51004"/>
    <cellStyle name="Comma [0] 13 4 8" xfId="18770"/>
    <cellStyle name="Comma [0] 13 4 9" xfId="54027"/>
    <cellStyle name="Comma [0] 13 5" xfId="2399"/>
    <cellStyle name="Comma [0] 13 5 2" xfId="8022"/>
    <cellStyle name="Comma [0] 13 5 2 2" xfId="16429"/>
    <cellStyle name="Comma [0] 13 5 2 2 2" xfId="41774"/>
    <cellStyle name="Comma [0] 13 5 2 3" xfId="32088"/>
    <cellStyle name="Comma [0] 13 5 2 4" xfId="22031"/>
    <cellStyle name="Comma [0] 13 5 2 5" xfId="57288"/>
    <cellStyle name="Comma [0] 13 5 3" xfId="5217"/>
    <cellStyle name="Comma [0] 13 5 3 2" xfId="13625"/>
    <cellStyle name="Comma [0] 13 5 3 3" xfId="38970"/>
    <cellStyle name="Comma [0] 13 5 4" xfId="10822"/>
    <cellStyle name="Comma [0] 13 5 4 2" xfId="29284"/>
    <cellStyle name="Comma [0] 13 5 5" xfId="48660"/>
    <cellStyle name="Comma [0] 13 5 6" xfId="51462"/>
    <cellStyle name="Comma [0] 13 5 7" xfId="19228"/>
    <cellStyle name="Comma [0] 13 5 8" xfId="54485"/>
    <cellStyle name="Comma [0] 13 6" xfId="2827"/>
    <cellStyle name="Comma [0] 13 6 2" xfId="8450"/>
    <cellStyle name="Comma [0] 13 6 2 2" xfId="16857"/>
    <cellStyle name="Comma [0] 13 6 2 2 2" xfId="42202"/>
    <cellStyle name="Comma [0] 13 6 2 3" xfId="32516"/>
    <cellStyle name="Comma [0] 13 6 2 4" xfId="22459"/>
    <cellStyle name="Comma [0] 13 6 2 5" xfId="57716"/>
    <cellStyle name="Comma [0] 13 6 3" xfId="5645"/>
    <cellStyle name="Comma [0] 13 6 3 2" xfId="14053"/>
    <cellStyle name="Comma [0] 13 6 3 3" xfId="39398"/>
    <cellStyle name="Comma [0] 13 6 4" xfId="11250"/>
    <cellStyle name="Comma [0] 13 6 4 2" xfId="29712"/>
    <cellStyle name="Comma [0] 13 6 5" xfId="49088"/>
    <cellStyle name="Comma [0] 13 6 6" xfId="51890"/>
    <cellStyle name="Comma [0] 13 6 7" xfId="19656"/>
    <cellStyle name="Comma [0] 13 6 8" xfId="54913"/>
    <cellStyle name="Comma [0] 13 7" xfId="6062"/>
    <cellStyle name="Comma [0] 13 7 2" xfId="14469"/>
    <cellStyle name="Comma [0] 13 7 2 2" xfId="39814"/>
    <cellStyle name="Comma [0] 13 7 3" xfId="30128"/>
    <cellStyle name="Comma [0] 13 7 4" xfId="20071"/>
    <cellStyle name="Comma [0] 13 7 5" xfId="55328"/>
    <cellStyle name="Comma [0] 13 8" xfId="3257"/>
    <cellStyle name="Comma [0] 13 8 2" xfId="11665"/>
    <cellStyle name="Comma [0] 13 8 2 2" xfId="42555"/>
    <cellStyle name="Comma [0] 13 8 3" xfId="32869"/>
    <cellStyle name="Comma [0] 13 8 4" xfId="22812"/>
    <cellStyle name="Comma [0] 13 9" xfId="8866"/>
    <cellStyle name="Comma [0] 13 9 2" xfId="42792"/>
    <cellStyle name="Comma [0] 13 9 3" xfId="33106"/>
    <cellStyle name="Comma [0] 13 9 4" xfId="23049"/>
    <cellStyle name="Comma [0] 14" xfId="178"/>
    <cellStyle name="Comma [0] 14 10" xfId="37015"/>
    <cellStyle name="Comma [0] 14 11" xfId="27329"/>
    <cellStyle name="Comma [0] 14 12" xfId="46702"/>
    <cellStyle name="Comma [0] 14 13" xfId="49507"/>
    <cellStyle name="Comma [0] 14 14" xfId="17273"/>
    <cellStyle name="Comma [0] 14 15" xfId="52530"/>
    <cellStyle name="Comma [0] 14 2" xfId="1418"/>
    <cellStyle name="Comma [0] 14 2 10" xfId="53582"/>
    <cellStyle name="Comma [0] 14 2 2" xfId="7116"/>
    <cellStyle name="Comma [0] 14 2 2 2" xfId="15523"/>
    <cellStyle name="Comma [0] 14 2 2 2 2" xfId="43103"/>
    <cellStyle name="Comma [0] 14 2 2 2 3" xfId="33417"/>
    <cellStyle name="Comma [0] 14 2 2 2 4" xfId="23361"/>
    <cellStyle name="Comma [0] 14 2 2 3" xfId="26655"/>
    <cellStyle name="Comma [0] 14 2 2 3 2" xfId="46028"/>
    <cellStyle name="Comma [0] 14 2 2 3 3" xfId="36342"/>
    <cellStyle name="Comma [0] 14 2 2 4" xfId="40868"/>
    <cellStyle name="Comma [0] 14 2 2 5" xfId="31182"/>
    <cellStyle name="Comma [0] 14 2 2 6" xfId="21125"/>
    <cellStyle name="Comma [0] 14 2 2 7" xfId="56382"/>
    <cellStyle name="Comma [0] 14 2 3" xfId="4311"/>
    <cellStyle name="Comma [0] 14 2 3 2" xfId="12719"/>
    <cellStyle name="Comma [0] 14 2 3 2 2" xfId="43104"/>
    <cellStyle name="Comma [0] 14 2 3 3" xfId="33418"/>
    <cellStyle name="Comma [0] 14 2 3 4" xfId="23362"/>
    <cellStyle name="Comma [0] 14 2 4" xfId="9919"/>
    <cellStyle name="Comma [0] 14 2 4 2" xfId="44828"/>
    <cellStyle name="Comma [0] 14 2 4 3" xfId="35142"/>
    <cellStyle name="Comma [0] 14 2 4 4" xfId="25437"/>
    <cellStyle name="Comma [0] 14 2 5" xfId="38067"/>
    <cellStyle name="Comma [0] 14 2 6" xfId="28381"/>
    <cellStyle name="Comma [0] 14 2 7" xfId="47756"/>
    <cellStyle name="Comma [0] 14 2 8" xfId="50559"/>
    <cellStyle name="Comma [0] 14 2 9" xfId="18325"/>
    <cellStyle name="Comma [0] 14 3" xfId="864"/>
    <cellStyle name="Comma [0] 14 3 2" xfId="6603"/>
    <cellStyle name="Comma [0] 14 3 2 2" xfId="15010"/>
    <cellStyle name="Comma [0] 14 3 2 2 2" xfId="40355"/>
    <cellStyle name="Comma [0] 14 3 2 3" xfId="30669"/>
    <cellStyle name="Comma [0] 14 3 2 4" xfId="20612"/>
    <cellStyle name="Comma [0] 14 3 2 5" xfId="55869"/>
    <cellStyle name="Comma [0] 14 3 3" xfId="3798"/>
    <cellStyle name="Comma [0] 14 3 3 2" xfId="12206"/>
    <cellStyle name="Comma [0] 14 3 3 2 2" xfId="45436"/>
    <cellStyle name="Comma [0] 14 3 3 3" xfId="35750"/>
    <cellStyle name="Comma [0] 14 3 3 4" xfId="26062"/>
    <cellStyle name="Comma [0] 14 3 4" xfId="9406"/>
    <cellStyle name="Comma [0] 14 3 4 2" xfId="37554"/>
    <cellStyle name="Comma [0] 14 3 5" xfId="27868"/>
    <cellStyle name="Comma [0] 14 3 6" xfId="47243"/>
    <cellStyle name="Comma [0] 14 3 7" xfId="50046"/>
    <cellStyle name="Comma [0] 14 3 8" xfId="17812"/>
    <cellStyle name="Comma [0] 14 3 9" xfId="53069"/>
    <cellStyle name="Comma [0] 14 4" xfId="1892"/>
    <cellStyle name="Comma [0] 14 4 2" xfId="7546"/>
    <cellStyle name="Comma [0] 14 4 2 2" xfId="15953"/>
    <cellStyle name="Comma [0] 14 4 2 2 2" xfId="41298"/>
    <cellStyle name="Comma [0] 14 4 2 3" xfId="31612"/>
    <cellStyle name="Comma [0] 14 4 2 4" xfId="21555"/>
    <cellStyle name="Comma [0] 14 4 2 5" xfId="56812"/>
    <cellStyle name="Comma [0] 14 4 3" xfId="4741"/>
    <cellStyle name="Comma [0] 14 4 3 2" xfId="13149"/>
    <cellStyle name="Comma [0] 14 4 3 3" xfId="38497"/>
    <cellStyle name="Comma [0] 14 4 4" xfId="10349"/>
    <cellStyle name="Comma [0] 14 4 4 2" xfId="28811"/>
    <cellStyle name="Comma [0] 14 4 5" xfId="48186"/>
    <cellStyle name="Comma [0] 14 4 6" xfId="50989"/>
    <cellStyle name="Comma [0] 14 4 7" xfId="18755"/>
    <cellStyle name="Comma [0] 14 4 8" xfId="54012"/>
    <cellStyle name="Comma [0] 14 5" xfId="2384"/>
    <cellStyle name="Comma [0] 14 5 2" xfId="8007"/>
    <cellStyle name="Comma [0] 14 5 2 2" xfId="16414"/>
    <cellStyle name="Comma [0] 14 5 2 2 2" xfId="41759"/>
    <cellStyle name="Comma [0] 14 5 2 3" xfId="32073"/>
    <cellStyle name="Comma [0] 14 5 2 4" xfId="22016"/>
    <cellStyle name="Comma [0] 14 5 2 5" xfId="57273"/>
    <cellStyle name="Comma [0] 14 5 3" xfId="5202"/>
    <cellStyle name="Comma [0] 14 5 3 2" xfId="13610"/>
    <cellStyle name="Comma [0] 14 5 3 3" xfId="38955"/>
    <cellStyle name="Comma [0] 14 5 4" xfId="10807"/>
    <cellStyle name="Comma [0] 14 5 4 2" xfId="29269"/>
    <cellStyle name="Comma [0] 14 5 5" xfId="48645"/>
    <cellStyle name="Comma [0] 14 5 6" xfId="51447"/>
    <cellStyle name="Comma [0] 14 5 7" xfId="19213"/>
    <cellStyle name="Comma [0] 14 5 8" xfId="54470"/>
    <cellStyle name="Comma [0] 14 6" xfId="2812"/>
    <cellStyle name="Comma [0] 14 6 2" xfId="8435"/>
    <cellStyle name="Comma [0] 14 6 2 2" xfId="16842"/>
    <cellStyle name="Comma [0] 14 6 2 2 2" xfId="42187"/>
    <cellStyle name="Comma [0] 14 6 2 3" xfId="32501"/>
    <cellStyle name="Comma [0] 14 6 2 4" xfId="22444"/>
    <cellStyle name="Comma [0] 14 6 2 5" xfId="57701"/>
    <cellStyle name="Comma [0] 14 6 3" xfId="5630"/>
    <cellStyle name="Comma [0] 14 6 3 2" xfId="14038"/>
    <cellStyle name="Comma [0] 14 6 3 3" xfId="39383"/>
    <cellStyle name="Comma [0] 14 6 4" xfId="11235"/>
    <cellStyle name="Comma [0] 14 6 4 2" xfId="29697"/>
    <cellStyle name="Comma [0] 14 6 5" xfId="49073"/>
    <cellStyle name="Comma [0] 14 6 6" xfId="51875"/>
    <cellStyle name="Comma [0] 14 6 7" xfId="19641"/>
    <cellStyle name="Comma [0] 14 6 8" xfId="54898"/>
    <cellStyle name="Comma [0] 14 7" xfId="6063"/>
    <cellStyle name="Comma [0] 14 7 2" xfId="14470"/>
    <cellStyle name="Comma [0] 14 7 2 2" xfId="39815"/>
    <cellStyle name="Comma [0] 14 7 3" xfId="30129"/>
    <cellStyle name="Comma [0] 14 7 4" xfId="20072"/>
    <cellStyle name="Comma [0] 14 7 5" xfId="55329"/>
    <cellStyle name="Comma [0] 14 8" xfId="3258"/>
    <cellStyle name="Comma [0] 14 8 2" xfId="11666"/>
    <cellStyle name="Comma [0] 14 8 2 2" xfId="43105"/>
    <cellStyle name="Comma [0] 14 8 3" xfId="33419"/>
    <cellStyle name="Comma [0] 14 8 4" xfId="23363"/>
    <cellStyle name="Comma [0] 14 9" xfId="8867"/>
    <cellStyle name="Comma [0] 14 9 2" xfId="44229"/>
    <cellStyle name="Comma [0] 14 9 3" xfId="34543"/>
    <cellStyle name="Comma [0] 14 9 4" xfId="24833"/>
    <cellStyle name="Comma [0] 15" xfId="682"/>
    <cellStyle name="Comma [0] 15 10" xfId="37376"/>
    <cellStyle name="Comma [0] 15 11" xfId="27690"/>
    <cellStyle name="Comma [0] 15 12" xfId="47064"/>
    <cellStyle name="Comma [0] 15 13" xfId="49868"/>
    <cellStyle name="Comma [0] 15 14" xfId="17634"/>
    <cellStyle name="Comma [0] 15 15" xfId="52891"/>
    <cellStyle name="Comma [0] 15 2" xfId="1800"/>
    <cellStyle name="Comma [0] 15 2 10" xfId="53923"/>
    <cellStyle name="Comma [0] 15 2 2" xfId="7457"/>
    <cellStyle name="Comma [0] 15 2 2 2" xfId="15864"/>
    <cellStyle name="Comma [0] 15 2 2 2 2" xfId="43099"/>
    <cellStyle name="Comma [0] 15 2 2 2 3" xfId="33413"/>
    <cellStyle name="Comma [0] 15 2 2 2 4" xfId="23357"/>
    <cellStyle name="Comma [0] 15 2 2 3" xfId="27007"/>
    <cellStyle name="Comma [0] 15 2 2 3 2" xfId="46380"/>
    <cellStyle name="Comma [0] 15 2 2 3 3" xfId="36694"/>
    <cellStyle name="Comma [0] 15 2 2 4" xfId="41209"/>
    <cellStyle name="Comma [0] 15 2 2 5" xfId="31523"/>
    <cellStyle name="Comma [0] 15 2 2 6" xfId="21466"/>
    <cellStyle name="Comma [0] 15 2 2 7" xfId="56723"/>
    <cellStyle name="Comma [0] 15 2 3" xfId="4652"/>
    <cellStyle name="Comma [0] 15 2 3 2" xfId="13060"/>
    <cellStyle name="Comma [0] 15 2 3 2 2" xfId="43101"/>
    <cellStyle name="Comma [0] 15 2 3 3" xfId="33415"/>
    <cellStyle name="Comma [0] 15 2 3 4" xfId="23359"/>
    <cellStyle name="Comma [0] 15 2 4" xfId="10260"/>
    <cellStyle name="Comma [0] 15 2 4 2" xfId="45180"/>
    <cellStyle name="Comma [0] 15 2 4 3" xfId="35494"/>
    <cellStyle name="Comma [0] 15 2 4 4" xfId="25790"/>
    <cellStyle name="Comma [0] 15 2 5" xfId="38408"/>
    <cellStyle name="Comma [0] 15 2 6" xfId="28722"/>
    <cellStyle name="Comma [0] 15 2 7" xfId="48097"/>
    <cellStyle name="Comma [0] 15 2 8" xfId="50900"/>
    <cellStyle name="Comma [0] 15 2 9" xfId="18666"/>
    <cellStyle name="Comma [0] 15 3" xfId="1134"/>
    <cellStyle name="Comma [0] 15 3 10" xfId="53339"/>
    <cellStyle name="Comma [0] 15 3 2" xfId="6873"/>
    <cellStyle name="Comma [0] 15 3 2 2" xfId="15280"/>
    <cellStyle name="Comma [0] 15 3 2 2 2" xfId="40625"/>
    <cellStyle name="Comma [0] 15 3 2 3" xfId="30939"/>
    <cellStyle name="Comma [0] 15 3 2 4" xfId="20882"/>
    <cellStyle name="Comma [0] 15 3 2 5" xfId="56139"/>
    <cellStyle name="Comma [0] 15 3 3" xfId="4068"/>
    <cellStyle name="Comma [0] 15 3 3 2" xfId="12476"/>
    <cellStyle name="Comma [0] 15 3 3 2 2" xfId="43095"/>
    <cellStyle name="Comma [0] 15 3 3 3" xfId="33409"/>
    <cellStyle name="Comma [0] 15 3 3 4" xfId="23353"/>
    <cellStyle name="Comma [0] 15 3 4" xfId="9676"/>
    <cellStyle name="Comma [0] 15 3 4 2" xfId="45787"/>
    <cellStyle name="Comma [0] 15 3 4 3" xfId="36101"/>
    <cellStyle name="Comma [0] 15 3 4 4" xfId="26413"/>
    <cellStyle name="Comma [0] 15 3 5" xfId="37824"/>
    <cellStyle name="Comma [0] 15 3 6" xfId="28138"/>
    <cellStyle name="Comma [0] 15 3 7" xfId="47513"/>
    <cellStyle name="Comma [0] 15 3 8" xfId="50316"/>
    <cellStyle name="Comma [0] 15 3 9" xfId="18082"/>
    <cellStyle name="Comma [0] 15 4" xfId="2232"/>
    <cellStyle name="Comma [0] 15 4 2" xfId="7886"/>
    <cellStyle name="Comma [0] 15 4 2 2" xfId="16293"/>
    <cellStyle name="Comma [0] 15 4 2 2 2" xfId="41638"/>
    <cellStyle name="Comma [0] 15 4 2 3" xfId="31952"/>
    <cellStyle name="Comma [0] 15 4 2 4" xfId="21895"/>
    <cellStyle name="Comma [0] 15 4 2 5" xfId="57152"/>
    <cellStyle name="Comma [0] 15 4 3" xfId="5081"/>
    <cellStyle name="Comma [0] 15 4 3 2" xfId="13489"/>
    <cellStyle name="Comma [0] 15 4 3 3" xfId="38837"/>
    <cellStyle name="Comma [0] 15 4 4" xfId="10689"/>
    <cellStyle name="Comma [0] 15 4 4 2" xfId="29151"/>
    <cellStyle name="Comma [0] 15 4 5" xfId="48526"/>
    <cellStyle name="Comma [0] 15 4 6" xfId="51329"/>
    <cellStyle name="Comma [0] 15 4 7" xfId="19095"/>
    <cellStyle name="Comma [0] 15 4 8" xfId="54352"/>
    <cellStyle name="Comma [0] 15 5" xfId="2724"/>
    <cellStyle name="Comma [0] 15 5 2" xfId="8347"/>
    <cellStyle name="Comma [0] 15 5 2 2" xfId="16754"/>
    <cellStyle name="Comma [0] 15 5 2 2 2" xfId="42099"/>
    <cellStyle name="Comma [0] 15 5 2 3" xfId="32413"/>
    <cellStyle name="Comma [0] 15 5 2 4" xfId="22356"/>
    <cellStyle name="Comma [0] 15 5 2 5" xfId="57613"/>
    <cellStyle name="Comma [0] 15 5 3" xfId="5542"/>
    <cellStyle name="Comma [0] 15 5 3 2" xfId="13950"/>
    <cellStyle name="Comma [0] 15 5 3 3" xfId="39295"/>
    <cellStyle name="Comma [0] 15 5 4" xfId="11147"/>
    <cellStyle name="Comma [0] 15 5 4 2" xfId="29609"/>
    <cellStyle name="Comma [0] 15 5 5" xfId="48985"/>
    <cellStyle name="Comma [0] 15 5 6" xfId="51787"/>
    <cellStyle name="Comma [0] 15 5 7" xfId="19553"/>
    <cellStyle name="Comma [0] 15 5 8" xfId="54810"/>
    <cellStyle name="Comma [0] 15 6" xfId="3152"/>
    <cellStyle name="Comma [0] 15 6 2" xfId="8775"/>
    <cellStyle name="Comma [0] 15 6 2 2" xfId="17182"/>
    <cellStyle name="Comma [0] 15 6 2 2 2" xfId="42527"/>
    <cellStyle name="Comma [0] 15 6 2 3" xfId="32841"/>
    <cellStyle name="Comma [0] 15 6 2 4" xfId="22784"/>
    <cellStyle name="Comma [0] 15 6 2 5" xfId="58041"/>
    <cellStyle name="Comma [0] 15 6 3" xfId="5970"/>
    <cellStyle name="Comma [0] 15 6 3 2" xfId="14378"/>
    <cellStyle name="Comma [0] 15 6 3 3" xfId="39723"/>
    <cellStyle name="Comma [0] 15 6 4" xfId="11575"/>
    <cellStyle name="Comma [0] 15 6 4 2" xfId="30037"/>
    <cellStyle name="Comma [0] 15 6 5" xfId="49413"/>
    <cellStyle name="Comma [0] 15 6 6" xfId="52215"/>
    <cellStyle name="Comma [0] 15 6 7" xfId="19981"/>
    <cellStyle name="Comma [0] 15 6 8" xfId="55238"/>
    <cellStyle name="Comma [0] 15 7" xfId="6424"/>
    <cellStyle name="Comma [0] 15 7 2" xfId="14831"/>
    <cellStyle name="Comma [0] 15 7 2 2" xfId="40176"/>
    <cellStyle name="Comma [0] 15 7 3" xfId="30490"/>
    <cellStyle name="Comma [0] 15 7 4" xfId="20433"/>
    <cellStyle name="Comma [0] 15 7 5" xfId="55690"/>
    <cellStyle name="Comma [0] 15 8" xfId="3619"/>
    <cellStyle name="Comma [0] 15 8 2" xfId="12027"/>
    <cellStyle name="Comma [0] 15 8 2 2" xfId="43102"/>
    <cellStyle name="Comma [0] 15 8 3" xfId="33416"/>
    <cellStyle name="Comma [0] 15 8 4" xfId="23360"/>
    <cellStyle name="Comma [0] 15 9" xfId="9228"/>
    <cellStyle name="Comma [0] 15 9 2" xfId="44587"/>
    <cellStyle name="Comma [0] 15 9 3" xfId="34901"/>
    <cellStyle name="Comma [0] 15 9 4" xfId="25192"/>
    <cellStyle name="Comma [0] 16" xfId="742"/>
    <cellStyle name="Comma [0] 16 10" xfId="37434"/>
    <cellStyle name="Comma [0] 16 11" xfId="27748"/>
    <cellStyle name="Comma [0] 16 12" xfId="47123"/>
    <cellStyle name="Comma [0] 16 13" xfId="49926"/>
    <cellStyle name="Comma [0] 16 14" xfId="17692"/>
    <cellStyle name="Comma [0] 16 15" xfId="52949"/>
    <cellStyle name="Comma [0] 16 2" xfId="1337"/>
    <cellStyle name="Comma [0] 16 2 2" xfId="7062"/>
    <cellStyle name="Comma [0] 16 2 2 2" xfId="15469"/>
    <cellStyle name="Comma [0] 16 2 2 2 2" xfId="40814"/>
    <cellStyle name="Comma [0] 16 2 2 3" xfId="31128"/>
    <cellStyle name="Comma [0] 16 2 2 4" xfId="21071"/>
    <cellStyle name="Comma [0] 16 2 2 5" xfId="56328"/>
    <cellStyle name="Comma [0] 16 2 3" xfId="4257"/>
    <cellStyle name="Comma [0] 16 2 3 2" xfId="12665"/>
    <cellStyle name="Comma [0] 16 2 3 2 2" xfId="46018"/>
    <cellStyle name="Comma [0] 16 2 3 3" xfId="36332"/>
    <cellStyle name="Comma [0] 16 2 3 4" xfId="26645"/>
    <cellStyle name="Comma [0] 16 2 4" xfId="9865"/>
    <cellStyle name="Comma [0] 16 2 4 2" xfId="38013"/>
    <cellStyle name="Comma [0] 16 2 5" xfId="28327"/>
    <cellStyle name="Comma [0] 16 2 6" xfId="47702"/>
    <cellStyle name="Comma [0] 16 2 7" xfId="50505"/>
    <cellStyle name="Comma [0] 16 2 8" xfId="18271"/>
    <cellStyle name="Comma [0] 16 2 9" xfId="53528"/>
    <cellStyle name="Comma [0] 16 3" xfId="1190"/>
    <cellStyle name="Comma [0] 16 3 2" xfId="6929"/>
    <cellStyle name="Comma [0] 16 3 2 2" xfId="15336"/>
    <cellStyle name="Comma [0] 16 3 2 2 2" xfId="40681"/>
    <cellStyle name="Comma [0] 16 3 2 3" xfId="30995"/>
    <cellStyle name="Comma [0] 16 3 2 4" xfId="20938"/>
    <cellStyle name="Comma [0] 16 3 2 5" xfId="56195"/>
    <cellStyle name="Comma [0] 16 3 3" xfId="4124"/>
    <cellStyle name="Comma [0] 16 3 3 2" xfId="12532"/>
    <cellStyle name="Comma [0] 16 3 3 3" xfId="37880"/>
    <cellStyle name="Comma [0] 16 3 4" xfId="9732"/>
    <cellStyle name="Comma [0] 16 3 4 2" xfId="28194"/>
    <cellStyle name="Comma [0] 16 3 5" xfId="47569"/>
    <cellStyle name="Comma [0] 16 3 6" xfId="50372"/>
    <cellStyle name="Comma [0] 16 3 7" xfId="18138"/>
    <cellStyle name="Comma [0] 16 3 8" xfId="53395"/>
    <cellStyle name="Comma [0] 16 4" xfId="1838"/>
    <cellStyle name="Comma [0] 16 4 2" xfId="7492"/>
    <cellStyle name="Comma [0] 16 4 2 2" xfId="15899"/>
    <cellStyle name="Comma [0] 16 4 2 2 2" xfId="41244"/>
    <cellStyle name="Comma [0] 16 4 2 3" xfId="31558"/>
    <cellStyle name="Comma [0] 16 4 2 4" xfId="21501"/>
    <cellStyle name="Comma [0] 16 4 2 5" xfId="56758"/>
    <cellStyle name="Comma [0] 16 4 3" xfId="4687"/>
    <cellStyle name="Comma [0] 16 4 3 2" xfId="13095"/>
    <cellStyle name="Comma [0] 16 4 3 3" xfId="38443"/>
    <cellStyle name="Comma [0] 16 4 4" xfId="10295"/>
    <cellStyle name="Comma [0] 16 4 4 2" xfId="28757"/>
    <cellStyle name="Comma [0] 16 4 5" xfId="48132"/>
    <cellStyle name="Comma [0] 16 4 6" xfId="50935"/>
    <cellStyle name="Comma [0] 16 4 7" xfId="18701"/>
    <cellStyle name="Comma [0] 16 4 8" xfId="53958"/>
    <cellStyle name="Comma [0] 16 5" xfId="2330"/>
    <cellStyle name="Comma [0] 16 5 2" xfId="7953"/>
    <cellStyle name="Comma [0] 16 5 2 2" xfId="16360"/>
    <cellStyle name="Comma [0] 16 5 2 2 2" xfId="41705"/>
    <cellStyle name="Comma [0] 16 5 2 3" xfId="32019"/>
    <cellStyle name="Comma [0] 16 5 2 4" xfId="21962"/>
    <cellStyle name="Comma [0] 16 5 2 5" xfId="57219"/>
    <cellStyle name="Comma [0] 16 5 3" xfId="5148"/>
    <cellStyle name="Comma [0] 16 5 3 2" xfId="13556"/>
    <cellStyle name="Comma [0] 16 5 3 3" xfId="38901"/>
    <cellStyle name="Comma [0] 16 5 4" xfId="10753"/>
    <cellStyle name="Comma [0] 16 5 4 2" xfId="29215"/>
    <cellStyle name="Comma [0] 16 5 5" xfId="48591"/>
    <cellStyle name="Comma [0] 16 5 6" xfId="51393"/>
    <cellStyle name="Comma [0] 16 5 7" xfId="19159"/>
    <cellStyle name="Comma [0] 16 5 8" xfId="54416"/>
    <cellStyle name="Comma [0] 16 6" xfId="2758"/>
    <cellStyle name="Comma [0] 16 6 2" xfId="8381"/>
    <cellStyle name="Comma [0] 16 6 2 2" xfId="16788"/>
    <cellStyle name="Comma [0] 16 6 2 2 2" xfId="42133"/>
    <cellStyle name="Comma [0] 16 6 2 3" xfId="32447"/>
    <cellStyle name="Comma [0] 16 6 2 4" xfId="22390"/>
    <cellStyle name="Comma [0] 16 6 2 5" xfId="57647"/>
    <cellStyle name="Comma [0] 16 6 3" xfId="5576"/>
    <cellStyle name="Comma [0] 16 6 3 2" xfId="13984"/>
    <cellStyle name="Comma [0] 16 6 3 3" xfId="39329"/>
    <cellStyle name="Comma [0] 16 6 4" xfId="11181"/>
    <cellStyle name="Comma [0] 16 6 4 2" xfId="29643"/>
    <cellStyle name="Comma [0] 16 6 5" xfId="49019"/>
    <cellStyle name="Comma [0] 16 6 6" xfId="51821"/>
    <cellStyle name="Comma [0] 16 6 7" xfId="19587"/>
    <cellStyle name="Comma [0] 16 6 8" xfId="54844"/>
    <cellStyle name="Comma [0] 16 7" xfId="6482"/>
    <cellStyle name="Comma [0] 16 7 2" xfId="14889"/>
    <cellStyle name="Comma [0] 16 7 2 2" xfId="40234"/>
    <cellStyle name="Comma [0] 16 7 3" xfId="30548"/>
    <cellStyle name="Comma [0] 16 7 4" xfId="20491"/>
    <cellStyle name="Comma [0] 16 7 5" xfId="55748"/>
    <cellStyle name="Comma [0] 16 8" xfId="3677"/>
    <cellStyle name="Comma [0] 16 8 2" xfId="12085"/>
    <cellStyle name="Comma [0] 16 8 2 2" xfId="43092"/>
    <cellStyle name="Comma [0] 16 8 3" xfId="33406"/>
    <cellStyle name="Comma [0] 16 8 4" xfId="23350"/>
    <cellStyle name="Comma [0] 16 9" xfId="9286"/>
    <cellStyle name="Comma [0] 16 9 2" xfId="44818"/>
    <cellStyle name="Comma [0] 16 9 3" xfId="35132"/>
    <cellStyle name="Comma [0] 16 9 4" xfId="25424"/>
    <cellStyle name="Comma [0] 17" xfId="792"/>
    <cellStyle name="Comma [0] 17 10" xfId="37484"/>
    <cellStyle name="Comma [0] 17 11" xfId="27798"/>
    <cellStyle name="Comma [0] 17 12" xfId="47173"/>
    <cellStyle name="Comma [0] 17 13" xfId="49976"/>
    <cellStyle name="Comma [0] 17 14" xfId="17742"/>
    <cellStyle name="Comma [0] 17 15" xfId="52999"/>
    <cellStyle name="Comma [0] 17 2" xfId="1331"/>
    <cellStyle name="Comma [0] 17 2 2" xfId="7058"/>
    <cellStyle name="Comma [0] 17 2 2 2" xfId="15465"/>
    <cellStyle name="Comma [0] 17 2 2 2 2" xfId="40810"/>
    <cellStyle name="Comma [0] 17 2 2 3" xfId="31124"/>
    <cellStyle name="Comma [0] 17 2 2 4" xfId="21067"/>
    <cellStyle name="Comma [0] 17 2 2 5" xfId="56324"/>
    <cellStyle name="Comma [0] 17 2 3" xfId="4253"/>
    <cellStyle name="Comma [0] 17 2 3 2" xfId="12661"/>
    <cellStyle name="Comma [0] 17 2 3 2 2" xfId="46022"/>
    <cellStyle name="Comma [0] 17 2 3 3" xfId="36336"/>
    <cellStyle name="Comma [0] 17 2 3 4" xfId="26649"/>
    <cellStyle name="Comma [0] 17 2 4" xfId="9861"/>
    <cellStyle name="Comma [0] 17 2 4 2" xfId="38009"/>
    <cellStyle name="Comma [0] 17 2 5" xfId="28323"/>
    <cellStyle name="Comma [0] 17 2 6" xfId="47698"/>
    <cellStyle name="Comma [0] 17 2 7" xfId="50501"/>
    <cellStyle name="Comma [0] 17 2 8" xfId="18267"/>
    <cellStyle name="Comma [0] 17 2 9" xfId="53524"/>
    <cellStyle name="Comma [0] 17 3" xfId="1240"/>
    <cellStyle name="Comma [0] 17 3 2" xfId="6979"/>
    <cellStyle name="Comma [0] 17 3 2 2" xfId="15386"/>
    <cellStyle name="Comma [0] 17 3 2 2 2" xfId="40731"/>
    <cellStyle name="Comma [0] 17 3 2 3" xfId="31045"/>
    <cellStyle name="Comma [0] 17 3 2 4" xfId="20988"/>
    <cellStyle name="Comma [0] 17 3 2 5" xfId="56245"/>
    <cellStyle name="Comma [0] 17 3 3" xfId="4174"/>
    <cellStyle name="Comma [0] 17 3 3 2" xfId="12582"/>
    <cellStyle name="Comma [0] 17 3 3 3" xfId="37930"/>
    <cellStyle name="Comma [0] 17 3 4" xfId="9782"/>
    <cellStyle name="Comma [0] 17 3 4 2" xfId="28244"/>
    <cellStyle name="Comma [0] 17 3 5" xfId="47619"/>
    <cellStyle name="Comma [0] 17 3 6" xfId="50422"/>
    <cellStyle name="Comma [0] 17 3 7" xfId="18188"/>
    <cellStyle name="Comma [0] 17 3 8" xfId="53445"/>
    <cellStyle name="Comma [0] 17 4" xfId="1834"/>
    <cellStyle name="Comma [0] 17 4 2" xfId="7488"/>
    <cellStyle name="Comma [0] 17 4 2 2" xfId="15895"/>
    <cellStyle name="Comma [0] 17 4 2 2 2" xfId="41240"/>
    <cellStyle name="Comma [0] 17 4 2 3" xfId="31554"/>
    <cellStyle name="Comma [0] 17 4 2 4" xfId="21497"/>
    <cellStyle name="Comma [0] 17 4 2 5" xfId="56754"/>
    <cellStyle name="Comma [0] 17 4 3" xfId="4683"/>
    <cellStyle name="Comma [0] 17 4 3 2" xfId="13091"/>
    <cellStyle name="Comma [0] 17 4 3 3" xfId="38439"/>
    <cellStyle name="Comma [0] 17 4 4" xfId="10291"/>
    <cellStyle name="Comma [0] 17 4 4 2" xfId="28753"/>
    <cellStyle name="Comma [0] 17 4 5" xfId="48128"/>
    <cellStyle name="Comma [0] 17 4 6" xfId="50931"/>
    <cellStyle name="Comma [0] 17 4 7" xfId="18697"/>
    <cellStyle name="Comma [0] 17 4 8" xfId="53954"/>
    <cellStyle name="Comma [0] 17 5" xfId="2326"/>
    <cellStyle name="Comma [0] 17 5 2" xfId="7949"/>
    <cellStyle name="Comma [0] 17 5 2 2" xfId="16356"/>
    <cellStyle name="Comma [0] 17 5 2 2 2" xfId="41701"/>
    <cellStyle name="Comma [0] 17 5 2 3" xfId="32015"/>
    <cellStyle name="Comma [0] 17 5 2 4" xfId="21958"/>
    <cellStyle name="Comma [0] 17 5 2 5" xfId="57215"/>
    <cellStyle name="Comma [0] 17 5 3" xfId="5144"/>
    <cellStyle name="Comma [0] 17 5 3 2" xfId="13552"/>
    <cellStyle name="Comma [0] 17 5 3 3" xfId="38897"/>
    <cellStyle name="Comma [0] 17 5 4" xfId="10749"/>
    <cellStyle name="Comma [0] 17 5 4 2" xfId="29211"/>
    <cellStyle name="Comma [0] 17 5 5" xfId="48587"/>
    <cellStyle name="Comma [0] 17 5 6" xfId="51389"/>
    <cellStyle name="Comma [0] 17 5 7" xfId="19155"/>
    <cellStyle name="Comma [0] 17 5 8" xfId="54412"/>
    <cellStyle name="Comma [0] 17 6" xfId="2754"/>
    <cellStyle name="Comma [0] 17 6 2" xfId="8377"/>
    <cellStyle name="Comma [0] 17 6 2 2" xfId="16784"/>
    <cellStyle name="Comma [0] 17 6 2 2 2" xfId="42129"/>
    <cellStyle name="Comma [0] 17 6 2 3" xfId="32443"/>
    <cellStyle name="Comma [0] 17 6 2 4" xfId="22386"/>
    <cellStyle name="Comma [0] 17 6 2 5" xfId="57643"/>
    <cellStyle name="Comma [0] 17 6 3" xfId="5572"/>
    <cellStyle name="Comma [0] 17 6 3 2" xfId="13980"/>
    <cellStyle name="Comma [0] 17 6 3 3" xfId="39325"/>
    <cellStyle name="Comma [0] 17 6 4" xfId="11177"/>
    <cellStyle name="Comma [0] 17 6 4 2" xfId="29639"/>
    <cellStyle name="Comma [0] 17 6 5" xfId="49015"/>
    <cellStyle name="Comma [0] 17 6 6" xfId="51817"/>
    <cellStyle name="Comma [0] 17 6 7" xfId="19583"/>
    <cellStyle name="Comma [0] 17 6 8" xfId="54840"/>
    <cellStyle name="Comma [0] 17 7" xfId="6532"/>
    <cellStyle name="Comma [0] 17 7 2" xfId="14939"/>
    <cellStyle name="Comma [0] 17 7 2 2" xfId="40284"/>
    <cellStyle name="Comma [0] 17 7 3" xfId="30598"/>
    <cellStyle name="Comma [0] 17 7 4" xfId="20541"/>
    <cellStyle name="Comma [0] 17 7 5" xfId="55798"/>
    <cellStyle name="Comma [0] 17 8" xfId="3727"/>
    <cellStyle name="Comma [0] 17 8 2" xfId="12135"/>
    <cellStyle name="Comma [0] 17 8 2 2" xfId="43090"/>
    <cellStyle name="Comma [0] 17 8 3" xfId="33404"/>
    <cellStyle name="Comma [0] 17 8 4" xfId="23348"/>
    <cellStyle name="Comma [0] 17 9" xfId="9336"/>
    <cellStyle name="Comma [0] 17 9 2" xfId="44822"/>
    <cellStyle name="Comma [0] 17 9 3" xfId="35136"/>
    <cellStyle name="Comma [0] 17 9 4" xfId="25431"/>
    <cellStyle name="Comma [0] 18" xfId="157"/>
    <cellStyle name="Comma [0] 18 10" xfId="52509"/>
    <cellStyle name="Comma [0] 18 2" xfId="6042"/>
    <cellStyle name="Comma [0] 18 2 2" xfId="14449"/>
    <cellStyle name="Comma [0] 18 2 2 2" xfId="46613"/>
    <cellStyle name="Comma [0] 18 2 2 3" xfId="36927"/>
    <cellStyle name="Comma [0] 18 2 2 4" xfId="27240"/>
    <cellStyle name="Comma [0] 18 2 3" xfId="39794"/>
    <cellStyle name="Comma [0] 18 2 4" xfId="30108"/>
    <cellStyle name="Comma [0] 18 2 5" xfId="20051"/>
    <cellStyle name="Comma [0] 18 2 6" xfId="55308"/>
    <cellStyle name="Comma [0] 18 3" xfId="3237"/>
    <cellStyle name="Comma [0] 18 3 2" xfId="11645"/>
    <cellStyle name="Comma [0] 18 3 2 2" xfId="43086"/>
    <cellStyle name="Comma [0] 18 3 3" xfId="33400"/>
    <cellStyle name="Comma [0] 18 3 4" xfId="23344"/>
    <cellStyle name="Comma [0] 18 4" xfId="8846"/>
    <cellStyle name="Comma [0] 18 4 2" xfId="45413"/>
    <cellStyle name="Comma [0] 18 4 3" xfId="35727"/>
    <cellStyle name="Comma [0] 18 4 4" xfId="26028"/>
    <cellStyle name="Comma [0] 18 5" xfId="36994"/>
    <cellStyle name="Comma [0] 18 6" xfId="27308"/>
    <cellStyle name="Comma [0] 18 7" xfId="46681"/>
    <cellStyle name="Comma [0] 18 8" xfId="49486"/>
    <cellStyle name="Comma [0] 18 9" xfId="17252"/>
    <cellStyle name="Comma [0] 19" xfId="845"/>
    <cellStyle name="Comma [0] 19 10" xfId="17793"/>
    <cellStyle name="Comma [0] 19 11" xfId="53050"/>
    <cellStyle name="Comma [0] 19 2" xfId="2288"/>
    <cellStyle name="Comma [0] 19 2 2" xfId="27249"/>
    <cellStyle name="Comma [0] 19 2 2 2" xfId="46622"/>
    <cellStyle name="Comma [0] 19 2 2 3" xfId="36936"/>
    <cellStyle name="Comma [0] 19 3" xfId="6584"/>
    <cellStyle name="Comma [0] 19 3 2" xfId="14991"/>
    <cellStyle name="Comma [0] 19 3 2 2" xfId="40336"/>
    <cellStyle name="Comma [0] 19 3 3" xfId="30650"/>
    <cellStyle name="Comma [0] 19 3 4" xfId="20593"/>
    <cellStyle name="Comma [0] 19 3 5" xfId="55850"/>
    <cellStyle name="Comma [0] 19 4" xfId="3779"/>
    <cellStyle name="Comma [0] 19 4 2" xfId="12187"/>
    <cellStyle name="Comma [0] 19 4 2 2" xfId="43083"/>
    <cellStyle name="Comma [0] 19 4 3" xfId="33397"/>
    <cellStyle name="Comma [0] 19 4 4" xfId="23341"/>
    <cellStyle name="Comma [0] 19 5" xfId="9387"/>
    <cellStyle name="Comma [0] 19 5 2" xfId="45422"/>
    <cellStyle name="Comma [0] 19 5 3" xfId="35736"/>
    <cellStyle name="Comma [0] 19 5 4" xfId="26046"/>
    <cellStyle name="Comma [0] 19 6" xfId="37535"/>
    <cellStyle name="Comma [0] 19 7" xfId="27849"/>
    <cellStyle name="Comma [0] 19 8" xfId="47224"/>
    <cellStyle name="Comma [0] 19 9" xfId="50027"/>
    <cellStyle name="Comma [0] 2" xfId="6"/>
    <cellStyle name="Comma [0] 2 10" xfId="684"/>
    <cellStyle name="Comma [0] 2 10 10" xfId="37378"/>
    <cellStyle name="Comma [0] 2 10 11" xfId="27692"/>
    <cellStyle name="Comma [0] 2 10 12" xfId="47066"/>
    <cellStyle name="Comma [0] 2 10 13" xfId="49870"/>
    <cellStyle name="Comma [0] 2 10 14" xfId="17636"/>
    <cellStyle name="Comma [0] 2 10 15" xfId="52893"/>
    <cellStyle name="Comma [0] 2 10 2" xfId="1338"/>
    <cellStyle name="Comma [0] 2 10 2 2" xfId="7063"/>
    <cellStyle name="Comma [0] 2 10 2 2 2" xfId="15470"/>
    <cellStyle name="Comma [0] 2 10 2 2 2 2" xfId="46394"/>
    <cellStyle name="Comma [0] 2 10 2 2 2 3" xfId="36708"/>
    <cellStyle name="Comma [0] 2 10 2 2 2 4" xfId="27021"/>
    <cellStyle name="Comma [0] 2 10 2 2 3" xfId="40815"/>
    <cellStyle name="Comma [0] 2 10 2 2 4" xfId="31129"/>
    <cellStyle name="Comma [0] 2 10 2 2 5" xfId="21072"/>
    <cellStyle name="Comma [0] 2 10 2 2 6" xfId="56329"/>
    <cellStyle name="Comma [0] 2 10 2 3" xfId="4258"/>
    <cellStyle name="Comma [0] 2 10 2 3 2" xfId="12666"/>
    <cellStyle name="Comma [0] 2 10 2 3 2 2" xfId="45194"/>
    <cellStyle name="Comma [0] 2 10 2 3 3" xfId="35508"/>
    <cellStyle name="Comma [0] 2 10 2 3 4" xfId="25804"/>
    <cellStyle name="Comma [0] 2 10 2 4" xfId="9866"/>
    <cellStyle name="Comma [0] 2 10 2 4 2" xfId="38014"/>
    <cellStyle name="Comma [0] 2 10 2 5" xfId="28328"/>
    <cellStyle name="Comma [0] 2 10 2 6" xfId="47703"/>
    <cellStyle name="Comma [0] 2 10 2 7" xfId="50506"/>
    <cellStyle name="Comma [0] 2 10 2 8" xfId="18272"/>
    <cellStyle name="Comma [0] 2 10 2 9" xfId="53529"/>
    <cellStyle name="Comma [0] 2 10 3" xfId="1136"/>
    <cellStyle name="Comma [0] 2 10 3 2" xfId="6875"/>
    <cellStyle name="Comma [0] 2 10 3 2 2" xfId="15282"/>
    <cellStyle name="Comma [0] 2 10 3 2 2 2" xfId="40627"/>
    <cellStyle name="Comma [0] 2 10 3 2 3" xfId="30941"/>
    <cellStyle name="Comma [0] 2 10 3 2 4" xfId="20884"/>
    <cellStyle name="Comma [0] 2 10 3 2 5" xfId="56141"/>
    <cellStyle name="Comma [0] 2 10 3 3" xfId="4070"/>
    <cellStyle name="Comma [0] 2 10 3 3 2" xfId="12478"/>
    <cellStyle name="Comma [0] 2 10 3 3 2 2" xfId="45801"/>
    <cellStyle name="Comma [0] 2 10 3 3 3" xfId="36115"/>
    <cellStyle name="Comma [0] 2 10 3 3 4" xfId="26427"/>
    <cellStyle name="Comma [0] 2 10 3 4" xfId="9678"/>
    <cellStyle name="Comma [0] 2 10 3 4 2" xfId="37826"/>
    <cellStyle name="Comma [0] 2 10 3 5" xfId="28140"/>
    <cellStyle name="Comma [0] 2 10 3 6" xfId="47515"/>
    <cellStyle name="Comma [0] 2 10 3 7" xfId="50318"/>
    <cellStyle name="Comma [0] 2 10 3 8" xfId="18084"/>
    <cellStyle name="Comma [0] 2 10 3 9" xfId="53341"/>
    <cellStyle name="Comma [0] 2 10 4" xfId="1839"/>
    <cellStyle name="Comma [0] 2 10 4 2" xfId="7493"/>
    <cellStyle name="Comma [0] 2 10 4 2 2" xfId="15900"/>
    <cellStyle name="Comma [0] 2 10 4 2 2 2" xfId="41245"/>
    <cellStyle name="Comma [0] 2 10 4 2 3" xfId="31559"/>
    <cellStyle name="Comma [0] 2 10 4 2 4" xfId="21502"/>
    <cellStyle name="Comma [0] 2 10 4 2 5" xfId="56759"/>
    <cellStyle name="Comma [0] 2 10 4 3" xfId="4688"/>
    <cellStyle name="Comma [0] 2 10 4 3 2" xfId="13096"/>
    <cellStyle name="Comma [0] 2 10 4 3 3" xfId="38444"/>
    <cellStyle name="Comma [0] 2 10 4 4" xfId="10296"/>
    <cellStyle name="Comma [0] 2 10 4 4 2" xfId="28758"/>
    <cellStyle name="Comma [0] 2 10 4 5" xfId="48133"/>
    <cellStyle name="Comma [0] 2 10 4 6" xfId="50936"/>
    <cellStyle name="Comma [0] 2 10 4 7" xfId="18702"/>
    <cellStyle name="Comma [0] 2 10 4 8" xfId="53959"/>
    <cellStyle name="Comma [0] 2 10 5" xfId="2331"/>
    <cellStyle name="Comma [0] 2 10 5 2" xfId="7954"/>
    <cellStyle name="Comma [0] 2 10 5 2 2" xfId="16361"/>
    <cellStyle name="Comma [0] 2 10 5 2 2 2" xfId="41706"/>
    <cellStyle name="Comma [0] 2 10 5 2 3" xfId="32020"/>
    <cellStyle name="Comma [0] 2 10 5 2 4" xfId="21963"/>
    <cellStyle name="Comma [0] 2 10 5 2 5" xfId="57220"/>
    <cellStyle name="Comma [0] 2 10 5 3" xfId="5149"/>
    <cellStyle name="Comma [0] 2 10 5 3 2" xfId="13557"/>
    <cellStyle name="Comma [0] 2 10 5 3 3" xfId="38902"/>
    <cellStyle name="Comma [0] 2 10 5 4" xfId="10754"/>
    <cellStyle name="Comma [0] 2 10 5 4 2" xfId="29216"/>
    <cellStyle name="Comma [0] 2 10 5 5" xfId="48592"/>
    <cellStyle name="Comma [0] 2 10 5 6" xfId="51394"/>
    <cellStyle name="Comma [0] 2 10 5 7" xfId="19160"/>
    <cellStyle name="Comma [0] 2 10 5 8" xfId="54417"/>
    <cellStyle name="Comma [0] 2 10 6" xfId="2759"/>
    <cellStyle name="Comma [0] 2 10 6 2" xfId="8382"/>
    <cellStyle name="Comma [0] 2 10 6 2 2" xfId="16789"/>
    <cellStyle name="Comma [0] 2 10 6 2 2 2" xfId="42134"/>
    <cellStyle name="Comma [0] 2 10 6 2 3" xfId="32448"/>
    <cellStyle name="Comma [0] 2 10 6 2 4" xfId="22391"/>
    <cellStyle name="Comma [0] 2 10 6 2 5" xfId="57648"/>
    <cellStyle name="Comma [0] 2 10 6 3" xfId="5577"/>
    <cellStyle name="Comma [0] 2 10 6 3 2" xfId="13985"/>
    <cellStyle name="Comma [0] 2 10 6 3 3" xfId="39330"/>
    <cellStyle name="Comma [0] 2 10 6 4" xfId="11182"/>
    <cellStyle name="Comma [0] 2 10 6 4 2" xfId="29644"/>
    <cellStyle name="Comma [0] 2 10 6 5" xfId="49020"/>
    <cellStyle name="Comma [0] 2 10 6 6" xfId="51822"/>
    <cellStyle name="Comma [0] 2 10 6 7" xfId="19588"/>
    <cellStyle name="Comma [0] 2 10 6 8" xfId="54845"/>
    <cellStyle name="Comma [0] 2 10 7" xfId="6426"/>
    <cellStyle name="Comma [0] 2 10 7 2" xfId="14833"/>
    <cellStyle name="Comma [0] 2 10 7 2 2" xfId="40178"/>
    <cellStyle name="Comma [0] 2 10 7 3" xfId="30492"/>
    <cellStyle name="Comma [0] 2 10 7 4" xfId="20435"/>
    <cellStyle name="Comma [0] 2 10 7 5" xfId="55692"/>
    <cellStyle name="Comma [0] 2 10 8" xfId="3621"/>
    <cellStyle name="Comma [0] 2 10 8 2" xfId="12029"/>
    <cellStyle name="Comma [0] 2 10 8 2 2" xfId="43080"/>
    <cellStyle name="Comma [0] 2 10 8 3" xfId="33394"/>
    <cellStyle name="Comma [0] 2 10 8 4" xfId="23338"/>
    <cellStyle name="Comma [0] 2 10 9" xfId="9230"/>
    <cellStyle name="Comma [0] 2 10 9 2" xfId="44601"/>
    <cellStyle name="Comma [0] 2 10 9 3" xfId="34915"/>
    <cellStyle name="Comma [0] 2 10 9 4" xfId="25206"/>
    <cellStyle name="Comma [0] 2 11" xfId="744"/>
    <cellStyle name="Comma [0] 2 11 10" xfId="52951"/>
    <cellStyle name="Comma [0] 2 11 2" xfId="1192"/>
    <cellStyle name="Comma [0] 2 11 2 2" xfId="6931"/>
    <cellStyle name="Comma [0] 2 11 2 2 2" xfId="15338"/>
    <cellStyle name="Comma [0] 2 11 2 2 2 2" xfId="40683"/>
    <cellStyle name="Comma [0] 2 11 2 2 3" xfId="30997"/>
    <cellStyle name="Comma [0] 2 11 2 2 4" xfId="20940"/>
    <cellStyle name="Comma [0] 2 11 2 2 5" xfId="56197"/>
    <cellStyle name="Comma [0] 2 11 2 3" xfId="4126"/>
    <cellStyle name="Comma [0] 2 11 2 3 2" xfId="12534"/>
    <cellStyle name="Comma [0] 2 11 2 3 3" xfId="37882"/>
    <cellStyle name="Comma [0] 2 11 2 4" xfId="9734"/>
    <cellStyle name="Comma [0] 2 11 2 4 2" xfId="28196"/>
    <cellStyle name="Comma [0] 2 11 2 5" xfId="47571"/>
    <cellStyle name="Comma [0] 2 11 2 6" xfId="50374"/>
    <cellStyle name="Comma [0] 2 11 2 7" xfId="18140"/>
    <cellStyle name="Comma [0] 2 11 2 8" xfId="53397"/>
    <cellStyle name="Comma [0] 2 11 3" xfId="6484"/>
    <cellStyle name="Comma [0] 2 11 3 2" xfId="14891"/>
    <cellStyle name="Comma [0] 2 11 3 2 2" xfId="40236"/>
    <cellStyle name="Comma [0] 2 11 3 3" xfId="30550"/>
    <cellStyle name="Comma [0] 2 11 3 4" xfId="20493"/>
    <cellStyle name="Comma [0] 2 11 3 5" xfId="55750"/>
    <cellStyle name="Comma [0] 2 11 4" xfId="3679"/>
    <cellStyle name="Comma [0] 2 11 4 2" xfId="12087"/>
    <cellStyle name="Comma [0] 2 11 4 2 2" xfId="43078"/>
    <cellStyle name="Comma [0] 2 11 4 3" xfId="33392"/>
    <cellStyle name="Comma [0] 2 11 4 4" xfId="23336"/>
    <cellStyle name="Comma [0] 2 11 5" xfId="9288"/>
    <cellStyle name="Comma [0] 2 11 5 2" xfId="37436"/>
    <cellStyle name="Comma [0] 2 11 6" xfId="27750"/>
    <cellStyle name="Comma [0] 2 11 7" xfId="47125"/>
    <cellStyle name="Comma [0] 2 11 8" xfId="49928"/>
    <cellStyle name="Comma [0] 2 11 9" xfId="17694"/>
    <cellStyle name="Comma [0] 2 12" xfId="794"/>
    <cellStyle name="Comma [0] 2 12 10" xfId="53001"/>
    <cellStyle name="Comma [0] 2 12 2" xfId="1242"/>
    <cellStyle name="Comma [0] 2 12 2 2" xfId="6981"/>
    <cellStyle name="Comma [0] 2 12 2 2 2" xfId="15388"/>
    <cellStyle name="Comma [0] 2 12 2 2 2 2" xfId="40733"/>
    <cellStyle name="Comma [0] 2 12 2 2 3" xfId="31047"/>
    <cellStyle name="Comma [0] 2 12 2 2 4" xfId="20990"/>
    <cellStyle name="Comma [0] 2 12 2 2 5" xfId="56247"/>
    <cellStyle name="Comma [0] 2 12 2 3" xfId="4176"/>
    <cellStyle name="Comma [0] 2 12 2 3 2" xfId="12584"/>
    <cellStyle name="Comma [0] 2 12 2 3 3" xfId="37932"/>
    <cellStyle name="Comma [0] 2 12 2 4" xfId="9784"/>
    <cellStyle name="Comma [0] 2 12 2 4 2" xfId="28246"/>
    <cellStyle name="Comma [0] 2 12 2 5" xfId="47621"/>
    <cellStyle name="Comma [0] 2 12 2 6" xfId="50424"/>
    <cellStyle name="Comma [0] 2 12 2 7" xfId="18190"/>
    <cellStyle name="Comma [0] 2 12 2 8" xfId="53447"/>
    <cellStyle name="Comma [0] 2 12 3" xfId="6534"/>
    <cellStyle name="Comma [0] 2 12 3 2" xfId="14941"/>
    <cellStyle name="Comma [0] 2 12 3 2 2" xfId="40286"/>
    <cellStyle name="Comma [0] 2 12 3 3" xfId="30600"/>
    <cellStyle name="Comma [0] 2 12 3 4" xfId="20543"/>
    <cellStyle name="Comma [0] 2 12 3 5" xfId="55800"/>
    <cellStyle name="Comma [0] 2 12 4" xfId="3729"/>
    <cellStyle name="Comma [0] 2 12 4 2" xfId="12137"/>
    <cellStyle name="Comma [0] 2 12 4 2 2" xfId="43077"/>
    <cellStyle name="Comma [0] 2 12 4 3" xfId="33391"/>
    <cellStyle name="Comma [0] 2 12 4 4" xfId="23335"/>
    <cellStyle name="Comma [0] 2 12 5" xfId="9338"/>
    <cellStyle name="Comma [0] 2 12 5 2" xfId="37486"/>
    <cellStyle name="Comma [0] 2 12 6" xfId="27800"/>
    <cellStyle name="Comma [0] 2 12 7" xfId="47175"/>
    <cellStyle name="Comma [0] 2 12 8" xfId="49978"/>
    <cellStyle name="Comma [0] 2 12 9" xfId="17744"/>
    <cellStyle name="Comma [0] 2 13" xfId="179"/>
    <cellStyle name="Comma [0] 2 13 2" xfId="1304"/>
    <cellStyle name="Comma [0] 2 13 2 2" xfId="7036"/>
    <cellStyle name="Comma [0] 2 13 2 2 2" xfId="15443"/>
    <cellStyle name="Comma [0] 2 13 2 2 2 2" xfId="40788"/>
    <cellStyle name="Comma [0] 2 13 2 2 3" xfId="31102"/>
    <cellStyle name="Comma [0] 2 13 2 2 4" xfId="21045"/>
    <cellStyle name="Comma [0] 2 13 2 2 5" xfId="56302"/>
    <cellStyle name="Comma [0] 2 13 2 3" xfId="4231"/>
    <cellStyle name="Comma [0] 2 13 2 3 2" xfId="12639"/>
    <cellStyle name="Comma [0] 2 13 2 3 3" xfId="37987"/>
    <cellStyle name="Comma [0] 2 13 2 4" xfId="9839"/>
    <cellStyle name="Comma [0] 2 13 2 4 2" xfId="28301"/>
    <cellStyle name="Comma [0] 2 13 2 5" xfId="47676"/>
    <cellStyle name="Comma [0] 2 13 2 6" xfId="50479"/>
    <cellStyle name="Comma [0] 2 13 2 7" xfId="18245"/>
    <cellStyle name="Comma [0] 2 13 2 8" xfId="53502"/>
    <cellStyle name="Comma [0] 2 13 3" xfId="6064"/>
    <cellStyle name="Comma [0] 2 13 3 2" xfId="14471"/>
    <cellStyle name="Comma [0] 2 13 3 2 2" xfId="39816"/>
    <cellStyle name="Comma [0] 2 13 3 3" xfId="30130"/>
    <cellStyle name="Comma [0] 2 13 3 4" xfId="20073"/>
    <cellStyle name="Comma [0] 2 13 3 5" xfId="55330"/>
    <cellStyle name="Comma [0] 2 13 4" xfId="3259"/>
    <cellStyle name="Comma [0] 2 13 4 2" xfId="11667"/>
    <cellStyle name="Comma [0] 2 13 4 3" xfId="37016"/>
    <cellStyle name="Comma [0] 2 13 5" xfId="8868"/>
    <cellStyle name="Comma [0] 2 13 5 2" xfId="27330"/>
    <cellStyle name="Comma [0] 2 13 6" xfId="46703"/>
    <cellStyle name="Comma [0] 2 13 7" xfId="49508"/>
    <cellStyle name="Comma [0] 2 13 8" xfId="17274"/>
    <cellStyle name="Comma [0] 2 13 9" xfId="52531"/>
    <cellStyle name="Comma [0] 2 14" xfId="865"/>
    <cellStyle name="Comma [0] 2 14 2" xfId="6604"/>
    <cellStyle name="Comma [0] 2 14 2 2" xfId="15011"/>
    <cellStyle name="Comma [0] 2 14 2 2 2" xfId="40356"/>
    <cellStyle name="Comma [0] 2 14 2 3" xfId="30670"/>
    <cellStyle name="Comma [0] 2 14 2 4" xfId="20613"/>
    <cellStyle name="Comma [0] 2 14 2 5" xfId="55870"/>
    <cellStyle name="Comma [0] 2 14 3" xfId="3799"/>
    <cellStyle name="Comma [0] 2 14 3 2" xfId="12207"/>
    <cellStyle name="Comma [0] 2 14 3 3" xfId="37555"/>
    <cellStyle name="Comma [0] 2 14 4" xfId="9407"/>
    <cellStyle name="Comma [0] 2 14 4 2" xfId="27869"/>
    <cellStyle name="Comma [0] 2 14 5" xfId="47244"/>
    <cellStyle name="Comma [0] 2 14 6" xfId="50047"/>
    <cellStyle name="Comma [0] 2 14 7" xfId="17813"/>
    <cellStyle name="Comma [0] 2 14 8" xfId="53070"/>
    <cellStyle name="Comma [0] 2 15" xfId="1812"/>
    <cellStyle name="Comma [0] 2 15 2" xfId="7466"/>
    <cellStyle name="Comma [0] 2 15 2 2" xfId="15873"/>
    <cellStyle name="Comma [0] 2 15 2 2 2" xfId="41218"/>
    <cellStyle name="Comma [0] 2 15 2 3" xfId="31532"/>
    <cellStyle name="Comma [0] 2 15 2 4" xfId="21475"/>
    <cellStyle name="Comma [0] 2 15 2 5" xfId="56732"/>
    <cellStyle name="Comma [0] 2 15 3" xfId="4661"/>
    <cellStyle name="Comma [0] 2 15 3 2" xfId="13069"/>
    <cellStyle name="Comma [0] 2 15 3 3" xfId="38417"/>
    <cellStyle name="Comma [0] 2 15 4" xfId="10269"/>
    <cellStyle name="Comma [0] 2 15 4 2" xfId="28731"/>
    <cellStyle name="Comma [0] 2 15 5" xfId="48106"/>
    <cellStyle name="Comma [0] 2 15 6" xfId="50909"/>
    <cellStyle name="Comma [0] 2 15 7" xfId="18675"/>
    <cellStyle name="Comma [0] 2 15 8" xfId="53932"/>
    <cellStyle name="Comma [0] 2 16" xfId="2304"/>
    <cellStyle name="Comma [0] 2 16 2" xfId="7927"/>
    <cellStyle name="Comma [0] 2 16 2 2" xfId="16334"/>
    <cellStyle name="Comma [0] 2 16 2 2 2" xfId="41679"/>
    <cellStyle name="Comma [0] 2 16 2 3" xfId="31993"/>
    <cellStyle name="Comma [0] 2 16 2 4" xfId="21936"/>
    <cellStyle name="Comma [0] 2 16 2 5" xfId="57193"/>
    <cellStyle name="Comma [0] 2 16 3" xfId="5122"/>
    <cellStyle name="Comma [0] 2 16 3 2" xfId="13530"/>
    <cellStyle name="Comma [0] 2 16 3 3" xfId="38875"/>
    <cellStyle name="Comma [0] 2 16 4" xfId="10727"/>
    <cellStyle name="Comma [0] 2 16 4 2" xfId="29189"/>
    <cellStyle name="Comma [0] 2 16 5" xfId="48565"/>
    <cellStyle name="Comma [0] 2 16 6" xfId="51367"/>
    <cellStyle name="Comma [0] 2 16 7" xfId="19133"/>
    <cellStyle name="Comma [0] 2 16 8" xfId="54390"/>
    <cellStyle name="Comma [0] 2 17" xfId="2732"/>
    <cellStyle name="Comma [0] 2 17 2" xfId="8355"/>
    <cellStyle name="Comma [0] 2 17 2 2" xfId="16762"/>
    <cellStyle name="Comma [0] 2 17 2 2 2" xfId="46025"/>
    <cellStyle name="Comma [0] 2 17 2 2 3" xfId="36339"/>
    <cellStyle name="Comma [0] 2 17 2 2 4" xfId="26652"/>
    <cellStyle name="Comma [0] 2 17 2 3" xfId="25434"/>
    <cellStyle name="Comma [0] 2 17 2 3 2" xfId="44825"/>
    <cellStyle name="Comma [0] 2 17 2 3 3" xfId="35139"/>
    <cellStyle name="Comma [0] 2 17 2 4" xfId="42107"/>
    <cellStyle name="Comma [0] 2 17 2 5" xfId="32421"/>
    <cellStyle name="Comma [0] 2 17 2 6" xfId="22364"/>
    <cellStyle name="Comma [0] 2 17 2 7" xfId="57621"/>
    <cellStyle name="Comma [0] 2 17 3" xfId="5550"/>
    <cellStyle name="Comma [0] 2 17 3 2" xfId="13958"/>
    <cellStyle name="Comma [0] 2 17 3 2 2" xfId="44226"/>
    <cellStyle name="Comma [0] 2 17 3 3" xfId="34540"/>
    <cellStyle name="Comma [0] 2 17 3 4" xfId="24830"/>
    <cellStyle name="Comma [0] 2 17 4" xfId="11155"/>
    <cellStyle name="Comma [0] 2 17 4 2" xfId="39303"/>
    <cellStyle name="Comma [0] 2 17 5" xfId="29617"/>
    <cellStyle name="Comma [0] 2 17 6" xfId="48993"/>
    <cellStyle name="Comma [0] 2 17 7" xfId="51795"/>
    <cellStyle name="Comma [0] 2 17 8" xfId="19561"/>
    <cellStyle name="Comma [0] 2 17 9" xfId="54818"/>
    <cellStyle name="Comma [0] 2 18" xfId="5991"/>
    <cellStyle name="Comma [0] 2 18 2" xfId="14398"/>
    <cellStyle name="Comma [0] 2 18 2 2" xfId="39743"/>
    <cellStyle name="Comma [0] 2 18 3" xfId="30057"/>
    <cellStyle name="Comma [0] 2 18 4" xfId="20000"/>
    <cellStyle name="Comma [0] 2 18 5" xfId="55257"/>
    <cellStyle name="Comma [0] 2 19" xfId="3186"/>
    <cellStyle name="Comma [0] 2 19 2" xfId="11594"/>
    <cellStyle name="Comma [0] 2 19 2 2" xfId="42556"/>
    <cellStyle name="Comma [0] 2 19 3" xfId="32870"/>
    <cellStyle name="Comma [0] 2 19 4" xfId="22813"/>
    <cellStyle name="Comma [0] 2 2" xfId="180"/>
    <cellStyle name="Comma [0] 2 2 10" xfId="2760"/>
    <cellStyle name="Comma [0] 2 2 10 2" xfId="8383"/>
    <cellStyle name="Comma [0] 2 2 10 2 2" xfId="16790"/>
    <cellStyle name="Comma [0] 2 2 10 2 2 2" xfId="42135"/>
    <cellStyle name="Comma [0] 2 2 10 2 3" xfId="32449"/>
    <cellStyle name="Comma [0] 2 2 10 2 4" xfId="22392"/>
    <cellStyle name="Comma [0] 2 2 10 2 5" xfId="57649"/>
    <cellStyle name="Comma [0] 2 2 10 3" xfId="5578"/>
    <cellStyle name="Comma [0] 2 2 10 3 2" xfId="13986"/>
    <cellStyle name="Comma [0] 2 2 10 3 3" xfId="39331"/>
    <cellStyle name="Comma [0] 2 2 10 4" xfId="11183"/>
    <cellStyle name="Comma [0] 2 2 10 4 2" xfId="29645"/>
    <cellStyle name="Comma [0] 2 2 10 5" xfId="49021"/>
    <cellStyle name="Comma [0] 2 2 10 6" xfId="51823"/>
    <cellStyle name="Comma [0] 2 2 10 7" xfId="19589"/>
    <cellStyle name="Comma [0] 2 2 10 8" xfId="54846"/>
    <cellStyle name="Comma [0] 2 2 11" xfId="6065"/>
    <cellStyle name="Comma [0] 2 2 11 2" xfId="14472"/>
    <cellStyle name="Comma [0] 2 2 11 2 2" xfId="39817"/>
    <cellStyle name="Comma [0] 2 2 11 3" xfId="30131"/>
    <cellStyle name="Comma [0] 2 2 11 4" xfId="20074"/>
    <cellStyle name="Comma [0] 2 2 11 5" xfId="55331"/>
    <cellStyle name="Comma [0] 2 2 12" xfId="3260"/>
    <cellStyle name="Comma [0] 2 2 12 2" xfId="11668"/>
    <cellStyle name="Comma [0] 2 2 12 2 2" xfId="42557"/>
    <cellStyle name="Comma [0] 2 2 12 3" xfId="32871"/>
    <cellStyle name="Comma [0] 2 2 12 4" xfId="22814"/>
    <cellStyle name="Comma [0] 2 2 13" xfId="8869"/>
    <cellStyle name="Comma [0] 2 2 13 2" xfId="42794"/>
    <cellStyle name="Comma [0] 2 2 13 3" xfId="33108"/>
    <cellStyle name="Comma [0] 2 2 13 4" xfId="23051"/>
    <cellStyle name="Comma [0] 2 2 14" xfId="24852"/>
    <cellStyle name="Comma [0] 2 2 14 2" xfId="44248"/>
    <cellStyle name="Comma [0] 2 2 14 3" xfId="34562"/>
    <cellStyle name="Comma [0] 2 2 15" xfId="37017"/>
    <cellStyle name="Comma [0] 2 2 16" xfId="27331"/>
    <cellStyle name="Comma [0] 2 2 17" xfId="46704"/>
    <cellStyle name="Comma [0] 2 2 18" xfId="49509"/>
    <cellStyle name="Comma [0] 2 2 19" xfId="17275"/>
    <cellStyle name="Comma [0] 2 2 2" xfId="181"/>
    <cellStyle name="Comma [0] 2 2 2 10" xfId="3261"/>
    <cellStyle name="Comma [0] 2 2 2 10 2" xfId="11669"/>
    <cellStyle name="Comma [0] 2 2 2 10 2 2" xfId="44249"/>
    <cellStyle name="Comma [0] 2 2 2 10 3" xfId="34563"/>
    <cellStyle name="Comma [0] 2 2 2 10 4" xfId="24853"/>
    <cellStyle name="Comma [0] 2 2 2 11" xfId="8870"/>
    <cellStyle name="Comma [0] 2 2 2 11 2" xfId="37018"/>
    <cellStyle name="Comma [0] 2 2 2 12" xfId="27332"/>
    <cellStyle name="Comma [0] 2 2 2 13" xfId="46705"/>
    <cellStyle name="Comma [0] 2 2 2 14" xfId="49510"/>
    <cellStyle name="Comma [0] 2 2 2 15" xfId="17276"/>
    <cellStyle name="Comma [0] 2 2 2 16" xfId="52533"/>
    <cellStyle name="Comma [0] 2 2 2 2" xfId="182"/>
    <cellStyle name="Comma [0] 2 2 2 2 10" xfId="3262"/>
    <cellStyle name="Comma [0] 2 2 2 2 10 2" xfId="11670"/>
    <cellStyle name="Comma [0] 2 2 2 2 10 3" xfId="37019"/>
    <cellStyle name="Comma [0] 2 2 2 2 11" xfId="8871"/>
    <cellStyle name="Comma [0] 2 2 2 2 11 2" xfId="27333"/>
    <cellStyle name="Comma [0] 2 2 2 2 12" xfId="46706"/>
    <cellStyle name="Comma [0] 2 2 2 2 13" xfId="49511"/>
    <cellStyle name="Comma [0] 2 2 2 2 14" xfId="17277"/>
    <cellStyle name="Comma [0] 2 2 2 2 15" xfId="52534"/>
    <cellStyle name="Comma [0] 2 2 2 2 2" xfId="183"/>
    <cellStyle name="Comma [0] 2 2 2 2 2 10" xfId="24855"/>
    <cellStyle name="Comma [0] 2 2 2 2 2 10 2" xfId="44251"/>
    <cellStyle name="Comma [0] 2 2 2 2 2 10 3" xfId="34565"/>
    <cellStyle name="Comma [0] 2 2 2 2 2 11" xfId="37020"/>
    <cellStyle name="Comma [0] 2 2 2 2 2 12" xfId="27334"/>
    <cellStyle name="Comma [0] 2 2 2 2 2 13" xfId="46707"/>
    <cellStyle name="Comma [0] 2 2 2 2 2 14" xfId="49512"/>
    <cellStyle name="Comma [0] 2 2 2 2 2 15" xfId="17278"/>
    <cellStyle name="Comma [0] 2 2 2 2 2 16" xfId="52246"/>
    <cellStyle name="Comma [0] 2 2 2 2 2 17" xfId="52535"/>
    <cellStyle name="Comma [0] 2 2 2 2 2 2" xfId="1438"/>
    <cellStyle name="Comma [0] 2 2 2 2 2 2 10" xfId="53602"/>
    <cellStyle name="Comma [0] 2 2 2 2 2 2 2" xfId="7136"/>
    <cellStyle name="Comma [0] 2 2 2 2 2 2 2 2" xfId="15543"/>
    <cellStyle name="Comma [0] 2 2 2 2 2 2 2 2 2" xfId="46396"/>
    <cellStyle name="Comma [0] 2 2 2 2 2 2 2 2 3" xfId="36710"/>
    <cellStyle name="Comma [0] 2 2 2 2 2 2 2 2 4" xfId="27023"/>
    <cellStyle name="Comma [0] 2 2 2 2 2 2 2 3" xfId="25806"/>
    <cellStyle name="Comma [0] 2 2 2 2 2 2 2 3 2" xfId="45196"/>
    <cellStyle name="Comma [0] 2 2 2 2 2 2 2 3 3" xfId="35510"/>
    <cellStyle name="Comma [0] 2 2 2 2 2 2 2 4" xfId="40888"/>
    <cellStyle name="Comma [0] 2 2 2 2 2 2 2 5" xfId="31202"/>
    <cellStyle name="Comma [0] 2 2 2 2 2 2 2 6" xfId="21145"/>
    <cellStyle name="Comma [0] 2 2 2 2 2 2 2 7" xfId="56402"/>
    <cellStyle name="Comma [0] 2 2 2 2 2 2 3" xfId="4331"/>
    <cellStyle name="Comma [0] 2 2 2 2 2 2 3 2" xfId="12739"/>
    <cellStyle name="Comma [0] 2 2 2 2 2 2 3 2 2" xfId="45803"/>
    <cellStyle name="Comma [0] 2 2 2 2 2 2 3 2 3" xfId="36117"/>
    <cellStyle name="Comma [0] 2 2 2 2 2 2 3 2 4" xfId="26429"/>
    <cellStyle name="Comma [0] 2 2 2 2 2 2 3 3" xfId="43074"/>
    <cellStyle name="Comma [0] 2 2 2 2 2 2 3 4" xfId="33388"/>
    <cellStyle name="Comma [0] 2 2 2 2 2 2 3 5" xfId="23332"/>
    <cellStyle name="Comma [0] 2 2 2 2 2 2 4" xfId="9939"/>
    <cellStyle name="Comma [0] 2 2 2 2 2 2 4 2" xfId="44603"/>
    <cellStyle name="Comma [0] 2 2 2 2 2 2 4 3" xfId="34917"/>
    <cellStyle name="Comma [0] 2 2 2 2 2 2 4 4" xfId="25208"/>
    <cellStyle name="Comma [0] 2 2 2 2 2 2 5" xfId="38087"/>
    <cellStyle name="Comma [0] 2 2 2 2 2 2 6" xfId="28401"/>
    <cellStyle name="Comma [0] 2 2 2 2 2 2 7" xfId="47776"/>
    <cellStyle name="Comma [0] 2 2 2 2 2 2 8" xfId="50579"/>
    <cellStyle name="Comma [0] 2 2 2 2 2 2 9" xfId="18345"/>
    <cellStyle name="Comma [0] 2 2 2 2 2 3" xfId="867"/>
    <cellStyle name="Comma [0] 2 2 2 2 2 3 10" xfId="53072"/>
    <cellStyle name="Comma [0] 2 2 2 2 2 3 2" xfId="6606"/>
    <cellStyle name="Comma [0] 2 2 2 2 2 3 2 2" xfId="15013"/>
    <cellStyle name="Comma [0] 2 2 2 2 2 3 2 2 2" xfId="46050"/>
    <cellStyle name="Comma [0] 2 2 2 2 2 3 2 2 3" xfId="36364"/>
    <cellStyle name="Comma [0] 2 2 2 2 2 3 2 2 4" xfId="26677"/>
    <cellStyle name="Comma [0] 2 2 2 2 2 3 2 3" xfId="40358"/>
    <cellStyle name="Comma [0] 2 2 2 2 2 3 2 4" xfId="30672"/>
    <cellStyle name="Comma [0] 2 2 2 2 2 3 2 5" xfId="20615"/>
    <cellStyle name="Comma [0] 2 2 2 2 2 3 2 6" xfId="55872"/>
    <cellStyle name="Comma [0] 2 2 2 2 2 3 3" xfId="3801"/>
    <cellStyle name="Comma [0] 2 2 2 2 2 3 3 2" xfId="12209"/>
    <cellStyle name="Comma [0] 2 2 2 2 2 3 3 2 2" xfId="43073"/>
    <cellStyle name="Comma [0] 2 2 2 2 2 3 3 3" xfId="33387"/>
    <cellStyle name="Comma [0] 2 2 2 2 2 3 3 4" xfId="23331"/>
    <cellStyle name="Comma [0] 2 2 2 2 2 3 4" xfId="9409"/>
    <cellStyle name="Comma [0] 2 2 2 2 2 3 4 2" xfId="44850"/>
    <cellStyle name="Comma [0] 2 2 2 2 2 3 4 3" xfId="35164"/>
    <cellStyle name="Comma [0] 2 2 2 2 2 3 4 4" xfId="25459"/>
    <cellStyle name="Comma [0] 2 2 2 2 2 3 5" xfId="37557"/>
    <cellStyle name="Comma [0] 2 2 2 2 2 3 6" xfId="27871"/>
    <cellStyle name="Comma [0] 2 2 2 2 2 3 7" xfId="47246"/>
    <cellStyle name="Comma [0] 2 2 2 2 2 3 8" xfId="50049"/>
    <cellStyle name="Comma [0] 2 2 2 2 2 3 9" xfId="17815"/>
    <cellStyle name="Comma [0] 2 2 2 2 2 4" xfId="1912"/>
    <cellStyle name="Comma [0] 2 2 2 2 2 4 2" xfId="7566"/>
    <cellStyle name="Comma [0] 2 2 2 2 2 4 2 2" xfId="15973"/>
    <cellStyle name="Comma [0] 2 2 2 2 2 4 2 2 2" xfId="41318"/>
    <cellStyle name="Comma [0] 2 2 2 2 2 4 2 3" xfId="31632"/>
    <cellStyle name="Comma [0] 2 2 2 2 2 4 2 4" xfId="21575"/>
    <cellStyle name="Comma [0] 2 2 2 2 2 4 2 5" xfId="56832"/>
    <cellStyle name="Comma [0] 2 2 2 2 2 4 3" xfId="4761"/>
    <cellStyle name="Comma [0] 2 2 2 2 2 4 3 2" xfId="13169"/>
    <cellStyle name="Comma [0] 2 2 2 2 2 4 3 2 2" xfId="45458"/>
    <cellStyle name="Comma [0] 2 2 2 2 2 4 3 3" xfId="35772"/>
    <cellStyle name="Comma [0] 2 2 2 2 2 4 3 4" xfId="26084"/>
    <cellStyle name="Comma [0] 2 2 2 2 2 4 4" xfId="10369"/>
    <cellStyle name="Comma [0] 2 2 2 2 2 4 4 2" xfId="38517"/>
    <cellStyle name="Comma [0] 2 2 2 2 2 4 5" xfId="28831"/>
    <cellStyle name="Comma [0] 2 2 2 2 2 4 6" xfId="48206"/>
    <cellStyle name="Comma [0] 2 2 2 2 2 4 7" xfId="51009"/>
    <cellStyle name="Comma [0] 2 2 2 2 2 4 8" xfId="18775"/>
    <cellStyle name="Comma [0] 2 2 2 2 2 4 9" xfId="54032"/>
    <cellStyle name="Comma [0] 2 2 2 2 2 5" xfId="2404"/>
    <cellStyle name="Comma [0] 2 2 2 2 2 5 2" xfId="8027"/>
    <cellStyle name="Comma [0] 2 2 2 2 2 5 2 2" xfId="16434"/>
    <cellStyle name="Comma [0] 2 2 2 2 2 5 2 2 2" xfId="41779"/>
    <cellStyle name="Comma [0] 2 2 2 2 2 5 2 3" xfId="32093"/>
    <cellStyle name="Comma [0] 2 2 2 2 2 5 2 4" xfId="22036"/>
    <cellStyle name="Comma [0] 2 2 2 2 2 5 2 5" xfId="57293"/>
    <cellStyle name="Comma [0] 2 2 2 2 2 5 3" xfId="5222"/>
    <cellStyle name="Comma [0] 2 2 2 2 2 5 3 2" xfId="13630"/>
    <cellStyle name="Comma [0] 2 2 2 2 2 5 3 3" xfId="38975"/>
    <cellStyle name="Comma [0] 2 2 2 2 2 5 4" xfId="10827"/>
    <cellStyle name="Comma [0] 2 2 2 2 2 5 4 2" xfId="29289"/>
    <cellStyle name="Comma [0] 2 2 2 2 2 5 5" xfId="48665"/>
    <cellStyle name="Comma [0] 2 2 2 2 2 5 6" xfId="51467"/>
    <cellStyle name="Comma [0] 2 2 2 2 2 5 7" xfId="19233"/>
    <cellStyle name="Comma [0] 2 2 2 2 2 5 8" xfId="54490"/>
    <cellStyle name="Comma [0] 2 2 2 2 2 6" xfId="2832"/>
    <cellStyle name="Comma [0] 2 2 2 2 2 6 2" xfId="8455"/>
    <cellStyle name="Comma [0] 2 2 2 2 2 6 2 2" xfId="16862"/>
    <cellStyle name="Comma [0] 2 2 2 2 2 6 2 2 2" xfId="42207"/>
    <cellStyle name="Comma [0] 2 2 2 2 2 6 2 3" xfId="32521"/>
    <cellStyle name="Comma [0] 2 2 2 2 2 6 2 4" xfId="22464"/>
    <cellStyle name="Comma [0] 2 2 2 2 2 6 2 5" xfId="57721"/>
    <cellStyle name="Comma [0] 2 2 2 2 2 6 3" xfId="5650"/>
    <cellStyle name="Comma [0] 2 2 2 2 2 6 3 2" xfId="14058"/>
    <cellStyle name="Comma [0] 2 2 2 2 2 6 3 3" xfId="39403"/>
    <cellStyle name="Comma [0] 2 2 2 2 2 6 4" xfId="11255"/>
    <cellStyle name="Comma [0] 2 2 2 2 2 6 4 2" xfId="29717"/>
    <cellStyle name="Comma [0] 2 2 2 2 2 6 5" xfId="49093"/>
    <cellStyle name="Comma [0] 2 2 2 2 2 6 6" xfId="51895"/>
    <cellStyle name="Comma [0] 2 2 2 2 2 6 7" xfId="19661"/>
    <cellStyle name="Comma [0] 2 2 2 2 2 6 8" xfId="54918"/>
    <cellStyle name="Comma [0] 2 2 2 2 2 7" xfId="6068"/>
    <cellStyle name="Comma [0] 2 2 2 2 2 7 2" xfId="14475"/>
    <cellStyle name="Comma [0] 2 2 2 2 2 7 2 2" xfId="39820"/>
    <cellStyle name="Comma [0] 2 2 2 2 2 7 3" xfId="30134"/>
    <cellStyle name="Comma [0] 2 2 2 2 2 7 4" xfId="20077"/>
    <cellStyle name="Comma [0] 2 2 2 2 2 7 5" xfId="55334"/>
    <cellStyle name="Comma [0] 2 2 2 2 2 8" xfId="3263"/>
    <cellStyle name="Comma [0] 2 2 2 2 2 8 2" xfId="11671"/>
    <cellStyle name="Comma [0] 2 2 2 2 2 8 2 2" xfId="42558"/>
    <cellStyle name="Comma [0] 2 2 2 2 2 8 3" xfId="32872"/>
    <cellStyle name="Comma [0] 2 2 2 2 2 8 4" xfId="22815"/>
    <cellStyle name="Comma [0] 2 2 2 2 2 9" xfId="8872"/>
    <cellStyle name="Comma [0] 2 2 2 2 2 9 2" xfId="42797"/>
    <cellStyle name="Comma [0] 2 2 2 2 2 9 3" xfId="33111"/>
    <cellStyle name="Comma [0] 2 2 2 2 2 9 4" xfId="23054"/>
    <cellStyle name="Comma [0] 2 2 2 2 3" xfId="184"/>
    <cellStyle name="Comma [0] 2 2 2 2 3 10" xfId="24856"/>
    <cellStyle name="Comma [0] 2 2 2 2 3 10 2" xfId="44252"/>
    <cellStyle name="Comma [0] 2 2 2 2 3 10 3" xfId="34566"/>
    <cellStyle name="Comma [0] 2 2 2 2 3 11" xfId="37021"/>
    <cellStyle name="Comma [0] 2 2 2 2 3 12" xfId="27335"/>
    <cellStyle name="Comma [0] 2 2 2 2 3 13" xfId="46708"/>
    <cellStyle name="Comma [0] 2 2 2 2 3 14" xfId="49513"/>
    <cellStyle name="Comma [0] 2 2 2 2 3 15" xfId="17279"/>
    <cellStyle name="Comma [0] 2 2 2 2 3 16" xfId="52247"/>
    <cellStyle name="Comma [0] 2 2 2 2 3 17" xfId="52536"/>
    <cellStyle name="Comma [0] 2 2 2 2 3 2" xfId="1439"/>
    <cellStyle name="Comma [0] 2 2 2 2 3 2 10" xfId="53603"/>
    <cellStyle name="Comma [0] 2 2 2 2 3 2 2" xfId="7137"/>
    <cellStyle name="Comma [0] 2 2 2 2 3 2 2 2" xfId="15544"/>
    <cellStyle name="Comma [0] 2 2 2 2 3 2 2 2 2" xfId="46397"/>
    <cellStyle name="Comma [0] 2 2 2 2 3 2 2 2 3" xfId="36711"/>
    <cellStyle name="Comma [0] 2 2 2 2 3 2 2 2 4" xfId="27024"/>
    <cellStyle name="Comma [0] 2 2 2 2 3 2 2 3" xfId="25807"/>
    <cellStyle name="Comma [0] 2 2 2 2 3 2 2 3 2" xfId="45197"/>
    <cellStyle name="Comma [0] 2 2 2 2 3 2 2 3 3" xfId="35511"/>
    <cellStyle name="Comma [0] 2 2 2 2 3 2 2 4" xfId="40889"/>
    <cellStyle name="Comma [0] 2 2 2 2 3 2 2 5" xfId="31203"/>
    <cellStyle name="Comma [0] 2 2 2 2 3 2 2 6" xfId="21146"/>
    <cellStyle name="Comma [0] 2 2 2 2 3 2 2 7" xfId="56403"/>
    <cellStyle name="Comma [0] 2 2 2 2 3 2 3" xfId="4332"/>
    <cellStyle name="Comma [0] 2 2 2 2 3 2 3 2" xfId="12740"/>
    <cellStyle name="Comma [0] 2 2 2 2 3 2 3 2 2" xfId="45804"/>
    <cellStyle name="Comma [0] 2 2 2 2 3 2 3 2 3" xfId="36118"/>
    <cellStyle name="Comma [0] 2 2 2 2 3 2 3 2 4" xfId="26430"/>
    <cellStyle name="Comma [0] 2 2 2 2 3 2 3 3" xfId="43069"/>
    <cellStyle name="Comma [0] 2 2 2 2 3 2 3 4" xfId="33383"/>
    <cellStyle name="Comma [0] 2 2 2 2 3 2 3 5" xfId="23327"/>
    <cellStyle name="Comma [0] 2 2 2 2 3 2 4" xfId="9940"/>
    <cellStyle name="Comma [0] 2 2 2 2 3 2 4 2" xfId="44604"/>
    <cellStyle name="Comma [0] 2 2 2 2 3 2 4 3" xfId="34918"/>
    <cellStyle name="Comma [0] 2 2 2 2 3 2 4 4" xfId="25209"/>
    <cellStyle name="Comma [0] 2 2 2 2 3 2 5" xfId="38088"/>
    <cellStyle name="Comma [0] 2 2 2 2 3 2 6" xfId="28402"/>
    <cellStyle name="Comma [0] 2 2 2 2 3 2 7" xfId="47777"/>
    <cellStyle name="Comma [0] 2 2 2 2 3 2 8" xfId="50580"/>
    <cellStyle name="Comma [0] 2 2 2 2 3 2 9" xfId="18346"/>
    <cellStyle name="Comma [0] 2 2 2 2 3 3" xfId="868"/>
    <cellStyle name="Comma [0] 2 2 2 2 3 3 10" xfId="53073"/>
    <cellStyle name="Comma [0] 2 2 2 2 3 3 2" xfId="6607"/>
    <cellStyle name="Comma [0] 2 2 2 2 3 3 2 2" xfId="15014"/>
    <cellStyle name="Comma [0] 2 2 2 2 3 3 2 2 2" xfId="46051"/>
    <cellStyle name="Comma [0] 2 2 2 2 3 3 2 2 3" xfId="36365"/>
    <cellStyle name="Comma [0] 2 2 2 2 3 3 2 2 4" xfId="26678"/>
    <cellStyle name="Comma [0] 2 2 2 2 3 3 2 3" xfId="40359"/>
    <cellStyle name="Comma [0] 2 2 2 2 3 3 2 4" xfId="30673"/>
    <cellStyle name="Comma [0] 2 2 2 2 3 3 2 5" xfId="20616"/>
    <cellStyle name="Comma [0] 2 2 2 2 3 3 2 6" xfId="55873"/>
    <cellStyle name="Comma [0] 2 2 2 2 3 3 3" xfId="3802"/>
    <cellStyle name="Comma [0] 2 2 2 2 3 3 3 2" xfId="12210"/>
    <cellStyle name="Comma [0] 2 2 2 2 3 3 3 2 2" xfId="43068"/>
    <cellStyle name="Comma [0] 2 2 2 2 3 3 3 3" xfId="33382"/>
    <cellStyle name="Comma [0] 2 2 2 2 3 3 3 4" xfId="23326"/>
    <cellStyle name="Comma [0] 2 2 2 2 3 3 4" xfId="9410"/>
    <cellStyle name="Comma [0] 2 2 2 2 3 3 4 2" xfId="44851"/>
    <cellStyle name="Comma [0] 2 2 2 2 3 3 4 3" xfId="35165"/>
    <cellStyle name="Comma [0] 2 2 2 2 3 3 4 4" xfId="25460"/>
    <cellStyle name="Comma [0] 2 2 2 2 3 3 5" xfId="37558"/>
    <cellStyle name="Comma [0] 2 2 2 2 3 3 6" xfId="27872"/>
    <cellStyle name="Comma [0] 2 2 2 2 3 3 7" xfId="47247"/>
    <cellStyle name="Comma [0] 2 2 2 2 3 3 8" xfId="50050"/>
    <cellStyle name="Comma [0] 2 2 2 2 3 3 9" xfId="17816"/>
    <cellStyle name="Comma [0] 2 2 2 2 3 4" xfId="1913"/>
    <cellStyle name="Comma [0] 2 2 2 2 3 4 2" xfId="7567"/>
    <cellStyle name="Comma [0] 2 2 2 2 3 4 2 2" xfId="15974"/>
    <cellStyle name="Comma [0] 2 2 2 2 3 4 2 2 2" xfId="41319"/>
    <cellStyle name="Comma [0] 2 2 2 2 3 4 2 3" xfId="31633"/>
    <cellStyle name="Comma [0] 2 2 2 2 3 4 2 4" xfId="21576"/>
    <cellStyle name="Comma [0] 2 2 2 2 3 4 2 5" xfId="56833"/>
    <cellStyle name="Comma [0] 2 2 2 2 3 4 3" xfId="4762"/>
    <cellStyle name="Comma [0] 2 2 2 2 3 4 3 2" xfId="13170"/>
    <cellStyle name="Comma [0] 2 2 2 2 3 4 3 2 2" xfId="45459"/>
    <cellStyle name="Comma [0] 2 2 2 2 3 4 3 3" xfId="35773"/>
    <cellStyle name="Comma [0] 2 2 2 2 3 4 3 4" xfId="26085"/>
    <cellStyle name="Comma [0] 2 2 2 2 3 4 4" xfId="10370"/>
    <cellStyle name="Comma [0] 2 2 2 2 3 4 4 2" xfId="38518"/>
    <cellStyle name="Comma [0] 2 2 2 2 3 4 5" xfId="28832"/>
    <cellStyle name="Comma [0] 2 2 2 2 3 4 6" xfId="48207"/>
    <cellStyle name="Comma [0] 2 2 2 2 3 4 7" xfId="51010"/>
    <cellStyle name="Comma [0] 2 2 2 2 3 4 8" xfId="18776"/>
    <cellStyle name="Comma [0] 2 2 2 2 3 4 9" xfId="54033"/>
    <cellStyle name="Comma [0] 2 2 2 2 3 5" xfId="2405"/>
    <cellStyle name="Comma [0] 2 2 2 2 3 5 2" xfId="8028"/>
    <cellStyle name="Comma [0] 2 2 2 2 3 5 2 2" xfId="16435"/>
    <cellStyle name="Comma [0] 2 2 2 2 3 5 2 2 2" xfId="41780"/>
    <cellStyle name="Comma [0] 2 2 2 2 3 5 2 3" xfId="32094"/>
    <cellStyle name="Comma [0] 2 2 2 2 3 5 2 4" xfId="22037"/>
    <cellStyle name="Comma [0] 2 2 2 2 3 5 2 5" xfId="57294"/>
    <cellStyle name="Comma [0] 2 2 2 2 3 5 3" xfId="5223"/>
    <cellStyle name="Comma [0] 2 2 2 2 3 5 3 2" xfId="13631"/>
    <cellStyle name="Comma [0] 2 2 2 2 3 5 3 3" xfId="38976"/>
    <cellStyle name="Comma [0] 2 2 2 2 3 5 4" xfId="10828"/>
    <cellStyle name="Comma [0] 2 2 2 2 3 5 4 2" xfId="29290"/>
    <cellStyle name="Comma [0] 2 2 2 2 3 5 5" xfId="48666"/>
    <cellStyle name="Comma [0] 2 2 2 2 3 5 6" xfId="51468"/>
    <cellStyle name="Comma [0] 2 2 2 2 3 5 7" xfId="19234"/>
    <cellStyle name="Comma [0] 2 2 2 2 3 5 8" xfId="54491"/>
    <cellStyle name="Comma [0] 2 2 2 2 3 6" xfId="2833"/>
    <cellStyle name="Comma [0] 2 2 2 2 3 6 2" xfId="8456"/>
    <cellStyle name="Comma [0] 2 2 2 2 3 6 2 2" xfId="16863"/>
    <cellStyle name="Comma [0] 2 2 2 2 3 6 2 2 2" xfId="42208"/>
    <cellStyle name="Comma [0] 2 2 2 2 3 6 2 3" xfId="32522"/>
    <cellStyle name="Comma [0] 2 2 2 2 3 6 2 4" xfId="22465"/>
    <cellStyle name="Comma [0] 2 2 2 2 3 6 2 5" xfId="57722"/>
    <cellStyle name="Comma [0] 2 2 2 2 3 6 3" xfId="5651"/>
    <cellStyle name="Comma [0] 2 2 2 2 3 6 3 2" xfId="14059"/>
    <cellStyle name="Comma [0] 2 2 2 2 3 6 3 3" xfId="39404"/>
    <cellStyle name="Comma [0] 2 2 2 2 3 6 4" xfId="11256"/>
    <cellStyle name="Comma [0] 2 2 2 2 3 6 4 2" xfId="29718"/>
    <cellStyle name="Comma [0] 2 2 2 2 3 6 5" xfId="49094"/>
    <cellStyle name="Comma [0] 2 2 2 2 3 6 6" xfId="51896"/>
    <cellStyle name="Comma [0] 2 2 2 2 3 6 7" xfId="19662"/>
    <cellStyle name="Comma [0] 2 2 2 2 3 6 8" xfId="54919"/>
    <cellStyle name="Comma [0] 2 2 2 2 3 7" xfId="6069"/>
    <cellStyle name="Comma [0] 2 2 2 2 3 7 2" xfId="14476"/>
    <cellStyle name="Comma [0] 2 2 2 2 3 7 2 2" xfId="39821"/>
    <cellStyle name="Comma [0] 2 2 2 2 3 7 3" xfId="30135"/>
    <cellStyle name="Comma [0] 2 2 2 2 3 7 4" xfId="20078"/>
    <cellStyle name="Comma [0] 2 2 2 2 3 7 5" xfId="55335"/>
    <cellStyle name="Comma [0] 2 2 2 2 3 8" xfId="3264"/>
    <cellStyle name="Comma [0] 2 2 2 2 3 8 2" xfId="11672"/>
    <cellStyle name="Comma [0] 2 2 2 2 3 8 2 2" xfId="42559"/>
    <cellStyle name="Comma [0] 2 2 2 2 3 8 3" xfId="32873"/>
    <cellStyle name="Comma [0] 2 2 2 2 3 8 4" xfId="22816"/>
    <cellStyle name="Comma [0] 2 2 2 2 3 9" xfId="8873"/>
    <cellStyle name="Comma [0] 2 2 2 2 3 9 2" xfId="42798"/>
    <cellStyle name="Comma [0] 2 2 2 2 3 9 3" xfId="33112"/>
    <cellStyle name="Comma [0] 2 2 2 2 3 9 4" xfId="23055"/>
    <cellStyle name="Comma [0] 2 2 2 2 4" xfId="1437"/>
    <cellStyle name="Comma [0] 2 2 2 2 4 10" xfId="53601"/>
    <cellStyle name="Comma [0] 2 2 2 2 4 2" xfId="7135"/>
    <cellStyle name="Comma [0] 2 2 2 2 4 2 2" xfId="15542"/>
    <cellStyle name="Comma [0] 2 2 2 2 4 2 2 2" xfId="46049"/>
    <cellStyle name="Comma [0] 2 2 2 2 4 2 2 3" xfId="36363"/>
    <cellStyle name="Comma [0] 2 2 2 2 4 2 2 4" xfId="26676"/>
    <cellStyle name="Comma [0] 2 2 2 2 4 2 3" xfId="40887"/>
    <cellStyle name="Comma [0] 2 2 2 2 4 2 4" xfId="31201"/>
    <cellStyle name="Comma [0] 2 2 2 2 4 2 5" xfId="21144"/>
    <cellStyle name="Comma [0] 2 2 2 2 4 2 6" xfId="56401"/>
    <cellStyle name="Comma [0] 2 2 2 2 4 3" xfId="4330"/>
    <cellStyle name="Comma [0] 2 2 2 2 4 3 2" xfId="12738"/>
    <cellStyle name="Comma [0] 2 2 2 2 4 3 2 2" xfId="43067"/>
    <cellStyle name="Comma [0] 2 2 2 2 4 3 3" xfId="33381"/>
    <cellStyle name="Comma [0] 2 2 2 2 4 3 4" xfId="23325"/>
    <cellStyle name="Comma [0] 2 2 2 2 4 4" xfId="9938"/>
    <cellStyle name="Comma [0] 2 2 2 2 4 4 2" xfId="44849"/>
    <cellStyle name="Comma [0] 2 2 2 2 4 4 3" xfId="35163"/>
    <cellStyle name="Comma [0] 2 2 2 2 4 4 4" xfId="25458"/>
    <cellStyle name="Comma [0] 2 2 2 2 4 5" xfId="38086"/>
    <cellStyle name="Comma [0] 2 2 2 2 4 6" xfId="28400"/>
    <cellStyle name="Comma [0] 2 2 2 2 4 7" xfId="47775"/>
    <cellStyle name="Comma [0] 2 2 2 2 4 8" xfId="50578"/>
    <cellStyle name="Comma [0] 2 2 2 2 4 9" xfId="18344"/>
    <cellStyle name="Comma [0] 2 2 2 2 5" xfId="1911"/>
    <cellStyle name="Comma [0] 2 2 2 2 5 2" xfId="7565"/>
    <cellStyle name="Comma [0] 2 2 2 2 5 2 2" xfId="15972"/>
    <cellStyle name="Comma [0] 2 2 2 2 5 2 2 2" xfId="41317"/>
    <cellStyle name="Comma [0] 2 2 2 2 5 2 3" xfId="31631"/>
    <cellStyle name="Comma [0] 2 2 2 2 5 2 4" xfId="21574"/>
    <cellStyle name="Comma [0] 2 2 2 2 5 2 5" xfId="56831"/>
    <cellStyle name="Comma [0] 2 2 2 2 5 3" xfId="4760"/>
    <cellStyle name="Comma [0] 2 2 2 2 5 3 2" xfId="13168"/>
    <cellStyle name="Comma [0] 2 2 2 2 5 3 2 2" xfId="45457"/>
    <cellStyle name="Comma [0] 2 2 2 2 5 3 3" xfId="35771"/>
    <cellStyle name="Comma [0] 2 2 2 2 5 3 4" xfId="26083"/>
    <cellStyle name="Comma [0] 2 2 2 2 5 4" xfId="10368"/>
    <cellStyle name="Comma [0] 2 2 2 2 5 4 2" xfId="38516"/>
    <cellStyle name="Comma [0] 2 2 2 2 5 5" xfId="28830"/>
    <cellStyle name="Comma [0] 2 2 2 2 5 6" xfId="48205"/>
    <cellStyle name="Comma [0] 2 2 2 2 5 7" xfId="51008"/>
    <cellStyle name="Comma [0] 2 2 2 2 5 8" xfId="18774"/>
    <cellStyle name="Comma [0] 2 2 2 2 5 9" xfId="54031"/>
    <cellStyle name="Comma [0] 2 2 2 2 6" xfId="2403"/>
    <cellStyle name="Comma [0] 2 2 2 2 6 2" xfId="8026"/>
    <cellStyle name="Comma [0] 2 2 2 2 6 2 2" xfId="16433"/>
    <cellStyle name="Comma [0] 2 2 2 2 6 2 2 2" xfId="41778"/>
    <cellStyle name="Comma [0] 2 2 2 2 6 2 3" xfId="32092"/>
    <cellStyle name="Comma [0] 2 2 2 2 6 2 4" xfId="22035"/>
    <cellStyle name="Comma [0] 2 2 2 2 6 2 5" xfId="57292"/>
    <cellStyle name="Comma [0] 2 2 2 2 6 3" xfId="5221"/>
    <cellStyle name="Comma [0] 2 2 2 2 6 3 2" xfId="13629"/>
    <cellStyle name="Comma [0] 2 2 2 2 6 3 3" xfId="38974"/>
    <cellStyle name="Comma [0] 2 2 2 2 6 4" xfId="10826"/>
    <cellStyle name="Comma [0] 2 2 2 2 6 4 2" xfId="29288"/>
    <cellStyle name="Comma [0] 2 2 2 2 6 5" xfId="48664"/>
    <cellStyle name="Comma [0] 2 2 2 2 6 6" xfId="51466"/>
    <cellStyle name="Comma [0] 2 2 2 2 6 7" xfId="19232"/>
    <cellStyle name="Comma [0] 2 2 2 2 6 8" xfId="54489"/>
    <cellStyle name="Comma [0] 2 2 2 2 7" xfId="2831"/>
    <cellStyle name="Comma [0] 2 2 2 2 7 2" xfId="8454"/>
    <cellStyle name="Comma [0] 2 2 2 2 7 2 2" xfId="16861"/>
    <cellStyle name="Comma [0] 2 2 2 2 7 2 2 2" xfId="42206"/>
    <cellStyle name="Comma [0] 2 2 2 2 7 2 3" xfId="32520"/>
    <cellStyle name="Comma [0] 2 2 2 2 7 2 4" xfId="22463"/>
    <cellStyle name="Comma [0] 2 2 2 2 7 2 5" xfId="57720"/>
    <cellStyle name="Comma [0] 2 2 2 2 7 3" xfId="5649"/>
    <cellStyle name="Comma [0] 2 2 2 2 7 3 2" xfId="14057"/>
    <cellStyle name="Comma [0] 2 2 2 2 7 3 3" xfId="39402"/>
    <cellStyle name="Comma [0] 2 2 2 2 7 4" xfId="11254"/>
    <cellStyle name="Comma [0] 2 2 2 2 7 4 2" xfId="29716"/>
    <cellStyle name="Comma [0] 2 2 2 2 7 5" xfId="49092"/>
    <cellStyle name="Comma [0] 2 2 2 2 7 6" xfId="51894"/>
    <cellStyle name="Comma [0] 2 2 2 2 7 7" xfId="19660"/>
    <cellStyle name="Comma [0] 2 2 2 2 7 8" xfId="54917"/>
    <cellStyle name="Comma [0] 2 2 2 2 8" xfId="3180"/>
    <cellStyle name="Comma [0] 2 2 2 2 8 2" xfId="8793"/>
    <cellStyle name="Comma [0] 2 2 2 2 8 2 2" xfId="17199"/>
    <cellStyle name="Comma [0] 2 2 2 2 8 2 3" xfId="39819"/>
    <cellStyle name="Comma [0] 2 2 2 2 8 3" xfId="30133"/>
    <cellStyle name="Comma [0] 2 2 2 2 8 4" xfId="20076"/>
    <cellStyle name="Comma [0] 2 2 2 2 8 5" xfId="58058"/>
    <cellStyle name="Comma [0] 2 2 2 2 9" xfId="6067"/>
    <cellStyle name="Comma [0] 2 2 2 2 9 2" xfId="14474"/>
    <cellStyle name="Comma [0] 2 2 2 2 9 2 2" xfId="44250"/>
    <cellStyle name="Comma [0] 2 2 2 2 9 3" xfId="34564"/>
    <cellStyle name="Comma [0] 2 2 2 2 9 4" xfId="24854"/>
    <cellStyle name="Comma [0] 2 2 2 2 9 5" xfId="55333"/>
    <cellStyle name="Comma [0] 2 2 2 3" xfId="74"/>
    <cellStyle name="Comma [0] 2 2 2 3 10" xfId="2406"/>
    <cellStyle name="Comma [0] 2 2 2 3 10 2" xfId="8029"/>
    <cellStyle name="Comma [0] 2 2 2 3 10 2 2" xfId="16436"/>
    <cellStyle name="Comma [0] 2 2 2 3 10 2 2 2" xfId="41781"/>
    <cellStyle name="Comma [0] 2 2 2 3 10 2 3" xfId="32095"/>
    <cellStyle name="Comma [0] 2 2 2 3 10 2 4" xfId="22038"/>
    <cellStyle name="Comma [0] 2 2 2 3 10 2 5" xfId="57295"/>
    <cellStyle name="Comma [0] 2 2 2 3 10 3" xfId="5224"/>
    <cellStyle name="Comma [0] 2 2 2 3 10 3 2" xfId="13632"/>
    <cellStyle name="Comma [0] 2 2 2 3 10 3 3" xfId="38977"/>
    <cellStyle name="Comma [0] 2 2 2 3 10 4" xfId="10829"/>
    <cellStyle name="Comma [0] 2 2 2 3 10 4 2" xfId="29291"/>
    <cellStyle name="Comma [0] 2 2 2 3 10 5" xfId="48667"/>
    <cellStyle name="Comma [0] 2 2 2 3 10 6" xfId="51469"/>
    <cellStyle name="Comma [0] 2 2 2 3 10 7" xfId="19235"/>
    <cellStyle name="Comma [0] 2 2 2 3 10 8" xfId="54492"/>
    <cellStyle name="Comma [0] 2 2 2 3 11" xfId="2834"/>
    <cellStyle name="Comma [0] 2 2 2 3 11 2" xfId="8457"/>
    <cellStyle name="Comma [0] 2 2 2 3 11 2 2" xfId="16864"/>
    <cellStyle name="Comma [0] 2 2 2 3 11 2 2 2" xfId="42209"/>
    <cellStyle name="Comma [0] 2 2 2 3 11 2 3" xfId="32523"/>
    <cellStyle name="Comma [0] 2 2 2 3 11 2 4" xfId="22466"/>
    <cellStyle name="Comma [0] 2 2 2 3 11 2 5" xfId="57723"/>
    <cellStyle name="Comma [0] 2 2 2 3 11 3" xfId="5652"/>
    <cellStyle name="Comma [0] 2 2 2 3 11 3 2" xfId="14060"/>
    <cellStyle name="Comma [0] 2 2 2 3 11 3 3" xfId="39405"/>
    <cellStyle name="Comma [0] 2 2 2 3 11 4" xfId="11257"/>
    <cellStyle name="Comma [0] 2 2 2 3 11 4 2" xfId="29719"/>
    <cellStyle name="Comma [0] 2 2 2 3 11 5" xfId="49095"/>
    <cellStyle name="Comma [0] 2 2 2 3 11 6" xfId="51897"/>
    <cellStyle name="Comma [0] 2 2 2 3 11 7" xfId="19663"/>
    <cellStyle name="Comma [0] 2 2 2 3 11 8" xfId="54920"/>
    <cellStyle name="Comma [0] 2 2 2 3 12" xfId="5998"/>
    <cellStyle name="Comma [0] 2 2 2 3 12 2" xfId="14405"/>
    <cellStyle name="Comma [0] 2 2 2 3 12 2 2" xfId="39750"/>
    <cellStyle name="Comma [0] 2 2 2 3 12 3" xfId="30064"/>
    <cellStyle name="Comma [0] 2 2 2 3 12 4" xfId="20007"/>
    <cellStyle name="Comma [0] 2 2 2 3 12 5" xfId="55264"/>
    <cellStyle name="Comma [0] 2 2 2 3 13" xfId="3193"/>
    <cellStyle name="Comma [0] 2 2 2 3 13 2" xfId="11601"/>
    <cellStyle name="Comma [0] 2 2 2 3 13 2 2" xfId="42560"/>
    <cellStyle name="Comma [0] 2 2 2 3 13 3" xfId="32874"/>
    <cellStyle name="Comma [0] 2 2 2 3 13 4" xfId="22817"/>
    <cellStyle name="Comma [0] 2 2 2 3 14" xfId="8805"/>
    <cellStyle name="Comma [0] 2 2 2 3 14 2" xfId="42799"/>
    <cellStyle name="Comma [0] 2 2 2 3 14 3" xfId="33113"/>
    <cellStyle name="Comma [0] 2 2 2 3 14 4" xfId="23056"/>
    <cellStyle name="Comma [0] 2 2 2 3 15" xfId="24857"/>
    <cellStyle name="Comma [0] 2 2 2 3 15 2" xfId="44253"/>
    <cellStyle name="Comma [0] 2 2 2 3 15 3" xfId="34567"/>
    <cellStyle name="Comma [0] 2 2 2 3 16" xfId="36953"/>
    <cellStyle name="Comma [0] 2 2 2 3 17" xfId="27267"/>
    <cellStyle name="Comma [0] 2 2 2 3 18" xfId="46640"/>
    <cellStyle name="Comma [0] 2 2 2 3 19" xfId="49445"/>
    <cellStyle name="Comma [0] 2 2 2 3 2" xfId="116"/>
    <cellStyle name="Comma [0] 2 2 2 3 2 10" xfId="36966"/>
    <cellStyle name="Comma [0] 2 2 2 3 2 11" xfId="27280"/>
    <cellStyle name="Comma [0] 2 2 2 3 2 12" xfId="46653"/>
    <cellStyle name="Comma [0] 2 2 2 3 2 13" xfId="49458"/>
    <cellStyle name="Comma [0] 2 2 2 3 2 14" xfId="17224"/>
    <cellStyle name="Comma [0] 2 2 2 3 2 15" xfId="52481"/>
    <cellStyle name="Comma [0] 2 2 2 3 2 16" xfId="58082"/>
    <cellStyle name="Comma [0] 2 2 2 3 2 2" xfId="711"/>
    <cellStyle name="Comma [0] 2 2 2 3 2 2 10" xfId="17662"/>
    <cellStyle name="Comma [0] 2 2 2 3 2 2 11" xfId="52919"/>
    <cellStyle name="Comma [0] 2 2 2 3 2 2 12" xfId="58098"/>
    <cellStyle name="Comma [0] 2 2 2 3 2 2 2" xfId="1162"/>
    <cellStyle name="Comma [0] 2 2 2 3 2 2 2 2" xfId="6901"/>
    <cellStyle name="Comma [0] 2 2 2 3 2 2 2 2 2" xfId="15308"/>
    <cellStyle name="Comma [0] 2 2 2 3 2 2 2 2 2 2" xfId="40653"/>
    <cellStyle name="Comma [0] 2 2 2 3 2 2 2 2 3" xfId="30967"/>
    <cellStyle name="Comma [0] 2 2 2 3 2 2 2 2 4" xfId="20910"/>
    <cellStyle name="Comma [0] 2 2 2 3 2 2 2 2 5" xfId="56167"/>
    <cellStyle name="Comma [0] 2 2 2 3 2 2 2 3" xfId="4096"/>
    <cellStyle name="Comma [0] 2 2 2 3 2 2 2 3 2" xfId="12504"/>
    <cellStyle name="Comma [0] 2 2 2 3 2 2 2 3 2 2" xfId="46398"/>
    <cellStyle name="Comma [0] 2 2 2 3 2 2 2 3 3" xfId="36712"/>
    <cellStyle name="Comma [0] 2 2 2 3 2 2 2 3 4" xfId="27025"/>
    <cellStyle name="Comma [0] 2 2 2 3 2 2 2 4" xfId="9704"/>
    <cellStyle name="Comma [0] 2 2 2 3 2 2 2 4 2" xfId="37852"/>
    <cellStyle name="Comma [0] 2 2 2 3 2 2 2 5" xfId="28166"/>
    <cellStyle name="Comma [0] 2 2 2 3 2 2 2 6" xfId="47541"/>
    <cellStyle name="Comma [0] 2 2 2 3 2 2 2 7" xfId="50344"/>
    <cellStyle name="Comma [0] 2 2 2 3 2 2 2 8" xfId="18110"/>
    <cellStyle name="Comma [0] 2 2 2 3 2 2 2 9" xfId="53367"/>
    <cellStyle name="Comma [0] 2 2 2 3 2 2 3" xfId="3178"/>
    <cellStyle name="Comma [0] 2 2 2 3 2 2 3 2" xfId="8792"/>
    <cellStyle name="Comma [0] 2 2 2 3 2 2 3 2 2" xfId="17198"/>
    <cellStyle name="Comma [0] 2 2 2 3 2 2 3 2 3" xfId="39739"/>
    <cellStyle name="Comma [0] 2 2 2 3 2 2 3 2 4" xfId="58057"/>
    <cellStyle name="Comma [0] 2 2 2 3 2 2 3 3" xfId="5987"/>
    <cellStyle name="Comma [0] 2 2 2 3 2 2 3 3 2" xfId="14394"/>
    <cellStyle name="Comma [0] 2 2 2 3 2 2 3 3 3" xfId="30053"/>
    <cellStyle name="Comma [0] 2 2 2 3 2 2 3 4" xfId="11590"/>
    <cellStyle name="Comma [0] 2 2 2 3 2 2 3 5" xfId="19996"/>
    <cellStyle name="Comma [0] 2 2 2 3 2 2 3 6" xfId="55253"/>
    <cellStyle name="Comma [0] 2 2 2 3 2 2 4" xfId="6452"/>
    <cellStyle name="Comma [0] 2 2 2 3 2 2 4 2" xfId="14859"/>
    <cellStyle name="Comma [0] 2 2 2 3 2 2 4 2 2" xfId="40204"/>
    <cellStyle name="Comma [0] 2 2 2 3 2 2 4 3" xfId="30518"/>
    <cellStyle name="Comma [0] 2 2 2 3 2 2 4 4" xfId="20461"/>
    <cellStyle name="Comma [0] 2 2 2 3 2 2 4 5" xfId="55718"/>
    <cellStyle name="Comma [0] 2 2 2 3 2 2 5" xfId="3647"/>
    <cellStyle name="Comma [0] 2 2 2 3 2 2 5 2" xfId="12055"/>
    <cellStyle name="Comma [0] 2 2 2 3 2 2 5 2 2" xfId="45198"/>
    <cellStyle name="Comma [0] 2 2 2 3 2 2 5 3" xfId="35512"/>
    <cellStyle name="Comma [0] 2 2 2 3 2 2 5 4" xfId="25808"/>
    <cellStyle name="Comma [0] 2 2 2 3 2 2 6" xfId="9256"/>
    <cellStyle name="Comma [0] 2 2 2 3 2 2 6 2" xfId="37404"/>
    <cellStyle name="Comma [0] 2 2 2 3 2 2 7" xfId="27718"/>
    <cellStyle name="Comma [0] 2 2 2 3 2 2 8" xfId="47092"/>
    <cellStyle name="Comma [0] 2 2 2 3 2 2 9" xfId="49896"/>
    <cellStyle name="Comma [0] 2 2 2 3 2 3" xfId="764"/>
    <cellStyle name="Comma [0] 2 2 2 3 2 3 10" xfId="52971"/>
    <cellStyle name="Comma [0] 2 2 2 3 2 3 2" xfId="1212"/>
    <cellStyle name="Comma [0] 2 2 2 3 2 3 2 2" xfId="6951"/>
    <cellStyle name="Comma [0] 2 2 2 3 2 3 2 2 2" xfId="15358"/>
    <cellStyle name="Comma [0] 2 2 2 3 2 3 2 2 2 2" xfId="40703"/>
    <cellStyle name="Comma [0] 2 2 2 3 2 3 2 2 3" xfId="31017"/>
    <cellStyle name="Comma [0] 2 2 2 3 2 3 2 2 4" xfId="20960"/>
    <cellStyle name="Comma [0] 2 2 2 3 2 3 2 2 5" xfId="56217"/>
    <cellStyle name="Comma [0] 2 2 2 3 2 3 2 3" xfId="4146"/>
    <cellStyle name="Comma [0] 2 2 2 3 2 3 2 3 2" xfId="12554"/>
    <cellStyle name="Comma [0] 2 2 2 3 2 3 2 3 3" xfId="37902"/>
    <cellStyle name="Comma [0] 2 2 2 3 2 3 2 4" xfId="9754"/>
    <cellStyle name="Comma [0] 2 2 2 3 2 3 2 4 2" xfId="28216"/>
    <cellStyle name="Comma [0] 2 2 2 3 2 3 2 5" xfId="47591"/>
    <cellStyle name="Comma [0] 2 2 2 3 2 3 2 6" xfId="50394"/>
    <cellStyle name="Comma [0] 2 2 2 3 2 3 2 7" xfId="18160"/>
    <cellStyle name="Comma [0] 2 2 2 3 2 3 2 8" xfId="53417"/>
    <cellStyle name="Comma [0] 2 2 2 3 2 3 3" xfId="6504"/>
    <cellStyle name="Comma [0] 2 2 2 3 2 3 3 2" xfId="14911"/>
    <cellStyle name="Comma [0] 2 2 2 3 2 3 3 2 2" xfId="40256"/>
    <cellStyle name="Comma [0] 2 2 2 3 2 3 3 3" xfId="30570"/>
    <cellStyle name="Comma [0] 2 2 2 3 2 3 3 4" xfId="20513"/>
    <cellStyle name="Comma [0] 2 2 2 3 2 3 3 5" xfId="55770"/>
    <cellStyle name="Comma [0] 2 2 2 3 2 3 4" xfId="3699"/>
    <cellStyle name="Comma [0] 2 2 2 3 2 3 4 2" xfId="12107"/>
    <cellStyle name="Comma [0] 2 2 2 3 2 3 4 2 2" xfId="45805"/>
    <cellStyle name="Comma [0] 2 2 2 3 2 3 4 3" xfId="36119"/>
    <cellStyle name="Comma [0] 2 2 2 3 2 3 4 4" xfId="26431"/>
    <cellStyle name="Comma [0] 2 2 2 3 2 3 5" xfId="9308"/>
    <cellStyle name="Comma [0] 2 2 2 3 2 3 5 2" xfId="37456"/>
    <cellStyle name="Comma [0] 2 2 2 3 2 3 6" xfId="27770"/>
    <cellStyle name="Comma [0] 2 2 2 3 2 3 7" xfId="47145"/>
    <cellStyle name="Comma [0] 2 2 2 3 2 3 8" xfId="49948"/>
    <cellStyle name="Comma [0] 2 2 2 3 2 3 9" xfId="17714"/>
    <cellStyle name="Comma [0] 2 2 2 3 2 4" xfId="815"/>
    <cellStyle name="Comma [0] 2 2 2 3 2 4 2" xfId="1263"/>
    <cellStyle name="Comma [0] 2 2 2 3 2 4 2 2" xfId="7002"/>
    <cellStyle name="Comma [0] 2 2 2 3 2 4 2 2 2" xfId="15409"/>
    <cellStyle name="Comma [0] 2 2 2 3 2 4 2 2 2 2" xfId="40754"/>
    <cellStyle name="Comma [0] 2 2 2 3 2 4 2 2 3" xfId="31068"/>
    <cellStyle name="Comma [0] 2 2 2 3 2 4 2 2 4" xfId="21011"/>
    <cellStyle name="Comma [0] 2 2 2 3 2 4 2 2 5" xfId="56268"/>
    <cellStyle name="Comma [0] 2 2 2 3 2 4 2 3" xfId="4197"/>
    <cellStyle name="Comma [0] 2 2 2 3 2 4 2 3 2" xfId="12605"/>
    <cellStyle name="Comma [0] 2 2 2 3 2 4 2 3 3" xfId="37953"/>
    <cellStyle name="Comma [0] 2 2 2 3 2 4 2 4" xfId="9805"/>
    <cellStyle name="Comma [0] 2 2 2 3 2 4 2 4 2" xfId="28267"/>
    <cellStyle name="Comma [0] 2 2 2 3 2 4 2 5" xfId="47642"/>
    <cellStyle name="Comma [0] 2 2 2 3 2 4 2 6" xfId="50445"/>
    <cellStyle name="Comma [0] 2 2 2 3 2 4 2 7" xfId="18211"/>
    <cellStyle name="Comma [0] 2 2 2 3 2 4 2 8" xfId="53468"/>
    <cellStyle name="Comma [0] 2 2 2 3 2 4 3" xfId="6555"/>
    <cellStyle name="Comma [0] 2 2 2 3 2 4 3 2" xfId="14962"/>
    <cellStyle name="Comma [0] 2 2 2 3 2 4 3 2 2" xfId="40307"/>
    <cellStyle name="Comma [0] 2 2 2 3 2 4 3 3" xfId="30621"/>
    <cellStyle name="Comma [0] 2 2 2 3 2 4 3 4" xfId="20564"/>
    <cellStyle name="Comma [0] 2 2 2 3 2 4 3 5" xfId="55821"/>
    <cellStyle name="Comma [0] 2 2 2 3 2 4 4" xfId="3750"/>
    <cellStyle name="Comma [0] 2 2 2 3 2 4 4 2" xfId="12158"/>
    <cellStyle name="Comma [0] 2 2 2 3 2 4 4 3" xfId="37507"/>
    <cellStyle name="Comma [0] 2 2 2 3 2 4 5" xfId="9359"/>
    <cellStyle name="Comma [0] 2 2 2 3 2 4 5 2" xfId="27821"/>
    <cellStyle name="Comma [0] 2 2 2 3 2 4 6" xfId="47196"/>
    <cellStyle name="Comma [0] 2 2 2 3 2 4 7" xfId="49999"/>
    <cellStyle name="Comma [0] 2 2 2 3 2 4 8" xfId="17765"/>
    <cellStyle name="Comma [0] 2 2 2 3 2 4 9" xfId="53022"/>
    <cellStyle name="Comma [0] 2 2 2 3 2 5" xfId="186"/>
    <cellStyle name="Comma [0] 2 2 2 3 2 5 2" xfId="6071"/>
    <cellStyle name="Comma [0] 2 2 2 3 2 5 2 2" xfId="14478"/>
    <cellStyle name="Comma [0] 2 2 2 3 2 5 2 2 2" xfId="39823"/>
    <cellStyle name="Comma [0] 2 2 2 3 2 5 2 3" xfId="30137"/>
    <cellStyle name="Comma [0] 2 2 2 3 2 5 2 4" xfId="20080"/>
    <cellStyle name="Comma [0] 2 2 2 3 2 5 2 5" xfId="55337"/>
    <cellStyle name="Comma [0] 2 2 2 3 2 5 3" xfId="3266"/>
    <cellStyle name="Comma [0] 2 2 2 3 2 5 3 2" xfId="11674"/>
    <cellStyle name="Comma [0] 2 2 2 3 2 5 3 3" xfId="37023"/>
    <cellStyle name="Comma [0] 2 2 2 3 2 5 4" xfId="8875"/>
    <cellStyle name="Comma [0] 2 2 2 3 2 5 4 2" xfId="27337"/>
    <cellStyle name="Comma [0] 2 2 2 3 2 5 5" xfId="46710"/>
    <cellStyle name="Comma [0] 2 2 2 3 2 5 6" xfId="49515"/>
    <cellStyle name="Comma [0] 2 2 2 3 2 5 7" xfId="17281"/>
    <cellStyle name="Comma [0] 2 2 2 3 2 5 8" xfId="52538"/>
    <cellStyle name="Comma [0] 2 2 2 3 2 6" xfId="870"/>
    <cellStyle name="Comma [0] 2 2 2 3 2 6 2" xfId="6609"/>
    <cellStyle name="Comma [0] 2 2 2 3 2 6 2 2" xfId="15016"/>
    <cellStyle name="Comma [0] 2 2 2 3 2 6 2 2 2" xfId="40361"/>
    <cellStyle name="Comma [0] 2 2 2 3 2 6 2 3" xfId="30675"/>
    <cellStyle name="Comma [0] 2 2 2 3 2 6 2 4" xfId="20618"/>
    <cellStyle name="Comma [0] 2 2 2 3 2 6 2 5" xfId="55875"/>
    <cellStyle name="Comma [0] 2 2 2 3 2 6 3" xfId="3804"/>
    <cellStyle name="Comma [0] 2 2 2 3 2 6 3 2" xfId="12212"/>
    <cellStyle name="Comma [0] 2 2 2 3 2 6 3 3" xfId="37560"/>
    <cellStyle name="Comma [0] 2 2 2 3 2 6 4" xfId="9412"/>
    <cellStyle name="Comma [0] 2 2 2 3 2 6 4 2" xfId="27874"/>
    <cellStyle name="Comma [0] 2 2 2 3 2 6 5" xfId="47249"/>
    <cellStyle name="Comma [0] 2 2 2 3 2 6 6" xfId="50052"/>
    <cellStyle name="Comma [0] 2 2 2 3 2 6 7" xfId="17818"/>
    <cellStyle name="Comma [0] 2 2 2 3 2 6 8" xfId="53075"/>
    <cellStyle name="Comma [0] 2 2 2 3 2 7" xfId="6011"/>
    <cellStyle name="Comma [0] 2 2 2 3 2 7 2" xfId="14418"/>
    <cellStyle name="Comma [0] 2 2 2 3 2 7 2 2" xfId="39763"/>
    <cellStyle name="Comma [0] 2 2 2 3 2 7 3" xfId="30077"/>
    <cellStyle name="Comma [0] 2 2 2 3 2 7 4" xfId="20020"/>
    <cellStyle name="Comma [0] 2 2 2 3 2 7 5" xfId="55277"/>
    <cellStyle name="Comma [0] 2 2 2 3 2 8" xfId="3206"/>
    <cellStyle name="Comma [0] 2 2 2 3 2 8 2" xfId="11614"/>
    <cellStyle name="Comma [0] 2 2 2 3 2 8 2 2" xfId="43064"/>
    <cellStyle name="Comma [0] 2 2 2 3 2 8 3" xfId="33378"/>
    <cellStyle name="Comma [0] 2 2 2 3 2 8 4" xfId="23322"/>
    <cellStyle name="Comma [0] 2 2 2 3 2 9" xfId="8818"/>
    <cellStyle name="Comma [0] 2 2 2 3 2 9 2" xfId="44605"/>
    <cellStyle name="Comma [0] 2 2 2 3 2 9 3" xfId="34919"/>
    <cellStyle name="Comma [0] 2 2 2 3 2 9 4" xfId="25210"/>
    <cellStyle name="Comma [0] 2 2 2 3 20" xfId="17211"/>
    <cellStyle name="Comma [0] 2 2 2 3 21" xfId="52248"/>
    <cellStyle name="Comma [0] 2 2 2 3 22" xfId="52468"/>
    <cellStyle name="Comma [0] 2 2 2 3 23" xfId="58061"/>
    <cellStyle name="Comma [0] 2 2 2 3 24" xfId="58102"/>
    <cellStyle name="Comma [0] 2 2 2 3 3" xfId="187"/>
    <cellStyle name="Comma [0] 2 2 2 3 3 10" xfId="17282"/>
    <cellStyle name="Comma [0] 2 2 2 3 3 11" xfId="52539"/>
    <cellStyle name="Comma [0] 2 2 2 3 3 2" xfId="871"/>
    <cellStyle name="Comma [0] 2 2 2 3 3 2 2" xfId="6610"/>
    <cellStyle name="Comma [0] 2 2 2 3 3 2 2 2" xfId="15017"/>
    <cellStyle name="Comma [0] 2 2 2 3 3 2 2 2 2" xfId="40362"/>
    <cellStyle name="Comma [0] 2 2 2 3 3 2 2 3" xfId="30676"/>
    <cellStyle name="Comma [0] 2 2 2 3 3 2 2 4" xfId="20619"/>
    <cellStyle name="Comma [0] 2 2 2 3 3 2 2 5" xfId="55876"/>
    <cellStyle name="Comma [0] 2 2 2 3 3 2 3" xfId="3805"/>
    <cellStyle name="Comma [0] 2 2 2 3 3 2 3 2" xfId="12213"/>
    <cellStyle name="Comma [0] 2 2 2 3 3 2 3 2 2" xfId="46052"/>
    <cellStyle name="Comma [0] 2 2 2 3 3 2 3 3" xfId="36366"/>
    <cellStyle name="Comma [0] 2 2 2 3 3 2 3 4" xfId="26679"/>
    <cellStyle name="Comma [0] 2 2 2 3 3 2 4" xfId="9413"/>
    <cellStyle name="Comma [0] 2 2 2 3 3 2 4 2" xfId="37561"/>
    <cellStyle name="Comma [0] 2 2 2 3 3 2 5" xfId="27875"/>
    <cellStyle name="Comma [0] 2 2 2 3 3 2 6" xfId="47250"/>
    <cellStyle name="Comma [0] 2 2 2 3 3 2 7" xfId="50053"/>
    <cellStyle name="Comma [0] 2 2 2 3 3 2 8" xfId="17819"/>
    <cellStyle name="Comma [0] 2 2 2 3 3 2 9" xfId="53076"/>
    <cellStyle name="Comma [0] 2 2 2 3 3 3" xfId="6072"/>
    <cellStyle name="Comma [0] 2 2 2 3 3 3 2" xfId="14479"/>
    <cellStyle name="Comma [0] 2 2 2 3 3 3 2 2" xfId="39824"/>
    <cellStyle name="Comma [0] 2 2 2 3 3 3 3" xfId="30138"/>
    <cellStyle name="Comma [0] 2 2 2 3 3 3 4" xfId="20081"/>
    <cellStyle name="Comma [0] 2 2 2 3 3 3 5" xfId="55338"/>
    <cellStyle name="Comma [0] 2 2 2 3 3 4" xfId="3267"/>
    <cellStyle name="Comma [0] 2 2 2 3 3 4 2" xfId="11675"/>
    <cellStyle name="Comma [0] 2 2 2 3 3 4 2 2" xfId="43061"/>
    <cellStyle name="Comma [0] 2 2 2 3 3 4 3" xfId="33375"/>
    <cellStyle name="Comma [0] 2 2 2 3 3 4 4" xfId="23319"/>
    <cellStyle name="Comma [0] 2 2 2 3 3 5" xfId="8876"/>
    <cellStyle name="Comma [0] 2 2 2 3 3 5 2" xfId="44852"/>
    <cellStyle name="Comma [0] 2 2 2 3 3 5 3" xfId="35166"/>
    <cellStyle name="Comma [0] 2 2 2 3 3 5 4" xfId="25461"/>
    <cellStyle name="Comma [0] 2 2 2 3 3 6" xfId="37024"/>
    <cellStyle name="Comma [0] 2 2 2 3 3 7" xfId="27338"/>
    <cellStyle name="Comma [0] 2 2 2 3 3 8" xfId="46711"/>
    <cellStyle name="Comma [0] 2 2 2 3 3 9" xfId="49516"/>
    <cellStyle name="Comma [0] 2 2 2 3 4" xfId="695"/>
    <cellStyle name="Comma [0] 2 2 2 3 4 10" xfId="52903"/>
    <cellStyle name="Comma [0] 2 2 2 3 4 2" xfId="1146"/>
    <cellStyle name="Comma [0] 2 2 2 3 4 2 2" xfId="6885"/>
    <cellStyle name="Comma [0] 2 2 2 3 4 2 2 2" xfId="15292"/>
    <cellStyle name="Comma [0] 2 2 2 3 4 2 2 2 2" xfId="40637"/>
    <cellStyle name="Comma [0] 2 2 2 3 4 2 2 3" xfId="30951"/>
    <cellStyle name="Comma [0] 2 2 2 3 4 2 2 4" xfId="20894"/>
    <cellStyle name="Comma [0] 2 2 2 3 4 2 2 5" xfId="56151"/>
    <cellStyle name="Comma [0] 2 2 2 3 4 2 3" xfId="4080"/>
    <cellStyle name="Comma [0] 2 2 2 3 4 2 3 2" xfId="12488"/>
    <cellStyle name="Comma [0] 2 2 2 3 4 2 3 3" xfId="37836"/>
    <cellStyle name="Comma [0] 2 2 2 3 4 2 4" xfId="9688"/>
    <cellStyle name="Comma [0] 2 2 2 3 4 2 4 2" xfId="28150"/>
    <cellStyle name="Comma [0] 2 2 2 3 4 2 5" xfId="47525"/>
    <cellStyle name="Comma [0] 2 2 2 3 4 2 6" xfId="50328"/>
    <cellStyle name="Comma [0] 2 2 2 3 4 2 7" xfId="18094"/>
    <cellStyle name="Comma [0] 2 2 2 3 4 2 8" xfId="53351"/>
    <cellStyle name="Comma [0] 2 2 2 3 4 3" xfId="6436"/>
    <cellStyle name="Comma [0] 2 2 2 3 4 3 2" xfId="14843"/>
    <cellStyle name="Comma [0] 2 2 2 3 4 3 2 2" xfId="40188"/>
    <cellStyle name="Comma [0] 2 2 2 3 4 3 3" xfId="30502"/>
    <cellStyle name="Comma [0] 2 2 2 3 4 3 4" xfId="20445"/>
    <cellStyle name="Comma [0] 2 2 2 3 4 3 5" xfId="55702"/>
    <cellStyle name="Comma [0] 2 2 2 3 4 4" xfId="3631"/>
    <cellStyle name="Comma [0] 2 2 2 3 4 4 2" xfId="12039"/>
    <cellStyle name="Comma [0] 2 2 2 3 4 4 2 2" xfId="45460"/>
    <cellStyle name="Comma [0] 2 2 2 3 4 4 3" xfId="35774"/>
    <cellStyle name="Comma [0] 2 2 2 3 4 4 4" xfId="26086"/>
    <cellStyle name="Comma [0] 2 2 2 3 4 5" xfId="9240"/>
    <cellStyle name="Comma [0] 2 2 2 3 4 5 2" xfId="37388"/>
    <cellStyle name="Comma [0] 2 2 2 3 4 6" xfId="27702"/>
    <cellStyle name="Comma [0] 2 2 2 3 4 7" xfId="47076"/>
    <cellStyle name="Comma [0] 2 2 2 3 4 8" xfId="49880"/>
    <cellStyle name="Comma [0] 2 2 2 3 4 9" xfId="17646"/>
    <cellStyle name="Comma [0] 2 2 2 3 5" xfId="751"/>
    <cellStyle name="Comma [0] 2 2 2 3 5 2" xfId="1199"/>
    <cellStyle name="Comma [0] 2 2 2 3 5 2 2" xfId="6938"/>
    <cellStyle name="Comma [0] 2 2 2 3 5 2 2 2" xfId="15345"/>
    <cellStyle name="Comma [0] 2 2 2 3 5 2 2 2 2" xfId="40690"/>
    <cellStyle name="Comma [0] 2 2 2 3 5 2 2 3" xfId="31004"/>
    <cellStyle name="Comma [0] 2 2 2 3 5 2 2 4" xfId="20947"/>
    <cellStyle name="Comma [0] 2 2 2 3 5 2 2 5" xfId="56204"/>
    <cellStyle name="Comma [0] 2 2 2 3 5 2 3" xfId="4133"/>
    <cellStyle name="Comma [0] 2 2 2 3 5 2 3 2" xfId="12541"/>
    <cellStyle name="Comma [0] 2 2 2 3 5 2 3 3" xfId="37889"/>
    <cellStyle name="Comma [0] 2 2 2 3 5 2 4" xfId="9741"/>
    <cellStyle name="Comma [0] 2 2 2 3 5 2 4 2" xfId="28203"/>
    <cellStyle name="Comma [0] 2 2 2 3 5 2 5" xfId="47578"/>
    <cellStyle name="Comma [0] 2 2 2 3 5 2 6" xfId="50381"/>
    <cellStyle name="Comma [0] 2 2 2 3 5 2 7" xfId="18147"/>
    <cellStyle name="Comma [0] 2 2 2 3 5 2 8" xfId="53404"/>
    <cellStyle name="Comma [0] 2 2 2 3 5 3" xfId="6491"/>
    <cellStyle name="Comma [0] 2 2 2 3 5 3 2" xfId="14898"/>
    <cellStyle name="Comma [0] 2 2 2 3 5 3 2 2" xfId="40243"/>
    <cellStyle name="Comma [0] 2 2 2 3 5 3 3" xfId="30557"/>
    <cellStyle name="Comma [0] 2 2 2 3 5 3 4" xfId="20500"/>
    <cellStyle name="Comma [0] 2 2 2 3 5 3 5" xfId="55757"/>
    <cellStyle name="Comma [0] 2 2 2 3 5 4" xfId="3686"/>
    <cellStyle name="Comma [0] 2 2 2 3 5 4 2" xfId="12094"/>
    <cellStyle name="Comma [0] 2 2 2 3 5 4 3" xfId="37443"/>
    <cellStyle name="Comma [0] 2 2 2 3 5 5" xfId="9295"/>
    <cellStyle name="Comma [0] 2 2 2 3 5 5 2" xfId="27757"/>
    <cellStyle name="Comma [0] 2 2 2 3 5 6" xfId="47132"/>
    <cellStyle name="Comma [0] 2 2 2 3 5 7" xfId="49935"/>
    <cellStyle name="Comma [0] 2 2 2 3 5 8" xfId="17701"/>
    <cellStyle name="Comma [0] 2 2 2 3 5 9" xfId="52958"/>
    <cellStyle name="Comma [0] 2 2 2 3 6" xfId="801"/>
    <cellStyle name="Comma [0] 2 2 2 3 6 2" xfId="1249"/>
    <cellStyle name="Comma [0] 2 2 2 3 6 2 2" xfId="6988"/>
    <cellStyle name="Comma [0] 2 2 2 3 6 2 2 2" xfId="15395"/>
    <cellStyle name="Comma [0] 2 2 2 3 6 2 2 2 2" xfId="40740"/>
    <cellStyle name="Comma [0] 2 2 2 3 6 2 2 3" xfId="31054"/>
    <cellStyle name="Comma [0] 2 2 2 3 6 2 2 4" xfId="20997"/>
    <cellStyle name="Comma [0] 2 2 2 3 6 2 2 5" xfId="56254"/>
    <cellStyle name="Comma [0] 2 2 2 3 6 2 3" xfId="4183"/>
    <cellStyle name="Comma [0] 2 2 2 3 6 2 3 2" xfId="12591"/>
    <cellStyle name="Comma [0] 2 2 2 3 6 2 3 3" xfId="37939"/>
    <cellStyle name="Comma [0] 2 2 2 3 6 2 4" xfId="9791"/>
    <cellStyle name="Comma [0] 2 2 2 3 6 2 4 2" xfId="28253"/>
    <cellStyle name="Comma [0] 2 2 2 3 6 2 5" xfId="47628"/>
    <cellStyle name="Comma [0] 2 2 2 3 6 2 6" xfId="50431"/>
    <cellStyle name="Comma [0] 2 2 2 3 6 2 7" xfId="18197"/>
    <cellStyle name="Comma [0] 2 2 2 3 6 2 8" xfId="53454"/>
    <cellStyle name="Comma [0] 2 2 2 3 6 3" xfId="6541"/>
    <cellStyle name="Comma [0] 2 2 2 3 6 3 2" xfId="14948"/>
    <cellStyle name="Comma [0] 2 2 2 3 6 3 2 2" xfId="40293"/>
    <cellStyle name="Comma [0] 2 2 2 3 6 3 3" xfId="30607"/>
    <cellStyle name="Comma [0] 2 2 2 3 6 3 4" xfId="20550"/>
    <cellStyle name="Comma [0] 2 2 2 3 6 3 5" xfId="55807"/>
    <cellStyle name="Comma [0] 2 2 2 3 6 4" xfId="3736"/>
    <cellStyle name="Comma [0] 2 2 2 3 6 4 2" xfId="12144"/>
    <cellStyle name="Comma [0] 2 2 2 3 6 4 3" xfId="37493"/>
    <cellStyle name="Comma [0] 2 2 2 3 6 5" xfId="9345"/>
    <cellStyle name="Comma [0] 2 2 2 3 6 5 2" xfId="27807"/>
    <cellStyle name="Comma [0] 2 2 2 3 6 6" xfId="47182"/>
    <cellStyle name="Comma [0] 2 2 2 3 6 7" xfId="49985"/>
    <cellStyle name="Comma [0] 2 2 2 3 6 8" xfId="17751"/>
    <cellStyle name="Comma [0] 2 2 2 3 6 9" xfId="53008"/>
    <cellStyle name="Comma [0] 2 2 2 3 7" xfId="185"/>
    <cellStyle name="Comma [0] 2 2 2 3 7 2" xfId="1440"/>
    <cellStyle name="Comma [0] 2 2 2 3 7 2 2" xfId="7138"/>
    <cellStyle name="Comma [0] 2 2 2 3 7 2 2 2" xfId="15545"/>
    <cellStyle name="Comma [0] 2 2 2 3 7 2 2 2 2" xfId="40890"/>
    <cellStyle name="Comma [0] 2 2 2 3 7 2 2 3" xfId="31204"/>
    <cellStyle name="Comma [0] 2 2 2 3 7 2 2 4" xfId="21147"/>
    <cellStyle name="Comma [0] 2 2 2 3 7 2 2 5" xfId="56404"/>
    <cellStyle name="Comma [0] 2 2 2 3 7 2 3" xfId="4333"/>
    <cellStyle name="Comma [0] 2 2 2 3 7 2 3 2" xfId="12741"/>
    <cellStyle name="Comma [0] 2 2 2 3 7 2 3 3" xfId="38089"/>
    <cellStyle name="Comma [0] 2 2 2 3 7 2 4" xfId="9941"/>
    <cellStyle name="Comma [0] 2 2 2 3 7 2 4 2" xfId="28403"/>
    <cellStyle name="Comma [0] 2 2 2 3 7 2 5" xfId="47778"/>
    <cellStyle name="Comma [0] 2 2 2 3 7 2 6" xfId="50581"/>
    <cellStyle name="Comma [0] 2 2 2 3 7 2 7" xfId="18347"/>
    <cellStyle name="Comma [0] 2 2 2 3 7 2 8" xfId="53604"/>
    <cellStyle name="Comma [0] 2 2 2 3 7 3" xfId="6070"/>
    <cellStyle name="Comma [0] 2 2 2 3 7 3 2" xfId="14477"/>
    <cellStyle name="Comma [0] 2 2 2 3 7 3 2 2" xfId="39822"/>
    <cellStyle name="Comma [0] 2 2 2 3 7 3 3" xfId="30136"/>
    <cellStyle name="Comma [0] 2 2 2 3 7 3 4" xfId="20079"/>
    <cellStyle name="Comma [0] 2 2 2 3 7 3 5" xfId="55336"/>
    <cellStyle name="Comma [0] 2 2 2 3 7 4" xfId="3265"/>
    <cellStyle name="Comma [0] 2 2 2 3 7 4 2" xfId="11673"/>
    <cellStyle name="Comma [0] 2 2 2 3 7 4 3" xfId="37022"/>
    <cellStyle name="Comma [0] 2 2 2 3 7 5" xfId="8874"/>
    <cellStyle name="Comma [0] 2 2 2 3 7 5 2" xfId="27336"/>
    <cellStyle name="Comma [0] 2 2 2 3 7 6" xfId="46709"/>
    <cellStyle name="Comma [0] 2 2 2 3 7 7" xfId="49514"/>
    <cellStyle name="Comma [0] 2 2 2 3 7 8" xfId="17280"/>
    <cellStyle name="Comma [0] 2 2 2 3 7 9" xfId="52537"/>
    <cellStyle name="Comma [0] 2 2 2 3 8" xfId="869"/>
    <cellStyle name="Comma [0] 2 2 2 3 8 2" xfId="6608"/>
    <cellStyle name="Comma [0] 2 2 2 3 8 2 2" xfId="15015"/>
    <cellStyle name="Comma [0] 2 2 2 3 8 2 2 2" xfId="40360"/>
    <cellStyle name="Comma [0] 2 2 2 3 8 2 3" xfId="30674"/>
    <cellStyle name="Comma [0] 2 2 2 3 8 2 4" xfId="20617"/>
    <cellStyle name="Comma [0] 2 2 2 3 8 2 5" xfId="55874"/>
    <cellStyle name="Comma [0] 2 2 2 3 8 3" xfId="3803"/>
    <cellStyle name="Comma [0] 2 2 2 3 8 3 2" xfId="12211"/>
    <cellStyle name="Comma [0] 2 2 2 3 8 3 3" xfId="37559"/>
    <cellStyle name="Comma [0] 2 2 2 3 8 4" xfId="9411"/>
    <cellStyle name="Comma [0] 2 2 2 3 8 4 2" xfId="27873"/>
    <cellStyle name="Comma [0] 2 2 2 3 8 5" xfId="47248"/>
    <cellStyle name="Comma [0] 2 2 2 3 8 6" xfId="50051"/>
    <cellStyle name="Comma [0] 2 2 2 3 8 7" xfId="17817"/>
    <cellStyle name="Comma [0] 2 2 2 3 8 8" xfId="53074"/>
    <cellStyle name="Comma [0] 2 2 2 3 9" xfId="1914"/>
    <cellStyle name="Comma [0] 2 2 2 3 9 2" xfId="7568"/>
    <cellStyle name="Comma [0] 2 2 2 3 9 2 2" xfId="15975"/>
    <cellStyle name="Comma [0] 2 2 2 3 9 2 2 2" xfId="41320"/>
    <cellStyle name="Comma [0] 2 2 2 3 9 2 3" xfId="31634"/>
    <cellStyle name="Comma [0] 2 2 2 3 9 2 4" xfId="21577"/>
    <cellStyle name="Comma [0] 2 2 2 3 9 2 5" xfId="56834"/>
    <cellStyle name="Comma [0] 2 2 2 3 9 3" xfId="4763"/>
    <cellStyle name="Comma [0] 2 2 2 3 9 3 2" xfId="13171"/>
    <cellStyle name="Comma [0] 2 2 2 3 9 3 3" xfId="38519"/>
    <cellStyle name="Comma [0] 2 2 2 3 9 4" xfId="10371"/>
    <cellStyle name="Comma [0] 2 2 2 3 9 4 2" xfId="28833"/>
    <cellStyle name="Comma [0] 2 2 2 3 9 5" xfId="48208"/>
    <cellStyle name="Comma [0] 2 2 2 3 9 6" xfId="51011"/>
    <cellStyle name="Comma [0] 2 2 2 3 9 7" xfId="18777"/>
    <cellStyle name="Comma [0] 2 2 2 3 9 8" xfId="54034"/>
    <cellStyle name="Comma [0] 2 2 2 4" xfId="188"/>
    <cellStyle name="Comma [0] 2 2 2 4 10" xfId="46712"/>
    <cellStyle name="Comma [0] 2 2 2 4 11" xfId="49517"/>
    <cellStyle name="Comma [0] 2 2 2 4 12" xfId="17283"/>
    <cellStyle name="Comma [0] 2 2 2 4 13" xfId="52540"/>
    <cellStyle name="Comma [0] 2 2 2 4 2" xfId="1441"/>
    <cellStyle name="Comma [0] 2 2 2 4 2 10" xfId="53605"/>
    <cellStyle name="Comma [0] 2 2 2 4 2 2" xfId="7139"/>
    <cellStyle name="Comma [0] 2 2 2 4 2 2 2" xfId="15546"/>
    <cellStyle name="Comma [0] 2 2 2 4 2 2 2 2" xfId="46053"/>
    <cellStyle name="Comma [0] 2 2 2 4 2 2 2 3" xfId="36367"/>
    <cellStyle name="Comma [0] 2 2 2 4 2 2 2 4" xfId="26680"/>
    <cellStyle name="Comma [0] 2 2 2 4 2 2 3" xfId="40891"/>
    <cellStyle name="Comma [0] 2 2 2 4 2 2 4" xfId="31205"/>
    <cellStyle name="Comma [0] 2 2 2 4 2 2 5" xfId="21148"/>
    <cellStyle name="Comma [0] 2 2 2 4 2 2 6" xfId="56405"/>
    <cellStyle name="Comma [0] 2 2 2 4 2 3" xfId="4334"/>
    <cellStyle name="Comma [0] 2 2 2 4 2 3 2" xfId="12742"/>
    <cellStyle name="Comma [0] 2 2 2 4 2 3 2 2" xfId="43057"/>
    <cellStyle name="Comma [0] 2 2 2 4 2 3 3" xfId="33371"/>
    <cellStyle name="Comma [0] 2 2 2 4 2 3 4" xfId="23315"/>
    <cellStyle name="Comma [0] 2 2 2 4 2 4" xfId="9942"/>
    <cellStyle name="Comma [0] 2 2 2 4 2 4 2" xfId="44853"/>
    <cellStyle name="Comma [0] 2 2 2 4 2 4 3" xfId="35167"/>
    <cellStyle name="Comma [0] 2 2 2 4 2 4 4" xfId="25462"/>
    <cellStyle name="Comma [0] 2 2 2 4 2 5" xfId="38090"/>
    <cellStyle name="Comma [0] 2 2 2 4 2 6" xfId="28404"/>
    <cellStyle name="Comma [0] 2 2 2 4 2 7" xfId="47779"/>
    <cellStyle name="Comma [0] 2 2 2 4 2 8" xfId="50582"/>
    <cellStyle name="Comma [0] 2 2 2 4 2 9" xfId="18348"/>
    <cellStyle name="Comma [0] 2 2 2 4 3" xfId="1915"/>
    <cellStyle name="Comma [0] 2 2 2 4 3 2" xfId="7569"/>
    <cellStyle name="Comma [0] 2 2 2 4 3 2 2" xfId="15976"/>
    <cellStyle name="Comma [0] 2 2 2 4 3 2 2 2" xfId="41321"/>
    <cellStyle name="Comma [0] 2 2 2 4 3 2 3" xfId="31635"/>
    <cellStyle name="Comma [0] 2 2 2 4 3 2 4" xfId="21578"/>
    <cellStyle name="Comma [0] 2 2 2 4 3 2 5" xfId="56835"/>
    <cellStyle name="Comma [0] 2 2 2 4 3 3" xfId="4764"/>
    <cellStyle name="Comma [0] 2 2 2 4 3 3 2" xfId="13172"/>
    <cellStyle name="Comma [0] 2 2 2 4 3 3 2 2" xfId="45461"/>
    <cellStyle name="Comma [0] 2 2 2 4 3 3 3" xfId="35775"/>
    <cellStyle name="Comma [0] 2 2 2 4 3 3 4" xfId="26087"/>
    <cellStyle name="Comma [0] 2 2 2 4 3 4" xfId="10372"/>
    <cellStyle name="Comma [0] 2 2 2 4 3 4 2" xfId="38520"/>
    <cellStyle name="Comma [0] 2 2 2 4 3 5" xfId="28834"/>
    <cellStyle name="Comma [0] 2 2 2 4 3 6" xfId="48209"/>
    <cellStyle name="Comma [0] 2 2 2 4 3 7" xfId="51012"/>
    <cellStyle name="Comma [0] 2 2 2 4 3 8" xfId="18778"/>
    <cellStyle name="Comma [0] 2 2 2 4 3 9" xfId="54035"/>
    <cellStyle name="Comma [0] 2 2 2 4 4" xfId="2407"/>
    <cellStyle name="Comma [0] 2 2 2 4 4 2" xfId="8030"/>
    <cellStyle name="Comma [0] 2 2 2 4 4 2 2" xfId="16437"/>
    <cellStyle name="Comma [0] 2 2 2 4 4 2 2 2" xfId="41782"/>
    <cellStyle name="Comma [0] 2 2 2 4 4 2 3" xfId="32096"/>
    <cellStyle name="Comma [0] 2 2 2 4 4 2 4" xfId="22039"/>
    <cellStyle name="Comma [0] 2 2 2 4 4 2 5" xfId="57296"/>
    <cellStyle name="Comma [0] 2 2 2 4 4 3" xfId="5225"/>
    <cellStyle name="Comma [0] 2 2 2 4 4 3 2" xfId="13633"/>
    <cellStyle name="Comma [0] 2 2 2 4 4 3 3" xfId="38978"/>
    <cellStyle name="Comma [0] 2 2 2 4 4 4" xfId="10830"/>
    <cellStyle name="Comma [0] 2 2 2 4 4 4 2" xfId="29292"/>
    <cellStyle name="Comma [0] 2 2 2 4 4 5" xfId="48668"/>
    <cellStyle name="Comma [0] 2 2 2 4 4 6" xfId="51470"/>
    <cellStyle name="Comma [0] 2 2 2 4 4 7" xfId="19236"/>
    <cellStyle name="Comma [0] 2 2 2 4 4 8" xfId="54493"/>
    <cellStyle name="Comma [0] 2 2 2 4 5" xfId="2835"/>
    <cellStyle name="Comma [0] 2 2 2 4 5 2" xfId="8458"/>
    <cellStyle name="Comma [0] 2 2 2 4 5 2 2" xfId="16865"/>
    <cellStyle name="Comma [0] 2 2 2 4 5 2 2 2" xfId="42210"/>
    <cellStyle name="Comma [0] 2 2 2 4 5 2 3" xfId="32524"/>
    <cellStyle name="Comma [0] 2 2 2 4 5 2 4" xfId="22467"/>
    <cellStyle name="Comma [0] 2 2 2 4 5 2 5" xfId="57724"/>
    <cellStyle name="Comma [0] 2 2 2 4 5 3" xfId="5653"/>
    <cellStyle name="Comma [0] 2 2 2 4 5 3 2" xfId="14061"/>
    <cellStyle name="Comma [0] 2 2 2 4 5 3 3" xfId="39406"/>
    <cellStyle name="Comma [0] 2 2 2 4 5 4" xfId="11258"/>
    <cellStyle name="Comma [0] 2 2 2 4 5 4 2" xfId="29720"/>
    <cellStyle name="Comma [0] 2 2 2 4 5 5" xfId="49096"/>
    <cellStyle name="Comma [0] 2 2 2 4 5 6" xfId="51898"/>
    <cellStyle name="Comma [0] 2 2 2 4 5 7" xfId="19664"/>
    <cellStyle name="Comma [0] 2 2 2 4 5 8" xfId="54921"/>
    <cellStyle name="Comma [0] 2 2 2 4 6" xfId="6073"/>
    <cellStyle name="Comma [0] 2 2 2 4 6 2" xfId="14480"/>
    <cellStyle name="Comma [0] 2 2 2 4 6 2 2" xfId="39825"/>
    <cellStyle name="Comma [0] 2 2 2 4 6 3" xfId="30139"/>
    <cellStyle name="Comma [0] 2 2 2 4 6 4" xfId="20082"/>
    <cellStyle name="Comma [0] 2 2 2 4 6 5" xfId="55339"/>
    <cellStyle name="Comma [0] 2 2 2 4 7" xfId="3268"/>
    <cellStyle name="Comma [0] 2 2 2 4 7 2" xfId="11676"/>
    <cellStyle name="Comma [0] 2 2 2 4 7 2 2" xfId="44254"/>
    <cellStyle name="Comma [0] 2 2 2 4 7 3" xfId="34568"/>
    <cellStyle name="Comma [0] 2 2 2 4 7 4" xfId="24858"/>
    <cellStyle name="Comma [0] 2 2 2 4 8" xfId="8877"/>
    <cellStyle name="Comma [0] 2 2 2 4 8 2" xfId="37025"/>
    <cellStyle name="Comma [0] 2 2 2 4 9" xfId="27339"/>
    <cellStyle name="Comma [0] 2 2 2 5" xfId="1436"/>
    <cellStyle name="Comma [0] 2 2 2 5 10" xfId="53600"/>
    <cellStyle name="Comma [0] 2 2 2 5 2" xfId="7134"/>
    <cellStyle name="Comma [0] 2 2 2 5 2 2" xfId="15541"/>
    <cellStyle name="Comma [0] 2 2 2 5 2 2 2" xfId="46048"/>
    <cellStyle name="Comma [0] 2 2 2 5 2 2 3" xfId="36362"/>
    <cellStyle name="Comma [0] 2 2 2 5 2 2 4" xfId="26675"/>
    <cellStyle name="Comma [0] 2 2 2 5 2 3" xfId="40886"/>
    <cellStyle name="Comma [0] 2 2 2 5 2 4" xfId="31200"/>
    <cellStyle name="Comma [0] 2 2 2 5 2 5" xfId="21143"/>
    <cellStyle name="Comma [0] 2 2 2 5 2 6" xfId="56400"/>
    <cellStyle name="Comma [0] 2 2 2 5 3" xfId="4329"/>
    <cellStyle name="Comma [0] 2 2 2 5 3 2" xfId="12737"/>
    <cellStyle name="Comma [0] 2 2 2 5 3 3" xfId="23308"/>
    <cellStyle name="Comma [0] 2 2 2 5 4" xfId="9937"/>
    <cellStyle name="Comma [0] 2 2 2 5 4 2" xfId="44848"/>
    <cellStyle name="Comma [0] 2 2 2 5 4 3" xfId="35162"/>
    <cellStyle name="Comma [0] 2 2 2 5 4 4" xfId="25457"/>
    <cellStyle name="Comma [0] 2 2 2 5 5" xfId="38085"/>
    <cellStyle name="Comma [0] 2 2 2 5 6" xfId="28399"/>
    <cellStyle name="Comma [0] 2 2 2 5 7" xfId="47774"/>
    <cellStyle name="Comma [0] 2 2 2 5 8" xfId="50577"/>
    <cellStyle name="Comma [0] 2 2 2 5 9" xfId="18343"/>
    <cellStyle name="Comma [0] 2 2 2 6" xfId="1910"/>
    <cellStyle name="Comma [0] 2 2 2 6 2" xfId="7564"/>
    <cellStyle name="Comma [0] 2 2 2 6 2 2" xfId="15971"/>
    <cellStyle name="Comma [0] 2 2 2 6 2 2 2" xfId="41316"/>
    <cellStyle name="Comma [0] 2 2 2 6 2 3" xfId="31630"/>
    <cellStyle name="Comma [0] 2 2 2 6 2 4" xfId="21573"/>
    <cellStyle name="Comma [0] 2 2 2 6 2 5" xfId="56830"/>
    <cellStyle name="Comma [0] 2 2 2 6 3" xfId="4759"/>
    <cellStyle name="Comma [0] 2 2 2 6 3 2" xfId="13167"/>
    <cellStyle name="Comma [0] 2 2 2 6 3 2 2" xfId="45456"/>
    <cellStyle name="Comma [0] 2 2 2 6 3 3" xfId="35770"/>
    <cellStyle name="Comma [0] 2 2 2 6 3 4" xfId="26082"/>
    <cellStyle name="Comma [0] 2 2 2 6 4" xfId="10367"/>
    <cellStyle name="Comma [0] 2 2 2 6 4 2" xfId="38515"/>
    <cellStyle name="Comma [0] 2 2 2 6 5" xfId="28829"/>
    <cellStyle name="Comma [0] 2 2 2 6 6" xfId="48204"/>
    <cellStyle name="Comma [0] 2 2 2 6 7" xfId="51007"/>
    <cellStyle name="Comma [0] 2 2 2 6 8" xfId="18773"/>
    <cellStyle name="Comma [0] 2 2 2 6 9" xfId="54030"/>
    <cellStyle name="Comma [0] 2 2 2 7" xfId="2402"/>
    <cellStyle name="Comma [0] 2 2 2 7 2" xfId="8025"/>
    <cellStyle name="Comma [0] 2 2 2 7 2 2" xfId="16432"/>
    <cellStyle name="Comma [0] 2 2 2 7 2 2 2" xfId="41777"/>
    <cellStyle name="Comma [0] 2 2 2 7 2 3" xfId="32091"/>
    <cellStyle name="Comma [0] 2 2 2 7 2 4" xfId="22034"/>
    <cellStyle name="Comma [0] 2 2 2 7 2 5" xfId="57291"/>
    <cellStyle name="Comma [0] 2 2 2 7 3" xfId="5220"/>
    <cellStyle name="Comma [0] 2 2 2 7 3 2" xfId="13628"/>
    <cellStyle name="Comma [0] 2 2 2 7 3 3" xfId="38973"/>
    <cellStyle name="Comma [0] 2 2 2 7 4" xfId="10825"/>
    <cellStyle name="Comma [0] 2 2 2 7 4 2" xfId="29287"/>
    <cellStyle name="Comma [0] 2 2 2 7 5" xfId="48663"/>
    <cellStyle name="Comma [0] 2 2 2 7 6" xfId="51465"/>
    <cellStyle name="Comma [0] 2 2 2 7 7" xfId="19231"/>
    <cellStyle name="Comma [0] 2 2 2 7 8" xfId="54488"/>
    <cellStyle name="Comma [0] 2 2 2 8" xfId="2830"/>
    <cellStyle name="Comma [0] 2 2 2 8 2" xfId="8453"/>
    <cellStyle name="Comma [0] 2 2 2 8 2 2" xfId="16860"/>
    <cellStyle name="Comma [0] 2 2 2 8 2 2 2" xfId="42205"/>
    <cellStyle name="Comma [0] 2 2 2 8 2 3" xfId="32519"/>
    <cellStyle name="Comma [0] 2 2 2 8 2 4" xfId="22462"/>
    <cellStyle name="Comma [0] 2 2 2 8 2 5" xfId="57719"/>
    <cellStyle name="Comma [0] 2 2 2 8 3" xfId="5648"/>
    <cellStyle name="Comma [0] 2 2 2 8 3 2" xfId="14056"/>
    <cellStyle name="Comma [0] 2 2 2 8 3 3" xfId="39401"/>
    <cellStyle name="Comma [0] 2 2 2 8 4" xfId="11253"/>
    <cellStyle name="Comma [0] 2 2 2 8 4 2" xfId="29715"/>
    <cellStyle name="Comma [0] 2 2 2 8 5" xfId="49091"/>
    <cellStyle name="Comma [0] 2 2 2 8 6" xfId="51893"/>
    <cellStyle name="Comma [0] 2 2 2 8 7" xfId="19659"/>
    <cellStyle name="Comma [0] 2 2 2 8 8" xfId="54916"/>
    <cellStyle name="Comma [0] 2 2 2 9" xfId="6066"/>
    <cellStyle name="Comma [0] 2 2 2 9 2" xfId="14473"/>
    <cellStyle name="Comma [0] 2 2 2 9 2 2" xfId="39818"/>
    <cellStyle name="Comma [0] 2 2 2 9 3" xfId="30132"/>
    <cellStyle name="Comma [0] 2 2 2 9 4" xfId="20075"/>
    <cellStyle name="Comma [0] 2 2 2 9 5" xfId="55332"/>
    <cellStyle name="Comma [0] 2 2 20" xfId="52245"/>
    <cellStyle name="Comma [0] 2 2 21" xfId="52532"/>
    <cellStyle name="Comma [0] 2 2 22" xfId="58088"/>
    <cellStyle name="Comma [0] 2 2 3" xfId="189"/>
    <cellStyle name="Comma [0] 2 2 3 10" xfId="3269"/>
    <cellStyle name="Comma [0] 2 2 3 10 2" xfId="11677"/>
    <cellStyle name="Comma [0] 2 2 3 10 2 2" xfId="42561"/>
    <cellStyle name="Comma [0] 2 2 3 10 3" xfId="32875"/>
    <cellStyle name="Comma [0] 2 2 3 10 4" xfId="22818"/>
    <cellStyle name="Comma [0] 2 2 3 11" xfId="8878"/>
    <cellStyle name="Comma [0] 2 2 3 11 2" xfId="42801"/>
    <cellStyle name="Comma [0] 2 2 3 11 3" xfId="33115"/>
    <cellStyle name="Comma [0] 2 2 3 11 4" xfId="23058"/>
    <cellStyle name="Comma [0] 2 2 3 12" xfId="24859"/>
    <cellStyle name="Comma [0] 2 2 3 12 2" xfId="44255"/>
    <cellStyle name="Comma [0] 2 2 3 12 3" xfId="34569"/>
    <cellStyle name="Comma [0] 2 2 3 13" xfId="37026"/>
    <cellStyle name="Comma [0] 2 2 3 14" xfId="27340"/>
    <cellStyle name="Comma [0] 2 2 3 15" xfId="46713"/>
    <cellStyle name="Comma [0] 2 2 3 16" xfId="49518"/>
    <cellStyle name="Comma [0] 2 2 3 17" xfId="17284"/>
    <cellStyle name="Comma [0] 2 2 3 18" xfId="52249"/>
    <cellStyle name="Comma [0] 2 2 3 19" xfId="52541"/>
    <cellStyle name="Comma [0] 2 2 3 2" xfId="190"/>
    <cellStyle name="Comma [0] 2 2 3 2 10" xfId="46714"/>
    <cellStyle name="Comma [0] 2 2 3 2 11" xfId="49519"/>
    <cellStyle name="Comma [0] 2 2 3 2 12" xfId="17285"/>
    <cellStyle name="Comma [0] 2 2 3 2 13" xfId="52542"/>
    <cellStyle name="Comma [0] 2 2 3 2 2" xfId="1443"/>
    <cellStyle name="Comma [0] 2 2 3 2 2 10" xfId="53607"/>
    <cellStyle name="Comma [0] 2 2 3 2 2 2" xfId="7141"/>
    <cellStyle name="Comma [0] 2 2 3 2 2 2 2" xfId="15548"/>
    <cellStyle name="Comma [0] 2 2 3 2 2 2 2 2" xfId="46055"/>
    <cellStyle name="Comma [0] 2 2 3 2 2 2 2 3" xfId="36369"/>
    <cellStyle name="Comma [0] 2 2 3 2 2 2 2 4" xfId="26682"/>
    <cellStyle name="Comma [0] 2 2 3 2 2 2 3" xfId="40893"/>
    <cellStyle name="Comma [0] 2 2 3 2 2 2 4" xfId="31207"/>
    <cellStyle name="Comma [0] 2 2 3 2 2 2 5" xfId="21150"/>
    <cellStyle name="Comma [0] 2 2 3 2 2 2 6" xfId="56407"/>
    <cellStyle name="Comma [0] 2 2 3 2 2 3" xfId="4336"/>
    <cellStyle name="Comma [0] 2 2 3 2 2 3 2" xfId="12744"/>
    <cellStyle name="Comma [0] 2 2 3 2 2 3 2 2" xfId="43048"/>
    <cellStyle name="Comma [0] 2 2 3 2 2 3 3" xfId="33362"/>
    <cellStyle name="Comma [0] 2 2 3 2 2 3 4" xfId="23305"/>
    <cellStyle name="Comma [0] 2 2 3 2 2 4" xfId="9944"/>
    <cellStyle name="Comma [0] 2 2 3 2 2 4 2" xfId="44855"/>
    <cellStyle name="Comma [0] 2 2 3 2 2 4 3" xfId="35169"/>
    <cellStyle name="Comma [0] 2 2 3 2 2 4 4" xfId="25464"/>
    <cellStyle name="Comma [0] 2 2 3 2 2 5" xfId="38092"/>
    <cellStyle name="Comma [0] 2 2 3 2 2 6" xfId="28406"/>
    <cellStyle name="Comma [0] 2 2 3 2 2 7" xfId="47781"/>
    <cellStyle name="Comma [0] 2 2 3 2 2 8" xfId="50584"/>
    <cellStyle name="Comma [0] 2 2 3 2 2 9" xfId="18350"/>
    <cellStyle name="Comma [0] 2 2 3 2 3" xfId="1917"/>
    <cellStyle name="Comma [0] 2 2 3 2 3 2" xfId="7571"/>
    <cellStyle name="Comma [0] 2 2 3 2 3 2 2" xfId="15978"/>
    <cellStyle name="Comma [0] 2 2 3 2 3 2 2 2" xfId="41323"/>
    <cellStyle name="Comma [0] 2 2 3 2 3 2 3" xfId="31637"/>
    <cellStyle name="Comma [0] 2 2 3 2 3 2 4" xfId="21580"/>
    <cellStyle name="Comma [0] 2 2 3 2 3 2 5" xfId="56837"/>
    <cellStyle name="Comma [0] 2 2 3 2 3 3" xfId="4766"/>
    <cellStyle name="Comma [0] 2 2 3 2 3 3 2" xfId="13174"/>
    <cellStyle name="Comma [0] 2 2 3 2 3 3 2 2" xfId="45463"/>
    <cellStyle name="Comma [0] 2 2 3 2 3 3 3" xfId="35777"/>
    <cellStyle name="Comma [0] 2 2 3 2 3 3 4" xfId="26089"/>
    <cellStyle name="Comma [0] 2 2 3 2 3 4" xfId="10374"/>
    <cellStyle name="Comma [0] 2 2 3 2 3 4 2" xfId="38522"/>
    <cellStyle name="Comma [0] 2 2 3 2 3 5" xfId="28836"/>
    <cellStyle name="Comma [0] 2 2 3 2 3 6" xfId="48211"/>
    <cellStyle name="Comma [0] 2 2 3 2 3 7" xfId="51014"/>
    <cellStyle name="Comma [0] 2 2 3 2 3 8" xfId="18780"/>
    <cellStyle name="Comma [0] 2 2 3 2 3 9" xfId="54037"/>
    <cellStyle name="Comma [0] 2 2 3 2 4" xfId="2409"/>
    <cellStyle name="Comma [0] 2 2 3 2 4 2" xfId="8032"/>
    <cellStyle name="Comma [0] 2 2 3 2 4 2 2" xfId="16439"/>
    <cellStyle name="Comma [0] 2 2 3 2 4 2 2 2" xfId="41784"/>
    <cellStyle name="Comma [0] 2 2 3 2 4 2 3" xfId="32098"/>
    <cellStyle name="Comma [0] 2 2 3 2 4 2 4" xfId="22041"/>
    <cellStyle name="Comma [0] 2 2 3 2 4 2 5" xfId="57298"/>
    <cellStyle name="Comma [0] 2 2 3 2 4 3" xfId="5227"/>
    <cellStyle name="Comma [0] 2 2 3 2 4 3 2" xfId="13635"/>
    <cellStyle name="Comma [0] 2 2 3 2 4 3 3" xfId="38980"/>
    <cellStyle name="Comma [0] 2 2 3 2 4 4" xfId="10832"/>
    <cellStyle name="Comma [0] 2 2 3 2 4 4 2" xfId="29294"/>
    <cellStyle name="Comma [0] 2 2 3 2 4 5" xfId="48670"/>
    <cellStyle name="Comma [0] 2 2 3 2 4 6" xfId="51472"/>
    <cellStyle name="Comma [0] 2 2 3 2 4 7" xfId="19238"/>
    <cellStyle name="Comma [0] 2 2 3 2 4 8" xfId="54495"/>
    <cellStyle name="Comma [0] 2 2 3 2 5" xfId="2837"/>
    <cellStyle name="Comma [0] 2 2 3 2 5 2" xfId="8460"/>
    <cellStyle name="Comma [0] 2 2 3 2 5 2 2" xfId="16867"/>
    <cellStyle name="Comma [0] 2 2 3 2 5 2 2 2" xfId="42212"/>
    <cellStyle name="Comma [0] 2 2 3 2 5 2 3" xfId="32526"/>
    <cellStyle name="Comma [0] 2 2 3 2 5 2 4" xfId="22469"/>
    <cellStyle name="Comma [0] 2 2 3 2 5 2 5" xfId="57726"/>
    <cellStyle name="Comma [0] 2 2 3 2 5 3" xfId="5655"/>
    <cellStyle name="Comma [0] 2 2 3 2 5 3 2" xfId="14063"/>
    <cellStyle name="Comma [0] 2 2 3 2 5 3 3" xfId="39408"/>
    <cellStyle name="Comma [0] 2 2 3 2 5 4" xfId="11260"/>
    <cellStyle name="Comma [0] 2 2 3 2 5 4 2" xfId="29722"/>
    <cellStyle name="Comma [0] 2 2 3 2 5 5" xfId="49098"/>
    <cellStyle name="Comma [0] 2 2 3 2 5 6" xfId="51900"/>
    <cellStyle name="Comma [0] 2 2 3 2 5 7" xfId="19666"/>
    <cellStyle name="Comma [0] 2 2 3 2 5 8" xfId="54923"/>
    <cellStyle name="Comma [0] 2 2 3 2 6" xfId="6075"/>
    <cellStyle name="Comma [0] 2 2 3 2 6 2" xfId="14482"/>
    <cellStyle name="Comma [0] 2 2 3 2 6 2 2" xfId="39827"/>
    <cellStyle name="Comma [0] 2 2 3 2 6 3" xfId="30141"/>
    <cellStyle name="Comma [0] 2 2 3 2 6 4" xfId="20084"/>
    <cellStyle name="Comma [0] 2 2 3 2 6 5" xfId="55341"/>
    <cellStyle name="Comma [0] 2 2 3 2 7" xfId="3270"/>
    <cellStyle name="Comma [0] 2 2 3 2 7 2" xfId="11678"/>
    <cellStyle name="Comma [0] 2 2 3 2 7 2 2" xfId="44256"/>
    <cellStyle name="Comma [0] 2 2 3 2 7 3" xfId="34570"/>
    <cellStyle name="Comma [0] 2 2 3 2 7 4" xfId="24860"/>
    <cellStyle name="Comma [0] 2 2 3 2 8" xfId="8879"/>
    <cellStyle name="Comma [0] 2 2 3 2 8 2" xfId="37027"/>
    <cellStyle name="Comma [0] 2 2 3 2 9" xfId="27341"/>
    <cellStyle name="Comma [0] 2 2 3 3" xfId="191"/>
    <cellStyle name="Comma [0] 2 2 3 3 10" xfId="46715"/>
    <cellStyle name="Comma [0] 2 2 3 3 11" xfId="49520"/>
    <cellStyle name="Comma [0] 2 2 3 3 12" xfId="17286"/>
    <cellStyle name="Comma [0] 2 2 3 3 13" xfId="52543"/>
    <cellStyle name="Comma [0] 2 2 3 3 2" xfId="1444"/>
    <cellStyle name="Comma [0] 2 2 3 3 2 10" xfId="53608"/>
    <cellStyle name="Comma [0] 2 2 3 3 2 2" xfId="7142"/>
    <cellStyle name="Comma [0] 2 2 3 3 2 2 2" xfId="15549"/>
    <cellStyle name="Comma [0] 2 2 3 3 2 2 2 2" xfId="46056"/>
    <cellStyle name="Comma [0] 2 2 3 3 2 2 2 3" xfId="36370"/>
    <cellStyle name="Comma [0] 2 2 3 3 2 2 2 4" xfId="26683"/>
    <cellStyle name="Comma [0] 2 2 3 3 2 2 3" xfId="40894"/>
    <cellStyle name="Comma [0] 2 2 3 3 2 2 4" xfId="31208"/>
    <cellStyle name="Comma [0] 2 2 3 3 2 2 5" xfId="21151"/>
    <cellStyle name="Comma [0] 2 2 3 3 2 2 6" xfId="56408"/>
    <cellStyle name="Comma [0] 2 2 3 3 2 3" xfId="4337"/>
    <cellStyle name="Comma [0] 2 2 3 3 2 3 2" xfId="12745"/>
    <cellStyle name="Comma [0] 2 2 3 3 2 3 2 2" xfId="43040"/>
    <cellStyle name="Comma [0] 2 2 3 3 2 3 3" xfId="33354"/>
    <cellStyle name="Comma [0] 2 2 3 3 2 3 4" xfId="23297"/>
    <cellStyle name="Comma [0] 2 2 3 3 2 4" xfId="9945"/>
    <cellStyle name="Comma [0] 2 2 3 3 2 4 2" xfId="44856"/>
    <cellStyle name="Comma [0] 2 2 3 3 2 4 3" xfId="35170"/>
    <cellStyle name="Comma [0] 2 2 3 3 2 4 4" xfId="25465"/>
    <cellStyle name="Comma [0] 2 2 3 3 2 5" xfId="38093"/>
    <cellStyle name="Comma [0] 2 2 3 3 2 6" xfId="28407"/>
    <cellStyle name="Comma [0] 2 2 3 3 2 7" xfId="47782"/>
    <cellStyle name="Comma [0] 2 2 3 3 2 8" xfId="50585"/>
    <cellStyle name="Comma [0] 2 2 3 3 2 9" xfId="18351"/>
    <cellStyle name="Comma [0] 2 2 3 3 3" xfId="1918"/>
    <cellStyle name="Comma [0] 2 2 3 3 3 2" xfId="7572"/>
    <cellStyle name="Comma [0] 2 2 3 3 3 2 2" xfId="15979"/>
    <cellStyle name="Comma [0] 2 2 3 3 3 2 2 2" xfId="41324"/>
    <cellStyle name="Comma [0] 2 2 3 3 3 2 3" xfId="31638"/>
    <cellStyle name="Comma [0] 2 2 3 3 3 2 4" xfId="21581"/>
    <cellStyle name="Comma [0] 2 2 3 3 3 2 5" xfId="56838"/>
    <cellStyle name="Comma [0] 2 2 3 3 3 3" xfId="4767"/>
    <cellStyle name="Comma [0] 2 2 3 3 3 3 2" xfId="13175"/>
    <cellStyle name="Comma [0] 2 2 3 3 3 3 2 2" xfId="45464"/>
    <cellStyle name="Comma [0] 2 2 3 3 3 3 3" xfId="35778"/>
    <cellStyle name="Comma [0] 2 2 3 3 3 3 4" xfId="26090"/>
    <cellStyle name="Comma [0] 2 2 3 3 3 4" xfId="10375"/>
    <cellStyle name="Comma [0] 2 2 3 3 3 4 2" xfId="38523"/>
    <cellStyle name="Comma [0] 2 2 3 3 3 5" xfId="28837"/>
    <cellStyle name="Comma [0] 2 2 3 3 3 6" xfId="48212"/>
    <cellStyle name="Comma [0] 2 2 3 3 3 7" xfId="51015"/>
    <cellStyle name="Comma [0] 2 2 3 3 3 8" xfId="18781"/>
    <cellStyle name="Comma [0] 2 2 3 3 3 9" xfId="54038"/>
    <cellStyle name="Comma [0] 2 2 3 3 4" xfId="2410"/>
    <cellStyle name="Comma [0] 2 2 3 3 4 2" xfId="8033"/>
    <cellStyle name="Comma [0] 2 2 3 3 4 2 2" xfId="16440"/>
    <cellStyle name="Comma [0] 2 2 3 3 4 2 2 2" xfId="41785"/>
    <cellStyle name="Comma [0] 2 2 3 3 4 2 3" xfId="32099"/>
    <cellStyle name="Comma [0] 2 2 3 3 4 2 4" xfId="22042"/>
    <cellStyle name="Comma [0] 2 2 3 3 4 2 5" xfId="57299"/>
    <cellStyle name="Comma [0] 2 2 3 3 4 3" xfId="5228"/>
    <cellStyle name="Comma [0] 2 2 3 3 4 3 2" xfId="13636"/>
    <cellStyle name="Comma [0] 2 2 3 3 4 3 3" xfId="38981"/>
    <cellStyle name="Comma [0] 2 2 3 3 4 4" xfId="10833"/>
    <cellStyle name="Comma [0] 2 2 3 3 4 4 2" xfId="29295"/>
    <cellStyle name="Comma [0] 2 2 3 3 4 5" xfId="48671"/>
    <cellStyle name="Comma [0] 2 2 3 3 4 6" xfId="51473"/>
    <cellStyle name="Comma [0] 2 2 3 3 4 7" xfId="19239"/>
    <cellStyle name="Comma [0] 2 2 3 3 4 8" xfId="54496"/>
    <cellStyle name="Comma [0] 2 2 3 3 5" xfId="2838"/>
    <cellStyle name="Comma [0] 2 2 3 3 5 2" xfId="8461"/>
    <cellStyle name="Comma [0] 2 2 3 3 5 2 2" xfId="16868"/>
    <cellStyle name="Comma [0] 2 2 3 3 5 2 2 2" xfId="42213"/>
    <cellStyle name="Comma [0] 2 2 3 3 5 2 3" xfId="32527"/>
    <cellStyle name="Comma [0] 2 2 3 3 5 2 4" xfId="22470"/>
    <cellStyle name="Comma [0] 2 2 3 3 5 2 5" xfId="57727"/>
    <cellStyle name="Comma [0] 2 2 3 3 5 3" xfId="5656"/>
    <cellStyle name="Comma [0] 2 2 3 3 5 3 2" xfId="14064"/>
    <cellStyle name="Comma [0] 2 2 3 3 5 3 3" xfId="39409"/>
    <cellStyle name="Comma [0] 2 2 3 3 5 4" xfId="11261"/>
    <cellStyle name="Comma [0] 2 2 3 3 5 4 2" xfId="29723"/>
    <cellStyle name="Comma [0] 2 2 3 3 5 5" xfId="49099"/>
    <cellStyle name="Comma [0] 2 2 3 3 5 6" xfId="51901"/>
    <cellStyle name="Comma [0] 2 2 3 3 5 7" xfId="19667"/>
    <cellStyle name="Comma [0] 2 2 3 3 5 8" xfId="54924"/>
    <cellStyle name="Comma [0] 2 2 3 3 6" xfId="6076"/>
    <cellStyle name="Comma [0] 2 2 3 3 6 2" xfId="14483"/>
    <cellStyle name="Comma [0] 2 2 3 3 6 2 2" xfId="39828"/>
    <cellStyle name="Comma [0] 2 2 3 3 6 3" xfId="30142"/>
    <cellStyle name="Comma [0] 2 2 3 3 6 4" xfId="20085"/>
    <cellStyle name="Comma [0] 2 2 3 3 6 5" xfId="55342"/>
    <cellStyle name="Comma [0] 2 2 3 3 7" xfId="3271"/>
    <cellStyle name="Comma [0] 2 2 3 3 7 2" xfId="11679"/>
    <cellStyle name="Comma [0] 2 2 3 3 7 2 2" xfId="44257"/>
    <cellStyle name="Comma [0] 2 2 3 3 7 3" xfId="34571"/>
    <cellStyle name="Comma [0] 2 2 3 3 7 4" xfId="24861"/>
    <cellStyle name="Comma [0] 2 2 3 3 8" xfId="8880"/>
    <cellStyle name="Comma [0] 2 2 3 3 8 2" xfId="37028"/>
    <cellStyle name="Comma [0] 2 2 3 3 9" xfId="27342"/>
    <cellStyle name="Comma [0] 2 2 3 4" xfId="1442"/>
    <cellStyle name="Comma [0] 2 2 3 4 10" xfId="18349"/>
    <cellStyle name="Comma [0] 2 2 3 4 11" xfId="53606"/>
    <cellStyle name="Comma [0] 2 2 3 4 2" xfId="192"/>
    <cellStyle name="Comma [0] 2 2 3 4 2 10" xfId="2411"/>
    <cellStyle name="Comma [0] 2 2 3 4 2 10 2" xfId="8034"/>
    <cellStyle name="Comma [0] 2 2 3 4 2 10 2 2" xfId="16441"/>
    <cellStyle name="Comma [0] 2 2 3 4 2 10 2 2 2" xfId="41786"/>
    <cellStyle name="Comma [0] 2 2 3 4 2 10 2 3" xfId="32100"/>
    <cellStyle name="Comma [0] 2 2 3 4 2 10 2 4" xfId="22043"/>
    <cellStyle name="Comma [0] 2 2 3 4 2 10 2 5" xfId="57300"/>
    <cellStyle name="Comma [0] 2 2 3 4 2 10 3" xfId="5229"/>
    <cellStyle name="Comma [0] 2 2 3 4 2 10 3 2" xfId="13637"/>
    <cellStyle name="Comma [0] 2 2 3 4 2 10 3 2 2" xfId="43037"/>
    <cellStyle name="Comma [0] 2 2 3 4 2 10 3 3" xfId="33351"/>
    <cellStyle name="Comma [0] 2 2 3 4 2 10 3 4" xfId="23294"/>
    <cellStyle name="Comma [0] 2 2 3 4 2 10 4" xfId="10834"/>
    <cellStyle name="Comma [0] 2 2 3 4 2 10 4 2" xfId="38982"/>
    <cellStyle name="Comma [0] 2 2 3 4 2 10 5" xfId="29296"/>
    <cellStyle name="Comma [0] 2 2 3 4 2 10 6" xfId="48672"/>
    <cellStyle name="Comma [0] 2 2 3 4 2 10 7" xfId="51474"/>
    <cellStyle name="Comma [0] 2 2 3 4 2 10 8" xfId="19240"/>
    <cellStyle name="Comma [0] 2 2 3 4 2 10 9" xfId="54497"/>
    <cellStyle name="Comma [0] 2 2 3 4 2 11" xfId="2839"/>
    <cellStyle name="Comma [0] 2 2 3 4 2 11 2" xfId="8462"/>
    <cellStyle name="Comma [0] 2 2 3 4 2 11 2 2" xfId="16869"/>
    <cellStyle name="Comma [0] 2 2 3 4 2 11 2 2 2" xfId="42214"/>
    <cellStyle name="Comma [0] 2 2 3 4 2 11 2 3" xfId="32528"/>
    <cellStyle name="Comma [0] 2 2 3 4 2 11 2 4" xfId="22471"/>
    <cellStyle name="Comma [0] 2 2 3 4 2 11 2 5" xfId="57728"/>
    <cellStyle name="Comma [0] 2 2 3 4 2 11 3" xfId="5657"/>
    <cellStyle name="Comma [0] 2 2 3 4 2 11 3 2" xfId="14065"/>
    <cellStyle name="Comma [0] 2 2 3 4 2 11 3 2 2" xfId="43036"/>
    <cellStyle name="Comma [0] 2 2 3 4 2 11 3 3" xfId="33350"/>
    <cellStyle name="Comma [0] 2 2 3 4 2 11 3 4" xfId="23293"/>
    <cellStyle name="Comma [0] 2 2 3 4 2 11 4" xfId="11262"/>
    <cellStyle name="Comma [0] 2 2 3 4 2 11 4 2" xfId="39410"/>
    <cellStyle name="Comma [0] 2 2 3 4 2 11 5" xfId="29724"/>
    <cellStyle name="Comma [0] 2 2 3 4 2 11 6" xfId="49100"/>
    <cellStyle name="Comma [0] 2 2 3 4 2 11 7" xfId="51902"/>
    <cellStyle name="Comma [0] 2 2 3 4 2 11 8" xfId="19668"/>
    <cellStyle name="Comma [0] 2 2 3 4 2 11 9" xfId="54925"/>
    <cellStyle name="Comma [0] 2 2 3 4 2 12" xfId="6077"/>
    <cellStyle name="Comma [0] 2 2 3 4 2 12 2" xfId="14484"/>
    <cellStyle name="Comma [0] 2 2 3 4 2 12 2 2" xfId="43035"/>
    <cellStyle name="Comma [0] 2 2 3 4 2 12 2 3" xfId="33349"/>
    <cellStyle name="Comma [0] 2 2 3 4 2 12 2 4" xfId="23292"/>
    <cellStyle name="Comma [0] 2 2 3 4 2 12 3" xfId="39829"/>
    <cellStyle name="Comma [0] 2 2 3 4 2 12 4" xfId="30143"/>
    <cellStyle name="Comma [0] 2 2 3 4 2 12 5" xfId="20086"/>
    <cellStyle name="Comma [0] 2 2 3 4 2 12 6" xfId="55343"/>
    <cellStyle name="Comma [0] 2 2 3 4 2 13" xfId="3272"/>
    <cellStyle name="Comma [0] 2 2 3 4 2 13 2" xfId="11680"/>
    <cellStyle name="Comma [0] 2 2 3 4 2 13 2 2" xfId="42562"/>
    <cellStyle name="Comma [0] 2 2 3 4 2 13 3" xfId="32876"/>
    <cellStyle name="Comma [0] 2 2 3 4 2 13 4" xfId="22819"/>
    <cellStyle name="Comma [0] 2 2 3 4 2 14" xfId="8881"/>
    <cellStyle name="Comma [0] 2 2 3 4 2 14 2" xfId="42804"/>
    <cellStyle name="Comma [0] 2 2 3 4 2 14 3" xfId="33118"/>
    <cellStyle name="Comma [0] 2 2 3 4 2 14 4" xfId="23061"/>
    <cellStyle name="Comma [0] 2 2 3 4 2 15" xfId="24862"/>
    <cellStyle name="Comma [0] 2 2 3 4 2 15 2" xfId="44258"/>
    <cellStyle name="Comma [0] 2 2 3 4 2 15 3" xfId="34572"/>
    <cellStyle name="Comma [0] 2 2 3 4 2 16" xfId="37029"/>
    <cellStyle name="Comma [0] 2 2 3 4 2 17" xfId="27343"/>
    <cellStyle name="Comma [0] 2 2 3 4 2 18" xfId="46716"/>
    <cellStyle name="Comma [0] 2 2 3 4 2 19" xfId="49521"/>
    <cellStyle name="Comma [0] 2 2 3 4 2 2" xfId="193"/>
    <cellStyle name="Comma [0] 2 2 3 4 2 2 10" xfId="8882"/>
    <cellStyle name="Comma [0] 2 2 3 4 2 2 10 2" xfId="42805"/>
    <cellStyle name="Comma [0] 2 2 3 4 2 2 10 3" xfId="33119"/>
    <cellStyle name="Comma [0] 2 2 3 4 2 2 10 4" xfId="23062"/>
    <cellStyle name="Comma [0] 2 2 3 4 2 2 11" xfId="24863"/>
    <cellStyle name="Comma [0] 2 2 3 4 2 2 11 2" xfId="44259"/>
    <cellStyle name="Comma [0] 2 2 3 4 2 2 11 3" xfId="34573"/>
    <cellStyle name="Comma [0] 2 2 3 4 2 2 12" xfId="37030"/>
    <cellStyle name="Comma [0] 2 2 3 4 2 2 13" xfId="27344"/>
    <cellStyle name="Comma [0] 2 2 3 4 2 2 14" xfId="46717"/>
    <cellStyle name="Comma [0] 2 2 3 4 2 2 15" xfId="49522"/>
    <cellStyle name="Comma [0] 2 2 3 4 2 2 16" xfId="17288"/>
    <cellStyle name="Comma [0] 2 2 3 4 2 2 17" xfId="52251"/>
    <cellStyle name="Comma [0] 2 2 3 4 2 2 18" xfId="52545"/>
    <cellStyle name="Comma [0] 2 2 3 4 2 2 2" xfId="194"/>
    <cellStyle name="Comma [0] 2 2 3 4 2 2 2 10" xfId="24864"/>
    <cellStyle name="Comma [0] 2 2 3 4 2 2 2 10 2" xfId="44260"/>
    <cellStyle name="Comma [0] 2 2 3 4 2 2 2 10 3" xfId="34574"/>
    <cellStyle name="Comma [0] 2 2 3 4 2 2 2 11" xfId="37031"/>
    <cellStyle name="Comma [0] 2 2 3 4 2 2 2 12" xfId="27345"/>
    <cellStyle name="Comma [0] 2 2 3 4 2 2 2 13" xfId="46718"/>
    <cellStyle name="Comma [0] 2 2 3 4 2 2 2 14" xfId="49523"/>
    <cellStyle name="Comma [0] 2 2 3 4 2 2 2 15" xfId="17289"/>
    <cellStyle name="Comma [0] 2 2 3 4 2 2 2 16" xfId="52252"/>
    <cellStyle name="Comma [0] 2 2 3 4 2 2 2 17" xfId="52546"/>
    <cellStyle name="Comma [0] 2 2 3 4 2 2 2 2" xfId="1447"/>
    <cellStyle name="Comma [0] 2 2 3 4 2 2 2 2 10" xfId="53611"/>
    <cellStyle name="Comma [0] 2 2 3 4 2 2 2 2 2" xfId="7145"/>
    <cellStyle name="Comma [0] 2 2 3 4 2 2 2 2 2 2" xfId="15552"/>
    <cellStyle name="Comma [0] 2 2 3 4 2 2 2 2 2 2 2" xfId="46402"/>
    <cellStyle name="Comma [0] 2 2 3 4 2 2 2 2 2 2 3" xfId="36716"/>
    <cellStyle name="Comma [0] 2 2 3 4 2 2 2 2 2 2 4" xfId="27029"/>
    <cellStyle name="Comma [0] 2 2 3 4 2 2 2 2 2 3" xfId="25812"/>
    <cellStyle name="Comma [0] 2 2 3 4 2 2 2 2 2 3 2" xfId="45202"/>
    <cellStyle name="Comma [0] 2 2 3 4 2 2 2 2 2 3 3" xfId="35516"/>
    <cellStyle name="Comma [0] 2 2 3 4 2 2 2 2 2 4" xfId="40897"/>
    <cellStyle name="Comma [0] 2 2 3 4 2 2 2 2 2 5" xfId="31211"/>
    <cellStyle name="Comma [0] 2 2 3 4 2 2 2 2 2 6" xfId="21154"/>
    <cellStyle name="Comma [0] 2 2 3 4 2 2 2 2 2 7" xfId="56411"/>
    <cellStyle name="Comma [0] 2 2 3 4 2 2 2 2 3" xfId="4340"/>
    <cellStyle name="Comma [0] 2 2 3 4 2 2 2 2 3 2" xfId="12748"/>
    <cellStyle name="Comma [0] 2 2 3 4 2 2 2 2 3 2 2" xfId="45809"/>
    <cellStyle name="Comma [0] 2 2 3 4 2 2 2 2 3 2 3" xfId="36123"/>
    <cellStyle name="Comma [0] 2 2 3 4 2 2 2 2 3 2 4" xfId="26435"/>
    <cellStyle name="Comma [0] 2 2 3 4 2 2 2 2 3 3" xfId="43032"/>
    <cellStyle name="Comma [0] 2 2 3 4 2 2 2 2 3 4" xfId="33346"/>
    <cellStyle name="Comma [0] 2 2 3 4 2 2 2 2 3 5" xfId="23289"/>
    <cellStyle name="Comma [0] 2 2 3 4 2 2 2 2 4" xfId="9948"/>
    <cellStyle name="Comma [0] 2 2 3 4 2 2 2 2 4 2" xfId="44609"/>
    <cellStyle name="Comma [0] 2 2 3 4 2 2 2 2 4 3" xfId="34923"/>
    <cellStyle name="Comma [0] 2 2 3 4 2 2 2 2 4 4" xfId="25214"/>
    <cellStyle name="Comma [0] 2 2 3 4 2 2 2 2 5" xfId="38096"/>
    <cellStyle name="Comma [0] 2 2 3 4 2 2 2 2 6" xfId="28410"/>
    <cellStyle name="Comma [0] 2 2 3 4 2 2 2 2 7" xfId="47785"/>
    <cellStyle name="Comma [0] 2 2 3 4 2 2 2 2 8" xfId="50588"/>
    <cellStyle name="Comma [0] 2 2 3 4 2 2 2 2 9" xfId="18354"/>
    <cellStyle name="Comma [0] 2 2 3 4 2 2 2 3" xfId="875"/>
    <cellStyle name="Comma [0] 2 2 3 4 2 2 2 3 2" xfId="6614"/>
    <cellStyle name="Comma [0] 2 2 3 4 2 2 2 3 2 2" xfId="15021"/>
    <cellStyle name="Comma [0] 2 2 3 4 2 2 2 3 2 2 2" xfId="46059"/>
    <cellStyle name="Comma [0] 2 2 3 4 2 2 2 3 2 2 3" xfId="36373"/>
    <cellStyle name="Comma [0] 2 2 3 4 2 2 2 3 2 2 4" xfId="26686"/>
    <cellStyle name="Comma [0] 2 2 3 4 2 2 2 3 2 3" xfId="40366"/>
    <cellStyle name="Comma [0] 2 2 3 4 2 2 2 3 2 4" xfId="30680"/>
    <cellStyle name="Comma [0] 2 2 3 4 2 2 2 3 2 5" xfId="20623"/>
    <cellStyle name="Comma [0] 2 2 3 4 2 2 2 3 2 6" xfId="55880"/>
    <cellStyle name="Comma [0] 2 2 3 4 2 2 2 3 3" xfId="3809"/>
    <cellStyle name="Comma [0] 2 2 3 4 2 2 2 3 3 2" xfId="12217"/>
    <cellStyle name="Comma [0] 2 2 3 4 2 2 2 3 3 2 2" xfId="44859"/>
    <cellStyle name="Comma [0] 2 2 3 4 2 2 2 3 3 3" xfId="35173"/>
    <cellStyle name="Comma [0] 2 2 3 4 2 2 2 3 3 4" xfId="25468"/>
    <cellStyle name="Comma [0] 2 2 3 4 2 2 2 3 4" xfId="9417"/>
    <cellStyle name="Comma [0] 2 2 3 4 2 2 2 3 4 2" xfId="37565"/>
    <cellStyle name="Comma [0] 2 2 3 4 2 2 2 3 5" xfId="27879"/>
    <cellStyle name="Comma [0] 2 2 3 4 2 2 2 3 6" xfId="47254"/>
    <cellStyle name="Comma [0] 2 2 3 4 2 2 2 3 7" xfId="50057"/>
    <cellStyle name="Comma [0] 2 2 3 4 2 2 2 3 8" xfId="17823"/>
    <cellStyle name="Comma [0] 2 2 3 4 2 2 2 3 9" xfId="53080"/>
    <cellStyle name="Comma [0] 2 2 3 4 2 2 2 4" xfId="1921"/>
    <cellStyle name="Comma [0] 2 2 3 4 2 2 2 4 2" xfId="7575"/>
    <cellStyle name="Comma [0] 2 2 3 4 2 2 2 4 2 2" xfId="15982"/>
    <cellStyle name="Comma [0] 2 2 3 4 2 2 2 4 2 2 2" xfId="41327"/>
    <cellStyle name="Comma [0] 2 2 3 4 2 2 2 4 2 3" xfId="31641"/>
    <cellStyle name="Comma [0] 2 2 3 4 2 2 2 4 2 4" xfId="21584"/>
    <cellStyle name="Comma [0] 2 2 3 4 2 2 2 4 2 5" xfId="56841"/>
    <cellStyle name="Comma [0] 2 2 3 4 2 2 2 4 3" xfId="4770"/>
    <cellStyle name="Comma [0] 2 2 3 4 2 2 2 4 3 2" xfId="13178"/>
    <cellStyle name="Comma [0] 2 2 3 4 2 2 2 4 3 2 2" xfId="45467"/>
    <cellStyle name="Comma [0] 2 2 3 4 2 2 2 4 3 3" xfId="35781"/>
    <cellStyle name="Comma [0] 2 2 3 4 2 2 2 4 3 4" xfId="26093"/>
    <cellStyle name="Comma [0] 2 2 3 4 2 2 2 4 4" xfId="10378"/>
    <cellStyle name="Comma [0] 2 2 3 4 2 2 2 4 4 2" xfId="38526"/>
    <cellStyle name="Comma [0] 2 2 3 4 2 2 2 4 5" xfId="28840"/>
    <cellStyle name="Comma [0] 2 2 3 4 2 2 2 4 6" xfId="48215"/>
    <cellStyle name="Comma [0] 2 2 3 4 2 2 2 4 7" xfId="51018"/>
    <cellStyle name="Comma [0] 2 2 3 4 2 2 2 4 8" xfId="18784"/>
    <cellStyle name="Comma [0] 2 2 3 4 2 2 2 4 9" xfId="54041"/>
    <cellStyle name="Comma [0] 2 2 3 4 2 2 2 5" xfId="2413"/>
    <cellStyle name="Comma [0] 2 2 3 4 2 2 2 5 2" xfId="8036"/>
    <cellStyle name="Comma [0] 2 2 3 4 2 2 2 5 2 2" xfId="16443"/>
    <cellStyle name="Comma [0] 2 2 3 4 2 2 2 5 2 2 2" xfId="41788"/>
    <cellStyle name="Comma [0] 2 2 3 4 2 2 2 5 2 3" xfId="32102"/>
    <cellStyle name="Comma [0] 2 2 3 4 2 2 2 5 2 4" xfId="22045"/>
    <cellStyle name="Comma [0] 2 2 3 4 2 2 2 5 2 5" xfId="57302"/>
    <cellStyle name="Comma [0] 2 2 3 4 2 2 2 5 3" xfId="5231"/>
    <cellStyle name="Comma [0] 2 2 3 4 2 2 2 5 3 2" xfId="13639"/>
    <cellStyle name="Comma [0] 2 2 3 4 2 2 2 5 3 3" xfId="38984"/>
    <cellStyle name="Comma [0] 2 2 3 4 2 2 2 5 4" xfId="10836"/>
    <cellStyle name="Comma [0] 2 2 3 4 2 2 2 5 4 2" xfId="29298"/>
    <cellStyle name="Comma [0] 2 2 3 4 2 2 2 5 5" xfId="48674"/>
    <cellStyle name="Comma [0] 2 2 3 4 2 2 2 5 6" xfId="51476"/>
    <cellStyle name="Comma [0] 2 2 3 4 2 2 2 5 7" xfId="19242"/>
    <cellStyle name="Comma [0] 2 2 3 4 2 2 2 5 8" xfId="54499"/>
    <cellStyle name="Comma [0] 2 2 3 4 2 2 2 6" xfId="2841"/>
    <cellStyle name="Comma [0] 2 2 3 4 2 2 2 6 2" xfId="8464"/>
    <cellStyle name="Comma [0] 2 2 3 4 2 2 2 6 2 2" xfId="16871"/>
    <cellStyle name="Comma [0] 2 2 3 4 2 2 2 6 2 2 2" xfId="42216"/>
    <cellStyle name="Comma [0] 2 2 3 4 2 2 2 6 2 3" xfId="32530"/>
    <cellStyle name="Comma [0] 2 2 3 4 2 2 2 6 2 4" xfId="22473"/>
    <cellStyle name="Comma [0] 2 2 3 4 2 2 2 6 2 5" xfId="57730"/>
    <cellStyle name="Comma [0] 2 2 3 4 2 2 2 6 3" xfId="5659"/>
    <cellStyle name="Comma [0] 2 2 3 4 2 2 2 6 3 2" xfId="14067"/>
    <cellStyle name="Comma [0] 2 2 3 4 2 2 2 6 3 3" xfId="39412"/>
    <cellStyle name="Comma [0] 2 2 3 4 2 2 2 6 4" xfId="11264"/>
    <cellStyle name="Comma [0] 2 2 3 4 2 2 2 6 4 2" xfId="29726"/>
    <cellStyle name="Comma [0] 2 2 3 4 2 2 2 6 5" xfId="49102"/>
    <cellStyle name="Comma [0] 2 2 3 4 2 2 2 6 6" xfId="51904"/>
    <cellStyle name="Comma [0] 2 2 3 4 2 2 2 6 7" xfId="19670"/>
    <cellStyle name="Comma [0] 2 2 3 4 2 2 2 6 8" xfId="54927"/>
    <cellStyle name="Comma [0] 2 2 3 4 2 2 2 7" xfId="6079"/>
    <cellStyle name="Comma [0] 2 2 3 4 2 2 2 7 2" xfId="14486"/>
    <cellStyle name="Comma [0] 2 2 3 4 2 2 2 7 2 2" xfId="39831"/>
    <cellStyle name="Comma [0] 2 2 3 4 2 2 2 7 3" xfId="30145"/>
    <cellStyle name="Comma [0] 2 2 3 4 2 2 2 7 4" xfId="20088"/>
    <cellStyle name="Comma [0] 2 2 3 4 2 2 2 7 5" xfId="55345"/>
    <cellStyle name="Comma [0] 2 2 3 4 2 2 2 8" xfId="3274"/>
    <cellStyle name="Comma [0] 2 2 3 4 2 2 2 8 2" xfId="11682"/>
    <cellStyle name="Comma [0] 2 2 3 4 2 2 2 8 2 2" xfId="42564"/>
    <cellStyle name="Comma [0] 2 2 3 4 2 2 2 8 3" xfId="32878"/>
    <cellStyle name="Comma [0] 2 2 3 4 2 2 2 8 4" xfId="22821"/>
    <cellStyle name="Comma [0] 2 2 3 4 2 2 2 9" xfId="8883"/>
    <cellStyle name="Comma [0] 2 2 3 4 2 2 2 9 2" xfId="42806"/>
    <cellStyle name="Comma [0] 2 2 3 4 2 2 2 9 3" xfId="33120"/>
    <cellStyle name="Comma [0] 2 2 3 4 2 2 2 9 4" xfId="23063"/>
    <cellStyle name="Comma [0] 2 2 3 4 2 2 3" xfId="1446"/>
    <cellStyle name="Comma [0] 2 2 3 4 2 2 3 10" xfId="53610"/>
    <cellStyle name="Comma [0] 2 2 3 4 2 2 3 2" xfId="7144"/>
    <cellStyle name="Comma [0] 2 2 3 4 2 2 3 2 2" xfId="15551"/>
    <cellStyle name="Comma [0] 2 2 3 4 2 2 3 2 2 2" xfId="27028"/>
    <cellStyle name="Comma [0] 2 2 3 4 2 2 3 2 2 2 2" xfId="46401"/>
    <cellStyle name="Comma [0] 2 2 3 4 2 2 3 2 2 2 3" xfId="36715"/>
    <cellStyle name="Comma [0] 2 2 3 4 2 2 3 2 2 3" xfId="43019"/>
    <cellStyle name="Comma [0] 2 2 3 4 2 2 3 2 2 4" xfId="33333"/>
    <cellStyle name="Comma [0] 2 2 3 4 2 2 3 2 2 5" xfId="23276"/>
    <cellStyle name="Comma [0] 2 2 3 4 2 2 3 2 3" xfId="25811"/>
    <cellStyle name="Comma [0] 2 2 3 4 2 2 3 2 3 2" xfId="45201"/>
    <cellStyle name="Comma [0] 2 2 3 4 2 2 3 2 3 3" xfId="35515"/>
    <cellStyle name="Comma [0] 2 2 3 4 2 2 3 2 4" xfId="40896"/>
    <cellStyle name="Comma [0] 2 2 3 4 2 2 3 2 5" xfId="31210"/>
    <cellStyle name="Comma [0] 2 2 3 4 2 2 3 2 6" xfId="21153"/>
    <cellStyle name="Comma [0] 2 2 3 4 2 2 3 2 7" xfId="56410"/>
    <cellStyle name="Comma [0] 2 2 3 4 2 2 3 3" xfId="4339"/>
    <cellStyle name="Comma [0] 2 2 3 4 2 2 3 3 2" xfId="12747"/>
    <cellStyle name="Comma [0] 2 2 3 4 2 2 3 3 2 2" xfId="45808"/>
    <cellStyle name="Comma [0] 2 2 3 4 2 2 3 3 2 3" xfId="36122"/>
    <cellStyle name="Comma [0] 2 2 3 4 2 2 3 3 2 4" xfId="26434"/>
    <cellStyle name="Comma [0] 2 2 3 4 2 2 3 3 3" xfId="43030"/>
    <cellStyle name="Comma [0] 2 2 3 4 2 2 3 3 4" xfId="33344"/>
    <cellStyle name="Comma [0] 2 2 3 4 2 2 3 3 5" xfId="23287"/>
    <cellStyle name="Comma [0] 2 2 3 4 2 2 3 4" xfId="9947"/>
    <cellStyle name="Comma [0] 2 2 3 4 2 2 3 4 2" xfId="44608"/>
    <cellStyle name="Comma [0] 2 2 3 4 2 2 3 4 3" xfId="34922"/>
    <cellStyle name="Comma [0] 2 2 3 4 2 2 3 4 4" xfId="25213"/>
    <cellStyle name="Comma [0] 2 2 3 4 2 2 3 5" xfId="38095"/>
    <cellStyle name="Comma [0] 2 2 3 4 2 2 3 6" xfId="28409"/>
    <cellStyle name="Comma [0] 2 2 3 4 2 2 3 7" xfId="47784"/>
    <cellStyle name="Comma [0] 2 2 3 4 2 2 3 8" xfId="50587"/>
    <cellStyle name="Comma [0] 2 2 3 4 2 2 3 9" xfId="18353"/>
    <cellStyle name="Comma [0] 2 2 3 4 2 2 4" xfId="874"/>
    <cellStyle name="Comma [0] 2 2 3 4 2 2 4 10" xfId="53079"/>
    <cellStyle name="Comma [0] 2 2 3 4 2 2 4 2" xfId="6613"/>
    <cellStyle name="Comma [0] 2 2 3 4 2 2 4 2 2" xfId="15020"/>
    <cellStyle name="Comma [0] 2 2 3 4 2 2 4 2 2 2" xfId="46058"/>
    <cellStyle name="Comma [0] 2 2 3 4 2 2 4 2 2 3" xfId="36372"/>
    <cellStyle name="Comma [0] 2 2 3 4 2 2 4 2 2 4" xfId="26685"/>
    <cellStyle name="Comma [0] 2 2 3 4 2 2 4 2 3" xfId="40365"/>
    <cellStyle name="Comma [0] 2 2 3 4 2 2 4 2 4" xfId="30679"/>
    <cellStyle name="Comma [0] 2 2 3 4 2 2 4 2 5" xfId="20622"/>
    <cellStyle name="Comma [0] 2 2 3 4 2 2 4 2 6" xfId="55879"/>
    <cellStyle name="Comma [0] 2 2 3 4 2 2 4 3" xfId="3808"/>
    <cellStyle name="Comma [0] 2 2 3 4 2 2 4 3 2" xfId="12216"/>
    <cellStyle name="Comma [0] 2 2 3 4 2 2 4 3 2 2" xfId="43018"/>
    <cellStyle name="Comma [0] 2 2 3 4 2 2 4 3 3" xfId="33332"/>
    <cellStyle name="Comma [0] 2 2 3 4 2 2 4 3 4" xfId="23275"/>
    <cellStyle name="Comma [0] 2 2 3 4 2 2 4 4" xfId="9416"/>
    <cellStyle name="Comma [0] 2 2 3 4 2 2 4 4 2" xfId="44858"/>
    <cellStyle name="Comma [0] 2 2 3 4 2 2 4 4 3" xfId="35172"/>
    <cellStyle name="Comma [0] 2 2 3 4 2 2 4 4 4" xfId="25467"/>
    <cellStyle name="Comma [0] 2 2 3 4 2 2 4 5" xfId="37564"/>
    <cellStyle name="Comma [0] 2 2 3 4 2 2 4 6" xfId="27878"/>
    <cellStyle name="Comma [0] 2 2 3 4 2 2 4 7" xfId="47253"/>
    <cellStyle name="Comma [0] 2 2 3 4 2 2 4 8" xfId="50056"/>
    <cellStyle name="Comma [0] 2 2 3 4 2 2 4 9" xfId="17822"/>
    <cellStyle name="Comma [0] 2 2 3 4 2 2 5" xfId="1920"/>
    <cellStyle name="Comma [0] 2 2 3 4 2 2 5 10" xfId="54040"/>
    <cellStyle name="Comma [0] 2 2 3 4 2 2 5 2" xfId="7574"/>
    <cellStyle name="Comma [0] 2 2 3 4 2 2 5 2 2" xfId="15981"/>
    <cellStyle name="Comma [0] 2 2 3 4 2 2 5 2 2 2" xfId="41326"/>
    <cellStyle name="Comma [0] 2 2 3 4 2 2 5 2 3" xfId="31640"/>
    <cellStyle name="Comma [0] 2 2 3 4 2 2 5 2 4" xfId="21583"/>
    <cellStyle name="Comma [0] 2 2 3 4 2 2 5 2 5" xfId="56840"/>
    <cellStyle name="Comma [0] 2 2 3 4 2 2 5 3" xfId="4769"/>
    <cellStyle name="Comma [0] 2 2 3 4 2 2 5 3 2" xfId="13177"/>
    <cellStyle name="Comma [0] 2 2 3 4 2 2 5 3 2 2" xfId="43016"/>
    <cellStyle name="Comma [0] 2 2 3 4 2 2 5 3 3" xfId="33330"/>
    <cellStyle name="Comma [0] 2 2 3 4 2 2 5 3 4" xfId="23273"/>
    <cellStyle name="Comma [0] 2 2 3 4 2 2 5 4" xfId="10377"/>
    <cellStyle name="Comma [0] 2 2 3 4 2 2 5 4 2" xfId="45466"/>
    <cellStyle name="Comma [0] 2 2 3 4 2 2 5 4 3" xfId="35780"/>
    <cellStyle name="Comma [0] 2 2 3 4 2 2 5 4 4" xfId="26092"/>
    <cellStyle name="Comma [0] 2 2 3 4 2 2 5 5" xfId="38525"/>
    <cellStyle name="Comma [0] 2 2 3 4 2 2 5 6" xfId="28839"/>
    <cellStyle name="Comma [0] 2 2 3 4 2 2 5 7" xfId="48214"/>
    <cellStyle name="Comma [0] 2 2 3 4 2 2 5 8" xfId="51017"/>
    <cellStyle name="Comma [0] 2 2 3 4 2 2 5 9" xfId="18783"/>
    <cellStyle name="Comma [0] 2 2 3 4 2 2 6" xfId="2412"/>
    <cellStyle name="Comma [0] 2 2 3 4 2 2 6 2" xfId="8035"/>
    <cellStyle name="Comma [0] 2 2 3 4 2 2 6 2 2" xfId="16442"/>
    <cellStyle name="Comma [0] 2 2 3 4 2 2 6 2 2 2" xfId="41787"/>
    <cellStyle name="Comma [0] 2 2 3 4 2 2 6 2 3" xfId="32101"/>
    <cellStyle name="Comma [0] 2 2 3 4 2 2 6 2 4" xfId="22044"/>
    <cellStyle name="Comma [0] 2 2 3 4 2 2 6 2 5" xfId="57301"/>
    <cellStyle name="Comma [0] 2 2 3 4 2 2 6 3" xfId="5230"/>
    <cellStyle name="Comma [0] 2 2 3 4 2 2 6 3 2" xfId="13638"/>
    <cellStyle name="Comma [0] 2 2 3 4 2 2 6 3 3" xfId="38983"/>
    <cellStyle name="Comma [0] 2 2 3 4 2 2 6 4" xfId="10835"/>
    <cellStyle name="Comma [0] 2 2 3 4 2 2 6 4 2" xfId="29297"/>
    <cellStyle name="Comma [0] 2 2 3 4 2 2 6 5" xfId="48673"/>
    <cellStyle name="Comma [0] 2 2 3 4 2 2 6 6" xfId="51475"/>
    <cellStyle name="Comma [0] 2 2 3 4 2 2 6 7" xfId="19241"/>
    <cellStyle name="Comma [0] 2 2 3 4 2 2 6 8" xfId="54498"/>
    <cellStyle name="Comma [0] 2 2 3 4 2 2 7" xfId="2840"/>
    <cellStyle name="Comma [0] 2 2 3 4 2 2 7 2" xfId="8463"/>
    <cellStyle name="Comma [0] 2 2 3 4 2 2 7 2 2" xfId="16870"/>
    <cellStyle name="Comma [0] 2 2 3 4 2 2 7 2 2 2" xfId="42215"/>
    <cellStyle name="Comma [0] 2 2 3 4 2 2 7 2 3" xfId="32529"/>
    <cellStyle name="Comma [0] 2 2 3 4 2 2 7 2 4" xfId="22472"/>
    <cellStyle name="Comma [0] 2 2 3 4 2 2 7 2 5" xfId="57729"/>
    <cellStyle name="Comma [0] 2 2 3 4 2 2 7 3" xfId="5658"/>
    <cellStyle name="Comma [0] 2 2 3 4 2 2 7 3 2" xfId="14066"/>
    <cellStyle name="Comma [0] 2 2 3 4 2 2 7 3 3" xfId="39411"/>
    <cellStyle name="Comma [0] 2 2 3 4 2 2 7 4" xfId="11263"/>
    <cellStyle name="Comma [0] 2 2 3 4 2 2 7 4 2" xfId="29725"/>
    <cellStyle name="Comma [0] 2 2 3 4 2 2 7 5" xfId="49101"/>
    <cellStyle name="Comma [0] 2 2 3 4 2 2 7 6" xfId="51903"/>
    <cellStyle name="Comma [0] 2 2 3 4 2 2 7 7" xfId="19669"/>
    <cellStyle name="Comma [0] 2 2 3 4 2 2 7 8" xfId="54926"/>
    <cellStyle name="Comma [0] 2 2 3 4 2 2 8" xfId="6078"/>
    <cellStyle name="Comma [0] 2 2 3 4 2 2 8 2" xfId="14485"/>
    <cellStyle name="Comma [0] 2 2 3 4 2 2 8 2 2" xfId="39830"/>
    <cellStyle name="Comma [0] 2 2 3 4 2 2 8 3" xfId="30144"/>
    <cellStyle name="Comma [0] 2 2 3 4 2 2 8 4" xfId="20087"/>
    <cellStyle name="Comma [0] 2 2 3 4 2 2 8 5" xfId="55344"/>
    <cellStyle name="Comma [0] 2 2 3 4 2 2 9" xfId="3273"/>
    <cellStyle name="Comma [0] 2 2 3 4 2 2 9 2" xfId="11681"/>
    <cellStyle name="Comma [0] 2 2 3 4 2 2 9 2 2" xfId="42563"/>
    <cellStyle name="Comma [0] 2 2 3 4 2 2 9 3" xfId="32877"/>
    <cellStyle name="Comma [0] 2 2 3 4 2 2 9 4" xfId="22820"/>
    <cellStyle name="Comma [0] 2 2 3 4 2 20" xfId="17287"/>
    <cellStyle name="Comma [0] 2 2 3 4 2 21" xfId="52250"/>
    <cellStyle name="Comma [0] 2 2 3 4 2 22" xfId="52544"/>
    <cellStyle name="Comma [0] 2 2 3 4 2 23" xfId="58136"/>
    <cellStyle name="Comma [0] 2 2 3 4 2 3" xfId="195"/>
    <cellStyle name="Comma [0] 2 2 3 4 2 3 10" xfId="3275"/>
    <cellStyle name="Comma [0] 2 2 3 4 2 3 10 2" xfId="11683"/>
    <cellStyle name="Comma [0] 2 2 3 4 2 3 10 2 2" xfId="42565"/>
    <cellStyle name="Comma [0] 2 2 3 4 2 3 10 3" xfId="32879"/>
    <cellStyle name="Comma [0] 2 2 3 4 2 3 10 4" xfId="22822"/>
    <cellStyle name="Comma [0] 2 2 3 4 2 3 11" xfId="8884"/>
    <cellStyle name="Comma [0] 2 2 3 4 2 3 11 2" xfId="42807"/>
    <cellStyle name="Comma [0] 2 2 3 4 2 3 11 3" xfId="33121"/>
    <cellStyle name="Comma [0] 2 2 3 4 2 3 11 4" xfId="23064"/>
    <cellStyle name="Comma [0] 2 2 3 4 2 3 12" xfId="24865"/>
    <cellStyle name="Comma [0] 2 2 3 4 2 3 12 2" xfId="44261"/>
    <cellStyle name="Comma [0] 2 2 3 4 2 3 12 3" xfId="34575"/>
    <cellStyle name="Comma [0] 2 2 3 4 2 3 13" xfId="37032"/>
    <cellStyle name="Comma [0] 2 2 3 4 2 3 14" xfId="27346"/>
    <cellStyle name="Comma [0] 2 2 3 4 2 3 15" xfId="46719"/>
    <cellStyle name="Comma [0] 2 2 3 4 2 3 16" xfId="49524"/>
    <cellStyle name="Comma [0] 2 2 3 4 2 3 17" xfId="17290"/>
    <cellStyle name="Comma [0] 2 2 3 4 2 3 18" xfId="52253"/>
    <cellStyle name="Comma [0] 2 2 3 4 2 3 19" xfId="52547"/>
    <cellStyle name="Comma [0] 2 2 3 4 2 3 2" xfId="196"/>
    <cellStyle name="Comma [0] 2 2 3 4 2 3 2 10" xfId="24866"/>
    <cellStyle name="Comma [0] 2 2 3 4 2 3 2 10 2" xfId="44262"/>
    <cellStyle name="Comma [0] 2 2 3 4 2 3 2 10 3" xfId="34576"/>
    <cellStyle name="Comma [0] 2 2 3 4 2 3 2 11" xfId="37033"/>
    <cellStyle name="Comma [0] 2 2 3 4 2 3 2 12" xfId="27347"/>
    <cellStyle name="Comma [0] 2 2 3 4 2 3 2 13" xfId="46720"/>
    <cellStyle name="Comma [0] 2 2 3 4 2 3 2 14" xfId="49525"/>
    <cellStyle name="Comma [0] 2 2 3 4 2 3 2 15" xfId="17291"/>
    <cellStyle name="Comma [0] 2 2 3 4 2 3 2 16" xfId="52254"/>
    <cellStyle name="Comma [0] 2 2 3 4 2 3 2 17" xfId="52548"/>
    <cellStyle name="Comma [0] 2 2 3 4 2 3 2 2" xfId="1449"/>
    <cellStyle name="Comma [0] 2 2 3 4 2 3 2 2 10" xfId="53613"/>
    <cellStyle name="Comma [0] 2 2 3 4 2 3 2 2 2" xfId="7147"/>
    <cellStyle name="Comma [0] 2 2 3 4 2 3 2 2 2 2" xfId="15554"/>
    <cellStyle name="Comma [0] 2 2 3 4 2 3 2 2 2 2 2" xfId="46404"/>
    <cellStyle name="Comma [0] 2 2 3 4 2 3 2 2 2 2 3" xfId="36718"/>
    <cellStyle name="Comma [0] 2 2 3 4 2 3 2 2 2 2 4" xfId="27031"/>
    <cellStyle name="Comma [0] 2 2 3 4 2 3 2 2 2 3" xfId="25814"/>
    <cellStyle name="Comma [0] 2 2 3 4 2 3 2 2 2 3 2" xfId="45204"/>
    <cellStyle name="Comma [0] 2 2 3 4 2 3 2 2 2 3 3" xfId="35518"/>
    <cellStyle name="Comma [0] 2 2 3 4 2 3 2 2 2 4" xfId="40899"/>
    <cellStyle name="Comma [0] 2 2 3 4 2 3 2 2 2 5" xfId="31213"/>
    <cellStyle name="Comma [0] 2 2 3 4 2 3 2 2 2 6" xfId="21156"/>
    <cellStyle name="Comma [0] 2 2 3 4 2 3 2 2 2 7" xfId="56413"/>
    <cellStyle name="Comma [0] 2 2 3 4 2 3 2 2 3" xfId="4342"/>
    <cellStyle name="Comma [0] 2 2 3 4 2 3 2 2 3 2" xfId="12750"/>
    <cellStyle name="Comma [0] 2 2 3 4 2 3 2 2 3 2 2" xfId="45811"/>
    <cellStyle name="Comma [0] 2 2 3 4 2 3 2 2 3 2 3" xfId="36125"/>
    <cellStyle name="Comma [0] 2 2 3 4 2 3 2 2 3 2 4" xfId="26437"/>
    <cellStyle name="Comma [0] 2 2 3 4 2 3 2 2 3 3" xfId="43009"/>
    <cellStyle name="Comma [0] 2 2 3 4 2 3 2 2 3 4" xfId="33323"/>
    <cellStyle name="Comma [0] 2 2 3 4 2 3 2 2 3 5" xfId="23266"/>
    <cellStyle name="Comma [0] 2 2 3 4 2 3 2 2 4" xfId="9950"/>
    <cellStyle name="Comma [0] 2 2 3 4 2 3 2 2 4 2" xfId="44611"/>
    <cellStyle name="Comma [0] 2 2 3 4 2 3 2 2 4 3" xfId="34925"/>
    <cellStyle name="Comma [0] 2 2 3 4 2 3 2 2 4 4" xfId="25216"/>
    <cellStyle name="Comma [0] 2 2 3 4 2 3 2 2 5" xfId="38098"/>
    <cellStyle name="Comma [0] 2 2 3 4 2 3 2 2 6" xfId="28412"/>
    <cellStyle name="Comma [0] 2 2 3 4 2 3 2 2 7" xfId="47787"/>
    <cellStyle name="Comma [0] 2 2 3 4 2 3 2 2 8" xfId="50590"/>
    <cellStyle name="Comma [0] 2 2 3 4 2 3 2 2 9" xfId="18356"/>
    <cellStyle name="Comma [0] 2 2 3 4 2 3 2 3" xfId="877"/>
    <cellStyle name="Comma [0] 2 2 3 4 2 3 2 3 10" xfId="53082"/>
    <cellStyle name="Comma [0] 2 2 3 4 2 3 2 3 2" xfId="6616"/>
    <cellStyle name="Comma [0] 2 2 3 4 2 3 2 3 2 2" xfId="15023"/>
    <cellStyle name="Comma [0] 2 2 3 4 2 3 2 3 2 2 2" xfId="46061"/>
    <cellStyle name="Comma [0] 2 2 3 4 2 3 2 3 2 2 3" xfId="36375"/>
    <cellStyle name="Comma [0] 2 2 3 4 2 3 2 3 2 2 4" xfId="26688"/>
    <cellStyle name="Comma [0] 2 2 3 4 2 3 2 3 2 3" xfId="40368"/>
    <cellStyle name="Comma [0] 2 2 3 4 2 3 2 3 2 4" xfId="30682"/>
    <cellStyle name="Comma [0] 2 2 3 4 2 3 2 3 2 5" xfId="20625"/>
    <cellStyle name="Comma [0] 2 2 3 4 2 3 2 3 2 6" xfId="55882"/>
    <cellStyle name="Comma [0] 2 2 3 4 2 3 2 3 3" xfId="3811"/>
    <cellStyle name="Comma [0] 2 2 3 4 2 3 2 3 3 2" xfId="12219"/>
    <cellStyle name="Comma [0] 2 2 3 4 2 3 2 3 3 2 2" xfId="43006"/>
    <cellStyle name="Comma [0] 2 2 3 4 2 3 2 3 3 3" xfId="33320"/>
    <cellStyle name="Comma [0] 2 2 3 4 2 3 2 3 3 4" xfId="23263"/>
    <cellStyle name="Comma [0] 2 2 3 4 2 3 2 3 4" xfId="9419"/>
    <cellStyle name="Comma [0] 2 2 3 4 2 3 2 3 4 2" xfId="44861"/>
    <cellStyle name="Comma [0] 2 2 3 4 2 3 2 3 4 3" xfId="35175"/>
    <cellStyle name="Comma [0] 2 2 3 4 2 3 2 3 4 4" xfId="25470"/>
    <cellStyle name="Comma [0] 2 2 3 4 2 3 2 3 5" xfId="37567"/>
    <cellStyle name="Comma [0] 2 2 3 4 2 3 2 3 6" xfId="27881"/>
    <cellStyle name="Comma [0] 2 2 3 4 2 3 2 3 7" xfId="47256"/>
    <cellStyle name="Comma [0] 2 2 3 4 2 3 2 3 8" xfId="50059"/>
    <cellStyle name="Comma [0] 2 2 3 4 2 3 2 3 9" xfId="17825"/>
    <cellStyle name="Comma [0] 2 2 3 4 2 3 2 4" xfId="1923"/>
    <cellStyle name="Comma [0] 2 2 3 4 2 3 2 4 2" xfId="7577"/>
    <cellStyle name="Comma [0] 2 2 3 4 2 3 2 4 2 2" xfId="15984"/>
    <cellStyle name="Comma [0] 2 2 3 4 2 3 2 4 2 2 2" xfId="41329"/>
    <cellStyle name="Comma [0] 2 2 3 4 2 3 2 4 2 3" xfId="31643"/>
    <cellStyle name="Comma [0] 2 2 3 4 2 3 2 4 2 4" xfId="21586"/>
    <cellStyle name="Comma [0] 2 2 3 4 2 3 2 4 2 5" xfId="56843"/>
    <cellStyle name="Comma [0] 2 2 3 4 2 3 2 4 3" xfId="4772"/>
    <cellStyle name="Comma [0] 2 2 3 4 2 3 2 4 3 2" xfId="13180"/>
    <cellStyle name="Comma [0] 2 2 3 4 2 3 2 4 3 2 2" xfId="45469"/>
    <cellStyle name="Comma [0] 2 2 3 4 2 3 2 4 3 3" xfId="35783"/>
    <cellStyle name="Comma [0] 2 2 3 4 2 3 2 4 3 4" xfId="26095"/>
    <cellStyle name="Comma [0] 2 2 3 4 2 3 2 4 4" xfId="10380"/>
    <cellStyle name="Comma [0] 2 2 3 4 2 3 2 4 4 2" xfId="38528"/>
    <cellStyle name="Comma [0] 2 2 3 4 2 3 2 4 5" xfId="28842"/>
    <cellStyle name="Comma [0] 2 2 3 4 2 3 2 4 6" xfId="48217"/>
    <cellStyle name="Comma [0] 2 2 3 4 2 3 2 4 7" xfId="51020"/>
    <cellStyle name="Comma [0] 2 2 3 4 2 3 2 4 8" xfId="18786"/>
    <cellStyle name="Comma [0] 2 2 3 4 2 3 2 4 9" xfId="54043"/>
    <cellStyle name="Comma [0] 2 2 3 4 2 3 2 5" xfId="2415"/>
    <cellStyle name="Comma [0] 2 2 3 4 2 3 2 5 2" xfId="8038"/>
    <cellStyle name="Comma [0] 2 2 3 4 2 3 2 5 2 2" xfId="16445"/>
    <cellStyle name="Comma [0] 2 2 3 4 2 3 2 5 2 2 2" xfId="41790"/>
    <cellStyle name="Comma [0] 2 2 3 4 2 3 2 5 2 3" xfId="32104"/>
    <cellStyle name="Comma [0] 2 2 3 4 2 3 2 5 2 4" xfId="22047"/>
    <cellStyle name="Comma [0] 2 2 3 4 2 3 2 5 2 5" xfId="57304"/>
    <cellStyle name="Comma [0] 2 2 3 4 2 3 2 5 3" xfId="5233"/>
    <cellStyle name="Comma [0] 2 2 3 4 2 3 2 5 3 2" xfId="13641"/>
    <cellStyle name="Comma [0] 2 2 3 4 2 3 2 5 3 3" xfId="38986"/>
    <cellStyle name="Comma [0] 2 2 3 4 2 3 2 5 4" xfId="10838"/>
    <cellStyle name="Comma [0] 2 2 3 4 2 3 2 5 4 2" xfId="29300"/>
    <cellStyle name="Comma [0] 2 2 3 4 2 3 2 5 5" xfId="48676"/>
    <cellStyle name="Comma [0] 2 2 3 4 2 3 2 5 6" xfId="51478"/>
    <cellStyle name="Comma [0] 2 2 3 4 2 3 2 5 7" xfId="19244"/>
    <cellStyle name="Comma [0] 2 2 3 4 2 3 2 5 8" xfId="54501"/>
    <cellStyle name="Comma [0] 2 2 3 4 2 3 2 6" xfId="2843"/>
    <cellStyle name="Comma [0] 2 2 3 4 2 3 2 6 2" xfId="8466"/>
    <cellStyle name="Comma [0] 2 2 3 4 2 3 2 6 2 2" xfId="16873"/>
    <cellStyle name="Comma [0] 2 2 3 4 2 3 2 6 2 2 2" xfId="42218"/>
    <cellStyle name="Comma [0] 2 2 3 4 2 3 2 6 2 3" xfId="32532"/>
    <cellStyle name="Comma [0] 2 2 3 4 2 3 2 6 2 4" xfId="22475"/>
    <cellStyle name="Comma [0] 2 2 3 4 2 3 2 6 2 5" xfId="57732"/>
    <cellStyle name="Comma [0] 2 2 3 4 2 3 2 6 3" xfId="5661"/>
    <cellStyle name="Comma [0] 2 2 3 4 2 3 2 6 3 2" xfId="14069"/>
    <cellStyle name="Comma [0] 2 2 3 4 2 3 2 6 3 3" xfId="39414"/>
    <cellStyle name="Comma [0] 2 2 3 4 2 3 2 6 4" xfId="11266"/>
    <cellStyle name="Comma [0] 2 2 3 4 2 3 2 6 4 2" xfId="29728"/>
    <cellStyle name="Comma [0] 2 2 3 4 2 3 2 6 5" xfId="49104"/>
    <cellStyle name="Comma [0] 2 2 3 4 2 3 2 6 6" xfId="51906"/>
    <cellStyle name="Comma [0] 2 2 3 4 2 3 2 6 7" xfId="19672"/>
    <cellStyle name="Comma [0] 2 2 3 4 2 3 2 6 8" xfId="54929"/>
    <cellStyle name="Comma [0] 2 2 3 4 2 3 2 7" xfId="6081"/>
    <cellStyle name="Comma [0] 2 2 3 4 2 3 2 7 2" xfId="14488"/>
    <cellStyle name="Comma [0] 2 2 3 4 2 3 2 7 2 2" xfId="39833"/>
    <cellStyle name="Comma [0] 2 2 3 4 2 3 2 7 3" xfId="30147"/>
    <cellStyle name="Comma [0] 2 2 3 4 2 3 2 7 4" xfId="20090"/>
    <cellStyle name="Comma [0] 2 2 3 4 2 3 2 7 5" xfId="55347"/>
    <cellStyle name="Comma [0] 2 2 3 4 2 3 2 8" xfId="3276"/>
    <cellStyle name="Comma [0] 2 2 3 4 2 3 2 8 2" xfId="11684"/>
    <cellStyle name="Comma [0] 2 2 3 4 2 3 2 8 2 2" xfId="42566"/>
    <cellStyle name="Comma [0] 2 2 3 4 2 3 2 8 3" xfId="32880"/>
    <cellStyle name="Comma [0] 2 2 3 4 2 3 2 8 4" xfId="22823"/>
    <cellStyle name="Comma [0] 2 2 3 4 2 3 2 9" xfId="8885"/>
    <cellStyle name="Comma [0] 2 2 3 4 2 3 2 9 2" xfId="42808"/>
    <cellStyle name="Comma [0] 2 2 3 4 2 3 2 9 3" xfId="33122"/>
    <cellStyle name="Comma [0] 2 2 3 4 2 3 2 9 4" xfId="23065"/>
    <cellStyle name="Comma [0] 2 2 3 4 2 3 3" xfId="197"/>
    <cellStyle name="Comma [0] 2 2 3 4 2 3 3 10" xfId="24867"/>
    <cellStyle name="Comma [0] 2 2 3 4 2 3 3 10 2" xfId="44263"/>
    <cellStyle name="Comma [0] 2 2 3 4 2 3 3 10 3" xfId="34577"/>
    <cellStyle name="Comma [0] 2 2 3 4 2 3 3 11" xfId="37034"/>
    <cellStyle name="Comma [0] 2 2 3 4 2 3 3 12" xfId="27348"/>
    <cellStyle name="Comma [0] 2 2 3 4 2 3 3 13" xfId="46721"/>
    <cellStyle name="Comma [0] 2 2 3 4 2 3 3 14" xfId="49526"/>
    <cellStyle name="Comma [0] 2 2 3 4 2 3 3 15" xfId="17292"/>
    <cellStyle name="Comma [0] 2 2 3 4 2 3 3 16" xfId="52255"/>
    <cellStyle name="Comma [0] 2 2 3 4 2 3 3 17" xfId="52549"/>
    <cellStyle name="Comma [0] 2 2 3 4 2 3 3 2" xfId="1450"/>
    <cellStyle name="Comma [0] 2 2 3 4 2 3 3 2 10" xfId="53614"/>
    <cellStyle name="Comma [0] 2 2 3 4 2 3 3 2 2" xfId="7148"/>
    <cellStyle name="Comma [0] 2 2 3 4 2 3 3 2 2 2" xfId="15555"/>
    <cellStyle name="Comma [0] 2 2 3 4 2 3 3 2 2 2 2" xfId="27032"/>
    <cellStyle name="Comma [0] 2 2 3 4 2 3 3 2 2 2 2 2" xfId="46405"/>
    <cellStyle name="Comma [0] 2 2 3 4 2 3 3 2 2 2 2 3" xfId="36719"/>
    <cellStyle name="Comma [0] 2 2 3 4 2 3 3 2 2 2 3" xfId="42992"/>
    <cellStyle name="Comma [0] 2 2 3 4 2 3 3 2 2 2 4" xfId="33306"/>
    <cellStyle name="Comma [0] 2 2 3 4 2 3 3 2 2 2 5" xfId="23249"/>
    <cellStyle name="Comma [0] 2 2 3 4 2 3 3 2 2 3" xfId="25815"/>
    <cellStyle name="Comma [0] 2 2 3 4 2 3 3 2 2 3 2" xfId="45205"/>
    <cellStyle name="Comma [0] 2 2 3 4 2 3 3 2 2 3 3" xfId="35519"/>
    <cellStyle name="Comma [0] 2 2 3 4 2 3 3 2 2 4" xfId="40900"/>
    <cellStyle name="Comma [0] 2 2 3 4 2 3 3 2 2 5" xfId="31214"/>
    <cellStyle name="Comma [0] 2 2 3 4 2 3 3 2 2 6" xfId="21157"/>
    <cellStyle name="Comma [0] 2 2 3 4 2 3 3 2 2 7" xfId="56414"/>
    <cellStyle name="Comma [0] 2 2 3 4 2 3 3 2 3" xfId="4343"/>
    <cellStyle name="Comma [0] 2 2 3 4 2 3 3 2 3 2" xfId="12751"/>
    <cellStyle name="Comma [0] 2 2 3 4 2 3 3 2 3 2 2" xfId="45812"/>
    <cellStyle name="Comma [0] 2 2 3 4 2 3 3 2 3 2 3" xfId="36126"/>
    <cellStyle name="Comma [0] 2 2 3 4 2 3 3 2 3 2 4" xfId="26438"/>
    <cellStyle name="Comma [0] 2 2 3 4 2 3 3 2 3 3" xfId="42993"/>
    <cellStyle name="Comma [0] 2 2 3 4 2 3 3 2 3 4" xfId="33307"/>
    <cellStyle name="Comma [0] 2 2 3 4 2 3 3 2 3 5" xfId="23250"/>
    <cellStyle name="Comma [0] 2 2 3 4 2 3 3 2 4" xfId="9951"/>
    <cellStyle name="Comma [0] 2 2 3 4 2 3 3 2 4 2" xfId="44612"/>
    <cellStyle name="Comma [0] 2 2 3 4 2 3 3 2 4 3" xfId="34926"/>
    <cellStyle name="Comma [0] 2 2 3 4 2 3 3 2 4 4" xfId="25217"/>
    <cellStyle name="Comma [0] 2 2 3 4 2 3 3 2 5" xfId="38099"/>
    <cellStyle name="Comma [0] 2 2 3 4 2 3 3 2 6" xfId="28413"/>
    <cellStyle name="Comma [0] 2 2 3 4 2 3 3 2 7" xfId="47788"/>
    <cellStyle name="Comma [0] 2 2 3 4 2 3 3 2 8" xfId="50591"/>
    <cellStyle name="Comma [0] 2 2 3 4 2 3 3 2 9" xfId="18357"/>
    <cellStyle name="Comma [0] 2 2 3 4 2 3 3 3" xfId="878"/>
    <cellStyle name="Comma [0] 2 2 3 4 2 3 3 3 10" xfId="53083"/>
    <cellStyle name="Comma [0] 2 2 3 4 2 3 3 3 2" xfId="6617"/>
    <cellStyle name="Comma [0] 2 2 3 4 2 3 3 3 2 2" xfId="15024"/>
    <cellStyle name="Comma [0] 2 2 3 4 2 3 3 3 2 2 2" xfId="46062"/>
    <cellStyle name="Comma [0] 2 2 3 4 2 3 3 3 2 2 3" xfId="36376"/>
    <cellStyle name="Comma [0] 2 2 3 4 2 3 3 3 2 2 4" xfId="26689"/>
    <cellStyle name="Comma [0] 2 2 3 4 2 3 3 3 2 3" xfId="40369"/>
    <cellStyle name="Comma [0] 2 2 3 4 2 3 3 3 2 4" xfId="30683"/>
    <cellStyle name="Comma [0] 2 2 3 4 2 3 3 3 2 5" xfId="20626"/>
    <cellStyle name="Comma [0] 2 2 3 4 2 3 3 3 2 6" xfId="55883"/>
    <cellStyle name="Comma [0] 2 2 3 4 2 3 3 3 3" xfId="3812"/>
    <cellStyle name="Comma [0] 2 2 3 4 2 3 3 3 3 2" xfId="12220"/>
    <cellStyle name="Comma [0] 2 2 3 4 2 3 3 3 3 2 2" xfId="42986"/>
    <cellStyle name="Comma [0] 2 2 3 4 2 3 3 3 3 3" xfId="33300"/>
    <cellStyle name="Comma [0] 2 2 3 4 2 3 3 3 3 4" xfId="23243"/>
    <cellStyle name="Comma [0] 2 2 3 4 2 3 3 3 4" xfId="9420"/>
    <cellStyle name="Comma [0] 2 2 3 4 2 3 3 3 4 2" xfId="44862"/>
    <cellStyle name="Comma [0] 2 2 3 4 2 3 3 3 4 3" xfId="35176"/>
    <cellStyle name="Comma [0] 2 2 3 4 2 3 3 3 4 4" xfId="25471"/>
    <cellStyle name="Comma [0] 2 2 3 4 2 3 3 3 5" xfId="37568"/>
    <cellStyle name="Comma [0] 2 2 3 4 2 3 3 3 6" xfId="27882"/>
    <cellStyle name="Comma [0] 2 2 3 4 2 3 3 3 7" xfId="47257"/>
    <cellStyle name="Comma [0] 2 2 3 4 2 3 3 3 8" xfId="50060"/>
    <cellStyle name="Comma [0] 2 2 3 4 2 3 3 3 9" xfId="17826"/>
    <cellStyle name="Comma [0] 2 2 3 4 2 3 3 4" xfId="1924"/>
    <cellStyle name="Comma [0] 2 2 3 4 2 3 3 4 10" xfId="54044"/>
    <cellStyle name="Comma [0] 2 2 3 4 2 3 3 4 2" xfId="7578"/>
    <cellStyle name="Comma [0] 2 2 3 4 2 3 3 4 2 2" xfId="15985"/>
    <cellStyle name="Comma [0] 2 2 3 4 2 3 3 4 2 2 2" xfId="41330"/>
    <cellStyle name="Comma [0] 2 2 3 4 2 3 3 4 2 3" xfId="31644"/>
    <cellStyle name="Comma [0] 2 2 3 4 2 3 3 4 2 4" xfId="21587"/>
    <cellStyle name="Comma [0] 2 2 3 4 2 3 3 4 2 5" xfId="56844"/>
    <cellStyle name="Comma [0] 2 2 3 4 2 3 3 4 3" xfId="4773"/>
    <cellStyle name="Comma [0] 2 2 3 4 2 3 3 4 3 2" xfId="13181"/>
    <cellStyle name="Comma [0] 2 2 3 4 2 3 3 4 3 2 2" xfId="42984"/>
    <cellStyle name="Comma [0] 2 2 3 4 2 3 3 4 3 3" xfId="33298"/>
    <cellStyle name="Comma [0] 2 2 3 4 2 3 3 4 3 4" xfId="23241"/>
    <cellStyle name="Comma [0] 2 2 3 4 2 3 3 4 4" xfId="10381"/>
    <cellStyle name="Comma [0] 2 2 3 4 2 3 3 4 4 2" xfId="45470"/>
    <cellStyle name="Comma [0] 2 2 3 4 2 3 3 4 4 3" xfId="35784"/>
    <cellStyle name="Comma [0] 2 2 3 4 2 3 3 4 4 4" xfId="26096"/>
    <cellStyle name="Comma [0] 2 2 3 4 2 3 3 4 5" xfId="38529"/>
    <cellStyle name="Comma [0] 2 2 3 4 2 3 3 4 6" xfId="28843"/>
    <cellStyle name="Comma [0] 2 2 3 4 2 3 3 4 7" xfId="48218"/>
    <cellStyle name="Comma [0] 2 2 3 4 2 3 3 4 8" xfId="51021"/>
    <cellStyle name="Comma [0] 2 2 3 4 2 3 3 4 9" xfId="18787"/>
    <cellStyle name="Comma [0] 2 2 3 4 2 3 3 5" xfId="2416"/>
    <cellStyle name="Comma [0] 2 2 3 4 2 3 3 5 2" xfId="8039"/>
    <cellStyle name="Comma [0] 2 2 3 4 2 3 3 5 2 2" xfId="16446"/>
    <cellStyle name="Comma [0] 2 2 3 4 2 3 3 5 2 2 2" xfId="41791"/>
    <cellStyle name="Comma [0] 2 2 3 4 2 3 3 5 2 3" xfId="32105"/>
    <cellStyle name="Comma [0] 2 2 3 4 2 3 3 5 2 4" xfId="22048"/>
    <cellStyle name="Comma [0] 2 2 3 4 2 3 3 5 2 5" xfId="57305"/>
    <cellStyle name="Comma [0] 2 2 3 4 2 3 3 5 3" xfId="5234"/>
    <cellStyle name="Comma [0] 2 2 3 4 2 3 3 5 3 2" xfId="13642"/>
    <cellStyle name="Comma [0] 2 2 3 4 2 3 3 5 3 3" xfId="38987"/>
    <cellStyle name="Comma [0] 2 2 3 4 2 3 3 5 4" xfId="10839"/>
    <cellStyle name="Comma [0] 2 2 3 4 2 3 3 5 4 2" xfId="29301"/>
    <cellStyle name="Comma [0] 2 2 3 4 2 3 3 5 5" xfId="48677"/>
    <cellStyle name="Comma [0] 2 2 3 4 2 3 3 5 6" xfId="51479"/>
    <cellStyle name="Comma [0] 2 2 3 4 2 3 3 5 7" xfId="19245"/>
    <cellStyle name="Comma [0] 2 2 3 4 2 3 3 5 8" xfId="54502"/>
    <cellStyle name="Comma [0] 2 2 3 4 2 3 3 6" xfId="2844"/>
    <cellStyle name="Comma [0] 2 2 3 4 2 3 3 6 2" xfId="8467"/>
    <cellStyle name="Comma [0] 2 2 3 4 2 3 3 6 2 2" xfId="16874"/>
    <cellStyle name="Comma [0] 2 2 3 4 2 3 3 6 2 2 2" xfId="42219"/>
    <cellStyle name="Comma [0] 2 2 3 4 2 3 3 6 2 3" xfId="32533"/>
    <cellStyle name="Comma [0] 2 2 3 4 2 3 3 6 2 4" xfId="22476"/>
    <cellStyle name="Comma [0] 2 2 3 4 2 3 3 6 2 5" xfId="57733"/>
    <cellStyle name="Comma [0] 2 2 3 4 2 3 3 6 3" xfId="5662"/>
    <cellStyle name="Comma [0] 2 2 3 4 2 3 3 6 3 2" xfId="14070"/>
    <cellStyle name="Comma [0] 2 2 3 4 2 3 3 6 3 3" xfId="39415"/>
    <cellStyle name="Comma [0] 2 2 3 4 2 3 3 6 4" xfId="11267"/>
    <cellStyle name="Comma [0] 2 2 3 4 2 3 3 6 4 2" xfId="29729"/>
    <cellStyle name="Comma [0] 2 2 3 4 2 3 3 6 5" xfId="49105"/>
    <cellStyle name="Comma [0] 2 2 3 4 2 3 3 6 6" xfId="51907"/>
    <cellStyle name="Comma [0] 2 2 3 4 2 3 3 6 7" xfId="19673"/>
    <cellStyle name="Comma [0] 2 2 3 4 2 3 3 6 8" xfId="54930"/>
    <cellStyle name="Comma [0] 2 2 3 4 2 3 3 7" xfId="6082"/>
    <cellStyle name="Comma [0] 2 2 3 4 2 3 3 7 2" xfId="14489"/>
    <cellStyle name="Comma [0] 2 2 3 4 2 3 3 7 2 2" xfId="39834"/>
    <cellStyle name="Comma [0] 2 2 3 4 2 3 3 7 3" xfId="30148"/>
    <cellStyle name="Comma [0] 2 2 3 4 2 3 3 7 4" xfId="20091"/>
    <cellStyle name="Comma [0] 2 2 3 4 2 3 3 7 5" xfId="55348"/>
    <cellStyle name="Comma [0] 2 2 3 4 2 3 3 8" xfId="3277"/>
    <cellStyle name="Comma [0] 2 2 3 4 2 3 3 8 2" xfId="11685"/>
    <cellStyle name="Comma [0] 2 2 3 4 2 3 3 8 2 2" xfId="42567"/>
    <cellStyle name="Comma [0] 2 2 3 4 2 3 3 8 3" xfId="32881"/>
    <cellStyle name="Comma [0] 2 2 3 4 2 3 3 8 4" xfId="22824"/>
    <cellStyle name="Comma [0] 2 2 3 4 2 3 3 9" xfId="8886"/>
    <cellStyle name="Comma [0] 2 2 3 4 2 3 3 9 2" xfId="42809"/>
    <cellStyle name="Comma [0] 2 2 3 4 2 3 3 9 3" xfId="33123"/>
    <cellStyle name="Comma [0] 2 2 3 4 2 3 3 9 4" xfId="23066"/>
    <cellStyle name="Comma [0] 2 2 3 4 2 3 4" xfId="1448"/>
    <cellStyle name="Comma [0] 2 2 3 4 2 3 4 10" xfId="53612"/>
    <cellStyle name="Comma [0] 2 2 3 4 2 3 4 2" xfId="7146"/>
    <cellStyle name="Comma [0] 2 2 3 4 2 3 4 2 2" xfId="15553"/>
    <cellStyle name="Comma [0] 2 2 3 4 2 3 4 2 2 2" xfId="46403"/>
    <cellStyle name="Comma [0] 2 2 3 4 2 3 4 2 2 3" xfId="36717"/>
    <cellStyle name="Comma [0] 2 2 3 4 2 3 4 2 2 4" xfId="27030"/>
    <cellStyle name="Comma [0] 2 2 3 4 2 3 4 2 3" xfId="25813"/>
    <cellStyle name="Comma [0] 2 2 3 4 2 3 4 2 3 2" xfId="45203"/>
    <cellStyle name="Comma [0] 2 2 3 4 2 3 4 2 3 3" xfId="35517"/>
    <cellStyle name="Comma [0] 2 2 3 4 2 3 4 2 4" xfId="40898"/>
    <cellStyle name="Comma [0] 2 2 3 4 2 3 4 2 5" xfId="31212"/>
    <cellStyle name="Comma [0] 2 2 3 4 2 3 4 2 6" xfId="21155"/>
    <cellStyle name="Comma [0] 2 2 3 4 2 3 4 2 7" xfId="56412"/>
    <cellStyle name="Comma [0] 2 2 3 4 2 3 4 3" xfId="4341"/>
    <cellStyle name="Comma [0] 2 2 3 4 2 3 4 3 2" xfId="12749"/>
    <cellStyle name="Comma [0] 2 2 3 4 2 3 4 3 2 2" xfId="45810"/>
    <cellStyle name="Comma [0] 2 2 3 4 2 3 4 3 2 3" xfId="36124"/>
    <cellStyle name="Comma [0] 2 2 3 4 2 3 4 3 2 4" xfId="26436"/>
    <cellStyle name="Comma [0] 2 2 3 4 2 3 4 3 3" xfId="42982"/>
    <cellStyle name="Comma [0] 2 2 3 4 2 3 4 3 4" xfId="33296"/>
    <cellStyle name="Comma [0] 2 2 3 4 2 3 4 3 5" xfId="23239"/>
    <cellStyle name="Comma [0] 2 2 3 4 2 3 4 4" xfId="9949"/>
    <cellStyle name="Comma [0] 2 2 3 4 2 3 4 4 2" xfId="44610"/>
    <cellStyle name="Comma [0] 2 2 3 4 2 3 4 4 3" xfId="34924"/>
    <cellStyle name="Comma [0] 2 2 3 4 2 3 4 4 4" xfId="25215"/>
    <cellStyle name="Comma [0] 2 2 3 4 2 3 4 5" xfId="38097"/>
    <cellStyle name="Comma [0] 2 2 3 4 2 3 4 6" xfId="28411"/>
    <cellStyle name="Comma [0] 2 2 3 4 2 3 4 7" xfId="47786"/>
    <cellStyle name="Comma [0] 2 2 3 4 2 3 4 8" xfId="50589"/>
    <cellStyle name="Comma [0] 2 2 3 4 2 3 4 9" xfId="18355"/>
    <cellStyle name="Comma [0] 2 2 3 4 2 3 5" xfId="876"/>
    <cellStyle name="Comma [0] 2 2 3 4 2 3 5 10" xfId="53081"/>
    <cellStyle name="Comma [0] 2 2 3 4 2 3 5 2" xfId="6615"/>
    <cellStyle name="Comma [0] 2 2 3 4 2 3 5 2 2" xfId="15022"/>
    <cellStyle name="Comma [0] 2 2 3 4 2 3 5 2 2 2" xfId="46060"/>
    <cellStyle name="Comma [0] 2 2 3 4 2 3 5 2 2 3" xfId="36374"/>
    <cellStyle name="Comma [0] 2 2 3 4 2 3 5 2 2 4" xfId="26687"/>
    <cellStyle name="Comma [0] 2 2 3 4 2 3 5 2 3" xfId="40367"/>
    <cellStyle name="Comma [0] 2 2 3 4 2 3 5 2 4" xfId="30681"/>
    <cellStyle name="Comma [0] 2 2 3 4 2 3 5 2 5" xfId="20624"/>
    <cellStyle name="Comma [0] 2 2 3 4 2 3 5 2 6" xfId="55881"/>
    <cellStyle name="Comma [0] 2 2 3 4 2 3 5 3" xfId="3810"/>
    <cellStyle name="Comma [0] 2 2 3 4 2 3 5 3 2" xfId="12218"/>
    <cellStyle name="Comma [0] 2 2 3 4 2 3 5 3 2 2" xfId="42977"/>
    <cellStyle name="Comma [0] 2 2 3 4 2 3 5 3 3" xfId="33291"/>
    <cellStyle name="Comma [0] 2 2 3 4 2 3 5 3 4" xfId="23234"/>
    <cellStyle name="Comma [0] 2 2 3 4 2 3 5 4" xfId="9418"/>
    <cellStyle name="Comma [0] 2 2 3 4 2 3 5 4 2" xfId="44860"/>
    <cellStyle name="Comma [0] 2 2 3 4 2 3 5 4 3" xfId="35174"/>
    <cellStyle name="Comma [0] 2 2 3 4 2 3 5 4 4" xfId="25469"/>
    <cellStyle name="Comma [0] 2 2 3 4 2 3 5 5" xfId="37566"/>
    <cellStyle name="Comma [0] 2 2 3 4 2 3 5 6" xfId="27880"/>
    <cellStyle name="Comma [0] 2 2 3 4 2 3 5 7" xfId="47255"/>
    <cellStyle name="Comma [0] 2 2 3 4 2 3 5 8" xfId="50058"/>
    <cellStyle name="Comma [0] 2 2 3 4 2 3 5 9" xfId="17824"/>
    <cellStyle name="Comma [0] 2 2 3 4 2 3 6" xfId="1922"/>
    <cellStyle name="Comma [0] 2 2 3 4 2 3 6 2" xfId="7576"/>
    <cellStyle name="Comma [0] 2 2 3 4 2 3 6 2 2" xfId="15983"/>
    <cellStyle name="Comma [0] 2 2 3 4 2 3 6 2 2 2" xfId="41328"/>
    <cellStyle name="Comma [0] 2 2 3 4 2 3 6 2 3" xfId="31642"/>
    <cellStyle name="Comma [0] 2 2 3 4 2 3 6 2 4" xfId="21585"/>
    <cellStyle name="Comma [0] 2 2 3 4 2 3 6 2 5" xfId="56842"/>
    <cellStyle name="Comma [0] 2 2 3 4 2 3 6 3" xfId="4771"/>
    <cellStyle name="Comma [0] 2 2 3 4 2 3 6 3 2" xfId="13179"/>
    <cellStyle name="Comma [0] 2 2 3 4 2 3 6 3 2 2" xfId="45468"/>
    <cellStyle name="Comma [0] 2 2 3 4 2 3 6 3 3" xfId="35782"/>
    <cellStyle name="Comma [0] 2 2 3 4 2 3 6 3 4" xfId="26094"/>
    <cellStyle name="Comma [0] 2 2 3 4 2 3 6 4" xfId="10379"/>
    <cellStyle name="Comma [0] 2 2 3 4 2 3 6 4 2" xfId="38527"/>
    <cellStyle name="Comma [0] 2 2 3 4 2 3 6 5" xfId="28841"/>
    <cellStyle name="Comma [0] 2 2 3 4 2 3 6 6" xfId="48216"/>
    <cellStyle name="Comma [0] 2 2 3 4 2 3 6 7" xfId="51019"/>
    <cellStyle name="Comma [0] 2 2 3 4 2 3 6 8" xfId="18785"/>
    <cellStyle name="Comma [0] 2 2 3 4 2 3 6 9" xfId="54042"/>
    <cellStyle name="Comma [0] 2 2 3 4 2 3 7" xfId="2414"/>
    <cellStyle name="Comma [0] 2 2 3 4 2 3 7 2" xfId="8037"/>
    <cellStyle name="Comma [0] 2 2 3 4 2 3 7 2 2" xfId="16444"/>
    <cellStyle name="Comma [0] 2 2 3 4 2 3 7 2 2 2" xfId="41789"/>
    <cellStyle name="Comma [0] 2 2 3 4 2 3 7 2 3" xfId="32103"/>
    <cellStyle name="Comma [0] 2 2 3 4 2 3 7 2 4" xfId="22046"/>
    <cellStyle name="Comma [0] 2 2 3 4 2 3 7 2 5" xfId="57303"/>
    <cellStyle name="Comma [0] 2 2 3 4 2 3 7 3" xfId="5232"/>
    <cellStyle name="Comma [0] 2 2 3 4 2 3 7 3 2" xfId="13640"/>
    <cellStyle name="Comma [0] 2 2 3 4 2 3 7 3 3" xfId="38985"/>
    <cellStyle name="Comma [0] 2 2 3 4 2 3 7 4" xfId="10837"/>
    <cellStyle name="Comma [0] 2 2 3 4 2 3 7 4 2" xfId="29299"/>
    <cellStyle name="Comma [0] 2 2 3 4 2 3 7 5" xfId="48675"/>
    <cellStyle name="Comma [0] 2 2 3 4 2 3 7 6" xfId="51477"/>
    <cellStyle name="Comma [0] 2 2 3 4 2 3 7 7" xfId="19243"/>
    <cellStyle name="Comma [0] 2 2 3 4 2 3 7 8" xfId="54500"/>
    <cellStyle name="Comma [0] 2 2 3 4 2 3 8" xfId="2842"/>
    <cellStyle name="Comma [0] 2 2 3 4 2 3 8 2" xfId="8465"/>
    <cellStyle name="Comma [0] 2 2 3 4 2 3 8 2 2" xfId="16872"/>
    <cellStyle name="Comma [0] 2 2 3 4 2 3 8 2 2 2" xfId="42217"/>
    <cellStyle name="Comma [0] 2 2 3 4 2 3 8 2 3" xfId="32531"/>
    <cellStyle name="Comma [0] 2 2 3 4 2 3 8 2 4" xfId="22474"/>
    <cellStyle name="Comma [0] 2 2 3 4 2 3 8 2 5" xfId="57731"/>
    <cellStyle name="Comma [0] 2 2 3 4 2 3 8 3" xfId="5660"/>
    <cellStyle name="Comma [0] 2 2 3 4 2 3 8 3 2" xfId="14068"/>
    <cellStyle name="Comma [0] 2 2 3 4 2 3 8 3 3" xfId="39413"/>
    <cellStyle name="Comma [0] 2 2 3 4 2 3 8 4" xfId="11265"/>
    <cellStyle name="Comma [0] 2 2 3 4 2 3 8 4 2" xfId="29727"/>
    <cellStyle name="Comma [0] 2 2 3 4 2 3 8 5" xfId="49103"/>
    <cellStyle name="Comma [0] 2 2 3 4 2 3 8 6" xfId="51905"/>
    <cellStyle name="Comma [0] 2 2 3 4 2 3 8 7" xfId="19671"/>
    <cellStyle name="Comma [0] 2 2 3 4 2 3 8 8" xfId="54928"/>
    <cellStyle name="Comma [0] 2 2 3 4 2 3 9" xfId="6080"/>
    <cellStyle name="Comma [0] 2 2 3 4 2 3 9 2" xfId="14487"/>
    <cellStyle name="Comma [0] 2 2 3 4 2 3 9 2 2" xfId="39832"/>
    <cellStyle name="Comma [0] 2 2 3 4 2 3 9 3" xfId="30146"/>
    <cellStyle name="Comma [0] 2 2 3 4 2 3 9 4" xfId="20089"/>
    <cellStyle name="Comma [0] 2 2 3 4 2 3 9 5" xfId="55346"/>
    <cellStyle name="Comma [0] 2 2 3 4 2 4" xfId="198"/>
    <cellStyle name="Comma [0] 2 2 3 4 2 4 10" xfId="24868"/>
    <cellStyle name="Comma [0] 2 2 3 4 2 4 10 2" xfId="44264"/>
    <cellStyle name="Comma [0] 2 2 3 4 2 4 10 3" xfId="34578"/>
    <cellStyle name="Comma [0] 2 2 3 4 2 4 11" xfId="37035"/>
    <cellStyle name="Comma [0] 2 2 3 4 2 4 12" xfId="27349"/>
    <cellStyle name="Comma [0] 2 2 3 4 2 4 13" xfId="46722"/>
    <cellStyle name="Comma [0] 2 2 3 4 2 4 14" xfId="49527"/>
    <cellStyle name="Comma [0] 2 2 3 4 2 4 15" xfId="17293"/>
    <cellStyle name="Comma [0] 2 2 3 4 2 4 16" xfId="52256"/>
    <cellStyle name="Comma [0] 2 2 3 4 2 4 17" xfId="52550"/>
    <cellStyle name="Comma [0] 2 2 3 4 2 4 2" xfId="1451"/>
    <cellStyle name="Comma [0] 2 2 3 4 2 4 2 10" xfId="53615"/>
    <cellStyle name="Comma [0] 2 2 3 4 2 4 2 2" xfId="7149"/>
    <cellStyle name="Comma [0] 2 2 3 4 2 4 2 2 2" xfId="15556"/>
    <cellStyle name="Comma [0] 2 2 3 4 2 4 2 2 2 2" xfId="27033"/>
    <cellStyle name="Comma [0] 2 2 3 4 2 4 2 2 2 2 2" xfId="46406"/>
    <cellStyle name="Comma [0] 2 2 3 4 2 4 2 2 2 2 3" xfId="36720"/>
    <cellStyle name="Comma [0] 2 2 3 4 2 4 2 2 2 3" xfId="42972"/>
    <cellStyle name="Comma [0] 2 2 3 4 2 4 2 2 2 4" xfId="33286"/>
    <cellStyle name="Comma [0] 2 2 3 4 2 4 2 2 2 5" xfId="23229"/>
    <cellStyle name="Comma [0] 2 2 3 4 2 4 2 2 3" xfId="25816"/>
    <cellStyle name="Comma [0] 2 2 3 4 2 4 2 2 3 2" xfId="45206"/>
    <cellStyle name="Comma [0] 2 2 3 4 2 4 2 2 3 3" xfId="35520"/>
    <cellStyle name="Comma [0] 2 2 3 4 2 4 2 2 4" xfId="40901"/>
    <cellStyle name="Comma [0] 2 2 3 4 2 4 2 2 5" xfId="31215"/>
    <cellStyle name="Comma [0] 2 2 3 4 2 4 2 2 6" xfId="21158"/>
    <cellStyle name="Comma [0] 2 2 3 4 2 4 2 2 7" xfId="56415"/>
    <cellStyle name="Comma [0] 2 2 3 4 2 4 2 3" xfId="4344"/>
    <cellStyle name="Comma [0] 2 2 3 4 2 4 2 3 2" xfId="12752"/>
    <cellStyle name="Comma [0] 2 2 3 4 2 4 2 3 2 2" xfId="45813"/>
    <cellStyle name="Comma [0] 2 2 3 4 2 4 2 3 2 3" xfId="36127"/>
    <cellStyle name="Comma [0] 2 2 3 4 2 4 2 3 2 4" xfId="26439"/>
    <cellStyle name="Comma [0] 2 2 3 4 2 4 2 3 3" xfId="42975"/>
    <cellStyle name="Comma [0] 2 2 3 4 2 4 2 3 4" xfId="33289"/>
    <cellStyle name="Comma [0] 2 2 3 4 2 4 2 3 5" xfId="23232"/>
    <cellStyle name="Comma [0] 2 2 3 4 2 4 2 4" xfId="9952"/>
    <cellStyle name="Comma [0] 2 2 3 4 2 4 2 4 2" xfId="44613"/>
    <cellStyle name="Comma [0] 2 2 3 4 2 4 2 4 3" xfId="34927"/>
    <cellStyle name="Comma [0] 2 2 3 4 2 4 2 4 4" xfId="25218"/>
    <cellStyle name="Comma [0] 2 2 3 4 2 4 2 5" xfId="38100"/>
    <cellStyle name="Comma [0] 2 2 3 4 2 4 2 6" xfId="28414"/>
    <cellStyle name="Comma [0] 2 2 3 4 2 4 2 7" xfId="47789"/>
    <cellStyle name="Comma [0] 2 2 3 4 2 4 2 8" xfId="50592"/>
    <cellStyle name="Comma [0] 2 2 3 4 2 4 2 9" xfId="18358"/>
    <cellStyle name="Comma [0] 2 2 3 4 2 4 3" xfId="879"/>
    <cellStyle name="Comma [0] 2 2 3 4 2 4 3 10" xfId="53084"/>
    <cellStyle name="Comma [0] 2 2 3 4 2 4 3 2" xfId="6618"/>
    <cellStyle name="Comma [0] 2 2 3 4 2 4 3 2 2" xfId="15025"/>
    <cellStyle name="Comma [0] 2 2 3 4 2 4 3 2 2 2" xfId="46063"/>
    <cellStyle name="Comma [0] 2 2 3 4 2 4 3 2 2 3" xfId="36377"/>
    <cellStyle name="Comma [0] 2 2 3 4 2 4 3 2 2 4" xfId="26690"/>
    <cellStyle name="Comma [0] 2 2 3 4 2 4 3 2 3" xfId="40370"/>
    <cellStyle name="Comma [0] 2 2 3 4 2 4 3 2 4" xfId="30684"/>
    <cellStyle name="Comma [0] 2 2 3 4 2 4 3 2 5" xfId="20627"/>
    <cellStyle name="Comma [0] 2 2 3 4 2 4 3 2 6" xfId="55884"/>
    <cellStyle name="Comma [0] 2 2 3 4 2 4 3 3" xfId="3813"/>
    <cellStyle name="Comma [0] 2 2 3 4 2 4 3 3 2" xfId="12221"/>
    <cellStyle name="Comma [0] 2 2 3 4 2 4 3 3 2 2" xfId="42971"/>
    <cellStyle name="Comma [0] 2 2 3 4 2 4 3 3 3" xfId="33285"/>
    <cellStyle name="Comma [0] 2 2 3 4 2 4 3 3 4" xfId="23228"/>
    <cellStyle name="Comma [0] 2 2 3 4 2 4 3 4" xfId="9421"/>
    <cellStyle name="Comma [0] 2 2 3 4 2 4 3 4 2" xfId="44863"/>
    <cellStyle name="Comma [0] 2 2 3 4 2 4 3 4 3" xfId="35177"/>
    <cellStyle name="Comma [0] 2 2 3 4 2 4 3 4 4" xfId="25472"/>
    <cellStyle name="Comma [0] 2 2 3 4 2 4 3 5" xfId="37569"/>
    <cellStyle name="Comma [0] 2 2 3 4 2 4 3 6" xfId="27883"/>
    <cellStyle name="Comma [0] 2 2 3 4 2 4 3 7" xfId="47258"/>
    <cellStyle name="Comma [0] 2 2 3 4 2 4 3 8" xfId="50061"/>
    <cellStyle name="Comma [0] 2 2 3 4 2 4 3 9" xfId="17827"/>
    <cellStyle name="Comma [0] 2 2 3 4 2 4 4" xfId="1925"/>
    <cellStyle name="Comma [0] 2 2 3 4 2 4 4 10" xfId="54045"/>
    <cellStyle name="Comma [0] 2 2 3 4 2 4 4 2" xfId="7579"/>
    <cellStyle name="Comma [0] 2 2 3 4 2 4 4 2 2" xfId="15986"/>
    <cellStyle name="Comma [0] 2 2 3 4 2 4 4 2 2 2" xfId="41331"/>
    <cellStyle name="Comma [0] 2 2 3 4 2 4 4 2 3" xfId="31645"/>
    <cellStyle name="Comma [0] 2 2 3 4 2 4 4 2 4" xfId="21588"/>
    <cellStyle name="Comma [0] 2 2 3 4 2 4 4 2 5" xfId="56845"/>
    <cellStyle name="Comma [0] 2 2 3 4 2 4 4 3" xfId="4774"/>
    <cellStyle name="Comma [0] 2 2 3 4 2 4 4 3 2" xfId="13182"/>
    <cellStyle name="Comma [0] 2 2 3 4 2 4 4 3 2 2" xfId="42970"/>
    <cellStyle name="Comma [0] 2 2 3 4 2 4 4 3 3" xfId="33284"/>
    <cellStyle name="Comma [0] 2 2 3 4 2 4 4 3 4" xfId="23227"/>
    <cellStyle name="Comma [0] 2 2 3 4 2 4 4 4" xfId="10382"/>
    <cellStyle name="Comma [0] 2 2 3 4 2 4 4 4 2" xfId="45471"/>
    <cellStyle name="Comma [0] 2 2 3 4 2 4 4 4 3" xfId="35785"/>
    <cellStyle name="Comma [0] 2 2 3 4 2 4 4 4 4" xfId="26097"/>
    <cellStyle name="Comma [0] 2 2 3 4 2 4 4 5" xfId="38530"/>
    <cellStyle name="Comma [0] 2 2 3 4 2 4 4 6" xfId="28844"/>
    <cellStyle name="Comma [0] 2 2 3 4 2 4 4 7" xfId="48219"/>
    <cellStyle name="Comma [0] 2 2 3 4 2 4 4 8" xfId="51022"/>
    <cellStyle name="Comma [0] 2 2 3 4 2 4 4 9" xfId="18788"/>
    <cellStyle name="Comma [0] 2 2 3 4 2 4 5" xfId="2417"/>
    <cellStyle name="Comma [0] 2 2 3 4 2 4 5 2" xfId="8040"/>
    <cellStyle name="Comma [0] 2 2 3 4 2 4 5 2 2" xfId="16447"/>
    <cellStyle name="Comma [0] 2 2 3 4 2 4 5 2 2 2" xfId="41792"/>
    <cellStyle name="Comma [0] 2 2 3 4 2 4 5 2 3" xfId="32106"/>
    <cellStyle name="Comma [0] 2 2 3 4 2 4 5 2 4" xfId="22049"/>
    <cellStyle name="Comma [0] 2 2 3 4 2 4 5 2 5" xfId="57306"/>
    <cellStyle name="Comma [0] 2 2 3 4 2 4 5 3" xfId="5235"/>
    <cellStyle name="Comma [0] 2 2 3 4 2 4 5 3 2" xfId="13643"/>
    <cellStyle name="Comma [0] 2 2 3 4 2 4 5 3 3" xfId="38988"/>
    <cellStyle name="Comma [0] 2 2 3 4 2 4 5 4" xfId="10840"/>
    <cellStyle name="Comma [0] 2 2 3 4 2 4 5 4 2" xfId="29302"/>
    <cellStyle name="Comma [0] 2 2 3 4 2 4 5 5" xfId="48678"/>
    <cellStyle name="Comma [0] 2 2 3 4 2 4 5 6" xfId="51480"/>
    <cellStyle name="Comma [0] 2 2 3 4 2 4 5 7" xfId="19246"/>
    <cellStyle name="Comma [0] 2 2 3 4 2 4 5 8" xfId="54503"/>
    <cellStyle name="Comma [0] 2 2 3 4 2 4 6" xfId="2845"/>
    <cellStyle name="Comma [0] 2 2 3 4 2 4 6 2" xfId="8468"/>
    <cellStyle name="Comma [0] 2 2 3 4 2 4 6 2 2" xfId="16875"/>
    <cellStyle name="Comma [0] 2 2 3 4 2 4 6 2 2 2" xfId="42220"/>
    <cellStyle name="Comma [0] 2 2 3 4 2 4 6 2 3" xfId="32534"/>
    <cellStyle name="Comma [0] 2 2 3 4 2 4 6 2 4" xfId="22477"/>
    <cellStyle name="Comma [0] 2 2 3 4 2 4 6 2 5" xfId="57734"/>
    <cellStyle name="Comma [0] 2 2 3 4 2 4 6 3" xfId="5663"/>
    <cellStyle name="Comma [0] 2 2 3 4 2 4 6 3 2" xfId="14071"/>
    <cellStyle name="Comma [0] 2 2 3 4 2 4 6 3 3" xfId="39416"/>
    <cellStyle name="Comma [0] 2 2 3 4 2 4 6 4" xfId="11268"/>
    <cellStyle name="Comma [0] 2 2 3 4 2 4 6 4 2" xfId="29730"/>
    <cellStyle name="Comma [0] 2 2 3 4 2 4 6 5" xfId="49106"/>
    <cellStyle name="Comma [0] 2 2 3 4 2 4 6 6" xfId="51908"/>
    <cellStyle name="Comma [0] 2 2 3 4 2 4 6 7" xfId="19674"/>
    <cellStyle name="Comma [0] 2 2 3 4 2 4 6 8" xfId="54931"/>
    <cellStyle name="Comma [0] 2 2 3 4 2 4 7" xfId="6083"/>
    <cellStyle name="Comma [0] 2 2 3 4 2 4 7 2" xfId="14490"/>
    <cellStyle name="Comma [0] 2 2 3 4 2 4 7 2 2" xfId="39835"/>
    <cellStyle name="Comma [0] 2 2 3 4 2 4 7 3" xfId="30149"/>
    <cellStyle name="Comma [0] 2 2 3 4 2 4 7 4" xfId="20092"/>
    <cellStyle name="Comma [0] 2 2 3 4 2 4 7 5" xfId="55349"/>
    <cellStyle name="Comma [0] 2 2 3 4 2 4 8" xfId="3278"/>
    <cellStyle name="Comma [0] 2 2 3 4 2 4 8 2" xfId="11686"/>
    <cellStyle name="Comma [0] 2 2 3 4 2 4 8 2 2" xfId="42568"/>
    <cellStyle name="Comma [0] 2 2 3 4 2 4 8 3" xfId="32882"/>
    <cellStyle name="Comma [0] 2 2 3 4 2 4 8 4" xfId="22825"/>
    <cellStyle name="Comma [0] 2 2 3 4 2 4 9" xfId="8887"/>
    <cellStyle name="Comma [0] 2 2 3 4 2 4 9 2" xfId="42810"/>
    <cellStyle name="Comma [0] 2 2 3 4 2 4 9 3" xfId="33124"/>
    <cellStyle name="Comma [0] 2 2 3 4 2 4 9 4" xfId="23067"/>
    <cellStyle name="Comma [0] 2 2 3 4 2 5" xfId="199"/>
    <cellStyle name="Comma [0] 2 2 3 4 2 5 10" xfId="24869"/>
    <cellStyle name="Comma [0] 2 2 3 4 2 5 10 2" xfId="44265"/>
    <cellStyle name="Comma [0] 2 2 3 4 2 5 10 3" xfId="34579"/>
    <cellStyle name="Comma [0] 2 2 3 4 2 5 11" xfId="37036"/>
    <cellStyle name="Comma [0] 2 2 3 4 2 5 12" xfId="27350"/>
    <cellStyle name="Comma [0] 2 2 3 4 2 5 13" xfId="46723"/>
    <cellStyle name="Comma [0] 2 2 3 4 2 5 14" xfId="49528"/>
    <cellStyle name="Comma [0] 2 2 3 4 2 5 15" xfId="17294"/>
    <cellStyle name="Comma [0] 2 2 3 4 2 5 16" xfId="52257"/>
    <cellStyle name="Comma [0] 2 2 3 4 2 5 17" xfId="52551"/>
    <cellStyle name="Comma [0] 2 2 3 4 2 5 2" xfId="1452"/>
    <cellStyle name="Comma [0] 2 2 3 4 2 5 2 10" xfId="53616"/>
    <cellStyle name="Comma [0] 2 2 3 4 2 5 2 2" xfId="7150"/>
    <cellStyle name="Comma [0] 2 2 3 4 2 5 2 2 2" xfId="15557"/>
    <cellStyle name="Comma [0] 2 2 3 4 2 5 2 2 2 2" xfId="46407"/>
    <cellStyle name="Comma [0] 2 2 3 4 2 5 2 2 2 3" xfId="36721"/>
    <cellStyle name="Comma [0] 2 2 3 4 2 5 2 2 2 4" xfId="27034"/>
    <cellStyle name="Comma [0] 2 2 3 4 2 5 2 2 3" xfId="25817"/>
    <cellStyle name="Comma [0] 2 2 3 4 2 5 2 2 3 2" xfId="45207"/>
    <cellStyle name="Comma [0] 2 2 3 4 2 5 2 2 3 3" xfId="35521"/>
    <cellStyle name="Comma [0] 2 2 3 4 2 5 2 2 4" xfId="40902"/>
    <cellStyle name="Comma [0] 2 2 3 4 2 5 2 2 5" xfId="31216"/>
    <cellStyle name="Comma [0] 2 2 3 4 2 5 2 2 6" xfId="21159"/>
    <cellStyle name="Comma [0] 2 2 3 4 2 5 2 2 7" xfId="56416"/>
    <cellStyle name="Comma [0] 2 2 3 4 2 5 2 3" xfId="4345"/>
    <cellStyle name="Comma [0] 2 2 3 4 2 5 2 3 2" xfId="12753"/>
    <cellStyle name="Comma [0] 2 2 3 4 2 5 2 3 2 2" xfId="45814"/>
    <cellStyle name="Comma [0] 2 2 3 4 2 5 2 3 2 3" xfId="36128"/>
    <cellStyle name="Comma [0] 2 2 3 4 2 5 2 3 2 4" xfId="26440"/>
    <cellStyle name="Comma [0] 2 2 3 4 2 5 2 3 3" xfId="42965"/>
    <cellStyle name="Comma [0] 2 2 3 4 2 5 2 3 4" xfId="33279"/>
    <cellStyle name="Comma [0] 2 2 3 4 2 5 2 3 5" xfId="23222"/>
    <cellStyle name="Comma [0] 2 2 3 4 2 5 2 4" xfId="9953"/>
    <cellStyle name="Comma [0] 2 2 3 4 2 5 2 4 2" xfId="44614"/>
    <cellStyle name="Comma [0] 2 2 3 4 2 5 2 4 3" xfId="34928"/>
    <cellStyle name="Comma [0] 2 2 3 4 2 5 2 4 4" xfId="25219"/>
    <cellStyle name="Comma [0] 2 2 3 4 2 5 2 5" xfId="38101"/>
    <cellStyle name="Comma [0] 2 2 3 4 2 5 2 6" xfId="28415"/>
    <cellStyle name="Comma [0] 2 2 3 4 2 5 2 7" xfId="47790"/>
    <cellStyle name="Comma [0] 2 2 3 4 2 5 2 8" xfId="50593"/>
    <cellStyle name="Comma [0] 2 2 3 4 2 5 2 9" xfId="18359"/>
    <cellStyle name="Comma [0] 2 2 3 4 2 5 3" xfId="880"/>
    <cellStyle name="Comma [0] 2 2 3 4 2 5 3 2" xfId="6619"/>
    <cellStyle name="Comma [0] 2 2 3 4 2 5 3 2 2" xfId="15026"/>
    <cellStyle name="Comma [0] 2 2 3 4 2 5 3 2 2 2" xfId="46064"/>
    <cellStyle name="Comma [0] 2 2 3 4 2 5 3 2 2 3" xfId="36378"/>
    <cellStyle name="Comma [0] 2 2 3 4 2 5 3 2 2 4" xfId="26691"/>
    <cellStyle name="Comma [0] 2 2 3 4 2 5 3 2 3" xfId="40371"/>
    <cellStyle name="Comma [0] 2 2 3 4 2 5 3 2 4" xfId="30685"/>
    <cellStyle name="Comma [0] 2 2 3 4 2 5 3 2 5" xfId="20628"/>
    <cellStyle name="Comma [0] 2 2 3 4 2 5 3 2 6" xfId="55885"/>
    <cellStyle name="Comma [0] 2 2 3 4 2 5 3 3" xfId="3814"/>
    <cellStyle name="Comma [0] 2 2 3 4 2 5 3 3 2" xfId="12222"/>
    <cellStyle name="Comma [0] 2 2 3 4 2 5 3 3 2 2" xfId="44864"/>
    <cellStyle name="Comma [0] 2 2 3 4 2 5 3 3 3" xfId="35178"/>
    <cellStyle name="Comma [0] 2 2 3 4 2 5 3 3 4" xfId="25473"/>
    <cellStyle name="Comma [0] 2 2 3 4 2 5 3 4" xfId="9422"/>
    <cellStyle name="Comma [0] 2 2 3 4 2 5 3 4 2" xfId="37570"/>
    <cellStyle name="Comma [0] 2 2 3 4 2 5 3 5" xfId="27884"/>
    <cellStyle name="Comma [0] 2 2 3 4 2 5 3 6" xfId="47259"/>
    <cellStyle name="Comma [0] 2 2 3 4 2 5 3 7" xfId="50062"/>
    <cellStyle name="Comma [0] 2 2 3 4 2 5 3 8" xfId="17828"/>
    <cellStyle name="Comma [0] 2 2 3 4 2 5 3 9" xfId="53085"/>
    <cellStyle name="Comma [0] 2 2 3 4 2 5 4" xfId="1926"/>
    <cellStyle name="Comma [0] 2 2 3 4 2 5 4 2" xfId="7580"/>
    <cellStyle name="Comma [0] 2 2 3 4 2 5 4 2 2" xfId="15987"/>
    <cellStyle name="Comma [0] 2 2 3 4 2 5 4 2 2 2" xfId="41332"/>
    <cellStyle name="Comma [0] 2 2 3 4 2 5 4 2 3" xfId="31646"/>
    <cellStyle name="Comma [0] 2 2 3 4 2 5 4 2 4" xfId="21589"/>
    <cellStyle name="Comma [0] 2 2 3 4 2 5 4 2 5" xfId="56846"/>
    <cellStyle name="Comma [0] 2 2 3 4 2 5 4 3" xfId="4775"/>
    <cellStyle name="Comma [0] 2 2 3 4 2 5 4 3 2" xfId="13183"/>
    <cellStyle name="Comma [0] 2 2 3 4 2 5 4 3 2 2" xfId="45472"/>
    <cellStyle name="Comma [0] 2 2 3 4 2 5 4 3 3" xfId="35786"/>
    <cellStyle name="Comma [0] 2 2 3 4 2 5 4 3 4" xfId="26098"/>
    <cellStyle name="Comma [0] 2 2 3 4 2 5 4 4" xfId="10383"/>
    <cellStyle name="Comma [0] 2 2 3 4 2 5 4 4 2" xfId="38531"/>
    <cellStyle name="Comma [0] 2 2 3 4 2 5 4 5" xfId="28845"/>
    <cellStyle name="Comma [0] 2 2 3 4 2 5 4 6" xfId="48220"/>
    <cellStyle name="Comma [0] 2 2 3 4 2 5 4 7" xfId="51023"/>
    <cellStyle name="Comma [0] 2 2 3 4 2 5 4 8" xfId="18789"/>
    <cellStyle name="Comma [0] 2 2 3 4 2 5 4 9" xfId="54046"/>
    <cellStyle name="Comma [0] 2 2 3 4 2 5 5" xfId="2418"/>
    <cellStyle name="Comma [0] 2 2 3 4 2 5 5 2" xfId="8041"/>
    <cellStyle name="Comma [0] 2 2 3 4 2 5 5 2 2" xfId="16448"/>
    <cellStyle name="Comma [0] 2 2 3 4 2 5 5 2 2 2" xfId="41793"/>
    <cellStyle name="Comma [0] 2 2 3 4 2 5 5 2 3" xfId="32107"/>
    <cellStyle name="Comma [0] 2 2 3 4 2 5 5 2 4" xfId="22050"/>
    <cellStyle name="Comma [0] 2 2 3 4 2 5 5 2 5" xfId="57307"/>
    <cellStyle name="Comma [0] 2 2 3 4 2 5 5 3" xfId="5236"/>
    <cellStyle name="Comma [0] 2 2 3 4 2 5 5 3 2" xfId="13644"/>
    <cellStyle name="Comma [0] 2 2 3 4 2 5 5 3 3" xfId="38989"/>
    <cellStyle name="Comma [0] 2 2 3 4 2 5 5 4" xfId="10841"/>
    <cellStyle name="Comma [0] 2 2 3 4 2 5 5 4 2" xfId="29303"/>
    <cellStyle name="Comma [0] 2 2 3 4 2 5 5 5" xfId="48679"/>
    <cellStyle name="Comma [0] 2 2 3 4 2 5 5 6" xfId="51481"/>
    <cellStyle name="Comma [0] 2 2 3 4 2 5 5 7" xfId="19247"/>
    <cellStyle name="Comma [0] 2 2 3 4 2 5 5 8" xfId="54504"/>
    <cellStyle name="Comma [0] 2 2 3 4 2 5 6" xfId="2846"/>
    <cellStyle name="Comma [0] 2 2 3 4 2 5 6 2" xfId="8469"/>
    <cellStyle name="Comma [0] 2 2 3 4 2 5 6 2 2" xfId="16876"/>
    <cellStyle name="Comma [0] 2 2 3 4 2 5 6 2 2 2" xfId="42221"/>
    <cellStyle name="Comma [0] 2 2 3 4 2 5 6 2 3" xfId="32535"/>
    <cellStyle name="Comma [0] 2 2 3 4 2 5 6 2 4" xfId="22478"/>
    <cellStyle name="Comma [0] 2 2 3 4 2 5 6 2 5" xfId="57735"/>
    <cellStyle name="Comma [0] 2 2 3 4 2 5 6 3" xfId="5664"/>
    <cellStyle name="Comma [0] 2 2 3 4 2 5 6 3 2" xfId="14072"/>
    <cellStyle name="Comma [0] 2 2 3 4 2 5 6 3 3" xfId="39417"/>
    <cellStyle name="Comma [0] 2 2 3 4 2 5 6 4" xfId="11269"/>
    <cellStyle name="Comma [0] 2 2 3 4 2 5 6 4 2" xfId="29731"/>
    <cellStyle name="Comma [0] 2 2 3 4 2 5 6 5" xfId="49107"/>
    <cellStyle name="Comma [0] 2 2 3 4 2 5 6 6" xfId="51909"/>
    <cellStyle name="Comma [0] 2 2 3 4 2 5 6 7" xfId="19675"/>
    <cellStyle name="Comma [0] 2 2 3 4 2 5 6 8" xfId="54932"/>
    <cellStyle name="Comma [0] 2 2 3 4 2 5 7" xfId="6084"/>
    <cellStyle name="Comma [0] 2 2 3 4 2 5 7 2" xfId="14491"/>
    <cellStyle name="Comma [0] 2 2 3 4 2 5 7 2 2" xfId="39836"/>
    <cellStyle name="Comma [0] 2 2 3 4 2 5 7 3" xfId="30150"/>
    <cellStyle name="Comma [0] 2 2 3 4 2 5 7 4" xfId="20093"/>
    <cellStyle name="Comma [0] 2 2 3 4 2 5 7 5" xfId="55350"/>
    <cellStyle name="Comma [0] 2 2 3 4 2 5 8" xfId="3279"/>
    <cellStyle name="Comma [0] 2 2 3 4 2 5 8 2" xfId="11687"/>
    <cellStyle name="Comma [0] 2 2 3 4 2 5 8 2 2" xfId="42569"/>
    <cellStyle name="Comma [0] 2 2 3 4 2 5 8 3" xfId="32883"/>
    <cellStyle name="Comma [0] 2 2 3 4 2 5 8 4" xfId="22826"/>
    <cellStyle name="Comma [0] 2 2 3 4 2 5 9" xfId="8888"/>
    <cellStyle name="Comma [0] 2 2 3 4 2 5 9 2" xfId="42811"/>
    <cellStyle name="Comma [0] 2 2 3 4 2 5 9 3" xfId="33125"/>
    <cellStyle name="Comma [0] 2 2 3 4 2 5 9 4" xfId="23068"/>
    <cellStyle name="Comma [0] 2 2 3 4 2 6" xfId="200"/>
    <cellStyle name="Comma [0] 2 2 3 4 2 6 10" xfId="23220"/>
    <cellStyle name="Comma [0] 2 2 3 4 2 6 10 2" xfId="42963"/>
    <cellStyle name="Comma [0] 2 2 3 4 2 6 10 3" xfId="33277"/>
    <cellStyle name="Comma [0] 2 2 3 4 2 6 11" xfId="24870"/>
    <cellStyle name="Comma [0] 2 2 3 4 2 6 11 2" xfId="44266"/>
    <cellStyle name="Comma [0] 2 2 3 4 2 6 11 3" xfId="34580"/>
    <cellStyle name="Comma [0] 2 2 3 4 2 6 12" xfId="37037"/>
    <cellStyle name="Comma [0] 2 2 3 4 2 6 13" xfId="27351"/>
    <cellStyle name="Comma [0] 2 2 3 4 2 6 14" xfId="46724"/>
    <cellStyle name="Comma [0] 2 2 3 4 2 6 15" xfId="49529"/>
    <cellStyle name="Comma [0] 2 2 3 4 2 6 16" xfId="17295"/>
    <cellStyle name="Comma [0] 2 2 3 4 2 6 17" xfId="52258"/>
    <cellStyle name="Comma [0] 2 2 3 4 2 6 18" xfId="52552"/>
    <cellStyle name="Comma [0] 2 2 3 4 2 6 2" xfId="1453"/>
    <cellStyle name="Comma [0] 2 2 3 4 2 6 2 10" xfId="53617"/>
    <cellStyle name="Comma [0] 2 2 3 4 2 6 2 2" xfId="7151"/>
    <cellStyle name="Comma [0] 2 2 3 4 2 6 2 2 2" xfId="15558"/>
    <cellStyle name="Comma [0] 2 2 3 4 2 6 2 2 2 2" xfId="27035"/>
    <cellStyle name="Comma [0] 2 2 3 4 2 6 2 2 2 2 2" xfId="46408"/>
    <cellStyle name="Comma [0] 2 2 3 4 2 6 2 2 2 2 3" xfId="36722"/>
    <cellStyle name="Comma [0] 2 2 3 4 2 6 2 2 2 3" xfId="42958"/>
    <cellStyle name="Comma [0] 2 2 3 4 2 6 2 2 2 4" xfId="33272"/>
    <cellStyle name="Comma [0] 2 2 3 4 2 6 2 2 2 5" xfId="23215"/>
    <cellStyle name="Comma [0] 2 2 3 4 2 6 2 2 3" xfId="25818"/>
    <cellStyle name="Comma [0] 2 2 3 4 2 6 2 2 3 2" xfId="45208"/>
    <cellStyle name="Comma [0] 2 2 3 4 2 6 2 2 3 3" xfId="35522"/>
    <cellStyle name="Comma [0] 2 2 3 4 2 6 2 2 4" xfId="40903"/>
    <cellStyle name="Comma [0] 2 2 3 4 2 6 2 2 5" xfId="31217"/>
    <cellStyle name="Comma [0] 2 2 3 4 2 6 2 2 6" xfId="21160"/>
    <cellStyle name="Comma [0] 2 2 3 4 2 6 2 2 7" xfId="56417"/>
    <cellStyle name="Comma [0] 2 2 3 4 2 6 2 3" xfId="4346"/>
    <cellStyle name="Comma [0] 2 2 3 4 2 6 2 3 2" xfId="12754"/>
    <cellStyle name="Comma [0] 2 2 3 4 2 6 2 3 2 2" xfId="45815"/>
    <cellStyle name="Comma [0] 2 2 3 4 2 6 2 3 2 3" xfId="36129"/>
    <cellStyle name="Comma [0] 2 2 3 4 2 6 2 3 2 4" xfId="26441"/>
    <cellStyle name="Comma [0] 2 2 3 4 2 6 2 3 3" xfId="42960"/>
    <cellStyle name="Comma [0] 2 2 3 4 2 6 2 3 4" xfId="33274"/>
    <cellStyle name="Comma [0] 2 2 3 4 2 6 2 3 5" xfId="23217"/>
    <cellStyle name="Comma [0] 2 2 3 4 2 6 2 4" xfId="9954"/>
    <cellStyle name="Comma [0] 2 2 3 4 2 6 2 4 2" xfId="44615"/>
    <cellStyle name="Comma [0] 2 2 3 4 2 6 2 4 3" xfId="34929"/>
    <cellStyle name="Comma [0] 2 2 3 4 2 6 2 4 4" xfId="25220"/>
    <cellStyle name="Comma [0] 2 2 3 4 2 6 2 5" xfId="38102"/>
    <cellStyle name="Comma [0] 2 2 3 4 2 6 2 6" xfId="28416"/>
    <cellStyle name="Comma [0] 2 2 3 4 2 6 2 7" xfId="47791"/>
    <cellStyle name="Comma [0] 2 2 3 4 2 6 2 8" xfId="50594"/>
    <cellStyle name="Comma [0] 2 2 3 4 2 6 2 9" xfId="18360"/>
    <cellStyle name="Comma [0] 2 2 3 4 2 6 3" xfId="881"/>
    <cellStyle name="Comma [0] 2 2 3 4 2 6 3 10" xfId="53086"/>
    <cellStyle name="Comma [0] 2 2 3 4 2 6 3 2" xfId="6620"/>
    <cellStyle name="Comma [0] 2 2 3 4 2 6 3 2 2" xfId="15027"/>
    <cellStyle name="Comma [0] 2 2 3 4 2 6 3 2 2 2" xfId="46065"/>
    <cellStyle name="Comma [0] 2 2 3 4 2 6 3 2 2 3" xfId="36379"/>
    <cellStyle name="Comma [0] 2 2 3 4 2 6 3 2 2 4" xfId="26692"/>
    <cellStyle name="Comma [0] 2 2 3 4 2 6 3 2 3" xfId="40372"/>
    <cellStyle name="Comma [0] 2 2 3 4 2 6 3 2 4" xfId="30686"/>
    <cellStyle name="Comma [0] 2 2 3 4 2 6 3 2 5" xfId="20629"/>
    <cellStyle name="Comma [0] 2 2 3 4 2 6 3 2 6" xfId="55886"/>
    <cellStyle name="Comma [0] 2 2 3 4 2 6 3 3" xfId="3815"/>
    <cellStyle name="Comma [0] 2 2 3 4 2 6 3 3 2" xfId="12223"/>
    <cellStyle name="Comma [0] 2 2 3 4 2 6 3 3 2 2" xfId="42954"/>
    <cellStyle name="Comma [0] 2 2 3 4 2 6 3 3 3" xfId="33268"/>
    <cellStyle name="Comma [0] 2 2 3 4 2 6 3 3 4" xfId="23211"/>
    <cellStyle name="Comma [0] 2 2 3 4 2 6 3 4" xfId="9423"/>
    <cellStyle name="Comma [0] 2 2 3 4 2 6 3 4 2" xfId="44865"/>
    <cellStyle name="Comma [0] 2 2 3 4 2 6 3 4 3" xfId="35179"/>
    <cellStyle name="Comma [0] 2 2 3 4 2 6 3 4 4" xfId="25474"/>
    <cellStyle name="Comma [0] 2 2 3 4 2 6 3 5" xfId="37571"/>
    <cellStyle name="Comma [0] 2 2 3 4 2 6 3 6" xfId="27885"/>
    <cellStyle name="Comma [0] 2 2 3 4 2 6 3 7" xfId="47260"/>
    <cellStyle name="Comma [0] 2 2 3 4 2 6 3 8" xfId="50063"/>
    <cellStyle name="Comma [0] 2 2 3 4 2 6 3 9" xfId="17829"/>
    <cellStyle name="Comma [0] 2 2 3 4 2 6 4" xfId="1927"/>
    <cellStyle name="Comma [0] 2 2 3 4 2 6 4 2" xfId="7581"/>
    <cellStyle name="Comma [0] 2 2 3 4 2 6 4 2 2" xfId="15988"/>
    <cellStyle name="Comma [0] 2 2 3 4 2 6 4 2 2 2" xfId="41333"/>
    <cellStyle name="Comma [0] 2 2 3 4 2 6 4 2 3" xfId="31647"/>
    <cellStyle name="Comma [0] 2 2 3 4 2 6 4 2 4" xfId="21590"/>
    <cellStyle name="Comma [0] 2 2 3 4 2 6 4 2 5" xfId="56847"/>
    <cellStyle name="Comma [0] 2 2 3 4 2 6 4 3" xfId="4776"/>
    <cellStyle name="Comma [0] 2 2 3 4 2 6 4 3 2" xfId="13184"/>
    <cellStyle name="Comma [0] 2 2 3 4 2 6 4 3 2 2" xfId="45473"/>
    <cellStyle name="Comma [0] 2 2 3 4 2 6 4 3 3" xfId="35787"/>
    <cellStyle name="Comma [0] 2 2 3 4 2 6 4 3 4" xfId="26099"/>
    <cellStyle name="Comma [0] 2 2 3 4 2 6 4 4" xfId="10384"/>
    <cellStyle name="Comma [0] 2 2 3 4 2 6 4 4 2" xfId="38532"/>
    <cellStyle name="Comma [0] 2 2 3 4 2 6 4 5" xfId="28846"/>
    <cellStyle name="Comma [0] 2 2 3 4 2 6 4 6" xfId="48221"/>
    <cellStyle name="Comma [0] 2 2 3 4 2 6 4 7" xfId="51024"/>
    <cellStyle name="Comma [0] 2 2 3 4 2 6 4 8" xfId="18790"/>
    <cellStyle name="Comma [0] 2 2 3 4 2 6 4 9" xfId="54047"/>
    <cellStyle name="Comma [0] 2 2 3 4 2 6 5" xfId="2419"/>
    <cellStyle name="Comma [0] 2 2 3 4 2 6 5 2" xfId="8042"/>
    <cellStyle name="Comma [0] 2 2 3 4 2 6 5 2 2" xfId="16449"/>
    <cellStyle name="Comma [0] 2 2 3 4 2 6 5 2 2 2" xfId="41794"/>
    <cellStyle name="Comma [0] 2 2 3 4 2 6 5 2 3" xfId="32108"/>
    <cellStyle name="Comma [0] 2 2 3 4 2 6 5 2 4" xfId="22051"/>
    <cellStyle name="Comma [0] 2 2 3 4 2 6 5 2 5" xfId="57308"/>
    <cellStyle name="Comma [0] 2 2 3 4 2 6 5 3" xfId="5237"/>
    <cellStyle name="Comma [0] 2 2 3 4 2 6 5 3 2" xfId="13645"/>
    <cellStyle name="Comma [0] 2 2 3 4 2 6 5 3 3" xfId="38990"/>
    <cellStyle name="Comma [0] 2 2 3 4 2 6 5 4" xfId="10842"/>
    <cellStyle name="Comma [0] 2 2 3 4 2 6 5 4 2" xfId="29304"/>
    <cellStyle name="Comma [0] 2 2 3 4 2 6 5 5" xfId="48680"/>
    <cellStyle name="Comma [0] 2 2 3 4 2 6 5 6" xfId="51482"/>
    <cellStyle name="Comma [0] 2 2 3 4 2 6 5 7" xfId="19248"/>
    <cellStyle name="Comma [0] 2 2 3 4 2 6 5 8" xfId="54505"/>
    <cellStyle name="Comma [0] 2 2 3 4 2 6 6" xfId="2847"/>
    <cellStyle name="Comma [0] 2 2 3 4 2 6 6 2" xfId="8470"/>
    <cellStyle name="Comma [0] 2 2 3 4 2 6 6 2 2" xfId="16877"/>
    <cellStyle name="Comma [0] 2 2 3 4 2 6 6 2 2 2" xfId="42222"/>
    <cellStyle name="Comma [0] 2 2 3 4 2 6 6 2 3" xfId="32536"/>
    <cellStyle name="Comma [0] 2 2 3 4 2 6 6 2 4" xfId="22479"/>
    <cellStyle name="Comma [0] 2 2 3 4 2 6 6 2 5" xfId="57736"/>
    <cellStyle name="Comma [0] 2 2 3 4 2 6 6 3" xfId="5665"/>
    <cellStyle name="Comma [0] 2 2 3 4 2 6 6 3 2" xfId="14073"/>
    <cellStyle name="Comma [0] 2 2 3 4 2 6 6 3 3" xfId="39418"/>
    <cellStyle name="Comma [0] 2 2 3 4 2 6 6 4" xfId="11270"/>
    <cellStyle name="Comma [0] 2 2 3 4 2 6 6 4 2" xfId="29732"/>
    <cellStyle name="Comma [0] 2 2 3 4 2 6 6 5" xfId="49108"/>
    <cellStyle name="Comma [0] 2 2 3 4 2 6 6 6" xfId="51910"/>
    <cellStyle name="Comma [0] 2 2 3 4 2 6 6 7" xfId="19676"/>
    <cellStyle name="Comma [0] 2 2 3 4 2 6 6 8" xfId="54933"/>
    <cellStyle name="Comma [0] 2 2 3 4 2 6 7" xfId="6085"/>
    <cellStyle name="Comma [0] 2 2 3 4 2 6 7 2" xfId="14492"/>
    <cellStyle name="Comma [0] 2 2 3 4 2 6 7 2 2" xfId="39837"/>
    <cellStyle name="Comma [0] 2 2 3 4 2 6 7 3" xfId="30151"/>
    <cellStyle name="Comma [0] 2 2 3 4 2 6 7 4" xfId="20094"/>
    <cellStyle name="Comma [0] 2 2 3 4 2 6 7 5" xfId="55351"/>
    <cellStyle name="Comma [0] 2 2 3 4 2 6 8" xfId="3280"/>
    <cellStyle name="Comma [0] 2 2 3 4 2 6 8 2" xfId="11688"/>
    <cellStyle name="Comma [0] 2 2 3 4 2 6 8 2 2" xfId="42570"/>
    <cellStyle name="Comma [0] 2 2 3 4 2 6 8 3" xfId="32884"/>
    <cellStyle name="Comma [0] 2 2 3 4 2 6 8 4" xfId="22827"/>
    <cellStyle name="Comma [0] 2 2 3 4 2 6 9" xfId="8889"/>
    <cellStyle name="Comma [0] 2 2 3 4 2 6 9 2" xfId="42812"/>
    <cellStyle name="Comma [0] 2 2 3 4 2 6 9 3" xfId="33126"/>
    <cellStyle name="Comma [0] 2 2 3 4 2 6 9 4" xfId="23069"/>
    <cellStyle name="Comma [0] 2 2 3 4 2 7" xfId="1445"/>
    <cellStyle name="Comma [0] 2 2 3 4 2 7 10" xfId="53609"/>
    <cellStyle name="Comma [0] 2 2 3 4 2 7 2" xfId="7143"/>
    <cellStyle name="Comma [0] 2 2 3 4 2 7 2 2" xfId="15550"/>
    <cellStyle name="Comma [0] 2 2 3 4 2 7 2 2 2" xfId="27027"/>
    <cellStyle name="Comma [0] 2 2 3 4 2 7 2 2 2 2" xfId="46400"/>
    <cellStyle name="Comma [0] 2 2 3 4 2 7 2 2 2 3" xfId="36714"/>
    <cellStyle name="Comma [0] 2 2 3 4 2 7 2 2 3" xfId="42950"/>
    <cellStyle name="Comma [0] 2 2 3 4 2 7 2 2 4" xfId="33264"/>
    <cellStyle name="Comma [0] 2 2 3 4 2 7 2 2 5" xfId="23207"/>
    <cellStyle name="Comma [0] 2 2 3 4 2 7 2 3" xfId="25810"/>
    <cellStyle name="Comma [0] 2 2 3 4 2 7 2 3 2" xfId="45200"/>
    <cellStyle name="Comma [0] 2 2 3 4 2 7 2 3 3" xfId="35514"/>
    <cellStyle name="Comma [0] 2 2 3 4 2 7 2 4" xfId="40895"/>
    <cellStyle name="Comma [0] 2 2 3 4 2 7 2 5" xfId="31209"/>
    <cellStyle name="Comma [0] 2 2 3 4 2 7 2 6" xfId="21152"/>
    <cellStyle name="Comma [0] 2 2 3 4 2 7 2 7" xfId="56409"/>
    <cellStyle name="Comma [0] 2 2 3 4 2 7 3" xfId="4338"/>
    <cellStyle name="Comma [0] 2 2 3 4 2 7 3 2" xfId="12746"/>
    <cellStyle name="Comma [0] 2 2 3 4 2 7 3 2 2" xfId="45807"/>
    <cellStyle name="Comma [0] 2 2 3 4 2 7 3 2 3" xfId="36121"/>
    <cellStyle name="Comma [0] 2 2 3 4 2 7 3 2 4" xfId="26433"/>
    <cellStyle name="Comma [0] 2 2 3 4 2 7 3 3" xfId="42951"/>
    <cellStyle name="Comma [0] 2 2 3 4 2 7 3 4" xfId="33265"/>
    <cellStyle name="Comma [0] 2 2 3 4 2 7 3 5" xfId="23208"/>
    <cellStyle name="Comma [0] 2 2 3 4 2 7 4" xfId="9946"/>
    <cellStyle name="Comma [0] 2 2 3 4 2 7 4 2" xfId="44607"/>
    <cellStyle name="Comma [0] 2 2 3 4 2 7 4 3" xfId="34921"/>
    <cellStyle name="Comma [0] 2 2 3 4 2 7 4 4" xfId="25212"/>
    <cellStyle name="Comma [0] 2 2 3 4 2 7 5" xfId="38094"/>
    <cellStyle name="Comma [0] 2 2 3 4 2 7 6" xfId="28408"/>
    <cellStyle name="Comma [0] 2 2 3 4 2 7 7" xfId="47783"/>
    <cellStyle name="Comma [0] 2 2 3 4 2 7 8" xfId="50586"/>
    <cellStyle name="Comma [0] 2 2 3 4 2 7 9" xfId="18352"/>
    <cellStyle name="Comma [0] 2 2 3 4 2 8" xfId="873"/>
    <cellStyle name="Comma [0] 2 2 3 4 2 8 10" xfId="53078"/>
    <cellStyle name="Comma [0] 2 2 3 4 2 8 2" xfId="6612"/>
    <cellStyle name="Comma [0] 2 2 3 4 2 8 2 2" xfId="15019"/>
    <cellStyle name="Comma [0] 2 2 3 4 2 8 2 2 2" xfId="42947"/>
    <cellStyle name="Comma [0] 2 2 3 4 2 8 2 2 3" xfId="33261"/>
    <cellStyle name="Comma [0] 2 2 3 4 2 8 2 2 4" xfId="23204"/>
    <cellStyle name="Comma [0] 2 2 3 4 2 8 2 3" xfId="26684"/>
    <cellStyle name="Comma [0] 2 2 3 4 2 8 2 3 2" xfId="46057"/>
    <cellStyle name="Comma [0] 2 2 3 4 2 8 2 3 3" xfId="36371"/>
    <cellStyle name="Comma [0] 2 2 3 4 2 8 2 4" xfId="40364"/>
    <cellStyle name="Comma [0] 2 2 3 4 2 8 2 5" xfId="30678"/>
    <cellStyle name="Comma [0] 2 2 3 4 2 8 2 6" xfId="20621"/>
    <cellStyle name="Comma [0] 2 2 3 4 2 8 2 7" xfId="55878"/>
    <cellStyle name="Comma [0] 2 2 3 4 2 8 3" xfId="3807"/>
    <cellStyle name="Comma [0] 2 2 3 4 2 8 3 2" xfId="12215"/>
    <cellStyle name="Comma [0] 2 2 3 4 2 8 3 2 2" xfId="42949"/>
    <cellStyle name="Comma [0] 2 2 3 4 2 8 3 3" xfId="33263"/>
    <cellStyle name="Comma [0] 2 2 3 4 2 8 3 4" xfId="23206"/>
    <cellStyle name="Comma [0] 2 2 3 4 2 8 4" xfId="9415"/>
    <cellStyle name="Comma [0] 2 2 3 4 2 8 4 2" xfId="44857"/>
    <cellStyle name="Comma [0] 2 2 3 4 2 8 4 3" xfId="35171"/>
    <cellStyle name="Comma [0] 2 2 3 4 2 8 4 4" xfId="25466"/>
    <cellStyle name="Comma [0] 2 2 3 4 2 8 5" xfId="37563"/>
    <cellStyle name="Comma [0] 2 2 3 4 2 8 6" xfId="27877"/>
    <cellStyle name="Comma [0] 2 2 3 4 2 8 7" xfId="47252"/>
    <cellStyle name="Comma [0] 2 2 3 4 2 8 8" xfId="50055"/>
    <cellStyle name="Comma [0] 2 2 3 4 2 8 9" xfId="17821"/>
    <cellStyle name="Comma [0] 2 2 3 4 2 9" xfId="1919"/>
    <cellStyle name="Comma [0] 2 2 3 4 2 9 10" xfId="54039"/>
    <cellStyle name="Comma [0] 2 2 3 4 2 9 2" xfId="7573"/>
    <cellStyle name="Comma [0] 2 2 3 4 2 9 2 2" xfId="15980"/>
    <cellStyle name="Comma [0] 2 2 3 4 2 9 2 2 2" xfId="41325"/>
    <cellStyle name="Comma [0] 2 2 3 4 2 9 2 3" xfId="31639"/>
    <cellStyle name="Comma [0] 2 2 3 4 2 9 2 4" xfId="21582"/>
    <cellStyle name="Comma [0] 2 2 3 4 2 9 2 5" xfId="56839"/>
    <cellStyle name="Comma [0] 2 2 3 4 2 9 3" xfId="4768"/>
    <cellStyle name="Comma [0] 2 2 3 4 2 9 3 2" xfId="13176"/>
    <cellStyle name="Comma [0] 2 2 3 4 2 9 3 2 2" xfId="42945"/>
    <cellStyle name="Comma [0] 2 2 3 4 2 9 3 3" xfId="33259"/>
    <cellStyle name="Comma [0] 2 2 3 4 2 9 3 4" xfId="23202"/>
    <cellStyle name="Comma [0] 2 2 3 4 2 9 4" xfId="10376"/>
    <cellStyle name="Comma [0] 2 2 3 4 2 9 4 2" xfId="45465"/>
    <cellStyle name="Comma [0] 2 2 3 4 2 9 4 3" xfId="35779"/>
    <cellStyle name="Comma [0] 2 2 3 4 2 9 4 4" xfId="26091"/>
    <cellStyle name="Comma [0] 2 2 3 4 2 9 5" xfId="38524"/>
    <cellStyle name="Comma [0] 2 2 3 4 2 9 6" xfId="28838"/>
    <cellStyle name="Comma [0] 2 2 3 4 2 9 7" xfId="48213"/>
    <cellStyle name="Comma [0] 2 2 3 4 2 9 8" xfId="51016"/>
    <cellStyle name="Comma [0] 2 2 3 4 2 9 9" xfId="18782"/>
    <cellStyle name="Comma [0] 2 2 3 4 3" xfId="7140"/>
    <cellStyle name="Comma [0] 2 2 3 4 3 2" xfId="15547"/>
    <cellStyle name="Comma [0] 2 2 3 4 3 2 2" xfId="46399"/>
    <cellStyle name="Comma [0] 2 2 3 4 3 2 3" xfId="36713"/>
    <cellStyle name="Comma [0] 2 2 3 4 3 2 4" xfId="27026"/>
    <cellStyle name="Comma [0] 2 2 3 4 3 3" xfId="25809"/>
    <cellStyle name="Comma [0] 2 2 3 4 3 3 2" xfId="45199"/>
    <cellStyle name="Comma [0] 2 2 3 4 3 3 3" xfId="35513"/>
    <cellStyle name="Comma [0] 2 2 3 4 3 4" xfId="40892"/>
    <cellStyle name="Comma [0] 2 2 3 4 3 5" xfId="31206"/>
    <cellStyle name="Comma [0] 2 2 3 4 3 6" xfId="21149"/>
    <cellStyle name="Comma [0] 2 2 3 4 3 7" xfId="56406"/>
    <cellStyle name="Comma [0] 2 2 3 4 4" xfId="4335"/>
    <cellStyle name="Comma [0] 2 2 3 4 4 2" xfId="12743"/>
    <cellStyle name="Comma [0] 2 2 3 4 4 2 2" xfId="45806"/>
    <cellStyle name="Comma [0] 2 2 3 4 4 3" xfId="36120"/>
    <cellStyle name="Comma [0] 2 2 3 4 4 4" xfId="26432"/>
    <cellStyle name="Comma [0] 2 2 3 4 5" xfId="9943"/>
    <cellStyle name="Comma [0] 2 2 3 4 5 2" xfId="44606"/>
    <cellStyle name="Comma [0] 2 2 3 4 5 3" xfId="34920"/>
    <cellStyle name="Comma [0] 2 2 3 4 5 4" xfId="25211"/>
    <cellStyle name="Comma [0] 2 2 3 4 6" xfId="38091"/>
    <cellStyle name="Comma [0] 2 2 3 4 7" xfId="28405"/>
    <cellStyle name="Comma [0] 2 2 3 4 8" xfId="47780"/>
    <cellStyle name="Comma [0] 2 2 3 4 9" xfId="50583"/>
    <cellStyle name="Comma [0] 2 2 3 5" xfId="872"/>
    <cellStyle name="Comma [0] 2 2 3 5 10" xfId="53077"/>
    <cellStyle name="Comma [0] 2 2 3 5 2" xfId="6611"/>
    <cellStyle name="Comma [0] 2 2 3 5 2 2" xfId="15018"/>
    <cellStyle name="Comma [0] 2 2 3 5 2 2 2" xfId="46054"/>
    <cellStyle name="Comma [0] 2 2 3 5 2 2 3" xfId="36368"/>
    <cellStyle name="Comma [0] 2 2 3 5 2 2 4" xfId="26681"/>
    <cellStyle name="Comma [0] 2 2 3 5 2 3" xfId="40363"/>
    <cellStyle name="Comma [0] 2 2 3 5 2 4" xfId="30677"/>
    <cellStyle name="Comma [0] 2 2 3 5 2 5" xfId="20620"/>
    <cellStyle name="Comma [0] 2 2 3 5 2 6" xfId="55877"/>
    <cellStyle name="Comma [0] 2 2 3 5 3" xfId="3806"/>
    <cellStyle name="Comma [0] 2 2 3 5 3 2" xfId="12214"/>
    <cellStyle name="Comma [0] 2 2 3 5 3 2 2" xfId="42944"/>
    <cellStyle name="Comma [0] 2 2 3 5 3 3" xfId="33258"/>
    <cellStyle name="Comma [0] 2 2 3 5 3 4" xfId="23201"/>
    <cellStyle name="Comma [0] 2 2 3 5 4" xfId="9414"/>
    <cellStyle name="Comma [0] 2 2 3 5 4 2" xfId="44854"/>
    <cellStyle name="Comma [0] 2 2 3 5 4 3" xfId="35168"/>
    <cellStyle name="Comma [0] 2 2 3 5 4 4" xfId="25463"/>
    <cellStyle name="Comma [0] 2 2 3 5 5" xfId="37562"/>
    <cellStyle name="Comma [0] 2 2 3 5 6" xfId="27876"/>
    <cellStyle name="Comma [0] 2 2 3 5 7" xfId="47251"/>
    <cellStyle name="Comma [0] 2 2 3 5 8" xfId="50054"/>
    <cellStyle name="Comma [0] 2 2 3 5 9" xfId="17820"/>
    <cellStyle name="Comma [0] 2 2 3 6" xfId="1916"/>
    <cellStyle name="Comma [0] 2 2 3 6 2" xfId="7570"/>
    <cellStyle name="Comma [0] 2 2 3 6 2 2" xfId="15977"/>
    <cellStyle name="Comma [0] 2 2 3 6 2 2 2" xfId="41322"/>
    <cellStyle name="Comma [0] 2 2 3 6 2 3" xfId="31636"/>
    <cellStyle name="Comma [0] 2 2 3 6 2 4" xfId="21579"/>
    <cellStyle name="Comma [0] 2 2 3 6 2 5" xfId="56836"/>
    <cellStyle name="Comma [0] 2 2 3 6 3" xfId="4765"/>
    <cellStyle name="Comma [0] 2 2 3 6 3 2" xfId="13173"/>
    <cellStyle name="Comma [0] 2 2 3 6 3 2 2" xfId="45462"/>
    <cellStyle name="Comma [0] 2 2 3 6 3 3" xfId="35776"/>
    <cellStyle name="Comma [0] 2 2 3 6 3 4" xfId="26088"/>
    <cellStyle name="Comma [0] 2 2 3 6 4" xfId="10373"/>
    <cellStyle name="Comma [0] 2 2 3 6 4 2" xfId="38521"/>
    <cellStyle name="Comma [0] 2 2 3 6 5" xfId="28835"/>
    <cellStyle name="Comma [0] 2 2 3 6 6" xfId="48210"/>
    <cellStyle name="Comma [0] 2 2 3 6 7" xfId="51013"/>
    <cellStyle name="Comma [0] 2 2 3 6 8" xfId="18779"/>
    <cellStyle name="Comma [0] 2 2 3 6 9" xfId="54036"/>
    <cellStyle name="Comma [0] 2 2 3 7" xfId="2408"/>
    <cellStyle name="Comma [0] 2 2 3 7 2" xfId="8031"/>
    <cellStyle name="Comma [0] 2 2 3 7 2 2" xfId="16438"/>
    <cellStyle name="Comma [0] 2 2 3 7 2 2 2" xfId="41783"/>
    <cellStyle name="Comma [0] 2 2 3 7 2 3" xfId="32097"/>
    <cellStyle name="Comma [0] 2 2 3 7 2 4" xfId="22040"/>
    <cellStyle name="Comma [0] 2 2 3 7 2 5" xfId="57297"/>
    <cellStyle name="Comma [0] 2 2 3 7 3" xfId="5226"/>
    <cellStyle name="Comma [0] 2 2 3 7 3 2" xfId="13634"/>
    <cellStyle name="Comma [0] 2 2 3 7 3 3" xfId="38979"/>
    <cellStyle name="Comma [0] 2 2 3 7 4" xfId="10831"/>
    <cellStyle name="Comma [0] 2 2 3 7 4 2" xfId="29293"/>
    <cellStyle name="Comma [0] 2 2 3 7 5" xfId="48669"/>
    <cellStyle name="Comma [0] 2 2 3 7 6" xfId="51471"/>
    <cellStyle name="Comma [0] 2 2 3 7 7" xfId="19237"/>
    <cellStyle name="Comma [0] 2 2 3 7 8" xfId="54494"/>
    <cellStyle name="Comma [0] 2 2 3 8" xfId="2836"/>
    <cellStyle name="Comma [0] 2 2 3 8 2" xfId="8459"/>
    <cellStyle name="Comma [0] 2 2 3 8 2 2" xfId="16866"/>
    <cellStyle name="Comma [0] 2 2 3 8 2 2 2" xfId="42211"/>
    <cellStyle name="Comma [0] 2 2 3 8 2 3" xfId="32525"/>
    <cellStyle name="Comma [0] 2 2 3 8 2 4" xfId="22468"/>
    <cellStyle name="Comma [0] 2 2 3 8 2 5" xfId="57725"/>
    <cellStyle name="Comma [0] 2 2 3 8 3" xfId="5654"/>
    <cellStyle name="Comma [0] 2 2 3 8 3 2" xfId="14062"/>
    <cellStyle name="Comma [0] 2 2 3 8 3 3" xfId="39407"/>
    <cellStyle name="Comma [0] 2 2 3 8 4" xfId="11259"/>
    <cellStyle name="Comma [0] 2 2 3 8 4 2" xfId="29721"/>
    <cellStyle name="Comma [0] 2 2 3 8 5" xfId="49097"/>
    <cellStyle name="Comma [0] 2 2 3 8 6" xfId="51899"/>
    <cellStyle name="Comma [0] 2 2 3 8 7" xfId="19665"/>
    <cellStyle name="Comma [0] 2 2 3 8 8" xfId="54922"/>
    <cellStyle name="Comma [0] 2 2 3 9" xfId="6074"/>
    <cellStyle name="Comma [0] 2 2 3 9 2" xfId="14481"/>
    <cellStyle name="Comma [0] 2 2 3 9 2 2" xfId="39826"/>
    <cellStyle name="Comma [0] 2 2 3 9 3" xfId="30140"/>
    <cellStyle name="Comma [0] 2 2 3 9 4" xfId="20083"/>
    <cellStyle name="Comma [0] 2 2 3 9 5" xfId="55340"/>
    <cellStyle name="Comma [0] 2 2 4" xfId="201"/>
    <cellStyle name="Comma [0] 2 2 4 10" xfId="1928"/>
    <cellStyle name="Comma [0] 2 2 4 10 10" xfId="54048"/>
    <cellStyle name="Comma [0] 2 2 4 10 2" xfId="7582"/>
    <cellStyle name="Comma [0] 2 2 4 10 2 2" xfId="15989"/>
    <cellStyle name="Comma [0] 2 2 4 10 2 2 2" xfId="42939"/>
    <cellStyle name="Comma [0] 2 2 4 10 2 2 3" xfId="33253"/>
    <cellStyle name="Comma [0] 2 2 4 10 2 2 4" xfId="23196"/>
    <cellStyle name="Comma [0] 2 2 4 10 2 3" xfId="41334"/>
    <cellStyle name="Comma [0] 2 2 4 10 2 4" xfId="31648"/>
    <cellStyle name="Comma [0] 2 2 4 10 2 5" xfId="21591"/>
    <cellStyle name="Comma [0] 2 2 4 10 2 6" xfId="56848"/>
    <cellStyle name="Comma [0] 2 2 4 10 3" xfId="4777"/>
    <cellStyle name="Comma [0] 2 2 4 10 3 2" xfId="13185"/>
    <cellStyle name="Comma [0] 2 2 4 10 3 2 2" xfId="42942"/>
    <cellStyle name="Comma [0] 2 2 4 10 3 3" xfId="33256"/>
    <cellStyle name="Comma [0] 2 2 4 10 3 4" xfId="23199"/>
    <cellStyle name="Comma [0] 2 2 4 10 4" xfId="10385"/>
    <cellStyle name="Comma [0] 2 2 4 10 4 2" xfId="45474"/>
    <cellStyle name="Comma [0] 2 2 4 10 4 3" xfId="35788"/>
    <cellStyle name="Comma [0] 2 2 4 10 4 4" xfId="26100"/>
    <cellStyle name="Comma [0] 2 2 4 10 5" xfId="38533"/>
    <cellStyle name="Comma [0] 2 2 4 10 6" xfId="28847"/>
    <cellStyle name="Comma [0] 2 2 4 10 7" xfId="48222"/>
    <cellStyle name="Comma [0] 2 2 4 10 8" xfId="51025"/>
    <cellStyle name="Comma [0] 2 2 4 10 9" xfId="18791"/>
    <cellStyle name="Comma [0] 2 2 4 11" xfId="2420"/>
    <cellStyle name="Comma [0] 2 2 4 11 2" xfId="8043"/>
    <cellStyle name="Comma [0] 2 2 4 11 2 2" xfId="16450"/>
    <cellStyle name="Comma [0] 2 2 4 11 2 2 2" xfId="41795"/>
    <cellStyle name="Comma [0] 2 2 4 11 2 3" xfId="32109"/>
    <cellStyle name="Comma [0] 2 2 4 11 2 4" xfId="22052"/>
    <cellStyle name="Comma [0] 2 2 4 11 2 5" xfId="57309"/>
    <cellStyle name="Comma [0] 2 2 4 11 3" xfId="5238"/>
    <cellStyle name="Comma [0] 2 2 4 11 3 2" xfId="13646"/>
    <cellStyle name="Comma [0] 2 2 4 11 3 2 2" xfId="42936"/>
    <cellStyle name="Comma [0] 2 2 4 11 3 3" xfId="33250"/>
    <cellStyle name="Comma [0] 2 2 4 11 3 4" xfId="23193"/>
    <cellStyle name="Comma [0] 2 2 4 11 4" xfId="10843"/>
    <cellStyle name="Comma [0] 2 2 4 11 4 2" xfId="38991"/>
    <cellStyle name="Comma [0] 2 2 4 11 5" xfId="29305"/>
    <cellStyle name="Comma [0] 2 2 4 11 6" xfId="48681"/>
    <cellStyle name="Comma [0] 2 2 4 11 7" xfId="51483"/>
    <cellStyle name="Comma [0] 2 2 4 11 8" xfId="19249"/>
    <cellStyle name="Comma [0] 2 2 4 11 9" xfId="54506"/>
    <cellStyle name="Comma [0] 2 2 4 12" xfId="2848"/>
    <cellStyle name="Comma [0] 2 2 4 12 2" xfId="8471"/>
    <cellStyle name="Comma [0] 2 2 4 12 2 2" xfId="16878"/>
    <cellStyle name="Comma [0] 2 2 4 12 2 2 2" xfId="42223"/>
    <cellStyle name="Comma [0] 2 2 4 12 2 3" xfId="32537"/>
    <cellStyle name="Comma [0] 2 2 4 12 2 4" xfId="22480"/>
    <cellStyle name="Comma [0] 2 2 4 12 2 5" xfId="57737"/>
    <cellStyle name="Comma [0] 2 2 4 12 3" xfId="5666"/>
    <cellStyle name="Comma [0] 2 2 4 12 3 2" xfId="14074"/>
    <cellStyle name="Comma [0] 2 2 4 12 3 2 2" xfId="42935"/>
    <cellStyle name="Comma [0] 2 2 4 12 3 3" xfId="33249"/>
    <cellStyle name="Comma [0] 2 2 4 12 3 4" xfId="23192"/>
    <cellStyle name="Comma [0] 2 2 4 12 4" xfId="11271"/>
    <cellStyle name="Comma [0] 2 2 4 12 4 2" xfId="39419"/>
    <cellStyle name="Comma [0] 2 2 4 12 5" xfId="29733"/>
    <cellStyle name="Comma [0] 2 2 4 12 6" xfId="49109"/>
    <cellStyle name="Comma [0] 2 2 4 12 7" xfId="51911"/>
    <cellStyle name="Comma [0] 2 2 4 12 8" xfId="19677"/>
    <cellStyle name="Comma [0] 2 2 4 12 9" xfId="54934"/>
    <cellStyle name="Comma [0] 2 2 4 13" xfId="6086"/>
    <cellStyle name="Comma [0] 2 2 4 13 2" xfId="14493"/>
    <cellStyle name="Comma [0] 2 2 4 13 2 2" xfId="42932"/>
    <cellStyle name="Comma [0] 2 2 4 13 2 3" xfId="33246"/>
    <cellStyle name="Comma [0] 2 2 4 13 2 4" xfId="23189"/>
    <cellStyle name="Comma [0] 2 2 4 13 3" xfId="39838"/>
    <cellStyle name="Comma [0] 2 2 4 13 4" xfId="30152"/>
    <cellStyle name="Comma [0] 2 2 4 13 5" xfId="20095"/>
    <cellStyle name="Comma [0] 2 2 4 13 6" xfId="55352"/>
    <cellStyle name="Comma [0] 2 2 4 14" xfId="3281"/>
    <cellStyle name="Comma [0] 2 2 4 14 2" xfId="11689"/>
    <cellStyle name="Comma [0] 2 2 4 14 2 2" xfId="42931"/>
    <cellStyle name="Comma [0] 2 2 4 14 2 3" xfId="33245"/>
    <cellStyle name="Comma [0] 2 2 4 14 2 4" xfId="23188"/>
    <cellStyle name="Comma [0] 2 2 4 14 3" xfId="42571"/>
    <cellStyle name="Comma [0] 2 2 4 14 4" xfId="32885"/>
    <cellStyle name="Comma [0] 2 2 4 14 5" xfId="22828"/>
    <cellStyle name="Comma [0] 2 2 4 15" xfId="8890"/>
    <cellStyle name="Comma [0] 2 2 4 15 2" xfId="42813"/>
    <cellStyle name="Comma [0] 2 2 4 15 3" xfId="33127"/>
    <cellStyle name="Comma [0] 2 2 4 15 4" xfId="23070"/>
    <cellStyle name="Comma [0] 2 2 4 16" xfId="24871"/>
    <cellStyle name="Comma [0] 2 2 4 16 2" xfId="44267"/>
    <cellStyle name="Comma [0] 2 2 4 16 3" xfId="34581"/>
    <cellStyle name="Comma [0] 2 2 4 17" xfId="37038"/>
    <cellStyle name="Comma [0] 2 2 4 18" xfId="27352"/>
    <cellStyle name="Comma [0] 2 2 4 19" xfId="46725"/>
    <cellStyle name="Comma [0] 2 2 4 2" xfId="202"/>
    <cellStyle name="Comma [0] 2 2 4 2 10" xfId="24872"/>
    <cellStyle name="Comma [0] 2 2 4 2 10 2" xfId="44268"/>
    <cellStyle name="Comma [0] 2 2 4 2 10 3" xfId="34582"/>
    <cellStyle name="Comma [0] 2 2 4 2 11" xfId="37039"/>
    <cellStyle name="Comma [0] 2 2 4 2 12" xfId="27353"/>
    <cellStyle name="Comma [0] 2 2 4 2 13" xfId="46726"/>
    <cellStyle name="Comma [0] 2 2 4 2 14" xfId="49531"/>
    <cellStyle name="Comma [0] 2 2 4 2 15" xfId="17297"/>
    <cellStyle name="Comma [0] 2 2 4 2 16" xfId="52260"/>
    <cellStyle name="Comma [0] 2 2 4 2 17" xfId="52554"/>
    <cellStyle name="Comma [0] 2 2 4 2 2" xfId="1455"/>
    <cellStyle name="Comma [0] 2 2 4 2 2 10" xfId="53619"/>
    <cellStyle name="Comma [0] 2 2 4 2 2 2" xfId="7153"/>
    <cellStyle name="Comma [0] 2 2 4 2 2 2 2" xfId="15560"/>
    <cellStyle name="Comma [0] 2 2 4 2 2 2 2 2" xfId="27037"/>
    <cellStyle name="Comma [0] 2 2 4 2 2 2 2 2 2" xfId="46410"/>
    <cellStyle name="Comma [0] 2 2 4 2 2 2 2 2 3" xfId="36724"/>
    <cellStyle name="Comma [0] 2 2 4 2 2 2 2 3" xfId="42924"/>
    <cellStyle name="Comma [0] 2 2 4 2 2 2 2 4" xfId="33238"/>
    <cellStyle name="Comma [0] 2 2 4 2 2 2 2 5" xfId="23181"/>
    <cellStyle name="Comma [0] 2 2 4 2 2 2 3" xfId="25820"/>
    <cellStyle name="Comma [0] 2 2 4 2 2 2 3 2" xfId="45210"/>
    <cellStyle name="Comma [0] 2 2 4 2 2 2 3 3" xfId="35524"/>
    <cellStyle name="Comma [0] 2 2 4 2 2 2 4" xfId="40905"/>
    <cellStyle name="Comma [0] 2 2 4 2 2 2 5" xfId="31219"/>
    <cellStyle name="Comma [0] 2 2 4 2 2 2 6" xfId="21162"/>
    <cellStyle name="Comma [0] 2 2 4 2 2 2 7" xfId="56419"/>
    <cellStyle name="Comma [0] 2 2 4 2 2 3" xfId="4348"/>
    <cellStyle name="Comma [0] 2 2 4 2 2 3 2" xfId="12756"/>
    <cellStyle name="Comma [0] 2 2 4 2 2 3 2 2" xfId="45817"/>
    <cellStyle name="Comma [0] 2 2 4 2 2 3 2 3" xfId="36131"/>
    <cellStyle name="Comma [0] 2 2 4 2 2 3 2 4" xfId="26443"/>
    <cellStyle name="Comma [0] 2 2 4 2 2 3 3" xfId="42926"/>
    <cellStyle name="Comma [0] 2 2 4 2 2 3 4" xfId="33240"/>
    <cellStyle name="Comma [0] 2 2 4 2 2 3 5" xfId="23183"/>
    <cellStyle name="Comma [0] 2 2 4 2 2 4" xfId="9956"/>
    <cellStyle name="Comma [0] 2 2 4 2 2 4 2" xfId="44617"/>
    <cellStyle name="Comma [0] 2 2 4 2 2 4 3" xfId="34931"/>
    <cellStyle name="Comma [0] 2 2 4 2 2 4 4" xfId="25222"/>
    <cellStyle name="Comma [0] 2 2 4 2 2 5" xfId="38104"/>
    <cellStyle name="Comma [0] 2 2 4 2 2 6" xfId="28418"/>
    <cellStyle name="Comma [0] 2 2 4 2 2 7" xfId="47793"/>
    <cellStyle name="Comma [0] 2 2 4 2 2 8" xfId="50596"/>
    <cellStyle name="Comma [0] 2 2 4 2 2 9" xfId="18362"/>
    <cellStyle name="Comma [0] 2 2 4 2 3" xfId="883"/>
    <cellStyle name="Comma [0] 2 2 4 2 3 10" xfId="53088"/>
    <cellStyle name="Comma [0] 2 2 4 2 3 2" xfId="6622"/>
    <cellStyle name="Comma [0] 2 2 4 2 3 2 2" xfId="15029"/>
    <cellStyle name="Comma [0] 2 2 4 2 3 2 2 2" xfId="42918"/>
    <cellStyle name="Comma [0] 2 2 4 2 3 2 2 3" xfId="33232"/>
    <cellStyle name="Comma [0] 2 2 4 2 3 2 2 4" xfId="23175"/>
    <cellStyle name="Comma [0] 2 2 4 2 3 2 3" xfId="26694"/>
    <cellStyle name="Comma [0] 2 2 4 2 3 2 3 2" xfId="46067"/>
    <cellStyle name="Comma [0] 2 2 4 2 3 2 3 3" xfId="36381"/>
    <cellStyle name="Comma [0] 2 2 4 2 3 2 4" xfId="40374"/>
    <cellStyle name="Comma [0] 2 2 4 2 3 2 5" xfId="30688"/>
    <cellStyle name="Comma [0] 2 2 4 2 3 2 6" xfId="20631"/>
    <cellStyle name="Comma [0] 2 2 4 2 3 2 7" xfId="55888"/>
    <cellStyle name="Comma [0] 2 2 4 2 3 3" xfId="3817"/>
    <cellStyle name="Comma [0] 2 2 4 2 3 3 2" xfId="12225"/>
    <cellStyle name="Comma [0] 2 2 4 2 3 3 2 2" xfId="42921"/>
    <cellStyle name="Comma [0] 2 2 4 2 3 3 3" xfId="33235"/>
    <cellStyle name="Comma [0] 2 2 4 2 3 3 4" xfId="23178"/>
    <cellStyle name="Comma [0] 2 2 4 2 3 4" xfId="9425"/>
    <cellStyle name="Comma [0] 2 2 4 2 3 4 2" xfId="44867"/>
    <cellStyle name="Comma [0] 2 2 4 2 3 4 3" xfId="35181"/>
    <cellStyle name="Comma [0] 2 2 4 2 3 4 4" xfId="25476"/>
    <cellStyle name="Comma [0] 2 2 4 2 3 5" xfId="37573"/>
    <cellStyle name="Comma [0] 2 2 4 2 3 6" xfId="27887"/>
    <cellStyle name="Comma [0] 2 2 4 2 3 7" xfId="47262"/>
    <cellStyle name="Comma [0] 2 2 4 2 3 8" xfId="50065"/>
    <cellStyle name="Comma [0] 2 2 4 2 3 9" xfId="17831"/>
    <cellStyle name="Comma [0] 2 2 4 2 4" xfId="1929"/>
    <cellStyle name="Comma [0] 2 2 4 2 4 10" xfId="54049"/>
    <cellStyle name="Comma [0] 2 2 4 2 4 2" xfId="7583"/>
    <cellStyle name="Comma [0] 2 2 4 2 4 2 2" xfId="15990"/>
    <cellStyle name="Comma [0] 2 2 4 2 4 2 2 2" xfId="41335"/>
    <cellStyle name="Comma [0] 2 2 4 2 4 2 3" xfId="31649"/>
    <cellStyle name="Comma [0] 2 2 4 2 4 2 4" xfId="21592"/>
    <cellStyle name="Comma [0] 2 2 4 2 4 2 5" xfId="56849"/>
    <cellStyle name="Comma [0] 2 2 4 2 4 3" xfId="4778"/>
    <cellStyle name="Comma [0] 2 2 4 2 4 3 2" xfId="13186"/>
    <cellStyle name="Comma [0] 2 2 4 2 4 3 2 2" xfId="42917"/>
    <cellStyle name="Comma [0] 2 2 4 2 4 3 3" xfId="33231"/>
    <cellStyle name="Comma [0] 2 2 4 2 4 3 4" xfId="23174"/>
    <cellStyle name="Comma [0] 2 2 4 2 4 4" xfId="10386"/>
    <cellStyle name="Comma [0] 2 2 4 2 4 4 2" xfId="45475"/>
    <cellStyle name="Comma [0] 2 2 4 2 4 4 3" xfId="35789"/>
    <cellStyle name="Comma [0] 2 2 4 2 4 4 4" xfId="26101"/>
    <cellStyle name="Comma [0] 2 2 4 2 4 5" xfId="38534"/>
    <cellStyle name="Comma [0] 2 2 4 2 4 6" xfId="28848"/>
    <cellStyle name="Comma [0] 2 2 4 2 4 7" xfId="48223"/>
    <cellStyle name="Comma [0] 2 2 4 2 4 8" xfId="51026"/>
    <cellStyle name="Comma [0] 2 2 4 2 4 9" xfId="18792"/>
    <cellStyle name="Comma [0] 2 2 4 2 5" xfId="2421"/>
    <cellStyle name="Comma [0] 2 2 4 2 5 2" xfId="8044"/>
    <cellStyle name="Comma [0] 2 2 4 2 5 2 2" xfId="16451"/>
    <cellStyle name="Comma [0] 2 2 4 2 5 2 2 2" xfId="41796"/>
    <cellStyle name="Comma [0] 2 2 4 2 5 2 3" xfId="32110"/>
    <cellStyle name="Comma [0] 2 2 4 2 5 2 4" xfId="22053"/>
    <cellStyle name="Comma [0] 2 2 4 2 5 2 5" xfId="57310"/>
    <cellStyle name="Comma [0] 2 2 4 2 5 3" xfId="5239"/>
    <cellStyle name="Comma [0] 2 2 4 2 5 3 2" xfId="13647"/>
    <cellStyle name="Comma [0] 2 2 4 2 5 3 2 2" xfId="42915"/>
    <cellStyle name="Comma [0] 2 2 4 2 5 3 3" xfId="33229"/>
    <cellStyle name="Comma [0] 2 2 4 2 5 3 4" xfId="23172"/>
    <cellStyle name="Comma [0] 2 2 4 2 5 4" xfId="10844"/>
    <cellStyle name="Comma [0] 2 2 4 2 5 4 2" xfId="38992"/>
    <cellStyle name="Comma [0] 2 2 4 2 5 5" xfId="29306"/>
    <cellStyle name="Comma [0] 2 2 4 2 5 6" xfId="48682"/>
    <cellStyle name="Comma [0] 2 2 4 2 5 7" xfId="51484"/>
    <cellStyle name="Comma [0] 2 2 4 2 5 8" xfId="19250"/>
    <cellStyle name="Comma [0] 2 2 4 2 5 9" xfId="54507"/>
    <cellStyle name="Comma [0] 2 2 4 2 6" xfId="2849"/>
    <cellStyle name="Comma [0] 2 2 4 2 6 2" xfId="8472"/>
    <cellStyle name="Comma [0] 2 2 4 2 6 2 2" xfId="16879"/>
    <cellStyle name="Comma [0] 2 2 4 2 6 2 2 2" xfId="42224"/>
    <cellStyle name="Comma [0] 2 2 4 2 6 2 3" xfId="32538"/>
    <cellStyle name="Comma [0] 2 2 4 2 6 2 4" xfId="22481"/>
    <cellStyle name="Comma [0] 2 2 4 2 6 2 5" xfId="57738"/>
    <cellStyle name="Comma [0] 2 2 4 2 6 3" xfId="5667"/>
    <cellStyle name="Comma [0] 2 2 4 2 6 3 2" xfId="14075"/>
    <cellStyle name="Comma [0] 2 2 4 2 6 3 2 2" xfId="42913"/>
    <cellStyle name="Comma [0] 2 2 4 2 6 3 3" xfId="33227"/>
    <cellStyle name="Comma [0] 2 2 4 2 6 3 4" xfId="23170"/>
    <cellStyle name="Comma [0] 2 2 4 2 6 4" xfId="11272"/>
    <cellStyle name="Comma [0] 2 2 4 2 6 4 2" xfId="39420"/>
    <cellStyle name="Comma [0] 2 2 4 2 6 5" xfId="29734"/>
    <cellStyle name="Comma [0] 2 2 4 2 6 6" xfId="49110"/>
    <cellStyle name="Comma [0] 2 2 4 2 6 7" xfId="51912"/>
    <cellStyle name="Comma [0] 2 2 4 2 6 8" xfId="19678"/>
    <cellStyle name="Comma [0] 2 2 4 2 6 9" xfId="54935"/>
    <cellStyle name="Comma [0] 2 2 4 2 7" xfId="6087"/>
    <cellStyle name="Comma [0] 2 2 4 2 7 2" xfId="14494"/>
    <cellStyle name="Comma [0] 2 2 4 2 7 2 2" xfId="39839"/>
    <cellStyle name="Comma [0] 2 2 4 2 7 3" xfId="30153"/>
    <cellStyle name="Comma [0] 2 2 4 2 7 4" xfId="20096"/>
    <cellStyle name="Comma [0] 2 2 4 2 7 5" xfId="55353"/>
    <cellStyle name="Comma [0] 2 2 4 2 8" xfId="3282"/>
    <cellStyle name="Comma [0] 2 2 4 2 8 2" xfId="11690"/>
    <cellStyle name="Comma [0] 2 2 4 2 8 2 2" xfId="42572"/>
    <cellStyle name="Comma [0] 2 2 4 2 8 3" xfId="32886"/>
    <cellStyle name="Comma [0] 2 2 4 2 8 4" xfId="22829"/>
    <cellStyle name="Comma [0] 2 2 4 2 9" xfId="8891"/>
    <cellStyle name="Comma [0] 2 2 4 2 9 2" xfId="42814"/>
    <cellStyle name="Comma [0] 2 2 4 2 9 3" xfId="33128"/>
    <cellStyle name="Comma [0] 2 2 4 2 9 4" xfId="23071"/>
    <cellStyle name="Comma [0] 2 2 4 20" xfId="49530"/>
    <cellStyle name="Comma [0] 2 2 4 21" xfId="17296"/>
    <cellStyle name="Comma [0] 2 2 4 22" xfId="52259"/>
    <cellStyle name="Comma [0] 2 2 4 23" xfId="52553"/>
    <cellStyle name="Comma [0] 2 2 4 24" xfId="58125"/>
    <cellStyle name="Comma [0] 2 2 4 3" xfId="203"/>
    <cellStyle name="Comma [0] 2 2 4 3 10" xfId="24873"/>
    <cellStyle name="Comma [0] 2 2 4 3 10 2" xfId="44269"/>
    <cellStyle name="Comma [0] 2 2 4 3 10 3" xfId="34583"/>
    <cellStyle name="Comma [0] 2 2 4 3 11" xfId="37040"/>
    <cellStyle name="Comma [0] 2 2 4 3 12" xfId="27354"/>
    <cellStyle name="Comma [0] 2 2 4 3 13" xfId="46727"/>
    <cellStyle name="Comma [0] 2 2 4 3 14" xfId="49532"/>
    <cellStyle name="Comma [0] 2 2 4 3 15" xfId="17298"/>
    <cellStyle name="Comma [0] 2 2 4 3 16" xfId="52261"/>
    <cellStyle name="Comma [0] 2 2 4 3 17" xfId="52555"/>
    <cellStyle name="Comma [0] 2 2 4 3 2" xfId="1456"/>
    <cellStyle name="Comma [0] 2 2 4 3 2 10" xfId="53620"/>
    <cellStyle name="Comma [0] 2 2 4 3 2 2" xfId="7154"/>
    <cellStyle name="Comma [0] 2 2 4 3 2 2 2" xfId="15561"/>
    <cellStyle name="Comma [0] 2 2 4 3 2 2 2 2" xfId="27038"/>
    <cellStyle name="Comma [0] 2 2 4 3 2 2 2 2 2" xfId="46411"/>
    <cellStyle name="Comma [0] 2 2 4 3 2 2 2 2 3" xfId="36725"/>
    <cellStyle name="Comma [0] 2 2 4 3 2 2 2 3" xfId="42907"/>
    <cellStyle name="Comma [0] 2 2 4 3 2 2 2 4" xfId="33221"/>
    <cellStyle name="Comma [0] 2 2 4 3 2 2 2 5" xfId="23164"/>
    <cellStyle name="Comma [0] 2 2 4 3 2 2 3" xfId="25821"/>
    <cellStyle name="Comma [0] 2 2 4 3 2 2 3 2" xfId="45211"/>
    <cellStyle name="Comma [0] 2 2 4 3 2 2 3 3" xfId="35525"/>
    <cellStyle name="Comma [0] 2 2 4 3 2 2 4" xfId="40906"/>
    <cellStyle name="Comma [0] 2 2 4 3 2 2 5" xfId="31220"/>
    <cellStyle name="Comma [0] 2 2 4 3 2 2 6" xfId="21163"/>
    <cellStyle name="Comma [0] 2 2 4 3 2 2 7" xfId="56420"/>
    <cellStyle name="Comma [0] 2 2 4 3 2 3" xfId="4349"/>
    <cellStyle name="Comma [0] 2 2 4 3 2 3 2" xfId="12757"/>
    <cellStyle name="Comma [0] 2 2 4 3 2 3 2 2" xfId="45818"/>
    <cellStyle name="Comma [0] 2 2 4 3 2 3 2 3" xfId="36132"/>
    <cellStyle name="Comma [0] 2 2 4 3 2 3 2 4" xfId="26444"/>
    <cellStyle name="Comma [0] 2 2 4 3 2 3 3" xfId="42910"/>
    <cellStyle name="Comma [0] 2 2 4 3 2 3 4" xfId="33224"/>
    <cellStyle name="Comma [0] 2 2 4 3 2 3 5" xfId="23167"/>
    <cellStyle name="Comma [0] 2 2 4 3 2 4" xfId="9957"/>
    <cellStyle name="Comma [0] 2 2 4 3 2 4 2" xfId="44618"/>
    <cellStyle name="Comma [0] 2 2 4 3 2 4 3" xfId="34932"/>
    <cellStyle name="Comma [0] 2 2 4 3 2 4 4" xfId="25223"/>
    <cellStyle name="Comma [0] 2 2 4 3 2 5" xfId="38105"/>
    <cellStyle name="Comma [0] 2 2 4 3 2 6" xfId="28419"/>
    <cellStyle name="Comma [0] 2 2 4 3 2 7" xfId="47794"/>
    <cellStyle name="Comma [0] 2 2 4 3 2 8" xfId="50597"/>
    <cellStyle name="Comma [0] 2 2 4 3 2 9" xfId="18363"/>
    <cellStyle name="Comma [0] 2 2 4 3 3" xfId="884"/>
    <cellStyle name="Comma [0] 2 2 4 3 3 10" xfId="53089"/>
    <cellStyle name="Comma [0] 2 2 4 3 3 2" xfId="6623"/>
    <cellStyle name="Comma [0] 2 2 4 3 3 2 2" xfId="15030"/>
    <cellStyle name="Comma [0] 2 2 4 3 3 2 2 2" xfId="42898"/>
    <cellStyle name="Comma [0] 2 2 4 3 3 2 2 3" xfId="33212"/>
    <cellStyle name="Comma [0] 2 2 4 3 3 2 2 4" xfId="23155"/>
    <cellStyle name="Comma [0] 2 2 4 3 3 2 3" xfId="26695"/>
    <cellStyle name="Comma [0] 2 2 4 3 3 2 3 2" xfId="46068"/>
    <cellStyle name="Comma [0] 2 2 4 3 3 2 3 3" xfId="36382"/>
    <cellStyle name="Comma [0] 2 2 4 3 3 2 4" xfId="40375"/>
    <cellStyle name="Comma [0] 2 2 4 3 3 2 5" xfId="30689"/>
    <cellStyle name="Comma [0] 2 2 4 3 3 2 6" xfId="20632"/>
    <cellStyle name="Comma [0] 2 2 4 3 3 2 7" xfId="55889"/>
    <cellStyle name="Comma [0] 2 2 4 3 3 3" xfId="3818"/>
    <cellStyle name="Comma [0] 2 2 4 3 3 3 2" xfId="12226"/>
    <cellStyle name="Comma [0] 2 2 4 3 3 3 2 2" xfId="42901"/>
    <cellStyle name="Comma [0] 2 2 4 3 3 3 3" xfId="33215"/>
    <cellStyle name="Comma [0] 2 2 4 3 3 3 4" xfId="23158"/>
    <cellStyle name="Comma [0] 2 2 4 3 3 4" xfId="9426"/>
    <cellStyle name="Comma [0] 2 2 4 3 3 4 2" xfId="44868"/>
    <cellStyle name="Comma [0] 2 2 4 3 3 4 3" xfId="35182"/>
    <cellStyle name="Comma [0] 2 2 4 3 3 4 4" xfId="25477"/>
    <cellStyle name="Comma [0] 2 2 4 3 3 5" xfId="37574"/>
    <cellStyle name="Comma [0] 2 2 4 3 3 6" xfId="27888"/>
    <cellStyle name="Comma [0] 2 2 4 3 3 7" xfId="47263"/>
    <cellStyle name="Comma [0] 2 2 4 3 3 8" xfId="50066"/>
    <cellStyle name="Comma [0] 2 2 4 3 3 9" xfId="17832"/>
    <cellStyle name="Comma [0] 2 2 4 3 4" xfId="1930"/>
    <cellStyle name="Comma [0] 2 2 4 3 4 10" xfId="54050"/>
    <cellStyle name="Comma [0] 2 2 4 3 4 2" xfId="7584"/>
    <cellStyle name="Comma [0] 2 2 4 3 4 2 2" xfId="15991"/>
    <cellStyle name="Comma [0] 2 2 4 3 4 2 2 2" xfId="41336"/>
    <cellStyle name="Comma [0] 2 2 4 3 4 2 3" xfId="31650"/>
    <cellStyle name="Comma [0] 2 2 4 3 4 2 4" xfId="21593"/>
    <cellStyle name="Comma [0] 2 2 4 3 4 2 5" xfId="56850"/>
    <cellStyle name="Comma [0] 2 2 4 3 4 3" xfId="4779"/>
    <cellStyle name="Comma [0] 2 2 4 3 4 3 2" xfId="13187"/>
    <cellStyle name="Comma [0] 2 2 4 3 4 3 2 2" xfId="42880"/>
    <cellStyle name="Comma [0] 2 2 4 3 4 3 3" xfId="33194"/>
    <cellStyle name="Comma [0] 2 2 4 3 4 3 4" xfId="23137"/>
    <cellStyle name="Comma [0] 2 2 4 3 4 4" xfId="10387"/>
    <cellStyle name="Comma [0] 2 2 4 3 4 4 2" xfId="45476"/>
    <cellStyle name="Comma [0] 2 2 4 3 4 4 3" xfId="35790"/>
    <cellStyle name="Comma [0] 2 2 4 3 4 4 4" xfId="26102"/>
    <cellStyle name="Comma [0] 2 2 4 3 4 5" xfId="38535"/>
    <cellStyle name="Comma [0] 2 2 4 3 4 6" xfId="28849"/>
    <cellStyle name="Comma [0] 2 2 4 3 4 7" xfId="48224"/>
    <cellStyle name="Comma [0] 2 2 4 3 4 8" xfId="51027"/>
    <cellStyle name="Comma [0] 2 2 4 3 4 9" xfId="18793"/>
    <cellStyle name="Comma [0] 2 2 4 3 5" xfId="2422"/>
    <cellStyle name="Comma [0] 2 2 4 3 5 2" xfId="8045"/>
    <cellStyle name="Comma [0] 2 2 4 3 5 2 2" xfId="16452"/>
    <cellStyle name="Comma [0] 2 2 4 3 5 2 2 2" xfId="41797"/>
    <cellStyle name="Comma [0] 2 2 4 3 5 2 3" xfId="32111"/>
    <cellStyle name="Comma [0] 2 2 4 3 5 2 4" xfId="22054"/>
    <cellStyle name="Comma [0] 2 2 4 3 5 2 5" xfId="57311"/>
    <cellStyle name="Comma [0] 2 2 4 3 5 3" xfId="5240"/>
    <cellStyle name="Comma [0] 2 2 4 3 5 3 2" xfId="13648"/>
    <cellStyle name="Comma [0] 2 2 4 3 5 3 2 2" xfId="42878"/>
    <cellStyle name="Comma [0] 2 2 4 3 5 3 3" xfId="33192"/>
    <cellStyle name="Comma [0] 2 2 4 3 5 3 4" xfId="23135"/>
    <cellStyle name="Comma [0] 2 2 4 3 5 4" xfId="10845"/>
    <cellStyle name="Comma [0] 2 2 4 3 5 4 2" xfId="38993"/>
    <cellStyle name="Comma [0] 2 2 4 3 5 5" xfId="29307"/>
    <cellStyle name="Comma [0] 2 2 4 3 5 6" xfId="48683"/>
    <cellStyle name="Comma [0] 2 2 4 3 5 7" xfId="51485"/>
    <cellStyle name="Comma [0] 2 2 4 3 5 8" xfId="19251"/>
    <cellStyle name="Comma [0] 2 2 4 3 5 9" xfId="54508"/>
    <cellStyle name="Comma [0] 2 2 4 3 6" xfId="2850"/>
    <cellStyle name="Comma [0] 2 2 4 3 6 2" xfId="8473"/>
    <cellStyle name="Comma [0] 2 2 4 3 6 2 2" xfId="16880"/>
    <cellStyle name="Comma [0] 2 2 4 3 6 2 2 2" xfId="42225"/>
    <cellStyle name="Comma [0] 2 2 4 3 6 2 3" xfId="32539"/>
    <cellStyle name="Comma [0] 2 2 4 3 6 2 4" xfId="22482"/>
    <cellStyle name="Comma [0] 2 2 4 3 6 2 5" xfId="57739"/>
    <cellStyle name="Comma [0] 2 2 4 3 6 3" xfId="5668"/>
    <cellStyle name="Comma [0] 2 2 4 3 6 3 2" xfId="14076"/>
    <cellStyle name="Comma [0] 2 2 4 3 6 3 2 2" xfId="42873"/>
    <cellStyle name="Comma [0] 2 2 4 3 6 3 3" xfId="33187"/>
    <cellStyle name="Comma [0] 2 2 4 3 6 3 4" xfId="23130"/>
    <cellStyle name="Comma [0] 2 2 4 3 6 4" xfId="11273"/>
    <cellStyle name="Comma [0] 2 2 4 3 6 4 2" xfId="39421"/>
    <cellStyle name="Comma [0] 2 2 4 3 6 5" xfId="29735"/>
    <cellStyle name="Comma [0] 2 2 4 3 6 6" xfId="49111"/>
    <cellStyle name="Comma [0] 2 2 4 3 6 7" xfId="51913"/>
    <cellStyle name="Comma [0] 2 2 4 3 6 8" xfId="19679"/>
    <cellStyle name="Comma [0] 2 2 4 3 6 9" xfId="54936"/>
    <cellStyle name="Comma [0] 2 2 4 3 7" xfId="6088"/>
    <cellStyle name="Comma [0] 2 2 4 3 7 2" xfId="14495"/>
    <cellStyle name="Comma [0] 2 2 4 3 7 2 2" xfId="39840"/>
    <cellStyle name="Comma [0] 2 2 4 3 7 3" xfId="30154"/>
    <cellStyle name="Comma [0] 2 2 4 3 7 4" xfId="20097"/>
    <cellStyle name="Comma [0] 2 2 4 3 7 5" xfId="55354"/>
    <cellStyle name="Comma [0] 2 2 4 3 8" xfId="3283"/>
    <cellStyle name="Comma [0] 2 2 4 3 8 2" xfId="11691"/>
    <cellStyle name="Comma [0] 2 2 4 3 8 2 2" xfId="42573"/>
    <cellStyle name="Comma [0] 2 2 4 3 8 3" xfId="32887"/>
    <cellStyle name="Comma [0] 2 2 4 3 8 4" xfId="22830"/>
    <cellStyle name="Comma [0] 2 2 4 3 9" xfId="8892"/>
    <cellStyle name="Comma [0] 2 2 4 3 9 2" xfId="42815"/>
    <cellStyle name="Comma [0] 2 2 4 3 9 3" xfId="33129"/>
    <cellStyle name="Comma [0] 2 2 4 3 9 4" xfId="23072"/>
    <cellStyle name="Comma [0] 2 2 4 4" xfId="204"/>
    <cellStyle name="Comma [0] 2 2 4 4 10" xfId="24874"/>
    <cellStyle name="Comma [0] 2 2 4 4 10 2" xfId="44270"/>
    <cellStyle name="Comma [0] 2 2 4 4 10 3" xfId="34584"/>
    <cellStyle name="Comma [0] 2 2 4 4 11" xfId="37041"/>
    <cellStyle name="Comma [0] 2 2 4 4 12" xfId="27355"/>
    <cellStyle name="Comma [0] 2 2 4 4 13" xfId="46728"/>
    <cellStyle name="Comma [0] 2 2 4 4 14" xfId="49533"/>
    <cellStyle name="Comma [0] 2 2 4 4 15" xfId="17299"/>
    <cellStyle name="Comma [0] 2 2 4 4 16" xfId="52262"/>
    <cellStyle name="Comma [0] 2 2 4 4 17" xfId="52556"/>
    <cellStyle name="Comma [0] 2 2 4 4 2" xfId="1457"/>
    <cellStyle name="Comma [0] 2 2 4 4 2 10" xfId="53621"/>
    <cellStyle name="Comma [0] 2 2 4 4 2 2" xfId="7155"/>
    <cellStyle name="Comma [0] 2 2 4 4 2 2 2" xfId="15562"/>
    <cellStyle name="Comma [0] 2 2 4 4 2 2 2 2" xfId="27039"/>
    <cellStyle name="Comma [0] 2 2 4 4 2 2 2 2 2" xfId="46412"/>
    <cellStyle name="Comma [0] 2 2 4 4 2 2 2 2 3" xfId="36726"/>
    <cellStyle name="Comma [0] 2 2 4 4 2 2 2 3" xfId="42869"/>
    <cellStyle name="Comma [0] 2 2 4 4 2 2 2 4" xfId="33183"/>
    <cellStyle name="Comma [0] 2 2 4 4 2 2 2 5" xfId="23126"/>
    <cellStyle name="Comma [0] 2 2 4 4 2 2 3" xfId="25822"/>
    <cellStyle name="Comma [0] 2 2 4 4 2 2 3 2" xfId="45212"/>
    <cellStyle name="Comma [0] 2 2 4 4 2 2 3 3" xfId="35526"/>
    <cellStyle name="Comma [0] 2 2 4 4 2 2 4" xfId="40907"/>
    <cellStyle name="Comma [0] 2 2 4 4 2 2 5" xfId="31221"/>
    <cellStyle name="Comma [0] 2 2 4 4 2 2 6" xfId="21164"/>
    <cellStyle name="Comma [0] 2 2 4 4 2 2 7" xfId="56421"/>
    <cellStyle name="Comma [0] 2 2 4 4 2 3" xfId="4350"/>
    <cellStyle name="Comma [0] 2 2 4 4 2 3 2" xfId="12758"/>
    <cellStyle name="Comma [0] 2 2 4 4 2 3 2 2" xfId="45819"/>
    <cellStyle name="Comma [0] 2 2 4 4 2 3 2 3" xfId="36133"/>
    <cellStyle name="Comma [0] 2 2 4 4 2 3 2 4" xfId="26445"/>
    <cellStyle name="Comma [0] 2 2 4 4 2 3 3" xfId="42872"/>
    <cellStyle name="Comma [0] 2 2 4 4 2 3 4" xfId="33186"/>
    <cellStyle name="Comma [0] 2 2 4 4 2 3 5" xfId="23129"/>
    <cellStyle name="Comma [0] 2 2 4 4 2 4" xfId="9958"/>
    <cellStyle name="Comma [0] 2 2 4 4 2 4 2" xfId="44619"/>
    <cellStyle name="Comma [0] 2 2 4 4 2 4 3" xfId="34933"/>
    <cellStyle name="Comma [0] 2 2 4 4 2 4 4" xfId="25224"/>
    <cellStyle name="Comma [0] 2 2 4 4 2 5" xfId="38106"/>
    <cellStyle name="Comma [0] 2 2 4 4 2 6" xfId="28420"/>
    <cellStyle name="Comma [0] 2 2 4 4 2 7" xfId="47795"/>
    <cellStyle name="Comma [0] 2 2 4 4 2 8" xfId="50598"/>
    <cellStyle name="Comma [0] 2 2 4 4 2 9" xfId="18364"/>
    <cellStyle name="Comma [0] 2 2 4 4 3" xfId="885"/>
    <cellStyle name="Comma [0] 2 2 4 4 3 10" xfId="53090"/>
    <cellStyle name="Comma [0] 2 2 4 4 3 2" xfId="6624"/>
    <cellStyle name="Comma [0] 2 2 4 4 3 2 2" xfId="15031"/>
    <cellStyle name="Comma [0] 2 2 4 4 3 2 2 2" xfId="42867"/>
    <cellStyle name="Comma [0] 2 2 4 4 3 2 2 3" xfId="33181"/>
    <cellStyle name="Comma [0] 2 2 4 4 3 2 2 4" xfId="23124"/>
    <cellStyle name="Comma [0] 2 2 4 4 3 2 3" xfId="26696"/>
    <cellStyle name="Comma [0] 2 2 4 4 3 2 3 2" xfId="46069"/>
    <cellStyle name="Comma [0] 2 2 4 4 3 2 3 3" xfId="36383"/>
    <cellStyle name="Comma [0] 2 2 4 4 3 2 4" xfId="40376"/>
    <cellStyle name="Comma [0] 2 2 4 4 3 2 5" xfId="30690"/>
    <cellStyle name="Comma [0] 2 2 4 4 3 2 6" xfId="20633"/>
    <cellStyle name="Comma [0] 2 2 4 4 3 2 7" xfId="55890"/>
    <cellStyle name="Comma [0] 2 2 4 4 3 3" xfId="3819"/>
    <cellStyle name="Comma [0] 2 2 4 4 3 3 2" xfId="12227"/>
    <cellStyle name="Comma [0] 2 2 4 4 3 3 2 2" xfId="42868"/>
    <cellStyle name="Comma [0] 2 2 4 4 3 3 3" xfId="33182"/>
    <cellStyle name="Comma [0] 2 2 4 4 3 3 4" xfId="23125"/>
    <cellStyle name="Comma [0] 2 2 4 4 3 4" xfId="9427"/>
    <cellStyle name="Comma [0] 2 2 4 4 3 4 2" xfId="44869"/>
    <cellStyle name="Comma [0] 2 2 4 4 3 4 3" xfId="35183"/>
    <cellStyle name="Comma [0] 2 2 4 4 3 4 4" xfId="25478"/>
    <cellStyle name="Comma [0] 2 2 4 4 3 5" xfId="37575"/>
    <cellStyle name="Comma [0] 2 2 4 4 3 6" xfId="27889"/>
    <cellStyle name="Comma [0] 2 2 4 4 3 7" xfId="47264"/>
    <cellStyle name="Comma [0] 2 2 4 4 3 8" xfId="50067"/>
    <cellStyle name="Comma [0] 2 2 4 4 3 9" xfId="17833"/>
    <cellStyle name="Comma [0] 2 2 4 4 4" xfId="1931"/>
    <cellStyle name="Comma [0] 2 2 4 4 4 10" xfId="54051"/>
    <cellStyle name="Comma [0] 2 2 4 4 4 2" xfId="7585"/>
    <cellStyle name="Comma [0] 2 2 4 4 4 2 2" xfId="15992"/>
    <cellStyle name="Comma [0] 2 2 4 4 4 2 2 2" xfId="41337"/>
    <cellStyle name="Comma [0] 2 2 4 4 4 2 3" xfId="31651"/>
    <cellStyle name="Comma [0] 2 2 4 4 4 2 4" xfId="21594"/>
    <cellStyle name="Comma [0] 2 2 4 4 4 2 5" xfId="56851"/>
    <cellStyle name="Comma [0] 2 2 4 4 4 3" xfId="4780"/>
    <cellStyle name="Comma [0] 2 2 4 4 4 3 2" xfId="13188"/>
    <cellStyle name="Comma [0] 2 2 4 4 4 3 2 2" xfId="42863"/>
    <cellStyle name="Comma [0] 2 2 4 4 4 3 3" xfId="33177"/>
    <cellStyle name="Comma [0] 2 2 4 4 4 3 4" xfId="23120"/>
    <cellStyle name="Comma [0] 2 2 4 4 4 4" xfId="10388"/>
    <cellStyle name="Comma [0] 2 2 4 4 4 4 2" xfId="45477"/>
    <cellStyle name="Comma [0] 2 2 4 4 4 4 3" xfId="35791"/>
    <cellStyle name="Comma [0] 2 2 4 4 4 4 4" xfId="26103"/>
    <cellStyle name="Comma [0] 2 2 4 4 4 5" xfId="38536"/>
    <cellStyle name="Comma [0] 2 2 4 4 4 6" xfId="28850"/>
    <cellStyle name="Comma [0] 2 2 4 4 4 7" xfId="48225"/>
    <cellStyle name="Comma [0] 2 2 4 4 4 8" xfId="51028"/>
    <cellStyle name="Comma [0] 2 2 4 4 4 9" xfId="18794"/>
    <cellStyle name="Comma [0] 2 2 4 4 5" xfId="2423"/>
    <cellStyle name="Comma [0] 2 2 4 4 5 2" xfId="8046"/>
    <cellStyle name="Comma [0] 2 2 4 4 5 2 2" xfId="16453"/>
    <cellStyle name="Comma [0] 2 2 4 4 5 2 2 2" xfId="41798"/>
    <cellStyle name="Comma [0] 2 2 4 4 5 2 3" xfId="32112"/>
    <cellStyle name="Comma [0] 2 2 4 4 5 2 4" xfId="22055"/>
    <cellStyle name="Comma [0] 2 2 4 4 5 2 5" xfId="57312"/>
    <cellStyle name="Comma [0] 2 2 4 4 5 3" xfId="5241"/>
    <cellStyle name="Comma [0] 2 2 4 4 5 3 2" xfId="13649"/>
    <cellStyle name="Comma [0] 2 2 4 4 5 3 2 2" xfId="42862"/>
    <cellStyle name="Comma [0] 2 2 4 4 5 3 3" xfId="33176"/>
    <cellStyle name="Comma [0] 2 2 4 4 5 3 4" xfId="23119"/>
    <cellStyle name="Comma [0] 2 2 4 4 5 4" xfId="10846"/>
    <cellStyle name="Comma [0] 2 2 4 4 5 4 2" xfId="38994"/>
    <cellStyle name="Comma [0] 2 2 4 4 5 5" xfId="29308"/>
    <cellStyle name="Comma [0] 2 2 4 4 5 6" xfId="48684"/>
    <cellStyle name="Comma [0] 2 2 4 4 5 7" xfId="51486"/>
    <cellStyle name="Comma [0] 2 2 4 4 5 8" xfId="19252"/>
    <cellStyle name="Comma [0] 2 2 4 4 5 9" xfId="54509"/>
    <cellStyle name="Comma [0] 2 2 4 4 6" xfId="2851"/>
    <cellStyle name="Comma [0] 2 2 4 4 6 2" xfId="8474"/>
    <cellStyle name="Comma [0] 2 2 4 4 6 2 2" xfId="16881"/>
    <cellStyle name="Comma [0] 2 2 4 4 6 2 2 2" xfId="42226"/>
    <cellStyle name="Comma [0] 2 2 4 4 6 2 3" xfId="32540"/>
    <cellStyle name="Comma [0] 2 2 4 4 6 2 4" xfId="22483"/>
    <cellStyle name="Comma [0] 2 2 4 4 6 2 5" xfId="57740"/>
    <cellStyle name="Comma [0] 2 2 4 4 6 3" xfId="5669"/>
    <cellStyle name="Comma [0] 2 2 4 4 6 3 2" xfId="14077"/>
    <cellStyle name="Comma [0] 2 2 4 4 6 3 2 2" xfId="42860"/>
    <cellStyle name="Comma [0] 2 2 4 4 6 3 3" xfId="33174"/>
    <cellStyle name="Comma [0] 2 2 4 4 6 3 4" xfId="23117"/>
    <cellStyle name="Comma [0] 2 2 4 4 6 4" xfId="11274"/>
    <cellStyle name="Comma [0] 2 2 4 4 6 4 2" xfId="39422"/>
    <cellStyle name="Comma [0] 2 2 4 4 6 5" xfId="29736"/>
    <cellStyle name="Comma [0] 2 2 4 4 6 6" xfId="49112"/>
    <cellStyle name="Comma [0] 2 2 4 4 6 7" xfId="51914"/>
    <cellStyle name="Comma [0] 2 2 4 4 6 8" xfId="19680"/>
    <cellStyle name="Comma [0] 2 2 4 4 6 9" xfId="54937"/>
    <cellStyle name="Comma [0] 2 2 4 4 7" xfId="6089"/>
    <cellStyle name="Comma [0] 2 2 4 4 7 2" xfId="14496"/>
    <cellStyle name="Comma [0] 2 2 4 4 7 2 2" xfId="39841"/>
    <cellStyle name="Comma [0] 2 2 4 4 7 3" xfId="30155"/>
    <cellStyle name="Comma [0] 2 2 4 4 7 4" xfId="20098"/>
    <cellStyle name="Comma [0] 2 2 4 4 7 5" xfId="55355"/>
    <cellStyle name="Comma [0] 2 2 4 4 8" xfId="3284"/>
    <cellStyle name="Comma [0] 2 2 4 4 8 2" xfId="11692"/>
    <cellStyle name="Comma [0] 2 2 4 4 8 2 2" xfId="42574"/>
    <cellStyle name="Comma [0] 2 2 4 4 8 3" xfId="32888"/>
    <cellStyle name="Comma [0] 2 2 4 4 8 4" xfId="22831"/>
    <cellStyle name="Comma [0] 2 2 4 4 9" xfId="8893"/>
    <cellStyle name="Comma [0] 2 2 4 4 9 2" xfId="42816"/>
    <cellStyle name="Comma [0] 2 2 4 4 9 3" xfId="33130"/>
    <cellStyle name="Comma [0] 2 2 4 4 9 4" xfId="23073"/>
    <cellStyle name="Comma [0] 2 2 4 5" xfId="205"/>
    <cellStyle name="Comma [0] 2 2 4 5 10" xfId="24875"/>
    <cellStyle name="Comma [0] 2 2 4 5 10 2" xfId="44271"/>
    <cellStyle name="Comma [0] 2 2 4 5 10 3" xfId="34585"/>
    <cellStyle name="Comma [0] 2 2 4 5 11" xfId="37042"/>
    <cellStyle name="Comma [0] 2 2 4 5 12" xfId="27356"/>
    <cellStyle name="Comma [0] 2 2 4 5 13" xfId="46729"/>
    <cellStyle name="Comma [0] 2 2 4 5 14" xfId="49534"/>
    <cellStyle name="Comma [0] 2 2 4 5 15" xfId="17300"/>
    <cellStyle name="Comma [0] 2 2 4 5 16" xfId="52263"/>
    <cellStyle name="Comma [0] 2 2 4 5 17" xfId="52557"/>
    <cellStyle name="Comma [0] 2 2 4 5 2" xfId="1458"/>
    <cellStyle name="Comma [0] 2 2 4 5 2 10" xfId="53622"/>
    <cellStyle name="Comma [0] 2 2 4 5 2 2" xfId="7156"/>
    <cellStyle name="Comma [0] 2 2 4 5 2 2 2" xfId="15563"/>
    <cellStyle name="Comma [0] 2 2 4 5 2 2 2 2" xfId="27040"/>
    <cellStyle name="Comma [0] 2 2 4 5 2 2 2 2 2" xfId="46413"/>
    <cellStyle name="Comma [0] 2 2 4 5 2 2 2 2 3" xfId="36727"/>
    <cellStyle name="Comma [0] 2 2 4 5 2 2 2 3" xfId="42855"/>
    <cellStyle name="Comma [0] 2 2 4 5 2 2 2 4" xfId="33169"/>
    <cellStyle name="Comma [0] 2 2 4 5 2 2 2 5" xfId="23112"/>
    <cellStyle name="Comma [0] 2 2 4 5 2 2 3" xfId="25823"/>
    <cellStyle name="Comma [0] 2 2 4 5 2 2 3 2" xfId="45213"/>
    <cellStyle name="Comma [0] 2 2 4 5 2 2 3 3" xfId="35527"/>
    <cellStyle name="Comma [0] 2 2 4 5 2 2 4" xfId="40908"/>
    <cellStyle name="Comma [0] 2 2 4 5 2 2 5" xfId="31222"/>
    <cellStyle name="Comma [0] 2 2 4 5 2 2 6" xfId="21165"/>
    <cellStyle name="Comma [0] 2 2 4 5 2 2 7" xfId="56422"/>
    <cellStyle name="Comma [0] 2 2 4 5 2 3" xfId="4351"/>
    <cellStyle name="Comma [0] 2 2 4 5 2 3 2" xfId="12759"/>
    <cellStyle name="Comma [0] 2 2 4 5 2 3 2 2" xfId="45820"/>
    <cellStyle name="Comma [0] 2 2 4 5 2 3 2 3" xfId="36134"/>
    <cellStyle name="Comma [0] 2 2 4 5 2 3 2 4" xfId="26446"/>
    <cellStyle name="Comma [0] 2 2 4 5 2 3 3" xfId="42856"/>
    <cellStyle name="Comma [0] 2 2 4 5 2 3 4" xfId="33170"/>
    <cellStyle name="Comma [0] 2 2 4 5 2 3 5" xfId="23113"/>
    <cellStyle name="Comma [0] 2 2 4 5 2 4" xfId="9959"/>
    <cellStyle name="Comma [0] 2 2 4 5 2 4 2" xfId="44620"/>
    <cellStyle name="Comma [0] 2 2 4 5 2 4 3" xfId="34934"/>
    <cellStyle name="Comma [0] 2 2 4 5 2 4 4" xfId="25225"/>
    <cellStyle name="Comma [0] 2 2 4 5 2 5" xfId="38107"/>
    <cellStyle name="Comma [0] 2 2 4 5 2 6" xfId="28421"/>
    <cellStyle name="Comma [0] 2 2 4 5 2 7" xfId="47796"/>
    <cellStyle name="Comma [0] 2 2 4 5 2 8" xfId="50599"/>
    <cellStyle name="Comma [0] 2 2 4 5 2 9" xfId="18365"/>
    <cellStyle name="Comma [0] 2 2 4 5 3" xfId="886"/>
    <cellStyle name="Comma [0] 2 2 4 5 3 10" xfId="53091"/>
    <cellStyle name="Comma [0] 2 2 4 5 3 2" xfId="6625"/>
    <cellStyle name="Comma [0] 2 2 4 5 3 2 2" xfId="15032"/>
    <cellStyle name="Comma [0] 2 2 4 5 3 2 2 2" xfId="46070"/>
    <cellStyle name="Comma [0] 2 2 4 5 3 2 2 3" xfId="36384"/>
    <cellStyle name="Comma [0] 2 2 4 5 3 2 2 4" xfId="26697"/>
    <cellStyle name="Comma [0] 2 2 4 5 3 2 3" xfId="40377"/>
    <cellStyle name="Comma [0] 2 2 4 5 3 2 4" xfId="30691"/>
    <cellStyle name="Comma [0] 2 2 4 5 3 2 5" xfId="20634"/>
    <cellStyle name="Comma [0] 2 2 4 5 3 2 6" xfId="55891"/>
    <cellStyle name="Comma [0] 2 2 4 5 3 3" xfId="3820"/>
    <cellStyle name="Comma [0] 2 2 4 5 3 3 2" xfId="12228"/>
    <cellStyle name="Comma [0] 2 2 4 5 3 3 2 2" xfId="42854"/>
    <cellStyle name="Comma [0] 2 2 4 5 3 3 3" xfId="33168"/>
    <cellStyle name="Comma [0] 2 2 4 5 3 3 4" xfId="23111"/>
    <cellStyle name="Comma [0] 2 2 4 5 3 4" xfId="9428"/>
    <cellStyle name="Comma [0] 2 2 4 5 3 4 2" xfId="44870"/>
    <cellStyle name="Comma [0] 2 2 4 5 3 4 3" xfId="35184"/>
    <cellStyle name="Comma [0] 2 2 4 5 3 4 4" xfId="25479"/>
    <cellStyle name="Comma [0] 2 2 4 5 3 5" xfId="37576"/>
    <cellStyle name="Comma [0] 2 2 4 5 3 6" xfId="27890"/>
    <cellStyle name="Comma [0] 2 2 4 5 3 7" xfId="47265"/>
    <cellStyle name="Comma [0] 2 2 4 5 3 8" xfId="50068"/>
    <cellStyle name="Comma [0] 2 2 4 5 3 9" xfId="17834"/>
    <cellStyle name="Comma [0] 2 2 4 5 4" xfId="1932"/>
    <cellStyle name="Comma [0] 2 2 4 5 4 10" xfId="54052"/>
    <cellStyle name="Comma [0] 2 2 4 5 4 2" xfId="7586"/>
    <cellStyle name="Comma [0] 2 2 4 5 4 2 2" xfId="15993"/>
    <cellStyle name="Comma [0] 2 2 4 5 4 2 2 2" xfId="41338"/>
    <cellStyle name="Comma [0] 2 2 4 5 4 2 3" xfId="31652"/>
    <cellStyle name="Comma [0] 2 2 4 5 4 2 4" xfId="21595"/>
    <cellStyle name="Comma [0] 2 2 4 5 4 2 5" xfId="56852"/>
    <cellStyle name="Comma [0] 2 2 4 5 4 3" xfId="4781"/>
    <cellStyle name="Comma [0] 2 2 4 5 4 3 2" xfId="13189"/>
    <cellStyle name="Comma [0] 2 2 4 5 4 3 2 2" xfId="42850"/>
    <cellStyle name="Comma [0] 2 2 4 5 4 3 3" xfId="33164"/>
    <cellStyle name="Comma [0] 2 2 4 5 4 3 4" xfId="23107"/>
    <cellStyle name="Comma [0] 2 2 4 5 4 4" xfId="10389"/>
    <cellStyle name="Comma [0] 2 2 4 5 4 4 2" xfId="45478"/>
    <cellStyle name="Comma [0] 2 2 4 5 4 4 3" xfId="35792"/>
    <cellStyle name="Comma [0] 2 2 4 5 4 4 4" xfId="26104"/>
    <cellStyle name="Comma [0] 2 2 4 5 4 5" xfId="38537"/>
    <cellStyle name="Comma [0] 2 2 4 5 4 6" xfId="28851"/>
    <cellStyle name="Comma [0] 2 2 4 5 4 7" xfId="48226"/>
    <cellStyle name="Comma [0] 2 2 4 5 4 8" xfId="51029"/>
    <cellStyle name="Comma [0] 2 2 4 5 4 9" xfId="18795"/>
    <cellStyle name="Comma [0] 2 2 4 5 5" xfId="2424"/>
    <cellStyle name="Comma [0] 2 2 4 5 5 2" xfId="8047"/>
    <cellStyle name="Comma [0] 2 2 4 5 5 2 2" xfId="16454"/>
    <cellStyle name="Comma [0] 2 2 4 5 5 2 2 2" xfId="41799"/>
    <cellStyle name="Comma [0] 2 2 4 5 5 2 3" xfId="32113"/>
    <cellStyle name="Comma [0] 2 2 4 5 5 2 4" xfId="22056"/>
    <cellStyle name="Comma [0] 2 2 4 5 5 2 5" xfId="57313"/>
    <cellStyle name="Comma [0] 2 2 4 5 5 3" xfId="5242"/>
    <cellStyle name="Comma [0] 2 2 4 5 5 3 2" xfId="13650"/>
    <cellStyle name="Comma [0] 2 2 4 5 5 3 3" xfId="38995"/>
    <cellStyle name="Comma [0] 2 2 4 5 5 4" xfId="10847"/>
    <cellStyle name="Comma [0] 2 2 4 5 5 4 2" xfId="29309"/>
    <cellStyle name="Comma [0] 2 2 4 5 5 5" xfId="48685"/>
    <cellStyle name="Comma [0] 2 2 4 5 5 6" xfId="51487"/>
    <cellStyle name="Comma [0] 2 2 4 5 5 7" xfId="19253"/>
    <cellStyle name="Comma [0] 2 2 4 5 5 8" xfId="54510"/>
    <cellStyle name="Comma [0] 2 2 4 5 6" xfId="2852"/>
    <cellStyle name="Comma [0] 2 2 4 5 6 2" xfId="8475"/>
    <cellStyle name="Comma [0] 2 2 4 5 6 2 2" xfId="16882"/>
    <cellStyle name="Comma [0] 2 2 4 5 6 2 2 2" xfId="42227"/>
    <cellStyle name="Comma [0] 2 2 4 5 6 2 3" xfId="32541"/>
    <cellStyle name="Comma [0] 2 2 4 5 6 2 4" xfId="22484"/>
    <cellStyle name="Comma [0] 2 2 4 5 6 2 5" xfId="57741"/>
    <cellStyle name="Comma [0] 2 2 4 5 6 3" xfId="5670"/>
    <cellStyle name="Comma [0] 2 2 4 5 6 3 2" xfId="14078"/>
    <cellStyle name="Comma [0] 2 2 4 5 6 3 3" xfId="39423"/>
    <cellStyle name="Comma [0] 2 2 4 5 6 4" xfId="11275"/>
    <cellStyle name="Comma [0] 2 2 4 5 6 4 2" xfId="29737"/>
    <cellStyle name="Comma [0] 2 2 4 5 6 5" xfId="49113"/>
    <cellStyle name="Comma [0] 2 2 4 5 6 6" xfId="51915"/>
    <cellStyle name="Comma [0] 2 2 4 5 6 7" xfId="19681"/>
    <cellStyle name="Comma [0] 2 2 4 5 6 8" xfId="54938"/>
    <cellStyle name="Comma [0] 2 2 4 5 7" xfId="6090"/>
    <cellStyle name="Comma [0] 2 2 4 5 7 2" xfId="14497"/>
    <cellStyle name="Comma [0] 2 2 4 5 7 2 2" xfId="39842"/>
    <cellStyle name="Comma [0] 2 2 4 5 7 3" xfId="30156"/>
    <cellStyle name="Comma [0] 2 2 4 5 7 4" xfId="20099"/>
    <cellStyle name="Comma [0] 2 2 4 5 7 5" xfId="55356"/>
    <cellStyle name="Comma [0] 2 2 4 5 8" xfId="3285"/>
    <cellStyle name="Comma [0] 2 2 4 5 8 2" xfId="11693"/>
    <cellStyle name="Comma [0] 2 2 4 5 8 2 2" xfId="42575"/>
    <cellStyle name="Comma [0] 2 2 4 5 8 3" xfId="32889"/>
    <cellStyle name="Comma [0] 2 2 4 5 8 4" xfId="22832"/>
    <cellStyle name="Comma [0] 2 2 4 5 9" xfId="8894"/>
    <cellStyle name="Comma [0] 2 2 4 5 9 2" xfId="42817"/>
    <cellStyle name="Comma [0] 2 2 4 5 9 3" xfId="33131"/>
    <cellStyle name="Comma [0] 2 2 4 5 9 4" xfId="23074"/>
    <cellStyle name="Comma [0] 2 2 4 6" xfId="206"/>
    <cellStyle name="Comma [0] 2 2 4 6 10" xfId="24876"/>
    <cellStyle name="Comma [0] 2 2 4 6 10 2" xfId="44272"/>
    <cellStyle name="Comma [0] 2 2 4 6 10 3" xfId="34586"/>
    <cellStyle name="Comma [0] 2 2 4 6 11" xfId="37043"/>
    <cellStyle name="Comma [0] 2 2 4 6 12" xfId="27357"/>
    <cellStyle name="Comma [0] 2 2 4 6 13" xfId="46730"/>
    <cellStyle name="Comma [0] 2 2 4 6 14" xfId="49535"/>
    <cellStyle name="Comma [0] 2 2 4 6 15" xfId="17301"/>
    <cellStyle name="Comma [0] 2 2 4 6 16" xfId="52264"/>
    <cellStyle name="Comma [0] 2 2 4 6 17" xfId="52558"/>
    <cellStyle name="Comma [0] 2 2 4 6 2" xfId="1459"/>
    <cellStyle name="Comma [0] 2 2 4 6 2 10" xfId="53623"/>
    <cellStyle name="Comma [0] 2 2 4 6 2 2" xfId="7157"/>
    <cellStyle name="Comma [0] 2 2 4 6 2 2 2" xfId="15564"/>
    <cellStyle name="Comma [0] 2 2 4 6 2 2 2 2" xfId="46414"/>
    <cellStyle name="Comma [0] 2 2 4 6 2 2 2 3" xfId="36728"/>
    <cellStyle name="Comma [0] 2 2 4 6 2 2 2 4" xfId="27041"/>
    <cellStyle name="Comma [0] 2 2 4 6 2 2 3" xfId="25824"/>
    <cellStyle name="Comma [0] 2 2 4 6 2 2 3 2" xfId="45214"/>
    <cellStyle name="Comma [0] 2 2 4 6 2 2 3 3" xfId="35528"/>
    <cellStyle name="Comma [0] 2 2 4 6 2 2 4" xfId="40909"/>
    <cellStyle name="Comma [0] 2 2 4 6 2 2 5" xfId="31223"/>
    <cellStyle name="Comma [0] 2 2 4 6 2 2 6" xfId="21166"/>
    <cellStyle name="Comma [0] 2 2 4 6 2 2 7" xfId="56423"/>
    <cellStyle name="Comma [0] 2 2 4 6 2 3" xfId="4352"/>
    <cellStyle name="Comma [0] 2 2 4 6 2 3 2" xfId="12760"/>
    <cellStyle name="Comma [0] 2 2 4 6 2 3 2 2" xfId="45821"/>
    <cellStyle name="Comma [0] 2 2 4 6 2 3 2 3" xfId="36135"/>
    <cellStyle name="Comma [0] 2 2 4 6 2 3 2 4" xfId="26447"/>
    <cellStyle name="Comma [0] 2 2 4 6 2 3 3" xfId="42838"/>
    <cellStyle name="Comma [0] 2 2 4 6 2 3 4" xfId="33152"/>
    <cellStyle name="Comma [0] 2 2 4 6 2 3 5" xfId="23095"/>
    <cellStyle name="Comma [0] 2 2 4 6 2 4" xfId="9960"/>
    <cellStyle name="Comma [0] 2 2 4 6 2 4 2" xfId="44621"/>
    <cellStyle name="Comma [0] 2 2 4 6 2 4 3" xfId="34935"/>
    <cellStyle name="Comma [0] 2 2 4 6 2 4 4" xfId="25226"/>
    <cellStyle name="Comma [0] 2 2 4 6 2 5" xfId="38108"/>
    <cellStyle name="Comma [0] 2 2 4 6 2 6" xfId="28422"/>
    <cellStyle name="Comma [0] 2 2 4 6 2 7" xfId="47797"/>
    <cellStyle name="Comma [0] 2 2 4 6 2 8" xfId="50600"/>
    <cellStyle name="Comma [0] 2 2 4 6 2 9" xfId="18366"/>
    <cellStyle name="Comma [0] 2 2 4 6 3" xfId="887"/>
    <cellStyle name="Comma [0] 2 2 4 6 3 2" xfId="6626"/>
    <cellStyle name="Comma [0] 2 2 4 6 3 2 2" xfId="15033"/>
    <cellStyle name="Comma [0] 2 2 4 6 3 2 2 2" xfId="46071"/>
    <cellStyle name="Comma [0] 2 2 4 6 3 2 2 3" xfId="36385"/>
    <cellStyle name="Comma [0] 2 2 4 6 3 2 2 4" xfId="26698"/>
    <cellStyle name="Comma [0] 2 2 4 6 3 2 3" xfId="40378"/>
    <cellStyle name="Comma [0] 2 2 4 6 3 2 4" xfId="30692"/>
    <cellStyle name="Comma [0] 2 2 4 6 3 2 5" xfId="20635"/>
    <cellStyle name="Comma [0] 2 2 4 6 3 2 6" xfId="55892"/>
    <cellStyle name="Comma [0] 2 2 4 6 3 3" xfId="3821"/>
    <cellStyle name="Comma [0] 2 2 4 6 3 3 2" xfId="12229"/>
    <cellStyle name="Comma [0] 2 2 4 6 3 3 2 2" xfId="44871"/>
    <cellStyle name="Comma [0] 2 2 4 6 3 3 3" xfId="35185"/>
    <cellStyle name="Comma [0] 2 2 4 6 3 3 4" xfId="25480"/>
    <cellStyle name="Comma [0] 2 2 4 6 3 4" xfId="9429"/>
    <cellStyle name="Comma [0] 2 2 4 6 3 4 2" xfId="37577"/>
    <cellStyle name="Comma [0] 2 2 4 6 3 5" xfId="27891"/>
    <cellStyle name="Comma [0] 2 2 4 6 3 6" xfId="47266"/>
    <cellStyle name="Comma [0] 2 2 4 6 3 7" xfId="50069"/>
    <cellStyle name="Comma [0] 2 2 4 6 3 8" xfId="17835"/>
    <cellStyle name="Comma [0] 2 2 4 6 3 9" xfId="53092"/>
    <cellStyle name="Comma [0] 2 2 4 6 4" xfId="1933"/>
    <cellStyle name="Comma [0] 2 2 4 6 4 2" xfId="7587"/>
    <cellStyle name="Comma [0] 2 2 4 6 4 2 2" xfId="15994"/>
    <cellStyle name="Comma [0] 2 2 4 6 4 2 2 2" xfId="41339"/>
    <cellStyle name="Comma [0] 2 2 4 6 4 2 3" xfId="31653"/>
    <cellStyle name="Comma [0] 2 2 4 6 4 2 4" xfId="21596"/>
    <cellStyle name="Comma [0] 2 2 4 6 4 2 5" xfId="56853"/>
    <cellStyle name="Comma [0] 2 2 4 6 4 3" xfId="4782"/>
    <cellStyle name="Comma [0] 2 2 4 6 4 3 2" xfId="13190"/>
    <cellStyle name="Comma [0] 2 2 4 6 4 3 2 2" xfId="45479"/>
    <cellStyle name="Comma [0] 2 2 4 6 4 3 3" xfId="35793"/>
    <cellStyle name="Comma [0] 2 2 4 6 4 3 4" xfId="26105"/>
    <cellStyle name="Comma [0] 2 2 4 6 4 4" xfId="10390"/>
    <cellStyle name="Comma [0] 2 2 4 6 4 4 2" xfId="38538"/>
    <cellStyle name="Comma [0] 2 2 4 6 4 5" xfId="28852"/>
    <cellStyle name="Comma [0] 2 2 4 6 4 6" xfId="48227"/>
    <cellStyle name="Comma [0] 2 2 4 6 4 7" xfId="51030"/>
    <cellStyle name="Comma [0] 2 2 4 6 4 8" xfId="18796"/>
    <cellStyle name="Comma [0] 2 2 4 6 4 9" xfId="54053"/>
    <cellStyle name="Comma [0] 2 2 4 6 5" xfId="2425"/>
    <cellStyle name="Comma [0] 2 2 4 6 5 2" xfId="8048"/>
    <cellStyle name="Comma [0] 2 2 4 6 5 2 2" xfId="16455"/>
    <cellStyle name="Comma [0] 2 2 4 6 5 2 2 2" xfId="41800"/>
    <cellStyle name="Comma [0] 2 2 4 6 5 2 3" xfId="32114"/>
    <cellStyle name="Comma [0] 2 2 4 6 5 2 4" xfId="22057"/>
    <cellStyle name="Comma [0] 2 2 4 6 5 2 5" xfId="57314"/>
    <cellStyle name="Comma [0] 2 2 4 6 5 3" xfId="5243"/>
    <cellStyle name="Comma [0] 2 2 4 6 5 3 2" xfId="13651"/>
    <cellStyle name="Comma [0] 2 2 4 6 5 3 3" xfId="38996"/>
    <cellStyle name="Comma [0] 2 2 4 6 5 4" xfId="10848"/>
    <cellStyle name="Comma [0] 2 2 4 6 5 4 2" xfId="29310"/>
    <cellStyle name="Comma [0] 2 2 4 6 5 5" xfId="48686"/>
    <cellStyle name="Comma [0] 2 2 4 6 5 6" xfId="51488"/>
    <cellStyle name="Comma [0] 2 2 4 6 5 7" xfId="19254"/>
    <cellStyle name="Comma [0] 2 2 4 6 5 8" xfId="54511"/>
    <cellStyle name="Comma [0] 2 2 4 6 6" xfId="2853"/>
    <cellStyle name="Comma [0] 2 2 4 6 6 2" xfId="8476"/>
    <cellStyle name="Comma [0] 2 2 4 6 6 2 2" xfId="16883"/>
    <cellStyle name="Comma [0] 2 2 4 6 6 2 2 2" xfId="42228"/>
    <cellStyle name="Comma [0] 2 2 4 6 6 2 3" xfId="32542"/>
    <cellStyle name="Comma [0] 2 2 4 6 6 2 4" xfId="22485"/>
    <cellStyle name="Comma [0] 2 2 4 6 6 2 5" xfId="57742"/>
    <cellStyle name="Comma [0] 2 2 4 6 6 3" xfId="5671"/>
    <cellStyle name="Comma [0] 2 2 4 6 6 3 2" xfId="14079"/>
    <cellStyle name="Comma [0] 2 2 4 6 6 3 3" xfId="39424"/>
    <cellStyle name="Comma [0] 2 2 4 6 6 4" xfId="11276"/>
    <cellStyle name="Comma [0] 2 2 4 6 6 4 2" xfId="29738"/>
    <cellStyle name="Comma [0] 2 2 4 6 6 5" xfId="49114"/>
    <cellStyle name="Comma [0] 2 2 4 6 6 6" xfId="51916"/>
    <cellStyle name="Comma [0] 2 2 4 6 6 7" xfId="19682"/>
    <cellStyle name="Comma [0] 2 2 4 6 6 8" xfId="54939"/>
    <cellStyle name="Comma [0] 2 2 4 6 7" xfId="6091"/>
    <cellStyle name="Comma [0] 2 2 4 6 7 2" xfId="14498"/>
    <cellStyle name="Comma [0] 2 2 4 6 7 2 2" xfId="39843"/>
    <cellStyle name="Comma [0] 2 2 4 6 7 3" xfId="30157"/>
    <cellStyle name="Comma [0] 2 2 4 6 7 4" xfId="20100"/>
    <cellStyle name="Comma [0] 2 2 4 6 7 5" xfId="55357"/>
    <cellStyle name="Comma [0] 2 2 4 6 8" xfId="3286"/>
    <cellStyle name="Comma [0] 2 2 4 6 8 2" xfId="11694"/>
    <cellStyle name="Comma [0] 2 2 4 6 8 2 2" xfId="42576"/>
    <cellStyle name="Comma [0] 2 2 4 6 8 3" xfId="32890"/>
    <cellStyle name="Comma [0] 2 2 4 6 8 4" xfId="22833"/>
    <cellStyle name="Comma [0] 2 2 4 6 9" xfId="8895"/>
    <cellStyle name="Comma [0] 2 2 4 6 9 2" xfId="42818"/>
    <cellStyle name="Comma [0] 2 2 4 6 9 3" xfId="33132"/>
    <cellStyle name="Comma [0] 2 2 4 6 9 4" xfId="23075"/>
    <cellStyle name="Comma [0] 2 2 4 7" xfId="207"/>
    <cellStyle name="Comma [0] 2 2 4 7 10" xfId="23093"/>
    <cellStyle name="Comma [0] 2 2 4 7 10 2" xfId="42836"/>
    <cellStyle name="Comma [0] 2 2 4 7 10 3" xfId="33150"/>
    <cellStyle name="Comma [0] 2 2 4 7 11" xfId="24877"/>
    <cellStyle name="Comma [0] 2 2 4 7 11 2" xfId="44273"/>
    <cellStyle name="Comma [0] 2 2 4 7 11 3" xfId="34587"/>
    <cellStyle name="Comma [0] 2 2 4 7 12" xfId="37044"/>
    <cellStyle name="Comma [0] 2 2 4 7 13" xfId="27358"/>
    <cellStyle name="Comma [0] 2 2 4 7 14" xfId="46731"/>
    <cellStyle name="Comma [0] 2 2 4 7 15" xfId="49536"/>
    <cellStyle name="Comma [0] 2 2 4 7 16" xfId="17302"/>
    <cellStyle name="Comma [0] 2 2 4 7 17" xfId="52265"/>
    <cellStyle name="Comma [0] 2 2 4 7 18" xfId="52559"/>
    <cellStyle name="Comma [0] 2 2 4 7 2" xfId="1460"/>
    <cellStyle name="Comma [0] 2 2 4 7 2 10" xfId="53624"/>
    <cellStyle name="Comma [0] 2 2 4 7 2 2" xfId="7158"/>
    <cellStyle name="Comma [0] 2 2 4 7 2 2 2" xfId="15565"/>
    <cellStyle name="Comma [0] 2 2 4 7 2 2 2 2" xfId="27042"/>
    <cellStyle name="Comma [0] 2 2 4 7 2 2 2 2 2" xfId="46415"/>
    <cellStyle name="Comma [0] 2 2 4 7 2 2 2 2 3" xfId="36729"/>
    <cellStyle name="Comma [0] 2 2 4 7 2 2 2 3" xfId="42831"/>
    <cellStyle name="Comma [0] 2 2 4 7 2 2 2 4" xfId="33145"/>
    <cellStyle name="Comma [0] 2 2 4 7 2 2 2 5" xfId="23088"/>
    <cellStyle name="Comma [0] 2 2 4 7 2 2 3" xfId="25825"/>
    <cellStyle name="Comma [0] 2 2 4 7 2 2 3 2" xfId="45215"/>
    <cellStyle name="Comma [0] 2 2 4 7 2 2 3 3" xfId="35529"/>
    <cellStyle name="Comma [0] 2 2 4 7 2 2 4" xfId="40910"/>
    <cellStyle name="Comma [0] 2 2 4 7 2 2 5" xfId="31224"/>
    <cellStyle name="Comma [0] 2 2 4 7 2 2 6" xfId="21167"/>
    <cellStyle name="Comma [0] 2 2 4 7 2 2 7" xfId="56424"/>
    <cellStyle name="Comma [0] 2 2 4 7 2 3" xfId="4353"/>
    <cellStyle name="Comma [0] 2 2 4 7 2 3 2" xfId="12761"/>
    <cellStyle name="Comma [0] 2 2 4 7 2 3 2 2" xfId="45822"/>
    <cellStyle name="Comma [0] 2 2 4 7 2 3 2 3" xfId="36136"/>
    <cellStyle name="Comma [0] 2 2 4 7 2 3 2 4" xfId="26448"/>
    <cellStyle name="Comma [0] 2 2 4 7 2 3 3" xfId="42832"/>
    <cellStyle name="Comma [0] 2 2 4 7 2 3 4" xfId="33146"/>
    <cellStyle name="Comma [0] 2 2 4 7 2 3 5" xfId="23089"/>
    <cellStyle name="Comma [0] 2 2 4 7 2 4" xfId="9961"/>
    <cellStyle name="Comma [0] 2 2 4 7 2 4 2" xfId="44622"/>
    <cellStyle name="Comma [0] 2 2 4 7 2 4 3" xfId="34936"/>
    <cellStyle name="Comma [0] 2 2 4 7 2 4 4" xfId="25227"/>
    <cellStyle name="Comma [0] 2 2 4 7 2 5" xfId="38109"/>
    <cellStyle name="Comma [0] 2 2 4 7 2 6" xfId="28423"/>
    <cellStyle name="Comma [0] 2 2 4 7 2 7" xfId="47798"/>
    <cellStyle name="Comma [0] 2 2 4 7 2 8" xfId="50601"/>
    <cellStyle name="Comma [0] 2 2 4 7 2 9" xfId="18367"/>
    <cellStyle name="Comma [0] 2 2 4 7 3" xfId="888"/>
    <cellStyle name="Comma [0] 2 2 4 7 3 10" xfId="53093"/>
    <cellStyle name="Comma [0] 2 2 4 7 3 2" xfId="6627"/>
    <cellStyle name="Comma [0] 2 2 4 7 3 2 2" xfId="15034"/>
    <cellStyle name="Comma [0] 2 2 4 7 3 2 2 2" xfId="46072"/>
    <cellStyle name="Comma [0] 2 2 4 7 3 2 2 3" xfId="36386"/>
    <cellStyle name="Comma [0] 2 2 4 7 3 2 2 4" xfId="26699"/>
    <cellStyle name="Comma [0] 2 2 4 7 3 2 3" xfId="40379"/>
    <cellStyle name="Comma [0] 2 2 4 7 3 2 4" xfId="30693"/>
    <cellStyle name="Comma [0] 2 2 4 7 3 2 5" xfId="20636"/>
    <cellStyle name="Comma [0] 2 2 4 7 3 2 6" xfId="55893"/>
    <cellStyle name="Comma [0] 2 2 4 7 3 3" xfId="3822"/>
    <cellStyle name="Comma [0] 2 2 4 7 3 3 2" xfId="12230"/>
    <cellStyle name="Comma [0] 2 2 4 7 3 3 2 2" xfId="42830"/>
    <cellStyle name="Comma [0] 2 2 4 7 3 3 3" xfId="33144"/>
    <cellStyle name="Comma [0] 2 2 4 7 3 3 4" xfId="23087"/>
    <cellStyle name="Comma [0] 2 2 4 7 3 4" xfId="9430"/>
    <cellStyle name="Comma [0] 2 2 4 7 3 4 2" xfId="44872"/>
    <cellStyle name="Comma [0] 2 2 4 7 3 4 3" xfId="35186"/>
    <cellStyle name="Comma [0] 2 2 4 7 3 4 4" xfId="25481"/>
    <cellStyle name="Comma [0] 2 2 4 7 3 5" xfId="37578"/>
    <cellStyle name="Comma [0] 2 2 4 7 3 6" xfId="27892"/>
    <cellStyle name="Comma [0] 2 2 4 7 3 7" xfId="47267"/>
    <cellStyle name="Comma [0] 2 2 4 7 3 8" xfId="50070"/>
    <cellStyle name="Comma [0] 2 2 4 7 3 9" xfId="17836"/>
    <cellStyle name="Comma [0] 2 2 4 7 4" xfId="1934"/>
    <cellStyle name="Comma [0] 2 2 4 7 4 2" xfId="7588"/>
    <cellStyle name="Comma [0] 2 2 4 7 4 2 2" xfId="15995"/>
    <cellStyle name="Comma [0] 2 2 4 7 4 2 2 2" xfId="41340"/>
    <cellStyle name="Comma [0] 2 2 4 7 4 2 3" xfId="31654"/>
    <cellStyle name="Comma [0] 2 2 4 7 4 2 4" xfId="21597"/>
    <cellStyle name="Comma [0] 2 2 4 7 4 2 5" xfId="56854"/>
    <cellStyle name="Comma [0] 2 2 4 7 4 3" xfId="4783"/>
    <cellStyle name="Comma [0] 2 2 4 7 4 3 2" xfId="13191"/>
    <cellStyle name="Comma [0] 2 2 4 7 4 3 2 2" xfId="45480"/>
    <cellStyle name="Comma [0] 2 2 4 7 4 3 3" xfId="35794"/>
    <cellStyle name="Comma [0] 2 2 4 7 4 3 4" xfId="26106"/>
    <cellStyle name="Comma [0] 2 2 4 7 4 4" xfId="10391"/>
    <cellStyle name="Comma [0] 2 2 4 7 4 4 2" xfId="38539"/>
    <cellStyle name="Comma [0] 2 2 4 7 4 5" xfId="28853"/>
    <cellStyle name="Comma [0] 2 2 4 7 4 6" xfId="48228"/>
    <cellStyle name="Comma [0] 2 2 4 7 4 7" xfId="51031"/>
    <cellStyle name="Comma [0] 2 2 4 7 4 8" xfId="18797"/>
    <cellStyle name="Comma [0] 2 2 4 7 4 9" xfId="54054"/>
    <cellStyle name="Comma [0] 2 2 4 7 5" xfId="2426"/>
    <cellStyle name="Comma [0] 2 2 4 7 5 2" xfId="8049"/>
    <cellStyle name="Comma [0] 2 2 4 7 5 2 2" xfId="16456"/>
    <cellStyle name="Comma [0] 2 2 4 7 5 2 2 2" xfId="41801"/>
    <cellStyle name="Comma [0] 2 2 4 7 5 2 3" xfId="32115"/>
    <cellStyle name="Comma [0] 2 2 4 7 5 2 4" xfId="22058"/>
    <cellStyle name="Comma [0] 2 2 4 7 5 2 5" xfId="57315"/>
    <cellStyle name="Comma [0] 2 2 4 7 5 3" xfId="5244"/>
    <cellStyle name="Comma [0] 2 2 4 7 5 3 2" xfId="13652"/>
    <cellStyle name="Comma [0] 2 2 4 7 5 3 3" xfId="38997"/>
    <cellStyle name="Comma [0] 2 2 4 7 5 4" xfId="10849"/>
    <cellStyle name="Comma [0] 2 2 4 7 5 4 2" xfId="29311"/>
    <cellStyle name="Comma [0] 2 2 4 7 5 5" xfId="48687"/>
    <cellStyle name="Comma [0] 2 2 4 7 5 6" xfId="51489"/>
    <cellStyle name="Comma [0] 2 2 4 7 5 7" xfId="19255"/>
    <cellStyle name="Comma [0] 2 2 4 7 5 8" xfId="54512"/>
    <cellStyle name="Comma [0] 2 2 4 7 6" xfId="2854"/>
    <cellStyle name="Comma [0] 2 2 4 7 6 2" xfId="8477"/>
    <cellStyle name="Comma [0] 2 2 4 7 6 2 2" xfId="16884"/>
    <cellStyle name="Comma [0] 2 2 4 7 6 2 2 2" xfId="42229"/>
    <cellStyle name="Comma [0] 2 2 4 7 6 2 3" xfId="32543"/>
    <cellStyle name="Comma [0] 2 2 4 7 6 2 4" xfId="22486"/>
    <cellStyle name="Comma [0] 2 2 4 7 6 2 5" xfId="57743"/>
    <cellStyle name="Comma [0] 2 2 4 7 6 3" xfId="5672"/>
    <cellStyle name="Comma [0] 2 2 4 7 6 3 2" xfId="14080"/>
    <cellStyle name="Comma [0] 2 2 4 7 6 3 3" xfId="39425"/>
    <cellStyle name="Comma [0] 2 2 4 7 6 4" xfId="11277"/>
    <cellStyle name="Comma [0] 2 2 4 7 6 4 2" xfId="29739"/>
    <cellStyle name="Comma [0] 2 2 4 7 6 5" xfId="49115"/>
    <cellStyle name="Comma [0] 2 2 4 7 6 6" xfId="51917"/>
    <cellStyle name="Comma [0] 2 2 4 7 6 7" xfId="19683"/>
    <cellStyle name="Comma [0] 2 2 4 7 6 8" xfId="54940"/>
    <cellStyle name="Comma [0] 2 2 4 7 7" xfId="6092"/>
    <cellStyle name="Comma [0] 2 2 4 7 7 2" xfId="14499"/>
    <cellStyle name="Comma [0] 2 2 4 7 7 2 2" xfId="39844"/>
    <cellStyle name="Comma [0] 2 2 4 7 7 3" xfId="30158"/>
    <cellStyle name="Comma [0] 2 2 4 7 7 4" xfId="20101"/>
    <cellStyle name="Comma [0] 2 2 4 7 7 5" xfId="55358"/>
    <cellStyle name="Comma [0] 2 2 4 7 8" xfId="3287"/>
    <cellStyle name="Comma [0] 2 2 4 7 8 2" xfId="11695"/>
    <cellStyle name="Comma [0] 2 2 4 7 8 2 2" xfId="42577"/>
    <cellStyle name="Comma [0] 2 2 4 7 8 3" xfId="32891"/>
    <cellStyle name="Comma [0] 2 2 4 7 8 4" xfId="22834"/>
    <cellStyle name="Comma [0] 2 2 4 7 9" xfId="8896"/>
    <cellStyle name="Comma [0] 2 2 4 7 9 2" xfId="42819"/>
    <cellStyle name="Comma [0] 2 2 4 7 9 3" xfId="33133"/>
    <cellStyle name="Comma [0] 2 2 4 7 9 4" xfId="23076"/>
    <cellStyle name="Comma [0] 2 2 4 8" xfId="1454"/>
    <cellStyle name="Comma [0] 2 2 4 8 10" xfId="53618"/>
    <cellStyle name="Comma [0] 2 2 4 8 2" xfId="7152"/>
    <cellStyle name="Comma [0] 2 2 4 8 2 2" xfId="15559"/>
    <cellStyle name="Comma [0] 2 2 4 8 2 2 2" xfId="27036"/>
    <cellStyle name="Comma [0] 2 2 4 8 2 2 2 2" xfId="46409"/>
    <cellStyle name="Comma [0] 2 2 4 8 2 2 2 3" xfId="36723"/>
    <cellStyle name="Comma [0] 2 2 4 8 2 2 3" xfId="42822"/>
    <cellStyle name="Comma [0] 2 2 4 8 2 2 4" xfId="33136"/>
    <cellStyle name="Comma [0] 2 2 4 8 2 2 5" xfId="23079"/>
    <cellStyle name="Comma [0] 2 2 4 8 2 3" xfId="25819"/>
    <cellStyle name="Comma [0] 2 2 4 8 2 3 2" xfId="45209"/>
    <cellStyle name="Comma [0] 2 2 4 8 2 3 3" xfId="35523"/>
    <cellStyle name="Comma [0] 2 2 4 8 2 4" xfId="40904"/>
    <cellStyle name="Comma [0] 2 2 4 8 2 5" xfId="31218"/>
    <cellStyle name="Comma [0] 2 2 4 8 2 6" xfId="21161"/>
    <cellStyle name="Comma [0] 2 2 4 8 2 7" xfId="56418"/>
    <cellStyle name="Comma [0] 2 2 4 8 3" xfId="4347"/>
    <cellStyle name="Comma [0] 2 2 4 8 3 2" xfId="12755"/>
    <cellStyle name="Comma [0] 2 2 4 8 3 2 2" xfId="45816"/>
    <cellStyle name="Comma [0] 2 2 4 8 3 2 3" xfId="36130"/>
    <cellStyle name="Comma [0] 2 2 4 8 3 2 4" xfId="26442"/>
    <cellStyle name="Comma [0] 2 2 4 8 3 3" xfId="42826"/>
    <cellStyle name="Comma [0] 2 2 4 8 3 4" xfId="33140"/>
    <cellStyle name="Comma [0] 2 2 4 8 3 5" xfId="23083"/>
    <cellStyle name="Comma [0] 2 2 4 8 4" xfId="9955"/>
    <cellStyle name="Comma [0] 2 2 4 8 4 2" xfId="44616"/>
    <cellStyle name="Comma [0] 2 2 4 8 4 3" xfId="34930"/>
    <cellStyle name="Comma [0] 2 2 4 8 4 4" xfId="25221"/>
    <cellStyle name="Comma [0] 2 2 4 8 5" xfId="38103"/>
    <cellStyle name="Comma [0] 2 2 4 8 6" xfId="28417"/>
    <cellStyle name="Comma [0] 2 2 4 8 7" xfId="47792"/>
    <cellStyle name="Comma [0] 2 2 4 8 8" xfId="50595"/>
    <cellStyle name="Comma [0] 2 2 4 8 9" xfId="18361"/>
    <cellStyle name="Comma [0] 2 2 4 9" xfId="882"/>
    <cellStyle name="Comma [0] 2 2 4 9 10" xfId="53087"/>
    <cellStyle name="Comma [0] 2 2 4 9 2" xfId="6621"/>
    <cellStyle name="Comma [0] 2 2 4 9 2 2" xfId="15028"/>
    <cellStyle name="Comma [0] 2 2 4 9 2 2 2" xfId="42803"/>
    <cellStyle name="Comma [0] 2 2 4 9 2 2 3" xfId="33117"/>
    <cellStyle name="Comma [0] 2 2 4 9 2 2 4" xfId="23060"/>
    <cellStyle name="Comma [0] 2 2 4 9 2 3" xfId="26693"/>
    <cellStyle name="Comma [0] 2 2 4 9 2 3 2" xfId="46066"/>
    <cellStyle name="Comma [0] 2 2 4 9 2 3 3" xfId="36380"/>
    <cellStyle name="Comma [0] 2 2 4 9 2 4" xfId="40373"/>
    <cellStyle name="Comma [0] 2 2 4 9 2 5" xfId="30687"/>
    <cellStyle name="Comma [0] 2 2 4 9 2 6" xfId="20630"/>
    <cellStyle name="Comma [0] 2 2 4 9 2 7" xfId="55887"/>
    <cellStyle name="Comma [0] 2 2 4 9 3" xfId="3816"/>
    <cellStyle name="Comma [0] 2 2 4 9 3 2" xfId="12224"/>
    <cellStyle name="Comma [0] 2 2 4 9 3 2 2" xfId="42821"/>
    <cellStyle name="Comma [0] 2 2 4 9 3 3" xfId="33135"/>
    <cellStyle name="Comma [0] 2 2 4 9 3 4" xfId="23078"/>
    <cellStyle name="Comma [0] 2 2 4 9 4" xfId="9424"/>
    <cellStyle name="Comma [0] 2 2 4 9 4 2" xfId="44866"/>
    <cellStyle name="Comma [0] 2 2 4 9 4 3" xfId="35180"/>
    <cellStyle name="Comma [0] 2 2 4 9 4 4" xfId="25475"/>
    <cellStyle name="Comma [0] 2 2 4 9 5" xfId="37572"/>
    <cellStyle name="Comma [0] 2 2 4 9 6" xfId="27886"/>
    <cellStyle name="Comma [0] 2 2 4 9 7" xfId="47261"/>
    <cellStyle name="Comma [0] 2 2 4 9 8" xfId="50064"/>
    <cellStyle name="Comma [0] 2 2 4 9 9" xfId="17830"/>
    <cellStyle name="Comma [0] 2 2 5" xfId="1435"/>
    <cellStyle name="Comma [0] 2 2 5 10" xfId="47773"/>
    <cellStyle name="Comma [0] 2 2 5 11" xfId="50576"/>
    <cellStyle name="Comma [0] 2 2 5 12" xfId="18342"/>
    <cellStyle name="Comma [0] 2 2 5 13" xfId="53599"/>
    <cellStyle name="Comma [0] 2 2 5 2" xfId="1909"/>
    <cellStyle name="Comma [0] 2 2 5 2 10" xfId="54029"/>
    <cellStyle name="Comma [0] 2 2 5 2 2" xfId="7563"/>
    <cellStyle name="Comma [0] 2 2 5 2 2 2" xfId="15970"/>
    <cellStyle name="Comma [0] 2 2 5 2 2 2 2" xfId="46395"/>
    <cellStyle name="Comma [0] 2 2 5 2 2 2 3" xfId="36709"/>
    <cellStyle name="Comma [0] 2 2 5 2 2 2 4" xfId="27022"/>
    <cellStyle name="Comma [0] 2 2 5 2 2 3" xfId="41315"/>
    <cellStyle name="Comma [0] 2 2 5 2 2 4" xfId="31629"/>
    <cellStyle name="Comma [0] 2 2 5 2 2 5" xfId="21572"/>
    <cellStyle name="Comma [0] 2 2 5 2 2 6" xfId="56829"/>
    <cellStyle name="Comma [0] 2 2 5 2 3" xfId="4758"/>
    <cellStyle name="Comma [0] 2 2 5 2 3 2" xfId="13166"/>
    <cellStyle name="Comma [0] 2 2 5 2 3 2 2" xfId="42800"/>
    <cellStyle name="Comma [0] 2 2 5 2 3 3" xfId="33114"/>
    <cellStyle name="Comma [0] 2 2 5 2 3 4" xfId="23057"/>
    <cellStyle name="Comma [0] 2 2 5 2 4" xfId="10366"/>
    <cellStyle name="Comma [0] 2 2 5 2 4 2" xfId="45195"/>
    <cellStyle name="Comma [0] 2 2 5 2 4 3" xfId="35509"/>
    <cellStyle name="Comma [0] 2 2 5 2 4 4" xfId="25805"/>
    <cellStyle name="Comma [0] 2 2 5 2 5" xfId="38514"/>
    <cellStyle name="Comma [0] 2 2 5 2 6" xfId="28828"/>
    <cellStyle name="Comma [0] 2 2 5 2 7" xfId="48203"/>
    <cellStyle name="Comma [0] 2 2 5 2 8" xfId="51006"/>
    <cellStyle name="Comma [0] 2 2 5 2 9" xfId="18772"/>
    <cellStyle name="Comma [0] 2 2 5 3" xfId="2401"/>
    <cellStyle name="Comma [0] 2 2 5 3 2" xfId="8024"/>
    <cellStyle name="Comma [0] 2 2 5 3 2 2" xfId="16431"/>
    <cellStyle name="Comma [0] 2 2 5 3 2 2 2" xfId="41776"/>
    <cellStyle name="Comma [0] 2 2 5 3 2 3" xfId="32090"/>
    <cellStyle name="Comma [0] 2 2 5 3 2 4" xfId="22033"/>
    <cellStyle name="Comma [0] 2 2 5 3 2 5" xfId="57290"/>
    <cellStyle name="Comma [0] 2 2 5 3 3" xfId="5219"/>
    <cellStyle name="Comma [0] 2 2 5 3 3 2" xfId="13627"/>
    <cellStyle name="Comma [0] 2 2 5 3 3 2 2" xfId="45802"/>
    <cellStyle name="Comma [0] 2 2 5 3 3 3" xfId="36116"/>
    <cellStyle name="Comma [0] 2 2 5 3 3 4" xfId="26428"/>
    <cellStyle name="Comma [0] 2 2 5 3 4" xfId="10824"/>
    <cellStyle name="Comma [0] 2 2 5 3 4 2" xfId="38972"/>
    <cellStyle name="Comma [0] 2 2 5 3 5" xfId="29286"/>
    <cellStyle name="Comma [0] 2 2 5 3 6" xfId="48662"/>
    <cellStyle name="Comma [0] 2 2 5 3 7" xfId="51464"/>
    <cellStyle name="Comma [0] 2 2 5 3 8" xfId="19230"/>
    <cellStyle name="Comma [0] 2 2 5 3 9" xfId="54487"/>
    <cellStyle name="Comma [0] 2 2 5 4" xfId="2829"/>
    <cellStyle name="Comma [0] 2 2 5 4 2" xfId="8452"/>
    <cellStyle name="Comma [0] 2 2 5 4 2 2" xfId="16859"/>
    <cellStyle name="Comma [0] 2 2 5 4 2 2 2" xfId="42204"/>
    <cellStyle name="Comma [0] 2 2 5 4 2 3" xfId="32518"/>
    <cellStyle name="Comma [0] 2 2 5 4 2 4" xfId="22461"/>
    <cellStyle name="Comma [0] 2 2 5 4 2 5" xfId="57718"/>
    <cellStyle name="Comma [0] 2 2 5 4 3" xfId="5647"/>
    <cellStyle name="Comma [0] 2 2 5 4 3 2" xfId="14055"/>
    <cellStyle name="Comma [0] 2 2 5 4 3 3" xfId="39400"/>
    <cellStyle name="Comma [0] 2 2 5 4 4" xfId="11252"/>
    <cellStyle name="Comma [0] 2 2 5 4 4 2" xfId="29714"/>
    <cellStyle name="Comma [0] 2 2 5 4 5" xfId="49090"/>
    <cellStyle name="Comma [0] 2 2 5 4 6" xfId="51892"/>
    <cellStyle name="Comma [0] 2 2 5 4 7" xfId="19658"/>
    <cellStyle name="Comma [0] 2 2 5 4 8" xfId="54915"/>
    <cellStyle name="Comma [0] 2 2 5 5" xfId="7133"/>
    <cellStyle name="Comma [0] 2 2 5 5 2" xfId="15540"/>
    <cellStyle name="Comma [0] 2 2 5 5 2 2" xfId="40885"/>
    <cellStyle name="Comma [0] 2 2 5 5 3" xfId="31199"/>
    <cellStyle name="Comma [0] 2 2 5 5 4" xfId="21142"/>
    <cellStyle name="Comma [0] 2 2 5 5 5" xfId="56399"/>
    <cellStyle name="Comma [0] 2 2 5 6" xfId="4328"/>
    <cellStyle name="Comma [0] 2 2 5 6 2" xfId="12736"/>
    <cellStyle name="Comma [0] 2 2 5 6 2 2" xfId="42802"/>
    <cellStyle name="Comma [0] 2 2 5 6 3" xfId="33116"/>
    <cellStyle name="Comma [0] 2 2 5 6 4" xfId="23059"/>
    <cellStyle name="Comma [0] 2 2 5 7" xfId="9936"/>
    <cellStyle name="Comma [0] 2 2 5 7 2" xfId="44602"/>
    <cellStyle name="Comma [0] 2 2 5 7 3" xfId="34916"/>
    <cellStyle name="Comma [0] 2 2 5 7 4" xfId="25207"/>
    <cellStyle name="Comma [0] 2 2 5 8" xfId="38084"/>
    <cellStyle name="Comma [0] 2 2 5 9" xfId="28398"/>
    <cellStyle name="Comma [0] 2 2 6" xfId="1339"/>
    <cellStyle name="Comma [0] 2 2 6 10" xfId="53530"/>
    <cellStyle name="Comma [0] 2 2 6 2" xfId="7064"/>
    <cellStyle name="Comma [0] 2 2 6 2 2" xfId="15471"/>
    <cellStyle name="Comma [0] 2 2 6 2 2 2" xfId="46047"/>
    <cellStyle name="Comma [0] 2 2 6 2 2 3" xfId="36361"/>
    <cellStyle name="Comma [0] 2 2 6 2 2 4" xfId="26674"/>
    <cellStyle name="Comma [0] 2 2 6 2 3" xfId="40816"/>
    <cellStyle name="Comma [0] 2 2 6 2 4" xfId="31130"/>
    <cellStyle name="Comma [0] 2 2 6 2 5" xfId="21073"/>
    <cellStyle name="Comma [0] 2 2 6 2 6" xfId="56330"/>
    <cellStyle name="Comma [0] 2 2 6 3" xfId="4259"/>
    <cellStyle name="Comma [0] 2 2 6 3 2" xfId="12667"/>
    <cellStyle name="Comma [0] 2 2 6 3 2 2" xfId="42796"/>
    <cellStyle name="Comma [0] 2 2 6 3 3" xfId="33110"/>
    <cellStyle name="Comma [0] 2 2 6 3 4" xfId="23053"/>
    <cellStyle name="Comma [0] 2 2 6 4" xfId="9867"/>
    <cellStyle name="Comma [0] 2 2 6 4 2" xfId="44847"/>
    <cellStyle name="Comma [0] 2 2 6 4 3" xfId="35161"/>
    <cellStyle name="Comma [0] 2 2 6 4 4" xfId="25456"/>
    <cellStyle name="Comma [0] 2 2 6 5" xfId="38015"/>
    <cellStyle name="Comma [0] 2 2 6 6" xfId="28329"/>
    <cellStyle name="Comma [0] 2 2 6 7" xfId="47704"/>
    <cellStyle name="Comma [0] 2 2 6 8" xfId="50507"/>
    <cellStyle name="Comma [0] 2 2 6 9" xfId="18273"/>
    <cellStyle name="Comma [0] 2 2 7" xfId="866"/>
    <cellStyle name="Comma [0] 2 2 7 10" xfId="53071"/>
    <cellStyle name="Comma [0] 2 2 7 2" xfId="6605"/>
    <cellStyle name="Comma [0] 2 2 7 2 2" xfId="15012"/>
    <cellStyle name="Comma [0] 2 2 7 2 2 2" xfId="40357"/>
    <cellStyle name="Comma [0] 2 2 7 2 3" xfId="30671"/>
    <cellStyle name="Comma [0] 2 2 7 2 4" xfId="20614"/>
    <cellStyle name="Comma [0] 2 2 7 2 5" xfId="55871"/>
    <cellStyle name="Comma [0] 2 2 7 3" xfId="3800"/>
    <cellStyle name="Comma [0] 2 2 7 3 2" xfId="12208"/>
    <cellStyle name="Comma [0] 2 2 7 3 2 2" xfId="42795"/>
    <cellStyle name="Comma [0] 2 2 7 3 3" xfId="33109"/>
    <cellStyle name="Comma [0] 2 2 7 3 4" xfId="23052"/>
    <cellStyle name="Comma [0] 2 2 7 4" xfId="9408"/>
    <cellStyle name="Comma [0] 2 2 7 4 2" xfId="45455"/>
    <cellStyle name="Comma [0] 2 2 7 4 3" xfId="35769"/>
    <cellStyle name="Comma [0] 2 2 7 4 4" xfId="26081"/>
    <cellStyle name="Comma [0] 2 2 7 5" xfId="37556"/>
    <cellStyle name="Comma [0] 2 2 7 6" xfId="27870"/>
    <cellStyle name="Comma [0] 2 2 7 7" xfId="47245"/>
    <cellStyle name="Comma [0] 2 2 7 8" xfId="50048"/>
    <cellStyle name="Comma [0] 2 2 7 9" xfId="17814"/>
    <cellStyle name="Comma [0] 2 2 8" xfId="1840"/>
    <cellStyle name="Comma [0] 2 2 8 2" xfId="7494"/>
    <cellStyle name="Comma [0] 2 2 8 2 2" xfId="15901"/>
    <cellStyle name="Comma [0] 2 2 8 2 2 2" xfId="41246"/>
    <cellStyle name="Comma [0] 2 2 8 2 3" xfId="31560"/>
    <cellStyle name="Comma [0] 2 2 8 2 4" xfId="21503"/>
    <cellStyle name="Comma [0] 2 2 8 2 5" xfId="56760"/>
    <cellStyle name="Comma [0] 2 2 8 3" xfId="4689"/>
    <cellStyle name="Comma [0] 2 2 8 3 2" xfId="13097"/>
    <cellStyle name="Comma [0] 2 2 8 3 3" xfId="38445"/>
    <cellStyle name="Comma [0] 2 2 8 4" xfId="10297"/>
    <cellStyle name="Comma [0] 2 2 8 4 2" xfId="28759"/>
    <cellStyle name="Comma [0] 2 2 8 5" xfId="48134"/>
    <cellStyle name="Comma [0] 2 2 8 6" xfId="50937"/>
    <cellStyle name="Comma [0] 2 2 8 7" xfId="18703"/>
    <cellStyle name="Comma [0] 2 2 8 8" xfId="53960"/>
    <cellStyle name="Comma [0] 2 2 9" xfId="2332"/>
    <cellStyle name="Comma [0] 2 2 9 2" xfId="7955"/>
    <cellStyle name="Comma [0] 2 2 9 2 2" xfId="16362"/>
    <cellStyle name="Comma [0] 2 2 9 2 2 2" xfId="41707"/>
    <cellStyle name="Comma [0] 2 2 9 2 3" xfId="32021"/>
    <cellStyle name="Comma [0] 2 2 9 2 4" xfId="21964"/>
    <cellStyle name="Comma [0] 2 2 9 2 5" xfId="57221"/>
    <cellStyle name="Comma [0] 2 2 9 3" xfId="5150"/>
    <cellStyle name="Comma [0] 2 2 9 3 2" xfId="13558"/>
    <cellStyle name="Comma [0] 2 2 9 3 3" xfId="38903"/>
    <cellStyle name="Comma [0] 2 2 9 4" xfId="10755"/>
    <cellStyle name="Comma [0] 2 2 9 4 2" xfId="29217"/>
    <cellStyle name="Comma [0] 2 2 9 5" xfId="48593"/>
    <cellStyle name="Comma [0] 2 2 9 6" xfId="51395"/>
    <cellStyle name="Comma [0] 2 2 9 7" xfId="19161"/>
    <cellStyle name="Comma [0] 2 2 9 8" xfId="54418"/>
    <cellStyle name="Comma [0] 2 20" xfId="8798"/>
    <cellStyle name="Comma [0] 2 20 2" xfId="42793"/>
    <cellStyle name="Comma [0] 2 20 3" xfId="33107"/>
    <cellStyle name="Comma [0] 2 20 4" xfId="23050"/>
    <cellStyle name="Comma [0] 2 21" xfId="36946"/>
    <cellStyle name="Comma [0] 2 22" xfId="27260"/>
    <cellStyle name="Comma [0] 2 23" xfId="46632"/>
    <cellStyle name="Comma [0] 2 24" xfId="49438"/>
    <cellStyle name="Comma [0] 2 25" xfId="17204"/>
    <cellStyle name="Comma [0] 2 26" xfId="52244"/>
    <cellStyle name="Comma [0] 2 27" xfId="52461"/>
    <cellStyle name="Comma [0] 2 28" xfId="58065"/>
    <cellStyle name="Comma [0] 2 29" xfId="58101"/>
    <cellStyle name="Comma [0] 2 3" xfId="208"/>
    <cellStyle name="Comma [0] 2 3 10" xfId="6093"/>
    <cellStyle name="Comma [0] 2 3 10 2" xfId="14500"/>
    <cellStyle name="Comma [0] 2 3 10 2 2" xfId="39845"/>
    <cellStyle name="Comma [0] 2 3 10 3" xfId="30159"/>
    <cellStyle name="Comma [0] 2 3 10 4" xfId="20102"/>
    <cellStyle name="Comma [0] 2 3 10 5" xfId="55359"/>
    <cellStyle name="Comma [0] 2 3 11" xfId="3288"/>
    <cellStyle name="Comma [0] 2 3 11 2" xfId="11696"/>
    <cellStyle name="Comma [0] 2 3 11 2 2" xfId="42578"/>
    <cellStyle name="Comma [0] 2 3 11 3" xfId="32892"/>
    <cellStyle name="Comma [0] 2 3 11 4" xfId="22835"/>
    <cellStyle name="Comma [0] 2 3 12" xfId="8897"/>
    <cellStyle name="Comma [0] 2 3 12 2" xfId="42820"/>
    <cellStyle name="Comma [0] 2 3 12 3" xfId="33134"/>
    <cellStyle name="Comma [0] 2 3 12 4" xfId="23077"/>
    <cellStyle name="Comma [0] 2 3 13" xfId="24878"/>
    <cellStyle name="Comma [0] 2 3 13 2" xfId="44274"/>
    <cellStyle name="Comma [0] 2 3 13 3" xfId="34588"/>
    <cellStyle name="Comma [0] 2 3 14" xfId="37045"/>
    <cellStyle name="Comma [0] 2 3 15" xfId="27359"/>
    <cellStyle name="Comma [0] 2 3 16" xfId="46732"/>
    <cellStyle name="Comma [0] 2 3 17" xfId="49537"/>
    <cellStyle name="Comma [0] 2 3 18" xfId="17303"/>
    <cellStyle name="Comma [0] 2 3 19" xfId="52266"/>
    <cellStyle name="Comma [0] 2 3 2" xfId="7"/>
    <cellStyle name="Comma [0] 2 3 2 10" xfId="24879"/>
    <cellStyle name="Comma [0] 2 3 2 10 2" xfId="44275"/>
    <cellStyle name="Comma [0] 2 3 2 10 3" xfId="34589"/>
    <cellStyle name="Comma [0] 2 3 2 2" xfId="123"/>
    <cellStyle name="Comma [0] 2 3 2 2 10" xfId="2429"/>
    <cellStyle name="Comma [0] 2 3 2 2 10 2" xfId="8052"/>
    <cellStyle name="Comma [0] 2 3 2 2 10 2 2" xfId="16459"/>
    <cellStyle name="Comma [0] 2 3 2 2 10 2 2 2" xfId="41804"/>
    <cellStyle name="Comma [0] 2 3 2 2 10 2 3" xfId="32118"/>
    <cellStyle name="Comma [0] 2 3 2 2 10 2 4" xfId="22061"/>
    <cellStyle name="Comma [0] 2 3 2 2 10 2 5" xfId="57318"/>
    <cellStyle name="Comma [0] 2 3 2 2 10 3" xfId="5247"/>
    <cellStyle name="Comma [0] 2 3 2 2 10 3 2" xfId="13655"/>
    <cellStyle name="Comma [0] 2 3 2 2 10 3 3" xfId="39000"/>
    <cellStyle name="Comma [0] 2 3 2 2 10 4" xfId="10852"/>
    <cellStyle name="Comma [0] 2 3 2 2 10 4 2" xfId="29314"/>
    <cellStyle name="Comma [0] 2 3 2 2 10 5" xfId="48690"/>
    <cellStyle name="Comma [0] 2 3 2 2 10 6" xfId="51492"/>
    <cellStyle name="Comma [0] 2 3 2 2 10 7" xfId="19258"/>
    <cellStyle name="Comma [0] 2 3 2 2 10 8" xfId="54515"/>
    <cellStyle name="Comma [0] 2 3 2 2 11" xfId="2857"/>
    <cellStyle name="Comma [0] 2 3 2 2 11 2" xfId="8480"/>
    <cellStyle name="Comma [0] 2 3 2 2 11 2 2" xfId="16887"/>
    <cellStyle name="Comma [0] 2 3 2 2 11 2 2 2" xfId="42232"/>
    <cellStyle name="Comma [0] 2 3 2 2 11 2 3" xfId="32546"/>
    <cellStyle name="Comma [0] 2 3 2 2 11 2 4" xfId="22489"/>
    <cellStyle name="Comma [0] 2 3 2 2 11 2 5" xfId="57746"/>
    <cellStyle name="Comma [0] 2 3 2 2 11 3" xfId="5675"/>
    <cellStyle name="Comma [0] 2 3 2 2 11 3 2" xfId="14083"/>
    <cellStyle name="Comma [0] 2 3 2 2 11 3 3" xfId="39428"/>
    <cellStyle name="Comma [0] 2 3 2 2 11 4" xfId="11280"/>
    <cellStyle name="Comma [0] 2 3 2 2 11 4 2" xfId="29742"/>
    <cellStyle name="Comma [0] 2 3 2 2 11 5" xfId="49118"/>
    <cellStyle name="Comma [0] 2 3 2 2 11 6" xfId="51920"/>
    <cellStyle name="Comma [0] 2 3 2 2 11 7" xfId="19686"/>
    <cellStyle name="Comma [0] 2 3 2 2 11 8" xfId="54943"/>
    <cellStyle name="Comma [0] 2 3 2 2 12" xfId="6018"/>
    <cellStyle name="Comma [0] 2 3 2 2 12 2" xfId="14425"/>
    <cellStyle name="Comma [0] 2 3 2 2 12 2 2" xfId="39770"/>
    <cellStyle name="Comma [0] 2 3 2 2 12 3" xfId="30084"/>
    <cellStyle name="Comma [0] 2 3 2 2 12 4" xfId="20027"/>
    <cellStyle name="Comma [0] 2 3 2 2 12 5" xfId="55284"/>
    <cellStyle name="Comma [0] 2 3 2 2 13" xfId="3213"/>
    <cellStyle name="Comma [0] 2 3 2 2 13 2" xfId="11621"/>
    <cellStyle name="Comma [0] 2 3 2 2 13 2 2" xfId="44276"/>
    <cellStyle name="Comma [0] 2 3 2 2 13 3" xfId="34590"/>
    <cellStyle name="Comma [0] 2 3 2 2 13 4" xfId="24880"/>
    <cellStyle name="Comma [0] 2 3 2 2 14" xfId="8825"/>
    <cellStyle name="Comma [0] 2 3 2 2 14 2" xfId="36973"/>
    <cellStyle name="Comma [0] 2 3 2 2 15" xfId="27287"/>
    <cellStyle name="Comma [0] 2 3 2 2 16" xfId="46660"/>
    <cellStyle name="Comma [0] 2 3 2 2 17" xfId="49465"/>
    <cellStyle name="Comma [0] 2 3 2 2 18" xfId="17231"/>
    <cellStyle name="Comma [0] 2 3 2 2 19" xfId="52488"/>
    <cellStyle name="Comma [0] 2 3 2 2 2" xfId="209"/>
    <cellStyle name="Comma [0] 2 3 2 2 2 10" xfId="24881"/>
    <cellStyle name="Comma [0] 2 3 2 2 2 10 2" xfId="44277"/>
    <cellStyle name="Comma [0] 2 3 2 2 2 10 3" xfId="34591"/>
    <cellStyle name="Comma [0] 2 3 2 2 2 11" xfId="37046"/>
    <cellStyle name="Comma [0] 2 3 2 2 2 12" xfId="27360"/>
    <cellStyle name="Comma [0] 2 3 2 2 2 13" xfId="46733"/>
    <cellStyle name="Comma [0] 2 3 2 2 2 14" xfId="49538"/>
    <cellStyle name="Comma [0] 2 3 2 2 2 15" xfId="17304"/>
    <cellStyle name="Comma [0] 2 3 2 2 2 16" xfId="52267"/>
    <cellStyle name="Comma [0] 2 3 2 2 2 17" xfId="52561"/>
    <cellStyle name="Comma [0] 2 3 2 2 2 2" xfId="1464"/>
    <cellStyle name="Comma [0] 2 3 2 2 2 2 10" xfId="53628"/>
    <cellStyle name="Comma [0] 2 3 2 2 2 2 2" xfId="7162"/>
    <cellStyle name="Comma [0] 2 3 2 2 2 2 2 2" xfId="15569"/>
    <cellStyle name="Comma [0] 2 3 2 2 2 2 2 2 2" xfId="46417"/>
    <cellStyle name="Comma [0] 2 3 2 2 2 2 2 2 3" xfId="36731"/>
    <cellStyle name="Comma [0] 2 3 2 2 2 2 2 2 4" xfId="27044"/>
    <cellStyle name="Comma [0] 2 3 2 2 2 2 2 3" xfId="25827"/>
    <cellStyle name="Comma [0] 2 3 2 2 2 2 2 3 2" xfId="45217"/>
    <cellStyle name="Comma [0] 2 3 2 2 2 2 2 3 3" xfId="35531"/>
    <cellStyle name="Comma [0] 2 3 2 2 2 2 2 4" xfId="40914"/>
    <cellStyle name="Comma [0] 2 3 2 2 2 2 2 5" xfId="31228"/>
    <cellStyle name="Comma [0] 2 3 2 2 2 2 2 6" xfId="21171"/>
    <cellStyle name="Comma [0] 2 3 2 2 2 2 2 7" xfId="56428"/>
    <cellStyle name="Comma [0] 2 3 2 2 2 2 3" xfId="4357"/>
    <cellStyle name="Comma [0] 2 3 2 2 2 2 3 2" xfId="12765"/>
    <cellStyle name="Comma [0] 2 3 2 2 2 2 3 2 2" xfId="45824"/>
    <cellStyle name="Comma [0] 2 3 2 2 2 2 3 2 3" xfId="36138"/>
    <cellStyle name="Comma [0] 2 3 2 2 2 2 3 2 4" xfId="26450"/>
    <cellStyle name="Comma [0] 2 3 2 2 2 2 3 3" xfId="42777"/>
    <cellStyle name="Comma [0] 2 3 2 2 2 2 3 4" xfId="33091"/>
    <cellStyle name="Comma [0] 2 3 2 2 2 2 3 5" xfId="23034"/>
    <cellStyle name="Comma [0] 2 3 2 2 2 2 4" xfId="9965"/>
    <cellStyle name="Comma [0] 2 3 2 2 2 2 4 2" xfId="44624"/>
    <cellStyle name="Comma [0] 2 3 2 2 2 2 4 3" xfId="34938"/>
    <cellStyle name="Comma [0] 2 3 2 2 2 2 4 4" xfId="25229"/>
    <cellStyle name="Comma [0] 2 3 2 2 2 2 5" xfId="38113"/>
    <cellStyle name="Comma [0] 2 3 2 2 2 2 6" xfId="28427"/>
    <cellStyle name="Comma [0] 2 3 2 2 2 2 7" xfId="47802"/>
    <cellStyle name="Comma [0] 2 3 2 2 2 2 8" xfId="50605"/>
    <cellStyle name="Comma [0] 2 3 2 2 2 2 9" xfId="18371"/>
    <cellStyle name="Comma [0] 2 3 2 2 2 3" xfId="890"/>
    <cellStyle name="Comma [0] 2 3 2 2 2 3 10" xfId="53095"/>
    <cellStyle name="Comma [0] 2 3 2 2 2 3 2" xfId="6629"/>
    <cellStyle name="Comma [0] 2 3 2 2 2 3 2 2" xfId="15036"/>
    <cellStyle name="Comma [0] 2 3 2 2 2 3 2 2 2" xfId="46076"/>
    <cellStyle name="Comma [0] 2 3 2 2 2 3 2 2 3" xfId="36390"/>
    <cellStyle name="Comma [0] 2 3 2 2 2 3 2 2 4" xfId="26703"/>
    <cellStyle name="Comma [0] 2 3 2 2 2 3 2 3" xfId="40381"/>
    <cellStyle name="Comma [0] 2 3 2 2 2 3 2 4" xfId="30695"/>
    <cellStyle name="Comma [0] 2 3 2 2 2 3 2 5" xfId="20638"/>
    <cellStyle name="Comma [0] 2 3 2 2 2 3 2 6" xfId="55895"/>
    <cellStyle name="Comma [0] 2 3 2 2 2 3 3" xfId="3824"/>
    <cellStyle name="Comma [0] 2 3 2 2 2 3 3 2" xfId="12232"/>
    <cellStyle name="Comma [0] 2 3 2 2 2 3 3 2 2" xfId="43145"/>
    <cellStyle name="Comma [0] 2 3 2 2 2 3 3 3" xfId="33459"/>
    <cellStyle name="Comma [0] 2 3 2 2 2 3 3 4" xfId="23492"/>
    <cellStyle name="Comma [0] 2 3 2 2 2 3 4" xfId="9432"/>
    <cellStyle name="Comma [0] 2 3 2 2 2 3 4 2" xfId="44876"/>
    <cellStyle name="Comma [0] 2 3 2 2 2 3 4 3" xfId="35190"/>
    <cellStyle name="Comma [0] 2 3 2 2 2 3 4 4" xfId="25485"/>
    <cellStyle name="Comma [0] 2 3 2 2 2 3 5" xfId="37580"/>
    <cellStyle name="Comma [0] 2 3 2 2 2 3 6" xfId="27894"/>
    <cellStyle name="Comma [0] 2 3 2 2 2 3 7" xfId="47269"/>
    <cellStyle name="Comma [0] 2 3 2 2 2 3 8" xfId="50072"/>
    <cellStyle name="Comma [0] 2 3 2 2 2 3 9" xfId="17838"/>
    <cellStyle name="Comma [0] 2 3 2 2 2 4" xfId="1938"/>
    <cellStyle name="Comma [0] 2 3 2 2 2 4 2" xfId="7592"/>
    <cellStyle name="Comma [0] 2 3 2 2 2 4 2 2" xfId="15999"/>
    <cellStyle name="Comma [0] 2 3 2 2 2 4 2 2 2" xfId="41344"/>
    <cellStyle name="Comma [0] 2 3 2 2 2 4 2 3" xfId="31658"/>
    <cellStyle name="Comma [0] 2 3 2 2 2 4 2 4" xfId="21601"/>
    <cellStyle name="Comma [0] 2 3 2 2 2 4 2 5" xfId="56858"/>
    <cellStyle name="Comma [0] 2 3 2 2 2 4 3" xfId="4787"/>
    <cellStyle name="Comma [0] 2 3 2 2 2 4 3 2" xfId="13195"/>
    <cellStyle name="Comma [0] 2 3 2 2 2 4 3 2 2" xfId="45484"/>
    <cellStyle name="Comma [0] 2 3 2 2 2 4 3 3" xfId="35798"/>
    <cellStyle name="Comma [0] 2 3 2 2 2 4 3 4" xfId="26110"/>
    <cellStyle name="Comma [0] 2 3 2 2 2 4 4" xfId="10395"/>
    <cellStyle name="Comma [0] 2 3 2 2 2 4 4 2" xfId="38543"/>
    <cellStyle name="Comma [0] 2 3 2 2 2 4 5" xfId="28857"/>
    <cellStyle name="Comma [0] 2 3 2 2 2 4 6" xfId="48232"/>
    <cellStyle name="Comma [0] 2 3 2 2 2 4 7" xfId="51035"/>
    <cellStyle name="Comma [0] 2 3 2 2 2 4 8" xfId="18801"/>
    <cellStyle name="Comma [0] 2 3 2 2 2 4 9" xfId="54058"/>
    <cellStyle name="Comma [0] 2 3 2 2 2 5" xfId="2430"/>
    <cellStyle name="Comma [0] 2 3 2 2 2 5 2" xfId="8053"/>
    <cellStyle name="Comma [0] 2 3 2 2 2 5 2 2" xfId="16460"/>
    <cellStyle name="Comma [0] 2 3 2 2 2 5 2 2 2" xfId="41805"/>
    <cellStyle name="Comma [0] 2 3 2 2 2 5 2 3" xfId="32119"/>
    <cellStyle name="Comma [0] 2 3 2 2 2 5 2 4" xfId="22062"/>
    <cellStyle name="Comma [0] 2 3 2 2 2 5 2 5" xfId="57319"/>
    <cellStyle name="Comma [0] 2 3 2 2 2 5 3" xfId="5248"/>
    <cellStyle name="Comma [0] 2 3 2 2 2 5 3 2" xfId="13656"/>
    <cellStyle name="Comma [0] 2 3 2 2 2 5 3 3" xfId="39001"/>
    <cellStyle name="Comma [0] 2 3 2 2 2 5 4" xfId="10853"/>
    <cellStyle name="Comma [0] 2 3 2 2 2 5 4 2" xfId="29315"/>
    <cellStyle name="Comma [0] 2 3 2 2 2 5 5" xfId="48691"/>
    <cellStyle name="Comma [0] 2 3 2 2 2 5 6" xfId="51493"/>
    <cellStyle name="Comma [0] 2 3 2 2 2 5 7" xfId="19259"/>
    <cellStyle name="Comma [0] 2 3 2 2 2 5 8" xfId="54516"/>
    <cellStyle name="Comma [0] 2 3 2 2 2 6" xfId="2858"/>
    <cellStyle name="Comma [0] 2 3 2 2 2 6 2" xfId="8481"/>
    <cellStyle name="Comma [0] 2 3 2 2 2 6 2 2" xfId="16888"/>
    <cellStyle name="Comma [0] 2 3 2 2 2 6 2 2 2" xfId="42233"/>
    <cellStyle name="Comma [0] 2 3 2 2 2 6 2 3" xfId="32547"/>
    <cellStyle name="Comma [0] 2 3 2 2 2 6 2 4" xfId="22490"/>
    <cellStyle name="Comma [0] 2 3 2 2 2 6 2 5" xfId="57747"/>
    <cellStyle name="Comma [0] 2 3 2 2 2 6 3" xfId="5676"/>
    <cellStyle name="Comma [0] 2 3 2 2 2 6 3 2" xfId="14084"/>
    <cellStyle name="Comma [0] 2 3 2 2 2 6 3 3" xfId="39429"/>
    <cellStyle name="Comma [0] 2 3 2 2 2 6 4" xfId="11281"/>
    <cellStyle name="Comma [0] 2 3 2 2 2 6 4 2" xfId="29743"/>
    <cellStyle name="Comma [0] 2 3 2 2 2 6 5" xfId="49119"/>
    <cellStyle name="Comma [0] 2 3 2 2 2 6 6" xfId="51921"/>
    <cellStyle name="Comma [0] 2 3 2 2 2 6 7" xfId="19687"/>
    <cellStyle name="Comma [0] 2 3 2 2 2 6 8" xfId="54944"/>
    <cellStyle name="Comma [0] 2 3 2 2 2 7" xfId="6094"/>
    <cellStyle name="Comma [0] 2 3 2 2 2 7 2" xfId="14501"/>
    <cellStyle name="Comma [0] 2 3 2 2 2 7 2 2" xfId="39846"/>
    <cellStyle name="Comma [0] 2 3 2 2 2 7 3" xfId="30160"/>
    <cellStyle name="Comma [0] 2 3 2 2 2 7 4" xfId="20103"/>
    <cellStyle name="Comma [0] 2 3 2 2 2 7 5" xfId="55360"/>
    <cellStyle name="Comma [0] 2 3 2 2 2 8" xfId="3289"/>
    <cellStyle name="Comma [0] 2 3 2 2 2 8 2" xfId="11697"/>
    <cellStyle name="Comma [0] 2 3 2 2 2 8 2 2" xfId="42579"/>
    <cellStyle name="Comma [0] 2 3 2 2 2 8 3" xfId="32893"/>
    <cellStyle name="Comma [0] 2 3 2 2 2 8 4" xfId="22836"/>
    <cellStyle name="Comma [0] 2 3 2 2 2 9" xfId="8898"/>
    <cellStyle name="Comma [0] 2 3 2 2 2 9 2" xfId="42823"/>
    <cellStyle name="Comma [0] 2 3 2 2 2 9 3" xfId="33137"/>
    <cellStyle name="Comma [0] 2 3 2 2 2 9 4" xfId="23080"/>
    <cellStyle name="Comma [0] 2 3 2 2 3" xfId="210"/>
    <cellStyle name="Comma [0] 2 3 2 2 3 10" xfId="24882"/>
    <cellStyle name="Comma [0] 2 3 2 2 3 10 2" xfId="44278"/>
    <cellStyle name="Comma [0] 2 3 2 2 3 10 3" xfId="34592"/>
    <cellStyle name="Comma [0] 2 3 2 2 3 11" xfId="37047"/>
    <cellStyle name="Comma [0] 2 3 2 2 3 12" xfId="27361"/>
    <cellStyle name="Comma [0] 2 3 2 2 3 13" xfId="46734"/>
    <cellStyle name="Comma [0] 2 3 2 2 3 14" xfId="49539"/>
    <cellStyle name="Comma [0] 2 3 2 2 3 15" xfId="17305"/>
    <cellStyle name="Comma [0] 2 3 2 2 3 16" xfId="52268"/>
    <cellStyle name="Comma [0] 2 3 2 2 3 17" xfId="52562"/>
    <cellStyle name="Comma [0] 2 3 2 2 3 2" xfId="1465"/>
    <cellStyle name="Comma [0] 2 3 2 2 3 2 10" xfId="53629"/>
    <cellStyle name="Comma [0] 2 3 2 2 3 2 2" xfId="7163"/>
    <cellStyle name="Comma [0] 2 3 2 2 3 2 2 2" xfId="15570"/>
    <cellStyle name="Comma [0] 2 3 2 2 3 2 2 2 2" xfId="46418"/>
    <cellStyle name="Comma [0] 2 3 2 2 3 2 2 2 3" xfId="36732"/>
    <cellStyle name="Comma [0] 2 3 2 2 3 2 2 2 4" xfId="27045"/>
    <cellStyle name="Comma [0] 2 3 2 2 3 2 2 3" xfId="25828"/>
    <cellStyle name="Comma [0] 2 3 2 2 3 2 2 3 2" xfId="45218"/>
    <cellStyle name="Comma [0] 2 3 2 2 3 2 2 3 3" xfId="35532"/>
    <cellStyle name="Comma [0] 2 3 2 2 3 2 2 4" xfId="40915"/>
    <cellStyle name="Comma [0] 2 3 2 2 3 2 2 5" xfId="31229"/>
    <cellStyle name="Comma [0] 2 3 2 2 3 2 2 6" xfId="21172"/>
    <cellStyle name="Comma [0] 2 3 2 2 3 2 2 7" xfId="56429"/>
    <cellStyle name="Comma [0] 2 3 2 2 3 2 3" xfId="4358"/>
    <cellStyle name="Comma [0] 2 3 2 2 3 2 3 2" xfId="12766"/>
    <cellStyle name="Comma [0] 2 3 2 2 3 2 3 2 2" xfId="45825"/>
    <cellStyle name="Comma [0] 2 3 2 2 3 2 3 2 3" xfId="36139"/>
    <cellStyle name="Comma [0] 2 3 2 2 3 2 3 2 4" xfId="26451"/>
    <cellStyle name="Comma [0] 2 3 2 2 3 2 3 3" xfId="43146"/>
    <cellStyle name="Comma [0] 2 3 2 2 3 2 3 4" xfId="33460"/>
    <cellStyle name="Comma [0] 2 3 2 2 3 2 3 5" xfId="23493"/>
    <cellStyle name="Comma [0] 2 3 2 2 3 2 4" xfId="9966"/>
    <cellStyle name="Comma [0] 2 3 2 2 3 2 4 2" xfId="44625"/>
    <cellStyle name="Comma [0] 2 3 2 2 3 2 4 3" xfId="34939"/>
    <cellStyle name="Comma [0] 2 3 2 2 3 2 4 4" xfId="25230"/>
    <cellStyle name="Comma [0] 2 3 2 2 3 2 5" xfId="38114"/>
    <cellStyle name="Comma [0] 2 3 2 2 3 2 6" xfId="28428"/>
    <cellStyle name="Comma [0] 2 3 2 2 3 2 7" xfId="47803"/>
    <cellStyle name="Comma [0] 2 3 2 2 3 2 8" xfId="50606"/>
    <cellStyle name="Comma [0] 2 3 2 2 3 2 9" xfId="18372"/>
    <cellStyle name="Comma [0] 2 3 2 2 3 3" xfId="891"/>
    <cellStyle name="Comma [0] 2 3 2 2 3 3 10" xfId="53096"/>
    <cellStyle name="Comma [0] 2 3 2 2 3 3 2" xfId="6630"/>
    <cellStyle name="Comma [0] 2 3 2 2 3 3 2 2" xfId="15037"/>
    <cellStyle name="Comma [0] 2 3 2 2 3 3 2 2 2" xfId="46077"/>
    <cellStyle name="Comma [0] 2 3 2 2 3 3 2 2 3" xfId="36391"/>
    <cellStyle name="Comma [0] 2 3 2 2 3 3 2 2 4" xfId="26704"/>
    <cellStyle name="Comma [0] 2 3 2 2 3 3 2 3" xfId="40382"/>
    <cellStyle name="Comma [0] 2 3 2 2 3 3 2 4" xfId="30696"/>
    <cellStyle name="Comma [0] 2 3 2 2 3 3 2 5" xfId="20639"/>
    <cellStyle name="Comma [0] 2 3 2 2 3 3 2 6" xfId="55896"/>
    <cellStyle name="Comma [0] 2 3 2 2 3 3 3" xfId="3825"/>
    <cellStyle name="Comma [0] 2 3 2 2 3 3 3 2" xfId="12233"/>
    <cellStyle name="Comma [0] 2 3 2 2 3 3 3 2 2" xfId="43147"/>
    <cellStyle name="Comma [0] 2 3 2 2 3 3 3 3" xfId="33461"/>
    <cellStyle name="Comma [0] 2 3 2 2 3 3 3 4" xfId="23494"/>
    <cellStyle name="Comma [0] 2 3 2 2 3 3 4" xfId="9433"/>
    <cellStyle name="Comma [0] 2 3 2 2 3 3 4 2" xfId="44877"/>
    <cellStyle name="Comma [0] 2 3 2 2 3 3 4 3" xfId="35191"/>
    <cellStyle name="Comma [0] 2 3 2 2 3 3 4 4" xfId="25486"/>
    <cellStyle name="Comma [0] 2 3 2 2 3 3 5" xfId="37581"/>
    <cellStyle name="Comma [0] 2 3 2 2 3 3 6" xfId="27895"/>
    <cellStyle name="Comma [0] 2 3 2 2 3 3 7" xfId="47270"/>
    <cellStyle name="Comma [0] 2 3 2 2 3 3 8" xfId="50073"/>
    <cellStyle name="Comma [0] 2 3 2 2 3 3 9" xfId="17839"/>
    <cellStyle name="Comma [0] 2 3 2 2 3 4" xfId="1939"/>
    <cellStyle name="Comma [0] 2 3 2 2 3 4 2" xfId="7593"/>
    <cellStyle name="Comma [0] 2 3 2 2 3 4 2 2" xfId="16000"/>
    <cellStyle name="Comma [0] 2 3 2 2 3 4 2 2 2" xfId="41345"/>
    <cellStyle name="Comma [0] 2 3 2 2 3 4 2 3" xfId="31659"/>
    <cellStyle name="Comma [0] 2 3 2 2 3 4 2 4" xfId="21602"/>
    <cellStyle name="Comma [0] 2 3 2 2 3 4 2 5" xfId="56859"/>
    <cellStyle name="Comma [0] 2 3 2 2 3 4 3" xfId="4788"/>
    <cellStyle name="Comma [0] 2 3 2 2 3 4 3 2" xfId="13196"/>
    <cellStyle name="Comma [0] 2 3 2 2 3 4 3 2 2" xfId="45485"/>
    <cellStyle name="Comma [0] 2 3 2 2 3 4 3 3" xfId="35799"/>
    <cellStyle name="Comma [0] 2 3 2 2 3 4 3 4" xfId="26111"/>
    <cellStyle name="Comma [0] 2 3 2 2 3 4 4" xfId="10396"/>
    <cellStyle name="Comma [0] 2 3 2 2 3 4 4 2" xfId="38544"/>
    <cellStyle name="Comma [0] 2 3 2 2 3 4 5" xfId="28858"/>
    <cellStyle name="Comma [0] 2 3 2 2 3 4 6" xfId="48233"/>
    <cellStyle name="Comma [0] 2 3 2 2 3 4 7" xfId="51036"/>
    <cellStyle name="Comma [0] 2 3 2 2 3 4 8" xfId="18802"/>
    <cellStyle name="Comma [0] 2 3 2 2 3 4 9" xfId="54059"/>
    <cellStyle name="Comma [0] 2 3 2 2 3 5" xfId="2431"/>
    <cellStyle name="Comma [0] 2 3 2 2 3 5 2" xfId="8054"/>
    <cellStyle name="Comma [0] 2 3 2 2 3 5 2 2" xfId="16461"/>
    <cellStyle name="Comma [0] 2 3 2 2 3 5 2 2 2" xfId="41806"/>
    <cellStyle name="Comma [0] 2 3 2 2 3 5 2 3" xfId="32120"/>
    <cellStyle name="Comma [0] 2 3 2 2 3 5 2 4" xfId="22063"/>
    <cellStyle name="Comma [0] 2 3 2 2 3 5 2 5" xfId="57320"/>
    <cellStyle name="Comma [0] 2 3 2 2 3 5 3" xfId="5249"/>
    <cellStyle name="Comma [0] 2 3 2 2 3 5 3 2" xfId="13657"/>
    <cellStyle name="Comma [0] 2 3 2 2 3 5 3 3" xfId="39002"/>
    <cellStyle name="Comma [0] 2 3 2 2 3 5 4" xfId="10854"/>
    <cellStyle name="Comma [0] 2 3 2 2 3 5 4 2" xfId="29316"/>
    <cellStyle name="Comma [0] 2 3 2 2 3 5 5" xfId="48692"/>
    <cellStyle name="Comma [0] 2 3 2 2 3 5 6" xfId="51494"/>
    <cellStyle name="Comma [0] 2 3 2 2 3 5 7" xfId="19260"/>
    <cellStyle name="Comma [0] 2 3 2 2 3 5 8" xfId="54517"/>
    <cellStyle name="Comma [0] 2 3 2 2 3 6" xfId="2859"/>
    <cellStyle name="Comma [0] 2 3 2 2 3 6 2" xfId="8482"/>
    <cellStyle name="Comma [0] 2 3 2 2 3 6 2 2" xfId="16889"/>
    <cellStyle name="Comma [0] 2 3 2 2 3 6 2 2 2" xfId="42234"/>
    <cellStyle name="Comma [0] 2 3 2 2 3 6 2 3" xfId="32548"/>
    <cellStyle name="Comma [0] 2 3 2 2 3 6 2 4" xfId="22491"/>
    <cellStyle name="Comma [0] 2 3 2 2 3 6 2 5" xfId="57748"/>
    <cellStyle name="Comma [0] 2 3 2 2 3 6 3" xfId="5677"/>
    <cellStyle name="Comma [0] 2 3 2 2 3 6 3 2" xfId="14085"/>
    <cellStyle name="Comma [0] 2 3 2 2 3 6 3 3" xfId="39430"/>
    <cellStyle name="Comma [0] 2 3 2 2 3 6 4" xfId="11282"/>
    <cellStyle name="Comma [0] 2 3 2 2 3 6 4 2" xfId="29744"/>
    <cellStyle name="Comma [0] 2 3 2 2 3 6 5" xfId="49120"/>
    <cellStyle name="Comma [0] 2 3 2 2 3 6 6" xfId="51922"/>
    <cellStyle name="Comma [0] 2 3 2 2 3 6 7" xfId="19688"/>
    <cellStyle name="Comma [0] 2 3 2 2 3 6 8" xfId="54945"/>
    <cellStyle name="Comma [0] 2 3 2 2 3 7" xfId="6095"/>
    <cellStyle name="Comma [0] 2 3 2 2 3 7 2" xfId="14502"/>
    <cellStyle name="Comma [0] 2 3 2 2 3 7 2 2" xfId="39847"/>
    <cellStyle name="Comma [0] 2 3 2 2 3 7 3" xfId="30161"/>
    <cellStyle name="Comma [0] 2 3 2 2 3 7 4" xfId="20104"/>
    <cellStyle name="Comma [0] 2 3 2 2 3 7 5" xfId="55361"/>
    <cellStyle name="Comma [0] 2 3 2 2 3 8" xfId="3290"/>
    <cellStyle name="Comma [0] 2 3 2 2 3 8 2" xfId="11698"/>
    <cellStyle name="Comma [0] 2 3 2 2 3 8 2 2" xfId="42580"/>
    <cellStyle name="Comma [0] 2 3 2 2 3 8 3" xfId="32894"/>
    <cellStyle name="Comma [0] 2 3 2 2 3 8 4" xfId="22837"/>
    <cellStyle name="Comma [0] 2 3 2 2 3 9" xfId="8899"/>
    <cellStyle name="Comma [0] 2 3 2 2 3 9 2" xfId="42824"/>
    <cellStyle name="Comma [0] 2 3 2 2 3 9 3" xfId="33138"/>
    <cellStyle name="Comma [0] 2 3 2 2 3 9 4" xfId="23081"/>
    <cellStyle name="Comma [0] 2 3 2 2 4" xfId="211"/>
    <cellStyle name="Comma [0] 2 3 2 2 4 10" xfId="17306"/>
    <cellStyle name="Comma [0] 2 3 2 2 4 11" xfId="52563"/>
    <cellStyle name="Comma [0] 2 3 2 2 4 2" xfId="892"/>
    <cellStyle name="Comma [0] 2 3 2 2 4 2 2" xfId="6631"/>
    <cellStyle name="Comma [0] 2 3 2 2 4 2 2 2" xfId="15038"/>
    <cellStyle name="Comma [0] 2 3 2 2 4 2 2 2 2" xfId="40383"/>
    <cellStyle name="Comma [0] 2 3 2 2 4 2 2 3" xfId="30697"/>
    <cellStyle name="Comma [0] 2 3 2 2 4 2 2 4" xfId="20640"/>
    <cellStyle name="Comma [0] 2 3 2 2 4 2 2 5" xfId="55897"/>
    <cellStyle name="Comma [0] 2 3 2 2 4 2 3" xfId="3826"/>
    <cellStyle name="Comma [0] 2 3 2 2 4 2 3 2" xfId="12234"/>
    <cellStyle name="Comma [0] 2 3 2 2 4 2 3 2 2" xfId="46075"/>
    <cellStyle name="Comma [0] 2 3 2 2 4 2 3 3" xfId="36389"/>
    <cellStyle name="Comma [0] 2 3 2 2 4 2 3 4" xfId="26702"/>
    <cellStyle name="Comma [0] 2 3 2 2 4 2 4" xfId="9434"/>
    <cellStyle name="Comma [0] 2 3 2 2 4 2 4 2" xfId="37582"/>
    <cellStyle name="Comma [0] 2 3 2 2 4 2 5" xfId="27896"/>
    <cellStyle name="Comma [0] 2 3 2 2 4 2 6" xfId="47271"/>
    <cellStyle name="Comma [0] 2 3 2 2 4 2 7" xfId="50074"/>
    <cellStyle name="Comma [0] 2 3 2 2 4 2 8" xfId="17840"/>
    <cellStyle name="Comma [0] 2 3 2 2 4 2 9" xfId="53097"/>
    <cellStyle name="Comma [0] 2 3 2 2 4 3" xfId="6096"/>
    <cellStyle name="Comma [0] 2 3 2 2 4 3 2" xfId="14503"/>
    <cellStyle name="Comma [0] 2 3 2 2 4 3 2 2" xfId="39848"/>
    <cellStyle name="Comma [0] 2 3 2 2 4 3 3" xfId="30162"/>
    <cellStyle name="Comma [0] 2 3 2 2 4 3 4" xfId="20105"/>
    <cellStyle name="Comma [0] 2 3 2 2 4 3 5" xfId="55362"/>
    <cellStyle name="Comma [0] 2 3 2 2 4 4" xfId="3291"/>
    <cellStyle name="Comma [0] 2 3 2 2 4 4 2" xfId="11699"/>
    <cellStyle name="Comma [0] 2 3 2 2 4 4 2 2" xfId="43148"/>
    <cellStyle name="Comma [0] 2 3 2 2 4 4 3" xfId="33462"/>
    <cellStyle name="Comma [0] 2 3 2 2 4 4 4" xfId="23495"/>
    <cellStyle name="Comma [0] 2 3 2 2 4 5" xfId="8900"/>
    <cellStyle name="Comma [0] 2 3 2 2 4 5 2" xfId="44875"/>
    <cellStyle name="Comma [0] 2 3 2 2 4 5 3" xfId="35189"/>
    <cellStyle name="Comma [0] 2 3 2 2 4 5 4" xfId="25484"/>
    <cellStyle name="Comma [0] 2 3 2 2 4 6" xfId="37048"/>
    <cellStyle name="Comma [0] 2 3 2 2 4 7" xfId="27362"/>
    <cellStyle name="Comma [0] 2 3 2 2 4 8" xfId="46735"/>
    <cellStyle name="Comma [0] 2 3 2 2 4 9" xfId="49540"/>
    <cellStyle name="Comma [0] 2 3 2 2 5" xfId="718"/>
    <cellStyle name="Comma [0] 2 3 2 2 5 10" xfId="52926"/>
    <cellStyle name="Comma [0] 2 3 2 2 5 2" xfId="1169"/>
    <cellStyle name="Comma [0] 2 3 2 2 5 2 2" xfId="6908"/>
    <cellStyle name="Comma [0] 2 3 2 2 5 2 2 2" xfId="15315"/>
    <cellStyle name="Comma [0] 2 3 2 2 5 2 2 2 2" xfId="40660"/>
    <cellStyle name="Comma [0] 2 3 2 2 5 2 2 3" xfId="30974"/>
    <cellStyle name="Comma [0] 2 3 2 2 5 2 2 4" xfId="20917"/>
    <cellStyle name="Comma [0] 2 3 2 2 5 2 2 5" xfId="56174"/>
    <cellStyle name="Comma [0] 2 3 2 2 5 2 3" xfId="4103"/>
    <cellStyle name="Comma [0] 2 3 2 2 5 2 3 2" xfId="12511"/>
    <cellStyle name="Comma [0] 2 3 2 2 5 2 3 3" xfId="37859"/>
    <cellStyle name="Comma [0] 2 3 2 2 5 2 4" xfId="9711"/>
    <cellStyle name="Comma [0] 2 3 2 2 5 2 4 2" xfId="28173"/>
    <cellStyle name="Comma [0] 2 3 2 2 5 2 5" xfId="47548"/>
    <cellStyle name="Comma [0] 2 3 2 2 5 2 6" xfId="50351"/>
    <cellStyle name="Comma [0] 2 3 2 2 5 2 7" xfId="18117"/>
    <cellStyle name="Comma [0] 2 3 2 2 5 2 8" xfId="53374"/>
    <cellStyle name="Comma [0] 2 3 2 2 5 3" xfId="6459"/>
    <cellStyle name="Comma [0] 2 3 2 2 5 3 2" xfId="14866"/>
    <cellStyle name="Comma [0] 2 3 2 2 5 3 2 2" xfId="40211"/>
    <cellStyle name="Comma [0] 2 3 2 2 5 3 3" xfId="30525"/>
    <cellStyle name="Comma [0] 2 3 2 2 5 3 4" xfId="20468"/>
    <cellStyle name="Comma [0] 2 3 2 2 5 3 5" xfId="55725"/>
    <cellStyle name="Comma [0] 2 3 2 2 5 4" xfId="3654"/>
    <cellStyle name="Comma [0] 2 3 2 2 5 4 2" xfId="12062"/>
    <cellStyle name="Comma [0] 2 3 2 2 5 4 2 2" xfId="45483"/>
    <cellStyle name="Comma [0] 2 3 2 2 5 4 3" xfId="35797"/>
    <cellStyle name="Comma [0] 2 3 2 2 5 4 4" xfId="26109"/>
    <cellStyle name="Comma [0] 2 3 2 2 5 5" xfId="9263"/>
    <cellStyle name="Comma [0] 2 3 2 2 5 5 2" xfId="37411"/>
    <cellStyle name="Comma [0] 2 3 2 2 5 6" xfId="27725"/>
    <cellStyle name="Comma [0] 2 3 2 2 5 7" xfId="47099"/>
    <cellStyle name="Comma [0] 2 3 2 2 5 8" xfId="49903"/>
    <cellStyle name="Comma [0] 2 3 2 2 5 9" xfId="17669"/>
    <cellStyle name="Comma [0] 2 3 2 2 6" xfId="771"/>
    <cellStyle name="Comma [0] 2 3 2 2 6 2" xfId="1219"/>
    <cellStyle name="Comma [0] 2 3 2 2 6 2 2" xfId="6958"/>
    <cellStyle name="Comma [0] 2 3 2 2 6 2 2 2" xfId="15365"/>
    <cellStyle name="Comma [0] 2 3 2 2 6 2 2 2 2" xfId="40710"/>
    <cellStyle name="Comma [0] 2 3 2 2 6 2 2 3" xfId="31024"/>
    <cellStyle name="Comma [0] 2 3 2 2 6 2 2 4" xfId="20967"/>
    <cellStyle name="Comma [0] 2 3 2 2 6 2 2 5" xfId="56224"/>
    <cellStyle name="Comma [0] 2 3 2 2 6 2 3" xfId="4153"/>
    <cellStyle name="Comma [0] 2 3 2 2 6 2 3 2" xfId="12561"/>
    <cellStyle name="Comma [0] 2 3 2 2 6 2 3 3" xfId="37909"/>
    <cellStyle name="Comma [0] 2 3 2 2 6 2 4" xfId="9761"/>
    <cellStyle name="Comma [0] 2 3 2 2 6 2 4 2" xfId="28223"/>
    <cellStyle name="Comma [0] 2 3 2 2 6 2 5" xfId="47598"/>
    <cellStyle name="Comma [0] 2 3 2 2 6 2 6" xfId="50401"/>
    <cellStyle name="Comma [0] 2 3 2 2 6 2 7" xfId="18167"/>
    <cellStyle name="Comma [0] 2 3 2 2 6 2 8" xfId="53424"/>
    <cellStyle name="Comma [0] 2 3 2 2 6 3" xfId="6511"/>
    <cellStyle name="Comma [0] 2 3 2 2 6 3 2" xfId="14918"/>
    <cellStyle name="Comma [0] 2 3 2 2 6 3 2 2" xfId="40263"/>
    <cellStyle name="Comma [0] 2 3 2 2 6 3 3" xfId="30577"/>
    <cellStyle name="Comma [0] 2 3 2 2 6 3 4" xfId="20520"/>
    <cellStyle name="Comma [0] 2 3 2 2 6 3 5" xfId="55777"/>
    <cellStyle name="Comma [0] 2 3 2 2 6 4" xfId="3706"/>
    <cellStyle name="Comma [0] 2 3 2 2 6 4 2" xfId="12114"/>
    <cellStyle name="Comma [0] 2 3 2 2 6 4 3" xfId="37463"/>
    <cellStyle name="Comma [0] 2 3 2 2 6 5" xfId="9315"/>
    <cellStyle name="Comma [0] 2 3 2 2 6 5 2" xfId="27777"/>
    <cellStyle name="Comma [0] 2 3 2 2 6 6" xfId="47152"/>
    <cellStyle name="Comma [0] 2 3 2 2 6 7" xfId="49955"/>
    <cellStyle name="Comma [0] 2 3 2 2 6 8" xfId="17721"/>
    <cellStyle name="Comma [0] 2 3 2 2 6 9" xfId="52978"/>
    <cellStyle name="Comma [0] 2 3 2 2 7" xfId="822"/>
    <cellStyle name="Comma [0] 2 3 2 2 7 2" xfId="1270"/>
    <cellStyle name="Comma [0] 2 3 2 2 7 2 2" xfId="7009"/>
    <cellStyle name="Comma [0] 2 3 2 2 7 2 2 2" xfId="15416"/>
    <cellStyle name="Comma [0] 2 3 2 2 7 2 2 2 2" xfId="40761"/>
    <cellStyle name="Comma [0] 2 3 2 2 7 2 2 3" xfId="31075"/>
    <cellStyle name="Comma [0] 2 3 2 2 7 2 2 4" xfId="21018"/>
    <cellStyle name="Comma [0] 2 3 2 2 7 2 2 5" xfId="56275"/>
    <cellStyle name="Comma [0] 2 3 2 2 7 2 3" xfId="4204"/>
    <cellStyle name="Comma [0] 2 3 2 2 7 2 3 2" xfId="12612"/>
    <cellStyle name="Comma [0] 2 3 2 2 7 2 3 3" xfId="37960"/>
    <cellStyle name="Comma [0] 2 3 2 2 7 2 4" xfId="9812"/>
    <cellStyle name="Comma [0] 2 3 2 2 7 2 4 2" xfId="28274"/>
    <cellStyle name="Comma [0] 2 3 2 2 7 2 5" xfId="47649"/>
    <cellStyle name="Comma [0] 2 3 2 2 7 2 6" xfId="50452"/>
    <cellStyle name="Comma [0] 2 3 2 2 7 2 7" xfId="18218"/>
    <cellStyle name="Comma [0] 2 3 2 2 7 2 8" xfId="53475"/>
    <cellStyle name="Comma [0] 2 3 2 2 7 3" xfId="6562"/>
    <cellStyle name="Comma [0] 2 3 2 2 7 3 2" xfId="14969"/>
    <cellStyle name="Comma [0] 2 3 2 2 7 3 2 2" xfId="40314"/>
    <cellStyle name="Comma [0] 2 3 2 2 7 3 3" xfId="30628"/>
    <cellStyle name="Comma [0] 2 3 2 2 7 3 4" xfId="20571"/>
    <cellStyle name="Comma [0] 2 3 2 2 7 3 5" xfId="55828"/>
    <cellStyle name="Comma [0] 2 3 2 2 7 4" xfId="3757"/>
    <cellStyle name="Comma [0] 2 3 2 2 7 4 2" xfId="12165"/>
    <cellStyle name="Comma [0] 2 3 2 2 7 4 3" xfId="37514"/>
    <cellStyle name="Comma [0] 2 3 2 2 7 5" xfId="9366"/>
    <cellStyle name="Comma [0] 2 3 2 2 7 5 2" xfId="27828"/>
    <cellStyle name="Comma [0] 2 3 2 2 7 6" xfId="47203"/>
    <cellStyle name="Comma [0] 2 3 2 2 7 7" xfId="50006"/>
    <cellStyle name="Comma [0] 2 3 2 2 7 8" xfId="17772"/>
    <cellStyle name="Comma [0] 2 3 2 2 7 9" xfId="53029"/>
    <cellStyle name="Comma [0] 2 3 2 2 8" xfId="1463"/>
    <cellStyle name="Comma [0] 2 3 2 2 8 2" xfId="7161"/>
    <cellStyle name="Comma [0] 2 3 2 2 8 2 2" xfId="15568"/>
    <cellStyle name="Comma [0] 2 3 2 2 8 2 2 2" xfId="40913"/>
    <cellStyle name="Comma [0] 2 3 2 2 8 2 3" xfId="31227"/>
    <cellStyle name="Comma [0] 2 3 2 2 8 2 4" xfId="21170"/>
    <cellStyle name="Comma [0] 2 3 2 2 8 2 5" xfId="56427"/>
    <cellStyle name="Comma [0] 2 3 2 2 8 3" xfId="4356"/>
    <cellStyle name="Comma [0] 2 3 2 2 8 3 2" xfId="12764"/>
    <cellStyle name="Comma [0] 2 3 2 2 8 3 3" xfId="38112"/>
    <cellStyle name="Comma [0] 2 3 2 2 8 4" xfId="9964"/>
    <cellStyle name="Comma [0] 2 3 2 2 8 4 2" xfId="28426"/>
    <cellStyle name="Comma [0] 2 3 2 2 8 5" xfId="47801"/>
    <cellStyle name="Comma [0] 2 3 2 2 8 6" xfId="50604"/>
    <cellStyle name="Comma [0] 2 3 2 2 8 7" xfId="18370"/>
    <cellStyle name="Comma [0] 2 3 2 2 8 8" xfId="53627"/>
    <cellStyle name="Comma [0] 2 3 2 2 9" xfId="1937"/>
    <cellStyle name="Comma [0] 2 3 2 2 9 2" xfId="7591"/>
    <cellStyle name="Comma [0] 2 3 2 2 9 2 2" xfId="15998"/>
    <cellStyle name="Comma [0] 2 3 2 2 9 2 2 2" xfId="41343"/>
    <cellStyle name="Comma [0] 2 3 2 2 9 2 3" xfId="31657"/>
    <cellStyle name="Comma [0] 2 3 2 2 9 2 4" xfId="21600"/>
    <cellStyle name="Comma [0] 2 3 2 2 9 2 5" xfId="56857"/>
    <cellStyle name="Comma [0] 2 3 2 2 9 3" xfId="4786"/>
    <cellStyle name="Comma [0] 2 3 2 2 9 3 2" xfId="13194"/>
    <cellStyle name="Comma [0] 2 3 2 2 9 3 3" xfId="38542"/>
    <cellStyle name="Comma [0] 2 3 2 2 9 4" xfId="10394"/>
    <cellStyle name="Comma [0] 2 3 2 2 9 4 2" xfId="28856"/>
    <cellStyle name="Comma [0] 2 3 2 2 9 5" xfId="48231"/>
    <cellStyle name="Comma [0] 2 3 2 2 9 6" xfId="51034"/>
    <cellStyle name="Comma [0] 2 3 2 2 9 7" xfId="18800"/>
    <cellStyle name="Comma [0] 2 3 2 2 9 8" xfId="54057"/>
    <cellStyle name="Comma [0] 2 3 2 3" xfId="212"/>
    <cellStyle name="Comma [0] 2 3 2 3 10" xfId="24883"/>
    <cellStyle name="Comma [0] 2 3 2 3 10 2" xfId="44279"/>
    <cellStyle name="Comma [0] 2 3 2 3 10 3" xfId="34593"/>
    <cellStyle name="Comma [0] 2 3 2 3 11" xfId="37049"/>
    <cellStyle name="Comma [0] 2 3 2 3 12" xfId="27363"/>
    <cellStyle name="Comma [0] 2 3 2 3 13" xfId="46736"/>
    <cellStyle name="Comma [0] 2 3 2 3 14" xfId="49541"/>
    <cellStyle name="Comma [0] 2 3 2 3 15" xfId="17307"/>
    <cellStyle name="Comma [0] 2 3 2 3 16" xfId="52269"/>
    <cellStyle name="Comma [0] 2 3 2 3 17" xfId="52564"/>
    <cellStyle name="Comma [0] 2 3 2 3 2" xfId="1466"/>
    <cellStyle name="Comma [0] 2 3 2 3 2 10" xfId="53630"/>
    <cellStyle name="Comma [0] 2 3 2 3 2 2" xfId="7164"/>
    <cellStyle name="Comma [0] 2 3 2 3 2 2 2" xfId="15571"/>
    <cellStyle name="Comma [0] 2 3 2 3 2 2 2 2" xfId="46419"/>
    <cellStyle name="Comma [0] 2 3 2 3 2 2 2 3" xfId="36733"/>
    <cellStyle name="Comma [0] 2 3 2 3 2 2 2 4" xfId="27046"/>
    <cellStyle name="Comma [0] 2 3 2 3 2 2 3" xfId="25829"/>
    <cellStyle name="Comma [0] 2 3 2 3 2 2 3 2" xfId="45219"/>
    <cellStyle name="Comma [0] 2 3 2 3 2 2 3 3" xfId="35533"/>
    <cellStyle name="Comma [0] 2 3 2 3 2 2 4" xfId="40916"/>
    <cellStyle name="Comma [0] 2 3 2 3 2 2 5" xfId="31230"/>
    <cellStyle name="Comma [0] 2 3 2 3 2 2 6" xfId="21173"/>
    <cellStyle name="Comma [0] 2 3 2 3 2 2 7" xfId="56430"/>
    <cellStyle name="Comma [0] 2 3 2 3 2 3" xfId="4359"/>
    <cellStyle name="Comma [0] 2 3 2 3 2 3 2" xfId="12767"/>
    <cellStyle name="Comma [0] 2 3 2 3 2 3 2 2" xfId="45826"/>
    <cellStyle name="Comma [0] 2 3 2 3 2 3 2 3" xfId="36140"/>
    <cellStyle name="Comma [0] 2 3 2 3 2 3 2 4" xfId="26452"/>
    <cellStyle name="Comma [0] 2 3 2 3 2 3 3" xfId="43149"/>
    <cellStyle name="Comma [0] 2 3 2 3 2 3 4" xfId="33463"/>
    <cellStyle name="Comma [0] 2 3 2 3 2 3 5" xfId="23496"/>
    <cellStyle name="Comma [0] 2 3 2 3 2 4" xfId="9967"/>
    <cellStyle name="Comma [0] 2 3 2 3 2 4 2" xfId="44626"/>
    <cellStyle name="Comma [0] 2 3 2 3 2 4 3" xfId="34940"/>
    <cellStyle name="Comma [0] 2 3 2 3 2 4 4" xfId="25231"/>
    <cellStyle name="Comma [0] 2 3 2 3 2 5" xfId="38115"/>
    <cellStyle name="Comma [0] 2 3 2 3 2 6" xfId="28429"/>
    <cellStyle name="Comma [0] 2 3 2 3 2 7" xfId="47804"/>
    <cellStyle name="Comma [0] 2 3 2 3 2 8" xfId="50607"/>
    <cellStyle name="Comma [0] 2 3 2 3 2 9" xfId="18373"/>
    <cellStyle name="Comma [0] 2 3 2 3 3" xfId="893"/>
    <cellStyle name="Comma [0] 2 3 2 3 3 10" xfId="53098"/>
    <cellStyle name="Comma [0] 2 3 2 3 3 2" xfId="6632"/>
    <cellStyle name="Comma [0] 2 3 2 3 3 2 2" xfId="15039"/>
    <cellStyle name="Comma [0] 2 3 2 3 3 2 2 2" xfId="46078"/>
    <cellStyle name="Comma [0] 2 3 2 3 3 2 2 3" xfId="36392"/>
    <cellStyle name="Comma [0] 2 3 2 3 3 2 2 4" xfId="26705"/>
    <cellStyle name="Comma [0] 2 3 2 3 3 2 3" xfId="40384"/>
    <cellStyle name="Comma [0] 2 3 2 3 3 2 4" xfId="30698"/>
    <cellStyle name="Comma [0] 2 3 2 3 3 2 5" xfId="20641"/>
    <cellStyle name="Comma [0] 2 3 2 3 3 2 6" xfId="55898"/>
    <cellStyle name="Comma [0] 2 3 2 3 3 3" xfId="3827"/>
    <cellStyle name="Comma [0] 2 3 2 3 3 3 2" xfId="12235"/>
    <cellStyle name="Comma [0] 2 3 2 3 3 3 2 2" xfId="43150"/>
    <cellStyle name="Comma [0] 2 3 2 3 3 3 3" xfId="33464"/>
    <cellStyle name="Comma [0] 2 3 2 3 3 3 4" xfId="23497"/>
    <cellStyle name="Comma [0] 2 3 2 3 3 4" xfId="9435"/>
    <cellStyle name="Comma [0] 2 3 2 3 3 4 2" xfId="44878"/>
    <cellStyle name="Comma [0] 2 3 2 3 3 4 3" xfId="35192"/>
    <cellStyle name="Comma [0] 2 3 2 3 3 4 4" xfId="25487"/>
    <cellStyle name="Comma [0] 2 3 2 3 3 5" xfId="37583"/>
    <cellStyle name="Comma [0] 2 3 2 3 3 6" xfId="27897"/>
    <cellStyle name="Comma [0] 2 3 2 3 3 7" xfId="47272"/>
    <cellStyle name="Comma [0] 2 3 2 3 3 8" xfId="50075"/>
    <cellStyle name="Comma [0] 2 3 2 3 3 9" xfId="17841"/>
    <cellStyle name="Comma [0] 2 3 2 3 4" xfId="1940"/>
    <cellStyle name="Comma [0] 2 3 2 3 4 2" xfId="7594"/>
    <cellStyle name="Comma [0] 2 3 2 3 4 2 2" xfId="16001"/>
    <cellStyle name="Comma [0] 2 3 2 3 4 2 2 2" xfId="41346"/>
    <cellStyle name="Comma [0] 2 3 2 3 4 2 3" xfId="31660"/>
    <cellStyle name="Comma [0] 2 3 2 3 4 2 4" xfId="21603"/>
    <cellStyle name="Comma [0] 2 3 2 3 4 2 5" xfId="56860"/>
    <cellStyle name="Comma [0] 2 3 2 3 4 3" xfId="4789"/>
    <cellStyle name="Comma [0] 2 3 2 3 4 3 2" xfId="13197"/>
    <cellStyle name="Comma [0] 2 3 2 3 4 3 2 2" xfId="45486"/>
    <cellStyle name="Comma [0] 2 3 2 3 4 3 3" xfId="35800"/>
    <cellStyle name="Comma [0] 2 3 2 3 4 3 4" xfId="26112"/>
    <cellStyle name="Comma [0] 2 3 2 3 4 4" xfId="10397"/>
    <cellStyle name="Comma [0] 2 3 2 3 4 4 2" xfId="38545"/>
    <cellStyle name="Comma [0] 2 3 2 3 4 5" xfId="28859"/>
    <cellStyle name="Comma [0] 2 3 2 3 4 6" xfId="48234"/>
    <cellStyle name="Comma [0] 2 3 2 3 4 7" xfId="51037"/>
    <cellStyle name="Comma [0] 2 3 2 3 4 8" xfId="18803"/>
    <cellStyle name="Comma [0] 2 3 2 3 4 9" xfId="54060"/>
    <cellStyle name="Comma [0] 2 3 2 3 5" xfId="2432"/>
    <cellStyle name="Comma [0] 2 3 2 3 5 2" xfId="8055"/>
    <cellStyle name="Comma [0] 2 3 2 3 5 2 2" xfId="16462"/>
    <cellStyle name="Comma [0] 2 3 2 3 5 2 2 2" xfId="41807"/>
    <cellStyle name="Comma [0] 2 3 2 3 5 2 3" xfId="32121"/>
    <cellStyle name="Comma [0] 2 3 2 3 5 2 4" xfId="22064"/>
    <cellStyle name="Comma [0] 2 3 2 3 5 2 5" xfId="57321"/>
    <cellStyle name="Comma [0] 2 3 2 3 5 3" xfId="5250"/>
    <cellStyle name="Comma [0] 2 3 2 3 5 3 2" xfId="13658"/>
    <cellStyle name="Comma [0] 2 3 2 3 5 3 3" xfId="39003"/>
    <cellStyle name="Comma [0] 2 3 2 3 5 4" xfId="10855"/>
    <cellStyle name="Comma [0] 2 3 2 3 5 4 2" xfId="29317"/>
    <cellStyle name="Comma [0] 2 3 2 3 5 5" xfId="48693"/>
    <cellStyle name="Comma [0] 2 3 2 3 5 6" xfId="51495"/>
    <cellStyle name="Comma [0] 2 3 2 3 5 7" xfId="19261"/>
    <cellStyle name="Comma [0] 2 3 2 3 5 8" xfId="54518"/>
    <cellStyle name="Comma [0] 2 3 2 3 6" xfId="2860"/>
    <cellStyle name="Comma [0] 2 3 2 3 6 2" xfId="8483"/>
    <cellStyle name="Comma [0] 2 3 2 3 6 2 2" xfId="16890"/>
    <cellStyle name="Comma [0] 2 3 2 3 6 2 2 2" xfId="42235"/>
    <cellStyle name="Comma [0] 2 3 2 3 6 2 3" xfId="32549"/>
    <cellStyle name="Comma [0] 2 3 2 3 6 2 4" xfId="22492"/>
    <cellStyle name="Comma [0] 2 3 2 3 6 2 5" xfId="57749"/>
    <cellStyle name="Comma [0] 2 3 2 3 6 3" xfId="5678"/>
    <cellStyle name="Comma [0] 2 3 2 3 6 3 2" xfId="14086"/>
    <cellStyle name="Comma [0] 2 3 2 3 6 3 3" xfId="39431"/>
    <cellStyle name="Comma [0] 2 3 2 3 6 4" xfId="11283"/>
    <cellStyle name="Comma [0] 2 3 2 3 6 4 2" xfId="29745"/>
    <cellStyle name="Comma [0] 2 3 2 3 6 5" xfId="49121"/>
    <cellStyle name="Comma [0] 2 3 2 3 6 6" xfId="51923"/>
    <cellStyle name="Comma [0] 2 3 2 3 6 7" xfId="19689"/>
    <cellStyle name="Comma [0] 2 3 2 3 6 8" xfId="54946"/>
    <cellStyle name="Comma [0] 2 3 2 3 7" xfId="6097"/>
    <cellStyle name="Comma [0] 2 3 2 3 7 2" xfId="14504"/>
    <cellStyle name="Comma [0] 2 3 2 3 7 2 2" xfId="39849"/>
    <cellStyle name="Comma [0] 2 3 2 3 7 3" xfId="30163"/>
    <cellStyle name="Comma [0] 2 3 2 3 7 4" xfId="20106"/>
    <cellStyle name="Comma [0] 2 3 2 3 7 5" xfId="55363"/>
    <cellStyle name="Comma [0] 2 3 2 3 8" xfId="3292"/>
    <cellStyle name="Comma [0] 2 3 2 3 8 2" xfId="11700"/>
    <cellStyle name="Comma [0] 2 3 2 3 8 2 2" xfId="42581"/>
    <cellStyle name="Comma [0] 2 3 2 3 8 3" xfId="32895"/>
    <cellStyle name="Comma [0] 2 3 2 3 8 4" xfId="22838"/>
    <cellStyle name="Comma [0] 2 3 2 3 9" xfId="8901"/>
    <cellStyle name="Comma [0] 2 3 2 3 9 2" xfId="42825"/>
    <cellStyle name="Comma [0] 2 3 2 3 9 3" xfId="33139"/>
    <cellStyle name="Comma [0] 2 3 2 3 9 4" xfId="23082"/>
    <cellStyle name="Comma [0] 2 3 2 4" xfId="213"/>
    <cellStyle name="Comma [0] 2 3 2 4 10" xfId="27364"/>
    <cellStyle name="Comma [0] 2 3 2 4 11" xfId="46737"/>
    <cellStyle name="Comma [0] 2 3 2 4 12" xfId="49542"/>
    <cellStyle name="Comma [0] 2 3 2 4 13" xfId="17308"/>
    <cellStyle name="Comma [0] 2 3 2 4 14" xfId="52565"/>
    <cellStyle name="Comma [0] 2 3 2 4 2" xfId="214"/>
    <cellStyle name="Comma [0] 2 3 2 4 2 10" xfId="24885"/>
    <cellStyle name="Comma [0] 2 3 2 4 2 10 2" xfId="44281"/>
    <cellStyle name="Comma [0] 2 3 2 4 2 10 3" xfId="34595"/>
    <cellStyle name="Comma [0] 2 3 2 4 2 11" xfId="37051"/>
    <cellStyle name="Comma [0] 2 3 2 4 2 12" xfId="27365"/>
    <cellStyle name="Comma [0] 2 3 2 4 2 13" xfId="46738"/>
    <cellStyle name="Comma [0] 2 3 2 4 2 14" xfId="49543"/>
    <cellStyle name="Comma [0] 2 3 2 4 2 15" xfId="17309"/>
    <cellStyle name="Comma [0] 2 3 2 4 2 16" xfId="52270"/>
    <cellStyle name="Comma [0] 2 3 2 4 2 17" xfId="52566"/>
    <cellStyle name="Comma [0] 2 3 2 4 2 2" xfId="1468"/>
    <cellStyle name="Comma [0] 2 3 2 4 2 2 10" xfId="53632"/>
    <cellStyle name="Comma [0] 2 3 2 4 2 2 2" xfId="7166"/>
    <cellStyle name="Comma [0] 2 3 2 4 2 2 2 2" xfId="15573"/>
    <cellStyle name="Comma [0] 2 3 2 4 2 2 2 2 2" xfId="46420"/>
    <cellStyle name="Comma [0] 2 3 2 4 2 2 2 2 3" xfId="36734"/>
    <cellStyle name="Comma [0] 2 3 2 4 2 2 2 2 4" xfId="27047"/>
    <cellStyle name="Comma [0] 2 3 2 4 2 2 2 3" xfId="25830"/>
    <cellStyle name="Comma [0] 2 3 2 4 2 2 2 3 2" xfId="45220"/>
    <cellStyle name="Comma [0] 2 3 2 4 2 2 2 3 3" xfId="35534"/>
    <cellStyle name="Comma [0] 2 3 2 4 2 2 2 4" xfId="40918"/>
    <cellStyle name="Comma [0] 2 3 2 4 2 2 2 5" xfId="31232"/>
    <cellStyle name="Comma [0] 2 3 2 4 2 2 2 6" xfId="21175"/>
    <cellStyle name="Comma [0] 2 3 2 4 2 2 2 7" xfId="56432"/>
    <cellStyle name="Comma [0] 2 3 2 4 2 2 3" xfId="4361"/>
    <cellStyle name="Comma [0] 2 3 2 4 2 2 3 2" xfId="12769"/>
    <cellStyle name="Comma [0] 2 3 2 4 2 2 3 2 2" xfId="45827"/>
    <cellStyle name="Comma [0] 2 3 2 4 2 2 3 2 3" xfId="36141"/>
    <cellStyle name="Comma [0] 2 3 2 4 2 2 3 2 4" xfId="26453"/>
    <cellStyle name="Comma [0] 2 3 2 4 2 2 3 3" xfId="43151"/>
    <cellStyle name="Comma [0] 2 3 2 4 2 2 3 4" xfId="33465"/>
    <cellStyle name="Comma [0] 2 3 2 4 2 2 3 5" xfId="23498"/>
    <cellStyle name="Comma [0] 2 3 2 4 2 2 4" xfId="9969"/>
    <cellStyle name="Comma [0] 2 3 2 4 2 2 4 2" xfId="44627"/>
    <cellStyle name="Comma [0] 2 3 2 4 2 2 4 3" xfId="34941"/>
    <cellStyle name="Comma [0] 2 3 2 4 2 2 4 4" xfId="25232"/>
    <cellStyle name="Comma [0] 2 3 2 4 2 2 5" xfId="38117"/>
    <cellStyle name="Comma [0] 2 3 2 4 2 2 6" xfId="28431"/>
    <cellStyle name="Comma [0] 2 3 2 4 2 2 7" xfId="47806"/>
    <cellStyle name="Comma [0] 2 3 2 4 2 2 8" xfId="50609"/>
    <cellStyle name="Comma [0] 2 3 2 4 2 2 9" xfId="18375"/>
    <cellStyle name="Comma [0] 2 3 2 4 2 3" xfId="894"/>
    <cellStyle name="Comma [0] 2 3 2 4 2 3 10" xfId="53099"/>
    <cellStyle name="Comma [0] 2 3 2 4 2 3 2" xfId="6633"/>
    <cellStyle name="Comma [0] 2 3 2 4 2 3 2 2" xfId="15040"/>
    <cellStyle name="Comma [0] 2 3 2 4 2 3 2 2 2" xfId="46080"/>
    <cellStyle name="Comma [0] 2 3 2 4 2 3 2 2 3" xfId="36394"/>
    <cellStyle name="Comma [0] 2 3 2 4 2 3 2 2 4" xfId="26707"/>
    <cellStyle name="Comma [0] 2 3 2 4 2 3 2 3" xfId="40385"/>
    <cellStyle name="Comma [0] 2 3 2 4 2 3 2 4" xfId="30699"/>
    <cellStyle name="Comma [0] 2 3 2 4 2 3 2 5" xfId="20642"/>
    <cellStyle name="Comma [0] 2 3 2 4 2 3 2 6" xfId="55899"/>
    <cellStyle name="Comma [0] 2 3 2 4 2 3 3" xfId="3828"/>
    <cellStyle name="Comma [0] 2 3 2 4 2 3 3 2" xfId="12236"/>
    <cellStyle name="Comma [0] 2 3 2 4 2 3 3 2 2" xfId="43152"/>
    <cellStyle name="Comma [0] 2 3 2 4 2 3 3 3" xfId="33466"/>
    <cellStyle name="Comma [0] 2 3 2 4 2 3 3 4" xfId="23499"/>
    <cellStyle name="Comma [0] 2 3 2 4 2 3 4" xfId="9436"/>
    <cellStyle name="Comma [0] 2 3 2 4 2 3 4 2" xfId="44880"/>
    <cellStyle name="Comma [0] 2 3 2 4 2 3 4 3" xfId="35194"/>
    <cellStyle name="Comma [0] 2 3 2 4 2 3 4 4" xfId="25489"/>
    <cellStyle name="Comma [0] 2 3 2 4 2 3 5" xfId="37584"/>
    <cellStyle name="Comma [0] 2 3 2 4 2 3 6" xfId="27898"/>
    <cellStyle name="Comma [0] 2 3 2 4 2 3 7" xfId="47273"/>
    <cellStyle name="Comma [0] 2 3 2 4 2 3 8" xfId="50076"/>
    <cellStyle name="Comma [0] 2 3 2 4 2 3 9" xfId="17842"/>
    <cellStyle name="Comma [0] 2 3 2 4 2 4" xfId="1942"/>
    <cellStyle name="Comma [0] 2 3 2 4 2 4 2" xfId="7596"/>
    <cellStyle name="Comma [0] 2 3 2 4 2 4 2 2" xfId="16003"/>
    <cellStyle name="Comma [0] 2 3 2 4 2 4 2 2 2" xfId="41348"/>
    <cellStyle name="Comma [0] 2 3 2 4 2 4 2 3" xfId="31662"/>
    <cellStyle name="Comma [0] 2 3 2 4 2 4 2 4" xfId="21605"/>
    <cellStyle name="Comma [0] 2 3 2 4 2 4 2 5" xfId="56862"/>
    <cellStyle name="Comma [0] 2 3 2 4 2 4 3" xfId="4791"/>
    <cellStyle name="Comma [0] 2 3 2 4 2 4 3 2" xfId="13199"/>
    <cellStyle name="Comma [0] 2 3 2 4 2 4 3 2 2" xfId="45488"/>
    <cellStyle name="Comma [0] 2 3 2 4 2 4 3 3" xfId="35802"/>
    <cellStyle name="Comma [0] 2 3 2 4 2 4 3 4" xfId="26114"/>
    <cellStyle name="Comma [0] 2 3 2 4 2 4 4" xfId="10399"/>
    <cellStyle name="Comma [0] 2 3 2 4 2 4 4 2" xfId="38547"/>
    <cellStyle name="Comma [0] 2 3 2 4 2 4 5" xfId="28861"/>
    <cellStyle name="Comma [0] 2 3 2 4 2 4 6" xfId="48236"/>
    <cellStyle name="Comma [0] 2 3 2 4 2 4 7" xfId="51039"/>
    <cellStyle name="Comma [0] 2 3 2 4 2 4 8" xfId="18805"/>
    <cellStyle name="Comma [0] 2 3 2 4 2 4 9" xfId="54062"/>
    <cellStyle name="Comma [0] 2 3 2 4 2 5" xfId="2434"/>
    <cellStyle name="Comma [0] 2 3 2 4 2 5 2" xfId="8057"/>
    <cellStyle name="Comma [0] 2 3 2 4 2 5 2 2" xfId="16464"/>
    <cellStyle name="Comma [0] 2 3 2 4 2 5 2 2 2" xfId="41809"/>
    <cellStyle name="Comma [0] 2 3 2 4 2 5 2 3" xfId="32123"/>
    <cellStyle name="Comma [0] 2 3 2 4 2 5 2 4" xfId="22066"/>
    <cellStyle name="Comma [0] 2 3 2 4 2 5 2 5" xfId="57323"/>
    <cellStyle name="Comma [0] 2 3 2 4 2 5 3" xfId="5252"/>
    <cellStyle name="Comma [0] 2 3 2 4 2 5 3 2" xfId="13660"/>
    <cellStyle name="Comma [0] 2 3 2 4 2 5 3 3" xfId="39005"/>
    <cellStyle name="Comma [0] 2 3 2 4 2 5 4" xfId="10857"/>
    <cellStyle name="Comma [0] 2 3 2 4 2 5 4 2" xfId="29319"/>
    <cellStyle name="Comma [0] 2 3 2 4 2 5 5" xfId="48695"/>
    <cellStyle name="Comma [0] 2 3 2 4 2 5 6" xfId="51497"/>
    <cellStyle name="Comma [0] 2 3 2 4 2 5 7" xfId="19263"/>
    <cellStyle name="Comma [0] 2 3 2 4 2 5 8" xfId="54520"/>
    <cellStyle name="Comma [0] 2 3 2 4 2 6" xfId="2862"/>
    <cellStyle name="Comma [0] 2 3 2 4 2 6 2" xfId="8485"/>
    <cellStyle name="Comma [0] 2 3 2 4 2 6 2 2" xfId="16892"/>
    <cellStyle name="Comma [0] 2 3 2 4 2 6 2 2 2" xfId="42237"/>
    <cellStyle name="Comma [0] 2 3 2 4 2 6 2 3" xfId="32551"/>
    <cellStyle name="Comma [0] 2 3 2 4 2 6 2 4" xfId="22494"/>
    <cellStyle name="Comma [0] 2 3 2 4 2 6 2 5" xfId="57751"/>
    <cellStyle name="Comma [0] 2 3 2 4 2 6 3" xfId="5680"/>
    <cellStyle name="Comma [0] 2 3 2 4 2 6 3 2" xfId="14088"/>
    <cellStyle name="Comma [0] 2 3 2 4 2 6 3 3" xfId="39433"/>
    <cellStyle name="Comma [0] 2 3 2 4 2 6 4" xfId="11285"/>
    <cellStyle name="Comma [0] 2 3 2 4 2 6 4 2" xfId="29747"/>
    <cellStyle name="Comma [0] 2 3 2 4 2 6 5" xfId="49123"/>
    <cellStyle name="Comma [0] 2 3 2 4 2 6 6" xfId="51925"/>
    <cellStyle name="Comma [0] 2 3 2 4 2 6 7" xfId="19691"/>
    <cellStyle name="Comma [0] 2 3 2 4 2 6 8" xfId="54948"/>
    <cellStyle name="Comma [0] 2 3 2 4 2 7" xfId="6099"/>
    <cellStyle name="Comma [0] 2 3 2 4 2 7 2" xfId="14506"/>
    <cellStyle name="Comma [0] 2 3 2 4 2 7 2 2" xfId="39851"/>
    <cellStyle name="Comma [0] 2 3 2 4 2 7 3" xfId="30165"/>
    <cellStyle name="Comma [0] 2 3 2 4 2 7 4" xfId="20108"/>
    <cellStyle name="Comma [0] 2 3 2 4 2 7 5" xfId="55365"/>
    <cellStyle name="Comma [0] 2 3 2 4 2 8" xfId="3294"/>
    <cellStyle name="Comma [0] 2 3 2 4 2 8 2" xfId="11702"/>
    <cellStyle name="Comma [0] 2 3 2 4 2 8 2 2" xfId="42582"/>
    <cellStyle name="Comma [0] 2 3 2 4 2 8 3" xfId="32896"/>
    <cellStyle name="Comma [0] 2 3 2 4 2 8 4" xfId="22839"/>
    <cellStyle name="Comma [0] 2 3 2 4 2 9" xfId="8903"/>
    <cellStyle name="Comma [0] 2 3 2 4 2 9 2" xfId="42827"/>
    <cellStyle name="Comma [0] 2 3 2 4 2 9 3" xfId="33141"/>
    <cellStyle name="Comma [0] 2 3 2 4 2 9 4" xfId="23084"/>
    <cellStyle name="Comma [0] 2 3 2 4 3" xfId="1467"/>
    <cellStyle name="Comma [0] 2 3 2 4 3 2" xfId="7165"/>
    <cellStyle name="Comma [0] 2 3 2 4 3 2 2" xfId="15572"/>
    <cellStyle name="Comma [0] 2 3 2 4 3 2 2 2" xfId="46079"/>
    <cellStyle name="Comma [0] 2 3 2 4 3 2 2 3" xfId="36393"/>
    <cellStyle name="Comma [0] 2 3 2 4 3 2 2 4" xfId="26706"/>
    <cellStyle name="Comma [0] 2 3 2 4 3 2 3" xfId="40917"/>
    <cellStyle name="Comma [0] 2 3 2 4 3 2 4" xfId="31231"/>
    <cellStyle name="Comma [0] 2 3 2 4 3 2 5" xfId="21174"/>
    <cellStyle name="Comma [0] 2 3 2 4 3 2 6" xfId="56431"/>
    <cellStyle name="Comma [0] 2 3 2 4 3 3" xfId="4360"/>
    <cellStyle name="Comma [0] 2 3 2 4 3 3 2" xfId="12768"/>
    <cellStyle name="Comma [0] 2 3 2 4 3 3 2 2" xfId="44879"/>
    <cellStyle name="Comma [0] 2 3 2 4 3 3 3" xfId="35193"/>
    <cellStyle name="Comma [0] 2 3 2 4 3 3 4" xfId="25488"/>
    <cellStyle name="Comma [0] 2 3 2 4 3 4" xfId="9968"/>
    <cellStyle name="Comma [0] 2 3 2 4 3 4 2" xfId="38116"/>
    <cellStyle name="Comma [0] 2 3 2 4 3 5" xfId="28430"/>
    <cellStyle name="Comma [0] 2 3 2 4 3 6" xfId="47805"/>
    <cellStyle name="Comma [0] 2 3 2 4 3 7" xfId="50608"/>
    <cellStyle name="Comma [0] 2 3 2 4 3 8" xfId="18374"/>
    <cellStyle name="Comma [0] 2 3 2 4 3 9" xfId="53631"/>
    <cellStyle name="Comma [0] 2 3 2 4 4" xfId="1941"/>
    <cellStyle name="Comma [0] 2 3 2 4 4 2" xfId="7595"/>
    <cellStyle name="Comma [0] 2 3 2 4 4 2 2" xfId="16002"/>
    <cellStyle name="Comma [0] 2 3 2 4 4 2 2 2" xfId="41347"/>
    <cellStyle name="Comma [0] 2 3 2 4 4 2 3" xfId="31661"/>
    <cellStyle name="Comma [0] 2 3 2 4 4 2 4" xfId="21604"/>
    <cellStyle name="Comma [0] 2 3 2 4 4 2 5" xfId="56861"/>
    <cellStyle name="Comma [0] 2 3 2 4 4 3" xfId="4790"/>
    <cellStyle name="Comma [0] 2 3 2 4 4 3 2" xfId="13198"/>
    <cellStyle name="Comma [0] 2 3 2 4 4 3 2 2" xfId="45487"/>
    <cellStyle name="Comma [0] 2 3 2 4 4 3 3" xfId="35801"/>
    <cellStyle name="Comma [0] 2 3 2 4 4 3 4" xfId="26113"/>
    <cellStyle name="Comma [0] 2 3 2 4 4 4" xfId="10398"/>
    <cellStyle name="Comma [0] 2 3 2 4 4 4 2" xfId="38546"/>
    <cellStyle name="Comma [0] 2 3 2 4 4 5" xfId="28860"/>
    <cellStyle name="Comma [0] 2 3 2 4 4 6" xfId="48235"/>
    <cellStyle name="Comma [0] 2 3 2 4 4 7" xfId="51038"/>
    <cellStyle name="Comma [0] 2 3 2 4 4 8" xfId="18804"/>
    <cellStyle name="Comma [0] 2 3 2 4 4 9" xfId="54061"/>
    <cellStyle name="Comma [0] 2 3 2 4 5" xfId="2433"/>
    <cellStyle name="Comma [0] 2 3 2 4 5 2" xfId="8056"/>
    <cellStyle name="Comma [0] 2 3 2 4 5 2 2" xfId="16463"/>
    <cellStyle name="Comma [0] 2 3 2 4 5 2 2 2" xfId="41808"/>
    <cellStyle name="Comma [0] 2 3 2 4 5 2 3" xfId="32122"/>
    <cellStyle name="Comma [0] 2 3 2 4 5 2 4" xfId="22065"/>
    <cellStyle name="Comma [0] 2 3 2 4 5 2 5" xfId="57322"/>
    <cellStyle name="Comma [0] 2 3 2 4 5 3" xfId="5251"/>
    <cellStyle name="Comma [0] 2 3 2 4 5 3 2" xfId="13659"/>
    <cellStyle name="Comma [0] 2 3 2 4 5 3 3" xfId="39004"/>
    <cellStyle name="Comma [0] 2 3 2 4 5 4" xfId="10856"/>
    <cellStyle name="Comma [0] 2 3 2 4 5 4 2" xfId="29318"/>
    <cellStyle name="Comma [0] 2 3 2 4 5 5" xfId="48694"/>
    <cellStyle name="Comma [0] 2 3 2 4 5 6" xfId="51496"/>
    <cellStyle name="Comma [0] 2 3 2 4 5 7" xfId="19262"/>
    <cellStyle name="Comma [0] 2 3 2 4 5 8" xfId="54519"/>
    <cellStyle name="Comma [0] 2 3 2 4 6" xfId="2861"/>
    <cellStyle name="Comma [0] 2 3 2 4 6 2" xfId="8484"/>
    <cellStyle name="Comma [0] 2 3 2 4 6 2 2" xfId="16891"/>
    <cellStyle name="Comma [0] 2 3 2 4 6 2 2 2" xfId="42236"/>
    <cellStyle name="Comma [0] 2 3 2 4 6 2 3" xfId="32550"/>
    <cellStyle name="Comma [0] 2 3 2 4 6 2 4" xfId="22493"/>
    <cellStyle name="Comma [0] 2 3 2 4 6 2 5" xfId="57750"/>
    <cellStyle name="Comma [0] 2 3 2 4 6 3" xfId="5679"/>
    <cellStyle name="Comma [0] 2 3 2 4 6 3 2" xfId="14087"/>
    <cellStyle name="Comma [0] 2 3 2 4 6 3 3" xfId="39432"/>
    <cellStyle name="Comma [0] 2 3 2 4 6 4" xfId="11284"/>
    <cellStyle name="Comma [0] 2 3 2 4 6 4 2" xfId="29746"/>
    <cellStyle name="Comma [0] 2 3 2 4 6 5" xfId="49122"/>
    <cellStyle name="Comma [0] 2 3 2 4 6 6" xfId="51924"/>
    <cellStyle name="Comma [0] 2 3 2 4 6 7" xfId="19690"/>
    <cellStyle name="Comma [0] 2 3 2 4 6 8" xfId="54947"/>
    <cellStyle name="Comma [0] 2 3 2 4 7" xfId="6098"/>
    <cellStyle name="Comma [0] 2 3 2 4 7 2" xfId="14505"/>
    <cellStyle name="Comma [0] 2 3 2 4 7 2 2" xfId="39850"/>
    <cellStyle name="Comma [0] 2 3 2 4 7 3" xfId="30164"/>
    <cellStyle name="Comma [0] 2 3 2 4 7 4" xfId="20107"/>
    <cellStyle name="Comma [0] 2 3 2 4 7 5" xfId="55364"/>
    <cellStyle name="Comma [0] 2 3 2 4 8" xfId="3293"/>
    <cellStyle name="Comma [0] 2 3 2 4 8 2" xfId="11701"/>
    <cellStyle name="Comma [0] 2 3 2 4 8 2 2" xfId="44280"/>
    <cellStyle name="Comma [0] 2 3 2 4 8 3" xfId="34594"/>
    <cellStyle name="Comma [0] 2 3 2 4 8 4" xfId="24884"/>
    <cellStyle name="Comma [0] 2 3 2 4 9" xfId="8902"/>
    <cellStyle name="Comma [0] 2 3 2 4 9 2" xfId="37050"/>
    <cellStyle name="Comma [0] 2 3 2 5" xfId="215"/>
    <cellStyle name="Comma [0] 2 3 2 5 10" xfId="23500"/>
    <cellStyle name="Comma [0] 2 3 2 5 10 2" xfId="43153"/>
    <cellStyle name="Comma [0] 2 3 2 5 10 3" xfId="33467"/>
    <cellStyle name="Comma [0] 2 3 2 5 11" xfId="24886"/>
    <cellStyle name="Comma [0] 2 3 2 5 11 2" xfId="44282"/>
    <cellStyle name="Comma [0] 2 3 2 5 11 3" xfId="34596"/>
    <cellStyle name="Comma [0] 2 3 2 5 12" xfId="37052"/>
    <cellStyle name="Comma [0] 2 3 2 5 13" xfId="27366"/>
    <cellStyle name="Comma [0] 2 3 2 5 14" xfId="46739"/>
    <cellStyle name="Comma [0] 2 3 2 5 15" xfId="49544"/>
    <cellStyle name="Comma [0] 2 3 2 5 16" xfId="17310"/>
    <cellStyle name="Comma [0] 2 3 2 5 17" xfId="52271"/>
    <cellStyle name="Comma [0] 2 3 2 5 18" xfId="52567"/>
    <cellStyle name="Comma [0] 2 3 2 5 2" xfId="1469"/>
    <cellStyle name="Comma [0] 2 3 2 5 2 10" xfId="53633"/>
    <cellStyle name="Comma [0] 2 3 2 5 2 2" xfId="7167"/>
    <cellStyle name="Comma [0] 2 3 2 5 2 2 2" xfId="15574"/>
    <cellStyle name="Comma [0] 2 3 2 5 2 2 2 2" xfId="27048"/>
    <cellStyle name="Comma [0] 2 3 2 5 2 2 2 2 2" xfId="46421"/>
    <cellStyle name="Comma [0] 2 3 2 5 2 2 2 2 3" xfId="36735"/>
    <cellStyle name="Comma [0] 2 3 2 5 2 2 2 3" xfId="43155"/>
    <cellStyle name="Comma [0] 2 3 2 5 2 2 2 4" xfId="33469"/>
    <cellStyle name="Comma [0] 2 3 2 5 2 2 2 5" xfId="23502"/>
    <cellStyle name="Comma [0] 2 3 2 5 2 2 3" xfId="25831"/>
    <cellStyle name="Comma [0] 2 3 2 5 2 2 3 2" xfId="45221"/>
    <cellStyle name="Comma [0] 2 3 2 5 2 2 3 3" xfId="35535"/>
    <cellStyle name="Comma [0] 2 3 2 5 2 2 4" xfId="40919"/>
    <cellStyle name="Comma [0] 2 3 2 5 2 2 5" xfId="31233"/>
    <cellStyle name="Comma [0] 2 3 2 5 2 2 6" xfId="21176"/>
    <cellStyle name="Comma [0] 2 3 2 5 2 2 7" xfId="56433"/>
    <cellStyle name="Comma [0] 2 3 2 5 2 3" xfId="4362"/>
    <cellStyle name="Comma [0] 2 3 2 5 2 3 2" xfId="12770"/>
    <cellStyle name="Comma [0] 2 3 2 5 2 3 2 2" xfId="45828"/>
    <cellStyle name="Comma [0] 2 3 2 5 2 3 2 3" xfId="36142"/>
    <cellStyle name="Comma [0] 2 3 2 5 2 3 2 4" xfId="26454"/>
    <cellStyle name="Comma [0] 2 3 2 5 2 3 3" xfId="43154"/>
    <cellStyle name="Comma [0] 2 3 2 5 2 3 4" xfId="33468"/>
    <cellStyle name="Comma [0] 2 3 2 5 2 3 5" xfId="23501"/>
    <cellStyle name="Comma [0] 2 3 2 5 2 4" xfId="9970"/>
    <cellStyle name="Comma [0] 2 3 2 5 2 4 2" xfId="44628"/>
    <cellStyle name="Comma [0] 2 3 2 5 2 4 3" xfId="34942"/>
    <cellStyle name="Comma [0] 2 3 2 5 2 4 4" xfId="25233"/>
    <cellStyle name="Comma [0] 2 3 2 5 2 5" xfId="38118"/>
    <cellStyle name="Comma [0] 2 3 2 5 2 6" xfId="28432"/>
    <cellStyle name="Comma [0] 2 3 2 5 2 7" xfId="47807"/>
    <cellStyle name="Comma [0] 2 3 2 5 2 8" xfId="50610"/>
    <cellStyle name="Comma [0] 2 3 2 5 2 9" xfId="18376"/>
    <cellStyle name="Comma [0] 2 3 2 5 3" xfId="895"/>
    <cellStyle name="Comma [0] 2 3 2 5 3 10" xfId="53100"/>
    <cellStyle name="Comma [0] 2 3 2 5 3 2" xfId="6634"/>
    <cellStyle name="Comma [0] 2 3 2 5 3 2 2" xfId="15041"/>
    <cellStyle name="Comma [0] 2 3 2 5 3 2 2 2" xfId="46081"/>
    <cellStyle name="Comma [0] 2 3 2 5 3 2 2 3" xfId="36395"/>
    <cellStyle name="Comma [0] 2 3 2 5 3 2 2 4" xfId="26708"/>
    <cellStyle name="Comma [0] 2 3 2 5 3 2 3" xfId="40386"/>
    <cellStyle name="Comma [0] 2 3 2 5 3 2 4" xfId="30700"/>
    <cellStyle name="Comma [0] 2 3 2 5 3 2 5" xfId="20643"/>
    <cellStyle name="Comma [0] 2 3 2 5 3 2 6" xfId="55900"/>
    <cellStyle name="Comma [0] 2 3 2 5 3 3" xfId="3829"/>
    <cellStyle name="Comma [0] 2 3 2 5 3 3 2" xfId="12237"/>
    <cellStyle name="Comma [0] 2 3 2 5 3 3 2 2" xfId="43156"/>
    <cellStyle name="Comma [0] 2 3 2 5 3 3 3" xfId="33470"/>
    <cellStyle name="Comma [0] 2 3 2 5 3 3 4" xfId="23503"/>
    <cellStyle name="Comma [0] 2 3 2 5 3 4" xfId="9437"/>
    <cellStyle name="Comma [0] 2 3 2 5 3 4 2" xfId="44881"/>
    <cellStyle name="Comma [0] 2 3 2 5 3 4 3" xfId="35195"/>
    <cellStyle name="Comma [0] 2 3 2 5 3 4 4" xfId="25490"/>
    <cellStyle name="Comma [0] 2 3 2 5 3 5" xfId="37585"/>
    <cellStyle name="Comma [0] 2 3 2 5 3 6" xfId="27899"/>
    <cellStyle name="Comma [0] 2 3 2 5 3 7" xfId="47274"/>
    <cellStyle name="Comma [0] 2 3 2 5 3 8" xfId="50077"/>
    <cellStyle name="Comma [0] 2 3 2 5 3 9" xfId="17843"/>
    <cellStyle name="Comma [0] 2 3 2 5 4" xfId="1943"/>
    <cellStyle name="Comma [0] 2 3 2 5 4 2" xfId="7597"/>
    <cellStyle name="Comma [0] 2 3 2 5 4 2 2" xfId="16004"/>
    <cellStyle name="Comma [0] 2 3 2 5 4 2 2 2" xfId="41349"/>
    <cellStyle name="Comma [0] 2 3 2 5 4 2 3" xfId="31663"/>
    <cellStyle name="Comma [0] 2 3 2 5 4 2 4" xfId="21606"/>
    <cellStyle name="Comma [0] 2 3 2 5 4 2 5" xfId="56863"/>
    <cellStyle name="Comma [0] 2 3 2 5 4 3" xfId="4792"/>
    <cellStyle name="Comma [0] 2 3 2 5 4 3 2" xfId="13200"/>
    <cellStyle name="Comma [0] 2 3 2 5 4 3 2 2" xfId="45489"/>
    <cellStyle name="Comma [0] 2 3 2 5 4 3 3" xfId="35803"/>
    <cellStyle name="Comma [0] 2 3 2 5 4 3 4" xfId="26115"/>
    <cellStyle name="Comma [0] 2 3 2 5 4 4" xfId="10400"/>
    <cellStyle name="Comma [0] 2 3 2 5 4 4 2" xfId="38548"/>
    <cellStyle name="Comma [0] 2 3 2 5 4 5" xfId="28862"/>
    <cellStyle name="Comma [0] 2 3 2 5 4 6" xfId="48237"/>
    <cellStyle name="Comma [0] 2 3 2 5 4 7" xfId="51040"/>
    <cellStyle name="Comma [0] 2 3 2 5 4 8" xfId="18806"/>
    <cellStyle name="Comma [0] 2 3 2 5 4 9" xfId="54063"/>
    <cellStyle name="Comma [0] 2 3 2 5 5" xfId="2435"/>
    <cellStyle name="Comma [0] 2 3 2 5 5 2" xfId="8058"/>
    <cellStyle name="Comma [0] 2 3 2 5 5 2 2" xfId="16465"/>
    <cellStyle name="Comma [0] 2 3 2 5 5 2 2 2" xfId="41810"/>
    <cellStyle name="Comma [0] 2 3 2 5 5 2 3" xfId="32124"/>
    <cellStyle name="Comma [0] 2 3 2 5 5 2 4" xfId="22067"/>
    <cellStyle name="Comma [0] 2 3 2 5 5 2 5" xfId="57324"/>
    <cellStyle name="Comma [0] 2 3 2 5 5 3" xfId="5253"/>
    <cellStyle name="Comma [0] 2 3 2 5 5 3 2" xfId="13661"/>
    <cellStyle name="Comma [0] 2 3 2 5 5 3 3" xfId="39006"/>
    <cellStyle name="Comma [0] 2 3 2 5 5 4" xfId="10858"/>
    <cellStyle name="Comma [0] 2 3 2 5 5 4 2" xfId="29320"/>
    <cellStyle name="Comma [0] 2 3 2 5 5 5" xfId="48696"/>
    <cellStyle name="Comma [0] 2 3 2 5 5 6" xfId="51498"/>
    <cellStyle name="Comma [0] 2 3 2 5 5 7" xfId="19264"/>
    <cellStyle name="Comma [0] 2 3 2 5 5 8" xfId="54521"/>
    <cellStyle name="Comma [0] 2 3 2 5 6" xfId="2863"/>
    <cellStyle name="Comma [0] 2 3 2 5 6 2" xfId="8486"/>
    <cellStyle name="Comma [0] 2 3 2 5 6 2 2" xfId="16893"/>
    <cellStyle name="Comma [0] 2 3 2 5 6 2 2 2" xfId="42238"/>
    <cellStyle name="Comma [0] 2 3 2 5 6 2 3" xfId="32552"/>
    <cellStyle name="Comma [0] 2 3 2 5 6 2 4" xfId="22495"/>
    <cellStyle name="Comma [0] 2 3 2 5 6 2 5" xfId="57752"/>
    <cellStyle name="Comma [0] 2 3 2 5 6 3" xfId="5681"/>
    <cellStyle name="Comma [0] 2 3 2 5 6 3 2" xfId="14089"/>
    <cellStyle name="Comma [0] 2 3 2 5 6 3 3" xfId="39434"/>
    <cellStyle name="Comma [0] 2 3 2 5 6 4" xfId="11286"/>
    <cellStyle name="Comma [0] 2 3 2 5 6 4 2" xfId="29748"/>
    <cellStyle name="Comma [0] 2 3 2 5 6 5" xfId="49124"/>
    <cellStyle name="Comma [0] 2 3 2 5 6 6" xfId="51926"/>
    <cellStyle name="Comma [0] 2 3 2 5 6 7" xfId="19692"/>
    <cellStyle name="Comma [0] 2 3 2 5 6 8" xfId="54949"/>
    <cellStyle name="Comma [0] 2 3 2 5 7" xfId="6100"/>
    <cellStyle name="Comma [0] 2 3 2 5 7 2" xfId="14507"/>
    <cellStyle name="Comma [0] 2 3 2 5 7 2 2" xfId="39852"/>
    <cellStyle name="Comma [0] 2 3 2 5 7 3" xfId="30166"/>
    <cellStyle name="Comma [0] 2 3 2 5 7 4" xfId="20109"/>
    <cellStyle name="Comma [0] 2 3 2 5 7 5" xfId="55366"/>
    <cellStyle name="Comma [0] 2 3 2 5 8" xfId="3295"/>
    <cellStyle name="Comma [0] 2 3 2 5 8 2" xfId="11703"/>
    <cellStyle name="Comma [0] 2 3 2 5 8 2 2" xfId="42583"/>
    <cellStyle name="Comma [0] 2 3 2 5 8 3" xfId="32897"/>
    <cellStyle name="Comma [0] 2 3 2 5 8 4" xfId="22840"/>
    <cellStyle name="Comma [0] 2 3 2 5 9" xfId="8904"/>
    <cellStyle name="Comma [0] 2 3 2 5 9 2" xfId="42828"/>
    <cellStyle name="Comma [0] 2 3 2 5 9 3" xfId="33142"/>
    <cellStyle name="Comma [0] 2 3 2 5 9 4" xfId="23085"/>
    <cellStyle name="Comma [0] 2 3 2 6" xfId="1462"/>
    <cellStyle name="Comma [0] 2 3 2 6 2" xfId="7160"/>
    <cellStyle name="Comma [0] 2 3 2 6 2 2" xfId="15567"/>
    <cellStyle name="Comma [0] 2 3 2 6 2 2 2" xfId="46074"/>
    <cellStyle name="Comma [0] 2 3 2 6 2 2 3" xfId="36388"/>
    <cellStyle name="Comma [0] 2 3 2 6 2 2 4" xfId="26701"/>
    <cellStyle name="Comma [0] 2 3 2 6 2 3" xfId="40912"/>
    <cellStyle name="Comma [0] 2 3 2 6 2 4" xfId="31226"/>
    <cellStyle name="Comma [0] 2 3 2 6 2 5" xfId="21169"/>
    <cellStyle name="Comma [0] 2 3 2 6 2 6" xfId="56426"/>
    <cellStyle name="Comma [0] 2 3 2 6 3" xfId="4355"/>
    <cellStyle name="Comma [0] 2 3 2 6 3 2" xfId="12763"/>
    <cellStyle name="Comma [0] 2 3 2 6 3 2 2" xfId="44874"/>
    <cellStyle name="Comma [0] 2 3 2 6 3 3" xfId="35188"/>
    <cellStyle name="Comma [0] 2 3 2 6 3 4" xfId="25483"/>
    <cellStyle name="Comma [0] 2 3 2 6 4" xfId="9963"/>
    <cellStyle name="Comma [0] 2 3 2 6 4 2" xfId="38111"/>
    <cellStyle name="Comma [0] 2 3 2 6 5" xfId="28425"/>
    <cellStyle name="Comma [0] 2 3 2 6 6" xfId="47800"/>
    <cellStyle name="Comma [0] 2 3 2 6 7" xfId="50603"/>
    <cellStyle name="Comma [0] 2 3 2 6 8" xfId="18369"/>
    <cellStyle name="Comma [0] 2 3 2 6 9" xfId="53626"/>
    <cellStyle name="Comma [0] 2 3 2 7" xfId="1936"/>
    <cellStyle name="Comma [0] 2 3 2 7 2" xfId="7590"/>
    <cellStyle name="Comma [0] 2 3 2 7 2 2" xfId="15997"/>
    <cellStyle name="Comma [0] 2 3 2 7 2 2 2" xfId="41342"/>
    <cellStyle name="Comma [0] 2 3 2 7 2 3" xfId="31656"/>
    <cellStyle name="Comma [0] 2 3 2 7 2 4" xfId="21599"/>
    <cellStyle name="Comma [0] 2 3 2 7 2 5" xfId="56856"/>
    <cellStyle name="Comma [0] 2 3 2 7 3" xfId="4785"/>
    <cellStyle name="Comma [0] 2 3 2 7 3 2" xfId="13193"/>
    <cellStyle name="Comma [0] 2 3 2 7 3 2 2" xfId="45482"/>
    <cellStyle name="Comma [0] 2 3 2 7 3 3" xfId="35796"/>
    <cellStyle name="Comma [0] 2 3 2 7 3 4" xfId="26108"/>
    <cellStyle name="Comma [0] 2 3 2 7 4" xfId="10393"/>
    <cellStyle name="Comma [0] 2 3 2 7 4 2" xfId="38541"/>
    <cellStyle name="Comma [0] 2 3 2 7 5" xfId="28855"/>
    <cellStyle name="Comma [0] 2 3 2 7 6" xfId="48230"/>
    <cellStyle name="Comma [0] 2 3 2 7 7" xfId="51033"/>
    <cellStyle name="Comma [0] 2 3 2 7 8" xfId="18799"/>
    <cellStyle name="Comma [0] 2 3 2 7 9" xfId="54056"/>
    <cellStyle name="Comma [0] 2 3 2 8" xfId="2428"/>
    <cellStyle name="Comma [0] 2 3 2 8 2" xfId="8051"/>
    <cellStyle name="Comma [0] 2 3 2 8 2 2" xfId="16458"/>
    <cellStyle name="Comma [0] 2 3 2 8 2 2 2" xfId="41803"/>
    <cellStyle name="Comma [0] 2 3 2 8 2 3" xfId="32117"/>
    <cellStyle name="Comma [0] 2 3 2 8 2 4" xfId="22060"/>
    <cellStyle name="Comma [0] 2 3 2 8 2 5" xfId="57317"/>
    <cellStyle name="Comma [0] 2 3 2 8 3" xfId="5246"/>
    <cellStyle name="Comma [0] 2 3 2 8 3 2" xfId="13654"/>
    <cellStyle name="Comma [0] 2 3 2 8 3 3" xfId="38999"/>
    <cellStyle name="Comma [0] 2 3 2 8 4" xfId="10851"/>
    <cellStyle name="Comma [0] 2 3 2 8 4 2" xfId="29313"/>
    <cellStyle name="Comma [0] 2 3 2 8 5" xfId="48689"/>
    <cellStyle name="Comma [0] 2 3 2 8 6" xfId="51491"/>
    <cellStyle name="Comma [0] 2 3 2 8 7" xfId="19257"/>
    <cellStyle name="Comma [0] 2 3 2 8 8" xfId="54514"/>
    <cellStyle name="Comma [0] 2 3 2 9" xfId="2856"/>
    <cellStyle name="Comma [0] 2 3 2 9 2" xfId="8479"/>
    <cellStyle name="Comma [0] 2 3 2 9 2 2" xfId="16886"/>
    <cellStyle name="Comma [0] 2 3 2 9 2 2 2" xfId="42231"/>
    <cellStyle name="Comma [0] 2 3 2 9 2 3" xfId="32545"/>
    <cellStyle name="Comma [0] 2 3 2 9 2 4" xfId="22488"/>
    <cellStyle name="Comma [0] 2 3 2 9 2 5" xfId="57745"/>
    <cellStyle name="Comma [0] 2 3 2 9 3" xfId="5674"/>
    <cellStyle name="Comma [0] 2 3 2 9 3 2" xfId="14082"/>
    <cellStyle name="Comma [0] 2 3 2 9 3 3" xfId="39427"/>
    <cellStyle name="Comma [0] 2 3 2 9 4" xfId="11279"/>
    <cellStyle name="Comma [0] 2 3 2 9 4 2" xfId="29741"/>
    <cellStyle name="Comma [0] 2 3 2 9 5" xfId="49117"/>
    <cellStyle name="Comma [0] 2 3 2 9 6" xfId="51919"/>
    <cellStyle name="Comma [0] 2 3 2 9 7" xfId="19685"/>
    <cellStyle name="Comma [0] 2 3 2 9 8" xfId="54942"/>
    <cellStyle name="Comma [0] 2 3 20" xfId="52560"/>
    <cellStyle name="Comma [0] 2 3 3" xfId="216"/>
    <cellStyle name="Comma [0] 2 3 3 10" xfId="24887"/>
    <cellStyle name="Comma [0] 2 3 3 10 2" xfId="44283"/>
    <cellStyle name="Comma [0] 2 3 3 10 3" xfId="34597"/>
    <cellStyle name="Comma [0] 2 3 3 11" xfId="37053"/>
    <cellStyle name="Comma [0] 2 3 3 12" xfId="27367"/>
    <cellStyle name="Comma [0] 2 3 3 13" xfId="46740"/>
    <cellStyle name="Comma [0] 2 3 3 14" xfId="49545"/>
    <cellStyle name="Comma [0] 2 3 3 15" xfId="17311"/>
    <cellStyle name="Comma [0] 2 3 3 16" xfId="52272"/>
    <cellStyle name="Comma [0] 2 3 3 17" xfId="52568"/>
    <cellStyle name="Comma [0] 2 3 3 2" xfId="1470"/>
    <cellStyle name="Comma [0] 2 3 3 2 10" xfId="53634"/>
    <cellStyle name="Comma [0] 2 3 3 2 2" xfId="7168"/>
    <cellStyle name="Comma [0] 2 3 3 2 2 2" xfId="15575"/>
    <cellStyle name="Comma [0] 2 3 3 2 2 2 2" xfId="27049"/>
    <cellStyle name="Comma [0] 2 3 3 2 2 2 2 2" xfId="46422"/>
    <cellStyle name="Comma [0] 2 3 3 2 2 2 2 3" xfId="36736"/>
    <cellStyle name="Comma [0] 2 3 3 2 2 2 3" xfId="43158"/>
    <cellStyle name="Comma [0] 2 3 3 2 2 2 4" xfId="33472"/>
    <cellStyle name="Comma [0] 2 3 3 2 2 2 5" xfId="23505"/>
    <cellStyle name="Comma [0] 2 3 3 2 2 3" xfId="25832"/>
    <cellStyle name="Comma [0] 2 3 3 2 2 3 2" xfId="45222"/>
    <cellStyle name="Comma [0] 2 3 3 2 2 3 3" xfId="35536"/>
    <cellStyle name="Comma [0] 2 3 3 2 2 4" xfId="40920"/>
    <cellStyle name="Comma [0] 2 3 3 2 2 5" xfId="31234"/>
    <cellStyle name="Comma [0] 2 3 3 2 2 6" xfId="21177"/>
    <cellStyle name="Comma [0] 2 3 3 2 2 7" xfId="56434"/>
    <cellStyle name="Comma [0] 2 3 3 2 3" xfId="4363"/>
    <cellStyle name="Comma [0] 2 3 3 2 3 2" xfId="12771"/>
    <cellStyle name="Comma [0] 2 3 3 2 3 2 2" xfId="45829"/>
    <cellStyle name="Comma [0] 2 3 3 2 3 2 3" xfId="36143"/>
    <cellStyle name="Comma [0] 2 3 3 2 3 2 4" xfId="26455"/>
    <cellStyle name="Comma [0] 2 3 3 2 3 3" xfId="43157"/>
    <cellStyle name="Comma [0] 2 3 3 2 3 4" xfId="33471"/>
    <cellStyle name="Comma [0] 2 3 3 2 3 5" xfId="23504"/>
    <cellStyle name="Comma [0] 2 3 3 2 4" xfId="9971"/>
    <cellStyle name="Comma [0] 2 3 3 2 4 2" xfId="44629"/>
    <cellStyle name="Comma [0] 2 3 3 2 4 3" xfId="34943"/>
    <cellStyle name="Comma [0] 2 3 3 2 4 4" xfId="25234"/>
    <cellStyle name="Comma [0] 2 3 3 2 5" xfId="38119"/>
    <cellStyle name="Comma [0] 2 3 3 2 6" xfId="28433"/>
    <cellStyle name="Comma [0] 2 3 3 2 7" xfId="47808"/>
    <cellStyle name="Comma [0] 2 3 3 2 8" xfId="50611"/>
    <cellStyle name="Comma [0] 2 3 3 2 9" xfId="18377"/>
    <cellStyle name="Comma [0] 2 3 3 3" xfId="896"/>
    <cellStyle name="Comma [0] 2 3 3 3 2" xfId="6635"/>
    <cellStyle name="Comma [0] 2 3 3 3 2 2" xfId="15042"/>
    <cellStyle name="Comma [0] 2 3 3 3 2 2 2" xfId="43159"/>
    <cellStyle name="Comma [0] 2 3 3 3 2 2 3" xfId="33473"/>
    <cellStyle name="Comma [0] 2 3 3 3 2 2 4" xfId="23506"/>
    <cellStyle name="Comma [0] 2 3 3 3 2 3" xfId="26709"/>
    <cellStyle name="Comma [0] 2 3 3 3 2 3 2" xfId="46082"/>
    <cellStyle name="Comma [0] 2 3 3 3 2 3 3" xfId="36396"/>
    <cellStyle name="Comma [0] 2 3 3 3 2 4" xfId="40387"/>
    <cellStyle name="Comma [0] 2 3 3 3 2 5" xfId="30701"/>
    <cellStyle name="Comma [0] 2 3 3 3 2 6" xfId="20644"/>
    <cellStyle name="Comma [0] 2 3 3 3 2 7" xfId="55901"/>
    <cellStyle name="Comma [0] 2 3 3 3 3" xfId="3830"/>
    <cellStyle name="Comma [0] 2 3 3 3 3 2" xfId="12238"/>
    <cellStyle name="Comma [0] 2 3 3 3 3 2 2" xfId="44882"/>
    <cellStyle name="Comma [0] 2 3 3 3 3 3" xfId="35196"/>
    <cellStyle name="Comma [0] 2 3 3 3 3 4" xfId="25491"/>
    <cellStyle name="Comma [0] 2 3 3 3 4" xfId="9438"/>
    <cellStyle name="Comma [0] 2 3 3 3 4 2" xfId="37586"/>
    <cellStyle name="Comma [0] 2 3 3 3 5" xfId="27900"/>
    <cellStyle name="Comma [0] 2 3 3 3 6" xfId="47275"/>
    <cellStyle name="Comma [0] 2 3 3 3 7" xfId="50078"/>
    <cellStyle name="Comma [0] 2 3 3 3 8" xfId="17844"/>
    <cellStyle name="Comma [0] 2 3 3 3 9" xfId="53101"/>
    <cellStyle name="Comma [0] 2 3 3 4" xfId="1944"/>
    <cellStyle name="Comma [0] 2 3 3 4 10" xfId="54064"/>
    <cellStyle name="Comma [0] 2 3 3 4 2" xfId="7598"/>
    <cellStyle name="Comma [0] 2 3 3 4 2 2" xfId="16005"/>
    <cellStyle name="Comma [0] 2 3 3 4 2 2 2" xfId="41350"/>
    <cellStyle name="Comma [0] 2 3 3 4 2 3" xfId="31664"/>
    <cellStyle name="Comma [0] 2 3 3 4 2 4" xfId="21607"/>
    <cellStyle name="Comma [0] 2 3 3 4 2 5" xfId="56864"/>
    <cellStyle name="Comma [0] 2 3 3 4 3" xfId="4793"/>
    <cellStyle name="Comma [0] 2 3 3 4 3 2" xfId="13201"/>
    <cellStyle name="Comma [0] 2 3 3 4 3 2 2" xfId="43160"/>
    <cellStyle name="Comma [0] 2 3 3 4 3 3" xfId="33474"/>
    <cellStyle name="Comma [0] 2 3 3 4 3 4" xfId="23507"/>
    <cellStyle name="Comma [0] 2 3 3 4 4" xfId="10401"/>
    <cellStyle name="Comma [0] 2 3 3 4 4 2" xfId="45490"/>
    <cellStyle name="Comma [0] 2 3 3 4 4 3" xfId="35804"/>
    <cellStyle name="Comma [0] 2 3 3 4 4 4" xfId="26116"/>
    <cellStyle name="Comma [0] 2 3 3 4 5" xfId="38549"/>
    <cellStyle name="Comma [0] 2 3 3 4 6" xfId="28863"/>
    <cellStyle name="Comma [0] 2 3 3 4 7" xfId="48238"/>
    <cellStyle name="Comma [0] 2 3 3 4 8" xfId="51041"/>
    <cellStyle name="Comma [0] 2 3 3 4 9" xfId="18807"/>
    <cellStyle name="Comma [0] 2 3 3 5" xfId="2436"/>
    <cellStyle name="Comma [0] 2 3 3 5 2" xfId="8059"/>
    <cellStyle name="Comma [0] 2 3 3 5 2 2" xfId="16466"/>
    <cellStyle name="Comma [0] 2 3 3 5 2 2 2" xfId="41811"/>
    <cellStyle name="Comma [0] 2 3 3 5 2 3" xfId="32125"/>
    <cellStyle name="Comma [0] 2 3 3 5 2 4" xfId="22068"/>
    <cellStyle name="Comma [0] 2 3 3 5 2 5" xfId="57325"/>
    <cellStyle name="Comma [0] 2 3 3 5 3" xfId="5254"/>
    <cellStyle name="Comma [0] 2 3 3 5 3 2" xfId="13662"/>
    <cellStyle name="Comma [0] 2 3 3 5 3 2 2" xfId="43161"/>
    <cellStyle name="Comma [0] 2 3 3 5 3 3" xfId="33475"/>
    <cellStyle name="Comma [0] 2 3 3 5 3 4" xfId="23508"/>
    <cellStyle name="Comma [0] 2 3 3 5 4" xfId="10859"/>
    <cellStyle name="Comma [0] 2 3 3 5 4 2" xfId="39007"/>
    <cellStyle name="Comma [0] 2 3 3 5 5" xfId="29321"/>
    <cellStyle name="Comma [0] 2 3 3 5 6" xfId="48697"/>
    <cellStyle name="Comma [0] 2 3 3 5 7" xfId="51499"/>
    <cellStyle name="Comma [0] 2 3 3 5 8" xfId="19265"/>
    <cellStyle name="Comma [0] 2 3 3 5 9" xfId="54522"/>
    <cellStyle name="Comma [0] 2 3 3 6" xfId="2864"/>
    <cellStyle name="Comma [0] 2 3 3 6 2" xfId="8487"/>
    <cellStyle name="Comma [0] 2 3 3 6 2 2" xfId="16894"/>
    <cellStyle name="Comma [0] 2 3 3 6 2 2 2" xfId="42239"/>
    <cellStyle name="Comma [0] 2 3 3 6 2 3" xfId="32553"/>
    <cellStyle name="Comma [0] 2 3 3 6 2 4" xfId="22496"/>
    <cellStyle name="Comma [0] 2 3 3 6 2 5" xfId="57753"/>
    <cellStyle name="Comma [0] 2 3 3 6 3" xfId="5682"/>
    <cellStyle name="Comma [0] 2 3 3 6 3 2" xfId="14090"/>
    <cellStyle name="Comma [0] 2 3 3 6 3 2 2" xfId="43162"/>
    <cellStyle name="Comma [0] 2 3 3 6 3 3" xfId="33476"/>
    <cellStyle name="Comma [0] 2 3 3 6 3 4" xfId="23509"/>
    <cellStyle name="Comma [0] 2 3 3 6 4" xfId="11287"/>
    <cellStyle name="Comma [0] 2 3 3 6 4 2" xfId="39435"/>
    <cellStyle name="Comma [0] 2 3 3 6 5" xfId="29749"/>
    <cellStyle name="Comma [0] 2 3 3 6 6" xfId="49125"/>
    <cellStyle name="Comma [0] 2 3 3 6 7" xfId="51927"/>
    <cellStyle name="Comma [0] 2 3 3 6 8" xfId="19693"/>
    <cellStyle name="Comma [0] 2 3 3 6 9" xfId="54950"/>
    <cellStyle name="Comma [0] 2 3 3 7" xfId="6101"/>
    <cellStyle name="Comma [0] 2 3 3 7 2" xfId="14508"/>
    <cellStyle name="Comma [0] 2 3 3 7 2 2" xfId="39853"/>
    <cellStyle name="Comma [0] 2 3 3 7 3" xfId="30167"/>
    <cellStyle name="Comma [0] 2 3 3 7 4" xfId="20110"/>
    <cellStyle name="Comma [0] 2 3 3 7 5" xfId="55367"/>
    <cellStyle name="Comma [0] 2 3 3 8" xfId="3296"/>
    <cellStyle name="Comma [0] 2 3 3 8 2" xfId="11704"/>
    <cellStyle name="Comma [0] 2 3 3 8 2 2" xfId="42584"/>
    <cellStyle name="Comma [0] 2 3 3 8 3" xfId="32898"/>
    <cellStyle name="Comma [0] 2 3 3 8 4" xfId="22841"/>
    <cellStyle name="Comma [0] 2 3 3 9" xfId="8905"/>
    <cellStyle name="Comma [0] 2 3 3 9 2" xfId="42829"/>
    <cellStyle name="Comma [0] 2 3 3 9 3" xfId="33143"/>
    <cellStyle name="Comma [0] 2 3 3 9 4" xfId="23086"/>
    <cellStyle name="Comma [0] 2 3 4" xfId="1461"/>
    <cellStyle name="Comma [0] 2 3 4 10" xfId="47799"/>
    <cellStyle name="Comma [0] 2 3 4 11" xfId="50602"/>
    <cellStyle name="Comma [0] 2 3 4 12" xfId="18368"/>
    <cellStyle name="Comma [0] 2 3 4 13" xfId="53625"/>
    <cellStyle name="Comma [0] 2 3 4 2" xfId="1935"/>
    <cellStyle name="Comma [0] 2 3 4 2 10" xfId="54055"/>
    <cellStyle name="Comma [0] 2 3 4 2 2" xfId="7589"/>
    <cellStyle name="Comma [0] 2 3 4 2 2 2" xfId="15996"/>
    <cellStyle name="Comma [0] 2 3 4 2 2 2 2" xfId="46416"/>
    <cellStyle name="Comma [0] 2 3 4 2 2 2 3" xfId="36730"/>
    <cellStyle name="Comma [0] 2 3 4 2 2 2 4" xfId="27043"/>
    <cellStyle name="Comma [0] 2 3 4 2 2 3" xfId="41341"/>
    <cellStyle name="Comma [0] 2 3 4 2 2 4" xfId="31655"/>
    <cellStyle name="Comma [0] 2 3 4 2 2 5" xfId="21598"/>
    <cellStyle name="Comma [0] 2 3 4 2 2 6" xfId="56855"/>
    <cellStyle name="Comma [0] 2 3 4 2 3" xfId="4784"/>
    <cellStyle name="Comma [0] 2 3 4 2 3 2" xfId="13192"/>
    <cellStyle name="Comma [0] 2 3 4 2 3 2 2" xfId="43164"/>
    <cellStyle name="Comma [0] 2 3 4 2 3 3" xfId="33478"/>
    <cellStyle name="Comma [0] 2 3 4 2 3 4" xfId="23511"/>
    <cellStyle name="Comma [0] 2 3 4 2 4" xfId="10392"/>
    <cellStyle name="Comma [0] 2 3 4 2 4 2" xfId="45216"/>
    <cellStyle name="Comma [0] 2 3 4 2 4 3" xfId="35530"/>
    <cellStyle name="Comma [0] 2 3 4 2 4 4" xfId="25826"/>
    <cellStyle name="Comma [0] 2 3 4 2 5" xfId="38540"/>
    <cellStyle name="Comma [0] 2 3 4 2 6" xfId="28854"/>
    <cellStyle name="Comma [0] 2 3 4 2 7" xfId="48229"/>
    <cellStyle name="Comma [0] 2 3 4 2 8" xfId="51032"/>
    <cellStyle name="Comma [0] 2 3 4 2 9" xfId="18798"/>
    <cellStyle name="Comma [0] 2 3 4 3" xfId="2427"/>
    <cellStyle name="Comma [0] 2 3 4 3 2" xfId="8050"/>
    <cellStyle name="Comma [0] 2 3 4 3 2 2" xfId="16457"/>
    <cellStyle name="Comma [0] 2 3 4 3 2 2 2" xfId="41802"/>
    <cellStyle name="Comma [0] 2 3 4 3 2 3" xfId="32116"/>
    <cellStyle name="Comma [0] 2 3 4 3 2 4" xfId="22059"/>
    <cellStyle name="Comma [0] 2 3 4 3 2 5" xfId="57316"/>
    <cellStyle name="Comma [0] 2 3 4 3 3" xfId="5245"/>
    <cellStyle name="Comma [0] 2 3 4 3 3 2" xfId="13653"/>
    <cellStyle name="Comma [0] 2 3 4 3 3 2 2" xfId="45823"/>
    <cellStyle name="Comma [0] 2 3 4 3 3 3" xfId="36137"/>
    <cellStyle name="Comma [0] 2 3 4 3 3 4" xfId="26449"/>
    <cellStyle name="Comma [0] 2 3 4 3 4" xfId="10850"/>
    <cellStyle name="Comma [0] 2 3 4 3 4 2" xfId="38998"/>
    <cellStyle name="Comma [0] 2 3 4 3 5" xfId="29312"/>
    <cellStyle name="Comma [0] 2 3 4 3 6" xfId="48688"/>
    <cellStyle name="Comma [0] 2 3 4 3 7" xfId="51490"/>
    <cellStyle name="Comma [0] 2 3 4 3 8" xfId="19256"/>
    <cellStyle name="Comma [0] 2 3 4 3 9" xfId="54513"/>
    <cellStyle name="Comma [0] 2 3 4 4" xfId="2855"/>
    <cellStyle name="Comma [0] 2 3 4 4 2" xfId="8478"/>
    <cellStyle name="Comma [0] 2 3 4 4 2 2" xfId="16885"/>
    <cellStyle name="Comma [0] 2 3 4 4 2 2 2" xfId="42230"/>
    <cellStyle name="Comma [0] 2 3 4 4 2 3" xfId="32544"/>
    <cellStyle name="Comma [0] 2 3 4 4 2 4" xfId="22487"/>
    <cellStyle name="Comma [0] 2 3 4 4 2 5" xfId="57744"/>
    <cellStyle name="Comma [0] 2 3 4 4 3" xfId="5673"/>
    <cellStyle name="Comma [0] 2 3 4 4 3 2" xfId="14081"/>
    <cellStyle name="Comma [0] 2 3 4 4 3 3" xfId="39426"/>
    <cellStyle name="Comma [0] 2 3 4 4 4" xfId="11278"/>
    <cellStyle name="Comma [0] 2 3 4 4 4 2" xfId="29740"/>
    <cellStyle name="Comma [0] 2 3 4 4 5" xfId="49116"/>
    <cellStyle name="Comma [0] 2 3 4 4 6" xfId="51918"/>
    <cellStyle name="Comma [0] 2 3 4 4 7" xfId="19684"/>
    <cellStyle name="Comma [0] 2 3 4 4 8" xfId="54941"/>
    <cellStyle name="Comma [0] 2 3 4 5" xfId="7159"/>
    <cellStyle name="Comma [0] 2 3 4 5 2" xfId="15566"/>
    <cellStyle name="Comma [0] 2 3 4 5 2 2" xfId="40911"/>
    <cellStyle name="Comma [0] 2 3 4 5 3" xfId="31225"/>
    <cellStyle name="Comma [0] 2 3 4 5 4" xfId="21168"/>
    <cellStyle name="Comma [0] 2 3 4 5 5" xfId="56425"/>
    <cellStyle name="Comma [0] 2 3 4 6" xfId="4354"/>
    <cellStyle name="Comma [0] 2 3 4 6 2" xfId="12762"/>
    <cellStyle name="Comma [0] 2 3 4 6 2 2" xfId="43163"/>
    <cellStyle name="Comma [0] 2 3 4 6 3" xfId="33477"/>
    <cellStyle name="Comma [0] 2 3 4 6 4" xfId="23510"/>
    <cellStyle name="Comma [0] 2 3 4 7" xfId="9962"/>
    <cellStyle name="Comma [0] 2 3 4 7 2" xfId="44623"/>
    <cellStyle name="Comma [0] 2 3 4 7 3" xfId="34937"/>
    <cellStyle name="Comma [0] 2 3 4 7 4" xfId="25228"/>
    <cellStyle name="Comma [0] 2 3 4 8" xfId="38110"/>
    <cellStyle name="Comma [0] 2 3 4 9" xfId="28424"/>
    <cellStyle name="Comma [0] 2 3 5" xfId="1340"/>
    <cellStyle name="Comma [0] 2 3 5 10" xfId="53531"/>
    <cellStyle name="Comma [0] 2 3 5 2" xfId="7065"/>
    <cellStyle name="Comma [0] 2 3 5 2 2" xfId="15472"/>
    <cellStyle name="Comma [0] 2 3 5 2 2 2" xfId="46073"/>
    <cellStyle name="Comma [0] 2 3 5 2 2 3" xfId="36387"/>
    <cellStyle name="Comma [0] 2 3 5 2 2 4" xfId="26700"/>
    <cellStyle name="Comma [0] 2 3 5 2 3" xfId="40817"/>
    <cellStyle name="Comma [0] 2 3 5 2 4" xfId="31131"/>
    <cellStyle name="Comma [0] 2 3 5 2 5" xfId="21074"/>
    <cellStyle name="Comma [0] 2 3 5 2 6" xfId="56331"/>
    <cellStyle name="Comma [0] 2 3 5 3" xfId="4260"/>
    <cellStyle name="Comma [0] 2 3 5 3 2" xfId="12668"/>
    <cellStyle name="Comma [0] 2 3 5 3 2 2" xfId="43165"/>
    <cellStyle name="Comma [0] 2 3 5 3 3" xfId="33479"/>
    <cellStyle name="Comma [0] 2 3 5 3 4" xfId="23512"/>
    <cellStyle name="Comma [0] 2 3 5 4" xfId="9868"/>
    <cellStyle name="Comma [0] 2 3 5 4 2" xfId="44873"/>
    <cellStyle name="Comma [0] 2 3 5 4 3" xfId="35187"/>
    <cellStyle name="Comma [0] 2 3 5 4 4" xfId="25482"/>
    <cellStyle name="Comma [0] 2 3 5 5" xfId="38016"/>
    <cellStyle name="Comma [0] 2 3 5 6" xfId="28330"/>
    <cellStyle name="Comma [0] 2 3 5 7" xfId="47705"/>
    <cellStyle name="Comma [0] 2 3 5 8" xfId="50508"/>
    <cellStyle name="Comma [0] 2 3 5 9" xfId="18274"/>
    <cellStyle name="Comma [0] 2 3 6" xfId="889"/>
    <cellStyle name="Comma [0] 2 3 6 10" xfId="53094"/>
    <cellStyle name="Comma [0] 2 3 6 2" xfId="6628"/>
    <cellStyle name="Comma [0] 2 3 6 2 2" xfId="15035"/>
    <cellStyle name="Comma [0] 2 3 6 2 2 2" xfId="40380"/>
    <cellStyle name="Comma [0] 2 3 6 2 3" xfId="30694"/>
    <cellStyle name="Comma [0] 2 3 6 2 4" xfId="20637"/>
    <cellStyle name="Comma [0] 2 3 6 2 5" xfId="55894"/>
    <cellStyle name="Comma [0] 2 3 6 3" xfId="3823"/>
    <cellStyle name="Comma [0] 2 3 6 3 2" xfId="12231"/>
    <cellStyle name="Comma [0] 2 3 6 3 2 2" xfId="43166"/>
    <cellStyle name="Comma [0] 2 3 6 3 3" xfId="33480"/>
    <cellStyle name="Comma [0] 2 3 6 3 4" xfId="23513"/>
    <cellStyle name="Comma [0] 2 3 6 4" xfId="9431"/>
    <cellStyle name="Comma [0] 2 3 6 4 2" xfId="45481"/>
    <cellStyle name="Comma [0] 2 3 6 4 3" xfId="35795"/>
    <cellStyle name="Comma [0] 2 3 6 4 4" xfId="26107"/>
    <cellStyle name="Comma [0] 2 3 6 5" xfId="37579"/>
    <cellStyle name="Comma [0] 2 3 6 6" xfId="27893"/>
    <cellStyle name="Comma [0] 2 3 6 7" xfId="47268"/>
    <cellStyle name="Comma [0] 2 3 6 8" xfId="50071"/>
    <cellStyle name="Comma [0] 2 3 6 9" xfId="17837"/>
    <cellStyle name="Comma [0] 2 3 7" xfId="1841"/>
    <cellStyle name="Comma [0] 2 3 7 2" xfId="7495"/>
    <cellStyle name="Comma [0] 2 3 7 2 2" xfId="15902"/>
    <cellStyle name="Comma [0] 2 3 7 2 2 2" xfId="41247"/>
    <cellStyle name="Comma [0] 2 3 7 2 3" xfId="31561"/>
    <cellStyle name="Comma [0] 2 3 7 2 4" xfId="21504"/>
    <cellStyle name="Comma [0] 2 3 7 2 5" xfId="56761"/>
    <cellStyle name="Comma [0] 2 3 7 3" xfId="4690"/>
    <cellStyle name="Comma [0] 2 3 7 3 2" xfId="13098"/>
    <cellStyle name="Comma [0] 2 3 7 3 2 2" xfId="43167"/>
    <cellStyle name="Comma [0] 2 3 7 3 3" xfId="33481"/>
    <cellStyle name="Comma [0] 2 3 7 3 4" xfId="23514"/>
    <cellStyle name="Comma [0] 2 3 7 4" xfId="10298"/>
    <cellStyle name="Comma [0] 2 3 7 4 2" xfId="38446"/>
    <cellStyle name="Comma [0] 2 3 7 5" xfId="28760"/>
    <cellStyle name="Comma [0] 2 3 7 6" xfId="48135"/>
    <cellStyle name="Comma [0] 2 3 7 7" xfId="50938"/>
    <cellStyle name="Comma [0] 2 3 7 8" xfId="18704"/>
    <cellStyle name="Comma [0] 2 3 7 9" xfId="53961"/>
    <cellStyle name="Comma [0] 2 3 8" xfId="2333"/>
    <cellStyle name="Comma [0] 2 3 8 2" xfId="7956"/>
    <cellStyle name="Comma [0] 2 3 8 2 2" xfId="16363"/>
    <cellStyle name="Comma [0] 2 3 8 2 2 2" xfId="41708"/>
    <cellStyle name="Comma [0] 2 3 8 2 3" xfId="32022"/>
    <cellStyle name="Comma [0] 2 3 8 2 4" xfId="21965"/>
    <cellStyle name="Comma [0] 2 3 8 2 5" xfId="57222"/>
    <cellStyle name="Comma [0] 2 3 8 3" xfId="5151"/>
    <cellStyle name="Comma [0] 2 3 8 3 2" xfId="13559"/>
    <cellStyle name="Comma [0] 2 3 8 3 3" xfId="38904"/>
    <cellStyle name="Comma [0] 2 3 8 4" xfId="10756"/>
    <cellStyle name="Comma [0] 2 3 8 4 2" xfId="29218"/>
    <cellStyle name="Comma [0] 2 3 8 5" xfId="48594"/>
    <cellStyle name="Comma [0] 2 3 8 6" xfId="51396"/>
    <cellStyle name="Comma [0] 2 3 8 7" xfId="19162"/>
    <cellStyle name="Comma [0] 2 3 8 8" xfId="54419"/>
    <cellStyle name="Comma [0] 2 3 9" xfId="2761"/>
    <cellStyle name="Comma [0] 2 3 9 2" xfId="8384"/>
    <cellStyle name="Comma [0] 2 3 9 2 2" xfId="16791"/>
    <cellStyle name="Comma [0] 2 3 9 2 2 2" xfId="42136"/>
    <cellStyle name="Comma [0] 2 3 9 2 3" xfId="32450"/>
    <cellStyle name="Comma [0] 2 3 9 2 4" xfId="22393"/>
    <cellStyle name="Comma [0] 2 3 9 2 5" xfId="57650"/>
    <cellStyle name="Comma [0] 2 3 9 3" xfId="5579"/>
    <cellStyle name="Comma [0] 2 3 9 3 2" xfId="13987"/>
    <cellStyle name="Comma [0] 2 3 9 3 3" xfId="39332"/>
    <cellStyle name="Comma [0] 2 3 9 4" xfId="11184"/>
    <cellStyle name="Comma [0] 2 3 9 4 2" xfId="29646"/>
    <cellStyle name="Comma [0] 2 3 9 5" xfId="49022"/>
    <cellStyle name="Comma [0] 2 3 9 6" xfId="51824"/>
    <cellStyle name="Comma [0] 2 3 9 7" xfId="19590"/>
    <cellStyle name="Comma [0] 2 3 9 8" xfId="54847"/>
    <cellStyle name="Comma [0] 2 4" xfId="8"/>
    <cellStyle name="Comma [0] 2 4 10" xfId="24888"/>
    <cellStyle name="Comma [0] 2 4 10 2" xfId="44284"/>
    <cellStyle name="Comma [0] 2 4 10 3" xfId="34598"/>
    <cellStyle name="Comma [0] 2 4 2" xfId="217"/>
    <cellStyle name="Comma [0] 2 4 2 10" xfId="8906"/>
    <cellStyle name="Comma [0] 2 4 2 10 2" xfId="37054"/>
    <cellStyle name="Comma [0] 2 4 2 11" xfId="27368"/>
    <cellStyle name="Comma [0] 2 4 2 12" xfId="46741"/>
    <cellStyle name="Comma [0] 2 4 2 13" xfId="49546"/>
    <cellStyle name="Comma [0] 2 4 2 14" xfId="17312"/>
    <cellStyle name="Comma [0] 2 4 2 15" xfId="52569"/>
    <cellStyle name="Comma [0] 2 4 2 2" xfId="9"/>
    <cellStyle name="Comma [0] 2 4 2 2 2" xfId="124"/>
    <cellStyle name="Comma [0] 2 4 2 2 2 10" xfId="2868"/>
    <cellStyle name="Comma [0] 2 4 2 2 2 10 2" xfId="8491"/>
    <cellStyle name="Comma [0] 2 4 2 2 2 10 2 2" xfId="16898"/>
    <cellStyle name="Comma [0] 2 4 2 2 2 10 2 2 2" xfId="42243"/>
    <cellStyle name="Comma [0] 2 4 2 2 2 10 2 3" xfId="32557"/>
    <cellStyle name="Comma [0] 2 4 2 2 2 10 2 4" xfId="22500"/>
    <cellStyle name="Comma [0] 2 4 2 2 2 10 2 5" xfId="57757"/>
    <cellStyle name="Comma [0] 2 4 2 2 2 10 3" xfId="5686"/>
    <cellStyle name="Comma [0] 2 4 2 2 2 10 3 2" xfId="14094"/>
    <cellStyle name="Comma [0] 2 4 2 2 2 10 3 3" xfId="39439"/>
    <cellStyle name="Comma [0] 2 4 2 2 2 10 4" xfId="11291"/>
    <cellStyle name="Comma [0] 2 4 2 2 2 10 4 2" xfId="29753"/>
    <cellStyle name="Comma [0] 2 4 2 2 2 10 5" xfId="49129"/>
    <cellStyle name="Comma [0] 2 4 2 2 2 10 6" xfId="51931"/>
    <cellStyle name="Comma [0] 2 4 2 2 2 10 7" xfId="19697"/>
    <cellStyle name="Comma [0] 2 4 2 2 2 10 8" xfId="54954"/>
    <cellStyle name="Comma [0] 2 4 2 2 2 11" xfId="6019"/>
    <cellStyle name="Comma [0] 2 4 2 2 2 11 2" xfId="14426"/>
    <cellStyle name="Comma [0] 2 4 2 2 2 11 2 2" xfId="39771"/>
    <cellStyle name="Comma [0] 2 4 2 2 2 11 3" xfId="30085"/>
    <cellStyle name="Comma [0] 2 4 2 2 2 11 4" xfId="20028"/>
    <cellStyle name="Comma [0] 2 4 2 2 2 11 5" xfId="55285"/>
    <cellStyle name="Comma [0] 2 4 2 2 2 12" xfId="3214"/>
    <cellStyle name="Comma [0] 2 4 2 2 2 12 2" xfId="11622"/>
    <cellStyle name="Comma [0] 2 4 2 2 2 12 2 2" xfId="42585"/>
    <cellStyle name="Comma [0] 2 4 2 2 2 12 3" xfId="32899"/>
    <cellStyle name="Comma [0] 2 4 2 2 2 12 4" xfId="22842"/>
    <cellStyle name="Comma [0] 2 4 2 2 2 13" xfId="8826"/>
    <cellStyle name="Comma [0] 2 4 2 2 2 13 2" xfId="42833"/>
    <cellStyle name="Comma [0] 2 4 2 2 2 13 3" xfId="33147"/>
    <cellStyle name="Comma [0] 2 4 2 2 2 13 4" xfId="23090"/>
    <cellStyle name="Comma [0] 2 4 2 2 2 14" xfId="24891"/>
    <cellStyle name="Comma [0] 2 4 2 2 2 14 2" xfId="44287"/>
    <cellStyle name="Comma [0] 2 4 2 2 2 14 3" xfId="34601"/>
    <cellStyle name="Comma [0] 2 4 2 2 2 15" xfId="36974"/>
    <cellStyle name="Comma [0] 2 4 2 2 2 16" xfId="27288"/>
    <cellStyle name="Comma [0] 2 4 2 2 2 17" xfId="46661"/>
    <cellStyle name="Comma [0] 2 4 2 2 2 18" xfId="49466"/>
    <cellStyle name="Comma [0] 2 4 2 2 2 19" xfId="17232"/>
    <cellStyle name="Comma [0] 2 4 2 2 2 2" xfId="219"/>
    <cellStyle name="Comma [0] 2 4 2 2 2 2 10" xfId="17314"/>
    <cellStyle name="Comma [0] 2 4 2 2 2 2 11" xfId="52571"/>
    <cellStyle name="Comma [0] 2 4 2 2 2 2 2" xfId="898"/>
    <cellStyle name="Comma [0] 2 4 2 2 2 2 2 2" xfId="6637"/>
    <cellStyle name="Comma [0] 2 4 2 2 2 2 2 2 2" xfId="15044"/>
    <cellStyle name="Comma [0] 2 4 2 2 2 2 2 2 2 2" xfId="46423"/>
    <cellStyle name="Comma [0] 2 4 2 2 2 2 2 2 2 3" xfId="36737"/>
    <cellStyle name="Comma [0] 2 4 2 2 2 2 2 2 2 4" xfId="27050"/>
    <cellStyle name="Comma [0] 2 4 2 2 2 2 2 2 3" xfId="40389"/>
    <cellStyle name="Comma [0] 2 4 2 2 2 2 2 2 4" xfId="30703"/>
    <cellStyle name="Comma [0] 2 4 2 2 2 2 2 2 5" xfId="20646"/>
    <cellStyle name="Comma [0] 2 4 2 2 2 2 2 2 6" xfId="55903"/>
    <cellStyle name="Comma [0] 2 4 2 2 2 2 2 3" xfId="3832"/>
    <cellStyle name="Comma [0] 2 4 2 2 2 2 2 3 2" xfId="12240"/>
    <cellStyle name="Comma [0] 2 4 2 2 2 2 2 3 2 2" xfId="45223"/>
    <cellStyle name="Comma [0] 2 4 2 2 2 2 2 3 3" xfId="35537"/>
    <cellStyle name="Comma [0] 2 4 2 2 2 2 2 3 4" xfId="25833"/>
    <cellStyle name="Comma [0] 2 4 2 2 2 2 2 4" xfId="9440"/>
    <cellStyle name="Comma [0] 2 4 2 2 2 2 2 4 2" xfId="37588"/>
    <cellStyle name="Comma [0] 2 4 2 2 2 2 2 5" xfId="27902"/>
    <cellStyle name="Comma [0] 2 4 2 2 2 2 2 6" xfId="47277"/>
    <cellStyle name="Comma [0] 2 4 2 2 2 2 2 7" xfId="50080"/>
    <cellStyle name="Comma [0] 2 4 2 2 2 2 2 8" xfId="17846"/>
    <cellStyle name="Comma [0] 2 4 2 2 2 2 2 9" xfId="53103"/>
    <cellStyle name="Comma [0] 2 4 2 2 2 2 3" xfId="6104"/>
    <cellStyle name="Comma [0] 2 4 2 2 2 2 3 2" xfId="14511"/>
    <cellStyle name="Comma [0] 2 4 2 2 2 2 3 2 2" xfId="45830"/>
    <cellStyle name="Comma [0] 2 4 2 2 2 2 3 2 3" xfId="36144"/>
    <cellStyle name="Comma [0] 2 4 2 2 2 2 3 2 4" xfId="26456"/>
    <cellStyle name="Comma [0] 2 4 2 2 2 2 3 3" xfId="39856"/>
    <cellStyle name="Comma [0] 2 4 2 2 2 2 3 4" xfId="30170"/>
    <cellStyle name="Comma [0] 2 4 2 2 2 2 3 5" xfId="20113"/>
    <cellStyle name="Comma [0] 2 4 2 2 2 2 3 6" xfId="55370"/>
    <cellStyle name="Comma [0] 2 4 2 2 2 2 4" xfId="3299"/>
    <cellStyle name="Comma [0] 2 4 2 2 2 2 4 2" xfId="11707"/>
    <cellStyle name="Comma [0] 2 4 2 2 2 2 4 2 2" xfId="43168"/>
    <cellStyle name="Comma [0] 2 4 2 2 2 2 4 3" xfId="33482"/>
    <cellStyle name="Comma [0] 2 4 2 2 2 2 4 4" xfId="23515"/>
    <cellStyle name="Comma [0] 2 4 2 2 2 2 5" xfId="8908"/>
    <cellStyle name="Comma [0] 2 4 2 2 2 2 5 2" xfId="44630"/>
    <cellStyle name="Comma [0] 2 4 2 2 2 2 5 3" xfId="34944"/>
    <cellStyle name="Comma [0] 2 4 2 2 2 2 5 4" xfId="25235"/>
    <cellStyle name="Comma [0] 2 4 2 2 2 2 6" xfId="37056"/>
    <cellStyle name="Comma [0] 2 4 2 2 2 2 7" xfId="27370"/>
    <cellStyle name="Comma [0] 2 4 2 2 2 2 8" xfId="46743"/>
    <cellStyle name="Comma [0] 2 4 2 2 2 2 9" xfId="49548"/>
    <cellStyle name="Comma [0] 2 4 2 2 2 20" xfId="52273"/>
    <cellStyle name="Comma [0] 2 4 2 2 2 21" xfId="52489"/>
    <cellStyle name="Comma [0] 2 4 2 2 2 22" xfId="58092"/>
    <cellStyle name="Comma [0] 2 4 2 2 2 23" xfId="58120"/>
    <cellStyle name="Comma [0] 2 4 2 2 2 3" xfId="719"/>
    <cellStyle name="Comma [0] 2 4 2 2 2 3 10" xfId="17670"/>
    <cellStyle name="Comma [0] 2 4 2 2 2 3 11" xfId="52927"/>
    <cellStyle name="Comma [0] 2 4 2 2 2 3 2" xfId="1170"/>
    <cellStyle name="Comma [0] 2 4 2 2 2 3 2 2" xfId="6909"/>
    <cellStyle name="Comma [0] 2 4 2 2 2 3 2 2 2" xfId="15316"/>
    <cellStyle name="Comma [0] 2 4 2 2 2 3 2 2 2 2" xfId="40661"/>
    <cellStyle name="Comma [0] 2 4 2 2 2 3 2 2 3" xfId="30975"/>
    <cellStyle name="Comma [0] 2 4 2 2 2 3 2 2 4" xfId="20918"/>
    <cellStyle name="Comma [0] 2 4 2 2 2 3 2 2 5" xfId="56175"/>
    <cellStyle name="Comma [0] 2 4 2 2 2 3 2 3" xfId="4104"/>
    <cellStyle name="Comma [0] 2 4 2 2 2 3 2 3 2" xfId="12512"/>
    <cellStyle name="Comma [0] 2 4 2 2 2 3 2 3 2 2" xfId="46086"/>
    <cellStyle name="Comma [0] 2 4 2 2 2 3 2 3 3" xfId="36400"/>
    <cellStyle name="Comma [0] 2 4 2 2 2 3 2 3 4" xfId="26713"/>
    <cellStyle name="Comma [0] 2 4 2 2 2 3 2 4" xfId="9712"/>
    <cellStyle name="Comma [0] 2 4 2 2 2 3 2 4 2" xfId="37860"/>
    <cellStyle name="Comma [0] 2 4 2 2 2 3 2 5" xfId="28174"/>
    <cellStyle name="Comma [0] 2 4 2 2 2 3 2 6" xfId="47549"/>
    <cellStyle name="Comma [0] 2 4 2 2 2 3 2 7" xfId="50352"/>
    <cellStyle name="Comma [0] 2 4 2 2 2 3 2 8" xfId="18118"/>
    <cellStyle name="Comma [0] 2 4 2 2 2 3 2 9" xfId="53375"/>
    <cellStyle name="Comma [0] 2 4 2 2 2 3 3" xfId="6460"/>
    <cellStyle name="Comma [0] 2 4 2 2 2 3 3 2" xfId="14867"/>
    <cellStyle name="Comma [0] 2 4 2 2 2 3 3 2 2" xfId="40212"/>
    <cellStyle name="Comma [0] 2 4 2 2 2 3 3 3" xfId="30526"/>
    <cellStyle name="Comma [0] 2 4 2 2 2 3 3 4" xfId="20469"/>
    <cellStyle name="Comma [0] 2 4 2 2 2 3 3 5" xfId="55726"/>
    <cellStyle name="Comma [0] 2 4 2 2 2 3 4" xfId="3655"/>
    <cellStyle name="Comma [0] 2 4 2 2 2 3 4 2" xfId="12063"/>
    <cellStyle name="Comma [0] 2 4 2 2 2 3 4 2 2" xfId="43169"/>
    <cellStyle name="Comma [0] 2 4 2 2 2 3 4 3" xfId="33483"/>
    <cellStyle name="Comma [0] 2 4 2 2 2 3 4 4" xfId="23516"/>
    <cellStyle name="Comma [0] 2 4 2 2 2 3 5" xfId="9264"/>
    <cellStyle name="Comma [0] 2 4 2 2 2 3 5 2" xfId="44886"/>
    <cellStyle name="Comma [0] 2 4 2 2 2 3 5 3" xfId="35200"/>
    <cellStyle name="Comma [0] 2 4 2 2 2 3 5 4" xfId="25495"/>
    <cellStyle name="Comma [0] 2 4 2 2 2 3 6" xfId="37412"/>
    <cellStyle name="Comma [0] 2 4 2 2 2 3 7" xfId="27726"/>
    <cellStyle name="Comma [0] 2 4 2 2 2 3 8" xfId="47100"/>
    <cellStyle name="Comma [0] 2 4 2 2 2 3 9" xfId="49904"/>
    <cellStyle name="Comma [0] 2 4 2 2 2 4" xfId="772"/>
    <cellStyle name="Comma [0] 2 4 2 2 2 4 10" xfId="52979"/>
    <cellStyle name="Comma [0] 2 4 2 2 2 4 2" xfId="1220"/>
    <cellStyle name="Comma [0] 2 4 2 2 2 4 2 2" xfId="6959"/>
    <cellStyle name="Comma [0] 2 4 2 2 2 4 2 2 2" xfId="15366"/>
    <cellStyle name="Comma [0] 2 4 2 2 2 4 2 2 2 2" xfId="40711"/>
    <cellStyle name="Comma [0] 2 4 2 2 2 4 2 2 3" xfId="31025"/>
    <cellStyle name="Comma [0] 2 4 2 2 2 4 2 2 4" xfId="20968"/>
    <cellStyle name="Comma [0] 2 4 2 2 2 4 2 2 5" xfId="56225"/>
    <cellStyle name="Comma [0] 2 4 2 2 2 4 2 3" xfId="4154"/>
    <cellStyle name="Comma [0] 2 4 2 2 2 4 2 3 2" xfId="12562"/>
    <cellStyle name="Comma [0] 2 4 2 2 2 4 2 3 3" xfId="37910"/>
    <cellStyle name="Comma [0] 2 4 2 2 2 4 2 4" xfId="9762"/>
    <cellStyle name="Comma [0] 2 4 2 2 2 4 2 4 2" xfId="28224"/>
    <cellStyle name="Comma [0] 2 4 2 2 2 4 2 5" xfId="47599"/>
    <cellStyle name="Comma [0] 2 4 2 2 2 4 2 6" xfId="50402"/>
    <cellStyle name="Comma [0] 2 4 2 2 2 4 2 7" xfId="18168"/>
    <cellStyle name="Comma [0] 2 4 2 2 2 4 2 8" xfId="53425"/>
    <cellStyle name="Comma [0] 2 4 2 2 2 4 3" xfId="6512"/>
    <cellStyle name="Comma [0] 2 4 2 2 2 4 3 2" xfId="14919"/>
    <cellStyle name="Comma [0] 2 4 2 2 2 4 3 2 2" xfId="40264"/>
    <cellStyle name="Comma [0] 2 4 2 2 2 4 3 3" xfId="30578"/>
    <cellStyle name="Comma [0] 2 4 2 2 2 4 3 4" xfId="20521"/>
    <cellStyle name="Comma [0] 2 4 2 2 2 4 3 5" xfId="55778"/>
    <cellStyle name="Comma [0] 2 4 2 2 2 4 4" xfId="3707"/>
    <cellStyle name="Comma [0] 2 4 2 2 2 4 4 2" xfId="12115"/>
    <cellStyle name="Comma [0] 2 4 2 2 2 4 4 2 2" xfId="45494"/>
    <cellStyle name="Comma [0] 2 4 2 2 2 4 4 3" xfId="35808"/>
    <cellStyle name="Comma [0] 2 4 2 2 2 4 4 4" xfId="26120"/>
    <cellStyle name="Comma [0] 2 4 2 2 2 4 5" xfId="9316"/>
    <cellStyle name="Comma [0] 2 4 2 2 2 4 5 2" xfId="37464"/>
    <cellStyle name="Comma [0] 2 4 2 2 2 4 6" xfId="27778"/>
    <cellStyle name="Comma [0] 2 4 2 2 2 4 7" xfId="47153"/>
    <cellStyle name="Comma [0] 2 4 2 2 2 4 8" xfId="49956"/>
    <cellStyle name="Comma [0] 2 4 2 2 2 4 9" xfId="17722"/>
    <cellStyle name="Comma [0] 2 4 2 2 2 5" xfId="823"/>
    <cellStyle name="Comma [0] 2 4 2 2 2 5 2" xfId="1271"/>
    <cellStyle name="Comma [0] 2 4 2 2 2 5 2 2" xfId="7010"/>
    <cellStyle name="Comma [0] 2 4 2 2 2 5 2 2 2" xfId="15417"/>
    <cellStyle name="Comma [0] 2 4 2 2 2 5 2 2 2 2" xfId="40762"/>
    <cellStyle name="Comma [0] 2 4 2 2 2 5 2 2 3" xfId="31076"/>
    <cellStyle name="Comma [0] 2 4 2 2 2 5 2 2 4" xfId="21019"/>
    <cellStyle name="Comma [0] 2 4 2 2 2 5 2 2 5" xfId="56276"/>
    <cellStyle name="Comma [0] 2 4 2 2 2 5 2 3" xfId="4205"/>
    <cellStyle name="Comma [0] 2 4 2 2 2 5 2 3 2" xfId="12613"/>
    <cellStyle name="Comma [0] 2 4 2 2 2 5 2 3 3" xfId="37961"/>
    <cellStyle name="Comma [0] 2 4 2 2 2 5 2 4" xfId="9813"/>
    <cellStyle name="Comma [0] 2 4 2 2 2 5 2 4 2" xfId="28275"/>
    <cellStyle name="Comma [0] 2 4 2 2 2 5 2 5" xfId="47650"/>
    <cellStyle name="Comma [0] 2 4 2 2 2 5 2 6" xfId="50453"/>
    <cellStyle name="Comma [0] 2 4 2 2 2 5 2 7" xfId="18219"/>
    <cellStyle name="Comma [0] 2 4 2 2 2 5 2 8" xfId="53476"/>
    <cellStyle name="Comma [0] 2 4 2 2 2 5 3" xfId="6563"/>
    <cellStyle name="Comma [0] 2 4 2 2 2 5 3 2" xfId="14970"/>
    <cellStyle name="Comma [0] 2 4 2 2 2 5 3 2 2" xfId="40315"/>
    <cellStyle name="Comma [0] 2 4 2 2 2 5 3 3" xfId="30629"/>
    <cellStyle name="Comma [0] 2 4 2 2 2 5 3 4" xfId="20572"/>
    <cellStyle name="Comma [0] 2 4 2 2 2 5 3 5" xfId="55829"/>
    <cellStyle name="Comma [0] 2 4 2 2 2 5 4" xfId="3758"/>
    <cellStyle name="Comma [0] 2 4 2 2 2 5 4 2" xfId="12166"/>
    <cellStyle name="Comma [0] 2 4 2 2 2 5 4 3" xfId="37515"/>
    <cellStyle name="Comma [0] 2 4 2 2 2 5 5" xfId="9367"/>
    <cellStyle name="Comma [0] 2 4 2 2 2 5 5 2" xfId="27829"/>
    <cellStyle name="Comma [0] 2 4 2 2 2 5 6" xfId="47204"/>
    <cellStyle name="Comma [0] 2 4 2 2 2 5 7" xfId="50007"/>
    <cellStyle name="Comma [0] 2 4 2 2 2 5 8" xfId="17773"/>
    <cellStyle name="Comma [0] 2 4 2 2 2 5 9" xfId="53030"/>
    <cellStyle name="Comma [0] 2 4 2 2 2 6" xfId="218"/>
    <cellStyle name="Comma [0] 2 4 2 2 2 6 2" xfId="1474"/>
    <cellStyle name="Comma [0] 2 4 2 2 2 6 2 2" xfId="7172"/>
    <cellStyle name="Comma [0] 2 4 2 2 2 6 2 2 2" xfId="15579"/>
    <cellStyle name="Comma [0] 2 4 2 2 2 6 2 2 2 2" xfId="40924"/>
    <cellStyle name="Comma [0] 2 4 2 2 2 6 2 2 3" xfId="31238"/>
    <cellStyle name="Comma [0] 2 4 2 2 2 6 2 2 4" xfId="21181"/>
    <cellStyle name="Comma [0] 2 4 2 2 2 6 2 2 5" xfId="56438"/>
    <cellStyle name="Comma [0] 2 4 2 2 2 6 2 3" xfId="4367"/>
    <cellStyle name="Comma [0] 2 4 2 2 2 6 2 3 2" xfId="12775"/>
    <cellStyle name="Comma [0] 2 4 2 2 2 6 2 3 3" xfId="38123"/>
    <cellStyle name="Comma [0] 2 4 2 2 2 6 2 4" xfId="9975"/>
    <cellStyle name="Comma [0] 2 4 2 2 2 6 2 4 2" xfId="28437"/>
    <cellStyle name="Comma [0] 2 4 2 2 2 6 2 5" xfId="47812"/>
    <cellStyle name="Comma [0] 2 4 2 2 2 6 2 6" xfId="50615"/>
    <cellStyle name="Comma [0] 2 4 2 2 2 6 2 7" xfId="18381"/>
    <cellStyle name="Comma [0] 2 4 2 2 2 6 2 8" xfId="53638"/>
    <cellStyle name="Comma [0] 2 4 2 2 2 6 3" xfId="6103"/>
    <cellStyle name="Comma [0] 2 4 2 2 2 6 3 2" xfId="14510"/>
    <cellStyle name="Comma [0] 2 4 2 2 2 6 3 2 2" xfId="39855"/>
    <cellStyle name="Comma [0] 2 4 2 2 2 6 3 3" xfId="30169"/>
    <cellStyle name="Comma [0] 2 4 2 2 2 6 3 4" xfId="20112"/>
    <cellStyle name="Comma [0] 2 4 2 2 2 6 3 5" xfId="55369"/>
    <cellStyle name="Comma [0] 2 4 2 2 2 6 4" xfId="3298"/>
    <cellStyle name="Comma [0] 2 4 2 2 2 6 4 2" xfId="11706"/>
    <cellStyle name="Comma [0] 2 4 2 2 2 6 4 3" xfId="37055"/>
    <cellStyle name="Comma [0] 2 4 2 2 2 6 5" xfId="8907"/>
    <cellStyle name="Comma [0] 2 4 2 2 2 6 5 2" xfId="27369"/>
    <cellStyle name="Comma [0] 2 4 2 2 2 6 6" xfId="46742"/>
    <cellStyle name="Comma [0] 2 4 2 2 2 6 7" xfId="49547"/>
    <cellStyle name="Comma [0] 2 4 2 2 2 6 8" xfId="17313"/>
    <cellStyle name="Comma [0] 2 4 2 2 2 6 9" xfId="52570"/>
    <cellStyle name="Comma [0] 2 4 2 2 2 7" xfId="897"/>
    <cellStyle name="Comma [0] 2 4 2 2 2 7 2" xfId="6636"/>
    <cellStyle name="Comma [0] 2 4 2 2 2 7 2 2" xfId="15043"/>
    <cellStyle name="Comma [0] 2 4 2 2 2 7 2 2 2" xfId="40388"/>
    <cellStyle name="Comma [0] 2 4 2 2 2 7 2 3" xfId="30702"/>
    <cellStyle name="Comma [0] 2 4 2 2 2 7 2 4" xfId="20645"/>
    <cellStyle name="Comma [0] 2 4 2 2 2 7 2 5" xfId="55902"/>
    <cellStyle name="Comma [0] 2 4 2 2 2 7 3" xfId="3831"/>
    <cellStyle name="Comma [0] 2 4 2 2 2 7 3 2" xfId="12239"/>
    <cellStyle name="Comma [0] 2 4 2 2 2 7 3 3" xfId="37587"/>
    <cellStyle name="Comma [0] 2 4 2 2 2 7 4" xfId="9439"/>
    <cellStyle name="Comma [0] 2 4 2 2 2 7 4 2" xfId="27901"/>
    <cellStyle name="Comma [0] 2 4 2 2 2 7 5" xfId="47276"/>
    <cellStyle name="Comma [0] 2 4 2 2 2 7 6" xfId="50079"/>
    <cellStyle name="Comma [0] 2 4 2 2 2 7 7" xfId="17845"/>
    <cellStyle name="Comma [0] 2 4 2 2 2 7 8" xfId="53102"/>
    <cellStyle name="Comma [0] 2 4 2 2 2 8" xfId="1948"/>
    <cellStyle name="Comma [0] 2 4 2 2 2 8 2" xfId="7602"/>
    <cellStyle name="Comma [0] 2 4 2 2 2 8 2 2" xfId="16009"/>
    <cellStyle name="Comma [0] 2 4 2 2 2 8 2 2 2" xfId="41354"/>
    <cellStyle name="Comma [0] 2 4 2 2 2 8 2 3" xfId="31668"/>
    <cellStyle name="Comma [0] 2 4 2 2 2 8 2 4" xfId="21611"/>
    <cellStyle name="Comma [0] 2 4 2 2 2 8 2 5" xfId="56868"/>
    <cellStyle name="Comma [0] 2 4 2 2 2 8 3" xfId="4797"/>
    <cellStyle name="Comma [0] 2 4 2 2 2 8 3 2" xfId="13205"/>
    <cellStyle name="Comma [0] 2 4 2 2 2 8 3 3" xfId="38553"/>
    <cellStyle name="Comma [0] 2 4 2 2 2 8 4" xfId="10405"/>
    <cellStyle name="Comma [0] 2 4 2 2 2 8 4 2" xfId="28867"/>
    <cellStyle name="Comma [0] 2 4 2 2 2 8 5" xfId="48242"/>
    <cellStyle name="Comma [0] 2 4 2 2 2 8 6" xfId="51045"/>
    <cellStyle name="Comma [0] 2 4 2 2 2 8 7" xfId="18811"/>
    <cellStyle name="Comma [0] 2 4 2 2 2 8 8" xfId="54068"/>
    <cellStyle name="Comma [0] 2 4 2 2 2 9" xfId="2440"/>
    <cellStyle name="Comma [0] 2 4 2 2 2 9 2" xfId="8063"/>
    <cellStyle name="Comma [0] 2 4 2 2 2 9 2 2" xfId="16470"/>
    <cellStyle name="Comma [0] 2 4 2 2 2 9 2 2 2" xfId="41815"/>
    <cellStyle name="Comma [0] 2 4 2 2 2 9 2 3" xfId="32129"/>
    <cellStyle name="Comma [0] 2 4 2 2 2 9 2 4" xfId="22072"/>
    <cellStyle name="Comma [0] 2 4 2 2 2 9 2 5" xfId="57329"/>
    <cellStyle name="Comma [0] 2 4 2 2 2 9 3" xfId="5258"/>
    <cellStyle name="Comma [0] 2 4 2 2 2 9 3 2" xfId="13666"/>
    <cellStyle name="Comma [0] 2 4 2 2 2 9 3 3" xfId="39011"/>
    <cellStyle name="Comma [0] 2 4 2 2 2 9 4" xfId="10863"/>
    <cellStyle name="Comma [0] 2 4 2 2 2 9 4 2" xfId="29325"/>
    <cellStyle name="Comma [0] 2 4 2 2 2 9 5" xfId="48701"/>
    <cellStyle name="Comma [0] 2 4 2 2 2 9 6" xfId="51503"/>
    <cellStyle name="Comma [0] 2 4 2 2 2 9 7" xfId="19269"/>
    <cellStyle name="Comma [0] 2 4 2 2 2 9 8" xfId="54526"/>
    <cellStyle name="Comma [0] 2 4 2 2 3" xfId="1473"/>
    <cellStyle name="Comma [0] 2 4 2 2 3 10" xfId="53637"/>
    <cellStyle name="Comma [0] 2 4 2 2 3 2" xfId="7171"/>
    <cellStyle name="Comma [0] 2 4 2 2 3 2 2" xfId="15578"/>
    <cellStyle name="Comma [0] 2 4 2 2 3 2 2 2" xfId="46085"/>
    <cellStyle name="Comma [0] 2 4 2 2 3 2 2 3" xfId="36399"/>
    <cellStyle name="Comma [0] 2 4 2 2 3 2 2 4" xfId="26712"/>
    <cellStyle name="Comma [0] 2 4 2 2 3 2 3" xfId="25494"/>
    <cellStyle name="Comma [0] 2 4 2 2 3 2 3 2" xfId="44885"/>
    <cellStyle name="Comma [0] 2 4 2 2 3 2 3 3" xfId="35199"/>
    <cellStyle name="Comma [0] 2 4 2 2 3 2 4" xfId="40923"/>
    <cellStyle name="Comma [0] 2 4 2 2 3 2 5" xfId="31237"/>
    <cellStyle name="Comma [0] 2 4 2 2 3 2 6" xfId="21180"/>
    <cellStyle name="Comma [0] 2 4 2 2 3 2 7" xfId="56437"/>
    <cellStyle name="Comma [0] 2 4 2 2 3 3" xfId="4366"/>
    <cellStyle name="Comma [0] 2 4 2 2 3 3 2" xfId="12774"/>
    <cellStyle name="Comma [0] 2 4 2 2 3 3 2 2" xfId="45493"/>
    <cellStyle name="Comma [0] 2 4 2 2 3 3 3" xfId="35807"/>
    <cellStyle name="Comma [0] 2 4 2 2 3 3 4" xfId="26119"/>
    <cellStyle name="Comma [0] 2 4 2 2 3 4" xfId="9974"/>
    <cellStyle name="Comma [0] 2 4 2 2 3 4 2" xfId="44286"/>
    <cellStyle name="Comma [0] 2 4 2 2 3 4 3" xfId="34600"/>
    <cellStyle name="Comma [0] 2 4 2 2 3 4 4" xfId="24890"/>
    <cellStyle name="Comma [0] 2 4 2 2 3 5" xfId="38122"/>
    <cellStyle name="Comma [0] 2 4 2 2 3 6" xfId="28436"/>
    <cellStyle name="Comma [0] 2 4 2 2 3 7" xfId="47811"/>
    <cellStyle name="Comma [0] 2 4 2 2 3 8" xfId="50614"/>
    <cellStyle name="Comma [0] 2 4 2 2 3 9" xfId="18380"/>
    <cellStyle name="Comma [0] 2 4 2 2 4" xfId="1947"/>
    <cellStyle name="Comma [0] 2 4 2 2 4 2" xfId="7601"/>
    <cellStyle name="Comma [0] 2 4 2 2 4 2 2" xfId="16008"/>
    <cellStyle name="Comma [0] 2 4 2 2 4 2 2 2" xfId="41353"/>
    <cellStyle name="Comma [0] 2 4 2 2 4 2 3" xfId="31667"/>
    <cellStyle name="Comma [0] 2 4 2 2 4 2 4" xfId="21610"/>
    <cellStyle name="Comma [0] 2 4 2 2 4 2 5" xfId="56867"/>
    <cellStyle name="Comma [0] 2 4 2 2 4 3" xfId="4796"/>
    <cellStyle name="Comma [0] 2 4 2 2 4 3 2" xfId="13204"/>
    <cellStyle name="Comma [0] 2 4 2 2 4 3 3" xfId="38552"/>
    <cellStyle name="Comma [0] 2 4 2 2 4 4" xfId="10404"/>
    <cellStyle name="Comma [0] 2 4 2 2 4 4 2" xfId="28866"/>
    <cellStyle name="Comma [0] 2 4 2 2 4 5" xfId="48241"/>
    <cellStyle name="Comma [0] 2 4 2 2 4 6" xfId="51044"/>
    <cellStyle name="Comma [0] 2 4 2 2 4 7" xfId="18810"/>
    <cellStyle name="Comma [0] 2 4 2 2 4 8" xfId="54067"/>
    <cellStyle name="Comma [0] 2 4 2 2 5" xfId="2439"/>
    <cellStyle name="Comma [0] 2 4 2 2 5 2" xfId="8062"/>
    <cellStyle name="Comma [0] 2 4 2 2 5 2 2" xfId="16469"/>
    <cellStyle name="Comma [0] 2 4 2 2 5 2 2 2" xfId="41814"/>
    <cellStyle name="Comma [0] 2 4 2 2 5 2 3" xfId="32128"/>
    <cellStyle name="Comma [0] 2 4 2 2 5 2 4" xfId="22071"/>
    <cellStyle name="Comma [0] 2 4 2 2 5 2 5" xfId="57328"/>
    <cellStyle name="Comma [0] 2 4 2 2 5 3" xfId="5257"/>
    <cellStyle name="Comma [0] 2 4 2 2 5 3 2" xfId="13665"/>
    <cellStyle name="Comma [0] 2 4 2 2 5 3 3" xfId="39010"/>
    <cellStyle name="Comma [0] 2 4 2 2 5 4" xfId="10862"/>
    <cellStyle name="Comma [0] 2 4 2 2 5 4 2" xfId="29324"/>
    <cellStyle name="Comma [0] 2 4 2 2 5 5" xfId="48700"/>
    <cellStyle name="Comma [0] 2 4 2 2 5 6" xfId="51502"/>
    <cellStyle name="Comma [0] 2 4 2 2 5 7" xfId="19268"/>
    <cellStyle name="Comma [0] 2 4 2 2 5 8" xfId="54525"/>
    <cellStyle name="Comma [0] 2 4 2 2 6" xfId="2867"/>
    <cellStyle name="Comma [0] 2 4 2 2 6 2" xfId="8490"/>
    <cellStyle name="Comma [0] 2 4 2 2 6 2 2" xfId="16897"/>
    <cellStyle name="Comma [0] 2 4 2 2 6 2 2 2" xfId="42242"/>
    <cellStyle name="Comma [0] 2 4 2 2 6 2 3" xfId="32556"/>
    <cellStyle name="Comma [0] 2 4 2 2 6 2 4" xfId="22499"/>
    <cellStyle name="Comma [0] 2 4 2 2 6 2 5" xfId="57756"/>
    <cellStyle name="Comma [0] 2 4 2 2 6 3" xfId="5685"/>
    <cellStyle name="Comma [0] 2 4 2 2 6 3 2" xfId="14093"/>
    <cellStyle name="Comma [0] 2 4 2 2 6 3 3" xfId="39438"/>
    <cellStyle name="Comma [0] 2 4 2 2 6 4" xfId="11290"/>
    <cellStyle name="Comma [0] 2 4 2 2 6 4 2" xfId="29752"/>
    <cellStyle name="Comma [0] 2 4 2 2 6 5" xfId="49128"/>
    <cellStyle name="Comma [0] 2 4 2 2 6 6" xfId="51930"/>
    <cellStyle name="Comma [0] 2 4 2 2 6 7" xfId="19696"/>
    <cellStyle name="Comma [0] 2 4 2 2 6 8" xfId="54953"/>
    <cellStyle name="Comma [0] 2 4 2 3" xfId="220"/>
    <cellStyle name="Comma [0] 2 4 2 3 10" xfId="8909"/>
    <cellStyle name="Comma [0] 2 4 2 3 10 2" xfId="42834"/>
    <cellStyle name="Comma [0] 2 4 2 3 10 3" xfId="33148"/>
    <cellStyle name="Comma [0] 2 4 2 3 10 4" xfId="23091"/>
    <cellStyle name="Comma [0] 2 4 2 3 11" xfId="24892"/>
    <cellStyle name="Comma [0] 2 4 2 3 11 2" xfId="44288"/>
    <cellStyle name="Comma [0] 2 4 2 3 11 3" xfId="34602"/>
    <cellStyle name="Comma [0] 2 4 2 3 12" xfId="37057"/>
    <cellStyle name="Comma [0] 2 4 2 3 13" xfId="27371"/>
    <cellStyle name="Comma [0] 2 4 2 3 14" xfId="46744"/>
    <cellStyle name="Comma [0] 2 4 2 3 15" xfId="49549"/>
    <cellStyle name="Comma [0] 2 4 2 3 16" xfId="17315"/>
    <cellStyle name="Comma [0] 2 4 2 3 17" xfId="52274"/>
    <cellStyle name="Comma [0] 2 4 2 3 18" xfId="52572"/>
    <cellStyle name="Comma [0] 2 4 2 3 2" xfId="1475"/>
    <cellStyle name="Comma [0] 2 4 2 3 2 10" xfId="18382"/>
    <cellStyle name="Comma [0] 2 4 2 3 2 11" xfId="53639"/>
    <cellStyle name="Comma [0] 2 4 2 3 2 2" xfId="7173"/>
    <cellStyle name="Comma [0] 2 4 2 3 2 2 2" xfId="15580"/>
    <cellStyle name="Comma [0] 2 4 2 3 2 2 2 2" xfId="46424"/>
    <cellStyle name="Comma [0] 2 4 2 3 2 2 2 3" xfId="36738"/>
    <cellStyle name="Comma [0] 2 4 2 3 2 2 2 4" xfId="27051"/>
    <cellStyle name="Comma [0] 2 4 2 3 2 2 3" xfId="25834"/>
    <cellStyle name="Comma [0] 2 4 2 3 2 2 3 2" xfId="45224"/>
    <cellStyle name="Comma [0] 2 4 2 3 2 2 3 3" xfId="35538"/>
    <cellStyle name="Comma [0] 2 4 2 3 2 2 4" xfId="40925"/>
    <cellStyle name="Comma [0] 2 4 2 3 2 2 5" xfId="31239"/>
    <cellStyle name="Comma [0] 2 4 2 3 2 2 6" xfId="21182"/>
    <cellStyle name="Comma [0] 2 4 2 3 2 2 7" xfId="56439"/>
    <cellStyle name="Comma [0] 2 4 2 3 2 3" xfId="4368"/>
    <cellStyle name="Comma [0] 2 4 2 3 2 3 2" xfId="12776"/>
    <cellStyle name="Comma [0] 2 4 2 3 2 3 2 2" xfId="45831"/>
    <cellStyle name="Comma [0] 2 4 2 3 2 3 2 3" xfId="36145"/>
    <cellStyle name="Comma [0] 2 4 2 3 2 3 2 4" xfId="26457"/>
    <cellStyle name="Comma [0] 2 4 2 3 2 3 3" xfId="43170"/>
    <cellStyle name="Comma [0] 2 4 2 3 2 3 4" xfId="33484"/>
    <cellStyle name="Comma [0] 2 4 2 3 2 3 5" xfId="23517"/>
    <cellStyle name="Comma [0] 2 4 2 3 2 4" xfId="9976"/>
    <cellStyle name="Comma [0] 2 4 2 3 2 4 2" xfId="44631"/>
    <cellStyle name="Comma [0] 2 4 2 3 2 4 3" xfId="34945"/>
    <cellStyle name="Comma [0] 2 4 2 3 2 4 4" xfId="25236"/>
    <cellStyle name="Comma [0] 2 4 2 3 2 5" xfId="3170"/>
    <cellStyle name="Comma [0] 2 4 2 3 2 5 2" xfId="8791"/>
    <cellStyle name="Comma [0] 2 4 2 3 2 5 2 2" xfId="17197"/>
    <cellStyle name="Comma [0] 2 4 2 3 2 5 2 3" xfId="39738"/>
    <cellStyle name="Comma [0] 2 4 2 3 2 5 2 4" xfId="58056"/>
    <cellStyle name="Comma [0] 2 4 2 3 2 5 3" xfId="5986"/>
    <cellStyle name="Comma [0] 2 4 2 3 2 5 3 2" xfId="14393"/>
    <cellStyle name="Comma [0] 2 4 2 3 2 5 3 3" xfId="30052"/>
    <cellStyle name="Comma [0] 2 4 2 3 2 5 4" xfId="11589"/>
    <cellStyle name="Comma [0] 2 4 2 3 2 5 5" xfId="19995"/>
    <cellStyle name="Comma [0] 2 4 2 3 2 5 6" xfId="55252"/>
    <cellStyle name="Comma [0] 2 4 2 3 2 6" xfId="38124"/>
    <cellStyle name="Comma [0] 2 4 2 3 2 7" xfId="28438"/>
    <cellStyle name="Comma [0] 2 4 2 3 2 8" xfId="47813"/>
    <cellStyle name="Comma [0] 2 4 2 3 2 9" xfId="50616"/>
    <cellStyle name="Comma [0] 2 4 2 3 3" xfId="899"/>
    <cellStyle name="Comma [0] 2 4 2 3 3 10" xfId="53104"/>
    <cellStyle name="Comma [0] 2 4 2 3 3 2" xfId="6638"/>
    <cellStyle name="Comma [0] 2 4 2 3 3 2 2" xfId="15045"/>
    <cellStyle name="Comma [0] 2 4 2 3 3 2 2 2" xfId="46087"/>
    <cellStyle name="Comma [0] 2 4 2 3 3 2 2 3" xfId="36401"/>
    <cellStyle name="Comma [0] 2 4 2 3 3 2 2 4" xfId="26714"/>
    <cellStyle name="Comma [0] 2 4 2 3 3 2 3" xfId="40390"/>
    <cellStyle name="Comma [0] 2 4 2 3 3 2 4" xfId="30704"/>
    <cellStyle name="Comma [0] 2 4 2 3 3 2 5" xfId="20647"/>
    <cellStyle name="Comma [0] 2 4 2 3 3 2 6" xfId="55904"/>
    <cellStyle name="Comma [0] 2 4 2 3 3 3" xfId="3833"/>
    <cellStyle name="Comma [0] 2 4 2 3 3 3 2" xfId="12241"/>
    <cellStyle name="Comma [0] 2 4 2 3 3 3 2 2" xfId="43171"/>
    <cellStyle name="Comma [0] 2 4 2 3 3 3 3" xfId="33485"/>
    <cellStyle name="Comma [0] 2 4 2 3 3 3 4" xfId="23518"/>
    <cellStyle name="Comma [0] 2 4 2 3 3 4" xfId="9441"/>
    <cellStyle name="Comma [0] 2 4 2 3 3 4 2" xfId="44887"/>
    <cellStyle name="Comma [0] 2 4 2 3 3 4 3" xfId="35201"/>
    <cellStyle name="Comma [0] 2 4 2 3 3 4 4" xfId="25496"/>
    <cellStyle name="Comma [0] 2 4 2 3 3 5" xfId="37589"/>
    <cellStyle name="Comma [0] 2 4 2 3 3 6" xfId="27903"/>
    <cellStyle name="Comma [0] 2 4 2 3 3 7" xfId="47278"/>
    <cellStyle name="Comma [0] 2 4 2 3 3 8" xfId="50081"/>
    <cellStyle name="Comma [0] 2 4 2 3 3 9" xfId="17847"/>
    <cellStyle name="Comma [0] 2 4 2 3 4" xfId="1949"/>
    <cellStyle name="Comma [0] 2 4 2 3 4 2" xfId="7603"/>
    <cellStyle name="Comma [0] 2 4 2 3 4 2 2" xfId="16010"/>
    <cellStyle name="Comma [0] 2 4 2 3 4 2 2 2" xfId="41355"/>
    <cellStyle name="Comma [0] 2 4 2 3 4 2 3" xfId="31669"/>
    <cellStyle name="Comma [0] 2 4 2 3 4 2 4" xfId="21612"/>
    <cellStyle name="Comma [0] 2 4 2 3 4 2 5" xfId="56869"/>
    <cellStyle name="Comma [0] 2 4 2 3 4 3" xfId="4798"/>
    <cellStyle name="Comma [0] 2 4 2 3 4 3 2" xfId="13206"/>
    <cellStyle name="Comma [0] 2 4 2 3 4 3 2 2" xfId="45495"/>
    <cellStyle name="Comma [0] 2 4 2 3 4 3 3" xfId="35809"/>
    <cellStyle name="Comma [0] 2 4 2 3 4 3 4" xfId="26121"/>
    <cellStyle name="Comma [0] 2 4 2 3 4 4" xfId="10406"/>
    <cellStyle name="Comma [0] 2 4 2 3 4 4 2" xfId="38554"/>
    <cellStyle name="Comma [0] 2 4 2 3 4 5" xfId="28868"/>
    <cellStyle name="Comma [0] 2 4 2 3 4 6" xfId="48243"/>
    <cellStyle name="Comma [0] 2 4 2 3 4 7" xfId="51046"/>
    <cellStyle name="Comma [0] 2 4 2 3 4 8" xfId="18812"/>
    <cellStyle name="Comma [0] 2 4 2 3 4 9" xfId="54069"/>
    <cellStyle name="Comma [0] 2 4 2 3 5" xfId="2441"/>
    <cellStyle name="Comma [0] 2 4 2 3 5 2" xfId="8064"/>
    <cellStyle name="Comma [0] 2 4 2 3 5 2 2" xfId="16471"/>
    <cellStyle name="Comma [0] 2 4 2 3 5 2 2 2" xfId="41816"/>
    <cellStyle name="Comma [0] 2 4 2 3 5 2 3" xfId="32130"/>
    <cellStyle name="Comma [0] 2 4 2 3 5 2 4" xfId="22073"/>
    <cellStyle name="Comma [0] 2 4 2 3 5 2 5" xfId="57330"/>
    <cellStyle name="Comma [0] 2 4 2 3 5 3" xfId="5259"/>
    <cellStyle name="Comma [0] 2 4 2 3 5 3 2" xfId="13667"/>
    <cellStyle name="Comma [0] 2 4 2 3 5 3 3" xfId="39012"/>
    <cellStyle name="Comma [0] 2 4 2 3 5 4" xfId="10864"/>
    <cellStyle name="Comma [0] 2 4 2 3 5 4 2" xfId="29326"/>
    <cellStyle name="Comma [0] 2 4 2 3 5 5" xfId="48702"/>
    <cellStyle name="Comma [0] 2 4 2 3 5 6" xfId="51504"/>
    <cellStyle name="Comma [0] 2 4 2 3 5 7" xfId="19270"/>
    <cellStyle name="Comma [0] 2 4 2 3 5 8" xfId="54527"/>
    <cellStyle name="Comma [0] 2 4 2 3 6" xfId="2869"/>
    <cellStyle name="Comma [0] 2 4 2 3 6 2" xfId="8492"/>
    <cellStyle name="Comma [0] 2 4 2 3 6 2 2" xfId="16899"/>
    <cellStyle name="Comma [0] 2 4 2 3 6 2 2 2" xfId="42244"/>
    <cellStyle name="Comma [0] 2 4 2 3 6 2 3" xfId="32558"/>
    <cellStyle name="Comma [0] 2 4 2 3 6 2 4" xfId="22501"/>
    <cellStyle name="Comma [0] 2 4 2 3 6 2 5" xfId="57758"/>
    <cellStyle name="Comma [0] 2 4 2 3 6 3" xfId="5687"/>
    <cellStyle name="Comma [0] 2 4 2 3 6 3 2" xfId="14095"/>
    <cellStyle name="Comma [0] 2 4 2 3 6 3 3" xfId="39440"/>
    <cellStyle name="Comma [0] 2 4 2 3 6 4" xfId="11292"/>
    <cellStyle name="Comma [0] 2 4 2 3 6 4 2" xfId="29754"/>
    <cellStyle name="Comma [0] 2 4 2 3 6 5" xfId="49130"/>
    <cellStyle name="Comma [0] 2 4 2 3 6 6" xfId="51932"/>
    <cellStyle name="Comma [0] 2 4 2 3 6 7" xfId="19698"/>
    <cellStyle name="Comma [0] 2 4 2 3 6 8" xfId="54955"/>
    <cellStyle name="Comma [0] 2 4 2 3 7" xfId="3168"/>
    <cellStyle name="Comma [0] 2 4 2 3 7 2" xfId="8790"/>
    <cellStyle name="Comma [0] 2 4 2 3 7 2 2" xfId="17196"/>
    <cellStyle name="Comma [0] 2 4 2 3 7 2 3" xfId="39737"/>
    <cellStyle name="Comma [0] 2 4 2 3 7 2 4" xfId="58055"/>
    <cellStyle name="Comma [0] 2 4 2 3 7 3" xfId="5985"/>
    <cellStyle name="Comma [0] 2 4 2 3 7 3 2" xfId="14392"/>
    <cellStyle name="Comma [0] 2 4 2 3 7 3 3" xfId="30051"/>
    <cellStyle name="Comma [0] 2 4 2 3 8" xfId="6105"/>
    <cellStyle name="Comma [0] 2 4 2 3 8 2" xfId="14512"/>
    <cellStyle name="Comma [0] 2 4 2 3 8 2 2" xfId="39857"/>
    <cellStyle name="Comma [0] 2 4 2 3 8 3" xfId="30171"/>
    <cellStyle name="Comma [0] 2 4 2 3 8 4" xfId="20114"/>
    <cellStyle name="Comma [0] 2 4 2 3 8 5" xfId="55371"/>
    <cellStyle name="Comma [0] 2 4 2 3 9" xfId="3300"/>
    <cellStyle name="Comma [0] 2 4 2 3 9 2" xfId="11708"/>
    <cellStyle name="Comma [0] 2 4 2 3 9 2 2" xfId="42586"/>
    <cellStyle name="Comma [0] 2 4 2 3 9 3" xfId="32900"/>
    <cellStyle name="Comma [0] 2 4 2 3 9 4" xfId="22843"/>
    <cellStyle name="Comma [0] 2 4 2 4" xfId="1472"/>
    <cellStyle name="Comma [0] 2 4 2 4 10" xfId="53636"/>
    <cellStyle name="Comma [0] 2 4 2 4 2" xfId="7170"/>
    <cellStyle name="Comma [0] 2 4 2 4 2 2" xfId="15577"/>
    <cellStyle name="Comma [0] 2 4 2 4 2 2 2" xfId="46084"/>
    <cellStyle name="Comma [0] 2 4 2 4 2 2 3" xfId="36398"/>
    <cellStyle name="Comma [0] 2 4 2 4 2 2 4" xfId="26711"/>
    <cellStyle name="Comma [0] 2 4 2 4 2 3" xfId="40922"/>
    <cellStyle name="Comma [0] 2 4 2 4 2 4" xfId="31236"/>
    <cellStyle name="Comma [0] 2 4 2 4 2 5" xfId="21179"/>
    <cellStyle name="Comma [0] 2 4 2 4 2 6" xfId="56436"/>
    <cellStyle name="Comma [0] 2 4 2 4 3" xfId="4365"/>
    <cellStyle name="Comma [0] 2 4 2 4 3 2" xfId="12773"/>
    <cellStyle name="Comma [0] 2 4 2 4 3 2 2" xfId="43172"/>
    <cellStyle name="Comma [0] 2 4 2 4 3 3" xfId="33486"/>
    <cellStyle name="Comma [0] 2 4 2 4 3 4" xfId="23519"/>
    <cellStyle name="Comma [0] 2 4 2 4 4" xfId="9973"/>
    <cellStyle name="Comma [0] 2 4 2 4 4 2" xfId="44884"/>
    <cellStyle name="Comma [0] 2 4 2 4 4 3" xfId="35198"/>
    <cellStyle name="Comma [0] 2 4 2 4 4 4" xfId="25493"/>
    <cellStyle name="Comma [0] 2 4 2 4 5" xfId="38121"/>
    <cellStyle name="Comma [0] 2 4 2 4 6" xfId="28435"/>
    <cellStyle name="Comma [0] 2 4 2 4 7" xfId="47810"/>
    <cellStyle name="Comma [0] 2 4 2 4 8" xfId="50613"/>
    <cellStyle name="Comma [0] 2 4 2 4 9" xfId="18379"/>
    <cellStyle name="Comma [0] 2 4 2 5" xfId="1946"/>
    <cellStyle name="Comma [0] 2 4 2 5 10" xfId="54066"/>
    <cellStyle name="Comma [0] 2 4 2 5 2" xfId="7600"/>
    <cellStyle name="Comma [0] 2 4 2 5 2 2" xfId="16007"/>
    <cellStyle name="Comma [0] 2 4 2 5 2 2 2" xfId="41352"/>
    <cellStyle name="Comma [0] 2 4 2 5 2 3" xfId="31666"/>
    <cellStyle name="Comma [0] 2 4 2 5 2 4" xfId="21609"/>
    <cellStyle name="Comma [0] 2 4 2 5 2 5" xfId="56866"/>
    <cellStyle name="Comma [0] 2 4 2 5 3" xfId="4795"/>
    <cellStyle name="Comma [0] 2 4 2 5 3 2" xfId="13203"/>
    <cellStyle name="Comma [0] 2 4 2 5 3 2 2" xfId="43173"/>
    <cellStyle name="Comma [0] 2 4 2 5 3 3" xfId="33487"/>
    <cellStyle name="Comma [0] 2 4 2 5 3 4" xfId="23520"/>
    <cellStyle name="Comma [0] 2 4 2 5 4" xfId="10403"/>
    <cellStyle name="Comma [0] 2 4 2 5 4 2" xfId="45492"/>
    <cellStyle name="Comma [0] 2 4 2 5 4 3" xfId="35806"/>
    <cellStyle name="Comma [0] 2 4 2 5 4 4" xfId="26118"/>
    <cellStyle name="Comma [0] 2 4 2 5 5" xfId="38551"/>
    <cellStyle name="Comma [0] 2 4 2 5 6" xfId="28865"/>
    <cellStyle name="Comma [0] 2 4 2 5 7" xfId="48240"/>
    <cellStyle name="Comma [0] 2 4 2 5 8" xfId="51043"/>
    <cellStyle name="Comma [0] 2 4 2 5 9" xfId="18809"/>
    <cellStyle name="Comma [0] 2 4 2 6" xfId="2438"/>
    <cellStyle name="Comma [0] 2 4 2 6 2" xfId="8061"/>
    <cellStyle name="Comma [0] 2 4 2 6 2 2" xfId="16468"/>
    <cellStyle name="Comma [0] 2 4 2 6 2 2 2" xfId="41813"/>
    <cellStyle name="Comma [0] 2 4 2 6 2 3" xfId="32127"/>
    <cellStyle name="Comma [0] 2 4 2 6 2 4" xfId="22070"/>
    <cellStyle name="Comma [0] 2 4 2 6 2 5" xfId="57327"/>
    <cellStyle name="Comma [0] 2 4 2 6 3" xfId="5256"/>
    <cellStyle name="Comma [0] 2 4 2 6 3 2" xfId="13664"/>
    <cellStyle name="Comma [0] 2 4 2 6 3 3" xfId="39009"/>
    <cellStyle name="Comma [0] 2 4 2 6 4" xfId="10861"/>
    <cellStyle name="Comma [0] 2 4 2 6 4 2" xfId="29323"/>
    <cellStyle name="Comma [0] 2 4 2 6 5" xfId="48699"/>
    <cellStyle name="Comma [0] 2 4 2 6 6" xfId="51501"/>
    <cellStyle name="Comma [0] 2 4 2 6 7" xfId="19267"/>
    <cellStyle name="Comma [0] 2 4 2 6 8" xfId="54524"/>
    <cellStyle name="Comma [0] 2 4 2 7" xfId="2866"/>
    <cellStyle name="Comma [0] 2 4 2 7 2" xfId="8489"/>
    <cellStyle name="Comma [0] 2 4 2 7 2 2" xfId="16896"/>
    <cellStyle name="Comma [0] 2 4 2 7 2 2 2" xfId="42241"/>
    <cellStyle name="Comma [0] 2 4 2 7 2 3" xfId="32555"/>
    <cellStyle name="Comma [0] 2 4 2 7 2 4" xfId="22498"/>
    <cellStyle name="Comma [0] 2 4 2 7 2 5" xfId="57755"/>
    <cellStyle name="Comma [0] 2 4 2 7 3" xfId="5684"/>
    <cellStyle name="Comma [0] 2 4 2 7 3 2" xfId="14092"/>
    <cellStyle name="Comma [0] 2 4 2 7 3 3" xfId="39437"/>
    <cellStyle name="Comma [0] 2 4 2 7 4" xfId="11289"/>
    <cellStyle name="Comma [0] 2 4 2 7 4 2" xfId="29751"/>
    <cellStyle name="Comma [0] 2 4 2 7 5" xfId="49127"/>
    <cellStyle name="Comma [0] 2 4 2 7 6" xfId="51929"/>
    <cellStyle name="Comma [0] 2 4 2 7 7" xfId="19695"/>
    <cellStyle name="Comma [0] 2 4 2 7 8" xfId="54952"/>
    <cellStyle name="Comma [0] 2 4 2 8" xfId="6102"/>
    <cellStyle name="Comma [0] 2 4 2 8 2" xfId="14509"/>
    <cellStyle name="Comma [0] 2 4 2 8 2 2" xfId="39854"/>
    <cellStyle name="Comma [0] 2 4 2 8 3" xfId="30168"/>
    <cellStyle name="Comma [0] 2 4 2 8 4" xfId="20111"/>
    <cellStyle name="Comma [0] 2 4 2 8 5" xfId="55368"/>
    <cellStyle name="Comma [0] 2 4 2 9" xfId="3297"/>
    <cellStyle name="Comma [0] 2 4 2 9 2" xfId="11705"/>
    <cellStyle name="Comma [0] 2 4 2 9 2 2" xfId="44285"/>
    <cellStyle name="Comma [0] 2 4 2 9 3" xfId="34599"/>
    <cellStyle name="Comma [0] 2 4 2 9 4" xfId="24889"/>
    <cellStyle name="Comma [0] 2 4 3" xfId="10"/>
    <cellStyle name="Comma [0] 2 4 3 10" xfId="1950"/>
    <cellStyle name="Comma [0] 2 4 3 10 2" xfId="7604"/>
    <cellStyle name="Comma [0] 2 4 3 10 2 2" xfId="16011"/>
    <cellStyle name="Comma [0] 2 4 3 10 2 2 2" xfId="41356"/>
    <cellStyle name="Comma [0] 2 4 3 10 2 3" xfId="31670"/>
    <cellStyle name="Comma [0] 2 4 3 10 2 4" xfId="21613"/>
    <cellStyle name="Comma [0] 2 4 3 10 2 5" xfId="56870"/>
    <cellStyle name="Comma [0] 2 4 3 10 3" xfId="4799"/>
    <cellStyle name="Comma [0] 2 4 3 10 3 2" xfId="13207"/>
    <cellStyle name="Comma [0] 2 4 3 10 3 3" xfId="38555"/>
    <cellStyle name="Comma [0] 2 4 3 10 4" xfId="10407"/>
    <cellStyle name="Comma [0] 2 4 3 10 4 2" xfId="28869"/>
    <cellStyle name="Comma [0] 2 4 3 10 5" xfId="48244"/>
    <cellStyle name="Comma [0] 2 4 3 10 6" xfId="51047"/>
    <cellStyle name="Comma [0] 2 4 3 10 7" xfId="18813"/>
    <cellStyle name="Comma [0] 2 4 3 10 8" xfId="54070"/>
    <cellStyle name="Comma [0] 2 4 3 11" xfId="2442"/>
    <cellStyle name="Comma [0] 2 4 3 11 2" xfId="8065"/>
    <cellStyle name="Comma [0] 2 4 3 11 2 2" xfId="16472"/>
    <cellStyle name="Comma [0] 2 4 3 11 2 2 2" xfId="41817"/>
    <cellStyle name="Comma [0] 2 4 3 11 2 3" xfId="32131"/>
    <cellStyle name="Comma [0] 2 4 3 11 2 4" xfId="22074"/>
    <cellStyle name="Comma [0] 2 4 3 11 2 5" xfId="57331"/>
    <cellStyle name="Comma [0] 2 4 3 11 3" xfId="5260"/>
    <cellStyle name="Comma [0] 2 4 3 11 3 2" xfId="13668"/>
    <cellStyle name="Comma [0] 2 4 3 11 3 3" xfId="39013"/>
    <cellStyle name="Comma [0] 2 4 3 11 4" xfId="10865"/>
    <cellStyle name="Comma [0] 2 4 3 11 4 2" xfId="29327"/>
    <cellStyle name="Comma [0] 2 4 3 11 5" xfId="48703"/>
    <cellStyle name="Comma [0] 2 4 3 11 6" xfId="51505"/>
    <cellStyle name="Comma [0] 2 4 3 11 7" xfId="19271"/>
    <cellStyle name="Comma [0] 2 4 3 11 8" xfId="54528"/>
    <cellStyle name="Comma [0] 2 4 3 12" xfId="2870"/>
    <cellStyle name="Comma [0] 2 4 3 12 2" xfId="8493"/>
    <cellStyle name="Comma [0] 2 4 3 12 2 2" xfId="16900"/>
    <cellStyle name="Comma [0] 2 4 3 12 2 2 2" xfId="42245"/>
    <cellStyle name="Comma [0] 2 4 3 12 2 3" xfId="32559"/>
    <cellStyle name="Comma [0] 2 4 3 12 2 4" xfId="22502"/>
    <cellStyle name="Comma [0] 2 4 3 12 2 5" xfId="57759"/>
    <cellStyle name="Comma [0] 2 4 3 12 3" xfId="5688"/>
    <cellStyle name="Comma [0] 2 4 3 12 3 2" xfId="14096"/>
    <cellStyle name="Comma [0] 2 4 3 12 3 3" xfId="39441"/>
    <cellStyle name="Comma [0] 2 4 3 12 4" xfId="11293"/>
    <cellStyle name="Comma [0] 2 4 3 12 4 2" xfId="29755"/>
    <cellStyle name="Comma [0] 2 4 3 12 5" xfId="49131"/>
    <cellStyle name="Comma [0] 2 4 3 12 6" xfId="51933"/>
    <cellStyle name="Comma [0] 2 4 3 12 7" xfId="19699"/>
    <cellStyle name="Comma [0] 2 4 3 12 8" xfId="54956"/>
    <cellStyle name="Comma [0] 2 4 3 13" xfId="5992"/>
    <cellStyle name="Comma [0] 2 4 3 13 2" xfId="14399"/>
    <cellStyle name="Comma [0] 2 4 3 13 2 2" xfId="39744"/>
    <cellStyle name="Comma [0] 2 4 3 13 3" xfId="30058"/>
    <cellStyle name="Comma [0] 2 4 3 13 4" xfId="20001"/>
    <cellStyle name="Comma [0] 2 4 3 13 5" xfId="55258"/>
    <cellStyle name="Comma [0] 2 4 3 14" xfId="3187"/>
    <cellStyle name="Comma [0] 2 4 3 14 2" xfId="11595"/>
    <cellStyle name="Comma [0] 2 4 3 14 2 2" xfId="42587"/>
    <cellStyle name="Comma [0] 2 4 3 14 3" xfId="32901"/>
    <cellStyle name="Comma [0] 2 4 3 14 4" xfId="22844"/>
    <cellStyle name="Comma [0] 2 4 3 15" xfId="8799"/>
    <cellStyle name="Comma [0] 2 4 3 15 2" xfId="42835"/>
    <cellStyle name="Comma [0] 2 4 3 15 3" xfId="33149"/>
    <cellStyle name="Comma [0] 2 4 3 15 4" xfId="23092"/>
    <cellStyle name="Comma [0] 2 4 3 16" xfId="24893"/>
    <cellStyle name="Comma [0] 2 4 3 16 2" xfId="44289"/>
    <cellStyle name="Comma [0] 2 4 3 16 3" xfId="34603"/>
    <cellStyle name="Comma [0] 2 4 3 17" xfId="27256"/>
    <cellStyle name="Comma [0] 2 4 3 17 2" xfId="36947"/>
    <cellStyle name="Comma [0] 2 4 3 18" xfId="27261"/>
    <cellStyle name="Comma [0] 2 4 3 19" xfId="46633"/>
    <cellStyle name="Comma [0] 2 4 3 2" xfId="11"/>
    <cellStyle name="Comma [0] 2 4 3 2 2" xfId="117"/>
    <cellStyle name="Comma [0] 2 4 3 2 2 10" xfId="27281"/>
    <cellStyle name="Comma [0] 2 4 3 2 2 11" xfId="46654"/>
    <cellStyle name="Comma [0] 2 4 3 2 2 12" xfId="49459"/>
    <cellStyle name="Comma [0] 2 4 3 2 2 13" xfId="17225"/>
    <cellStyle name="Comma [0] 2 4 3 2 2 14" xfId="52482"/>
    <cellStyle name="Comma [0] 2 4 3 2 2 15" xfId="58083"/>
    <cellStyle name="Comma [0] 2 4 3 2 2 2" xfId="712"/>
    <cellStyle name="Comma [0] 2 4 3 2 2 2 10" xfId="52920"/>
    <cellStyle name="Comma [0] 2 4 3 2 2 2 2" xfId="1163"/>
    <cellStyle name="Comma [0] 2 4 3 2 2 2 2 2" xfId="6902"/>
    <cellStyle name="Comma [0] 2 4 3 2 2 2 2 2 2" xfId="15309"/>
    <cellStyle name="Comma [0] 2 4 3 2 2 2 2 2 2 2" xfId="40654"/>
    <cellStyle name="Comma [0] 2 4 3 2 2 2 2 2 3" xfId="30968"/>
    <cellStyle name="Comma [0] 2 4 3 2 2 2 2 2 4" xfId="20911"/>
    <cellStyle name="Comma [0] 2 4 3 2 2 2 2 2 5" xfId="56168"/>
    <cellStyle name="Comma [0] 2 4 3 2 2 2 2 3" xfId="4097"/>
    <cellStyle name="Comma [0] 2 4 3 2 2 2 2 3 2" xfId="12505"/>
    <cellStyle name="Comma [0] 2 4 3 2 2 2 2 3 3" xfId="37853"/>
    <cellStyle name="Comma [0] 2 4 3 2 2 2 2 4" xfId="9705"/>
    <cellStyle name="Comma [0] 2 4 3 2 2 2 2 4 2" xfId="28167"/>
    <cellStyle name="Comma [0] 2 4 3 2 2 2 2 5" xfId="47542"/>
    <cellStyle name="Comma [0] 2 4 3 2 2 2 2 6" xfId="50345"/>
    <cellStyle name="Comma [0] 2 4 3 2 2 2 2 7" xfId="18111"/>
    <cellStyle name="Comma [0] 2 4 3 2 2 2 2 8" xfId="53368"/>
    <cellStyle name="Comma [0] 2 4 3 2 2 2 3" xfId="6453"/>
    <cellStyle name="Comma [0] 2 4 3 2 2 2 3 2" xfId="14860"/>
    <cellStyle name="Comma [0] 2 4 3 2 2 2 3 2 2" xfId="40205"/>
    <cellStyle name="Comma [0] 2 4 3 2 2 2 3 3" xfId="30519"/>
    <cellStyle name="Comma [0] 2 4 3 2 2 2 3 4" xfId="20462"/>
    <cellStyle name="Comma [0] 2 4 3 2 2 2 3 5" xfId="55719"/>
    <cellStyle name="Comma [0] 2 4 3 2 2 2 4" xfId="3648"/>
    <cellStyle name="Comma [0] 2 4 3 2 2 2 4 2" xfId="12056"/>
    <cellStyle name="Comma [0] 2 4 3 2 2 2 4 2 2" xfId="46425"/>
    <cellStyle name="Comma [0] 2 4 3 2 2 2 4 3" xfId="36739"/>
    <cellStyle name="Comma [0] 2 4 3 2 2 2 4 4" xfId="27052"/>
    <cellStyle name="Comma [0] 2 4 3 2 2 2 5" xfId="9257"/>
    <cellStyle name="Comma [0] 2 4 3 2 2 2 5 2" xfId="37405"/>
    <cellStyle name="Comma [0] 2 4 3 2 2 2 6" xfId="27719"/>
    <cellStyle name="Comma [0] 2 4 3 2 2 2 7" xfId="47093"/>
    <cellStyle name="Comma [0] 2 4 3 2 2 2 8" xfId="49897"/>
    <cellStyle name="Comma [0] 2 4 3 2 2 2 9" xfId="17663"/>
    <cellStyle name="Comma [0] 2 4 3 2 2 3" xfId="765"/>
    <cellStyle name="Comma [0] 2 4 3 2 2 3 2" xfId="1213"/>
    <cellStyle name="Comma [0] 2 4 3 2 2 3 2 2" xfId="6952"/>
    <cellStyle name="Comma [0] 2 4 3 2 2 3 2 2 2" xfId="15359"/>
    <cellStyle name="Comma [0] 2 4 3 2 2 3 2 2 2 2" xfId="40704"/>
    <cellStyle name="Comma [0] 2 4 3 2 2 3 2 2 3" xfId="31018"/>
    <cellStyle name="Comma [0] 2 4 3 2 2 3 2 2 4" xfId="20961"/>
    <cellStyle name="Comma [0] 2 4 3 2 2 3 2 2 5" xfId="56218"/>
    <cellStyle name="Comma [0] 2 4 3 2 2 3 2 3" xfId="4147"/>
    <cellStyle name="Comma [0] 2 4 3 2 2 3 2 3 2" xfId="12555"/>
    <cellStyle name="Comma [0] 2 4 3 2 2 3 2 3 3" xfId="37903"/>
    <cellStyle name="Comma [0] 2 4 3 2 2 3 2 4" xfId="9755"/>
    <cellStyle name="Comma [0] 2 4 3 2 2 3 2 4 2" xfId="28217"/>
    <cellStyle name="Comma [0] 2 4 3 2 2 3 2 5" xfId="47592"/>
    <cellStyle name="Comma [0] 2 4 3 2 2 3 2 6" xfId="50395"/>
    <cellStyle name="Comma [0] 2 4 3 2 2 3 2 7" xfId="18161"/>
    <cellStyle name="Comma [0] 2 4 3 2 2 3 2 8" xfId="53418"/>
    <cellStyle name="Comma [0] 2 4 3 2 2 3 3" xfId="6505"/>
    <cellStyle name="Comma [0] 2 4 3 2 2 3 3 2" xfId="14912"/>
    <cellStyle name="Comma [0] 2 4 3 2 2 3 3 2 2" xfId="40257"/>
    <cellStyle name="Comma [0] 2 4 3 2 2 3 3 3" xfId="30571"/>
    <cellStyle name="Comma [0] 2 4 3 2 2 3 3 4" xfId="20514"/>
    <cellStyle name="Comma [0] 2 4 3 2 2 3 3 5" xfId="55771"/>
    <cellStyle name="Comma [0] 2 4 3 2 2 3 4" xfId="3700"/>
    <cellStyle name="Comma [0] 2 4 3 2 2 3 4 2" xfId="12108"/>
    <cellStyle name="Comma [0] 2 4 3 2 2 3 4 3" xfId="37457"/>
    <cellStyle name="Comma [0] 2 4 3 2 2 3 5" xfId="9309"/>
    <cellStyle name="Comma [0] 2 4 3 2 2 3 5 2" xfId="27771"/>
    <cellStyle name="Comma [0] 2 4 3 2 2 3 6" xfId="47146"/>
    <cellStyle name="Comma [0] 2 4 3 2 2 3 7" xfId="49949"/>
    <cellStyle name="Comma [0] 2 4 3 2 2 3 8" xfId="17715"/>
    <cellStyle name="Comma [0] 2 4 3 2 2 3 9" xfId="52972"/>
    <cellStyle name="Comma [0] 2 4 3 2 2 4" xfId="816"/>
    <cellStyle name="Comma [0] 2 4 3 2 2 4 2" xfId="1264"/>
    <cellStyle name="Comma [0] 2 4 3 2 2 4 2 2" xfId="7003"/>
    <cellStyle name="Comma [0] 2 4 3 2 2 4 2 2 2" xfId="15410"/>
    <cellStyle name="Comma [0] 2 4 3 2 2 4 2 2 2 2" xfId="40755"/>
    <cellStyle name="Comma [0] 2 4 3 2 2 4 2 2 3" xfId="31069"/>
    <cellStyle name="Comma [0] 2 4 3 2 2 4 2 2 4" xfId="21012"/>
    <cellStyle name="Comma [0] 2 4 3 2 2 4 2 2 5" xfId="56269"/>
    <cellStyle name="Comma [0] 2 4 3 2 2 4 2 3" xfId="4198"/>
    <cellStyle name="Comma [0] 2 4 3 2 2 4 2 3 2" xfId="12606"/>
    <cellStyle name="Comma [0] 2 4 3 2 2 4 2 3 3" xfId="37954"/>
    <cellStyle name="Comma [0] 2 4 3 2 2 4 2 4" xfId="9806"/>
    <cellStyle name="Comma [0] 2 4 3 2 2 4 2 4 2" xfId="28268"/>
    <cellStyle name="Comma [0] 2 4 3 2 2 4 2 5" xfId="47643"/>
    <cellStyle name="Comma [0] 2 4 3 2 2 4 2 6" xfId="50446"/>
    <cellStyle name="Comma [0] 2 4 3 2 2 4 2 7" xfId="18212"/>
    <cellStyle name="Comma [0] 2 4 3 2 2 4 2 8" xfId="53469"/>
    <cellStyle name="Comma [0] 2 4 3 2 2 4 3" xfId="6556"/>
    <cellStyle name="Comma [0] 2 4 3 2 2 4 3 2" xfId="14963"/>
    <cellStyle name="Comma [0] 2 4 3 2 2 4 3 2 2" xfId="40308"/>
    <cellStyle name="Comma [0] 2 4 3 2 2 4 3 3" xfId="30622"/>
    <cellStyle name="Comma [0] 2 4 3 2 2 4 3 4" xfId="20565"/>
    <cellStyle name="Comma [0] 2 4 3 2 2 4 3 5" xfId="55822"/>
    <cellStyle name="Comma [0] 2 4 3 2 2 4 4" xfId="3751"/>
    <cellStyle name="Comma [0] 2 4 3 2 2 4 4 2" xfId="12159"/>
    <cellStyle name="Comma [0] 2 4 3 2 2 4 4 3" xfId="37508"/>
    <cellStyle name="Comma [0] 2 4 3 2 2 4 5" xfId="9360"/>
    <cellStyle name="Comma [0] 2 4 3 2 2 4 5 2" xfId="27822"/>
    <cellStyle name="Comma [0] 2 4 3 2 2 4 6" xfId="47197"/>
    <cellStyle name="Comma [0] 2 4 3 2 2 4 7" xfId="50000"/>
    <cellStyle name="Comma [0] 2 4 3 2 2 4 8" xfId="17766"/>
    <cellStyle name="Comma [0] 2 4 3 2 2 4 9" xfId="53023"/>
    <cellStyle name="Comma [0] 2 4 3 2 2 5" xfId="223"/>
    <cellStyle name="Comma [0] 2 4 3 2 2 5 2" xfId="6108"/>
    <cellStyle name="Comma [0] 2 4 3 2 2 5 2 2" xfId="14515"/>
    <cellStyle name="Comma [0] 2 4 3 2 2 5 2 2 2" xfId="39860"/>
    <cellStyle name="Comma [0] 2 4 3 2 2 5 2 3" xfId="30174"/>
    <cellStyle name="Comma [0] 2 4 3 2 2 5 2 4" xfId="20117"/>
    <cellStyle name="Comma [0] 2 4 3 2 2 5 2 5" xfId="55374"/>
    <cellStyle name="Comma [0] 2 4 3 2 2 5 3" xfId="3303"/>
    <cellStyle name="Comma [0] 2 4 3 2 2 5 3 2" xfId="11711"/>
    <cellStyle name="Comma [0] 2 4 3 2 2 5 3 3" xfId="37060"/>
    <cellStyle name="Comma [0] 2 4 3 2 2 5 4" xfId="8912"/>
    <cellStyle name="Comma [0] 2 4 3 2 2 5 4 2" xfId="27374"/>
    <cellStyle name="Comma [0] 2 4 3 2 2 5 5" xfId="46747"/>
    <cellStyle name="Comma [0] 2 4 3 2 2 5 6" xfId="49552"/>
    <cellStyle name="Comma [0] 2 4 3 2 2 5 7" xfId="17318"/>
    <cellStyle name="Comma [0] 2 4 3 2 2 5 8" xfId="52575"/>
    <cellStyle name="Comma [0] 2 4 3 2 2 6" xfId="902"/>
    <cellStyle name="Comma [0] 2 4 3 2 2 6 2" xfId="6641"/>
    <cellStyle name="Comma [0] 2 4 3 2 2 6 2 2" xfId="15048"/>
    <cellStyle name="Comma [0] 2 4 3 2 2 6 2 2 2" xfId="40393"/>
    <cellStyle name="Comma [0] 2 4 3 2 2 6 2 3" xfId="30707"/>
    <cellStyle name="Comma [0] 2 4 3 2 2 6 2 4" xfId="20650"/>
    <cellStyle name="Comma [0] 2 4 3 2 2 6 2 5" xfId="55907"/>
    <cellStyle name="Comma [0] 2 4 3 2 2 6 3" xfId="3836"/>
    <cellStyle name="Comma [0] 2 4 3 2 2 6 3 2" xfId="12244"/>
    <cellStyle name="Comma [0] 2 4 3 2 2 6 3 3" xfId="37592"/>
    <cellStyle name="Comma [0] 2 4 3 2 2 6 4" xfId="9444"/>
    <cellStyle name="Comma [0] 2 4 3 2 2 6 4 2" xfId="27906"/>
    <cellStyle name="Comma [0] 2 4 3 2 2 6 5" xfId="47281"/>
    <cellStyle name="Comma [0] 2 4 3 2 2 6 6" xfId="50084"/>
    <cellStyle name="Comma [0] 2 4 3 2 2 6 7" xfId="17850"/>
    <cellStyle name="Comma [0] 2 4 3 2 2 6 8" xfId="53107"/>
    <cellStyle name="Comma [0] 2 4 3 2 2 7" xfId="6012"/>
    <cellStyle name="Comma [0] 2 4 3 2 2 7 2" xfId="14419"/>
    <cellStyle name="Comma [0] 2 4 3 2 2 7 2 2" xfId="39764"/>
    <cellStyle name="Comma [0] 2 4 3 2 2 7 3" xfId="30078"/>
    <cellStyle name="Comma [0] 2 4 3 2 2 7 4" xfId="20021"/>
    <cellStyle name="Comma [0] 2 4 3 2 2 7 5" xfId="55278"/>
    <cellStyle name="Comma [0] 2 4 3 2 2 8" xfId="3207"/>
    <cellStyle name="Comma [0] 2 4 3 2 2 8 2" xfId="11615"/>
    <cellStyle name="Comma [0] 2 4 3 2 2 8 2 2" xfId="45225"/>
    <cellStyle name="Comma [0] 2 4 3 2 2 8 3" xfId="35539"/>
    <cellStyle name="Comma [0] 2 4 3 2 2 8 4" xfId="25835"/>
    <cellStyle name="Comma [0] 2 4 3 2 2 9" xfId="8819"/>
    <cellStyle name="Comma [0] 2 4 3 2 2 9 2" xfId="36967"/>
    <cellStyle name="Comma [0] 2 4 3 2 3" xfId="222"/>
    <cellStyle name="Comma [0] 2 4 3 2 3 2" xfId="6107"/>
    <cellStyle name="Comma [0] 2 4 3 2 3 2 2" xfId="14514"/>
    <cellStyle name="Comma [0] 2 4 3 2 3 2 2 2" xfId="39859"/>
    <cellStyle name="Comma [0] 2 4 3 2 3 2 3" xfId="30173"/>
    <cellStyle name="Comma [0] 2 4 3 2 3 2 4" xfId="20116"/>
    <cellStyle name="Comma [0] 2 4 3 2 3 2 5" xfId="55373"/>
    <cellStyle name="Comma [0] 2 4 3 2 3 3" xfId="3302"/>
    <cellStyle name="Comma [0] 2 4 3 2 3 3 2" xfId="11710"/>
    <cellStyle name="Comma [0] 2 4 3 2 3 3 2 2" xfId="45832"/>
    <cellStyle name="Comma [0] 2 4 3 2 3 3 3" xfId="36146"/>
    <cellStyle name="Comma [0] 2 4 3 2 3 3 4" xfId="26458"/>
    <cellStyle name="Comma [0] 2 4 3 2 3 4" xfId="8911"/>
    <cellStyle name="Comma [0] 2 4 3 2 3 4 2" xfId="37059"/>
    <cellStyle name="Comma [0] 2 4 3 2 3 5" xfId="27373"/>
    <cellStyle name="Comma [0] 2 4 3 2 3 6" xfId="46746"/>
    <cellStyle name="Comma [0] 2 4 3 2 3 7" xfId="49551"/>
    <cellStyle name="Comma [0] 2 4 3 2 3 8" xfId="17317"/>
    <cellStyle name="Comma [0] 2 4 3 2 3 9" xfId="52574"/>
    <cellStyle name="Comma [0] 2 4 3 2 4" xfId="901"/>
    <cellStyle name="Comma [0] 2 4 3 2 4 2" xfId="6640"/>
    <cellStyle name="Comma [0] 2 4 3 2 4 2 2" xfId="15047"/>
    <cellStyle name="Comma [0] 2 4 3 2 4 2 2 2" xfId="40392"/>
    <cellStyle name="Comma [0] 2 4 3 2 4 2 3" xfId="30706"/>
    <cellStyle name="Comma [0] 2 4 3 2 4 2 4" xfId="20649"/>
    <cellStyle name="Comma [0] 2 4 3 2 4 2 5" xfId="55906"/>
    <cellStyle name="Comma [0] 2 4 3 2 4 3" xfId="3835"/>
    <cellStyle name="Comma [0] 2 4 3 2 4 3 2" xfId="12243"/>
    <cellStyle name="Comma [0] 2 4 3 2 4 3 3" xfId="37591"/>
    <cellStyle name="Comma [0] 2 4 3 2 4 4" xfId="9443"/>
    <cellStyle name="Comma [0] 2 4 3 2 4 4 2" xfId="27905"/>
    <cellStyle name="Comma [0] 2 4 3 2 4 5" xfId="47280"/>
    <cellStyle name="Comma [0] 2 4 3 2 4 6" xfId="50083"/>
    <cellStyle name="Comma [0] 2 4 3 2 4 7" xfId="17849"/>
    <cellStyle name="Comma [0] 2 4 3 2 4 8" xfId="53106"/>
    <cellStyle name="Comma [0] 2 4 3 2 5" xfId="23521"/>
    <cellStyle name="Comma [0] 2 4 3 2 5 2" xfId="43174"/>
    <cellStyle name="Comma [0] 2 4 3 2 5 3" xfId="33488"/>
    <cellStyle name="Comma [0] 2 4 3 2 6" xfId="25237"/>
    <cellStyle name="Comma [0] 2 4 3 2 6 2" xfId="44632"/>
    <cellStyle name="Comma [0] 2 4 3 2 6 3" xfId="34946"/>
    <cellStyle name="Comma [0] 2 4 3 20" xfId="49439"/>
    <cellStyle name="Comma [0] 2 4 3 21" xfId="17205"/>
    <cellStyle name="Comma [0] 2 4 3 22" xfId="52275"/>
    <cellStyle name="Comma [0] 2 4 3 23" xfId="52462"/>
    <cellStyle name="Comma [0] 2 4 3 24" xfId="58066"/>
    <cellStyle name="Comma [0] 2 4 3 25" xfId="58100"/>
    <cellStyle name="Comma [0] 2 4 3 3" xfId="142"/>
    <cellStyle name="Comma [0] 2 4 3 3 10" xfId="36991"/>
    <cellStyle name="Comma [0] 2 4 3 3 11" xfId="27305"/>
    <cellStyle name="Comma [0] 2 4 3 3 12" xfId="46678"/>
    <cellStyle name="Comma [0] 2 4 3 3 13" xfId="49483"/>
    <cellStyle name="Comma [0] 2 4 3 3 14" xfId="17249"/>
    <cellStyle name="Comma [0] 2 4 3 3 15" xfId="52506"/>
    <cellStyle name="Comma [0] 2 4 3 3 16" xfId="58090"/>
    <cellStyle name="Comma [0] 2 4 3 3 2" xfId="736"/>
    <cellStyle name="Comma [0] 2 4 3 3 2 10" xfId="52944"/>
    <cellStyle name="Comma [0] 2 4 3 3 2 2" xfId="1187"/>
    <cellStyle name="Comma [0] 2 4 3 3 2 2 2" xfId="6926"/>
    <cellStyle name="Comma [0] 2 4 3 3 2 2 2 2" xfId="15333"/>
    <cellStyle name="Comma [0] 2 4 3 3 2 2 2 2 2" xfId="40678"/>
    <cellStyle name="Comma [0] 2 4 3 3 2 2 2 3" xfId="30992"/>
    <cellStyle name="Comma [0] 2 4 3 3 2 2 2 4" xfId="20935"/>
    <cellStyle name="Comma [0] 2 4 3 3 2 2 2 5" xfId="56192"/>
    <cellStyle name="Comma [0] 2 4 3 3 2 2 3" xfId="4121"/>
    <cellStyle name="Comma [0] 2 4 3 3 2 2 3 2" xfId="12529"/>
    <cellStyle name="Comma [0] 2 4 3 3 2 2 3 3" xfId="37877"/>
    <cellStyle name="Comma [0] 2 4 3 3 2 2 4" xfId="9729"/>
    <cellStyle name="Comma [0] 2 4 3 3 2 2 4 2" xfId="28191"/>
    <cellStyle name="Comma [0] 2 4 3 3 2 2 5" xfId="47566"/>
    <cellStyle name="Comma [0] 2 4 3 3 2 2 6" xfId="50369"/>
    <cellStyle name="Comma [0] 2 4 3 3 2 2 7" xfId="18135"/>
    <cellStyle name="Comma [0] 2 4 3 3 2 2 8" xfId="53392"/>
    <cellStyle name="Comma [0] 2 4 3 3 2 3" xfId="6477"/>
    <cellStyle name="Comma [0] 2 4 3 3 2 3 2" xfId="14884"/>
    <cellStyle name="Comma [0] 2 4 3 3 2 3 2 2" xfId="40229"/>
    <cellStyle name="Comma [0] 2 4 3 3 2 3 3" xfId="30543"/>
    <cellStyle name="Comma [0] 2 4 3 3 2 3 4" xfId="20486"/>
    <cellStyle name="Comma [0] 2 4 3 3 2 3 5" xfId="55743"/>
    <cellStyle name="Comma [0] 2 4 3 3 2 4" xfId="3672"/>
    <cellStyle name="Comma [0] 2 4 3 3 2 4 2" xfId="12080"/>
    <cellStyle name="Comma [0] 2 4 3 3 2 4 2 2" xfId="46088"/>
    <cellStyle name="Comma [0] 2 4 3 3 2 4 3" xfId="36402"/>
    <cellStyle name="Comma [0] 2 4 3 3 2 4 4" xfId="26715"/>
    <cellStyle name="Comma [0] 2 4 3 3 2 5" xfId="9281"/>
    <cellStyle name="Comma [0] 2 4 3 3 2 5 2" xfId="37429"/>
    <cellStyle name="Comma [0] 2 4 3 3 2 6" xfId="27743"/>
    <cellStyle name="Comma [0] 2 4 3 3 2 7" xfId="47117"/>
    <cellStyle name="Comma [0] 2 4 3 3 2 8" xfId="49921"/>
    <cellStyle name="Comma [0] 2 4 3 3 2 9" xfId="17687"/>
    <cellStyle name="Comma [0] 2 4 3 3 3" xfId="789"/>
    <cellStyle name="Comma [0] 2 4 3 3 3 2" xfId="1237"/>
    <cellStyle name="Comma [0] 2 4 3 3 3 2 2" xfId="6976"/>
    <cellStyle name="Comma [0] 2 4 3 3 3 2 2 2" xfId="15383"/>
    <cellStyle name="Comma [0] 2 4 3 3 3 2 2 2 2" xfId="40728"/>
    <cellStyle name="Comma [0] 2 4 3 3 3 2 2 3" xfId="31042"/>
    <cellStyle name="Comma [0] 2 4 3 3 3 2 2 4" xfId="20985"/>
    <cellStyle name="Comma [0] 2 4 3 3 3 2 2 5" xfId="56242"/>
    <cellStyle name="Comma [0] 2 4 3 3 3 2 3" xfId="4171"/>
    <cellStyle name="Comma [0] 2 4 3 3 3 2 3 2" xfId="12579"/>
    <cellStyle name="Comma [0] 2 4 3 3 3 2 3 3" xfId="37927"/>
    <cellStyle name="Comma [0] 2 4 3 3 3 2 4" xfId="9779"/>
    <cellStyle name="Comma [0] 2 4 3 3 3 2 4 2" xfId="28241"/>
    <cellStyle name="Comma [0] 2 4 3 3 3 2 5" xfId="47616"/>
    <cellStyle name="Comma [0] 2 4 3 3 3 2 6" xfId="50419"/>
    <cellStyle name="Comma [0] 2 4 3 3 3 2 7" xfId="18185"/>
    <cellStyle name="Comma [0] 2 4 3 3 3 2 8" xfId="53442"/>
    <cellStyle name="Comma [0] 2 4 3 3 3 3" xfId="6529"/>
    <cellStyle name="Comma [0] 2 4 3 3 3 3 2" xfId="14936"/>
    <cellStyle name="Comma [0] 2 4 3 3 3 3 2 2" xfId="40281"/>
    <cellStyle name="Comma [0] 2 4 3 3 3 3 3" xfId="30595"/>
    <cellStyle name="Comma [0] 2 4 3 3 3 3 4" xfId="20538"/>
    <cellStyle name="Comma [0] 2 4 3 3 3 3 5" xfId="55795"/>
    <cellStyle name="Comma [0] 2 4 3 3 3 4" xfId="3724"/>
    <cellStyle name="Comma [0] 2 4 3 3 3 4 2" xfId="12132"/>
    <cellStyle name="Comma [0] 2 4 3 3 3 4 3" xfId="37481"/>
    <cellStyle name="Comma [0] 2 4 3 3 3 5" xfId="9333"/>
    <cellStyle name="Comma [0] 2 4 3 3 3 5 2" xfId="27795"/>
    <cellStyle name="Comma [0] 2 4 3 3 3 6" xfId="47170"/>
    <cellStyle name="Comma [0] 2 4 3 3 3 7" xfId="49973"/>
    <cellStyle name="Comma [0] 2 4 3 3 3 8" xfId="17739"/>
    <cellStyle name="Comma [0] 2 4 3 3 3 9" xfId="52996"/>
    <cellStyle name="Comma [0] 2 4 3 3 4" xfId="840"/>
    <cellStyle name="Comma [0] 2 4 3 3 4 2" xfId="1288"/>
    <cellStyle name="Comma [0] 2 4 3 3 4 2 2" xfId="7027"/>
    <cellStyle name="Comma [0] 2 4 3 3 4 2 2 2" xfId="15434"/>
    <cellStyle name="Comma [0] 2 4 3 3 4 2 2 2 2" xfId="40779"/>
    <cellStyle name="Comma [0] 2 4 3 3 4 2 2 3" xfId="31093"/>
    <cellStyle name="Comma [0] 2 4 3 3 4 2 2 4" xfId="21036"/>
    <cellStyle name="Comma [0] 2 4 3 3 4 2 2 5" xfId="56293"/>
    <cellStyle name="Comma [0] 2 4 3 3 4 2 3" xfId="4222"/>
    <cellStyle name="Comma [0] 2 4 3 3 4 2 3 2" xfId="12630"/>
    <cellStyle name="Comma [0] 2 4 3 3 4 2 3 3" xfId="37978"/>
    <cellStyle name="Comma [0] 2 4 3 3 4 2 4" xfId="9830"/>
    <cellStyle name="Comma [0] 2 4 3 3 4 2 4 2" xfId="28292"/>
    <cellStyle name="Comma [0] 2 4 3 3 4 2 5" xfId="47667"/>
    <cellStyle name="Comma [0] 2 4 3 3 4 2 6" xfId="50470"/>
    <cellStyle name="Comma [0] 2 4 3 3 4 2 7" xfId="18236"/>
    <cellStyle name="Comma [0] 2 4 3 3 4 2 8" xfId="53493"/>
    <cellStyle name="Comma [0] 2 4 3 3 4 3" xfId="6580"/>
    <cellStyle name="Comma [0] 2 4 3 3 4 3 2" xfId="14987"/>
    <cellStyle name="Comma [0] 2 4 3 3 4 3 2 2" xfId="40332"/>
    <cellStyle name="Comma [0] 2 4 3 3 4 3 3" xfId="30646"/>
    <cellStyle name="Comma [0] 2 4 3 3 4 3 4" xfId="20589"/>
    <cellStyle name="Comma [0] 2 4 3 3 4 3 5" xfId="55846"/>
    <cellStyle name="Comma [0] 2 4 3 3 4 4" xfId="3775"/>
    <cellStyle name="Comma [0] 2 4 3 3 4 4 2" xfId="12183"/>
    <cellStyle name="Comma [0] 2 4 3 3 4 4 3" xfId="37532"/>
    <cellStyle name="Comma [0] 2 4 3 3 4 5" xfId="9384"/>
    <cellStyle name="Comma [0] 2 4 3 3 4 5 2" xfId="27846"/>
    <cellStyle name="Comma [0] 2 4 3 3 4 6" xfId="47221"/>
    <cellStyle name="Comma [0] 2 4 3 3 4 7" xfId="50024"/>
    <cellStyle name="Comma [0] 2 4 3 3 4 8" xfId="17790"/>
    <cellStyle name="Comma [0] 2 4 3 3 4 9" xfId="53047"/>
    <cellStyle name="Comma [0] 2 4 3 3 5" xfId="224"/>
    <cellStyle name="Comma [0] 2 4 3 3 5 2" xfId="6109"/>
    <cellStyle name="Comma [0] 2 4 3 3 5 2 2" xfId="14516"/>
    <cellStyle name="Comma [0] 2 4 3 3 5 2 2 2" xfId="39861"/>
    <cellStyle name="Comma [0] 2 4 3 3 5 2 3" xfId="30175"/>
    <cellStyle name="Comma [0] 2 4 3 3 5 2 4" xfId="20118"/>
    <cellStyle name="Comma [0] 2 4 3 3 5 2 5" xfId="55375"/>
    <cellStyle name="Comma [0] 2 4 3 3 5 3" xfId="3304"/>
    <cellStyle name="Comma [0] 2 4 3 3 5 3 2" xfId="11712"/>
    <cellStyle name="Comma [0] 2 4 3 3 5 3 3" xfId="37061"/>
    <cellStyle name="Comma [0] 2 4 3 3 5 4" xfId="8913"/>
    <cellStyle name="Comma [0] 2 4 3 3 5 4 2" xfId="27375"/>
    <cellStyle name="Comma [0] 2 4 3 3 5 5" xfId="46748"/>
    <cellStyle name="Comma [0] 2 4 3 3 5 6" xfId="49553"/>
    <cellStyle name="Comma [0] 2 4 3 3 5 7" xfId="17319"/>
    <cellStyle name="Comma [0] 2 4 3 3 5 8" xfId="52576"/>
    <cellStyle name="Comma [0] 2 4 3 3 6" xfId="903"/>
    <cellStyle name="Comma [0] 2 4 3 3 6 2" xfId="6642"/>
    <cellStyle name="Comma [0] 2 4 3 3 6 2 2" xfId="15049"/>
    <cellStyle name="Comma [0] 2 4 3 3 6 2 2 2" xfId="40394"/>
    <cellStyle name="Comma [0] 2 4 3 3 6 2 3" xfId="30708"/>
    <cellStyle name="Comma [0] 2 4 3 3 6 2 4" xfId="20651"/>
    <cellStyle name="Comma [0] 2 4 3 3 6 2 5" xfId="55908"/>
    <cellStyle name="Comma [0] 2 4 3 3 6 3" xfId="3837"/>
    <cellStyle name="Comma [0] 2 4 3 3 6 3 2" xfId="12245"/>
    <cellStyle name="Comma [0] 2 4 3 3 6 3 3" xfId="37593"/>
    <cellStyle name="Comma [0] 2 4 3 3 6 4" xfId="9445"/>
    <cellStyle name="Comma [0] 2 4 3 3 6 4 2" xfId="27907"/>
    <cellStyle name="Comma [0] 2 4 3 3 6 5" xfId="47282"/>
    <cellStyle name="Comma [0] 2 4 3 3 6 6" xfId="50085"/>
    <cellStyle name="Comma [0] 2 4 3 3 6 7" xfId="17851"/>
    <cellStyle name="Comma [0] 2 4 3 3 6 8" xfId="53108"/>
    <cellStyle name="Comma [0] 2 4 3 3 7" xfId="6036"/>
    <cellStyle name="Comma [0] 2 4 3 3 7 2" xfId="14443"/>
    <cellStyle name="Comma [0] 2 4 3 3 7 2 2" xfId="39788"/>
    <cellStyle name="Comma [0] 2 4 3 3 7 3" xfId="30102"/>
    <cellStyle name="Comma [0] 2 4 3 3 7 4" xfId="20045"/>
    <cellStyle name="Comma [0] 2 4 3 3 7 5" xfId="55302"/>
    <cellStyle name="Comma [0] 2 4 3 3 8" xfId="3231"/>
    <cellStyle name="Comma [0] 2 4 3 3 8 2" xfId="11639"/>
    <cellStyle name="Comma [0] 2 4 3 3 8 2 2" xfId="43175"/>
    <cellStyle name="Comma [0] 2 4 3 3 8 3" xfId="33489"/>
    <cellStyle name="Comma [0] 2 4 3 3 8 4" xfId="23522"/>
    <cellStyle name="Comma [0] 2 4 3 3 9" xfId="8843"/>
    <cellStyle name="Comma [0] 2 4 3 3 9 2" xfId="44888"/>
    <cellStyle name="Comma [0] 2 4 3 3 9 3" xfId="35202"/>
    <cellStyle name="Comma [0] 2 4 3 3 9 4" xfId="25497"/>
    <cellStyle name="Comma [0] 2 4 3 4" xfId="225"/>
    <cellStyle name="Comma [0] 2 4 3 4 10" xfId="52577"/>
    <cellStyle name="Comma [0] 2 4 3 4 2" xfId="904"/>
    <cellStyle name="Comma [0] 2 4 3 4 2 2" xfId="6643"/>
    <cellStyle name="Comma [0] 2 4 3 4 2 2 2" xfId="15050"/>
    <cellStyle name="Comma [0] 2 4 3 4 2 2 2 2" xfId="40395"/>
    <cellStyle name="Comma [0] 2 4 3 4 2 2 3" xfId="30709"/>
    <cellStyle name="Comma [0] 2 4 3 4 2 2 4" xfId="20652"/>
    <cellStyle name="Comma [0] 2 4 3 4 2 2 5" xfId="55909"/>
    <cellStyle name="Comma [0] 2 4 3 4 2 3" xfId="3838"/>
    <cellStyle name="Comma [0] 2 4 3 4 2 3 2" xfId="12246"/>
    <cellStyle name="Comma [0] 2 4 3 4 2 3 3" xfId="37594"/>
    <cellStyle name="Comma [0] 2 4 3 4 2 4" xfId="9446"/>
    <cellStyle name="Comma [0] 2 4 3 4 2 4 2" xfId="27908"/>
    <cellStyle name="Comma [0] 2 4 3 4 2 5" xfId="47283"/>
    <cellStyle name="Comma [0] 2 4 3 4 2 6" xfId="50086"/>
    <cellStyle name="Comma [0] 2 4 3 4 2 7" xfId="17852"/>
    <cellStyle name="Comma [0] 2 4 3 4 2 8" xfId="53109"/>
    <cellStyle name="Comma [0] 2 4 3 4 3" xfId="6110"/>
    <cellStyle name="Comma [0] 2 4 3 4 3 2" xfId="14517"/>
    <cellStyle name="Comma [0] 2 4 3 4 3 2 2" xfId="39862"/>
    <cellStyle name="Comma [0] 2 4 3 4 3 3" xfId="30176"/>
    <cellStyle name="Comma [0] 2 4 3 4 3 4" xfId="20119"/>
    <cellStyle name="Comma [0] 2 4 3 4 3 5" xfId="55376"/>
    <cellStyle name="Comma [0] 2 4 3 4 4" xfId="3305"/>
    <cellStyle name="Comma [0] 2 4 3 4 4 2" xfId="11713"/>
    <cellStyle name="Comma [0] 2 4 3 4 4 2 2" xfId="45496"/>
    <cellStyle name="Comma [0] 2 4 3 4 4 3" xfId="35810"/>
    <cellStyle name="Comma [0] 2 4 3 4 4 4" xfId="26122"/>
    <cellStyle name="Comma [0] 2 4 3 4 5" xfId="8914"/>
    <cellStyle name="Comma [0] 2 4 3 4 5 2" xfId="37062"/>
    <cellStyle name="Comma [0] 2 4 3 4 6" xfId="27376"/>
    <cellStyle name="Comma [0] 2 4 3 4 7" xfId="46749"/>
    <cellStyle name="Comma [0] 2 4 3 4 8" xfId="49554"/>
    <cellStyle name="Comma [0] 2 4 3 4 9" xfId="17320"/>
    <cellStyle name="Comma [0] 2 4 3 5" xfId="686"/>
    <cellStyle name="Comma [0] 2 4 3 5 2" xfId="1138"/>
    <cellStyle name="Comma [0] 2 4 3 5 2 2" xfId="6877"/>
    <cellStyle name="Comma [0] 2 4 3 5 2 2 2" xfId="15284"/>
    <cellStyle name="Comma [0] 2 4 3 5 2 2 2 2" xfId="40629"/>
    <cellStyle name="Comma [0] 2 4 3 5 2 2 3" xfId="30943"/>
    <cellStyle name="Comma [0] 2 4 3 5 2 2 4" xfId="20886"/>
    <cellStyle name="Comma [0] 2 4 3 5 2 2 5" xfId="56143"/>
    <cellStyle name="Comma [0] 2 4 3 5 2 3" xfId="4072"/>
    <cellStyle name="Comma [0] 2 4 3 5 2 3 2" xfId="12480"/>
    <cellStyle name="Comma [0] 2 4 3 5 2 3 3" xfId="37828"/>
    <cellStyle name="Comma [0] 2 4 3 5 2 4" xfId="9680"/>
    <cellStyle name="Comma [0] 2 4 3 5 2 4 2" xfId="28142"/>
    <cellStyle name="Comma [0] 2 4 3 5 2 5" xfId="47517"/>
    <cellStyle name="Comma [0] 2 4 3 5 2 6" xfId="50320"/>
    <cellStyle name="Comma [0] 2 4 3 5 2 7" xfId="18086"/>
    <cellStyle name="Comma [0] 2 4 3 5 2 8" xfId="53343"/>
    <cellStyle name="Comma [0] 2 4 3 5 3" xfId="6428"/>
    <cellStyle name="Comma [0] 2 4 3 5 3 2" xfId="14835"/>
    <cellStyle name="Comma [0] 2 4 3 5 3 2 2" xfId="40180"/>
    <cellStyle name="Comma [0] 2 4 3 5 3 3" xfId="30494"/>
    <cellStyle name="Comma [0] 2 4 3 5 3 4" xfId="20437"/>
    <cellStyle name="Comma [0] 2 4 3 5 3 5" xfId="55694"/>
    <cellStyle name="Comma [0] 2 4 3 5 4" xfId="3623"/>
    <cellStyle name="Comma [0] 2 4 3 5 4 2" xfId="12031"/>
    <cellStyle name="Comma [0] 2 4 3 5 4 3" xfId="37380"/>
    <cellStyle name="Comma [0] 2 4 3 5 5" xfId="9232"/>
    <cellStyle name="Comma [0] 2 4 3 5 5 2" xfId="27694"/>
    <cellStyle name="Comma [0] 2 4 3 5 6" xfId="47068"/>
    <cellStyle name="Comma [0] 2 4 3 5 7" xfId="49872"/>
    <cellStyle name="Comma [0] 2 4 3 5 8" xfId="17638"/>
    <cellStyle name="Comma [0] 2 4 3 5 9" xfId="52895"/>
    <cellStyle name="Comma [0] 2 4 3 6" xfId="745"/>
    <cellStyle name="Comma [0] 2 4 3 6 2" xfId="1193"/>
    <cellStyle name="Comma [0] 2 4 3 6 2 2" xfId="6932"/>
    <cellStyle name="Comma [0] 2 4 3 6 2 2 2" xfId="15339"/>
    <cellStyle name="Comma [0] 2 4 3 6 2 2 2 2" xfId="40684"/>
    <cellStyle name="Comma [0] 2 4 3 6 2 2 3" xfId="30998"/>
    <cellStyle name="Comma [0] 2 4 3 6 2 2 4" xfId="20941"/>
    <cellStyle name="Comma [0] 2 4 3 6 2 2 5" xfId="56198"/>
    <cellStyle name="Comma [0] 2 4 3 6 2 3" xfId="4127"/>
    <cellStyle name="Comma [0] 2 4 3 6 2 3 2" xfId="12535"/>
    <cellStyle name="Comma [0] 2 4 3 6 2 3 3" xfId="37883"/>
    <cellStyle name="Comma [0] 2 4 3 6 2 4" xfId="9735"/>
    <cellStyle name="Comma [0] 2 4 3 6 2 4 2" xfId="28197"/>
    <cellStyle name="Comma [0] 2 4 3 6 2 5" xfId="47572"/>
    <cellStyle name="Comma [0] 2 4 3 6 2 6" xfId="50375"/>
    <cellStyle name="Comma [0] 2 4 3 6 2 7" xfId="18141"/>
    <cellStyle name="Comma [0] 2 4 3 6 2 8" xfId="53398"/>
    <cellStyle name="Comma [0] 2 4 3 6 3" xfId="6485"/>
    <cellStyle name="Comma [0] 2 4 3 6 3 2" xfId="14892"/>
    <cellStyle name="Comma [0] 2 4 3 6 3 2 2" xfId="40237"/>
    <cellStyle name="Comma [0] 2 4 3 6 3 3" xfId="30551"/>
    <cellStyle name="Comma [0] 2 4 3 6 3 4" xfId="20494"/>
    <cellStyle name="Comma [0] 2 4 3 6 3 5" xfId="55751"/>
    <cellStyle name="Comma [0] 2 4 3 6 4" xfId="3680"/>
    <cellStyle name="Comma [0] 2 4 3 6 4 2" xfId="12088"/>
    <cellStyle name="Comma [0] 2 4 3 6 4 3" xfId="37437"/>
    <cellStyle name="Comma [0] 2 4 3 6 5" xfId="9289"/>
    <cellStyle name="Comma [0] 2 4 3 6 5 2" xfId="27751"/>
    <cellStyle name="Comma [0] 2 4 3 6 6" xfId="47126"/>
    <cellStyle name="Comma [0] 2 4 3 6 7" xfId="49929"/>
    <cellStyle name="Comma [0] 2 4 3 6 8" xfId="17695"/>
    <cellStyle name="Comma [0] 2 4 3 6 9" xfId="52952"/>
    <cellStyle name="Comma [0] 2 4 3 7" xfId="795"/>
    <cellStyle name="Comma [0] 2 4 3 7 2" xfId="1243"/>
    <cellStyle name="Comma [0] 2 4 3 7 2 2" xfId="6982"/>
    <cellStyle name="Comma [0] 2 4 3 7 2 2 2" xfId="15389"/>
    <cellStyle name="Comma [0] 2 4 3 7 2 2 2 2" xfId="40734"/>
    <cellStyle name="Comma [0] 2 4 3 7 2 2 3" xfId="31048"/>
    <cellStyle name="Comma [0] 2 4 3 7 2 2 4" xfId="20991"/>
    <cellStyle name="Comma [0] 2 4 3 7 2 2 5" xfId="56248"/>
    <cellStyle name="Comma [0] 2 4 3 7 2 3" xfId="4177"/>
    <cellStyle name="Comma [0] 2 4 3 7 2 3 2" xfId="12585"/>
    <cellStyle name="Comma [0] 2 4 3 7 2 3 3" xfId="37933"/>
    <cellStyle name="Comma [0] 2 4 3 7 2 4" xfId="9785"/>
    <cellStyle name="Comma [0] 2 4 3 7 2 4 2" xfId="28247"/>
    <cellStyle name="Comma [0] 2 4 3 7 2 5" xfId="47622"/>
    <cellStyle name="Comma [0] 2 4 3 7 2 6" xfId="50425"/>
    <cellStyle name="Comma [0] 2 4 3 7 2 7" xfId="18191"/>
    <cellStyle name="Comma [0] 2 4 3 7 2 8" xfId="53448"/>
    <cellStyle name="Comma [0] 2 4 3 7 3" xfId="6535"/>
    <cellStyle name="Comma [0] 2 4 3 7 3 2" xfId="14942"/>
    <cellStyle name="Comma [0] 2 4 3 7 3 2 2" xfId="40287"/>
    <cellStyle name="Comma [0] 2 4 3 7 3 3" xfId="30601"/>
    <cellStyle name="Comma [0] 2 4 3 7 3 4" xfId="20544"/>
    <cellStyle name="Comma [0] 2 4 3 7 3 5" xfId="55801"/>
    <cellStyle name="Comma [0] 2 4 3 7 4" xfId="3730"/>
    <cellStyle name="Comma [0] 2 4 3 7 4 2" xfId="12138"/>
    <cellStyle name="Comma [0] 2 4 3 7 4 3" xfId="37487"/>
    <cellStyle name="Comma [0] 2 4 3 7 5" xfId="9339"/>
    <cellStyle name="Comma [0] 2 4 3 7 5 2" xfId="27801"/>
    <cellStyle name="Comma [0] 2 4 3 7 6" xfId="47176"/>
    <cellStyle name="Comma [0] 2 4 3 7 7" xfId="49979"/>
    <cellStyle name="Comma [0] 2 4 3 7 8" xfId="17745"/>
    <cellStyle name="Comma [0] 2 4 3 7 9" xfId="53002"/>
    <cellStyle name="Comma [0] 2 4 3 8" xfId="221"/>
    <cellStyle name="Comma [0] 2 4 3 8 2" xfId="1476"/>
    <cellStyle name="Comma [0] 2 4 3 8 2 2" xfId="7174"/>
    <cellStyle name="Comma [0] 2 4 3 8 2 2 2" xfId="15581"/>
    <cellStyle name="Comma [0] 2 4 3 8 2 2 2 2" xfId="40926"/>
    <cellStyle name="Comma [0] 2 4 3 8 2 2 3" xfId="31240"/>
    <cellStyle name="Comma [0] 2 4 3 8 2 2 4" xfId="21183"/>
    <cellStyle name="Comma [0] 2 4 3 8 2 2 5" xfId="56440"/>
    <cellStyle name="Comma [0] 2 4 3 8 2 3" xfId="4369"/>
    <cellStyle name="Comma [0] 2 4 3 8 2 3 2" xfId="12777"/>
    <cellStyle name="Comma [0] 2 4 3 8 2 3 3" xfId="38125"/>
    <cellStyle name="Comma [0] 2 4 3 8 2 4" xfId="9977"/>
    <cellStyle name="Comma [0] 2 4 3 8 2 4 2" xfId="28439"/>
    <cellStyle name="Comma [0] 2 4 3 8 2 5" xfId="47814"/>
    <cellStyle name="Comma [0] 2 4 3 8 2 6" xfId="50617"/>
    <cellStyle name="Comma [0] 2 4 3 8 2 7" xfId="18383"/>
    <cellStyle name="Comma [0] 2 4 3 8 2 8" xfId="53640"/>
    <cellStyle name="Comma [0] 2 4 3 8 3" xfId="6106"/>
    <cellStyle name="Comma [0] 2 4 3 8 3 2" xfId="14513"/>
    <cellStyle name="Comma [0] 2 4 3 8 3 2 2" xfId="39858"/>
    <cellStyle name="Comma [0] 2 4 3 8 3 3" xfId="30172"/>
    <cellStyle name="Comma [0] 2 4 3 8 3 4" xfId="20115"/>
    <cellStyle name="Comma [0] 2 4 3 8 3 5" xfId="55372"/>
    <cellStyle name="Comma [0] 2 4 3 8 4" xfId="3301"/>
    <cellStyle name="Comma [0] 2 4 3 8 4 2" xfId="11709"/>
    <cellStyle name="Comma [0] 2 4 3 8 4 3" xfId="37058"/>
    <cellStyle name="Comma [0] 2 4 3 8 5" xfId="8910"/>
    <cellStyle name="Comma [0] 2 4 3 8 5 2" xfId="27372"/>
    <cellStyle name="Comma [0] 2 4 3 8 6" xfId="46745"/>
    <cellStyle name="Comma [0] 2 4 3 8 7" xfId="49550"/>
    <cellStyle name="Comma [0] 2 4 3 8 8" xfId="17316"/>
    <cellStyle name="Comma [0] 2 4 3 8 9" xfId="52573"/>
    <cellStyle name="Comma [0] 2 4 3 9" xfId="900"/>
    <cellStyle name="Comma [0] 2 4 3 9 2" xfId="6639"/>
    <cellStyle name="Comma [0] 2 4 3 9 2 2" xfId="15046"/>
    <cellStyle name="Comma [0] 2 4 3 9 2 2 2" xfId="40391"/>
    <cellStyle name="Comma [0] 2 4 3 9 2 3" xfId="30705"/>
    <cellStyle name="Comma [0] 2 4 3 9 2 4" xfId="20648"/>
    <cellStyle name="Comma [0] 2 4 3 9 2 5" xfId="55905"/>
    <cellStyle name="Comma [0] 2 4 3 9 3" xfId="3834"/>
    <cellStyle name="Comma [0] 2 4 3 9 3 2" xfId="12242"/>
    <cellStyle name="Comma [0] 2 4 3 9 3 3" xfId="37590"/>
    <cellStyle name="Comma [0] 2 4 3 9 4" xfId="9442"/>
    <cellStyle name="Comma [0] 2 4 3 9 4 2" xfId="27904"/>
    <cellStyle name="Comma [0] 2 4 3 9 5" xfId="47279"/>
    <cellStyle name="Comma [0] 2 4 3 9 6" xfId="50082"/>
    <cellStyle name="Comma [0] 2 4 3 9 7" xfId="17848"/>
    <cellStyle name="Comma [0] 2 4 3 9 8" xfId="53105"/>
    <cellStyle name="Comma [0] 2 4 4" xfId="226"/>
    <cellStyle name="Comma [0] 2 4 4 10" xfId="24894"/>
    <cellStyle name="Comma [0] 2 4 4 10 2" xfId="44290"/>
    <cellStyle name="Comma [0] 2 4 4 10 3" xfId="34604"/>
    <cellStyle name="Comma [0] 2 4 4 11" xfId="37063"/>
    <cellStyle name="Comma [0] 2 4 4 12" xfId="27377"/>
    <cellStyle name="Comma [0] 2 4 4 13" xfId="46750"/>
    <cellStyle name="Comma [0] 2 4 4 14" xfId="49555"/>
    <cellStyle name="Comma [0] 2 4 4 15" xfId="17321"/>
    <cellStyle name="Comma [0] 2 4 4 16" xfId="52276"/>
    <cellStyle name="Comma [0] 2 4 4 17" xfId="52578"/>
    <cellStyle name="Comma [0] 2 4 4 2" xfId="1477"/>
    <cellStyle name="Comma [0] 2 4 4 2 10" xfId="53641"/>
    <cellStyle name="Comma [0] 2 4 4 2 2" xfId="7175"/>
    <cellStyle name="Comma [0] 2 4 4 2 2 2" xfId="15582"/>
    <cellStyle name="Comma [0] 2 4 4 2 2 2 2" xfId="46426"/>
    <cellStyle name="Comma [0] 2 4 4 2 2 2 3" xfId="36740"/>
    <cellStyle name="Comma [0] 2 4 4 2 2 2 4" xfId="27053"/>
    <cellStyle name="Comma [0] 2 4 4 2 2 3" xfId="25836"/>
    <cellStyle name="Comma [0] 2 4 4 2 2 3 2" xfId="45226"/>
    <cellStyle name="Comma [0] 2 4 4 2 2 3 3" xfId="35540"/>
    <cellStyle name="Comma [0] 2 4 4 2 2 4" xfId="40927"/>
    <cellStyle name="Comma [0] 2 4 4 2 2 5" xfId="31241"/>
    <cellStyle name="Comma [0] 2 4 4 2 2 6" xfId="21184"/>
    <cellStyle name="Comma [0] 2 4 4 2 2 7" xfId="56441"/>
    <cellStyle name="Comma [0] 2 4 4 2 3" xfId="4370"/>
    <cellStyle name="Comma [0] 2 4 4 2 3 2" xfId="12778"/>
    <cellStyle name="Comma [0] 2 4 4 2 3 2 2" xfId="45833"/>
    <cellStyle name="Comma [0] 2 4 4 2 3 2 3" xfId="36147"/>
    <cellStyle name="Comma [0] 2 4 4 2 3 2 4" xfId="26459"/>
    <cellStyle name="Comma [0] 2 4 4 2 3 3" xfId="43176"/>
    <cellStyle name="Comma [0] 2 4 4 2 3 4" xfId="33490"/>
    <cellStyle name="Comma [0] 2 4 4 2 3 5" xfId="23523"/>
    <cellStyle name="Comma [0] 2 4 4 2 4" xfId="9978"/>
    <cellStyle name="Comma [0] 2 4 4 2 4 2" xfId="44633"/>
    <cellStyle name="Comma [0] 2 4 4 2 4 3" xfId="34947"/>
    <cellStyle name="Comma [0] 2 4 4 2 4 4" xfId="25238"/>
    <cellStyle name="Comma [0] 2 4 4 2 5" xfId="38126"/>
    <cellStyle name="Comma [0] 2 4 4 2 6" xfId="28440"/>
    <cellStyle name="Comma [0] 2 4 4 2 7" xfId="47815"/>
    <cellStyle name="Comma [0] 2 4 4 2 8" xfId="50618"/>
    <cellStyle name="Comma [0] 2 4 4 2 9" xfId="18384"/>
    <cellStyle name="Comma [0] 2 4 4 3" xfId="905"/>
    <cellStyle name="Comma [0] 2 4 4 3 10" xfId="53110"/>
    <cellStyle name="Comma [0] 2 4 4 3 2" xfId="6644"/>
    <cellStyle name="Comma [0] 2 4 4 3 2 2" xfId="15051"/>
    <cellStyle name="Comma [0] 2 4 4 3 2 2 2" xfId="46089"/>
    <cellStyle name="Comma [0] 2 4 4 3 2 2 3" xfId="36403"/>
    <cellStyle name="Comma [0] 2 4 4 3 2 2 4" xfId="26716"/>
    <cellStyle name="Comma [0] 2 4 4 3 2 3" xfId="40396"/>
    <cellStyle name="Comma [0] 2 4 4 3 2 4" xfId="30710"/>
    <cellStyle name="Comma [0] 2 4 4 3 2 5" xfId="20653"/>
    <cellStyle name="Comma [0] 2 4 4 3 2 6" xfId="55910"/>
    <cellStyle name="Comma [0] 2 4 4 3 3" xfId="3839"/>
    <cellStyle name="Comma [0] 2 4 4 3 3 2" xfId="12247"/>
    <cellStyle name="Comma [0] 2 4 4 3 3 2 2" xfId="43177"/>
    <cellStyle name="Comma [0] 2 4 4 3 3 3" xfId="33491"/>
    <cellStyle name="Comma [0] 2 4 4 3 3 4" xfId="23524"/>
    <cellStyle name="Comma [0] 2 4 4 3 4" xfId="9447"/>
    <cellStyle name="Comma [0] 2 4 4 3 4 2" xfId="44889"/>
    <cellStyle name="Comma [0] 2 4 4 3 4 3" xfId="35203"/>
    <cellStyle name="Comma [0] 2 4 4 3 4 4" xfId="25498"/>
    <cellStyle name="Comma [0] 2 4 4 3 5" xfId="37595"/>
    <cellStyle name="Comma [0] 2 4 4 3 6" xfId="27909"/>
    <cellStyle name="Comma [0] 2 4 4 3 7" xfId="47284"/>
    <cellStyle name="Comma [0] 2 4 4 3 8" xfId="50087"/>
    <cellStyle name="Comma [0] 2 4 4 3 9" xfId="17853"/>
    <cellStyle name="Comma [0] 2 4 4 4" xfId="1951"/>
    <cellStyle name="Comma [0] 2 4 4 4 2" xfId="7605"/>
    <cellStyle name="Comma [0] 2 4 4 4 2 2" xfId="16012"/>
    <cellStyle name="Comma [0] 2 4 4 4 2 2 2" xfId="41357"/>
    <cellStyle name="Comma [0] 2 4 4 4 2 3" xfId="31671"/>
    <cellStyle name="Comma [0] 2 4 4 4 2 4" xfId="21614"/>
    <cellStyle name="Comma [0] 2 4 4 4 2 5" xfId="56871"/>
    <cellStyle name="Comma [0] 2 4 4 4 3" xfId="4800"/>
    <cellStyle name="Comma [0] 2 4 4 4 3 2" xfId="13208"/>
    <cellStyle name="Comma [0] 2 4 4 4 3 2 2" xfId="45497"/>
    <cellStyle name="Comma [0] 2 4 4 4 3 3" xfId="35811"/>
    <cellStyle name="Comma [0] 2 4 4 4 3 4" xfId="26123"/>
    <cellStyle name="Comma [0] 2 4 4 4 4" xfId="10408"/>
    <cellStyle name="Comma [0] 2 4 4 4 4 2" xfId="38556"/>
    <cellStyle name="Comma [0] 2 4 4 4 5" xfId="28870"/>
    <cellStyle name="Comma [0] 2 4 4 4 6" xfId="48245"/>
    <cellStyle name="Comma [0] 2 4 4 4 7" xfId="51048"/>
    <cellStyle name="Comma [0] 2 4 4 4 8" xfId="18814"/>
    <cellStyle name="Comma [0] 2 4 4 4 9" xfId="54071"/>
    <cellStyle name="Comma [0] 2 4 4 5" xfId="2443"/>
    <cellStyle name="Comma [0] 2 4 4 5 2" xfId="8066"/>
    <cellStyle name="Comma [0] 2 4 4 5 2 2" xfId="16473"/>
    <cellStyle name="Comma [0] 2 4 4 5 2 2 2" xfId="41818"/>
    <cellStyle name="Comma [0] 2 4 4 5 2 3" xfId="32132"/>
    <cellStyle name="Comma [0] 2 4 4 5 2 4" xfId="22075"/>
    <cellStyle name="Comma [0] 2 4 4 5 2 5" xfId="57332"/>
    <cellStyle name="Comma [0] 2 4 4 5 3" xfId="5261"/>
    <cellStyle name="Comma [0] 2 4 4 5 3 2" xfId="13669"/>
    <cellStyle name="Comma [0] 2 4 4 5 3 3" xfId="39014"/>
    <cellStyle name="Comma [0] 2 4 4 5 4" xfId="10866"/>
    <cellStyle name="Comma [0] 2 4 4 5 4 2" xfId="29328"/>
    <cellStyle name="Comma [0] 2 4 4 5 5" xfId="48704"/>
    <cellStyle name="Comma [0] 2 4 4 5 6" xfId="51506"/>
    <cellStyle name="Comma [0] 2 4 4 5 7" xfId="19272"/>
    <cellStyle name="Comma [0] 2 4 4 5 8" xfId="54529"/>
    <cellStyle name="Comma [0] 2 4 4 6" xfId="2871"/>
    <cellStyle name="Comma [0] 2 4 4 6 2" xfId="8494"/>
    <cellStyle name="Comma [0] 2 4 4 6 2 2" xfId="16901"/>
    <cellStyle name="Comma [0] 2 4 4 6 2 2 2" xfId="42246"/>
    <cellStyle name="Comma [0] 2 4 4 6 2 3" xfId="32560"/>
    <cellStyle name="Comma [0] 2 4 4 6 2 4" xfId="22503"/>
    <cellStyle name="Comma [0] 2 4 4 6 2 5" xfId="57760"/>
    <cellStyle name="Comma [0] 2 4 4 6 3" xfId="5689"/>
    <cellStyle name="Comma [0] 2 4 4 6 3 2" xfId="14097"/>
    <cellStyle name="Comma [0] 2 4 4 6 3 3" xfId="39442"/>
    <cellStyle name="Comma [0] 2 4 4 6 4" xfId="11294"/>
    <cellStyle name="Comma [0] 2 4 4 6 4 2" xfId="29756"/>
    <cellStyle name="Comma [0] 2 4 4 6 5" xfId="49132"/>
    <cellStyle name="Comma [0] 2 4 4 6 6" xfId="51934"/>
    <cellStyle name="Comma [0] 2 4 4 6 7" xfId="19700"/>
    <cellStyle name="Comma [0] 2 4 4 6 8" xfId="54957"/>
    <cellStyle name="Comma [0] 2 4 4 7" xfId="6111"/>
    <cellStyle name="Comma [0] 2 4 4 7 2" xfId="14518"/>
    <cellStyle name="Comma [0] 2 4 4 7 2 2" xfId="39863"/>
    <cellStyle name="Comma [0] 2 4 4 7 3" xfId="30177"/>
    <cellStyle name="Comma [0] 2 4 4 7 4" xfId="20120"/>
    <cellStyle name="Comma [0] 2 4 4 7 5" xfId="55377"/>
    <cellStyle name="Comma [0] 2 4 4 8" xfId="3306"/>
    <cellStyle name="Comma [0] 2 4 4 8 2" xfId="11714"/>
    <cellStyle name="Comma [0] 2 4 4 8 2 2" xfId="42588"/>
    <cellStyle name="Comma [0] 2 4 4 8 3" xfId="32902"/>
    <cellStyle name="Comma [0] 2 4 4 8 4" xfId="22845"/>
    <cellStyle name="Comma [0] 2 4 4 9" xfId="8915"/>
    <cellStyle name="Comma [0] 2 4 4 9 2" xfId="42837"/>
    <cellStyle name="Comma [0] 2 4 4 9 3" xfId="33151"/>
    <cellStyle name="Comma [0] 2 4 4 9 4" xfId="23094"/>
    <cellStyle name="Comma [0] 2 4 5" xfId="1471"/>
    <cellStyle name="Comma [0] 2 4 5 10" xfId="50612"/>
    <cellStyle name="Comma [0] 2 4 5 11" xfId="18378"/>
    <cellStyle name="Comma [0] 2 4 5 12" xfId="53635"/>
    <cellStyle name="Comma [0] 2 4 5 2" xfId="1945"/>
    <cellStyle name="Comma [0] 2 4 5 2 2" xfId="7599"/>
    <cellStyle name="Comma [0] 2 4 5 2 2 2" xfId="16006"/>
    <cellStyle name="Comma [0] 2 4 5 2 2 2 2" xfId="41351"/>
    <cellStyle name="Comma [0] 2 4 5 2 2 3" xfId="31665"/>
    <cellStyle name="Comma [0] 2 4 5 2 2 4" xfId="21608"/>
    <cellStyle name="Comma [0] 2 4 5 2 2 5" xfId="56865"/>
    <cellStyle name="Comma [0] 2 4 5 2 3" xfId="4794"/>
    <cellStyle name="Comma [0] 2 4 5 2 3 2" xfId="13202"/>
    <cellStyle name="Comma [0] 2 4 5 2 3 2 2" xfId="46083"/>
    <cellStyle name="Comma [0] 2 4 5 2 3 3" xfId="36397"/>
    <cellStyle name="Comma [0] 2 4 5 2 3 4" xfId="26710"/>
    <cellStyle name="Comma [0] 2 4 5 2 4" xfId="10402"/>
    <cellStyle name="Comma [0] 2 4 5 2 4 2" xfId="38550"/>
    <cellStyle name="Comma [0] 2 4 5 2 5" xfId="28864"/>
    <cellStyle name="Comma [0] 2 4 5 2 6" xfId="48239"/>
    <cellStyle name="Comma [0] 2 4 5 2 7" xfId="51042"/>
    <cellStyle name="Comma [0] 2 4 5 2 8" xfId="18808"/>
    <cellStyle name="Comma [0] 2 4 5 2 9" xfId="54065"/>
    <cellStyle name="Comma [0] 2 4 5 3" xfId="2437"/>
    <cellStyle name="Comma [0] 2 4 5 3 2" xfId="8060"/>
    <cellStyle name="Comma [0] 2 4 5 3 2 2" xfId="16467"/>
    <cellStyle name="Comma [0] 2 4 5 3 2 2 2" xfId="41812"/>
    <cellStyle name="Comma [0] 2 4 5 3 2 3" xfId="32126"/>
    <cellStyle name="Comma [0] 2 4 5 3 2 4" xfId="22069"/>
    <cellStyle name="Comma [0] 2 4 5 3 2 5" xfId="57326"/>
    <cellStyle name="Comma [0] 2 4 5 3 3" xfId="5255"/>
    <cellStyle name="Comma [0] 2 4 5 3 3 2" xfId="13663"/>
    <cellStyle name="Comma [0] 2 4 5 3 3 3" xfId="39008"/>
    <cellStyle name="Comma [0] 2 4 5 3 4" xfId="10860"/>
    <cellStyle name="Comma [0] 2 4 5 3 4 2" xfId="29322"/>
    <cellStyle name="Comma [0] 2 4 5 3 5" xfId="48698"/>
    <cellStyle name="Comma [0] 2 4 5 3 6" xfId="51500"/>
    <cellStyle name="Comma [0] 2 4 5 3 7" xfId="19266"/>
    <cellStyle name="Comma [0] 2 4 5 3 8" xfId="54523"/>
    <cellStyle name="Comma [0] 2 4 5 4" xfId="2865"/>
    <cellStyle name="Comma [0] 2 4 5 4 2" xfId="8488"/>
    <cellStyle name="Comma [0] 2 4 5 4 2 2" xfId="16895"/>
    <cellStyle name="Comma [0] 2 4 5 4 2 2 2" xfId="42240"/>
    <cellStyle name="Comma [0] 2 4 5 4 2 3" xfId="32554"/>
    <cellStyle name="Comma [0] 2 4 5 4 2 4" xfId="22497"/>
    <cellStyle name="Comma [0] 2 4 5 4 2 5" xfId="57754"/>
    <cellStyle name="Comma [0] 2 4 5 4 3" xfId="5683"/>
    <cellStyle name="Comma [0] 2 4 5 4 3 2" xfId="14091"/>
    <cellStyle name="Comma [0] 2 4 5 4 3 3" xfId="39436"/>
    <cellStyle name="Comma [0] 2 4 5 4 4" xfId="11288"/>
    <cellStyle name="Comma [0] 2 4 5 4 4 2" xfId="29750"/>
    <cellStyle name="Comma [0] 2 4 5 4 5" xfId="49126"/>
    <cellStyle name="Comma [0] 2 4 5 4 6" xfId="51928"/>
    <cellStyle name="Comma [0] 2 4 5 4 7" xfId="19694"/>
    <cellStyle name="Comma [0] 2 4 5 4 8" xfId="54951"/>
    <cellStyle name="Comma [0] 2 4 5 5" xfId="7169"/>
    <cellStyle name="Comma [0] 2 4 5 5 2" xfId="15576"/>
    <cellStyle name="Comma [0] 2 4 5 5 2 2" xfId="40921"/>
    <cellStyle name="Comma [0] 2 4 5 5 3" xfId="31235"/>
    <cellStyle name="Comma [0] 2 4 5 5 4" xfId="21178"/>
    <cellStyle name="Comma [0] 2 4 5 5 5" xfId="56435"/>
    <cellStyle name="Comma [0] 2 4 5 6" xfId="4364"/>
    <cellStyle name="Comma [0] 2 4 5 6 2" xfId="12772"/>
    <cellStyle name="Comma [0] 2 4 5 6 2 2" xfId="44883"/>
    <cellStyle name="Comma [0] 2 4 5 6 3" xfId="35197"/>
    <cellStyle name="Comma [0] 2 4 5 6 4" xfId="25492"/>
    <cellStyle name="Comma [0] 2 4 5 7" xfId="9972"/>
    <cellStyle name="Comma [0] 2 4 5 7 2" xfId="38120"/>
    <cellStyle name="Comma [0] 2 4 5 8" xfId="28434"/>
    <cellStyle name="Comma [0] 2 4 5 9" xfId="47809"/>
    <cellStyle name="Comma [0] 2 4 6" xfId="1341"/>
    <cellStyle name="Comma [0] 2 4 6 2" xfId="7066"/>
    <cellStyle name="Comma [0] 2 4 6 2 2" xfId="15473"/>
    <cellStyle name="Comma [0] 2 4 6 2 2 2" xfId="40818"/>
    <cellStyle name="Comma [0] 2 4 6 2 3" xfId="31132"/>
    <cellStyle name="Comma [0] 2 4 6 2 4" xfId="21075"/>
    <cellStyle name="Comma [0] 2 4 6 2 5" xfId="56332"/>
    <cellStyle name="Comma [0] 2 4 6 3" xfId="4261"/>
    <cellStyle name="Comma [0] 2 4 6 3 2" xfId="12669"/>
    <cellStyle name="Comma [0] 2 4 6 3 2 2" xfId="45491"/>
    <cellStyle name="Comma [0] 2 4 6 3 3" xfId="35805"/>
    <cellStyle name="Comma [0] 2 4 6 3 4" xfId="26117"/>
    <cellStyle name="Comma [0] 2 4 6 4" xfId="9869"/>
    <cellStyle name="Comma [0] 2 4 6 4 2" xfId="38017"/>
    <cellStyle name="Comma [0] 2 4 6 5" xfId="28331"/>
    <cellStyle name="Comma [0] 2 4 6 6" xfId="47706"/>
    <cellStyle name="Comma [0] 2 4 6 7" xfId="50509"/>
    <cellStyle name="Comma [0] 2 4 6 8" xfId="18275"/>
    <cellStyle name="Comma [0] 2 4 6 9" xfId="53532"/>
    <cellStyle name="Comma [0] 2 4 7" xfId="1842"/>
    <cellStyle name="Comma [0] 2 4 7 2" xfId="7496"/>
    <cellStyle name="Comma [0] 2 4 7 2 2" xfId="15903"/>
    <cellStyle name="Comma [0] 2 4 7 2 2 2" xfId="41248"/>
    <cellStyle name="Comma [0] 2 4 7 2 3" xfId="31562"/>
    <cellStyle name="Comma [0] 2 4 7 2 4" xfId="21505"/>
    <cellStyle name="Comma [0] 2 4 7 2 5" xfId="56762"/>
    <cellStyle name="Comma [0] 2 4 7 3" xfId="4691"/>
    <cellStyle name="Comma [0] 2 4 7 3 2" xfId="13099"/>
    <cellStyle name="Comma [0] 2 4 7 3 3" xfId="38447"/>
    <cellStyle name="Comma [0] 2 4 7 4" xfId="10299"/>
    <cellStyle name="Comma [0] 2 4 7 4 2" xfId="28761"/>
    <cellStyle name="Comma [0] 2 4 7 5" xfId="48136"/>
    <cellStyle name="Comma [0] 2 4 7 6" xfId="50939"/>
    <cellStyle name="Comma [0] 2 4 7 7" xfId="18705"/>
    <cellStyle name="Comma [0] 2 4 7 8" xfId="53962"/>
    <cellStyle name="Comma [0] 2 4 8" xfId="2334"/>
    <cellStyle name="Comma [0] 2 4 8 2" xfId="7957"/>
    <cellStyle name="Comma [0] 2 4 8 2 2" xfId="16364"/>
    <cellStyle name="Comma [0] 2 4 8 2 2 2" xfId="41709"/>
    <cellStyle name="Comma [0] 2 4 8 2 3" xfId="32023"/>
    <cellStyle name="Comma [0] 2 4 8 2 4" xfId="21966"/>
    <cellStyle name="Comma [0] 2 4 8 2 5" xfId="57223"/>
    <cellStyle name="Comma [0] 2 4 8 3" xfId="5152"/>
    <cellStyle name="Comma [0] 2 4 8 3 2" xfId="13560"/>
    <cellStyle name="Comma [0] 2 4 8 3 3" xfId="38905"/>
    <cellStyle name="Comma [0] 2 4 8 4" xfId="10757"/>
    <cellStyle name="Comma [0] 2 4 8 4 2" xfId="29219"/>
    <cellStyle name="Comma [0] 2 4 8 5" xfId="48595"/>
    <cellStyle name="Comma [0] 2 4 8 6" xfId="51397"/>
    <cellStyle name="Comma [0] 2 4 8 7" xfId="19163"/>
    <cellStyle name="Comma [0] 2 4 8 8" xfId="54420"/>
    <cellStyle name="Comma [0] 2 4 9" xfId="2762"/>
    <cellStyle name="Comma [0] 2 4 9 2" xfId="8385"/>
    <cellStyle name="Comma [0] 2 4 9 2 2" xfId="16792"/>
    <cellStyle name="Comma [0] 2 4 9 2 2 2" xfId="42137"/>
    <cellStyle name="Comma [0] 2 4 9 2 3" xfId="32451"/>
    <cellStyle name="Comma [0] 2 4 9 2 4" xfId="22394"/>
    <cellStyle name="Comma [0] 2 4 9 2 5" xfId="57651"/>
    <cellStyle name="Comma [0] 2 4 9 3" xfId="5580"/>
    <cellStyle name="Comma [0] 2 4 9 3 2" xfId="13988"/>
    <cellStyle name="Comma [0] 2 4 9 3 3" xfId="39333"/>
    <cellStyle name="Comma [0] 2 4 9 4" xfId="11185"/>
    <cellStyle name="Comma [0] 2 4 9 4 2" xfId="29647"/>
    <cellStyle name="Comma [0] 2 4 9 5" xfId="49023"/>
    <cellStyle name="Comma [0] 2 4 9 6" xfId="51825"/>
    <cellStyle name="Comma [0] 2 4 9 7" xfId="19591"/>
    <cellStyle name="Comma [0] 2 4 9 8" xfId="54848"/>
    <cellStyle name="Comma [0] 2 5" xfId="227"/>
    <cellStyle name="Comma [0] 2 5 10" xfId="6112"/>
    <cellStyle name="Comma [0] 2 5 10 2" xfId="14519"/>
    <cellStyle name="Comma [0] 2 5 10 2 2" xfId="39864"/>
    <cellStyle name="Comma [0] 2 5 10 3" xfId="30178"/>
    <cellStyle name="Comma [0] 2 5 10 4" xfId="20121"/>
    <cellStyle name="Comma [0] 2 5 10 5" xfId="55378"/>
    <cellStyle name="Comma [0] 2 5 11" xfId="3307"/>
    <cellStyle name="Comma [0] 2 5 11 2" xfId="11715"/>
    <cellStyle name="Comma [0] 2 5 11 2 2" xfId="44291"/>
    <cellStyle name="Comma [0] 2 5 11 3" xfId="34605"/>
    <cellStyle name="Comma [0] 2 5 11 4" xfId="24895"/>
    <cellStyle name="Comma [0] 2 5 12" xfId="8916"/>
    <cellStyle name="Comma [0] 2 5 12 2" xfId="37064"/>
    <cellStyle name="Comma [0] 2 5 13" xfId="27378"/>
    <cellStyle name="Comma [0] 2 5 14" xfId="46751"/>
    <cellStyle name="Comma [0] 2 5 15" xfId="49556"/>
    <cellStyle name="Comma [0] 2 5 16" xfId="17322"/>
    <cellStyle name="Comma [0] 2 5 17" xfId="52579"/>
    <cellStyle name="Comma [0] 2 5 2" xfId="228"/>
    <cellStyle name="Comma [0] 2 5 2 10" xfId="3308"/>
    <cellStyle name="Comma [0] 2 5 2 10 2" xfId="11716"/>
    <cellStyle name="Comma [0] 2 5 2 10 2 2" xfId="42589"/>
    <cellStyle name="Comma [0] 2 5 2 10 3" xfId="32903"/>
    <cellStyle name="Comma [0] 2 5 2 10 4" xfId="22846"/>
    <cellStyle name="Comma [0] 2 5 2 11" xfId="8917"/>
    <cellStyle name="Comma [0] 2 5 2 11 2" xfId="42839"/>
    <cellStyle name="Comma [0] 2 5 2 11 3" xfId="33153"/>
    <cellStyle name="Comma [0] 2 5 2 11 4" xfId="23096"/>
    <cellStyle name="Comma [0] 2 5 2 12" xfId="24896"/>
    <cellStyle name="Comma [0] 2 5 2 12 2" xfId="44292"/>
    <cellStyle name="Comma [0] 2 5 2 12 3" xfId="34606"/>
    <cellStyle name="Comma [0] 2 5 2 13" xfId="37065"/>
    <cellStyle name="Comma [0] 2 5 2 14" xfId="27379"/>
    <cellStyle name="Comma [0] 2 5 2 15" xfId="46752"/>
    <cellStyle name="Comma [0] 2 5 2 16" xfId="49557"/>
    <cellStyle name="Comma [0] 2 5 2 17" xfId="17323"/>
    <cellStyle name="Comma [0] 2 5 2 18" xfId="52277"/>
    <cellStyle name="Comma [0] 2 5 2 19" xfId="52580"/>
    <cellStyle name="Comma [0] 2 5 2 2" xfId="229"/>
    <cellStyle name="Comma [0] 2 5 2 2 10" xfId="2446"/>
    <cellStyle name="Comma [0] 2 5 2 2 10 2" xfId="8069"/>
    <cellStyle name="Comma [0] 2 5 2 2 10 2 2" xfId="16476"/>
    <cellStyle name="Comma [0] 2 5 2 2 10 2 2 2" xfId="41821"/>
    <cellStyle name="Comma [0] 2 5 2 2 10 2 3" xfId="32135"/>
    <cellStyle name="Comma [0] 2 5 2 2 10 2 4" xfId="22078"/>
    <cellStyle name="Comma [0] 2 5 2 2 10 2 5" xfId="57335"/>
    <cellStyle name="Comma [0] 2 5 2 2 10 3" xfId="5264"/>
    <cellStyle name="Comma [0] 2 5 2 2 10 3 2" xfId="13672"/>
    <cellStyle name="Comma [0] 2 5 2 2 10 3 2 2" xfId="43178"/>
    <cellStyle name="Comma [0] 2 5 2 2 10 3 3" xfId="33492"/>
    <cellStyle name="Comma [0] 2 5 2 2 10 3 4" xfId="23525"/>
    <cellStyle name="Comma [0] 2 5 2 2 10 4" xfId="10869"/>
    <cellStyle name="Comma [0] 2 5 2 2 10 4 2" xfId="39017"/>
    <cellStyle name="Comma [0] 2 5 2 2 10 5" xfId="29331"/>
    <cellStyle name="Comma [0] 2 5 2 2 10 6" xfId="48707"/>
    <cellStyle name="Comma [0] 2 5 2 2 10 7" xfId="51509"/>
    <cellStyle name="Comma [0] 2 5 2 2 10 8" xfId="19275"/>
    <cellStyle name="Comma [0] 2 5 2 2 10 9" xfId="54532"/>
    <cellStyle name="Comma [0] 2 5 2 2 11" xfId="2874"/>
    <cellStyle name="Comma [0] 2 5 2 2 11 2" xfId="8497"/>
    <cellStyle name="Comma [0] 2 5 2 2 11 2 2" xfId="16904"/>
    <cellStyle name="Comma [0] 2 5 2 2 11 2 2 2" xfId="42249"/>
    <cellStyle name="Comma [0] 2 5 2 2 11 2 3" xfId="32563"/>
    <cellStyle name="Comma [0] 2 5 2 2 11 2 4" xfId="22506"/>
    <cellStyle name="Comma [0] 2 5 2 2 11 2 5" xfId="57763"/>
    <cellStyle name="Comma [0] 2 5 2 2 11 3" xfId="5692"/>
    <cellStyle name="Comma [0] 2 5 2 2 11 3 2" xfId="14100"/>
    <cellStyle name="Comma [0] 2 5 2 2 11 3 2 2" xfId="43179"/>
    <cellStyle name="Comma [0] 2 5 2 2 11 3 3" xfId="33493"/>
    <cellStyle name="Comma [0] 2 5 2 2 11 3 4" xfId="23526"/>
    <cellStyle name="Comma [0] 2 5 2 2 11 4" xfId="11297"/>
    <cellStyle name="Comma [0] 2 5 2 2 11 4 2" xfId="39445"/>
    <cellStyle name="Comma [0] 2 5 2 2 11 5" xfId="29759"/>
    <cellStyle name="Comma [0] 2 5 2 2 11 6" xfId="49135"/>
    <cellStyle name="Comma [0] 2 5 2 2 11 7" xfId="51937"/>
    <cellStyle name="Comma [0] 2 5 2 2 11 8" xfId="19703"/>
    <cellStyle name="Comma [0] 2 5 2 2 11 9" xfId="54960"/>
    <cellStyle name="Comma [0] 2 5 2 2 12" xfId="6114"/>
    <cellStyle name="Comma [0] 2 5 2 2 12 2" xfId="14521"/>
    <cellStyle name="Comma [0] 2 5 2 2 12 2 2" xfId="43180"/>
    <cellStyle name="Comma [0] 2 5 2 2 12 2 3" xfId="33494"/>
    <cellStyle name="Comma [0] 2 5 2 2 12 2 4" xfId="23527"/>
    <cellStyle name="Comma [0] 2 5 2 2 12 3" xfId="39866"/>
    <cellStyle name="Comma [0] 2 5 2 2 12 4" xfId="30180"/>
    <cellStyle name="Comma [0] 2 5 2 2 12 5" xfId="20123"/>
    <cellStyle name="Comma [0] 2 5 2 2 12 6" xfId="55380"/>
    <cellStyle name="Comma [0] 2 5 2 2 13" xfId="3309"/>
    <cellStyle name="Comma [0] 2 5 2 2 13 2" xfId="11717"/>
    <cellStyle name="Comma [0] 2 5 2 2 13 2 2" xfId="42590"/>
    <cellStyle name="Comma [0] 2 5 2 2 13 3" xfId="32904"/>
    <cellStyle name="Comma [0] 2 5 2 2 13 4" xfId="22847"/>
    <cellStyle name="Comma [0] 2 5 2 2 14" xfId="8918"/>
    <cellStyle name="Comma [0] 2 5 2 2 14 2" xfId="42840"/>
    <cellStyle name="Comma [0] 2 5 2 2 14 3" xfId="33154"/>
    <cellStyle name="Comma [0] 2 5 2 2 14 4" xfId="23097"/>
    <cellStyle name="Comma [0] 2 5 2 2 15" xfId="24897"/>
    <cellStyle name="Comma [0] 2 5 2 2 15 2" xfId="44293"/>
    <cellStyle name="Comma [0] 2 5 2 2 15 3" xfId="34607"/>
    <cellStyle name="Comma [0] 2 5 2 2 16" xfId="37066"/>
    <cellStyle name="Comma [0] 2 5 2 2 17" xfId="27380"/>
    <cellStyle name="Comma [0] 2 5 2 2 18" xfId="46753"/>
    <cellStyle name="Comma [0] 2 5 2 2 19" xfId="49558"/>
    <cellStyle name="Comma [0] 2 5 2 2 2" xfId="230"/>
    <cellStyle name="Comma [0] 2 5 2 2 2 10" xfId="8919"/>
    <cellStyle name="Comma [0] 2 5 2 2 2 10 2" xfId="42841"/>
    <cellStyle name="Comma [0] 2 5 2 2 2 10 3" xfId="33155"/>
    <cellStyle name="Comma [0] 2 5 2 2 2 10 4" xfId="23098"/>
    <cellStyle name="Comma [0] 2 5 2 2 2 11" xfId="24898"/>
    <cellStyle name="Comma [0] 2 5 2 2 2 11 2" xfId="44294"/>
    <cellStyle name="Comma [0] 2 5 2 2 2 11 3" xfId="34608"/>
    <cellStyle name="Comma [0] 2 5 2 2 2 12" xfId="37067"/>
    <cellStyle name="Comma [0] 2 5 2 2 2 13" xfId="27381"/>
    <cellStyle name="Comma [0] 2 5 2 2 2 14" xfId="46754"/>
    <cellStyle name="Comma [0] 2 5 2 2 2 15" xfId="49559"/>
    <cellStyle name="Comma [0] 2 5 2 2 2 16" xfId="17325"/>
    <cellStyle name="Comma [0] 2 5 2 2 2 17" xfId="52279"/>
    <cellStyle name="Comma [0] 2 5 2 2 2 18" xfId="52582"/>
    <cellStyle name="Comma [0] 2 5 2 2 2 2" xfId="231"/>
    <cellStyle name="Comma [0] 2 5 2 2 2 2 10" xfId="24899"/>
    <cellStyle name="Comma [0] 2 5 2 2 2 2 10 2" xfId="44295"/>
    <cellStyle name="Comma [0] 2 5 2 2 2 2 10 3" xfId="34609"/>
    <cellStyle name="Comma [0] 2 5 2 2 2 2 11" xfId="37068"/>
    <cellStyle name="Comma [0] 2 5 2 2 2 2 12" xfId="27382"/>
    <cellStyle name="Comma [0] 2 5 2 2 2 2 13" xfId="46755"/>
    <cellStyle name="Comma [0] 2 5 2 2 2 2 14" xfId="49560"/>
    <cellStyle name="Comma [0] 2 5 2 2 2 2 15" xfId="17326"/>
    <cellStyle name="Comma [0] 2 5 2 2 2 2 16" xfId="52280"/>
    <cellStyle name="Comma [0] 2 5 2 2 2 2 17" xfId="52583"/>
    <cellStyle name="Comma [0] 2 5 2 2 2 2 2" xfId="1482"/>
    <cellStyle name="Comma [0] 2 5 2 2 2 2 2 10" xfId="53646"/>
    <cellStyle name="Comma [0] 2 5 2 2 2 2 2 2" xfId="7180"/>
    <cellStyle name="Comma [0] 2 5 2 2 2 2 2 2 2" xfId="15587"/>
    <cellStyle name="Comma [0] 2 5 2 2 2 2 2 2 2 2" xfId="46430"/>
    <cellStyle name="Comma [0] 2 5 2 2 2 2 2 2 2 3" xfId="36744"/>
    <cellStyle name="Comma [0] 2 5 2 2 2 2 2 2 2 4" xfId="27057"/>
    <cellStyle name="Comma [0] 2 5 2 2 2 2 2 2 3" xfId="25840"/>
    <cellStyle name="Comma [0] 2 5 2 2 2 2 2 2 3 2" xfId="45230"/>
    <cellStyle name="Comma [0] 2 5 2 2 2 2 2 2 3 3" xfId="35544"/>
    <cellStyle name="Comma [0] 2 5 2 2 2 2 2 2 4" xfId="40932"/>
    <cellStyle name="Comma [0] 2 5 2 2 2 2 2 2 5" xfId="31246"/>
    <cellStyle name="Comma [0] 2 5 2 2 2 2 2 2 6" xfId="21189"/>
    <cellStyle name="Comma [0] 2 5 2 2 2 2 2 2 7" xfId="56446"/>
    <cellStyle name="Comma [0] 2 5 2 2 2 2 2 3" xfId="4375"/>
    <cellStyle name="Comma [0] 2 5 2 2 2 2 2 3 2" xfId="12783"/>
    <cellStyle name="Comma [0] 2 5 2 2 2 2 2 3 2 2" xfId="45837"/>
    <cellStyle name="Comma [0] 2 5 2 2 2 2 2 3 2 3" xfId="36151"/>
    <cellStyle name="Comma [0] 2 5 2 2 2 2 2 3 2 4" xfId="26463"/>
    <cellStyle name="Comma [0] 2 5 2 2 2 2 2 3 3" xfId="43181"/>
    <cellStyle name="Comma [0] 2 5 2 2 2 2 2 3 4" xfId="33495"/>
    <cellStyle name="Comma [0] 2 5 2 2 2 2 2 3 5" xfId="23528"/>
    <cellStyle name="Comma [0] 2 5 2 2 2 2 2 4" xfId="9983"/>
    <cellStyle name="Comma [0] 2 5 2 2 2 2 2 4 2" xfId="44637"/>
    <cellStyle name="Comma [0] 2 5 2 2 2 2 2 4 3" xfId="34951"/>
    <cellStyle name="Comma [0] 2 5 2 2 2 2 2 4 4" xfId="25242"/>
    <cellStyle name="Comma [0] 2 5 2 2 2 2 2 5" xfId="38131"/>
    <cellStyle name="Comma [0] 2 5 2 2 2 2 2 6" xfId="28445"/>
    <cellStyle name="Comma [0] 2 5 2 2 2 2 2 7" xfId="47820"/>
    <cellStyle name="Comma [0] 2 5 2 2 2 2 2 8" xfId="50623"/>
    <cellStyle name="Comma [0] 2 5 2 2 2 2 2 9" xfId="18389"/>
    <cellStyle name="Comma [0] 2 5 2 2 2 2 3" xfId="909"/>
    <cellStyle name="Comma [0] 2 5 2 2 2 2 3 2" xfId="6648"/>
    <cellStyle name="Comma [0] 2 5 2 2 2 2 3 2 2" xfId="15055"/>
    <cellStyle name="Comma [0] 2 5 2 2 2 2 3 2 2 2" xfId="46094"/>
    <cellStyle name="Comma [0] 2 5 2 2 2 2 3 2 2 3" xfId="36408"/>
    <cellStyle name="Comma [0] 2 5 2 2 2 2 3 2 2 4" xfId="26721"/>
    <cellStyle name="Comma [0] 2 5 2 2 2 2 3 2 3" xfId="40400"/>
    <cellStyle name="Comma [0] 2 5 2 2 2 2 3 2 4" xfId="30714"/>
    <cellStyle name="Comma [0] 2 5 2 2 2 2 3 2 5" xfId="20657"/>
    <cellStyle name="Comma [0] 2 5 2 2 2 2 3 2 6" xfId="55914"/>
    <cellStyle name="Comma [0] 2 5 2 2 2 2 3 3" xfId="3843"/>
    <cellStyle name="Comma [0] 2 5 2 2 2 2 3 3 2" xfId="12251"/>
    <cellStyle name="Comma [0] 2 5 2 2 2 2 3 3 2 2" xfId="44894"/>
    <cellStyle name="Comma [0] 2 5 2 2 2 2 3 3 3" xfId="35208"/>
    <cellStyle name="Comma [0] 2 5 2 2 2 2 3 3 4" xfId="25503"/>
    <cellStyle name="Comma [0] 2 5 2 2 2 2 3 4" xfId="9451"/>
    <cellStyle name="Comma [0] 2 5 2 2 2 2 3 4 2" xfId="37599"/>
    <cellStyle name="Comma [0] 2 5 2 2 2 2 3 5" xfId="27913"/>
    <cellStyle name="Comma [0] 2 5 2 2 2 2 3 6" xfId="47288"/>
    <cellStyle name="Comma [0] 2 5 2 2 2 2 3 7" xfId="50091"/>
    <cellStyle name="Comma [0] 2 5 2 2 2 2 3 8" xfId="17857"/>
    <cellStyle name="Comma [0] 2 5 2 2 2 2 3 9" xfId="53114"/>
    <cellStyle name="Comma [0] 2 5 2 2 2 2 4" xfId="1956"/>
    <cellStyle name="Comma [0] 2 5 2 2 2 2 4 2" xfId="7610"/>
    <cellStyle name="Comma [0] 2 5 2 2 2 2 4 2 2" xfId="16017"/>
    <cellStyle name="Comma [0] 2 5 2 2 2 2 4 2 2 2" xfId="41362"/>
    <cellStyle name="Comma [0] 2 5 2 2 2 2 4 2 3" xfId="31676"/>
    <cellStyle name="Comma [0] 2 5 2 2 2 2 4 2 4" xfId="21619"/>
    <cellStyle name="Comma [0] 2 5 2 2 2 2 4 2 5" xfId="56876"/>
    <cellStyle name="Comma [0] 2 5 2 2 2 2 4 3" xfId="4805"/>
    <cellStyle name="Comma [0] 2 5 2 2 2 2 4 3 2" xfId="13213"/>
    <cellStyle name="Comma [0] 2 5 2 2 2 2 4 3 2 2" xfId="45502"/>
    <cellStyle name="Comma [0] 2 5 2 2 2 2 4 3 3" xfId="35816"/>
    <cellStyle name="Comma [0] 2 5 2 2 2 2 4 3 4" xfId="26128"/>
    <cellStyle name="Comma [0] 2 5 2 2 2 2 4 4" xfId="10413"/>
    <cellStyle name="Comma [0] 2 5 2 2 2 2 4 4 2" xfId="38561"/>
    <cellStyle name="Comma [0] 2 5 2 2 2 2 4 5" xfId="28875"/>
    <cellStyle name="Comma [0] 2 5 2 2 2 2 4 6" xfId="48250"/>
    <cellStyle name="Comma [0] 2 5 2 2 2 2 4 7" xfId="51053"/>
    <cellStyle name="Comma [0] 2 5 2 2 2 2 4 8" xfId="18819"/>
    <cellStyle name="Comma [0] 2 5 2 2 2 2 4 9" xfId="54076"/>
    <cellStyle name="Comma [0] 2 5 2 2 2 2 5" xfId="2448"/>
    <cellStyle name="Comma [0] 2 5 2 2 2 2 5 2" xfId="8071"/>
    <cellStyle name="Comma [0] 2 5 2 2 2 2 5 2 2" xfId="16478"/>
    <cellStyle name="Comma [0] 2 5 2 2 2 2 5 2 2 2" xfId="41823"/>
    <cellStyle name="Comma [0] 2 5 2 2 2 2 5 2 3" xfId="32137"/>
    <cellStyle name="Comma [0] 2 5 2 2 2 2 5 2 4" xfId="22080"/>
    <cellStyle name="Comma [0] 2 5 2 2 2 2 5 2 5" xfId="57337"/>
    <cellStyle name="Comma [0] 2 5 2 2 2 2 5 3" xfId="5266"/>
    <cellStyle name="Comma [0] 2 5 2 2 2 2 5 3 2" xfId="13674"/>
    <cellStyle name="Comma [0] 2 5 2 2 2 2 5 3 3" xfId="39019"/>
    <cellStyle name="Comma [0] 2 5 2 2 2 2 5 4" xfId="10871"/>
    <cellStyle name="Comma [0] 2 5 2 2 2 2 5 4 2" xfId="29333"/>
    <cellStyle name="Comma [0] 2 5 2 2 2 2 5 5" xfId="48709"/>
    <cellStyle name="Comma [0] 2 5 2 2 2 2 5 6" xfId="51511"/>
    <cellStyle name="Comma [0] 2 5 2 2 2 2 5 7" xfId="19277"/>
    <cellStyle name="Comma [0] 2 5 2 2 2 2 5 8" xfId="54534"/>
    <cellStyle name="Comma [0] 2 5 2 2 2 2 6" xfId="2876"/>
    <cellStyle name="Comma [0] 2 5 2 2 2 2 6 2" xfId="8499"/>
    <cellStyle name="Comma [0] 2 5 2 2 2 2 6 2 2" xfId="16906"/>
    <cellStyle name="Comma [0] 2 5 2 2 2 2 6 2 2 2" xfId="42251"/>
    <cellStyle name="Comma [0] 2 5 2 2 2 2 6 2 3" xfId="32565"/>
    <cellStyle name="Comma [0] 2 5 2 2 2 2 6 2 4" xfId="22508"/>
    <cellStyle name="Comma [0] 2 5 2 2 2 2 6 2 5" xfId="57765"/>
    <cellStyle name="Comma [0] 2 5 2 2 2 2 6 3" xfId="5694"/>
    <cellStyle name="Comma [0] 2 5 2 2 2 2 6 3 2" xfId="14102"/>
    <cellStyle name="Comma [0] 2 5 2 2 2 2 6 3 3" xfId="39447"/>
    <cellStyle name="Comma [0] 2 5 2 2 2 2 6 4" xfId="11299"/>
    <cellStyle name="Comma [0] 2 5 2 2 2 2 6 4 2" xfId="29761"/>
    <cellStyle name="Comma [0] 2 5 2 2 2 2 6 5" xfId="49137"/>
    <cellStyle name="Comma [0] 2 5 2 2 2 2 6 6" xfId="51939"/>
    <cellStyle name="Comma [0] 2 5 2 2 2 2 6 7" xfId="19705"/>
    <cellStyle name="Comma [0] 2 5 2 2 2 2 6 8" xfId="54962"/>
    <cellStyle name="Comma [0] 2 5 2 2 2 2 7" xfId="6116"/>
    <cellStyle name="Comma [0] 2 5 2 2 2 2 7 2" xfId="14523"/>
    <cellStyle name="Comma [0] 2 5 2 2 2 2 7 2 2" xfId="39868"/>
    <cellStyle name="Comma [0] 2 5 2 2 2 2 7 3" xfId="30182"/>
    <cellStyle name="Comma [0] 2 5 2 2 2 2 7 4" xfId="20125"/>
    <cellStyle name="Comma [0] 2 5 2 2 2 2 7 5" xfId="55382"/>
    <cellStyle name="Comma [0] 2 5 2 2 2 2 8" xfId="3311"/>
    <cellStyle name="Comma [0] 2 5 2 2 2 2 8 2" xfId="11719"/>
    <cellStyle name="Comma [0] 2 5 2 2 2 2 8 2 2" xfId="42592"/>
    <cellStyle name="Comma [0] 2 5 2 2 2 2 8 3" xfId="32906"/>
    <cellStyle name="Comma [0] 2 5 2 2 2 2 8 4" xfId="22849"/>
    <cellStyle name="Comma [0] 2 5 2 2 2 2 9" xfId="8920"/>
    <cellStyle name="Comma [0] 2 5 2 2 2 2 9 2" xfId="42842"/>
    <cellStyle name="Comma [0] 2 5 2 2 2 2 9 3" xfId="33156"/>
    <cellStyle name="Comma [0] 2 5 2 2 2 2 9 4" xfId="23099"/>
    <cellStyle name="Comma [0] 2 5 2 2 2 3" xfId="1481"/>
    <cellStyle name="Comma [0] 2 5 2 2 2 3 10" xfId="53645"/>
    <cellStyle name="Comma [0] 2 5 2 2 2 3 2" xfId="7179"/>
    <cellStyle name="Comma [0] 2 5 2 2 2 3 2 2" xfId="15586"/>
    <cellStyle name="Comma [0] 2 5 2 2 2 3 2 2 2" xfId="27056"/>
    <cellStyle name="Comma [0] 2 5 2 2 2 3 2 2 2 2" xfId="46429"/>
    <cellStyle name="Comma [0] 2 5 2 2 2 3 2 2 2 3" xfId="36743"/>
    <cellStyle name="Comma [0] 2 5 2 2 2 3 2 2 3" xfId="43183"/>
    <cellStyle name="Comma [0] 2 5 2 2 2 3 2 2 4" xfId="33497"/>
    <cellStyle name="Comma [0] 2 5 2 2 2 3 2 2 5" xfId="23530"/>
    <cellStyle name="Comma [0] 2 5 2 2 2 3 2 3" xfId="25839"/>
    <cellStyle name="Comma [0] 2 5 2 2 2 3 2 3 2" xfId="45229"/>
    <cellStyle name="Comma [0] 2 5 2 2 2 3 2 3 3" xfId="35543"/>
    <cellStyle name="Comma [0] 2 5 2 2 2 3 2 4" xfId="40931"/>
    <cellStyle name="Comma [0] 2 5 2 2 2 3 2 5" xfId="31245"/>
    <cellStyle name="Comma [0] 2 5 2 2 2 3 2 6" xfId="21188"/>
    <cellStyle name="Comma [0] 2 5 2 2 2 3 2 7" xfId="56445"/>
    <cellStyle name="Comma [0] 2 5 2 2 2 3 3" xfId="4374"/>
    <cellStyle name="Comma [0] 2 5 2 2 2 3 3 2" xfId="12782"/>
    <cellStyle name="Comma [0] 2 5 2 2 2 3 3 2 2" xfId="45836"/>
    <cellStyle name="Comma [0] 2 5 2 2 2 3 3 2 3" xfId="36150"/>
    <cellStyle name="Comma [0] 2 5 2 2 2 3 3 2 4" xfId="26462"/>
    <cellStyle name="Comma [0] 2 5 2 2 2 3 3 3" xfId="43182"/>
    <cellStyle name="Comma [0] 2 5 2 2 2 3 3 4" xfId="33496"/>
    <cellStyle name="Comma [0] 2 5 2 2 2 3 3 5" xfId="23529"/>
    <cellStyle name="Comma [0] 2 5 2 2 2 3 4" xfId="9982"/>
    <cellStyle name="Comma [0] 2 5 2 2 2 3 4 2" xfId="44636"/>
    <cellStyle name="Comma [0] 2 5 2 2 2 3 4 3" xfId="34950"/>
    <cellStyle name="Comma [0] 2 5 2 2 2 3 4 4" xfId="25241"/>
    <cellStyle name="Comma [0] 2 5 2 2 2 3 5" xfId="38130"/>
    <cellStyle name="Comma [0] 2 5 2 2 2 3 6" xfId="28444"/>
    <cellStyle name="Comma [0] 2 5 2 2 2 3 7" xfId="47819"/>
    <cellStyle name="Comma [0] 2 5 2 2 2 3 8" xfId="50622"/>
    <cellStyle name="Comma [0] 2 5 2 2 2 3 9" xfId="18388"/>
    <cellStyle name="Comma [0] 2 5 2 2 2 4" xfId="908"/>
    <cellStyle name="Comma [0] 2 5 2 2 2 4 10" xfId="53113"/>
    <cellStyle name="Comma [0] 2 5 2 2 2 4 2" xfId="6647"/>
    <cellStyle name="Comma [0] 2 5 2 2 2 4 2 2" xfId="15054"/>
    <cellStyle name="Comma [0] 2 5 2 2 2 4 2 2 2" xfId="46093"/>
    <cellStyle name="Comma [0] 2 5 2 2 2 4 2 2 3" xfId="36407"/>
    <cellStyle name="Comma [0] 2 5 2 2 2 4 2 2 4" xfId="26720"/>
    <cellStyle name="Comma [0] 2 5 2 2 2 4 2 3" xfId="40399"/>
    <cellStyle name="Comma [0] 2 5 2 2 2 4 2 4" xfId="30713"/>
    <cellStyle name="Comma [0] 2 5 2 2 2 4 2 5" xfId="20656"/>
    <cellStyle name="Comma [0] 2 5 2 2 2 4 2 6" xfId="55913"/>
    <cellStyle name="Comma [0] 2 5 2 2 2 4 3" xfId="3842"/>
    <cellStyle name="Comma [0] 2 5 2 2 2 4 3 2" xfId="12250"/>
    <cellStyle name="Comma [0] 2 5 2 2 2 4 3 2 2" xfId="43184"/>
    <cellStyle name="Comma [0] 2 5 2 2 2 4 3 3" xfId="33498"/>
    <cellStyle name="Comma [0] 2 5 2 2 2 4 3 4" xfId="23531"/>
    <cellStyle name="Comma [0] 2 5 2 2 2 4 4" xfId="9450"/>
    <cellStyle name="Comma [0] 2 5 2 2 2 4 4 2" xfId="44893"/>
    <cellStyle name="Comma [0] 2 5 2 2 2 4 4 3" xfId="35207"/>
    <cellStyle name="Comma [0] 2 5 2 2 2 4 4 4" xfId="25502"/>
    <cellStyle name="Comma [0] 2 5 2 2 2 4 5" xfId="37598"/>
    <cellStyle name="Comma [0] 2 5 2 2 2 4 6" xfId="27912"/>
    <cellStyle name="Comma [0] 2 5 2 2 2 4 7" xfId="47287"/>
    <cellStyle name="Comma [0] 2 5 2 2 2 4 8" xfId="50090"/>
    <cellStyle name="Comma [0] 2 5 2 2 2 4 9" xfId="17856"/>
    <cellStyle name="Comma [0] 2 5 2 2 2 5" xfId="1955"/>
    <cellStyle name="Comma [0] 2 5 2 2 2 5 10" xfId="54075"/>
    <cellStyle name="Comma [0] 2 5 2 2 2 5 2" xfId="7609"/>
    <cellStyle name="Comma [0] 2 5 2 2 2 5 2 2" xfId="16016"/>
    <cellStyle name="Comma [0] 2 5 2 2 2 5 2 2 2" xfId="41361"/>
    <cellStyle name="Comma [0] 2 5 2 2 2 5 2 3" xfId="31675"/>
    <cellStyle name="Comma [0] 2 5 2 2 2 5 2 4" xfId="21618"/>
    <cellStyle name="Comma [0] 2 5 2 2 2 5 2 5" xfId="56875"/>
    <cellStyle name="Comma [0] 2 5 2 2 2 5 3" xfId="4804"/>
    <cellStyle name="Comma [0] 2 5 2 2 2 5 3 2" xfId="13212"/>
    <cellStyle name="Comma [0] 2 5 2 2 2 5 3 2 2" xfId="43185"/>
    <cellStyle name="Comma [0] 2 5 2 2 2 5 3 3" xfId="33499"/>
    <cellStyle name="Comma [0] 2 5 2 2 2 5 3 4" xfId="23532"/>
    <cellStyle name="Comma [0] 2 5 2 2 2 5 4" xfId="10412"/>
    <cellStyle name="Comma [0] 2 5 2 2 2 5 4 2" xfId="45501"/>
    <cellStyle name="Comma [0] 2 5 2 2 2 5 4 3" xfId="35815"/>
    <cellStyle name="Comma [0] 2 5 2 2 2 5 4 4" xfId="26127"/>
    <cellStyle name="Comma [0] 2 5 2 2 2 5 5" xfId="38560"/>
    <cellStyle name="Comma [0] 2 5 2 2 2 5 6" xfId="28874"/>
    <cellStyle name="Comma [0] 2 5 2 2 2 5 7" xfId="48249"/>
    <cellStyle name="Comma [0] 2 5 2 2 2 5 8" xfId="51052"/>
    <cellStyle name="Comma [0] 2 5 2 2 2 5 9" xfId="18818"/>
    <cellStyle name="Comma [0] 2 5 2 2 2 6" xfId="2447"/>
    <cellStyle name="Comma [0] 2 5 2 2 2 6 2" xfId="8070"/>
    <cellStyle name="Comma [0] 2 5 2 2 2 6 2 2" xfId="16477"/>
    <cellStyle name="Comma [0] 2 5 2 2 2 6 2 2 2" xfId="41822"/>
    <cellStyle name="Comma [0] 2 5 2 2 2 6 2 3" xfId="32136"/>
    <cellStyle name="Comma [0] 2 5 2 2 2 6 2 4" xfId="22079"/>
    <cellStyle name="Comma [0] 2 5 2 2 2 6 2 5" xfId="57336"/>
    <cellStyle name="Comma [0] 2 5 2 2 2 6 3" xfId="5265"/>
    <cellStyle name="Comma [0] 2 5 2 2 2 6 3 2" xfId="13673"/>
    <cellStyle name="Comma [0] 2 5 2 2 2 6 3 3" xfId="39018"/>
    <cellStyle name="Comma [0] 2 5 2 2 2 6 4" xfId="10870"/>
    <cellStyle name="Comma [0] 2 5 2 2 2 6 4 2" xfId="29332"/>
    <cellStyle name="Comma [0] 2 5 2 2 2 6 5" xfId="48708"/>
    <cellStyle name="Comma [0] 2 5 2 2 2 6 6" xfId="51510"/>
    <cellStyle name="Comma [0] 2 5 2 2 2 6 7" xfId="19276"/>
    <cellStyle name="Comma [0] 2 5 2 2 2 6 8" xfId="54533"/>
    <cellStyle name="Comma [0] 2 5 2 2 2 7" xfId="2875"/>
    <cellStyle name="Comma [0] 2 5 2 2 2 7 2" xfId="8498"/>
    <cellStyle name="Comma [0] 2 5 2 2 2 7 2 2" xfId="16905"/>
    <cellStyle name="Comma [0] 2 5 2 2 2 7 2 2 2" xfId="42250"/>
    <cellStyle name="Comma [0] 2 5 2 2 2 7 2 3" xfId="32564"/>
    <cellStyle name="Comma [0] 2 5 2 2 2 7 2 4" xfId="22507"/>
    <cellStyle name="Comma [0] 2 5 2 2 2 7 2 5" xfId="57764"/>
    <cellStyle name="Comma [0] 2 5 2 2 2 7 3" xfId="5693"/>
    <cellStyle name="Comma [0] 2 5 2 2 2 7 3 2" xfId="14101"/>
    <cellStyle name="Comma [0] 2 5 2 2 2 7 3 3" xfId="39446"/>
    <cellStyle name="Comma [0] 2 5 2 2 2 7 4" xfId="11298"/>
    <cellStyle name="Comma [0] 2 5 2 2 2 7 4 2" xfId="29760"/>
    <cellStyle name="Comma [0] 2 5 2 2 2 7 5" xfId="49136"/>
    <cellStyle name="Comma [0] 2 5 2 2 2 7 6" xfId="51938"/>
    <cellStyle name="Comma [0] 2 5 2 2 2 7 7" xfId="19704"/>
    <cellStyle name="Comma [0] 2 5 2 2 2 7 8" xfId="54961"/>
    <cellStyle name="Comma [0] 2 5 2 2 2 8" xfId="6115"/>
    <cellStyle name="Comma [0] 2 5 2 2 2 8 2" xfId="14522"/>
    <cellStyle name="Comma [0] 2 5 2 2 2 8 2 2" xfId="39867"/>
    <cellStyle name="Comma [0] 2 5 2 2 2 8 3" xfId="30181"/>
    <cellStyle name="Comma [0] 2 5 2 2 2 8 4" xfId="20124"/>
    <cellStyle name="Comma [0] 2 5 2 2 2 8 5" xfId="55381"/>
    <cellStyle name="Comma [0] 2 5 2 2 2 9" xfId="3310"/>
    <cellStyle name="Comma [0] 2 5 2 2 2 9 2" xfId="11718"/>
    <cellStyle name="Comma [0] 2 5 2 2 2 9 2 2" xfId="42591"/>
    <cellStyle name="Comma [0] 2 5 2 2 2 9 3" xfId="32905"/>
    <cellStyle name="Comma [0] 2 5 2 2 2 9 4" xfId="22848"/>
    <cellStyle name="Comma [0] 2 5 2 2 20" xfId="17324"/>
    <cellStyle name="Comma [0] 2 5 2 2 21" xfId="52278"/>
    <cellStyle name="Comma [0] 2 5 2 2 22" xfId="52581"/>
    <cellStyle name="Comma [0] 2 5 2 2 23" xfId="58137"/>
    <cellStyle name="Comma [0] 2 5 2 2 3" xfId="232"/>
    <cellStyle name="Comma [0] 2 5 2 2 3 10" xfId="3312"/>
    <cellStyle name="Comma [0] 2 5 2 2 3 10 2" xfId="11720"/>
    <cellStyle name="Comma [0] 2 5 2 2 3 10 2 2" xfId="42593"/>
    <cellStyle name="Comma [0] 2 5 2 2 3 10 3" xfId="32907"/>
    <cellStyle name="Comma [0] 2 5 2 2 3 10 4" xfId="22850"/>
    <cellStyle name="Comma [0] 2 5 2 2 3 11" xfId="8921"/>
    <cellStyle name="Comma [0] 2 5 2 2 3 11 2" xfId="42843"/>
    <cellStyle name="Comma [0] 2 5 2 2 3 11 3" xfId="33157"/>
    <cellStyle name="Comma [0] 2 5 2 2 3 11 4" xfId="23100"/>
    <cellStyle name="Comma [0] 2 5 2 2 3 12" xfId="24900"/>
    <cellStyle name="Comma [0] 2 5 2 2 3 12 2" xfId="44296"/>
    <cellStyle name="Comma [0] 2 5 2 2 3 12 3" xfId="34610"/>
    <cellStyle name="Comma [0] 2 5 2 2 3 13" xfId="37069"/>
    <cellStyle name="Comma [0] 2 5 2 2 3 14" xfId="27383"/>
    <cellStyle name="Comma [0] 2 5 2 2 3 15" xfId="46756"/>
    <cellStyle name="Comma [0] 2 5 2 2 3 16" xfId="49561"/>
    <cellStyle name="Comma [0] 2 5 2 2 3 17" xfId="17327"/>
    <cellStyle name="Comma [0] 2 5 2 2 3 18" xfId="52281"/>
    <cellStyle name="Comma [0] 2 5 2 2 3 19" xfId="52584"/>
    <cellStyle name="Comma [0] 2 5 2 2 3 2" xfId="233"/>
    <cellStyle name="Comma [0] 2 5 2 2 3 2 10" xfId="24901"/>
    <cellStyle name="Comma [0] 2 5 2 2 3 2 10 2" xfId="44297"/>
    <cellStyle name="Comma [0] 2 5 2 2 3 2 10 3" xfId="34611"/>
    <cellStyle name="Comma [0] 2 5 2 2 3 2 11" xfId="37070"/>
    <cellStyle name="Comma [0] 2 5 2 2 3 2 12" xfId="27384"/>
    <cellStyle name="Comma [0] 2 5 2 2 3 2 13" xfId="46757"/>
    <cellStyle name="Comma [0] 2 5 2 2 3 2 14" xfId="49562"/>
    <cellStyle name="Comma [0] 2 5 2 2 3 2 15" xfId="17328"/>
    <cellStyle name="Comma [0] 2 5 2 2 3 2 16" xfId="52282"/>
    <cellStyle name="Comma [0] 2 5 2 2 3 2 17" xfId="52585"/>
    <cellStyle name="Comma [0] 2 5 2 2 3 2 2" xfId="1484"/>
    <cellStyle name="Comma [0] 2 5 2 2 3 2 2 10" xfId="53648"/>
    <cellStyle name="Comma [0] 2 5 2 2 3 2 2 2" xfId="7182"/>
    <cellStyle name="Comma [0] 2 5 2 2 3 2 2 2 2" xfId="15589"/>
    <cellStyle name="Comma [0] 2 5 2 2 3 2 2 2 2 2" xfId="46432"/>
    <cellStyle name="Comma [0] 2 5 2 2 3 2 2 2 2 3" xfId="36746"/>
    <cellStyle name="Comma [0] 2 5 2 2 3 2 2 2 2 4" xfId="27059"/>
    <cellStyle name="Comma [0] 2 5 2 2 3 2 2 2 3" xfId="25842"/>
    <cellStyle name="Comma [0] 2 5 2 2 3 2 2 2 3 2" xfId="45232"/>
    <cellStyle name="Comma [0] 2 5 2 2 3 2 2 2 3 3" xfId="35546"/>
    <cellStyle name="Comma [0] 2 5 2 2 3 2 2 2 4" xfId="40934"/>
    <cellStyle name="Comma [0] 2 5 2 2 3 2 2 2 5" xfId="31248"/>
    <cellStyle name="Comma [0] 2 5 2 2 3 2 2 2 6" xfId="21191"/>
    <cellStyle name="Comma [0] 2 5 2 2 3 2 2 2 7" xfId="56448"/>
    <cellStyle name="Comma [0] 2 5 2 2 3 2 2 3" xfId="4377"/>
    <cellStyle name="Comma [0] 2 5 2 2 3 2 2 3 2" xfId="12785"/>
    <cellStyle name="Comma [0] 2 5 2 2 3 2 2 3 2 2" xfId="45839"/>
    <cellStyle name="Comma [0] 2 5 2 2 3 2 2 3 2 3" xfId="36153"/>
    <cellStyle name="Comma [0] 2 5 2 2 3 2 2 3 2 4" xfId="26465"/>
    <cellStyle name="Comma [0] 2 5 2 2 3 2 2 3 3" xfId="43186"/>
    <cellStyle name="Comma [0] 2 5 2 2 3 2 2 3 4" xfId="33500"/>
    <cellStyle name="Comma [0] 2 5 2 2 3 2 2 3 5" xfId="23533"/>
    <cellStyle name="Comma [0] 2 5 2 2 3 2 2 4" xfId="9985"/>
    <cellStyle name="Comma [0] 2 5 2 2 3 2 2 4 2" xfId="44639"/>
    <cellStyle name="Comma [0] 2 5 2 2 3 2 2 4 3" xfId="34953"/>
    <cellStyle name="Comma [0] 2 5 2 2 3 2 2 4 4" xfId="25244"/>
    <cellStyle name="Comma [0] 2 5 2 2 3 2 2 5" xfId="38133"/>
    <cellStyle name="Comma [0] 2 5 2 2 3 2 2 6" xfId="28447"/>
    <cellStyle name="Comma [0] 2 5 2 2 3 2 2 7" xfId="47822"/>
    <cellStyle name="Comma [0] 2 5 2 2 3 2 2 8" xfId="50625"/>
    <cellStyle name="Comma [0] 2 5 2 2 3 2 2 9" xfId="18391"/>
    <cellStyle name="Comma [0] 2 5 2 2 3 2 3" xfId="911"/>
    <cellStyle name="Comma [0] 2 5 2 2 3 2 3 10" xfId="53116"/>
    <cellStyle name="Comma [0] 2 5 2 2 3 2 3 2" xfId="6650"/>
    <cellStyle name="Comma [0] 2 5 2 2 3 2 3 2 2" xfId="15057"/>
    <cellStyle name="Comma [0] 2 5 2 2 3 2 3 2 2 2" xfId="46096"/>
    <cellStyle name="Comma [0] 2 5 2 2 3 2 3 2 2 3" xfId="36410"/>
    <cellStyle name="Comma [0] 2 5 2 2 3 2 3 2 2 4" xfId="26723"/>
    <cellStyle name="Comma [0] 2 5 2 2 3 2 3 2 3" xfId="40402"/>
    <cellStyle name="Comma [0] 2 5 2 2 3 2 3 2 4" xfId="30716"/>
    <cellStyle name="Comma [0] 2 5 2 2 3 2 3 2 5" xfId="20659"/>
    <cellStyle name="Comma [0] 2 5 2 2 3 2 3 2 6" xfId="55916"/>
    <cellStyle name="Comma [0] 2 5 2 2 3 2 3 3" xfId="3845"/>
    <cellStyle name="Comma [0] 2 5 2 2 3 2 3 3 2" xfId="12253"/>
    <cellStyle name="Comma [0] 2 5 2 2 3 2 3 3 2 2" xfId="43187"/>
    <cellStyle name="Comma [0] 2 5 2 2 3 2 3 3 3" xfId="33501"/>
    <cellStyle name="Comma [0] 2 5 2 2 3 2 3 3 4" xfId="23534"/>
    <cellStyle name="Comma [0] 2 5 2 2 3 2 3 4" xfId="9453"/>
    <cellStyle name="Comma [0] 2 5 2 2 3 2 3 4 2" xfId="44896"/>
    <cellStyle name="Comma [0] 2 5 2 2 3 2 3 4 3" xfId="35210"/>
    <cellStyle name="Comma [0] 2 5 2 2 3 2 3 4 4" xfId="25505"/>
    <cellStyle name="Comma [0] 2 5 2 2 3 2 3 5" xfId="37601"/>
    <cellStyle name="Comma [0] 2 5 2 2 3 2 3 6" xfId="27915"/>
    <cellStyle name="Comma [0] 2 5 2 2 3 2 3 7" xfId="47290"/>
    <cellStyle name="Comma [0] 2 5 2 2 3 2 3 8" xfId="50093"/>
    <cellStyle name="Comma [0] 2 5 2 2 3 2 3 9" xfId="17859"/>
    <cellStyle name="Comma [0] 2 5 2 2 3 2 4" xfId="1958"/>
    <cellStyle name="Comma [0] 2 5 2 2 3 2 4 2" xfId="7612"/>
    <cellStyle name="Comma [0] 2 5 2 2 3 2 4 2 2" xfId="16019"/>
    <cellStyle name="Comma [0] 2 5 2 2 3 2 4 2 2 2" xfId="41364"/>
    <cellStyle name="Comma [0] 2 5 2 2 3 2 4 2 3" xfId="31678"/>
    <cellStyle name="Comma [0] 2 5 2 2 3 2 4 2 4" xfId="21621"/>
    <cellStyle name="Comma [0] 2 5 2 2 3 2 4 2 5" xfId="56878"/>
    <cellStyle name="Comma [0] 2 5 2 2 3 2 4 3" xfId="4807"/>
    <cellStyle name="Comma [0] 2 5 2 2 3 2 4 3 2" xfId="13215"/>
    <cellStyle name="Comma [0] 2 5 2 2 3 2 4 3 2 2" xfId="45504"/>
    <cellStyle name="Comma [0] 2 5 2 2 3 2 4 3 3" xfId="35818"/>
    <cellStyle name="Comma [0] 2 5 2 2 3 2 4 3 4" xfId="26130"/>
    <cellStyle name="Comma [0] 2 5 2 2 3 2 4 4" xfId="10415"/>
    <cellStyle name="Comma [0] 2 5 2 2 3 2 4 4 2" xfId="38563"/>
    <cellStyle name="Comma [0] 2 5 2 2 3 2 4 5" xfId="28877"/>
    <cellStyle name="Comma [0] 2 5 2 2 3 2 4 6" xfId="48252"/>
    <cellStyle name="Comma [0] 2 5 2 2 3 2 4 7" xfId="51055"/>
    <cellStyle name="Comma [0] 2 5 2 2 3 2 4 8" xfId="18821"/>
    <cellStyle name="Comma [0] 2 5 2 2 3 2 4 9" xfId="54078"/>
    <cellStyle name="Comma [0] 2 5 2 2 3 2 5" xfId="2450"/>
    <cellStyle name="Comma [0] 2 5 2 2 3 2 5 2" xfId="8073"/>
    <cellStyle name="Comma [0] 2 5 2 2 3 2 5 2 2" xfId="16480"/>
    <cellStyle name="Comma [0] 2 5 2 2 3 2 5 2 2 2" xfId="41825"/>
    <cellStyle name="Comma [0] 2 5 2 2 3 2 5 2 3" xfId="32139"/>
    <cellStyle name="Comma [0] 2 5 2 2 3 2 5 2 4" xfId="22082"/>
    <cellStyle name="Comma [0] 2 5 2 2 3 2 5 2 5" xfId="57339"/>
    <cellStyle name="Comma [0] 2 5 2 2 3 2 5 3" xfId="5268"/>
    <cellStyle name="Comma [0] 2 5 2 2 3 2 5 3 2" xfId="13676"/>
    <cellStyle name="Comma [0] 2 5 2 2 3 2 5 3 3" xfId="39021"/>
    <cellStyle name="Comma [0] 2 5 2 2 3 2 5 4" xfId="10873"/>
    <cellStyle name="Comma [0] 2 5 2 2 3 2 5 4 2" xfId="29335"/>
    <cellStyle name="Comma [0] 2 5 2 2 3 2 5 5" xfId="48711"/>
    <cellStyle name="Comma [0] 2 5 2 2 3 2 5 6" xfId="51513"/>
    <cellStyle name="Comma [0] 2 5 2 2 3 2 5 7" xfId="19279"/>
    <cellStyle name="Comma [0] 2 5 2 2 3 2 5 8" xfId="54536"/>
    <cellStyle name="Comma [0] 2 5 2 2 3 2 6" xfId="2878"/>
    <cellStyle name="Comma [0] 2 5 2 2 3 2 6 2" xfId="8501"/>
    <cellStyle name="Comma [0] 2 5 2 2 3 2 6 2 2" xfId="16908"/>
    <cellStyle name="Comma [0] 2 5 2 2 3 2 6 2 2 2" xfId="42253"/>
    <cellStyle name="Comma [0] 2 5 2 2 3 2 6 2 3" xfId="32567"/>
    <cellStyle name="Comma [0] 2 5 2 2 3 2 6 2 4" xfId="22510"/>
    <cellStyle name="Comma [0] 2 5 2 2 3 2 6 2 5" xfId="57767"/>
    <cellStyle name="Comma [0] 2 5 2 2 3 2 6 3" xfId="5696"/>
    <cellStyle name="Comma [0] 2 5 2 2 3 2 6 3 2" xfId="14104"/>
    <cellStyle name="Comma [0] 2 5 2 2 3 2 6 3 3" xfId="39449"/>
    <cellStyle name="Comma [0] 2 5 2 2 3 2 6 4" xfId="11301"/>
    <cellStyle name="Comma [0] 2 5 2 2 3 2 6 4 2" xfId="29763"/>
    <cellStyle name="Comma [0] 2 5 2 2 3 2 6 5" xfId="49139"/>
    <cellStyle name="Comma [0] 2 5 2 2 3 2 6 6" xfId="51941"/>
    <cellStyle name="Comma [0] 2 5 2 2 3 2 6 7" xfId="19707"/>
    <cellStyle name="Comma [0] 2 5 2 2 3 2 6 8" xfId="54964"/>
    <cellStyle name="Comma [0] 2 5 2 2 3 2 7" xfId="6118"/>
    <cellStyle name="Comma [0] 2 5 2 2 3 2 7 2" xfId="14525"/>
    <cellStyle name="Comma [0] 2 5 2 2 3 2 7 2 2" xfId="39870"/>
    <cellStyle name="Comma [0] 2 5 2 2 3 2 7 3" xfId="30184"/>
    <cellStyle name="Comma [0] 2 5 2 2 3 2 7 4" xfId="20127"/>
    <cellStyle name="Comma [0] 2 5 2 2 3 2 7 5" xfId="55384"/>
    <cellStyle name="Comma [0] 2 5 2 2 3 2 8" xfId="3313"/>
    <cellStyle name="Comma [0] 2 5 2 2 3 2 8 2" xfId="11721"/>
    <cellStyle name="Comma [0] 2 5 2 2 3 2 8 2 2" xfId="42594"/>
    <cellStyle name="Comma [0] 2 5 2 2 3 2 8 3" xfId="32908"/>
    <cellStyle name="Comma [0] 2 5 2 2 3 2 8 4" xfId="22851"/>
    <cellStyle name="Comma [0] 2 5 2 2 3 2 9" xfId="8922"/>
    <cellStyle name="Comma [0] 2 5 2 2 3 2 9 2" xfId="42844"/>
    <cellStyle name="Comma [0] 2 5 2 2 3 2 9 3" xfId="33158"/>
    <cellStyle name="Comma [0] 2 5 2 2 3 2 9 4" xfId="23101"/>
    <cellStyle name="Comma [0] 2 5 2 2 3 3" xfId="234"/>
    <cellStyle name="Comma [0] 2 5 2 2 3 3 10" xfId="24902"/>
    <cellStyle name="Comma [0] 2 5 2 2 3 3 10 2" xfId="44298"/>
    <cellStyle name="Comma [0] 2 5 2 2 3 3 10 3" xfId="34612"/>
    <cellStyle name="Comma [0] 2 5 2 2 3 3 11" xfId="37071"/>
    <cellStyle name="Comma [0] 2 5 2 2 3 3 12" xfId="27385"/>
    <cellStyle name="Comma [0] 2 5 2 2 3 3 13" xfId="46758"/>
    <cellStyle name="Comma [0] 2 5 2 2 3 3 14" xfId="49563"/>
    <cellStyle name="Comma [0] 2 5 2 2 3 3 15" xfId="17329"/>
    <cellStyle name="Comma [0] 2 5 2 2 3 3 16" xfId="52283"/>
    <cellStyle name="Comma [0] 2 5 2 2 3 3 17" xfId="52586"/>
    <cellStyle name="Comma [0] 2 5 2 2 3 3 2" xfId="1485"/>
    <cellStyle name="Comma [0] 2 5 2 2 3 3 2 10" xfId="53649"/>
    <cellStyle name="Comma [0] 2 5 2 2 3 3 2 2" xfId="7183"/>
    <cellStyle name="Comma [0] 2 5 2 2 3 3 2 2 2" xfId="15590"/>
    <cellStyle name="Comma [0] 2 5 2 2 3 3 2 2 2 2" xfId="27060"/>
    <cellStyle name="Comma [0] 2 5 2 2 3 3 2 2 2 2 2" xfId="46433"/>
    <cellStyle name="Comma [0] 2 5 2 2 3 3 2 2 2 2 3" xfId="36747"/>
    <cellStyle name="Comma [0] 2 5 2 2 3 3 2 2 2 3" xfId="43189"/>
    <cellStyle name="Comma [0] 2 5 2 2 3 3 2 2 2 4" xfId="33503"/>
    <cellStyle name="Comma [0] 2 5 2 2 3 3 2 2 2 5" xfId="23536"/>
    <cellStyle name="Comma [0] 2 5 2 2 3 3 2 2 3" xfId="25843"/>
    <cellStyle name="Comma [0] 2 5 2 2 3 3 2 2 3 2" xfId="45233"/>
    <cellStyle name="Comma [0] 2 5 2 2 3 3 2 2 3 3" xfId="35547"/>
    <cellStyle name="Comma [0] 2 5 2 2 3 3 2 2 4" xfId="40935"/>
    <cellStyle name="Comma [0] 2 5 2 2 3 3 2 2 5" xfId="31249"/>
    <cellStyle name="Comma [0] 2 5 2 2 3 3 2 2 6" xfId="21192"/>
    <cellStyle name="Comma [0] 2 5 2 2 3 3 2 2 7" xfId="56449"/>
    <cellStyle name="Comma [0] 2 5 2 2 3 3 2 3" xfId="4378"/>
    <cellStyle name="Comma [0] 2 5 2 2 3 3 2 3 2" xfId="12786"/>
    <cellStyle name="Comma [0] 2 5 2 2 3 3 2 3 2 2" xfId="45840"/>
    <cellStyle name="Comma [0] 2 5 2 2 3 3 2 3 2 3" xfId="36154"/>
    <cellStyle name="Comma [0] 2 5 2 2 3 3 2 3 2 4" xfId="26466"/>
    <cellStyle name="Comma [0] 2 5 2 2 3 3 2 3 3" xfId="43188"/>
    <cellStyle name="Comma [0] 2 5 2 2 3 3 2 3 4" xfId="33502"/>
    <cellStyle name="Comma [0] 2 5 2 2 3 3 2 3 5" xfId="23535"/>
    <cellStyle name="Comma [0] 2 5 2 2 3 3 2 4" xfId="9986"/>
    <cellStyle name="Comma [0] 2 5 2 2 3 3 2 4 2" xfId="44640"/>
    <cellStyle name="Comma [0] 2 5 2 2 3 3 2 4 3" xfId="34954"/>
    <cellStyle name="Comma [0] 2 5 2 2 3 3 2 4 4" xfId="25245"/>
    <cellStyle name="Comma [0] 2 5 2 2 3 3 2 5" xfId="38134"/>
    <cellStyle name="Comma [0] 2 5 2 2 3 3 2 6" xfId="28448"/>
    <cellStyle name="Comma [0] 2 5 2 2 3 3 2 7" xfId="47823"/>
    <cellStyle name="Comma [0] 2 5 2 2 3 3 2 8" xfId="50626"/>
    <cellStyle name="Comma [0] 2 5 2 2 3 3 2 9" xfId="18392"/>
    <cellStyle name="Comma [0] 2 5 2 2 3 3 3" xfId="912"/>
    <cellStyle name="Comma [0] 2 5 2 2 3 3 3 10" xfId="53117"/>
    <cellStyle name="Comma [0] 2 5 2 2 3 3 3 2" xfId="6651"/>
    <cellStyle name="Comma [0] 2 5 2 2 3 3 3 2 2" xfId="15058"/>
    <cellStyle name="Comma [0] 2 5 2 2 3 3 3 2 2 2" xfId="46097"/>
    <cellStyle name="Comma [0] 2 5 2 2 3 3 3 2 2 3" xfId="36411"/>
    <cellStyle name="Comma [0] 2 5 2 2 3 3 3 2 2 4" xfId="26724"/>
    <cellStyle name="Comma [0] 2 5 2 2 3 3 3 2 3" xfId="40403"/>
    <cellStyle name="Comma [0] 2 5 2 2 3 3 3 2 4" xfId="30717"/>
    <cellStyle name="Comma [0] 2 5 2 2 3 3 3 2 5" xfId="20660"/>
    <cellStyle name="Comma [0] 2 5 2 2 3 3 3 2 6" xfId="55917"/>
    <cellStyle name="Comma [0] 2 5 2 2 3 3 3 3" xfId="3846"/>
    <cellStyle name="Comma [0] 2 5 2 2 3 3 3 3 2" xfId="12254"/>
    <cellStyle name="Comma [0] 2 5 2 2 3 3 3 3 2 2" xfId="43190"/>
    <cellStyle name="Comma [0] 2 5 2 2 3 3 3 3 3" xfId="33504"/>
    <cellStyle name="Comma [0] 2 5 2 2 3 3 3 3 4" xfId="23537"/>
    <cellStyle name="Comma [0] 2 5 2 2 3 3 3 4" xfId="9454"/>
    <cellStyle name="Comma [0] 2 5 2 2 3 3 3 4 2" xfId="44897"/>
    <cellStyle name="Comma [0] 2 5 2 2 3 3 3 4 3" xfId="35211"/>
    <cellStyle name="Comma [0] 2 5 2 2 3 3 3 4 4" xfId="25506"/>
    <cellStyle name="Comma [0] 2 5 2 2 3 3 3 5" xfId="37602"/>
    <cellStyle name="Comma [0] 2 5 2 2 3 3 3 6" xfId="27916"/>
    <cellStyle name="Comma [0] 2 5 2 2 3 3 3 7" xfId="47291"/>
    <cellStyle name="Comma [0] 2 5 2 2 3 3 3 8" xfId="50094"/>
    <cellStyle name="Comma [0] 2 5 2 2 3 3 3 9" xfId="17860"/>
    <cellStyle name="Comma [0] 2 5 2 2 3 3 4" xfId="1959"/>
    <cellStyle name="Comma [0] 2 5 2 2 3 3 4 10" xfId="54079"/>
    <cellStyle name="Comma [0] 2 5 2 2 3 3 4 2" xfId="7613"/>
    <cellStyle name="Comma [0] 2 5 2 2 3 3 4 2 2" xfId="16020"/>
    <cellStyle name="Comma [0] 2 5 2 2 3 3 4 2 2 2" xfId="41365"/>
    <cellStyle name="Comma [0] 2 5 2 2 3 3 4 2 3" xfId="31679"/>
    <cellStyle name="Comma [0] 2 5 2 2 3 3 4 2 4" xfId="21622"/>
    <cellStyle name="Comma [0] 2 5 2 2 3 3 4 2 5" xfId="56879"/>
    <cellStyle name="Comma [0] 2 5 2 2 3 3 4 3" xfId="4808"/>
    <cellStyle name="Comma [0] 2 5 2 2 3 3 4 3 2" xfId="13216"/>
    <cellStyle name="Comma [0] 2 5 2 2 3 3 4 3 2 2" xfId="43191"/>
    <cellStyle name="Comma [0] 2 5 2 2 3 3 4 3 3" xfId="33505"/>
    <cellStyle name="Comma [0] 2 5 2 2 3 3 4 3 4" xfId="23538"/>
    <cellStyle name="Comma [0] 2 5 2 2 3 3 4 4" xfId="10416"/>
    <cellStyle name="Comma [0] 2 5 2 2 3 3 4 4 2" xfId="45505"/>
    <cellStyle name="Comma [0] 2 5 2 2 3 3 4 4 3" xfId="35819"/>
    <cellStyle name="Comma [0] 2 5 2 2 3 3 4 4 4" xfId="26131"/>
    <cellStyle name="Comma [0] 2 5 2 2 3 3 4 5" xfId="38564"/>
    <cellStyle name="Comma [0] 2 5 2 2 3 3 4 6" xfId="28878"/>
    <cellStyle name="Comma [0] 2 5 2 2 3 3 4 7" xfId="48253"/>
    <cellStyle name="Comma [0] 2 5 2 2 3 3 4 8" xfId="51056"/>
    <cellStyle name="Comma [0] 2 5 2 2 3 3 4 9" xfId="18822"/>
    <cellStyle name="Comma [0] 2 5 2 2 3 3 5" xfId="2451"/>
    <cellStyle name="Comma [0] 2 5 2 2 3 3 5 2" xfId="8074"/>
    <cellStyle name="Comma [0] 2 5 2 2 3 3 5 2 2" xfId="16481"/>
    <cellStyle name="Comma [0] 2 5 2 2 3 3 5 2 2 2" xfId="41826"/>
    <cellStyle name="Comma [0] 2 5 2 2 3 3 5 2 3" xfId="32140"/>
    <cellStyle name="Comma [0] 2 5 2 2 3 3 5 2 4" xfId="22083"/>
    <cellStyle name="Comma [0] 2 5 2 2 3 3 5 2 5" xfId="57340"/>
    <cellStyle name="Comma [0] 2 5 2 2 3 3 5 3" xfId="5269"/>
    <cellStyle name="Comma [0] 2 5 2 2 3 3 5 3 2" xfId="13677"/>
    <cellStyle name="Comma [0] 2 5 2 2 3 3 5 3 3" xfId="39022"/>
    <cellStyle name="Comma [0] 2 5 2 2 3 3 5 4" xfId="10874"/>
    <cellStyle name="Comma [0] 2 5 2 2 3 3 5 4 2" xfId="29336"/>
    <cellStyle name="Comma [0] 2 5 2 2 3 3 5 5" xfId="48712"/>
    <cellStyle name="Comma [0] 2 5 2 2 3 3 5 6" xfId="51514"/>
    <cellStyle name="Comma [0] 2 5 2 2 3 3 5 7" xfId="19280"/>
    <cellStyle name="Comma [0] 2 5 2 2 3 3 5 8" xfId="54537"/>
    <cellStyle name="Comma [0] 2 5 2 2 3 3 6" xfId="2879"/>
    <cellStyle name="Comma [0] 2 5 2 2 3 3 6 2" xfId="8502"/>
    <cellStyle name="Comma [0] 2 5 2 2 3 3 6 2 2" xfId="16909"/>
    <cellStyle name="Comma [0] 2 5 2 2 3 3 6 2 2 2" xfId="42254"/>
    <cellStyle name="Comma [0] 2 5 2 2 3 3 6 2 3" xfId="32568"/>
    <cellStyle name="Comma [0] 2 5 2 2 3 3 6 2 4" xfId="22511"/>
    <cellStyle name="Comma [0] 2 5 2 2 3 3 6 2 5" xfId="57768"/>
    <cellStyle name="Comma [0] 2 5 2 2 3 3 6 3" xfId="5697"/>
    <cellStyle name="Comma [0] 2 5 2 2 3 3 6 3 2" xfId="14105"/>
    <cellStyle name="Comma [0] 2 5 2 2 3 3 6 3 3" xfId="39450"/>
    <cellStyle name="Comma [0] 2 5 2 2 3 3 6 4" xfId="11302"/>
    <cellStyle name="Comma [0] 2 5 2 2 3 3 6 4 2" xfId="29764"/>
    <cellStyle name="Comma [0] 2 5 2 2 3 3 6 5" xfId="49140"/>
    <cellStyle name="Comma [0] 2 5 2 2 3 3 6 6" xfId="51942"/>
    <cellStyle name="Comma [0] 2 5 2 2 3 3 6 7" xfId="19708"/>
    <cellStyle name="Comma [0] 2 5 2 2 3 3 6 8" xfId="54965"/>
    <cellStyle name="Comma [0] 2 5 2 2 3 3 7" xfId="6119"/>
    <cellStyle name="Comma [0] 2 5 2 2 3 3 7 2" xfId="14526"/>
    <cellStyle name="Comma [0] 2 5 2 2 3 3 7 2 2" xfId="39871"/>
    <cellStyle name="Comma [0] 2 5 2 2 3 3 7 3" xfId="30185"/>
    <cellStyle name="Comma [0] 2 5 2 2 3 3 7 4" xfId="20128"/>
    <cellStyle name="Comma [0] 2 5 2 2 3 3 7 5" xfId="55385"/>
    <cellStyle name="Comma [0] 2 5 2 2 3 3 8" xfId="3314"/>
    <cellStyle name="Comma [0] 2 5 2 2 3 3 8 2" xfId="11722"/>
    <cellStyle name="Comma [0] 2 5 2 2 3 3 8 2 2" xfId="42595"/>
    <cellStyle name="Comma [0] 2 5 2 2 3 3 8 3" xfId="32909"/>
    <cellStyle name="Comma [0] 2 5 2 2 3 3 8 4" xfId="22852"/>
    <cellStyle name="Comma [0] 2 5 2 2 3 3 9" xfId="8923"/>
    <cellStyle name="Comma [0] 2 5 2 2 3 3 9 2" xfId="42845"/>
    <cellStyle name="Comma [0] 2 5 2 2 3 3 9 3" xfId="33159"/>
    <cellStyle name="Comma [0] 2 5 2 2 3 3 9 4" xfId="23102"/>
    <cellStyle name="Comma [0] 2 5 2 2 3 4" xfId="1483"/>
    <cellStyle name="Comma [0] 2 5 2 2 3 4 10" xfId="53647"/>
    <cellStyle name="Comma [0] 2 5 2 2 3 4 2" xfId="7181"/>
    <cellStyle name="Comma [0] 2 5 2 2 3 4 2 2" xfId="15588"/>
    <cellStyle name="Comma [0] 2 5 2 2 3 4 2 2 2" xfId="46431"/>
    <cellStyle name="Comma [0] 2 5 2 2 3 4 2 2 3" xfId="36745"/>
    <cellStyle name="Comma [0] 2 5 2 2 3 4 2 2 4" xfId="27058"/>
    <cellStyle name="Comma [0] 2 5 2 2 3 4 2 3" xfId="25841"/>
    <cellStyle name="Comma [0] 2 5 2 2 3 4 2 3 2" xfId="45231"/>
    <cellStyle name="Comma [0] 2 5 2 2 3 4 2 3 3" xfId="35545"/>
    <cellStyle name="Comma [0] 2 5 2 2 3 4 2 4" xfId="40933"/>
    <cellStyle name="Comma [0] 2 5 2 2 3 4 2 5" xfId="31247"/>
    <cellStyle name="Comma [0] 2 5 2 2 3 4 2 6" xfId="21190"/>
    <cellStyle name="Comma [0] 2 5 2 2 3 4 2 7" xfId="56447"/>
    <cellStyle name="Comma [0] 2 5 2 2 3 4 3" xfId="4376"/>
    <cellStyle name="Comma [0] 2 5 2 2 3 4 3 2" xfId="12784"/>
    <cellStyle name="Comma [0] 2 5 2 2 3 4 3 2 2" xfId="45838"/>
    <cellStyle name="Comma [0] 2 5 2 2 3 4 3 2 3" xfId="36152"/>
    <cellStyle name="Comma [0] 2 5 2 2 3 4 3 2 4" xfId="26464"/>
    <cellStyle name="Comma [0] 2 5 2 2 3 4 3 3" xfId="43192"/>
    <cellStyle name="Comma [0] 2 5 2 2 3 4 3 4" xfId="33506"/>
    <cellStyle name="Comma [0] 2 5 2 2 3 4 3 5" xfId="23539"/>
    <cellStyle name="Comma [0] 2 5 2 2 3 4 4" xfId="9984"/>
    <cellStyle name="Comma [0] 2 5 2 2 3 4 4 2" xfId="44638"/>
    <cellStyle name="Comma [0] 2 5 2 2 3 4 4 3" xfId="34952"/>
    <cellStyle name="Comma [0] 2 5 2 2 3 4 4 4" xfId="25243"/>
    <cellStyle name="Comma [0] 2 5 2 2 3 4 5" xfId="38132"/>
    <cellStyle name="Comma [0] 2 5 2 2 3 4 6" xfId="28446"/>
    <cellStyle name="Comma [0] 2 5 2 2 3 4 7" xfId="47821"/>
    <cellStyle name="Comma [0] 2 5 2 2 3 4 8" xfId="50624"/>
    <cellStyle name="Comma [0] 2 5 2 2 3 4 9" xfId="18390"/>
    <cellStyle name="Comma [0] 2 5 2 2 3 5" xfId="910"/>
    <cellStyle name="Comma [0] 2 5 2 2 3 5 10" xfId="53115"/>
    <cellStyle name="Comma [0] 2 5 2 2 3 5 2" xfId="6649"/>
    <cellStyle name="Comma [0] 2 5 2 2 3 5 2 2" xfId="15056"/>
    <cellStyle name="Comma [0] 2 5 2 2 3 5 2 2 2" xfId="46095"/>
    <cellStyle name="Comma [0] 2 5 2 2 3 5 2 2 3" xfId="36409"/>
    <cellStyle name="Comma [0] 2 5 2 2 3 5 2 2 4" xfId="26722"/>
    <cellStyle name="Comma [0] 2 5 2 2 3 5 2 3" xfId="40401"/>
    <cellStyle name="Comma [0] 2 5 2 2 3 5 2 4" xfId="30715"/>
    <cellStyle name="Comma [0] 2 5 2 2 3 5 2 5" xfId="20658"/>
    <cellStyle name="Comma [0] 2 5 2 2 3 5 2 6" xfId="55915"/>
    <cellStyle name="Comma [0] 2 5 2 2 3 5 3" xfId="3844"/>
    <cellStyle name="Comma [0] 2 5 2 2 3 5 3 2" xfId="12252"/>
    <cellStyle name="Comma [0] 2 5 2 2 3 5 3 2 2" xfId="43193"/>
    <cellStyle name="Comma [0] 2 5 2 2 3 5 3 3" xfId="33507"/>
    <cellStyle name="Comma [0] 2 5 2 2 3 5 3 4" xfId="23540"/>
    <cellStyle name="Comma [0] 2 5 2 2 3 5 4" xfId="9452"/>
    <cellStyle name="Comma [0] 2 5 2 2 3 5 4 2" xfId="44895"/>
    <cellStyle name="Comma [0] 2 5 2 2 3 5 4 3" xfId="35209"/>
    <cellStyle name="Comma [0] 2 5 2 2 3 5 4 4" xfId="25504"/>
    <cellStyle name="Comma [0] 2 5 2 2 3 5 5" xfId="37600"/>
    <cellStyle name="Comma [0] 2 5 2 2 3 5 6" xfId="27914"/>
    <cellStyle name="Comma [0] 2 5 2 2 3 5 7" xfId="47289"/>
    <cellStyle name="Comma [0] 2 5 2 2 3 5 8" xfId="50092"/>
    <cellStyle name="Comma [0] 2 5 2 2 3 5 9" xfId="17858"/>
    <cellStyle name="Comma [0] 2 5 2 2 3 6" xfId="1957"/>
    <cellStyle name="Comma [0] 2 5 2 2 3 6 2" xfId="7611"/>
    <cellStyle name="Comma [0] 2 5 2 2 3 6 2 2" xfId="16018"/>
    <cellStyle name="Comma [0] 2 5 2 2 3 6 2 2 2" xfId="41363"/>
    <cellStyle name="Comma [0] 2 5 2 2 3 6 2 3" xfId="31677"/>
    <cellStyle name="Comma [0] 2 5 2 2 3 6 2 4" xfId="21620"/>
    <cellStyle name="Comma [0] 2 5 2 2 3 6 2 5" xfId="56877"/>
    <cellStyle name="Comma [0] 2 5 2 2 3 6 3" xfId="4806"/>
    <cellStyle name="Comma [0] 2 5 2 2 3 6 3 2" xfId="13214"/>
    <cellStyle name="Comma [0] 2 5 2 2 3 6 3 2 2" xfId="45503"/>
    <cellStyle name="Comma [0] 2 5 2 2 3 6 3 3" xfId="35817"/>
    <cellStyle name="Comma [0] 2 5 2 2 3 6 3 4" xfId="26129"/>
    <cellStyle name="Comma [0] 2 5 2 2 3 6 4" xfId="10414"/>
    <cellStyle name="Comma [0] 2 5 2 2 3 6 4 2" xfId="38562"/>
    <cellStyle name="Comma [0] 2 5 2 2 3 6 5" xfId="28876"/>
    <cellStyle name="Comma [0] 2 5 2 2 3 6 6" xfId="48251"/>
    <cellStyle name="Comma [0] 2 5 2 2 3 6 7" xfId="51054"/>
    <cellStyle name="Comma [0] 2 5 2 2 3 6 8" xfId="18820"/>
    <cellStyle name="Comma [0] 2 5 2 2 3 6 9" xfId="54077"/>
    <cellStyle name="Comma [0] 2 5 2 2 3 7" xfId="2449"/>
    <cellStyle name="Comma [0] 2 5 2 2 3 7 2" xfId="8072"/>
    <cellStyle name="Comma [0] 2 5 2 2 3 7 2 2" xfId="16479"/>
    <cellStyle name="Comma [0] 2 5 2 2 3 7 2 2 2" xfId="41824"/>
    <cellStyle name="Comma [0] 2 5 2 2 3 7 2 3" xfId="32138"/>
    <cellStyle name="Comma [0] 2 5 2 2 3 7 2 4" xfId="22081"/>
    <cellStyle name="Comma [0] 2 5 2 2 3 7 2 5" xfId="57338"/>
    <cellStyle name="Comma [0] 2 5 2 2 3 7 3" xfId="5267"/>
    <cellStyle name="Comma [0] 2 5 2 2 3 7 3 2" xfId="13675"/>
    <cellStyle name="Comma [0] 2 5 2 2 3 7 3 3" xfId="39020"/>
    <cellStyle name="Comma [0] 2 5 2 2 3 7 4" xfId="10872"/>
    <cellStyle name="Comma [0] 2 5 2 2 3 7 4 2" xfId="29334"/>
    <cellStyle name="Comma [0] 2 5 2 2 3 7 5" xfId="48710"/>
    <cellStyle name="Comma [0] 2 5 2 2 3 7 6" xfId="51512"/>
    <cellStyle name="Comma [0] 2 5 2 2 3 7 7" xfId="19278"/>
    <cellStyle name="Comma [0] 2 5 2 2 3 7 8" xfId="54535"/>
    <cellStyle name="Comma [0] 2 5 2 2 3 8" xfId="2877"/>
    <cellStyle name="Comma [0] 2 5 2 2 3 8 2" xfId="8500"/>
    <cellStyle name="Comma [0] 2 5 2 2 3 8 2 2" xfId="16907"/>
    <cellStyle name="Comma [0] 2 5 2 2 3 8 2 2 2" xfId="42252"/>
    <cellStyle name="Comma [0] 2 5 2 2 3 8 2 3" xfId="32566"/>
    <cellStyle name="Comma [0] 2 5 2 2 3 8 2 4" xfId="22509"/>
    <cellStyle name="Comma [0] 2 5 2 2 3 8 2 5" xfId="57766"/>
    <cellStyle name="Comma [0] 2 5 2 2 3 8 3" xfId="5695"/>
    <cellStyle name="Comma [0] 2 5 2 2 3 8 3 2" xfId="14103"/>
    <cellStyle name="Comma [0] 2 5 2 2 3 8 3 3" xfId="39448"/>
    <cellStyle name="Comma [0] 2 5 2 2 3 8 4" xfId="11300"/>
    <cellStyle name="Comma [0] 2 5 2 2 3 8 4 2" xfId="29762"/>
    <cellStyle name="Comma [0] 2 5 2 2 3 8 5" xfId="49138"/>
    <cellStyle name="Comma [0] 2 5 2 2 3 8 6" xfId="51940"/>
    <cellStyle name="Comma [0] 2 5 2 2 3 8 7" xfId="19706"/>
    <cellStyle name="Comma [0] 2 5 2 2 3 8 8" xfId="54963"/>
    <cellStyle name="Comma [0] 2 5 2 2 3 9" xfId="6117"/>
    <cellStyle name="Comma [0] 2 5 2 2 3 9 2" xfId="14524"/>
    <cellStyle name="Comma [0] 2 5 2 2 3 9 2 2" xfId="39869"/>
    <cellStyle name="Comma [0] 2 5 2 2 3 9 3" xfId="30183"/>
    <cellStyle name="Comma [0] 2 5 2 2 3 9 4" xfId="20126"/>
    <cellStyle name="Comma [0] 2 5 2 2 3 9 5" xfId="55383"/>
    <cellStyle name="Comma [0] 2 5 2 2 4" xfId="235"/>
    <cellStyle name="Comma [0] 2 5 2 2 4 10" xfId="24903"/>
    <cellStyle name="Comma [0] 2 5 2 2 4 10 2" xfId="44299"/>
    <cellStyle name="Comma [0] 2 5 2 2 4 10 3" xfId="34613"/>
    <cellStyle name="Comma [0] 2 5 2 2 4 11" xfId="37072"/>
    <cellStyle name="Comma [0] 2 5 2 2 4 12" xfId="27386"/>
    <cellStyle name="Comma [0] 2 5 2 2 4 13" xfId="46759"/>
    <cellStyle name="Comma [0] 2 5 2 2 4 14" xfId="49564"/>
    <cellStyle name="Comma [0] 2 5 2 2 4 15" xfId="17330"/>
    <cellStyle name="Comma [0] 2 5 2 2 4 16" xfId="52284"/>
    <cellStyle name="Comma [0] 2 5 2 2 4 17" xfId="52587"/>
    <cellStyle name="Comma [0] 2 5 2 2 4 2" xfId="1486"/>
    <cellStyle name="Comma [0] 2 5 2 2 4 2 10" xfId="53650"/>
    <cellStyle name="Comma [0] 2 5 2 2 4 2 2" xfId="7184"/>
    <cellStyle name="Comma [0] 2 5 2 2 4 2 2 2" xfId="15591"/>
    <cellStyle name="Comma [0] 2 5 2 2 4 2 2 2 2" xfId="27061"/>
    <cellStyle name="Comma [0] 2 5 2 2 4 2 2 2 2 2" xfId="46434"/>
    <cellStyle name="Comma [0] 2 5 2 2 4 2 2 2 2 3" xfId="36748"/>
    <cellStyle name="Comma [0] 2 5 2 2 4 2 2 2 3" xfId="43195"/>
    <cellStyle name="Comma [0] 2 5 2 2 4 2 2 2 4" xfId="33509"/>
    <cellStyle name="Comma [0] 2 5 2 2 4 2 2 2 5" xfId="23542"/>
    <cellStyle name="Comma [0] 2 5 2 2 4 2 2 3" xfId="25844"/>
    <cellStyle name="Comma [0] 2 5 2 2 4 2 2 3 2" xfId="45234"/>
    <cellStyle name="Comma [0] 2 5 2 2 4 2 2 3 3" xfId="35548"/>
    <cellStyle name="Comma [0] 2 5 2 2 4 2 2 4" xfId="40936"/>
    <cellStyle name="Comma [0] 2 5 2 2 4 2 2 5" xfId="31250"/>
    <cellStyle name="Comma [0] 2 5 2 2 4 2 2 6" xfId="21193"/>
    <cellStyle name="Comma [0] 2 5 2 2 4 2 2 7" xfId="56450"/>
    <cellStyle name="Comma [0] 2 5 2 2 4 2 3" xfId="4379"/>
    <cellStyle name="Comma [0] 2 5 2 2 4 2 3 2" xfId="12787"/>
    <cellStyle name="Comma [0] 2 5 2 2 4 2 3 2 2" xfId="45841"/>
    <cellStyle name="Comma [0] 2 5 2 2 4 2 3 2 3" xfId="36155"/>
    <cellStyle name="Comma [0] 2 5 2 2 4 2 3 2 4" xfId="26467"/>
    <cellStyle name="Comma [0] 2 5 2 2 4 2 3 3" xfId="43194"/>
    <cellStyle name="Comma [0] 2 5 2 2 4 2 3 4" xfId="33508"/>
    <cellStyle name="Comma [0] 2 5 2 2 4 2 3 5" xfId="23541"/>
    <cellStyle name="Comma [0] 2 5 2 2 4 2 4" xfId="9987"/>
    <cellStyle name="Comma [0] 2 5 2 2 4 2 4 2" xfId="44641"/>
    <cellStyle name="Comma [0] 2 5 2 2 4 2 4 3" xfId="34955"/>
    <cellStyle name="Comma [0] 2 5 2 2 4 2 4 4" xfId="25246"/>
    <cellStyle name="Comma [0] 2 5 2 2 4 2 5" xfId="38135"/>
    <cellStyle name="Comma [0] 2 5 2 2 4 2 6" xfId="28449"/>
    <cellStyle name="Comma [0] 2 5 2 2 4 2 7" xfId="47824"/>
    <cellStyle name="Comma [0] 2 5 2 2 4 2 8" xfId="50627"/>
    <cellStyle name="Comma [0] 2 5 2 2 4 2 9" xfId="18393"/>
    <cellStyle name="Comma [0] 2 5 2 2 4 3" xfId="913"/>
    <cellStyle name="Comma [0] 2 5 2 2 4 3 10" xfId="53118"/>
    <cellStyle name="Comma [0] 2 5 2 2 4 3 2" xfId="6652"/>
    <cellStyle name="Comma [0] 2 5 2 2 4 3 2 2" xfId="15059"/>
    <cellStyle name="Comma [0] 2 5 2 2 4 3 2 2 2" xfId="46098"/>
    <cellStyle name="Comma [0] 2 5 2 2 4 3 2 2 3" xfId="36412"/>
    <cellStyle name="Comma [0] 2 5 2 2 4 3 2 2 4" xfId="26725"/>
    <cellStyle name="Comma [0] 2 5 2 2 4 3 2 3" xfId="40404"/>
    <cellStyle name="Comma [0] 2 5 2 2 4 3 2 4" xfId="30718"/>
    <cellStyle name="Comma [0] 2 5 2 2 4 3 2 5" xfId="20661"/>
    <cellStyle name="Comma [0] 2 5 2 2 4 3 2 6" xfId="55918"/>
    <cellStyle name="Comma [0] 2 5 2 2 4 3 3" xfId="3847"/>
    <cellStyle name="Comma [0] 2 5 2 2 4 3 3 2" xfId="12255"/>
    <cellStyle name="Comma [0] 2 5 2 2 4 3 3 2 2" xfId="43196"/>
    <cellStyle name="Comma [0] 2 5 2 2 4 3 3 3" xfId="33510"/>
    <cellStyle name="Comma [0] 2 5 2 2 4 3 3 4" xfId="23543"/>
    <cellStyle name="Comma [0] 2 5 2 2 4 3 4" xfId="9455"/>
    <cellStyle name="Comma [0] 2 5 2 2 4 3 4 2" xfId="44898"/>
    <cellStyle name="Comma [0] 2 5 2 2 4 3 4 3" xfId="35212"/>
    <cellStyle name="Comma [0] 2 5 2 2 4 3 4 4" xfId="25507"/>
    <cellStyle name="Comma [0] 2 5 2 2 4 3 5" xfId="37603"/>
    <cellStyle name="Comma [0] 2 5 2 2 4 3 6" xfId="27917"/>
    <cellStyle name="Comma [0] 2 5 2 2 4 3 7" xfId="47292"/>
    <cellStyle name="Comma [0] 2 5 2 2 4 3 8" xfId="50095"/>
    <cellStyle name="Comma [0] 2 5 2 2 4 3 9" xfId="17861"/>
    <cellStyle name="Comma [0] 2 5 2 2 4 4" xfId="1960"/>
    <cellStyle name="Comma [0] 2 5 2 2 4 4 10" xfId="54080"/>
    <cellStyle name="Comma [0] 2 5 2 2 4 4 2" xfId="7614"/>
    <cellStyle name="Comma [0] 2 5 2 2 4 4 2 2" xfId="16021"/>
    <cellStyle name="Comma [0] 2 5 2 2 4 4 2 2 2" xfId="41366"/>
    <cellStyle name="Comma [0] 2 5 2 2 4 4 2 3" xfId="31680"/>
    <cellStyle name="Comma [0] 2 5 2 2 4 4 2 4" xfId="21623"/>
    <cellStyle name="Comma [0] 2 5 2 2 4 4 2 5" xfId="56880"/>
    <cellStyle name="Comma [0] 2 5 2 2 4 4 3" xfId="4809"/>
    <cellStyle name="Comma [0] 2 5 2 2 4 4 3 2" xfId="13217"/>
    <cellStyle name="Comma [0] 2 5 2 2 4 4 3 2 2" xfId="43197"/>
    <cellStyle name="Comma [0] 2 5 2 2 4 4 3 3" xfId="33511"/>
    <cellStyle name="Comma [0] 2 5 2 2 4 4 3 4" xfId="23544"/>
    <cellStyle name="Comma [0] 2 5 2 2 4 4 4" xfId="10417"/>
    <cellStyle name="Comma [0] 2 5 2 2 4 4 4 2" xfId="45506"/>
    <cellStyle name="Comma [0] 2 5 2 2 4 4 4 3" xfId="35820"/>
    <cellStyle name="Comma [0] 2 5 2 2 4 4 4 4" xfId="26132"/>
    <cellStyle name="Comma [0] 2 5 2 2 4 4 5" xfId="38565"/>
    <cellStyle name="Comma [0] 2 5 2 2 4 4 6" xfId="28879"/>
    <cellStyle name="Comma [0] 2 5 2 2 4 4 7" xfId="48254"/>
    <cellStyle name="Comma [0] 2 5 2 2 4 4 8" xfId="51057"/>
    <cellStyle name="Comma [0] 2 5 2 2 4 4 9" xfId="18823"/>
    <cellStyle name="Comma [0] 2 5 2 2 4 5" xfId="2452"/>
    <cellStyle name="Comma [0] 2 5 2 2 4 5 2" xfId="8075"/>
    <cellStyle name="Comma [0] 2 5 2 2 4 5 2 2" xfId="16482"/>
    <cellStyle name="Comma [0] 2 5 2 2 4 5 2 2 2" xfId="41827"/>
    <cellStyle name="Comma [0] 2 5 2 2 4 5 2 3" xfId="32141"/>
    <cellStyle name="Comma [0] 2 5 2 2 4 5 2 4" xfId="22084"/>
    <cellStyle name="Comma [0] 2 5 2 2 4 5 2 5" xfId="57341"/>
    <cellStyle name="Comma [0] 2 5 2 2 4 5 3" xfId="5270"/>
    <cellStyle name="Comma [0] 2 5 2 2 4 5 3 2" xfId="13678"/>
    <cellStyle name="Comma [0] 2 5 2 2 4 5 3 3" xfId="39023"/>
    <cellStyle name="Comma [0] 2 5 2 2 4 5 4" xfId="10875"/>
    <cellStyle name="Comma [0] 2 5 2 2 4 5 4 2" xfId="29337"/>
    <cellStyle name="Comma [0] 2 5 2 2 4 5 5" xfId="48713"/>
    <cellStyle name="Comma [0] 2 5 2 2 4 5 6" xfId="51515"/>
    <cellStyle name="Comma [0] 2 5 2 2 4 5 7" xfId="19281"/>
    <cellStyle name="Comma [0] 2 5 2 2 4 5 8" xfId="54538"/>
    <cellStyle name="Comma [0] 2 5 2 2 4 6" xfId="2880"/>
    <cellStyle name="Comma [0] 2 5 2 2 4 6 2" xfId="8503"/>
    <cellStyle name="Comma [0] 2 5 2 2 4 6 2 2" xfId="16910"/>
    <cellStyle name="Comma [0] 2 5 2 2 4 6 2 2 2" xfId="42255"/>
    <cellStyle name="Comma [0] 2 5 2 2 4 6 2 3" xfId="32569"/>
    <cellStyle name="Comma [0] 2 5 2 2 4 6 2 4" xfId="22512"/>
    <cellStyle name="Comma [0] 2 5 2 2 4 6 2 5" xfId="57769"/>
    <cellStyle name="Comma [0] 2 5 2 2 4 6 3" xfId="5698"/>
    <cellStyle name="Comma [0] 2 5 2 2 4 6 3 2" xfId="14106"/>
    <cellStyle name="Comma [0] 2 5 2 2 4 6 3 3" xfId="39451"/>
    <cellStyle name="Comma [0] 2 5 2 2 4 6 4" xfId="11303"/>
    <cellStyle name="Comma [0] 2 5 2 2 4 6 4 2" xfId="29765"/>
    <cellStyle name="Comma [0] 2 5 2 2 4 6 5" xfId="49141"/>
    <cellStyle name="Comma [0] 2 5 2 2 4 6 6" xfId="51943"/>
    <cellStyle name="Comma [0] 2 5 2 2 4 6 7" xfId="19709"/>
    <cellStyle name="Comma [0] 2 5 2 2 4 6 8" xfId="54966"/>
    <cellStyle name="Comma [0] 2 5 2 2 4 7" xfId="6120"/>
    <cellStyle name="Comma [0] 2 5 2 2 4 7 2" xfId="14527"/>
    <cellStyle name="Comma [0] 2 5 2 2 4 7 2 2" xfId="39872"/>
    <cellStyle name="Comma [0] 2 5 2 2 4 7 3" xfId="30186"/>
    <cellStyle name="Comma [0] 2 5 2 2 4 7 4" xfId="20129"/>
    <cellStyle name="Comma [0] 2 5 2 2 4 7 5" xfId="55386"/>
    <cellStyle name="Comma [0] 2 5 2 2 4 8" xfId="3315"/>
    <cellStyle name="Comma [0] 2 5 2 2 4 8 2" xfId="11723"/>
    <cellStyle name="Comma [0] 2 5 2 2 4 8 2 2" xfId="42596"/>
    <cellStyle name="Comma [0] 2 5 2 2 4 8 3" xfId="32910"/>
    <cellStyle name="Comma [0] 2 5 2 2 4 8 4" xfId="22853"/>
    <cellStyle name="Comma [0] 2 5 2 2 4 9" xfId="8924"/>
    <cellStyle name="Comma [0] 2 5 2 2 4 9 2" xfId="42846"/>
    <cellStyle name="Comma [0] 2 5 2 2 4 9 3" xfId="33160"/>
    <cellStyle name="Comma [0] 2 5 2 2 4 9 4" xfId="23103"/>
    <cellStyle name="Comma [0] 2 5 2 2 5" xfId="236"/>
    <cellStyle name="Comma [0] 2 5 2 2 5 10" xfId="24904"/>
    <cellStyle name="Comma [0] 2 5 2 2 5 10 2" xfId="44300"/>
    <cellStyle name="Comma [0] 2 5 2 2 5 10 3" xfId="34614"/>
    <cellStyle name="Comma [0] 2 5 2 2 5 11" xfId="37073"/>
    <cellStyle name="Comma [0] 2 5 2 2 5 12" xfId="27387"/>
    <cellStyle name="Comma [0] 2 5 2 2 5 13" xfId="46760"/>
    <cellStyle name="Comma [0] 2 5 2 2 5 14" xfId="49565"/>
    <cellStyle name="Comma [0] 2 5 2 2 5 15" xfId="17331"/>
    <cellStyle name="Comma [0] 2 5 2 2 5 16" xfId="52285"/>
    <cellStyle name="Comma [0] 2 5 2 2 5 17" xfId="52588"/>
    <cellStyle name="Comma [0] 2 5 2 2 5 2" xfId="1487"/>
    <cellStyle name="Comma [0] 2 5 2 2 5 2 10" xfId="53651"/>
    <cellStyle name="Comma [0] 2 5 2 2 5 2 2" xfId="7185"/>
    <cellStyle name="Comma [0] 2 5 2 2 5 2 2 2" xfId="15592"/>
    <cellStyle name="Comma [0] 2 5 2 2 5 2 2 2 2" xfId="46435"/>
    <cellStyle name="Comma [0] 2 5 2 2 5 2 2 2 3" xfId="36749"/>
    <cellStyle name="Comma [0] 2 5 2 2 5 2 2 2 4" xfId="27062"/>
    <cellStyle name="Comma [0] 2 5 2 2 5 2 2 3" xfId="25845"/>
    <cellStyle name="Comma [0] 2 5 2 2 5 2 2 3 2" xfId="45235"/>
    <cellStyle name="Comma [0] 2 5 2 2 5 2 2 3 3" xfId="35549"/>
    <cellStyle name="Comma [0] 2 5 2 2 5 2 2 4" xfId="40937"/>
    <cellStyle name="Comma [0] 2 5 2 2 5 2 2 5" xfId="31251"/>
    <cellStyle name="Comma [0] 2 5 2 2 5 2 2 6" xfId="21194"/>
    <cellStyle name="Comma [0] 2 5 2 2 5 2 2 7" xfId="56451"/>
    <cellStyle name="Comma [0] 2 5 2 2 5 2 3" xfId="4380"/>
    <cellStyle name="Comma [0] 2 5 2 2 5 2 3 2" xfId="12788"/>
    <cellStyle name="Comma [0] 2 5 2 2 5 2 3 2 2" xfId="45842"/>
    <cellStyle name="Comma [0] 2 5 2 2 5 2 3 2 3" xfId="36156"/>
    <cellStyle name="Comma [0] 2 5 2 2 5 2 3 2 4" xfId="26468"/>
    <cellStyle name="Comma [0] 2 5 2 2 5 2 3 3" xfId="43198"/>
    <cellStyle name="Comma [0] 2 5 2 2 5 2 3 4" xfId="33512"/>
    <cellStyle name="Comma [0] 2 5 2 2 5 2 3 5" xfId="23545"/>
    <cellStyle name="Comma [0] 2 5 2 2 5 2 4" xfId="9988"/>
    <cellStyle name="Comma [0] 2 5 2 2 5 2 4 2" xfId="44642"/>
    <cellStyle name="Comma [0] 2 5 2 2 5 2 4 3" xfId="34956"/>
    <cellStyle name="Comma [0] 2 5 2 2 5 2 4 4" xfId="25247"/>
    <cellStyle name="Comma [0] 2 5 2 2 5 2 5" xfId="38136"/>
    <cellStyle name="Comma [0] 2 5 2 2 5 2 6" xfId="28450"/>
    <cellStyle name="Comma [0] 2 5 2 2 5 2 7" xfId="47825"/>
    <cellStyle name="Comma [0] 2 5 2 2 5 2 8" xfId="50628"/>
    <cellStyle name="Comma [0] 2 5 2 2 5 2 9" xfId="18394"/>
    <cellStyle name="Comma [0] 2 5 2 2 5 3" xfId="914"/>
    <cellStyle name="Comma [0] 2 5 2 2 5 3 2" xfId="6653"/>
    <cellStyle name="Comma [0] 2 5 2 2 5 3 2 2" xfId="15060"/>
    <cellStyle name="Comma [0] 2 5 2 2 5 3 2 2 2" xfId="46099"/>
    <cellStyle name="Comma [0] 2 5 2 2 5 3 2 2 3" xfId="36413"/>
    <cellStyle name="Comma [0] 2 5 2 2 5 3 2 2 4" xfId="26726"/>
    <cellStyle name="Comma [0] 2 5 2 2 5 3 2 3" xfId="40405"/>
    <cellStyle name="Comma [0] 2 5 2 2 5 3 2 4" xfId="30719"/>
    <cellStyle name="Comma [0] 2 5 2 2 5 3 2 5" xfId="20662"/>
    <cellStyle name="Comma [0] 2 5 2 2 5 3 2 6" xfId="55919"/>
    <cellStyle name="Comma [0] 2 5 2 2 5 3 3" xfId="3848"/>
    <cellStyle name="Comma [0] 2 5 2 2 5 3 3 2" xfId="12256"/>
    <cellStyle name="Comma [0] 2 5 2 2 5 3 3 2 2" xfId="44899"/>
    <cellStyle name="Comma [0] 2 5 2 2 5 3 3 3" xfId="35213"/>
    <cellStyle name="Comma [0] 2 5 2 2 5 3 3 4" xfId="25508"/>
    <cellStyle name="Comma [0] 2 5 2 2 5 3 4" xfId="9456"/>
    <cellStyle name="Comma [0] 2 5 2 2 5 3 4 2" xfId="37604"/>
    <cellStyle name="Comma [0] 2 5 2 2 5 3 5" xfId="27918"/>
    <cellStyle name="Comma [0] 2 5 2 2 5 3 6" xfId="47293"/>
    <cellStyle name="Comma [0] 2 5 2 2 5 3 7" xfId="50096"/>
    <cellStyle name="Comma [0] 2 5 2 2 5 3 8" xfId="17862"/>
    <cellStyle name="Comma [0] 2 5 2 2 5 3 9" xfId="53119"/>
    <cellStyle name="Comma [0] 2 5 2 2 5 4" xfId="1961"/>
    <cellStyle name="Comma [0] 2 5 2 2 5 4 2" xfId="7615"/>
    <cellStyle name="Comma [0] 2 5 2 2 5 4 2 2" xfId="16022"/>
    <cellStyle name="Comma [0] 2 5 2 2 5 4 2 2 2" xfId="41367"/>
    <cellStyle name="Comma [0] 2 5 2 2 5 4 2 3" xfId="31681"/>
    <cellStyle name="Comma [0] 2 5 2 2 5 4 2 4" xfId="21624"/>
    <cellStyle name="Comma [0] 2 5 2 2 5 4 2 5" xfId="56881"/>
    <cellStyle name="Comma [0] 2 5 2 2 5 4 3" xfId="4810"/>
    <cellStyle name="Comma [0] 2 5 2 2 5 4 3 2" xfId="13218"/>
    <cellStyle name="Comma [0] 2 5 2 2 5 4 3 2 2" xfId="45507"/>
    <cellStyle name="Comma [0] 2 5 2 2 5 4 3 3" xfId="35821"/>
    <cellStyle name="Comma [0] 2 5 2 2 5 4 3 4" xfId="26133"/>
    <cellStyle name="Comma [0] 2 5 2 2 5 4 4" xfId="10418"/>
    <cellStyle name="Comma [0] 2 5 2 2 5 4 4 2" xfId="38566"/>
    <cellStyle name="Comma [0] 2 5 2 2 5 4 5" xfId="28880"/>
    <cellStyle name="Comma [0] 2 5 2 2 5 4 6" xfId="48255"/>
    <cellStyle name="Comma [0] 2 5 2 2 5 4 7" xfId="51058"/>
    <cellStyle name="Comma [0] 2 5 2 2 5 4 8" xfId="18824"/>
    <cellStyle name="Comma [0] 2 5 2 2 5 4 9" xfId="54081"/>
    <cellStyle name="Comma [0] 2 5 2 2 5 5" xfId="2453"/>
    <cellStyle name="Comma [0] 2 5 2 2 5 5 2" xfId="8076"/>
    <cellStyle name="Comma [0] 2 5 2 2 5 5 2 2" xfId="16483"/>
    <cellStyle name="Comma [0] 2 5 2 2 5 5 2 2 2" xfId="41828"/>
    <cellStyle name="Comma [0] 2 5 2 2 5 5 2 3" xfId="32142"/>
    <cellStyle name="Comma [0] 2 5 2 2 5 5 2 4" xfId="22085"/>
    <cellStyle name="Comma [0] 2 5 2 2 5 5 2 5" xfId="57342"/>
    <cellStyle name="Comma [0] 2 5 2 2 5 5 3" xfId="5271"/>
    <cellStyle name="Comma [0] 2 5 2 2 5 5 3 2" xfId="13679"/>
    <cellStyle name="Comma [0] 2 5 2 2 5 5 3 3" xfId="39024"/>
    <cellStyle name="Comma [0] 2 5 2 2 5 5 4" xfId="10876"/>
    <cellStyle name="Comma [0] 2 5 2 2 5 5 4 2" xfId="29338"/>
    <cellStyle name="Comma [0] 2 5 2 2 5 5 5" xfId="48714"/>
    <cellStyle name="Comma [0] 2 5 2 2 5 5 6" xfId="51516"/>
    <cellStyle name="Comma [0] 2 5 2 2 5 5 7" xfId="19282"/>
    <cellStyle name="Comma [0] 2 5 2 2 5 5 8" xfId="54539"/>
    <cellStyle name="Comma [0] 2 5 2 2 5 6" xfId="2881"/>
    <cellStyle name="Comma [0] 2 5 2 2 5 6 2" xfId="8504"/>
    <cellStyle name="Comma [0] 2 5 2 2 5 6 2 2" xfId="16911"/>
    <cellStyle name="Comma [0] 2 5 2 2 5 6 2 2 2" xfId="42256"/>
    <cellStyle name="Comma [0] 2 5 2 2 5 6 2 3" xfId="32570"/>
    <cellStyle name="Comma [0] 2 5 2 2 5 6 2 4" xfId="22513"/>
    <cellStyle name="Comma [0] 2 5 2 2 5 6 2 5" xfId="57770"/>
    <cellStyle name="Comma [0] 2 5 2 2 5 6 3" xfId="5699"/>
    <cellStyle name="Comma [0] 2 5 2 2 5 6 3 2" xfId="14107"/>
    <cellStyle name="Comma [0] 2 5 2 2 5 6 3 3" xfId="39452"/>
    <cellStyle name="Comma [0] 2 5 2 2 5 6 4" xfId="11304"/>
    <cellStyle name="Comma [0] 2 5 2 2 5 6 4 2" xfId="29766"/>
    <cellStyle name="Comma [0] 2 5 2 2 5 6 5" xfId="49142"/>
    <cellStyle name="Comma [0] 2 5 2 2 5 6 6" xfId="51944"/>
    <cellStyle name="Comma [0] 2 5 2 2 5 6 7" xfId="19710"/>
    <cellStyle name="Comma [0] 2 5 2 2 5 6 8" xfId="54967"/>
    <cellStyle name="Comma [0] 2 5 2 2 5 7" xfId="6121"/>
    <cellStyle name="Comma [0] 2 5 2 2 5 7 2" xfId="14528"/>
    <cellStyle name="Comma [0] 2 5 2 2 5 7 2 2" xfId="39873"/>
    <cellStyle name="Comma [0] 2 5 2 2 5 7 3" xfId="30187"/>
    <cellStyle name="Comma [0] 2 5 2 2 5 7 4" xfId="20130"/>
    <cellStyle name="Comma [0] 2 5 2 2 5 7 5" xfId="55387"/>
    <cellStyle name="Comma [0] 2 5 2 2 5 8" xfId="3316"/>
    <cellStyle name="Comma [0] 2 5 2 2 5 8 2" xfId="11724"/>
    <cellStyle name="Comma [0] 2 5 2 2 5 8 2 2" xfId="42597"/>
    <cellStyle name="Comma [0] 2 5 2 2 5 8 3" xfId="32911"/>
    <cellStyle name="Comma [0] 2 5 2 2 5 8 4" xfId="22854"/>
    <cellStyle name="Comma [0] 2 5 2 2 5 9" xfId="8925"/>
    <cellStyle name="Comma [0] 2 5 2 2 5 9 2" xfId="42847"/>
    <cellStyle name="Comma [0] 2 5 2 2 5 9 3" xfId="33161"/>
    <cellStyle name="Comma [0] 2 5 2 2 5 9 4" xfId="23104"/>
    <cellStyle name="Comma [0] 2 5 2 2 6" xfId="237"/>
    <cellStyle name="Comma [0] 2 5 2 2 6 10" xfId="23546"/>
    <cellStyle name="Comma [0] 2 5 2 2 6 10 2" xfId="43199"/>
    <cellStyle name="Comma [0] 2 5 2 2 6 10 3" xfId="33513"/>
    <cellStyle name="Comma [0] 2 5 2 2 6 11" xfId="24905"/>
    <cellStyle name="Comma [0] 2 5 2 2 6 11 2" xfId="44301"/>
    <cellStyle name="Comma [0] 2 5 2 2 6 11 3" xfId="34615"/>
    <cellStyle name="Comma [0] 2 5 2 2 6 12" xfId="37074"/>
    <cellStyle name="Comma [0] 2 5 2 2 6 13" xfId="27388"/>
    <cellStyle name="Comma [0] 2 5 2 2 6 14" xfId="46761"/>
    <cellStyle name="Comma [0] 2 5 2 2 6 15" xfId="49566"/>
    <cellStyle name="Comma [0] 2 5 2 2 6 16" xfId="17332"/>
    <cellStyle name="Comma [0] 2 5 2 2 6 17" xfId="52286"/>
    <cellStyle name="Comma [0] 2 5 2 2 6 18" xfId="52589"/>
    <cellStyle name="Comma [0] 2 5 2 2 6 2" xfId="1488"/>
    <cellStyle name="Comma [0] 2 5 2 2 6 2 10" xfId="53652"/>
    <cellStyle name="Comma [0] 2 5 2 2 6 2 2" xfId="7186"/>
    <cellStyle name="Comma [0] 2 5 2 2 6 2 2 2" xfId="15593"/>
    <cellStyle name="Comma [0] 2 5 2 2 6 2 2 2 2" xfId="27063"/>
    <cellStyle name="Comma [0] 2 5 2 2 6 2 2 2 2 2" xfId="46436"/>
    <cellStyle name="Comma [0] 2 5 2 2 6 2 2 2 2 3" xfId="36750"/>
    <cellStyle name="Comma [0] 2 5 2 2 6 2 2 2 3" xfId="43201"/>
    <cellStyle name="Comma [0] 2 5 2 2 6 2 2 2 4" xfId="33515"/>
    <cellStyle name="Comma [0] 2 5 2 2 6 2 2 2 5" xfId="23548"/>
    <cellStyle name="Comma [0] 2 5 2 2 6 2 2 3" xfId="25846"/>
    <cellStyle name="Comma [0] 2 5 2 2 6 2 2 3 2" xfId="45236"/>
    <cellStyle name="Comma [0] 2 5 2 2 6 2 2 3 3" xfId="35550"/>
    <cellStyle name="Comma [0] 2 5 2 2 6 2 2 4" xfId="40938"/>
    <cellStyle name="Comma [0] 2 5 2 2 6 2 2 5" xfId="31252"/>
    <cellStyle name="Comma [0] 2 5 2 2 6 2 2 6" xfId="21195"/>
    <cellStyle name="Comma [0] 2 5 2 2 6 2 2 7" xfId="56452"/>
    <cellStyle name="Comma [0] 2 5 2 2 6 2 3" xfId="4381"/>
    <cellStyle name="Comma [0] 2 5 2 2 6 2 3 2" xfId="12789"/>
    <cellStyle name="Comma [0] 2 5 2 2 6 2 3 2 2" xfId="45843"/>
    <cellStyle name="Comma [0] 2 5 2 2 6 2 3 2 3" xfId="36157"/>
    <cellStyle name="Comma [0] 2 5 2 2 6 2 3 2 4" xfId="26469"/>
    <cellStyle name="Comma [0] 2 5 2 2 6 2 3 3" xfId="43200"/>
    <cellStyle name="Comma [0] 2 5 2 2 6 2 3 4" xfId="33514"/>
    <cellStyle name="Comma [0] 2 5 2 2 6 2 3 5" xfId="23547"/>
    <cellStyle name="Comma [0] 2 5 2 2 6 2 4" xfId="9989"/>
    <cellStyle name="Comma [0] 2 5 2 2 6 2 4 2" xfId="44643"/>
    <cellStyle name="Comma [0] 2 5 2 2 6 2 4 3" xfId="34957"/>
    <cellStyle name="Comma [0] 2 5 2 2 6 2 4 4" xfId="25248"/>
    <cellStyle name="Comma [0] 2 5 2 2 6 2 5" xfId="38137"/>
    <cellStyle name="Comma [0] 2 5 2 2 6 2 6" xfId="28451"/>
    <cellStyle name="Comma [0] 2 5 2 2 6 2 7" xfId="47826"/>
    <cellStyle name="Comma [0] 2 5 2 2 6 2 8" xfId="50629"/>
    <cellStyle name="Comma [0] 2 5 2 2 6 2 9" xfId="18395"/>
    <cellStyle name="Comma [0] 2 5 2 2 6 3" xfId="915"/>
    <cellStyle name="Comma [0] 2 5 2 2 6 3 10" xfId="53120"/>
    <cellStyle name="Comma [0] 2 5 2 2 6 3 2" xfId="6654"/>
    <cellStyle name="Comma [0] 2 5 2 2 6 3 2 2" xfId="15061"/>
    <cellStyle name="Comma [0] 2 5 2 2 6 3 2 2 2" xfId="46100"/>
    <cellStyle name="Comma [0] 2 5 2 2 6 3 2 2 3" xfId="36414"/>
    <cellStyle name="Comma [0] 2 5 2 2 6 3 2 2 4" xfId="26727"/>
    <cellStyle name="Comma [0] 2 5 2 2 6 3 2 3" xfId="40406"/>
    <cellStyle name="Comma [0] 2 5 2 2 6 3 2 4" xfId="30720"/>
    <cellStyle name="Comma [0] 2 5 2 2 6 3 2 5" xfId="20663"/>
    <cellStyle name="Comma [0] 2 5 2 2 6 3 2 6" xfId="55920"/>
    <cellStyle name="Comma [0] 2 5 2 2 6 3 3" xfId="3849"/>
    <cellStyle name="Comma [0] 2 5 2 2 6 3 3 2" xfId="12257"/>
    <cellStyle name="Comma [0] 2 5 2 2 6 3 3 2 2" xfId="43202"/>
    <cellStyle name="Comma [0] 2 5 2 2 6 3 3 3" xfId="33516"/>
    <cellStyle name="Comma [0] 2 5 2 2 6 3 3 4" xfId="23549"/>
    <cellStyle name="Comma [0] 2 5 2 2 6 3 4" xfId="9457"/>
    <cellStyle name="Comma [0] 2 5 2 2 6 3 4 2" xfId="44900"/>
    <cellStyle name="Comma [0] 2 5 2 2 6 3 4 3" xfId="35214"/>
    <cellStyle name="Comma [0] 2 5 2 2 6 3 4 4" xfId="25509"/>
    <cellStyle name="Comma [0] 2 5 2 2 6 3 5" xfId="37605"/>
    <cellStyle name="Comma [0] 2 5 2 2 6 3 6" xfId="27919"/>
    <cellStyle name="Comma [0] 2 5 2 2 6 3 7" xfId="47294"/>
    <cellStyle name="Comma [0] 2 5 2 2 6 3 8" xfId="50097"/>
    <cellStyle name="Comma [0] 2 5 2 2 6 3 9" xfId="17863"/>
    <cellStyle name="Comma [0] 2 5 2 2 6 4" xfId="1962"/>
    <cellStyle name="Comma [0] 2 5 2 2 6 4 2" xfId="7616"/>
    <cellStyle name="Comma [0] 2 5 2 2 6 4 2 2" xfId="16023"/>
    <cellStyle name="Comma [0] 2 5 2 2 6 4 2 2 2" xfId="41368"/>
    <cellStyle name="Comma [0] 2 5 2 2 6 4 2 3" xfId="31682"/>
    <cellStyle name="Comma [0] 2 5 2 2 6 4 2 4" xfId="21625"/>
    <cellStyle name="Comma [0] 2 5 2 2 6 4 2 5" xfId="56882"/>
    <cellStyle name="Comma [0] 2 5 2 2 6 4 3" xfId="4811"/>
    <cellStyle name="Comma [0] 2 5 2 2 6 4 3 2" xfId="13219"/>
    <cellStyle name="Comma [0] 2 5 2 2 6 4 3 2 2" xfId="45508"/>
    <cellStyle name="Comma [0] 2 5 2 2 6 4 3 3" xfId="35822"/>
    <cellStyle name="Comma [0] 2 5 2 2 6 4 3 4" xfId="26134"/>
    <cellStyle name="Comma [0] 2 5 2 2 6 4 4" xfId="10419"/>
    <cellStyle name="Comma [0] 2 5 2 2 6 4 4 2" xfId="38567"/>
    <cellStyle name="Comma [0] 2 5 2 2 6 4 5" xfId="28881"/>
    <cellStyle name="Comma [0] 2 5 2 2 6 4 6" xfId="48256"/>
    <cellStyle name="Comma [0] 2 5 2 2 6 4 7" xfId="51059"/>
    <cellStyle name="Comma [0] 2 5 2 2 6 4 8" xfId="18825"/>
    <cellStyle name="Comma [0] 2 5 2 2 6 4 9" xfId="54082"/>
    <cellStyle name="Comma [0] 2 5 2 2 6 5" xfId="2454"/>
    <cellStyle name="Comma [0] 2 5 2 2 6 5 2" xfId="8077"/>
    <cellStyle name="Comma [0] 2 5 2 2 6 5 2 2" xfId="16484"/>
    <cellStyle name="Comma [0] 2 5 2 2 6 5 2 2 2" xfId="41829"/>
    <cellStyle name="Comma [0] 2 5 2 2 6 5 2 3" xfId="32143"/>
    <cellStyle name="Comma [0] 2 5 2 2 6 5 2 4" xfId="22086"/>
    <cellStyle name="Comma [0] 2 5 2 2 6 5 2 5" xfId="57343"/>
    <cellStyle name="Comma [0] 2 5 2 2 6 5 3" xfId="5272"/>
    <cellStyle name="Comma [0] 2 5 2 2 6 5 3 2" xfId="13680"/>
    <cellStyle name="Comma [0] 2 5 2 2 6 5 3 3" xfId="39025"/>
    <cellStyle name="Comma [0] 2 5 2 2 6 5 4" xfId="10877"/>
    <cellStyle name="Comma [0] 2 5 2 2 6 5 4 2" xfId="29339"/>
    <cellStyle name="Comma [0] 2 5 2 2 6 5 5" xfId="48715"/>
    <cellStyle name="Comma [0] 2 5 2 2 6 5 6" xfId="51517"/>
    <cellStyle name="Comma [0] 2 5 2 2 6 5 7" xfId="19283"/>
    <cellStyle name="Comma [0] 2 5 2 2 6 5 8" xfId="54540"/>
    <cellStyle name="Comma [0] 2 5 2 2 6 6" xfId="2882"/>
    <cellStyle name="Comma [0] 2 5 2 2 6 6 2" xfId="8505"/>
    <cellStyle name="Comma [0] 2 5 2 2 6 6 2 2" xfId="16912"/>
    <cellStyle name="Comma [0] 2 5 2 2 6 6 2 2 2" xfId="42257"/>
    <cellStyle name="Comma [0] 2 5 2 2 6 6 2 3" xfId="32571"/>
    <cellStyle name="Comma [0] 2 5 2 2 6 6 2 4" xfId="22514"/>
    <cellStyle name="Comma [0] 2 5 2 2 6 6 2 5" xfId="57771"/>
    <cellStyle name="Comma [0] 2 5 2 2 6 6 3" xfId="5700"/>
    <cellStyle name="Comma [0] 2 5 2 2 6 6 3 2" xfId="14108"/>
    <cellStyle name="Comma [0] 2 5 2 2 6 6 3 3" xfId="39453"/>
    <cellStyle name="Comma [0] 2 5 2 2 6 6 4" xfId="11305"/>
    <cellStyle name="Comma [0] 2 5 2 2 6 6 4 2" xfId="29767"/>
    <cellStyle name="Comma [0] 2 5 2 2 6 6 5" xfId="49143"/>
    <cellStyle name="Comma [0] 2 5 2 2 6 6 6" xfId="51945"/>
    <cellStyle name="Comma [0] 2 5 2 2 6 6 7" xfId="19711"/>
    <cellStyle name="Comma [0] 2 5 2 2 6 6 8" xfId="54968"/>
    <cellStyle name="Comma [0] 2 5 2 2 6 7" xfId="6122"/>
    <cellStyle name="Comma [0] 2 5 2 2 6 7 2" xfId="14529"/>
    <cellStyle name="Comma [0] 2 5 2 2 6 7 2 2" xfId="39874"/>
    <cellStyle name="Comma [0] 2 5 2 2 6 7 3" xfId="30188"/>
    <cellStyle name="Comma [0] 2 5 2 2 6 7 4" xfId="20131"/>
    <cellStyle name="Comma [0] 2 5 2 2 6 7 5" xfId="55388"/>
    <cellStyle name="Comma [0] 2 5 2 2 6 8" xfId="3317"/>
    <cellStyle name="Comma [0] 2 5 2 2 6 8 2" xfId="11725"/>
    <cellStyle name="Comma [0] 2 5 2 2 6 8 2 2" xfId="42598"/>
    <cellStyle name="Comma [0] 2 5 2 2 6 8 3" xfId="32912"/>
    <cellStyle name="Comma [0] 2 5 2 2 6 8 4" xfId="22855"/>
    <cellStyle name="Comma [0] 2 5 2 2 6 9" xfId="8926"/>
    <cellStyle name="Comma [0] 2 5 2 2 6 9 2" xfId="42848"/>
    <cellStyle name="Comma [0] 2 5 2 2 6 9 3" xfId="33162"/>
    <cellStyle name="Comma [0] 2 5 2 2 6 9 4" xfId="23105"/>
    <cellStyle name="Comma [0] 2 5 2 2 7" xfId="1480"/>
    <cellStyle name="Comma [0] 2 5 2 2 7 10" xfId="53644"/>
    <cellStyle name="Comma [0] 2 5 2 2 7 2" xfId="7178"/>
    <cellStyle name="Comma [0] 2 5 2 2 7 2 2" xfId="15585"/>
    <cellStyle name="Comma [0] 2 5 2 2 7 2 2 2" xfId="27055"/>
    <cellStyle name="Comma [0] 2 5 2 2 7 2 2 2 2" xfId="46428"/>
    <cellStyle name="Comma [0] 2 5 2 2 7 2 2 2 3" xfId="36742"/>
    <cellStyle name="Comma [0] 2 5 2 2 7 2 2 3" xfId="43204"/>
    <cellStyle name="Comma [0] 2 5 2 2 7 2 2 4" xfId="33518"/>
    <cellStyle name="Comma [0] 2 5 2 2 7 2 2 5" xfId="23551"/>
    <cellStyle name="Comma [0] 2 5 2 2 7 2 3" xfId="25838"/>
    <cellStyle name="Comma [0] 2 5 2 2 7 2 3 2" xfId="45228"/>
    <cellStyle name="Comma [0] 2 5 2 2 7 2 3 3" xfId="35542"/>
    <cellStyle name="Comma [0] 2 5 2 2 7 2 4" xfId="40930"/>
    <cellStyle name="Comma [0] 2 5 2 2 7 2 5" xfId="31244"/>
    <cellStyle name="Comma [0] 2 5 2 2 7 2 6" xfId="21187"/>
    <cellStyle name="Comma [0] 2 5 2 2 7 2 7" xfId="56444"/>
    <cellStyle name="Comma [0] 2 5 2 2 7 3" xfId="4373"/>
    <cellStyle name="Comma [0] 2 5 2 2 7 3 2" xfId="12781"/>
    <cellStyle name="Comma [0] 2 5 2 2 7 3 2 2" xfId="45835"/>
    <cellStyle name="Comma [0] 2 5 2 2 7 3 2 3" xfId="36149"/>
    <cellStyle name="Comma [0] 2 5 2 2 7 3 2 4" xfId="26461"/>
    <cellStyle name="Comma [0] 2 5 2 2 7 3 3" xfId="43203"/>
    <cellStyle name="Comma [0] 2 5 2 2 7 3 4" xfId="33517"/>
    <cellStyle name="Comma [0] 2 5 2 2 7 3 5" xfId="23550"/>
    <cellStyle name="Comma [0] 2 5 2 2 7 4" xfId="9981"/>
    <cellStyle name="Comma [0] 2 5 2 2 7 4 2" xfId="44635"/>
    <cellStyle name="Comma [0] 2 5 2 2 7 4 3" xfId="34949"/>
    <cellStyle name="Comma [0] 2 5 2 2 7 4 4" xfId="25240"/>
    <cellStyle name="Comma [0] 2 5 2 2 7 5" xfId="38129"/>
    <cellStyle name="Comma [0] 2 5 2 2 7 6" xfId="28443"/>
    <cellStyle name="Comma [0] 2 5 2 2 7 7" xfId="47818"/>
    <cellStyle name="Comma [0] 2 5 2 2 7 8" xfId="50621"/>
    <cellStyle name="Comma [0] 2 5 2 2 7 9" xfId="18387"/>
    <cellStyle name="Comma [0] 2 5 2 2 8" xfId="907"/>
    <cellStyle name="Comma [0] 2 5 2 2 8 10" xfId="53112"/>
    <cellStyle name="Comma [0] 2 5 2 2 8 2" xfId="6646"/>
    <cellStyle name="Comma [0] 2 5 2 2 8 2 2" xfId="15053"/>
    <cellStyle name="Comma [0] 2 5 2 2 8 2 2 2" xfId="43206"/>
    <cellStyle name="Comma [0] 2 5 2 2 8 2 2 3" xfId="33520"/>
    <cellStyle name="Comma [0] 2 5 2 2 8 2 2 4" xfId="23553"/>
    <cellStyle name="Comma [0] 2 5 2 2 8 2 3" xfId="26719"/>
    <cellStyle name="Comma [0] 2 5 2 2 8 2 3 2" xfId="46092"/>
    <cellStyle name="Comma [0] 2 5 2 2 8 2 3 3" xfId="36406"/>
    <cellStyle name="Comma [0] 2 5 2 2 8 2 4" xfId="40398"/>
    <cellStyle name="Comma [0] 2 5 2 2 8 2 5" xfId="30712"/>
    <cellStyle name="Comma [0] 2 5 2 2 8 2 6" xfId="20655"/>
    <cellStyle name="Comma [0] 2 5 2 2 8 2 7" xfId="55912"/>
    <cellStyle name="Comma [0] 2 5 2 2 8 3" xfId="3841"/>
    <cellStyle name="Comma [0] 2 5 2 2 8 3 2" xfId="12249"/>
    <cellStyle name="Comma [0] 2 5 2 2 8 3 2 2" xfId="43205"/>
    <cellStyle name="Comma [0] 2 5 2 2 8 3 3" xfId="33519"/>
    <cellStyle name="Comma [0] 2 5 2 2 8 3 4" xfId="23552"/>
    <cellStyle name="Comma [0] 2 5 2 2 8 4" xfId="9449"/>
    <cellStyle name="Comma [0] 2 5 2 2 8 4 2" xfId="44892"/>
    <cellStyle name="Comma [0] 2 5 2 2 8 4 3" xfId="35206"/>
    <cellStyle name="Comma [0] 2 5 2 2 8 4 4" xfId="25501"/>
    <cellStyle name="Comma [0] 2 5 2 2 8 5" xfId="37597"/>
    <cellStyle name="Comma [0] 2 5 2 2 8 6" xfId="27911"/>
    <cellStyle name="Comma [0] 2 5 2 2 8 7" xfId="47286"/>
    <cellStyle name="Comma [0] 2 5 2 2 8 8" xfId="50089"/>
    <cellStyle name="Comma [0] 2 5 2 2 8 9" xfId="17855"/>
    <cellStyle name="Comma [0] 2 5 2 2 9" xfId="1954"/>
    <cellStyle name="Comma [0] 2 5 2 2 9 10" xfId="54074"/>
    <cellStyle name="Comma [0] 2 5 2 2 9 2" xfId="7608"/>
    <cellStyle name="Comma [0] 2 5 2 2 9 2 2" xfId="16015"/>
    <cellStyle name="Comma [0] 2 5 2 2 9 2 2 2" xfId="41360"/>
    <cellStyle name="Comma [0] 2 5 2 2 9 2 3" xfId="31674"/>
    <cellStyle name="Comma [0] 2 5 2 2 9 2 4" xfId="21617"/>
    <cellStyle name="Comma [0] 2 5 2 2 9 2 5" xfId="56874"/>
    <cellStyle name="Comma [0] 2 5 2 2 9 3" xfId="4803"/>
    <cellStyle name="Comma [0] 2 5 2 2 9 3 2" xfId="13211"/>
    <cellStyle name="Comma [0] 2 5 2 2 9 3 2 2" xfId="43207"/>
    <cellStyle name="Comma [0] 2 5 2 2 9 3 3" xfId="33521"/>
    <cellStyle name="Comma [0] 2 5 2 2 9 3 4" xfId="23554"/>
    <cellStyle name="Comma [0] 2 5 2 2 9 4" xfId="10411"/>
    <cellStyle name="Comma [0] 2 5 2 2 9 4 2" xfId="45500"/>
    <cellStyle name="Comma [0] 2 5 2 2 9 4 3" xfId="35814"/>
    <cellStyle name="Comma [0] 2 5 2 2 9 4 4" xfId="26126"/>
    <cellStyle name="Comma [0] 2 5 2 2 9 5" xfId="38559"/>
    <cellStyle name="Comma [0] 2 5 2 2 9 6" xfId="28873"/>
    <cellStyle name="Comma [0] 2 5 2 2 9 7" xfId="48248"/>
    <cellStyle name="Comma [0] 2 5 2 2 9 8" xfId="51051"/>
    <cellStyle name="Comma [0] 2 5 2 2 9 9" xfId="18817"/>
    <cellStyle name="Comma [0] 2 5 2 20" xfId="58131"/>
    <cellStyle name="Comma [0] 2 5 2 3" xfId="238"/>
    <cellStyle name="Comma [0] 2 5 2 3 10" xfId="24906"/>
    <cellStyle name="Comma [0] 2 5 2 3 10 2" xfId="44302"/>
    <cellStyle name="Comma [0] 2 5 2 3 10 3" xfId="34616"/>
    <cellStyle name="Comma [0] 2 5 2 3 11" xfId="37075"/>
    <cellStyle name="Comma [0] 2 5 2 3 12" xfId="27389"/>
    <cellStyle name="Comma [0] 2 5 2 3 13" xfId="46762"/>
    <cellStyle name="Comma [0] 2 5 2 3 14" xfId="49567"/>
    <cellStyle name="Comma [0] 2 5 2 3 15" xfId="17333"/>
    <cellStyle name="Comma [0] 2 5 2 3 16" xfId="52287"/>
    <cellStyle name="Comma [0] 2 5 2 3 17" xfId="52590"/>
    <cellStyle name="Comma [0] 2 5 2 3 2" xfId="1489"/>
    <cellStyle name="Comma [0] 2 5 2 3 2 10" xfId="53653"/>
    <cellStyle name="Comma [0] 2 5 2 3 2 2" xfId="7187"/>
    <cellStyle name="Comma [0] 2 5 2 3 2 2 2" xfId="15594"/>
    <cellStyle name="Comma [0] 2 5 2 3 2 2 2 2" xfId="46437"/>
    <cellStyle name="Comma [0] 2 5 2 3 2 2 2 3" xfId="36751"/>
    <cellStyle name="Comma [0] 2 5 2 3 2 2 2 4" xfId="27064"/>
    <cellStyle name="Comma [0] 2 5 2 3 2 2 3" xfId="25847"/>
    <cellStyle name="Comma [0] 2 5 2 3 2 2 3 2" xfId="45237"/>
    <cellStyle name="Comma [0] 2 5 2 3 2 2 3 3" xfId="35551"/>
    <cellStyle name="Comma [0] 2 5 2 3 2 2 4" xfId="40939"/>
    <cellStyle name="Comma [0] 2 5 2 3 2 2 5" xfId="31253"/>
    <cellStyle name="Comma [0] 2 5 2 3 2 2 6" xfId="21196"/>
    <cellStyle name="Comma [0] 2 5 2 3 2 2 7" xfId="56453"/>
    <cellStyle name="Comma [0] 2 5 2 3 2 3" xfId="4382"/>
    <cellStyle name="Comma [0] 2 5 2 3 2 3 2" xfId="12790"/>
    <cellStyle name="Comma [0] 2 5 2 3 2 3 2 2" xfId="45844"/>
    <cellStyle name="Comma [0] 2 5 2 3 2 3 2 3" xfId="36158"/>
    <cellStyle name="Comma [0] 2 5 2 3 2 3 2 4" xfId="26470"/>
    <cellStyle name="Comma [0] 2 5 2 3 2 3 3" xfId="43208"/>
    <cellStyle name="Comma [0] 2 5 2 3 2 3 4" xfId="33522"/>
    <cellStyle name="Comma [0] 2 5 2 3 2 3 5" xfId="23555"/>
    <cellStyle name="Comma [0] 2 5 2 3 2 4" xfId="9990"/>
    <cellStyle name="Comma [0] 2 5 2 3 2 4 2" xfId="44644"/>
    <cellStyle name="Comma [0] 2 5 2 3 2 4 3" xfId="34958"/>
    <cellStyle name="Comma [0] 2 5 2 3 2 4 4" xfId="25249"/>
    <cellStyle name="Comma [0] 2 5 2 3 2 5" xfId="38138"/>
    <cellStyle name="Comma [0] 2 5 2 3 2 6" xfId="28452"/>
    <cellStyle name="Comma [0] 2 5 2 3 2 7" xfId="47827"/>
    <cellStyle name="Comma [0] 2 5 2 3 2 8" xfId="50630"/>
    <cellStyle name="Comma [0] 2 5 2 3 2 9" xfId="18396"/>
    <cellStyle name="Comma [0] 2 5 2 3 3" xfId="916"/>
    <cellStyle name="Comma [0] 2 5 2 3 3 10" xfId="53121"/>
    <cellStyle name="Comma [0] 2 5 2 3 3 2" xfId="6655"/>
    <cellStyle name="Comma [0] 2 5 2 3 3 2 2" xfId="15062"/>
    <cellStyle name="Comma [0] 2 5 2 3 3 2 2 2" xfId="46101"/>
    <cellStyle name="Comma [0] 2 5 2 3 3 2 2 3" xfId="36415"/>
    <cellStyle name="Comma [0] 2 5 2 3 3 2 2 4" xfId="26728"/>
    <cellStyle name="Comma [0] 2 5 2 3 3 2 3" xfId="40407"/>
    <cellStyle name="Comma [0] 2 5 2 3 3 2 4" xfId="30721"/>
    <cellStyle name="Comma [0] 2 5 2 3 3 2 5" xfId="20664"/>
    <cellStyle name="Comma [0] 2 5 2 3 3 2 6" xfId="55921"/>
    <cellStyle name="Comma [0] 2 5 2 3 3 3" xfId="3850"/>
    <cellStyle name="Comma [0] 2 5 2 3 3 3 2" xfId="12258"/>
    <cellStyle name="Comma [0] 2 5 2 3 3 3 2 2" xfId="43209"/>
    <cellStyle name="Comma [0] 2 5 2 3 3 3 3" xfId="33523"/>
    <cellStyle name="Comma [0] 2 5 2 3 3 3 4" xfId="23556"/>
    <cellStyle name="Comma [0] 2 5 2 3 3 4" xfId="9458"/>
    <cellStyle name="Comma [0] 2 5 2 3 3 4 2" xfId="44901"/>
    <cellStyle name="Comma [0] 2 5 2 3 3 4 3" xfId="35215"/>
    <cellStyle name="Comma [0] 2 5 2 3 3 4 4" xfId="25510"/>
    <cellStyle name="Comma [0] 2 5 2 3 3 5" xfId="37606"/>
    <cellStyle name="Comma [0] 2 5 2 3 3 6" xfId="27920"/>
    <cellStyle name="Comma [0] 2 5 2 3 3 7" xfId="47295"/>
    <cellStyle name="Comma [0] 2 5 2 3 3 8" xfId="50098"/>
    <cellStyle name="Comma [0] 2 5 2 3 3 9" xfId="17864"/>
    <cellStyle name="Comma [0] 2 5 2 3 4" xfId="1963"/>
    <cellStyle name="Comma [0] 2 5 2 3 4 2" xfId="7617"/>
    <cellStyle name="Comma [0] 2 5 2 3 4 2 2" xfId="16024"/>
    <cellStyle name="Comma [0] 2 5 2 3 4 2 2 2" xfId="41369"/>
    <cellStyle name="Comma [0] 2 5 2 3 4 2 3" xfId="31683"/>
    <cellStyle name="Comma [0] 2 5 2 3 4 2 4" xfId="21626"/>
    <cellStyle name="Comma [0] 2 5 2 3 4 2 5" xfId="56883"/>
    <cellStyle name="Comma [0] 2 5 2 3 4 3" xfId="4812"/>
    <cellStyle name="Comma [0] 2 5 2 3 4 3 2" xfId="13220"/>
    <cellStyle name="Comma [0] 2 5 2 3 4 3 2 2" xfId="45509"/>
    <cellStyle name="Comma [0] 2 5 2 3 4 3 3" xfId="35823"/>
    <cellStyle name="Comma [0] 2 5 2 3 4 3 4" xfId="26135"/>
    <cellStyle name="Comma [0] 2 5 2 3 4 4" xfId="10420"/>
    <cellStyle name="Comma [0] 2 5 2 3 4 4 2" xfId="38568"/>
    <cellStyle name="Comma [0] 2 5 2 3 4 5" xfId="28882"/>
    <cellStyle name="Comma [0] 2 5 2 3 4 6" xfId="48257"/>
    <cellStyle name="Comma [0] 2 5 2 3 4 7" xfId="51060"/>
    <cellStyle name="Comma [0] 2 5 2 3 4 8" xfId="18826"/>
    <cellStyle name="Comma [0] 2 5 2 3 4 9" xfId="54083"/>
    <cellStyle name="Comma [0] 2 5 2 3 5" xfId="2455"/>
    <cellStyle name="Comma [0] 2 5 2 3 5 2" xfId="8078"/>
    <cellStyle name="Comma [0] 2 5 2 3 5 2 2" xfId="16485"/>
    <cellStyle name="Comma [0] 2 5 2 3 5 2 2 2" xfId="41830"/>
    <cellStyle name="Comma [0] 2 5 2 3 5 2 3" xfId="32144"/>
    <cellStyle name="Comma [0] 2 5 2 3 5 2 4" xfId="22087"/>
    <cellStyle name="Comma [0] 2 5 2 3 5 2 5" xfId="57344"/>
    <cellStyle name="Comma [0] 2 5 2 3 5 3" xfId="5273"/>
    <cellStyle name="Comma [0] 2 5 2 3 5 3 2" xfId="13681"/>
    <cellStyle name="Comma [0] 2 5 2 3 5 3 3" xfId="39026"/>
    <cellStyle name="Comma [0] 2 5 2 3 5 4" xfId="10878"/>
    <cellStyle name="Comma [0] 2 5 2 3 5 4 2" xfId="29340"/>
    <cellStyle name="Comma [0] 2 5 2 3 5 5" xfId="48716"/>
    <cellStyle name="Comma [0] 2 5 2 3 5 6" xfId="51518"/>
    <cellStyle name="Comma [0] 2 5 2 3 5 7" xfId="19284"/>
    <cellStyle name="Comma [0] 2 5 2 3 5 8" xfId="54541"/>
    <cellStyle name="Comma [0] 2 5 2 3 6" xfId="2883"/>
    <cellStyle name="Comma [0] 2 5 2 3 6 2" xfId="8506"/>
    <cellStyle name="Comma [0] 2 5 2 3 6 2 2" xfId="16913"/>
    <cellStyle name="Comma [0] 2 5 2 3 6 2 2 2" xfId="42258"/>
    <cellStyle name="Comma [0] 2 5 2 3 6 2 3" xfId="32572"/>
    <cellStyle name="Comma [0] 2 5 2 3 6 2 4" xfId="22515"/>
    <cellStyle name="Comma [0] 2 5 2 3 6 2 5" xfId="57772"/>
    <cellStyle name="Comma [0] 2 5 2 3 6 3" xfId="5701"/>
    <cellStyle name="Comma [0] 2 5 2 3 6 3 2" xfId="14109"/>
    <cellStyle name="Comma [0] 2 5 2 3 6 3 3" xfId="39454"/>
    <cellStyle name="Comma [0] 2 5 2 3 6 4" xfId="11306"/>
    <cellStyle name="Comma [0] 2 5 2 3 6 4 2" xfId="29768"/>
    <cellStyle name="Comma [0] 2 5 2 3 6 5" xfId="49144"/>
    <cellStyle name="Comma [0] 2 5 2 3 6 6" xfId="51946"/>
    <cellStyle name="Comma [0] 2 5 2 3 6 7" xfId="19712"/>
    <cellStyle name="Comma [0] 2 5 2 3 6 8" xfId="54969"/>
    <cellStyle name="Comma [0] 2 5 2 3 7" xfId="6123"/>
    <cellStyle name="Comma [0] 2 5 2 3 7 2" xfId="14530"/>
    <cellStyle name="Comma [0] 2 5 2 3 7 2 2" xfId="39875"/>
    <cellStyle name="Comma [0] 2 5 2 3 7 3" xfId="30189"/>
    <cellStyle name="Comma [0] 2 5 2 3 7 4" xfId="20132"/>
    <cellStyle name="Comma [0] 2 5 2 3 7 5" xfId="55389"/>
    <cellStyle name="Comma [0] 2 5 2 3 8" xfId="3318"/>
    <cellStyle name="Comma [0] 2 5 2 3 8 2" xfId="11726"/>
    <cellStyle name="Comma [0] 2 5 2 3 8 2 2" xfId="42599"/>
    <cellStyle name="Comma [0] 2 5 2 3 8 3" xfId="32913"/>
    <cellStyle name="Comma [0] 2 5 2 3 8 4" xfId="22856"/>
    <cellStyle name="Comma [0] 2 5 2 3 9" xfId="8927"/>
    <cellStyle name="Comma [0] 2 5 2 3 9 2" xfId="42849"/>
    <cellStyle name="Comma [0] 2 5 2 3 9 3" xfId="33163"/>
    <cellStyle name="Comma [0] 2 5 2 3 9 4" xfId="23106"/>
    <cellStyle name="Comma [0] 2 5 2 4" xfId="1479"/>
    <cellStyle name="Comma [0] 2 5 2 4 10" xfId="53643"/>
    <cellStyle name="Comma [0] 2 5 2 4 2" xfId="7177"/>
    <cellStyle name="Comma [0] 2 5 2 4 2 2" xfId="15584"/>
    <cellStyle name="Comma [0] 2 5 2 4 2 2 2" xfId="46427"/>
    <cellStyle name="Comma [0] 2 5 2 4 2 2 3" xfId="36741"/>
    <cellStyle name="Comma [0] 2 5 2 4 2 2 4" xfId="27054"/>
    <cellStyle name="Comma [0] 2 5 2 4 2 3" xfId="25837"/>
    <cellStyle name="Comma [0] 2 5 2 4 2 3 2" xfId="45227"/>
    <cellStyle name="Comma [0] 2 5 2 4 2 3 3" xfId="35541"/>
    <cellStyle name="Comma [0] 2 5 2 4 2 4" xfId="40929"/>
    <cellStyle name="Comma [0] 2 5 2 4 2 5" xfId="31243"/>
    <cellStyle name="Comma [0] 2 5 2 4 2 6" xfId="21186"/>
    <cellStyle name="Comma [0] 2 5 2 4 2 7" xfId="56443"/>
    <cellStyle name="Comma [0] 2 5 2 4 3" xfId="4372"/>
    <cellStyle name="Comma [0] 2 5 2 4 3 2" xfId="12780"/>
    <cellStyle name="Comma [0] 2 5 2 4 3 2 2" xfId="45834"/>
    <cellStyle name="Comma [0] 2 5 2 4 3 2 3" xfId="36148"/>
    <cellStyle name="Comma [0] 2 5 2 4 3 2 4" xfId="26460"/>
    <cellStyle name="Comma [0] 2 5 2 4 3 3" xfId="43210"/>
    <cellStyle name="Comma [0] 2 5 2 4 3 4" xfId="33524"/>
    <cellStyle name="Comma [0] 2 5 2 4 3 5" xfId="23557"/>
    <cellStyle name="Comma [0] 2 5 2 4 4" xfId="9980"/>
    <cellStyle name="Comma [0] 2 5 2 4 4 2" xfId="44634"/>
    <cellStyle name="Comma [0] 2 5 2 4 4 3" xfId="34948"/>
    <cellStyle name="Comma [0] 2 5 2 4 4 4" xfId="25239"/>
    <cellStyle name="Comma [0] 2 5 2 4 5" xfId="38128"/>
    <cellStyle name="Comma [0] 2 5 2 4 6" xfId="28442"/>
    <cellStyle name="Comma [0] 2 5 2 4 7" xfId="47817"/>
    <cellStyle name="Comma [0] 2 5 2 4 8" xfId="50620"/>
    <cellStyle name="Comma [0] 2 5 2 4 9" xfId="18386"/>
    <cellStyle name="Comma [0] 2 5 2 5" xfId="906"/>
    <cellStyle name="Comma [0] 2 5 2 5 10" xfId="53111"/>
    <cellStyle name="Comma [0] 2 5 2 5 2" xfId="6645"/>
    <cellStyle name="Comma [0] 2 5 2 5 2 2" xfId="15052"/>
    <cellStyle name="Comma [0] 2 5 2 5 2 2 2" xfId="46091"/>
    <cellStyle name="Comma [0] 2 5 2 5 2 2 3" xfId="36405"/>
    <cellStyle name="Comma [0] 2 5 2 5 2 2 4" xfId="26718"/>
    <cellStyle name="Comma [0] 2 5 2 5 2 3" xfId="40397"/>
    <cellStyle name="Comma [0] 2 5 2 5 2 4" xfId="30711"/>
    <cellStyle name="Comma [0] 2 5 2 5 2 5" xfId="20654"/>
    <cellStyle name="Comma [0] 2 5 2 5 2 6" xfId="55911"/>
    <cellStyle name="Comma [0] 2 5 2 5 3" xfId="3840"/>
    <cellStyle name="Comma [0] 2 5 2 5 3 2" xfId="12248"/>
    <cellStyle name="Comma [0] 2 5 2 5 3 2 2" xfId="43211"/>
    <cellStyle name="Comma [0] 2 5 2 5 3 3" xfId="33525"/>
    <cellStyle name="Comma [0] 2 5 2 5 3 4" xfId="23558"/>
    <cellStyle name="Comma [0] 2 5 2 5 4" xfId="9448"/>
    <cellStyle name="Comma [0] 2 5 2 5 4 2" xfId="44891"/>
    <cellStyle name="Comma [0] 2 5 2 5 4 3" xfId="35205"/>
    <cellStyle name="Comma [0] 2 5 2 5 4 4" xfId="25500"/>
    <cellStyle name="Comma [0] 2 5 2 5 5" xfId="37596"/>
    <cellStyle name="Comma [0] 2 5 2 5 6" xfId="27910"/>
    <cellStyle name="Comma [0] 2 5 2 5 7" xfId="47285"/>
    <cellStyle name="Comma [0] 2 5 2 5 8" xfId="50088"/>
    <cellStyle name="Comma [0] 2 5 2 5 9" xfId="17854"/>
    <cellStyle name="Comma [0] 2 5 2 6" xfId="1953"/>
    <cellStyle name="Comma [0] 2 5 2 6 10" xfId="54073"/>
    <cellStyle name="Comma [0] 2 5 2 6 2" xfId="7607"/>
    <cellStyle name="Comma [0] 2 5 2 6 2 2" xfId="16014"/>
    <cellStyle name="Comma [0] 2 5 2 6 2 2 2" xfId="41359"/>
    <cellStyle name="Comma [0] 2 5 2 6 2 3" xfId="31673"/>
    <cellStyle name="Comma [0] 2 5 2 6 2 4" xfId="21616"/>
    <cellStyle name="Comma [0] 2 5 2 6 2 5" xfId="56873"/>
    <cellStyle name="Comma [0] 2 5 2 6 3" xfId="4802"/>
    <cellStyle name="Comma [0] 2 5 2 6 3 2" xfId="13210"/>
    <cellStyle name="Comma [0] 2 5 2 6 3 2 2" xfId="43212"/>
    <cellStyle name="Comma [0] 2 5 2 6 3 3" xfId="33526"/>
    <cellStyle name="Comma [0] 2 5 2 6 3 4" xfId="23559"/>
    <cellStyle name="Comma [0] 2 5 2 6 4" xfId="10410"/>
    <cellStyle name="Comma [0] 2 5 2 6 4 2" xfId="45499"/>
    <cellStyle name="Comma [0] 2 5 2 6 4 3" xfId="35813"/>
    <cellStyle name="Comma [0] 2 5 2 6 4 4" xfId="26125"/>
    <cellStyle name="Comma [0] 2 5 2 6 5" xfId="38558"/>
    <cellStyle name="Comma [0] 2 5 2 6 6" xfId="28872"/>
    <cellStyle name="Comma [0] 2 5 2 6 7" xfId="48247"/>
    <cellStyle name="Comma [0] 2 5 2 6 8" xfId="51050"/>
    <cellStyle name="Comma [0] 2 5 2 6 9" xfId="18816"/>
    <cellStyle name="Comma [0] 2 5 2 7" xfId="2445"/>
    <cellStyle name="Comma [0] 2 5 2 7 2" xfId="8068"/>
    <cellStyle name="Comma [0] 2 5 2 7 2 2" xfId="16475"/>
    <cellStyle name="Comma [0] 2 5 2 7 2 2 2" xfId="41820"/>
    <cellStyle name="Comma [0] 2 5 2 7 2 3" xfId="32134"/>
    <cellStyle name="Comma [0] 2 5 2 7 2 4" xfId="22077"/>
    <cellStyle name="Comma [0] 2 5 2 7 2 5" xfId="57334"/>
    <cellStyle name="Comma [0] 2 5 2 7 3" xfId="5263"/>
    <cellStyle name="Comma [0] 2 5 2 7 3 2" xfId="13671"/>
    <cellStyle name="Comma [0] 2 5 2 7 3 2 2" xfId="43213"/>
    <cellStyle name="Comma [0] 2 5 2 7 3 3" xfId="33527"/>
    <cellStyle name="Comma [0] 2 5 2 7 3 4" xfId="23560"/>
    <cellStyle name="Comma [0] 2 5 2 7 4" xfId="10868"/>
    <cellStyle name="Comma [0] 2 5 2 7 4 2" xfId="39016"/>
    <cellStyle name="Comma [0] 2 5 2 7 5" xfId="29330"/>
    <cellStyle name="Comma [0] 2 5 2 7 6" xfId="48706"/>
    <cellStyle name="Comma [0] 2 5 2 7 7" xfId="51508"/>
    <cellStyle name="Comma [0] 2 5 2 7 8" xfId="19274"/>
    <cellStyle name="Comma [0] 2 5 2 7 9" xfId="54531"/>
    <cellStyle name="Comma [0] 2 5 2 8" xfId="2873"/>
    <cellStyle name="Comma [0] 2 5 2 8 2" xfId="8496"/>
    <cellStyle name="Comma [0] 2 5 2 8 2 2" xfId="16903"/>
    <cellStyle name="Comma [0] 2 5 2 8 2 2 2" xfId="42248"/>
    <cellStyle name="Comma [0] 2 5 2 8 2 3" xfId="32562"/>
    <cellStyle name="Comma [0] 2 5 2 8 2 4" xfId="22505"/>
    <cellStyle name="Comma [0] 2 5 2 8 2 5" xfId="57762"/>
    <cellStyle name="Comma [0] 2 5 2 8 3" xfId="5691"/>
    <cellStyle name="Comma [0] 2 5 2 8 3 2" xfId="14099"/>
    <cellStyle name="Comma [0] 2 5 2 8 3 3" xfId="39444"/>
    <cellStyle name="Comma [0] 2 5 2 8 4" xfId="11296"/>
    <cellStyle name="Comma [0] 2 5 2 8 4 2" xfId="29758"/>
    <cellStyle name="Comma [0] 2 5 2 8 5" xfId="49134"/>
    <cellStyle name="Comma [0] 2 5 2 8 6" xfId="51936"/>
    <cellStyle name="Comma [0] 2 5 2 8 7" xfId="19702"/>
    <cellStyle name="Comma [0] 2 5 2 8 8" xfId="54959"/>
    <cellStyle name="Comma [0] 2 5 2 9" xfId="6113"/>
    <cellStyle name="Comma [0] 2 5 2 9 2" xfId="14520"/>
    <cellStyle name="Comma [0] 2 5 2 9 2 2" xfId="39865"/>
    <cellStyle name="Comma [0] 2 5 2 9 3" xfId="30179"/>
    <cellStyle name="Comma [0] 2 5 2 9 4" xfId="20122"/>
    <cellStyle name="Comma [0] 2 5 2 9 5" xfId="55379"/>
    <cellStyle name="Comma [0] 2 5 3" xfId="239"/>
    <cellStyle name="Comma [0] 2 5 3 10" xfId="46763"/>
    <cellStyle name="Comma [0] 2 5 3 11" xfId="49568"/>
    <cellStyle name="Comma [0] 2 5 3 12" xfId="17334"/>
    <cellStyle name="Comma [0] 2 5 3 13" xfId="52591"/>
    <cellStyle name="Comma [0] 2 5 3 2" xfId="1490"/>
    <cellStyle name="Comma [0] 2 5 3 2 10" xfId="53654"/>
    <cellStyle name="Comma [0] 2 5 3 2 2" xfId="7188"/>
    <cellStyle name="Comma [0] 2 5 3 2 2 2" xfId="15595"/>
    <cellStyle name="Comma [0] 2 5 3 2 2 2 2" xfId="46102"/>
    <cellStyle name="Comma [0] 2 5 3 2 2 2 3" xfId="36416"/>
    <cellStyle name="Comma [0] 2 5 3 2 2 2 4" xfId="26729"/>
    <cellStyle name="Comma [0] 2 5 3 2 2 3" xfId="40940"/>
    <cellStyle name="Comma [0] 2 5 3 2 2 4" xfId="31254"/>
    <cellStyle name="Comma [0] 2 5 3 2 2 5" xfId="21197"/>
    <cellStyle name="Comma [0] 2 5 3 2 2 6" xfId="56454"/>
    <cellStyle name="Comma [0] 2 5 3 2 3" xfId="4383"/>
    <cellStyle name="Comma [0] 2 5 3 2 3 2" xfId="12791"/>
    <cellStyle name="Comma [0] 2 5 3 2 3 2 2" xfId="43214"/>
    <cellStyle name="Comma [0] 2 5 3 2 3 3" xfId="33528"/>
    <cellStyle name="Comma [0] 2 5 3 2 3 4" xfId="23561"/>
    <cellStyle name="Comma [0] 2 5 3 2 4" xfId="9991"/>
    <cellStyle name="Comma [0] 2 5 3 2 4 2" xfId="44902"/>
    <cellStyle name="Comma [0] 2 5 3 2 4 3" xfId="35216"/>
    <cellStyle name="Comma [0] 2 5 3 2 4 4" xfId="25511"/>
    <cellStyle name="Comma [0] 2 5 3 2 5" xfId="38139"/>
    <cellStyle name="Comma [0] 2 5 3 2 6" xfId="28453"/>
    <cellStyle name="Comma [0] 2 5 3 2 7" xfId="47828"/>
    <cellStyle name="Comma [0] 2 5 3 2 8" xfId="50631"/>
    <cellStyle name="Comma [0] 2 5 3 2 9" xfId="18397"/>
    <cellStyle name="Comma [0] 2 5 3 3" xfId="1964"/>
    <cellStyle name="Comma [0] 2 5 3 3 2" xfId="7618"/>
    <cellStyle name="Comma [0] 2 5 3 3 2 2" xfId="16025"/>
    <cellStyle name="Comma [0] 2 5 3 3 2 2 2" xfId="41370"/>
    <cellStyle name="Comma [0] 2 5 3 3 2 3" xfId="31684"/>
    <cellStyle name="Comma [0] 2 5 3 3 2 4" xfId="21627"/>
    <cellStyle name="Comma [0] 2 5 3 3 2 5" xfId="56884"/>
    <cellStyle name="Comma [0] 2 5 3 3 3" xfId="4813"/>
    <cellStyle name="Comma [0] 2 5 3 3 3 2" xfId="13221"/>
    <cellStyle name="Comma [0] 2 5 3 3 3 2 2" xfId="45510"/>
    <cellStyle name="Comma [0] 2 5 3 3 3 3" xfId="35824"/>
    <cellStyle name="Comma [0] 2 5 3 3 3 4" xfId="26136"/>
    <cellStyle name="Comma [0] 2 5 3 3 4" xfId="10421"/>
    <cellStyle name="Comma [0] 2 5 3 3 4 2" xfId="38569"/>
    <cellStyle name="Comma [0] 2 5 3 3 5" xfId="28883"/>
    <cellStyle name="Comma [0] 2 5 3 3 6" xfId="48258"/>
    <cellStyle name="Comma [0] 2 5 3 3 7" xfId="51061"/>
    <cellStyle name="Comma [0] 2 5 3 3 8" xfId="18827"/>
    <cellStyle name="Comma [0] 2 5 3 3 9" xfId="54084"/>
    <cellStyle name="Comma [0] 2 5 3 4" xfId="2456"/>
    <cellStyle name="Comma [0] 2 5 3 4 2" xfId="8079"/>
    <cellStyle name="Comma [0] 2 5 3 4 2 2" xfId="16486"/>
    <cellStyle name="Comma [0] 2 5 3 4 2 2 2" xfId="41831"/>
    <cellStyle name="Comma [0] 2 5 3 4 2 3" xfId="32145"/>
    <cellStyle name="Comma [0] 2 5 3 4 2 4" xfId="22088"/>
    <cellStyle name="Comma [0] 2 5 3 4 2 5" xfId="57345"/>
    <cellStyle name="Comma [0] 2 5 3 4 3" xfId="5274"/>
    <cellStyle name="Comma [0] 2 5 3 4 3 2" xfId="13682"/>
    <cellStyle name="Comma [0] 2 5 3 4 3 3" xfId="39027"/>
    <cellStyle name="Comma [0] 2 5 3 4 4" xfId="10879"/>
    <cellStyle name="Comma [0] 2 5 3 4 4 2" xfId="29341"/>
    <cellStyle name="Comma [0] 2 5 3 4 5" xfId="48717"/>
    <cellStyle name="Comma [0] 2 5 3 4 6" xfId="51519"/>
    <cellStyle name="Comma [0] 2 5 3 4 7" xfId="19285"/>
    <cellStyle name="Comma [0] 2 5 3 4 8" xfId="54542"/>
    <cellStyle name="Comma [0] 2 5 3 5" xfId="2884"/>
    <cellStyle name="Comma [0] 2 5 3 5 2" xfId="8507"/>
    <cellStyle name="Comma [0] 2 5 3 5 2 2" xfId="16914"/>
    <cellStyle name="Comma [0] 2 5 3 5 2 2 2" xfId="42259"/>
    <cellStyle name="Comma [0] 2 5 3 5 2 3" xfId="32573"/>
    <cellStyle name="Comma [0] 2 5 3 5 2 4" xfId="22516"/>
    <cellStyle name="Comma [0] 2 5 3 5 2 5" xfId="57773"/>
    <cellStyle name="Comma [0] 2 5 3 5 3" xfId="5702"/>
    <cellStyle name="Comma [0] 2 5 3 5 3 2" xfId="14110"/>
    <cellStyle name="Comma [0] 2 5 3 5 3 3" xfId="39455"/>
    <cellStyle name="Comma [0] 2 5 3 5 4" xfId="11307"/>
    <cellStyle name="Comma [0] 2 5 3 5 4 2" xfId="29769"/>
    <cellStyle name="Comma [0] 2 5 3 5 5" xfId="49145"/>
    <cellStyle name="Comma [0] 2 5 3 5 6" xfId="51947"/>
    <cellStyle name="Comma [0] 2 5 3 5 7" xfId="19713"/>
    <cellStyle name="Comma [0] 2 5 3 5 8" xfId="54970"/>
    <cellStyle name="Comma [0] 2 5 3 6" xfId="6124"/>
    <cellStyle name="Comma [0] 2 5 3 6 2" xfId="14531"/>
    <cellStyle name="Comma [0] 2 5 3 6 2 2" xfId="39876"/>
    <cellStyle name="Comma [0] 2 5 3 6 3" xfId="30190"/>
    <cellStyle name="Comma [0] 2 5 3 6 4" xfId="20133"/>
    <cellStyle name="Comma [0] 2 5 3 6 5" xfId="55390"/>
    <cellStyle name="Comma [0] 2 5 3 7" xfId="3319"/>
    <cellStyle name="Comma [0] 2 5 3 7 2" xfId="11727"/>
    <cellStyle name="Comma [0] 2 5 3 7 2 2" xfId="44303"/>
    <cellStyle name="Comma [0] 2 5 3 7 3" xfId="34617"/>
    <cellStyle name="Comma [0] 2 5 3 7 4" xfId="24907"/>
    <cellStyle name="Comma [0] 2 5 3 8" xfId="8928"/>
    <cellStyle name="Comma [0] 2 5 3 8 2" xfId="37076"/>
    <cellStyle name="Comma [0] 2 5 3 9" xfId="27390"/>
    <cellStyle name="Comma [0] 2 5 4" xfId="240"/>
    <cellStyle name="Comma [0] 2 5 4 10" xfId="27391"/>
    <cellStyle name="Comma [0] 2 5 4 11" xfId="46764"/>
    <cellStyle name="Comma [0] 2 5 4 12" xfId="49569"/>
    <cellStyle name="Comma [0] 2 5 4 13" xfId="17335"/>
    <cellStyle name="Comma [0] 2 5 4 14" xfId="52592"/>
    <cellStyle name="Comma [0] 2 5 4 2" xfId="1491"/>
    <cellStyle name="Comma [0] 2 5 4 2 10" xfId="53655"/>
    <cellStyle name="Comma [0] 2 5 4 2 2" xfId="7189"/>
    <cellStyle name="Comma [0] 2 5 4 2 2 2" xfId="15596"/>
    <cellStyle name="Comma [0] 2 5 4 2 2 2 2" xfId="43217"/>
    <cellStyle name="Comma [0] 2 5 4 2 2 2 3" xfId="33531"/>
    <cellStyle name="Comma [0] 2 5 4 2 2 2 4" xfId="23564"/>
    <cellStyle name="Comma [0] 2 5 4 2 2 3" xfId="26730"/>
    <cellStyle name="Comma [0] 2 5 4 2 2 3 2" xfId="46103"/>
    <cellStyle name="Comma [0] 2 5 4 2 2 3 3" xfId="36417"/>
    <cellStyle name="Comma [0] 2 5 4 2 2 4" xfId="40941"/>
    <cellStyle name="Comma [0] 2 5 4 2 2 5" xfId="31255"/>
    <cellStyle name="Comma [0] 2 5 4 2 2 6" xfId="21198"/>
    <cellStyle name="Comma [0] 2 5 4 2 2 7" xfId="56455"/>
    <cellStyle name="Comma [0] 2 5 4 2 3" xfId="4384"/>
    <cellStyle name="Comma [0] 2 5 4 2 3 2" xfId="12792"/>
    <cellStyle name="Comma [0] 2 5 4 2 3 2 2" xfId="43216"/>
    <cellStyle name="Comma [0] 2 5 4 2 3 3" xfId="33530"/>
    <cellStyle name="Comma [0] 2 5 4 2 3 4" xfId="23563"/>
    <cellStyle name="Comma [0] 2 5 4 2 4" xfId="9992"/>
    <cellStyle name="Comma [0] 2 5 4 2 4 2" xfId="44903"/>
    <cellStyle name="Comma [0] 2 5 4 2 4 3" xfId="35217"/>
    <cellStyle name="Comma [0] 2 5 4 2 4 4" xfId="25512"/>
    <cellStyle name="Comma [0] 2 5 4 2 5" xfId="38140"/>
    <cellStyle name="Comma [0] 2 5 4 2 6" xfId="28454"/>
    <cellStyle name="Comma [0] 2 5 4 2 7" xfId="47829"/>
    <cellStyle name="Comma [0] 2 5 4 2 8" xfId="50632"/>
    <cellStyle name="Comma [0] 2 5 4 2 9" xfId="18398"/>
    <cellStyle name="Comma [0] 2 5 4 3" xfId="1965"/>
    <cellStyle name="Comma [0] 2 5 4 3 10" xfId="54085"/>
    <cellStyle name="Comma [0] 2 5 4 3 2" xfId="7619"/>
    <cellStyle name="Comma [0] 2 5 4 3 2 2" xfId="16026"/>
    <cellStyle name="Comma [0] 2 5 4 3 2 2 2" xfId="41371"/>
    <cellStyle name="Comma [0] 2 5 4 3 2 3" xfId="31685"/>
    <cellStyle name="Comma [0] 2 5 4 3 2 4" xfId="21628"/>
    <cellStyle name="Comma [0] 2 5 4 3 2 5" xfId="56885"/>
    <cellStyle name="Comma [0] 2 5 4 3 3" xfId="4814"/>
    <cellStyle name="Comma [0] 2 5 4 3 3 2" xfId="13222"/>
    <cellStyle name="Comma [0] 2 5 4 3 3 2 2" xfId="43218"/>
    <cellStyle name="Comma [0] 2 5 4 3 3 3" xfId="33532"/>
    <cellStyle name="Comma [0] 2 5 4 3 3 4" xfId="23565"/>
    <cellStyle name="Comma [0] 2 5 4 3 4" xfId="10422"/>
    <cellStyle name="Comma [0] 2 5 4 3 4 2" xfId="45511"/>
    <cellStyle name="Comma [0] 2 5 4 3 4 3" xfId="35825"/>
    <cellStyle name="Comma [0] 2 5 4 3 4 4" xfId="26137"/>
    <cellStyle name="Comma [0] 2 5 4 3 5" xfId="38570"/>
    <cellStyle name="Comma [0] 2 5 4 3 6" xfId="28884"/>
    <cellStyle name="Comma [0] 2 5 4 3 7" xfId="48259"/>
    <cellStyle name="Comma [0] 2 5 4 3 8" xfId="51062"/>
    <cellStyle name="Comma [0] 2 5 4 3 9" xfId="18828"/>
    <cellStyle name="Comma [0] 2 5 4 4" xfId="2457"/>
    <cellStyle name="Comma [0] 2 5 4 4 2" xfId="8080"/>
    <cellStyle name="Comma [0] 2 5 4 4 2 2" xfId="16487"/>
    <cellStyle name="Comma [0] 2 5 4 4 2 2 2" xfId="41832"/>
    <cellStyle name="Comma [0] 2 5 4 4 2 3" xfId="32146"/>
    <cellStyle name="Comma [0] 2 5 4 4 2 4" xfId="22089"/>
    <cellStyle name="Comma [0] 2 5 4 4 2 5" xfId="57346"/>
    <cellStyle name="Comma [0] 2 5 4 4 3" xfId="5275"/>
    <cellStyle name="Comma [0] 2 5 4 4 3 2" xfId="13683"/>
    <cellStyle name="Comma [0] 2 5 4 4 3 3" xfId="39028"/>
    <cellStyle name="Comma [0] 2 5 4 4 4" xfId="10880"/>
    <cellStyle name="Comma [0] 2 5 4 4 4 2" xfId="29342"/>
    <cellStyle name="Comma [0] 2 5 4 4 5" xfId="48718"/>
    <cellStyle name="Comma [0] 2 5 4 4 6" xfId="51520"/>
    <cellStyle name="Comma [0] 2 5 4 4 7" xfId="19286"/>
    <cellStyle name="Comma [0] 2 5 4 4 8" xfId="54543"/>
    <cellStyle name="Comma [0] 2 5 4 5" xfId="2885"/>
    <cellStyle name="Comma [0] 2 5 4 5 2" xfId="8508"/>
    <cellStyle name="Comma [0] 2 5 4 5 2 2" xfId="16915"/>
    <cellStyle name="Comma [0] 2 5 4 5 2 2 2" xfId="42260"/>
    <cellStyle name="Comma [0] 2 5 4 5 2 3" xfId="32574"/>
    <cellStyle name="Comma [0] 2 5 4 5 2 4" xfId="22517"/>
    <cellStyle name="Comma [0] 2 5 4 5 2 5" xfId="57774"/>
    <cellStyle name="Comma [0] 2 5 4 5 3" xfId="5703"/>
    <cellStyle name="Comma [0] 2 5 4 5 3 2" xfId="14111"/>
    <cellStyle name="Comma [0] 2 5 4 5 3 3" xfId="39456"/>
    <cellStyle name="Comma [0] 2 5 4 5 4" xfId="11308"/>
    <cellStyle name="Comma [0] 2 5 4 5 4 2" xfId="29770"/>
    <cellStyle name="Comma [0] 2 5 4 5 5" xfId="49146"/>
    <cellStyle name="Comma [0] 2 5 4 5 6" xfId="51948"/>
    <cellStyle name="Comma [0] 2 5 4 5 7" xfId="19714"/>
    <cellStyle name="Comma [0] 2 5 4 5 8" xfId="54971"/>
    <cellStyle name="Comma [0] 2 5 4 6" xfId="6125"/>
    <cellStyle name="Comma [0] 2 5 4 6 2" xfId="14532"/>
    <cellStyle name="Comma [0] 2 5 4 6 2 2" xfId="39877"/>
    <cellStyle name="Comma [0] 2 5 4 6 3" xfId="30191"/>
    <cellStyle name="Comma [0] 2 5 4 6 4" xfId="20134"/>
    <cellStyle name="Comma [0] 2 5 4 6 5" xfId="55391"/>
    <cellStyle name="Comma [0] 2 5 4 7" xfId="3320"/>
    <cellStyle name="Comma [0] 2 5 4 7 2" xfId="11728"/>
    <cellStyle name="Comma [0] 2 5 4 7 2 2" xfId="43215"/>
    <cellStyle name="Comma [0] 2 5 4 7 3" xfId="33529"/>
    <cellStyle name="Comma [0] 2 5 4 7 4" xfId="23562"/>
    <cellStyle name="Comma [0] 2 5 4 8" xfId="8929"/>
    <cellStyle name="Comma [0] 2 5 4 8 2" xfId="44304"/>
    <cellStyle name="Comma [0] 2 5 4 8 3" xfId="34618"/>
    <cellStyle name="Comma [0] 2 5 4 8 4" xfId="24908"/>
    <cellStyle name="Comma [0] 2 5 4 9" xfId="37077"/>
    <cellStyle name="Comma [0] 2 5 5" xfId="1478"/>
    <cellStyle name="Comma [0] 2 5 5 10" xfId="47816"/>
    <cellStyle name="Comma [0] 2 5 5 11" xfId="50619"/>
    <cellStyle name="Comma [0] 2 5 5 12" xfId="18385"/>
    <cellStyle name="Comma [0] 2 5 5 13" xfId="53642"/>
    <cellStyle name="Comma [0] 2 5 5 2" xfId="1952"/>
    <cellStyle name="Comma [0] 2 5 5 2 10" xfId="54072"/>
    <cellStyle name="Comma [0] 2 5 5 2 2" xfId="7606"/>
    <cellStyle name="Comma [0] 2 5 5 2 2 2" xfId="16013"/>
    <cellStyle name="Comma [0] 2 5 5 2 2 2 2" xfId="41358"/>
    <cellStyle name="Comma [0] 2 5 5 2 2 3" xfId="31672"/>
    <cellStyle name="Comma [0] 2 5 5 2 2 4" xfId="21615"/>
    <cellStyle name="Comma [0] 2 5 5 2 2 5" xfId="56872"/>
    <cellStyle name="Comma [0] 2 5 5 2 3" xfId="4801"/>
    <cellStyle name="Comma [0] 2 5 5 2 3 2" xfId="13209"/>
    <cellStyle name="Comma [0] 2 5 5 2 3 2 2" xfId="43220"/>
    <cellStyle name="Comma [0] 2 5 5 2 3 3" xfId="33534"/>
    <cellStyle name="Comma [0] 2 5 5 2 3 4" xfId="23567"/>
    <cellStyle name="Comma [0] 2 5 5 2 4" xfId="10409"/>
    <cellStyle name="Comma [0] 2 5 5 2 4 2" xfId="46090"/>
    <cellStyle name="Comma [0] 2 5 5 2 4 3" xfId="36404"/>
    <cellStyle name="Comma [0] 2 5 5 2 4 4" xfId="26717"/>
    <cellStyle name="Comma [0] 2 5 5 2 5" xfId="38557"/>
    <cellStyle name="Comma [0] 2 5 5 2 6" xfId="28871"/>
    <cellStyle name="Comma [0] 2 5 5 2 7" xfId="48246"/>
    <cellStyle name="Comma [0] 2 5 5 2 8" xfId="51049"/>
    <cellStyle name="Comma [0] 2 5 5 2 9" xfId="18815"/>
    <cellStyle name="Comma [0] 2 5 5 3" xfId="2444"/>
    <cellStyle name="Comma [0] 2 5 5 3 2" xfId="8067"/>
    <cellStyle name="Comma [0] 2 5 5 3 2 2" xfId="16474"/>
    <cellStyle name="Comma [0] 2 5 5 3 2 2 2" xfId="41819"/>
    <cellStyle name="Comma [0] 2 5 5 3 2 3" xfId="32133"/>
    <cellStyle name="Comma [0] 2 5 5 3 2 4" xfId="22076"/>
    <cellStyle name="Comma [0] 2 5 5 3 2 5" xfId="57333"/>
    <cellStyle name="Comma [0] 2 5 5 3 3" xfId="5262"/>
    <cellStyle name="Comma [0] 2 5 5 3 3 2" xfId="13670"/>
    <cellStyle name="Comma [0] 2 5 5 3 3 3" xfId="39015"/>
    <cellStyle name="Comma [0] 2 5 5 3 4" xfId="10867"/>
    <cellStyle name="Comma [0] 2 5 5 3 4 2" xfId="29329"/>
    <cellStyle name="Comma [0] 2 5 5 3 5" xfId="48705"/>
    <cellStyle name="Comma [0] 2 5 5 3 6" xfId="51507"/>
    <cellStyle name="Comma [0] 2 5 5 3 7" xfId="19273"/>
    <cellStyle name="Comma [0] 2 5 5 3 8" xfId="54530"/>
    <cellStyle name="Comma [0] 2 5 5 4" xfId="2872"/>
    <cellStyle name="Comma [0] 2 5 5 4 2" xfId="8495"/>
    <cellStyle name="Comma [0] 2 5 5 4 2 2" xfId="16902"/>
    <cellStyle name="Comma [0] 2 5 5 4 2 2 2" xfId="42247"/>
    <cellStyle name="Comma [0] 2 5 5 4 2 3" xfId="32561"/>
    <cellStyle name="Comma [0] 2 5 5 4 2 4" xfId="22504"/>
    <cellStyle name="Comma [0] 2 5 5 4 2 5" xfId="57761"/>
    <cellStyle name="Comma [0] 2 5 5 4 3" xfId="5690"/>
    <cellStyle name="Comma [0] 2 5 5 4 3 2" xfId="14098"/>
    <cellStyle name="Comma [0] 2 5 5 4 3 3" xfId="39443"/>
    <cellStyle name="Comma [0] 2 5 5 4 4" xfId="11295"/>
    <cellStyle name="Comma [0] 2 5 5 4 4 2" xfId="29757"/>
    <cellStyle name="Comma [0] 2 5 5 4 5" xfId="49133"/>
    <cellStyle name="Comma [0] 2 5 5 4 6" xfId="51935"/>
    <cellStyle name="Comma [0] 2 5 5 4 7" xfId="19701"/>
    <cellStyle name="Comma [0] 2 5 5 4 8" xfId="54958"/>
    <cellStyle name="Comma [0] 2 5 5 5" xfId="7176"/>
    <cellStyle name="Comma [0] 2 5 5 5 2" xfId="15583"/>
    <cellStyle name="Comma [0] 2 5 5 5 2 2" xfId="40928"/>
    <cellStyle name="Comma [0] 2 5 5 5 3" xfId="31242"/>
    <cellStyle name="Comma [0] 2 5 5 5 4" xfId="21185"/>
    <cellStyle name="Comma [0] 2 5 5 5 5" xfId="56442"/>
    <cellStyle name="Comma [0] 2 5 5 6" xfId="4371"/>
    <cellStyle name="Comma [0] 2 5 5 6 2" xfId="12779"/>
    <cellStyle name="Comma [0] 2 5 5 6 2 2" xfId="43219"/>
    <cellStyle name="Comma [0] 2 5 5 6 3" xfId="33533"/>
    <cellStyle name="Comma [0] 2 5 5 6 4" xfId="23566"/>
    <cellStyle name="Comma [0] 2 5 5 7" xfId="9979"/>
    <cellStyle name="Comma [0] 2 5 5 7 2" xfId="44890"/>
    <cellStyle name="Comma [0] 2 5 5 7 3" xfId="35204"/>
    <cellStyle name="Comma [0] 2 5 5 7 4" xfId="25499"/>
    <cellStyle name="Comma [0] 2 5 5 8" xfId="38127"/>
    <cellStyle name="Comma [0] 2 5 5 9" xfId="28441"/>
    <cellStyle name="Comma [0] 2 5 6" xfId="1342"/>
    <cellStyle name="Comma [0] 2 5 6 10" xfId="53533"/>
    <cellStyle name="Comma [0] 2 5 6 2" xfId="7067"/>
    <cellStyle name="Comma [0] 2 5 6 2 2" xfId="15474"/>
    <cellStyle name="Comma [0] 2 5 6 2 2 2" xfId="43222"/>
    <cellStyle name="Comma [0] 2 5 6 2 2 3" xfId="33536"/>
    <cellStyle name="Comma [0] 2 5 6 2 2 4" xfId="23569"/>
    <cellStyle name="Comma [0] 2 5 6 2 3" xfId="40819"/>
    <cellStyle name="Comma [0] 2 5 6 2 4" xfId="31133"/>
    <cellStyle name="Comma [0] 2 5 6 2 5" xfId="21076"/>
    <cellStyle name="Comma [0] 2 5 6 2 6" xfId="56333"/>
    <cellStyle name="Comma [0] 2 5 6 3" xfId="4262"/>
    <cellStyle name="Comma [0] 2 5 6 3 2" xfId="12670"/>
    <cellStyle name="Comma [0] 2 5 6 3 2 2" xfId="43221"/>
    <cellStyle name="Comma [0] 2 5 6 3 3" xfId="33535"/>
    <cellStyle name="Comma [0] 2 5 6 3 4" xfId="23568"/>
    <cellStyle name="Comma [0] 2 5 6 4" xfId="9870"/>
    <cellStyle name="Comma [0] 2 5 6 4 2" xfId="45498"/>
    <cellStyle name="Comma [0] 2 5 6 4 3" xfId="35812"/>
    <cellStyle name="Comma [0] 2 5 6 4 4" xfId="26124"/>
    <cellStyle name="Comma [0] 2 5 6 5" xfId="38018"/>
    <cellStyle name="Comma [0] 2 5 6 6" xfId="28332"/>
    <cellStyle name="Comma [0] 2 5 6 7" xfId="47707"/>
    <cellStyle name="Comma [0] 2 5 6 8" xfId="50510"/>
    <cellStyle name="Comma [0] 2 5 6 9" xfId="18276"/>
    <cellStyle name="Comma [0] 2 5 7" xfId="1843"/>
    <cellStyle name="Comma [0] 2 5 7 2" xfId="7497"/>
    <cellStyle name="Comma [0] 2 5 7 2 2" xfId="15904"/>
    <cellStyle name="Comma [0] 2 5 7 2 2 2" xfId="43224"/>
    <cellStyle name="Comma [0] 2 5 7 2 2 3" xfId="33538"/>
    <cellStyle name="Comma [0] 2 5 7 2 2 4" xfId="23571"/>
    <cellStyle name="Comma [0] 2 5 7 2 3" xfId="41249"/>
    <cellStyle name="Comma [0] 2 5 7 2 4" xfId="31563"/>
    <cellStyle name="Comma [0] 2 5 7 2 5" xfId="21506"/>
    <cellStyle name="Comma [0] 2 5 7 2 6" xfId="56763"/>
    <cellStyle name="Comma [0] 2 5 7 3" xfId="4692"/>
    <cellStyle name="Comma [0] 2 5 7 3 2" xfId="13100"/>
    <cellStyle name="Comma [0] 2 5 7 3 2 2" xfId="43223"/>
    <cellStyle name="Comma [0] 2 5 7 3 3" xfId="33537"/>
    <cellStyle name="Comma [0] 2 5 7 3 4" xfId="23570"/>
    <cellStyle name="Comma [0] 2 5 7 4" xfId="10300"/>
    <cellStyle name="Comma [0] 2 5 7 4 2" xfId="38448"/>
    <cellStyle name="Comma [0] 2 5 7 5" xfId="28762"/>
    <cellStyle name="Comma [0] 2 5 7 6" xfId="48137"/>
    <cellStyle name="Comma [0] 2 5 7 7" xfId="50940"/>
    <cellStyle name="Comma [0] 2 5 7 8" xfId="18706"/>
    <cellStyle name="Comma [0] 2 5 7 9" xfId="53963"/>
    <cellStyle name="Comma [0] 2 5 8" xfId="2335"/>
    <cellStyle name="Comma [0] 2 5 8 2" xfId="7958"/>
    <cellStyle name="Comma [0] 2 5 8 2 2" xfId="16365"/>
    <cellStyle name="Comma [0] 2 5 8 2 2 2" xfId="41710"/>
    <cellStyle name="Comma [0] 2 5 8 2 3" xfId="32024"/>
    <cellStyle name="Comma [0] 2 5 8 2 4" xfId="21967"/>
    <cellStyle name="Comma [0] 2 5 8 2 5" xfId="57224"/>
    <cellStyle name="Comma [0] 2 5 8 3" xfId="5153"/>
    <cellStyle name="Comma [0] 2 5 8 3 2" xfId="13561"/>
    <cellStyle name="Comma [0] 2 5 8 3 2 2" xfId="43225"/>
    <cellStyle name="Comma [0] 2 5 8 3 3" xfId="33539"/>
    <cellStyle name="Comma [0] 2 5 8 3 4" xfId="23572"/>
    <cellStyle name="Comma [0] 2 5 8 4" xfId="10758"/>
    <cellStyle name="Comma [0] 2 5 8 4 2" xfId="38906"/>
    <cellStyle name="Comma [0] 2 5 8 5" xfId="29220"/>
    <cellStyle name="Comma [0] 2 5 8 6" xfId="48596"/>
    <cellStyle name="Comma [0] 2 5 8 7" xfId="51398"/>
    <cellStyle name="Comma [0] 2 5 8 8" xfId="19164"/>
    <cellStyle name="Comma [0] 2 5 8 9" xfId="54421"/>
    <cellStyle name="Comma [0] 2 5 9" xfId="2763"/>
    <cellStyle name="Comma [0] 2 5 9 2" xfId="8386"/>
    <cellStyle name="Comma [0] 2 5 9 2 2" xfId="16793"/>
    <cellStyle name="Comma [0] 2 5 9 2 2 2" xfId="42138"/>
    <cellStyle name="Comma [0] 2 5 9 2 3" xfId="32452"/>
    <cellStyle name="Comma [0] 2 5 9 2 4" xfId="22395"/>
    <cellStyle name="Comma [0] 2 5 9 2 5" xfId="57652"/>
    <cellStyle name="Comma [0] 2 5 9 3" xfId="5581"/>
    <cellStyle name="Comma [0] 2 5 9 3 2" xfId="13989"/>
    <cellStyle name="Comma [0] 2 5 9 3 3" xfId="39334"/>
    <cellStyle name="Comma [0] 2 5 9 4" xfId="11186"/>
    <cellStyle name="Comma [0] 2 5 9 4 2" xfId="29648"/>
    <cellStyle name="Comma [0] 2 5 9 5" xfId="49024"/>
    <cellStyle name="Comma [0] 2 5 9 6" xfId="51826"/>
    <cellStyle name="Comma [0] 2 5 9 7" xfId="19592"/>
    <cellStyle name="Comma [0] 2 5 9 8" xfId="54849"/>
    <cellStyle name="Comma [0] 2 6" xfId="241"/>
    <cellStyle name="Comma [0] 2 6 10" xfId="8930"/>
    <cellStyle name="Comma [0] 2 6 10 2" xfId="42851"/>
    <cellStyle name="Comma [0] 2 6 10 3" xfId="33165"/>
    <cellStyle name="Comma [0] 2 6 10 4" xfId="23108"/>
    <cellStyle name="Comma [0] 2 6 11" xfId="24909"/>
    <cellStyle name="Comma [0] 2 6 11 2" xfId="44305"/>
    <cellStyle name="Comma [0] 2 6 11 3" xfId="34619"/>
    <cellStyle name="Comma [0] 2 6 12" xfId="37078"/>
    <cellStyle name="Comma [0] 2 6 13" xfId="27392"/>
    <cellStyle name="Comma [0] 2 6 14" xfId="46765"/>
    <cellStyle name="Comma [0] 2 6 15" xfId="49570"/>
    <cellStyle name="Comma [0] 2 6 16" xfId="17336"/>
    <cellStyle name="Comma [0] 2 6 17" xfId="52288"/>
    <cellStyle name="Comma [0] 2 6 18" xfId="52593"/>
    <cellStyle name="Comma [0] 2 6 2" xfId="1492"/>
    <cellStyle name="Comma [0] 2 6 2 10" xfId="47830"/>
    <cellStyle name="Comma [0] 2 6 2 11" xfId="50633"/>
    <cellStyle name="Comma [0] 2 6 2 12" xfId="18399"/>
    <cellStyle name="Comma [0] 2 6 2 13" xfId="53656"/>
    <cellStyle name="Comma [0] 2 6 2 2" xfId="1966"/>
    <cellStyle name="Comma [0] 2 6 2 2 2" xfId="7620"/>
    <cellStyle name="Comma [0] 2 6 2 2 2 2" xfId="16027"/>
    <cellStyle name="Comma [0] 2 6 2 2 2 2 2" xfId="46438"/>
    <cellStyle name="Comma [0] 2 6 2 2 2 2 3" xfId="36752"/>
    <cellStyle name="Comma [0] 2 6 2 2 2 2 4" xfId="27065"/>
    <cellStyle name="Comma [0] 2 6 2 2 2 3" xfId="41372"/>
    <cellStyle name="Comma [0] 2 6 2 2 2 4" xfId="31686"/>
    <cellStyle name="Comma [0] 2 6 2 2 2 5" xfId="21629"/>
    <cellStyle name="Comma [0] 2 6 2 2 2 6" xfId="56886"/>
    <cellStyle name="Comma [0] 2 6 2 2 3" xfId="4815"/>
    <cellStyle name="Comma [0] 2 6 2 2 3 2" xfId="13223"/>
    <cellStyle name="Comma [0] 2 6 2 2 3 2 2" xfId="45238"/>
    <cellStyle name="Comma [0] 2 6 2 2 3 3" xfId="35552"/>
    <cellStyle name="Comma [0] 2 6 2 2 3 4" xfId="25848"/>
    <cellStyle name="Comma [0] 2 6 2 2 4" xfId="10423"/>
    <cellStyle name="Comma [0] 2 6 2 2 4 2" xfId="38571"/>
    <cellStyle name="Comma [0] 2 6 2 2 5" xfId="28885"/>
    <cellStyle name="Comma [0] 2 6 2 2 6" xfId="48260"/>
    <cellStyle name="Comma [0] 2 6 2 2 7" xfId="51063"/>
    <cellStyle name="Comma [0] 2 6 2 2 8" xfId="18829"/>
    <cellStyle name="Comma [0] 2 6 2 2 9" xfId="54086"/>
    <cellStyle name="Comma [0] 2 6 2 3" xfId="2458"/>
    <cellStyle name="Comma [0] 2 6 2 3 2" xfId="8081"/>
    <cellStyle name="Comma [0] 2 6 2 3 2 2" xfId="16488"/>
    <cellStyle name="Comma [0] 2 6 2 3 2 2 2" xfId="41833"/>
    <cellStyle name="Comma [0] 2 6 2 3 2 3" xfId="32147"/>
    <cellStyle name="Comma [0] 2 6 2 3 2 4" xfId="22090"/>
    <cellStyle name="Comma [0] 2 6 2 3 2 5" xfId="57347"/>
    <cellStyle name="Comma [0] 2 6 2 3 3" xfId="5276"/>
    <cellStyle name="Comma [0] 2 6 2 3 3 2" xfId="13684"/>
    <cellStyle name="Comma [0] 2 6 2 3 3 2 2" xfId="45845"/>
    <cellStyle name="Comma [0] 2 6 2 3 3 3" xfId="36159"/>
    <cellStyle name="Comma [0] 2 6 2 3 3 4" xfId="26471"/>
    <cellStyle name="Comma [0] 2 6 2 3 4" xfId="10881"/>
    <cellStyle name="Comma [0] 2 6 2 3 4 2" xfId="39029"/>
    <cellStyle name="Comma [0] 2 6 2 3 5" xfId="29343"/>
    <cellStyle name="Comma [0] 2 6 2 3 6" xfId="48719"/>
    <cellStyle name="Comma [0] 2 6 2 3 7" xfId="51521"/>
    <cellStyle name="Comma [0] 2 6 2 3 8" xfId="19287"/>
    <cellStyle name="Comma [0] 2 6 2 3 9" xfId="54544"/>
    <cellStyle name="Comma [0] 2 6 2 4" xfId="2886"/>
    <cellStyle name="Comma [0] 2 6 2 4 2" xfId="8509"/>
    <cellStyle name="Comma [0] 2 6 2 4 2 2" xfId="16916"/>
    <cellStyle name="Comma [0] 2 6 2 4 2 2 2" xfId="42261"/>
    <cellStyle name="Comma [0] 2 6 2 4 2 3" xfId="32575"/>
    <cellStyle name="Comma [0] 2 6 2 4 2 4" xfId="22518"/>
    <cellStyle name="Comma [0] 2 6 2 4 2 5" xfId="57775"/>
    <cellStyle name="Comma [0] 2 6 2 4 3" xfId="5704"/>
    <cellStyle name="Comma [0] 2 6 2 4 3 2" xfId="14112"/>
    <cellStyle name="Comma [0] 2 6 2 4 3 3" xfId="39457"/>
    <cellStyle name="Comma [0] 2 6 2 4 4" xfId="11309"/>
    <cellStyle name="Comma [0] 2 6 2 4 4 2" xfId="29771"/>
    <cellStyle name="Comma [0] 2 6 2 4 5" xfId="49147"/>
    <cellStyle name="Comma [0] 2 6 2 4 6" xfId="51949"/>
    <cellStyle name="Comma [0] 2 6 2 4 7" xfId="19715"/>
    <cellStyle name="Comma [0] 2 6 2 4 8" xfId="54972"/>
    <cellStyle name="Comma [0] 2 6 2 5" xfId="7190"/>
    <cellStyle name="Comma [0] 2 6 2 5 2" xfId="15597"/>
    <cellStyle name="Comma [0] 2 6 2 5 2 2" xfId="40942"/>
    <cellStyle name="Comma [0] 2 6 2 5 3" xfId="31256"/>
    <cellStyle name="Comma [0] 2 6 2 5 4" xfId="21199"/>
    <cellStyle name="Comma [0] 2 6 2 5 5" xfId="56456"/>
    <cellStyle name="Comma [0] 2 6 2 6" xfId="4385"/>
    <cellStyle name="Comma [0] 2 6 2 6 2" xfId="12793"/>
    <cellStyle name="Comma [0] 2 6 2 6 2 2" xfId="43226"/>
    <cellStyle name="Comma [0] 2 6 2 6 3" xfId="33540"/>
    <cellStyle name="Comma [0] 2 6 2 6 4" xfId="23573"/>
    <cellStyle name="Comma [0] 2 6 2 7" xfId="9993"/>
    <cellStyle name="Comma [0] 2 6 2 7 2" xfId="44645"/>
    <cellStyle name="Comma [0] 2 6 2 7 3" xfId="34959"/>
    <cellStyle name="Comma [0] 2 6 2 7 4" xfId="25250"/>
    <cellStyle name="Comma [0] 2 6 2 8" xfId="38141"/>
    <cellStyle name="Comma [0] 2 6 2 9" xfId="28455"/>
    <cellStyle name="Comma [0] 2 6 3" xfId="1343"/>
    <cellStyle name="Comma [0] 2 6 3 10" xfId="53534"/>
    <cellStyle name="Comma [0] 2 6 3 2" xfId="7068"/>
    <cellStyle name="Comma [0] 2 6 3 2 2" xfId="15475"/>
    <cellStyle name="Comma [0] 2 6 3 2 2 2" xfId="46104"/>
    <cellStyle name="Comma [0] 2 6 3 2 2 3" xfId="36418"/>
    <cellStyle name="Comma [0] 2 6 3 2 2 4" xfId="26731"/>
    <cellStyle name="Comma [0] 2 6 3 2 3" xfId="40820"/>
    <cellStyle name="Comma [0] 2 6 3 2 4" xfId="31134"/>
    <cellStyle name="Comma [0] 2 6 3 2 5" xfId="21077"/>
    <cellStyle name="Comma [0] 2 6 3 2 6" xfId="56334"/>
    <cellStyle name="Comma [0] 2 6 3 3" xfId="4263"/>
    <cellStyle name="Comma [0] 2 6 3 3 2" xfId="12671"/>
    <cellStyle name="Comma [0] 2 6 3 3 2 2" xfId="43227"/>
    <cellStyle name="Comma [0] 2 6 3 3 3" xfId="33541"/>
    <cellStyle name="Comma [0] 2 6 3 3 4" xfId="23574"/>
    <cellStyle name="Comma [0] 2 6 3 4" xfId="9871"/>
    <cellStyle name="Comma [0] 2 6 3 4 2" xfId="44904"/>
    <cellStyle name="Comma [0] 2 6 3 4 3" xfId="35218"/>
    <cellStyle name="Comma [0] 2 6 3 4 4" xfId="25513"/>
    <cellStyle name="Comma [0] 2 6 3 5" xfId="38019"/>
    <cellStyle name="Comma [0] 2 6 3 6" xfId="28333"/>
    <cellStyle name="Comma [0] 2 6 3 7" xfId="47708"/>
    <cellStyle name="Comma [0] 2 6 3 8" xfId="50511"/>
    <cellStyle name="Comma [0] 2 6 3 9" xfId="18277"/>
    <cellStyle name="Comma [0] 2 6 4" xfId="917"/>
    <cellStyle name="Comma [0] 2 6 4 2" xfId="6656"/>
    <cellStyle name="Comma [0] 2 6 4 2 2" xfId="15063"/>
    <cellStyle name="Comma [0] 2 6 4 2 2 2" xfId="40408"/>
    <cellStyle name="Comma [0] 2 6 4 2 3" xfId="30722"/>
    <cellStyle name="Comma [0] 2 6 4 2 4" xfId="20665"/>
    <cellStyle name="Comma [0] 2 6 4 2 5" xfId="55922"/>
    <cellStyle name="Comma [0] 2 6 4 3" xfId="3851"/>
    <cellStyle name="Comma [0] 2 6 4 3 2" xfId="12259"/>
    <cellStyle name="Comma [0] 2 6 4 3 2 2" xfId="45512"/>
    <cellStyle name="Comma [0] 2 6 4 3 3" xfId="35826"/>
    <cellStyle name="Comma [0] 2 6 4 3 4" xfId="26138"/>
    <cellStyle name="Comma [0] 2 6 4 4" xfId="9459"/>
    <cellStyle name="Comma [0] 2 6 4 4 2" xfId="37607"/>
    <cellStyle name="Comma [0] 2 6 4 5" xfId="27921"/>
    <cellStyle name="Comma [0] 2 6 4 6" xfId="47296"/>
    <cellStyle name="Comma [0] 2 6 4 7" xfId="50099"/>
    <cellStyle name="Comma [0] 2 6 4 8" xfId="17865"/>
    <cellStyle name="Comma [0] 2 6 4 9" xfId="53122"/>
    <cellStyle name="Comma [0] 2 6 5" xfId="1844"/>
    <cellStyle name="Comma [0] 2 6 5 2" xfId="7498"/>
    <cellStyle name="Comma [0] 2 6 5 2 2" xfId="15905"/>
    <cellStyle name="Comma [0] 2 6 5 2 2 2" xfId="41250"/>
    <cellStyle name="Comma [0] 2 6 5 2 3" xfId="31564"/>
    <cellStyle name="Comma [0] 2 6 5 2 4" xfId="21507"/>
    <cellStyle name="Comma [0] 2 6 5 2 5" xfId="56764"/>
    <cellStyle name="Comma [0] 2 6 5 3" xfId="4693"/>
    <cellStyle name="Comma [0] 2 6 5 3 2" xfId="13101"/>
    <cellStyle name="Comma [0] 2 6 5 3 3" xfId="38449"/>
    <cellStyle name="Comma [0] 2 6 5 4" xfId="10301"/>
    <cellStyle name="Comma [0] 2 6 5 4 2" xfId="28763"/>
    <cellStyle name="Comma [0] 2 6 5 5" xfId="48138"/>
    <cellStyle name="Comma [0] 2 6 5 6" xfId="50941"/>
    <cellStyle name="Comma [0] 2 6 5 7" xfId="18707"/>
    <cellStyle name="Comma [0] 2 6 5 8" xfId="53964"/>
    <cellStyle name="Comma [0] 2 6 6" xfId="2336"/>
    <cellStyle name="Comma [0] 2 6 6 2" xfId="7959"/>
    <cellStyle name="Comma [0] 2 6 6 2 2" xfId="16366"/>
    <cellStyle name="Comma [0] 2 6 6 2 2 2" xfId="41711"/>
    <cellStyle name="Comma [0] 2 6 6 2 3" xfId="32025"/>
    <cellStyle name="Comma [0] 2 6 6 2 4" xfId="21968"/>
    <cellStyle name="Comma [0] 2 6 6 2 5" xfId="57225"/>
    <cellStyle name="Comma [0] 2 6 6 3" xfId="5154"/>
    <cellStyle name="Comma [0] 2 6 6 3 2" xfId="13562"/>
    <cellStyle name="Comma [0] 2 6 6 3 3" xfId="38907"/>
    <cellStyle name="Comma [0] 2 6 6 4" xfId="10759"/>
    <cellStyle name="Comma [0] 2 6 6 4 2" xfId="29221"/>
    <cellStyle name="Comma [0] 2 6 6 5" xfId="48597"/>
    <cellStyle name="Comma [0] 2 6 6 6" xfId="51399"/>
    <cellStyle name="Comma [0] 2 6 6 7" xfId="19165"/>
    <cellStyle name="Comma [0] 2 6 6 8" xfId="54422"/>
    <cellStyle name="Comma [0] 2 6 7" xfId="2764"/>
    <cellStyle name="Comma [0] 2 6 7 2" xfId="8387"/>
    <cellStyle name="Comma [0] 2 6 7 2 2" xfId="16794"/>
    <cellStyle name="Comma [0] 2 6 7 2 2 2" xfId="42139"/>
    <cellStyle name="Comma [0] 2 6 7 2 3" xfId="32453"/>
    <cellStyle name="Comma [0] 2 6 7 2 4" xfId="22396"/>
    <cellStyle name="Comma [0] 2 6 7 2 5" xfId="57653"/>
    <cellStyle name="Comma [0] 2 6 7 3" xfId="5582"/>
    <cellStyle name="Comma [0] 2 6 7 3 2" xfId="13990"/>
    <cellStyle name="Comma [0] 2 6 7 3 3" xfId="39335"/>
    <cellStyle name="Comma [0] 2 6 7 4" xfId="11187"/>
    <cellStyle name="Comma [0] 2 6 7 4 2" xfId="29649"/>
    <cellStyle name="Comma [0] 2 6 7 5" xfId="49025"/>
    <cellStyle name="Comma [0] 2 6 7 6" xfId="51827"/>
    <cellStyle name="Comma [0] 2 6 7 7" xfId="19593"/>
    <cellStyle name="Comma [0] 2 6 7 8" xfId="54850"/>
    <cellStyle name="Comma [0] 2 6 8" xfId="6126"/>
    <cellStyle name="Comma [0] 2 6 8 2" xfId="14533"/>
    <cellStyle name="Comma [0] 2 6 8 2 2" xfId="39878"/>
    <cellStyle name="Comma [0] 2 6 8 3" xfId="30192"/>
    <cellStyle name="Comma [0] 2 6 8 4" xfId="20135"/>
    <cellStyle name="Comma [0] 2 6 8 5" xfId="55392"/>
    <cellStyle name="Comma [0] 2 6 9" xfId="3321"/>
    <cellStyle name="Comma [0] 2 6 9 2" xfId="11729"/>
    <cellStyle name="Comma [0] 2 6 9 2 2" xfId="42600"/>
    <cellStyle name="Comma [0] 2 6 9 3" xfId="32914"/>
    <cellStyle name="Comma [0] 2 6 9 4" xfId="22857"/>
    <cellStyle name="Comma [0] 2 7" xfId="242"/>
    <cellStyle name="Comma [0] 2 7 10" xfId="24910"/>
    <cellStyle name="Comma [0] 2 7 10 2" xfId="44306"/>
    <cellStyle name="Comma [0] 2 7 10 3" xfId="34620"/>
    <cellStyle name="Comma [0] 2 7 11" xfId="37079"/>
    <cellStyle name="Comma [0] 2 7 12" xfId="27393"/>
    <cellStyle name="Comma [0] 2 7 13" xfId="46766"/>
    <cellStyle name="Comma [0] 2 7 14" xfId="49571"/>
    <cellStyle name="Comma [0] 2 7 15" xfId="17337"/>
    <cellStyle name="Comma [0] 2 7 16" xfId="52289"/>
    <cellStyle name="Comma [0] 2 7 17" xfId="52594"/>
    <cellStyle name="Comma [0] 2 7 2" xfId="1493"/>
    <cellStyle name="Comma [0] 2 7 2 10" xfId="53657"/>
    <cellStyle name="Comma [0] 2 7 2 2" xfId="7191"/>
    <cellStyle name="Comma [0] 2 7 2 2 2" xfId="15598"/>
    <cellStyle name="Comma [0] 2 7 2 2 2 2" xfId="46439"/>
    <cellStyle name="Comma [0] 2 7 2 2 2 3" xfId="36753"/>
    <cellStyle name="Comma [0] 2 7 2 2 2 4" xfId="27066"/>
    <cellStyle name="Comma [0] 2 7 2 2 3" xfId="25849"/>
    <cellStyle name="Comma [0] 2 7 2 2 3 2" xfId="45239"/>
    <cellStyle name="Comma [0] 2 7 2 2 3 3" xfId="35553"/>
    <cellStyle name="Comma [0] 2 7 2 2 4" xfId="40943"/>
    <cellStyle name="Comma [0] 2 7 2 2 5" xfId="31257"/>
    <cellStyle name="Comma [0] 2 7 2 2 6" xfId="21200"/>
    <cellStyle name="Comma [0] 2 7 2 2 7" xfId="56457"/>
    <cellStyle name="Comma [0] 2 7 2 3" xfId="4386"/>
    <cellStyle name="Comma [0] 2 7 2 3 2" xfId="12794"/>
    <cellStyle name="Comma [0] 2 7 2 3 2 2" xfId="45846"/>
    <cellStyle name="Comma [0] 2 7 2 3 2 3" xfId="36160"/>
    <cellStyle name="Comma [0] 2 7 2 3 2 4" xfId="26472"/>
    <cellStyle name="Comma [0] 2 7 2 3 3" xfId="43228"/>
    <cellStyle name="Comma [0] 2 7 2 3 4" xfId="33542"/>
    <cellStyle name="Comma [0] 2 7 2 3 5" xfId="23575"/>
    <cellStyle name="Comma [0] 2 7 2 4" xfId="9994"/>
    <cellStyle name="Comma [0] 2 7 2 4 2" xfId="44646"/>
    <cellStyle name="Comma [0] 2 7 2 4 3" xfId="34960"/>
    <cellStyle name="Comma [0] 2 7 2 4 4" xfId="25251"/>
    <cellStyle name="Comma [0] 2 7 2 5" xfId="38142"/>
    <cellStyle name="Comma [0] 2 7 2 6" xfId="28456"/>
    <cellStyle name="Comma [0] 2 7 2 7" xfId="47831"/>
    <cellStyle name="Comma [0] 2 7 2 8" xfId="50634"/>
    <cellStyle name="Comma [0] 2 7 2 9" xfId="18400"/>
    <cellStyle name="Comma [0] 2 7 3" xfId="918"/>
    <cellStyle name="Comma [0] 2 7 3 2" xfId="6657"/>
    <cellStyle name="Comma [0] 2 7 3 2 2" xfId="15064"/>
    <cellStyle name="Comma [0] 2 7 3 2 2 2" xfId="46105"/>
    <cellStyle name="Comma [0] 2 7 3 2 2 3" xfId="36419"/>
    <cellStyle name="Comma [0] 2 7 3 2 2 4" xfId="26732"/>
    <cellStyle name="Comma [0] 2 7 3 2 3" xfId="40409"/>
    <cellStyle name="Comma [0] 2 7 3 2 4" xfId="30723"/>
    <cellStyle name="Comma [0] 2 7 3 2 5" xfId="20666"/>
    <cellStyle name="Comma [0] 2 7 3 2 6" xfId="55923"/>
    <cellStyle name="Comma [0] 2 7 3 3" xfId="3852"/>
    <cellStyle name="Comma [0] 2 7 3 3 2" xfId="12260"/>
    <cellStyle name="Comma [0] 2 7 3 3 2 2" xfId="44905"/>
    <cellStyle name="Comma [0] 2 7 3 3 3" xfId="35219"/>
    <cellStyle name="Comma [0] 2 7 3 3 4" xfId="25514"/>
    <cellStyle name="Comma [0] 2 7 3 4" xfId="9460"/>
    <cellStyle name="Comma [0] 2 7 3 4 2" xfId="37608"/>
    <cellStyle name="Comma [0] 2 7 3 5" xfId="27922"/>
    <cellStyle name="Comma [0] 2 7 3 6" xfId="47297"/>
    <cellStyle name="Comma [0] 2 7 3 7" xfId="50100"/>
    <cellStyle name="Comma [0] 2 7 3 8" xfId="17866"/>
    <cellStyle name="Comma [0] 2 7 3 9" xfId="53123"/>
    <cellStyle name="Comma [0] 2 7 4" xfId="1967"/>
    <cellStyle name="Comma [0] 2 7 4 2" xfId="7621"/>
    <cellStyle name="Comma [0] 2 7 4 2 2" xfId="16028"/>
    <cellStyle name="Comma [0] 2 7 4 2 2 2" xfId="41373"/>
    <cellStyle name="Comma [0] 2 7 4 2 3" xfId="31687"/>
    <cellStyle name="Comma [0] 2 7 4 2 4" xfId="21630"/>
    <cellStyle name="Comma [0] 2 7 4 2 5" xfId="56887"/>
    <cellStyle name="Comma [0] 2 7 4 3" xfId="4816"/>
    <cellStyle name="Comma [0] 2 7 4 3 2" xfId="13224"/>
    <cellStyle name="Comma [0] 2 7 4 3 2 2" xfId="45513"/>
    <cellStyle name="Comma [0] 2 7 4 3 3" xfId="35827"/>
    <cellStyle name="Comma [0] 2 7 4 3 4" xfId="26139"/>
    <cellStyle name="Comma [0] 2 7 4 4" xfId="10424"/>
    <cellStyle name="Comma [0] 2 7 4 4 2" xfId="38572"/>
    <cellStyle name="Comma [0] 2 7 4 5" xfId="28886"/>
    <cellStyle name="Comma [0] 2 7 4 6" xfId="48261"/>
    <cellStyle name="Comma [0] 2 7 4 7" xfId="51064"/>
    <cellStyle name="Comma [0] 2 7 4 8" xfId="18830"/>
    <cellStyle name="Comma [0] 2 7 4 9" xfId="54087"/>
    <cellStyle name="Comma [0] 2 7 5" xfId="2459"/>
    <cellStyle name="Comma [0] 2 7 5 2" xfId="8082"/>
    <cellStyle name="Comma [0] 2 7 5 2 2" xfId="16489"/>
    <cellStyle name="Comma [0] 2 7 5 2 2 2" xfId="41834"/>
    <cellStyle name="Comma [0] 2 7 5 2 3" xfId="32148"/>
    <cellStyle name="Comma [0] 2 7 5 2 4" xfId="22091"/>
    <cellStyle name="Comma [0] 2 7 5 2 5" xfId="57348"/>
    <cellStyle name="Comma [0] 2 7 5 3" xfId="5277"/>
    <cellStyle name="Comma [0] 2 7 5 3 2" xfId="13685"/>
    <cellStyle name="Comma [0] 2 7 5 3 3" xfId="39030"/>
    <cellStyle name="Comma [0] 2 7 5 4" xfId="10882"/>
    <cellStyle name="Comma [0] 2 7 5 4 2" xfId="29344"/>
    <cellStyle name="Comma [0] 2 7 5 5" xfId="48720"/>
    <cellStyle name="Comma [0] 2 7 5 6" xfId="51522"/>
    <cellStyle name="Comma [0] 2 7 5 7" xfId="19288"/>
    <cellStyle name="Comma [0] 2 7 5 8" xfId="54545"/>
    <cellStyle name="Comma [0] 2 7 6" xfId="2887"/>
    <cellStyle name="Comma [0] 2 7 6 2" xfId="8510"/>
    <cellStyle name="Comma [0] 2 7 6 2 2" xfId="16917"/>
    <cellStyle name="Comma [0] 2 7 6 2 2 2" xfId="42262"/>
    <cellStyle name="Comma [0] 2 7 6 2 3" xfId="32576"/>
    <cellStyle name="Comma [0] 2 7 6 2 4" xfId="22519"/>
    <cellStyle name="Comma [0] 2 7 6 2 5" xfId="57776"/>
    <cellStyle name="Comma [0] 2 7 6 3" xfId="5705"/>
    <cellStyle name="Comma [0] 2 7 6 3 2" xfId="14113"/>
    <cellStyle name="Comma [0] 2 7 6 3 3" xfId="39458"/>
    <cellStyle name="Comma [0] 2 7 6 4" xfId="11310"/>
    <cellStyle name="Comma [0] 2 7 6 4 2" xfId="29772"/>
    <cellStyle name="Comma [0] 2 7 6 5" xfId="49148"/>
    <cellStyle name="Comma [0] 2 7 6 6" xfId="51950"/>
    <cellStyle name="Comma [0] 2 7 6 7" xfId="19716"/>
    <cellStyle name="Comma [0] 2 7 6 8" xfId="54973"/>
    <cellStyle name="Comma [0] 2 7 7" xfId="6127"/>
    <cellStyle name="Comma [0] 2 7 7 2" xfId="14534"/>
    <cellStyle name="Comma [0] 2 7 7 2 2" xfId="39879"/>
    <cellStyle name="Comma [0] 2 7 7 3" xfId="30193"/>
    <cellStyle name="Comma [0] 2 7 7 4" xfId="20136"/>
    <cellStyle name="Comma [0] 2 7 7 5" xfId="55393"/>
    <cellStyle name="Comma [0] 2 7 8" xfId="3322"/>
    <cellStyle name="Comma [0] 2 7 8 2" xfId="11730"/>
    <cellStyle name="Comma [0] 2 7 8 2 2" xfId="42601"/>
    <cellStyle name="Comma [0] 2 7 8 3" xfId="32915"/>
    <cellStyle name="Comma [0] 2 7 8 4" xfId="22858"/>
    <cellStyle name="Comma [0] 2 7 9" xfId="8931"/>
    <cellStyle name="Comma [0] 2 7 9 2" xfId="42852"/>
    <cellStyle name="Comma [0] 2 7 9 3" xfId="33166"/>
    <cellStyle name="Comma [0] 2 7 9 4" xfId="23109"/>
    <cellStyle name="Comma [0] 2 8" xfId="243"/>
    <cellStyle name="Comma [0] 2 8 10" xfId="24911"/>
    <cellStyle name="Comma [0] 2 8 10 2" xfId="44307"/>
    <cellStyle name="Comma [0] 2 8 10 3" xfId="34621"/>
    <cellStyle name="Comma [0] 2 8 11" xfId="37080"/>
    <cellStyle name="Comma [0] 2 8 12" xfId="27394"/>
    <cellStyle name="Comma [0] 2 8 13" xfId="46767"/>
    <cellStyle name="Comma [0] 2 8 14" xfId="49572"/>
    <cellStyle name="Comma [0] 2 8 15" xfId="17338"/>
    <cellStyle name="Comma [0] 2 8 16" xfId="52290"/>
    <cellStyle name="Comma [0] 2 8 17" xfId="52595"/>
    <cellStyle name="Comma [0] 2 8 2" xfId="1494"/>
    <cellStyle name="Comma [0] 2 8 2 10" xfId="53658"/>
    <cellStyle name="Comma [0] 2 8 2 2" xfId="7192"/>
    <cellStyle name="Comma [0] 2 8 2 2 2" xfId="15599"/>
    <cellStyle name="Comma [0] 2 8 2 2 2 2" xfId="46440"/>
    <cellStyle name="Comma [0] 2 8 2 2 2 3" xfId="36754"/>
    <cellStyle name="Comma [0] 2 8 2 2 2 4" xfId="27067"/>
    <cellStyle name="Comma [0] 2 8 2 2 3" xfId="25850"/>
    <cellStyle name="Comma [0] 2 8 2 2 3 2" xfId="45240"/>
    <cellStyle name="Comma [0] 2 8 2 2 3 3" xfId="35554"/>
    <cellStyle name="Comma [0] 2 8 2 2 4" xfId="40944"/>
    <cellStyle name="Comma [0] 2 8 2 2 5" xfId="31258"/>
    <cellStyle name="Comma [0] 2 8 2 2 6" xfId="21201"/>
    <cellStyle name="Comma [0] 2 8 2 2 7" xfId="56458"/>
    <cellStyle name="Comma [0] 2 8 2 3" xfId="4387"/>
    <cellStyle name="Comma [0] 2 8 2 3 2" xfId="12795"/>
    <cellStyle name="Comma [0] 2 8 2 3 2 2" xfId="45847"/>
    <cellStyle name="Comma [0] 2 8 2 3 2 3" xfId="36161"/>
    <cellStyle name="Comma [0] 2 8 2 3 2 4" xfId="26473"/>
    <cellStyle name="Comma [0] 2 8 2 3 3" xfId="43229"/>
    <cellStyle name="Comma [0] 2 8 2 3 4" xfId="33543"/>
    <cellStyle name="Comma [0] 2 8 2 3 5" xfId="23576"/>
    <cellStyle name="Comma [0] 2 8 2 4" xfId="9995"/>
    <cellStyle name="Comma [0] 2 8 2 4 2" xfId="44647"/>
    <cellStyle name="Comma [0] 2 8 2 4 3" xfId="34961"/>
    <cellStyle name="Comma [0] 2 8 2 4 4" xfId="25252"/>
    <cellStyle name="Comma [0] 2 8 2 5" xfId="38143"/>
    <cellStyle name="Comma [0] 2 8 2 6" xfId="28457"/>
    <cellStyle name="Comma [0] 2 8 2 7" xfId="47832"/>
    <cellStyle name="Comma [0] 2 8 2 8" xfId="50635"/>
    <cellStyle name="Comma [0] 2 8 2 9" xfId="18401"/>
    <cellStyle name="Comma [0] 2 8 3" xfId="919"/>
    <cellStyle name="Comma [0] 2 8 3 2" xfId="6658"/>
    <cellStyle name="Comma [0] 2 8 3 2 2" xfId="15065"/>
    <cellStyle name="Comma [0] 2 8 3 2 2 2" xfId="46106"/>
    <cellStyle name="Comma [0] 2 8 3 2 2 3" xfId="36420"/>
    <cellStyle name="Comma [0] 2 8 3 2 2 4" xfId="26733"/>
    <cellStyle name="Comma [0] 2 8 3 2 3" xfId="40410"/>
    <cellStyle name="Comma [0] 2 8 3 2 4" xfId="30724"/>
    <cellStyle name="Comma [0] 2 8 3 2 5" xfId="20667"/>
    <cellStyle name="Comma [0] 2 8 3 2 6" xfId="55924"/>
    <cellStyle name="Comma [0] 2 8 3 3" xfId="3853"/>
    <cellStyle name="Comma [0] 2 8 3 3 2" xfId="12261"/>
    <cellStyle name="Comma [0] 2 8 3 3 2 2" xfId="44906"/>
    <cellStyle name="Comma [0] 2 8 3 3 3" xfId="35220"/>
    <cellStyle name="Comma [0] 2 8 3 3 4" xfId="25515"/>
    <cellStyle name="Comma [0] 2 8 3 4" xfId="9461"/>
    <cellStyle name="Comma [0] 2 8 3 4 2" xfId="37609"/>
    <cellStyle name="Comma [0] 2 8 3 5" xfId="27923"/>
    <cellStyle name="Comma [0] 2 8 3 6" xfId="47298"/>
    <cellStyle name="Comma [0] 2 8 3 7" xfId="50101"/>
    <cellStyle name="Comma [0] 2 8 3 8" xfId="17867"/>
    <cellStyle name="Comma [0] 2 8 3 9" xfId="53124"/>
    <cellStyle name="Comma [0] 2 8 4" xfId="1968"/>
    <cellStyle name="Comma [0] 2 8 4 2" xfId="7622"/>
    <cellStyle name="Comma [0] 2 8 4 2 2" xfId="16029"/>
    <cellStyle name="Comma [0] 2 8 4 2 2 2" xfId="41374"/>
    <cellStyle name="Comma [0] 2 8 4 2 3" xfId="31688"/>
    <cellStyle name="Comma [0] 2 8 4 2 4" xfId="21631"/>
    <cellStyle name="Comma [0] 2 8 4 2 5" xfId="56888"/>
    <cellStyle name="Comma [0] 2 8 4 3" xfId="4817"/>
    <cellStyle name="Comma [0] 2 8 4 3 2" xfId="13225"/>
    <cellStyle name="Comma [0] 2 8 4 3 2 2" xfId="45514"/>
    <cellStyle name="Comma [0] 2 8 4 3 3" xfId="35828"/>
    <cellStyle name="Comma [0] 2 8 4 3 4" xfId="26140"/>
    <cellStyle name="Comma [0] 2 8 4 4" xfId="10425"/>
    <cellStyle name="Comma [0] 2 8 4 4 2" xfId="38573"/>
    <cellStyle name="Comma [0] 2 8 4 5" xfId="28887"/>
    <cellStyle name="Comma [0] 2 8 4 6" xfId="48262"/>
    <cellStyle name="Comma [0] 2 8 4 7" xfId="51065"/>
    <cellStyle name="Comma [0] 2 8 4 8" xfId="18831"/>
    <cellStyle name="Comma [0] 2 8 4 9" xfId="54088"/>
    <cellStyle name="Comma [0] 2 8 5" xfId="2460"/>
    <cellStyle name="Comma [0] 2 8 5 2" xfId="8083"/>
    <cellStyle name="Comma [0] 2 8 5 2 2" xfId="16490"/>
    <cellStyle name="Comma [0] 2 8 5 2 2 2" xfId="41835"/>
    <cellStyle name="Comma [0] 2 8 5 2 3" xfId="32149"/>
    <cellStyle name="Comma [0] 2 8 5 2 4" xfId="22092"/>
    <cellStyle name="Comma [0] 2 8 5 2 5" xfId="57349"/>
    <cellStyle name="Comma [0] 2 8 5 3" xfId="5278"/>
    <cellStyle name="Comma [0] 2 8 5 3 2" xfId="13686"/>
    <cellStyle name="Comma [0] 2 8 5 3 3" xfId="39031"/>
    <cellStyle name="Comma [0] 2 8 5 4" xfId="10883"/>
    <cellStyle name="Comma [0] 2 8 5 4 2" xfId="29345"/>
    <cellStyle name="Comma [0] 2 8 5 5" xfId="48721"/>
    <cellStyle name="Comma [0] 2 8 5 6" xfId="51523"/>
    <cellStyle name="Comma [0] 2 8 5 7" xfId="19289"/>
    <cellStyle name="Comma [0] 2 8 5 8" xfId="54546"/>
    <cellStyle name="Comma [0] 2 8 6" xfId="2888"/>
    <cellStyle name="Comma [0] 2 8 6 2" xfId="8511"/>
    <cellStyle name="Comma [0] 2 8 6 2 2" xfId="16918"/>
    <cellStyle name="Comma [0] 2 8 6 2 2 2" xfId="42263"/>
    <cellStyle name="Comma [0] 2 8 6 2 3" xfId="32577"/>
    <cellStyle name="Comma [0] 2 8 6 2 4" xfId="22520"/>
    <cellStyle name="Comma [0] 2 8 6 2 5" xfId="57777"/>
    <cellStyle name="Comma [0] 2 8 6 3" xfId="5706"/>
    <cellStyle name="Comma [0] 2 8 6 3 2" xfId="14114"/>
    <cellStyle name="Comma [0] 2 8 6 3 3" xfId="39459"/>
    <cellStyle name="Comma [0] 2 8 6 4" xfId="11311"/>
    <cellStyle name="Comma [0] 2 8 6 4 2" xfId="29773"/>
    <cellStyle name="Comma [0] 2 8 6 5" xfId="49149"/>
    <cellStyle name="Comma [0] 2 8 6 6" xfId="51951"/>
    <cellStyle name="Comma [0] 2 8 6 7" xfId="19717"/>
    <cellStyle name="Comma [0] 2 8 6 8" xfId="54974"/>
    <cellStyle name="Comma [0] 2 8 7" xfId="6128"/>
    <cellStyle name="Comma [0] 2 8 7 2" xfId="14535"/>
    <cellStyle name="Comma [0] 2 8 7 2 2" xfId="39880"/>
    <cellStyle name="Comma [0] 2 8 7 3" xfId="30194"/>
    <cellStyle name="Comma [0] 2 8 7 4" xfId="20137"/>
    <cellStyle name="Comma [0] 2 8 7 5" xfId="55394"/>
    <cellStyle name="Comma [0] 2 8 8" xfId="3323"/>
    <cellStyle name="Comma [0] 2 8 8 2" xfId="11731"/>
    <cellStyle name="Comma [0] 2 8 8 2 2" xfId="42602"/>
    <cellStyle name="Comma [0] 2 8 8 3" xfId="32916"/>
    <cellStyle name="Comma [0] 2 8 8 4" xfId="22859"/>
    <cellStyle name="Comma [0] 2 8 9" xfId="8932"/>
    <cellStyle name="Comma [0] 2 8 9 2" xfId="42853"/>
    <cellStyle name="Comma [0] 2 8 9 3" xfId="33167"/>
    <cellStyle name="Comma [0] 2 8 9 4" xfId="23110"/>
    <cellStyle name="Comma [0] 2 9" xfId="244"/>
    <cellStyle name="Comma [0] 2 9 10" xfId="37081"/>
    <cellStyle name="Comma [0] 2 9 11" xfId="27395"/>
    <cellStyle name="Comma [0] 2 9 12" xfId="46768"/>
    <cellStyle name="Comma [0] 2 9 13" xfId="49573"/>
    <cellStyle name="Comma [0] 2 9 14" xfId="17339"/>
    <cellStyle name="Comma [0] 2 9 15" xfId="52596"/>
    <cellStyle name="Comma [0] 2 9 2" xfId="1434"/>
    <cellStyle name="Comma [0] 2 9 2 10" xfId="53598"/>
    <cellStyle name="Comma [0] 2 9 2 2" xfId="7132"/>
    <cellStyle name="Comma [0] 2 9 2 2 2" xfId="15539"/>
    <cellStyle name="Comma [0] 2 9 2 2 2 2" xfId="46046"/>
    <cellStyle name="Comma [0] 2 9 2 2 2 3" xfId="36360"/>
    <cellStyle name="Comma [0] 2 9 2 2 2 4" xfId="26673"/>
    <cellStyle name="Comma [0] 2 9 2 2 3" xfId="40884"/>
    <cellStyle name="Comma [0] 2 9 2 2 4" xfId="31198"/>
    <cellStyle name="Comma [0] 2 9 2 2 5" xfId="21141"/>
    <cellStyle name="Comma [0] 2 9 2 2 6" xfId="56398"/>
    <cellStyle name="Comma [0] 2 9 2 3" xfId="4327"/>
    <cellStyle name="Comma [0] 2 9 2 3 2" xfId="12735"/>
    <cellStyle name="Comma [0] 2 9 2 3 2 2" xfId="43231"/>
    <cellStyle name="Comma [0] 2 9 2 3 3" xfId="33545"/>
    <cellStyle name="Comma [0] 2 9 2 3 4" xfId="23578"/>
    <cellStyle name="Comma [0] 2 9 2 4" xfId="9935"/>
    <cellStyle name="Comma [0] 2 9 2 4 2" xfId="44846"/>
    <cellStyle name="Comma [0] 2 9 2 4 3" xfId="35160"/>
    <cellStyle name="Comma [0] 2 9 2 4 4" xfId="25455"/>
    <cellStyle name="Comma [0] 2 9 2 5" xfId="38083"/>
    <cellStyle name="Comma [0] 2 9 2 6" xfId="28397"/>
    <cellStyle name="Comma [0] 2 9 2 7" xfId="47772"/>
    <cellStyle name="Comma [0] 2 9 2 8" xfId="50575"/>
    <cellStyle name="Comma [0] 2 9 2 9" xfId="18341"/>
    <cellStyle name="Comma [0] 2 9 3" xfId="920"/>
    <cellStyle name="Comma [0] 2 9 3 2" xfId="6659"/>
    <cellStyle name="Comma [0] 2 9 3 2 2" xfId="15066"/>
    <cellStyle name="Comma [0] 2 9 3 2 2 2" xfId="40411"/>
    <cellStyle name="Comma [0] 2 9 3 2 3" xfId="30725"/>
    <cellStyle name="Comma [0] 2 9 3 2 4" xfId="20668"/>
    <cellStyle name="Comma [0] 2 9 3 2 5" xfId="55925"/>
    <cellStyle name="Comma [0] 2 9 3 3" xfId="3854"/>
    <cellStyle name="Comma [0] 2 9 3 3 2" xfId="12262"/>
    <cellStyle name="Comma [0] 2 9 3 3 2 2" xfId="45454"/>
    <cellStyle name="Comma [0] 2 9 3 3 3" xfId="35768"/>
    <cellStyle name="Comma [0] 2 9 3 3 4" xfId="26080"/>
    <cellStyle name="Comma [0] 2 9 3 4" xfId="9462"/>
    <cellStyle name="Comma [0] 2 9 3 4 2" xfId="37610"/>
    <cellStyle name="Comma [0] 2 9 3 5" xfId="27924"/>
    <cellStyle name="Comma [0] 2 9 3 6" xfId="47299"/>
    <cellStyle name="Comma [0] 2 9 3 7" xfId="50102"/>
    <cellStyle name="Comma [0] 2 9 3 8" xfId="17868"/>
    <cellStyle name="Comma [0] 2 9 3 9" xfId="53125"/>
    <cellStyle name="Comma [0] 2 9 4" xfId="1908"/>
    <cellStyle name="Comma [0] 2 9 4 2" xfId="7562"/>
    <cellStyle name="Comma [0] 2 9 4 2 2" xfId="15969"/>
    <cellStyle name="Comma [0] 2 9 4 2 2 2" xfId="41314"/>
    <cellStyle name="Comma [0] 2 9 4 2 3" xfId="31628"/>
    <cellStyle name="Comma [0] 2 9 4 2 4" xfId="21571"/>
    <cellStyle name="Comma [0] 2 9 4 2 5" xfId="56828"/>
    <cellStyle name="Comma [0] 2 9 4 3" xfId="4757"/>
    <cellStyle name="Comma [0] 2 9 4 3 2" xfId="13165"/>
    <cellStyle name="Comma [0] 2 9 4 3 3" xfId="38513"/>
    <cellStyle name="Comma [0] 2 9 4 4" xfId="10365"/>
    <cellStyle name="Comma [0] 2 9 4 4 2" xfId="28827"/>
    <cellStyle name="Comma [0] 2 9 4 5" xfId="48202"/>
    <cellStyle name="Comma [0] 2 9 4 6" xfId="51005"/>
    <cellStyle name="Comma [0] 2 9 4 7" xfId="18771"/>
    <cellStyle name="Comma [0] 2 9 4 8" xfId="54028"/>
    <cellStyle name="Comma [0] 2 9 5" xfId="2400"/>
    <cellStyle name="Comma [0] 2 9 5 2" xfId="8023"/>
    <cellStyle name="Comma [0] 2 9 5 2 2" xfId="16430"/>
    <cellStyle name="Comma [0] 2 9 5 2 2 2" xfId="41775"/>
    <cellStyle name="Comma [0] 2 9 5 2 3" xfId="32089"/>
    <cellStyle name="Comma [0] 2 9 5 2 4" xfId="22032"/>
    <cellStyle name="Comma [0] 2 9 5 2 5" xfId="57289"/>
    <cellStyle name="Comma [0] 2 9 5 3" xfId="5218"/>
    <cellStyle name="Comma [0] 2 9 5 3 2" xfId="13626"/>
    <cellStyle name="Comma [0] 2 9 5 3 3" xfId="38971"/>
    <cellStyle name="Comma [0] 2 9 5 4" xfId="10823"/>
    <cellStyle name="Comma [0] 2 9 5 4 2" xfId="29285"/>
    <cellStyle name="Comma [0] 2 9 5 5" xfId="48661"/>
    <cellStyle name="Comma [0] 2 9 5 6" xfId="51463"/>
    <cellStyle name="Comma [0] 2 9 5 7" xfId="19229"/>
    <cellStyle name="Comma [0] 2 9 5 8" xfId="54486"/>
    <cellStyle name="Comma [0] 2 9 6" xfId="2828"/>
    <cellStyle name="Comma [0] 2 9 6 2" xfId="8451"/>
    <cellStyle name="Comma [0] 2 9 6 2 2" xfId="16858"/>
    <cellStyle name="Comma [0] 2 9 6 2 2 2" xfId="42203"/>
    <cellStyle name="Comma [0] 2 9 6 2 3" xfId="32517"/>
    <cellStyle name="Comma [0] 2 9 6 2 4" xfId="22460"/>
    <cellStyle name="Comma [0] 2 9 6 2 5" xfId="57717"/>
    <cellStyle name="Comma [0] 2 9 6 3" xfId="5646"/>
    <cellStyle name="Comma [0] 2 9 6 3 2" xfId="14054"/>
    <cellStyle name="Comma [0] 2 9 6 3 3" xfId="39399"/>
    <cellStyle name="Comma [0] 2 9 6 4" xfId="11251"/>
    <cellStyle name="Comma [0] 2 9 6 4 2" xfId="29713"/>
    <cellStyle name="Comma [0] 2 9 6 5" xfId="49089"/>
    <cellStyle name="Comma [0] 2 9 6 6" xfId="51891"/>
    <cellStyle name="Comma [0] 2 9 6 7" xfId="19657"/>
    <cellStyle name="Comma [0] 2 9 6 8" xfId="54914"/>
    <cellStyle name="Comma [0] 2 9 7" xfId="6129"/>
    <cellStyle name="Comma [0] 2 9 7 2" xfId="14536"/>
    <cellStyle name="Comma [0] 2 9 7 2 2" xfId="39881"/>
    <cellStyle name="Comma [0] 2 9 7 3" xfId="30195"/>
    <cellStyle name="Comma [0] 2 9 7 4" xfId="20138"/>
    <cellStyle name="Comma [0] 2 9 7 5" xfId="55395"/>
    <cellStyle name="Comma [0] 2 9 8" xfId="3324"/>
    <cellStyle name="Comma [0] 2 9 8 2" xfId="11732"/>
    <cellStyle name="Comma [0] 2 9 8 2 2" xfId="43230"/>
    <cellStyle name="Comma [0] 2 9 8 3" xfId="33544"/>
    <cellStyle name="Comma [0] 2 9 8 4" xfId="23577"/>
    <cellStyle name="Comma [0] 2 9 9" xfId="8933"/>
    <cellStyle name="Comma [0] 2 9 9 2" xfId="44247"/>
    <cellStyle name="Comma [0] 2 9 9 3" xfId="34561"/>
    <cellStyle name="Comma [0] 2 9 9 4" xfId="24851"/>
    <cellStyle name="Comma [0] 20" xfId="5989"/>
    <cellStyle name="Comma [0] 20 2" xfId="14396"/>
    <cellStyle name="Comma [0] 20 2 2" xfId="45429"/>
    <cellStyle name="Comma [0] 20 2 3" xfId="35743"/>
    <cellStyle name="Comma [0] 20 2 4" xfId="26055"/>
    <cellStyle name="Comma [0] 20 3" xfId="39741"/>
    <cellStyle name="Comma [0] 20 4" xfId="30055"/>
    <cellStyle name="Comma [0] 20 5" xfId="19998"/>
    <cellStyle name="Comma [0] 20 6" xfId="55255"/>
    <cellStyle name="Comma [0] 21" xfId="3184"/>
    <cellStyle name="Comma [0] 21 2" xfId="245"/>
    <cellStyle name="Comma [0] 21 2 2" xfId="23579"/>
    <cellStyle name="Comma [0] 21 2 2 2" xfId="43232"/>
    <cellStyle name="Comma [0] 21 2 2 3" xfId="33546"/>
    <cellStyle name="Comma [0] 21 2 3" xfId="23580"/>
    <cellStyle name="Comma [0] 21 2 3 2" xfId="43233"/>
    <cellStyle name="Comma [0] 21 2 3 3" xfId="33547"/>
    <cellStyle name="Comma [0] 21 3" xfId="11592"/>
    <cellStyle name="Comma [0] 21 3 2" xfId="45432"/>
    <cellStyle name="Comma [0] 21 3 3" xfId="35746"/>
    <cellStyle name="Comma [0] 21 3 4" xfId="26058"/>
    <cellStyle name="Comma [0] 21 4" xfId="42542"/>
    <cellStyle name="Comma [0] 21 5" xfId="32856"/>
    <cellStyle name="Comma [0] 21 6" xfId="22799"/>
    <cellStyle name="Comma [0] 22" xfId="12"/>
    <cellStyle name="Comma [0] 22 10" xfId="24912"/>
    <cellStyle name="Comma [0] 22 10 2" xfId="44308"/>
    <cellStyle name="Comma [0] 22 10 3" xfId="34622"/>
    <cellStyle name="Comma [0] 22 11" xfId="58126"/>
    <cellStyle name="Comma [0] 22 2" xfId="127"/>
    <cellStyle name="Comma [0] 22 2 10" xfId="6022"/>
    <cellStyle name="Comma [0] 22 2 10 2" xfId="14429"/>
    <cellStyle name="Comma [0] 22 2 10 2 2" xfId="39774"/>
    <cellStyle name="Comma [0] 22 2 10 3" xfId="30088"/>
    <cellStyle name="Comma [0] 22 2 10 4" xfId="20031"/>
    <cellStyle name="Comma [0] 22 2 10 5" xfId="55288"/>
    <cellStyle name="Comma [0] 22 2 11" xfId="3217"/>
    <cellStyle name="Comma [0] 22 2 11 2" xfId="11625"/>
    <cellStyle name="Comma [0] 22 2 11 2 2" xfId="44309"/>
    <cellStyle name="Comma [0] 22 2 11 3" xfId="34623"/>
    <cellStyle name="Comma [0] 22 2 11 4" xfId="24913"/>
    <cellStyle name="Comma [0] 22 2 12" xfId="8829"/>
    <cellStyle name="Comma [0] 22 2 12 2" xfId="36977"/>
    <cellStyle name="Comma [0] 22 2 13" xfId="27291"/>
    <cellStyle name="Comma [0] 22 2 14" xfId="46664"/>
    <cellStyle name="Comma [0] 22 2 15" xfId="49469"/>
    <cellStyle name="Comma [0] 22 2 16" xfId="17235"/>
    <cellStyle name="Comma [0] 22 2 17" xfId="52492"/>
    <cellStyle name="Comma [0] 22 2 18" xfId="58089"/>
    <cellStyle name="Comma [0] 22 2 2" xfId="246"/>
    <cellStyle name="Comma [0] 22 2 2 10" xfId="17340"/>
    <cellStyle name="Comma [0] 22 2 2 11" xfId="52597"/>
    <cellStyle name="Comma [0] 22 2 2 2" xfId="921"/>
    <cellStyle name="Comma [0] 22 2 2 2 2" xfId="6660"/>
    <cellStyle name="Comma [0] 22 2 2 2 2 2" xfId="15067"/>
    <cellStyle name="Comma [0] 22 2 2 2 2 2 2" xfId="40412"/>
    <cellStyle name="Comma [0] 22 2 2 2 2 3" xfId="30726"/>
    <cellStyle name="Comma [0] 22 2 2 2 2 4" xfId="20669"/>
    <cellStyle name="Comma [0] 22 2 2 2 2 5" xfId="55926"/>
    <cellStyle name="Comma [0] 22 2 2 2 3" xfId="3855"/>
    <cellStyle name="Comma [0] 22 2 2 2 3 2" xfId="12263"/>
    <cellStyle name="Comma [0] 22 2 2 2 3 2 2" xfId="46108"/>
    <cellStyle name="Comma [0] 22 2 2 2 3 3" xfId="36422"/>
    <cellStyle name="Comma [0] 22 2 2 2 3 4" xfId="26735"/>
    <cellStyle name="Comma [0] 22 2 2 2 4" xfId="9463"/>
    <cellStyle name="Comma [0] 22 2 2 2 4 2" xfId="37611"/>
    <cellStyle name="Comma [0] 22 2 2 2 5" xfId="27925"/>
    <cellStyle name="Comma [0] 22 2 2 2 6" xfId="47300"/>
    <cellStyle name="Comma [0] 22 2 2 2 7" xfId="50103"/>
    <cellStyle name="Comma [0] 22 2 2 2 8" xfId="17869"/>
    <cellStyle name="Comma [0] 22 2 2 2 9" xfId="53126"/>
    <cellStyle name="Comma [0] 22 2 2 3" xfId="6130"/>
    <cellStyle name="Comma [0] 22 2 2 3 2" xfId="14537"/>
    <cellStyle name="Comma [0] 22 2 2 3 2 2" xfId="39882"/>
    <cellStyle name="Comma [0] 22 2 2 3 3" xfId="30196"/>
    <cellStyle name="Comma [0] 22 2 2 3 4" xfId="20139"/>
    <cellStyle name="Comma [0] 22 2 2 3 5" xfId="55396"/>
    <cellStyle name="Comma [0] 22 2 2 4" xfId="3325"/>
    <cellStyle name="Comma [0] 22 2 2 4 2" xfId="11733"/>
    <cellStyle name="Comma [0] 22 2 2 4 2 2" xfId="43234"/>
    <cellStyle name="Comma [0] 22 2 2 4 3" xfId="33548"/>
    <cellStyle name="Comma [0] 22 2 2 4 4" xfId="23581"/>
    <cellStyle name="Comma [0] 22 2 2 5" xfId="8934"/>
    <cellStyle name="Comma [0] 22 2 2 5 2" xfId="44908"/>
    <cellStyle name="Comma [0] 22 2 2 5 3" xfId="35222"/>
    <cellStyle name="Comma [0] 22 2 2 5 4" xfId="25517"/>
    <cellStyle name="Comma [0] 22 2 2 6" xfId="37082"/>
    <cellStyle name="Comma [0] 22 2 2 7" xfId="27396"/>
    <cellStyle name="Comma [0] 22 2 2 8" xfId="46769"/>
    <cellStyle name="Comma [0] 22 2 2 9" xfId="49574"/>
    <cellStyle name="Comma [0] 22 2 3" xfId="722"/>
    <cellStyle name="Comma [0] 22 2 3 10" xfId="52930"/>
    <cellStyle name="Comma [0] 22 2 3 2" xfId="1173"/>
    <cellStyle name="Comma [0] 22 2 3 2 2" xfId="6912"/>
    <cellStyle name="Comma [0] 22 2 3 2 2 2" xfId="15319"/>
    <cellStyle name="Comma [0] 22 2 3 2 2 2 2" xfId="40664"/>
    <cellStyle name="Comma [0] 22 2 3 2 2 3" xfId="30978"/>
    <cellStyle name="Comma [0] 22 2 3 2 2 4" xfId="20921"/>
    <cellStyle name="Comma [0] 22 2 3 2 2 5" xfId="56178"/>
    <cellStyle name="Comma [0] 22 2 3 2 3" xfId="4107"/>
    <cellStyle name="Comma [0] 22 2 3 2 3 2" xfId="12515"/>
    <cellStyle name="Comma [0] 22 2 3 2 3 3" xfId="37863"/>
    <cellStyle name="Comma [0] 22 2 3 2 4" xfId="9715"/>
    <cellStyle name="Comma [0] 22 2 3 2 4 2" xfId="28177"/>
    <cellStyle name="Comma [0] 22 2 3 2 5" xfId="47552"/>
    <cellStyle name="Comma [0] 22 2 3 2 6" xfId="50355"/>
    <cellStyle name="Comma [0] 22 2 3 2 7" xfId="18121"/>
    <cellStyle name="Comma [0] 22 2 3 2 8" xfId="53378"/>
    <cellStyle name="Comma [0] 22 2 3 3" xfId="6463"/>
    <cellStyle name="Comma [0] 22 2 3 3 2" xfId="14870"/>
    <cellStyle name="Comma [0] 22 2 3 3 2 2" xfId="40215"/>
    <cellStyle name="Comma [0] 22 2 3 3 3" xfId="30529"/>
    <cellStyle name="Comma [0] 22 2 3 3 4" xfId="20472"/>
    <cellStyle name="Comma [0] 22 2 3 3 5" xfId="55729"/>
    <cellStyle name="Comma [0] 22 2 3 4" xfId="3658"/>
    <cellStyle name="Comma [0] 22 2 3 4 2" xfId="12066"/>
    <cellStyle name="Comma [0] 22 2 3 4 2 2" xfId="45516"/>
    <cellStyle name="Comma [0] 22 2 3 4 3" xfId="35830"/>
    <cellStyle name="Comma [0] 22 2 3 4 4" xfId="26142"/>
    <cellStyle name="Comma [0] 22 2 3 5" xfId="9267"/>
    <cellStyle name="Comma [0] 22 2 3 5 2" xfId="37415"/>
    <cellStyle name="Comma [0] 22 2 3 6" xfId="27729"/>
    <cellStyle name="Comma [0] 22 2 3 7" xfId="47103"/>
    <cellStyle name="Comma [0] 22 2 3 8" xfId="49907"/>
    <cellStyle name="Comma [0] 22 2 3 9" xfId="17673"/>
    <cellStyle name="Comma [0] 22 2 4" xfId="775"/>
    <cellStyle name="Comma [0] 22 2 4 2" xfId="1223"/>
    <cellStyle name="Comma [0] 22 2 4 2 2" xfId="6962"/>
    <cellStyle name="Comma [0] 22 2 4 2 2 2" xfId="15369"/>
    <cellStyle name="Comma [0] 22 2 4 2 2 2 2" xfId="40714"/>
    <cellStyle name="Comma [0] 22 2 4 2 2 3" xfId="31028"/>
    <cellStyle name="Comma [0] 22 2 4 2 2 4" xfId="20971"/>
    <cellStyle name="Comma [0] 22 2 4 2 2 5" xfId="56228"/>
    <cellStyle name="Comma [0] 22 2 4 2 3" xfId="4157"/>
    <cellStyle name="Comma [0] 22 2 4 2 3 2" xfId="12565"/>
    <cellStyle name="Comma [0] 22 2 4 2 3 3" xfId="37913"/>
    <cellStyle name="Comma [0] 22 2 4 2 4" xfId="9765"/>
    <cellStyle name="Comma [0] 22 2 4 2 4 2" xfId="28227"/>
    <cellStyle name="Comma [0] 22 2 4 2 5" xfId="47602"/>
    <cellStyle name="Comma [0] 22 2 4 2 6" xfId="50405"/>
    <cellStyle name="Comma [0] 22 2 4 2 7" xfId="18171"/>
    <cellStyle name="Comma [0] 22 2 4 2 8" xfId="53428"/>
    <cellStyle name="Comma [0] 22 2 4 3" xfId="6515"/>
    <cellStyle name="Comma [0] 22 2 4 3 2" xfId="14922"/>
    <cellStyle name="Comma [0] 22 2 4 3 2 2" xfId="40267"/>
    <cellStyle name="Comma [0] 22 2 4 3 3" xfId="30581"/>
    <cellStyle name="Comma [0] 22 2 4 3 4" xfId="20524"/>
    <cellStyle name="Comma [0] 22 2 4 3 5" xfId="55781"/>
    <cellStyle name="Comma [0] 22 2 4 4" xfId="3710"/>
    <cellStyle name="Comma [0] 22 2 4 4 2" xfId="12118"/>
    <cellStyle name="Comma [0] 22 2 4 4 3" xfId="37467"/>
    <cellStyle name="Comma [0] 22 2 4 5" xfId="9319"/>
    <cellStyle name="Comma [0] 22 2 4 5 2" xfId="27781"/>
    <cellStyle name="Comma [0] 22 2 4 6" xfId="47156"/>
    <cellStyle name="Comma [0] 22 2 4 7" xfId="49959"/>
    <cellStyle name="Comma [0] 22 2 4 8" xfId="17725"/>
    <cellStyle name="Comma [0] 22 2 4 9" xfId="52982"/>
    <cellStyle name="Comma [0] 22 2 5" xfId="826"/>
    <cellStyle name="Comma [0] 22 2 5 2" xfId="1274"/>
    <cellStyle name="Comma [0] 22 2 5 2 2" xfId="7013"/>
    <cellStyle name="Comma [0] 22 2 5 2 2 2" xfId="15420"/>
    <cellStyle name="Comma [0] 22 2 5 2 2 2 2" xfId="40765"/>
    <cellStyle name="Comma [0] 22 2 5 2 2 3" xfId="31079"/>
    <cellStyle name="Comma [0] 22 2 5 2 2 4" xfId="21022"/>
    <cellStyle name="Comma [0] 22 2 5 2 2 5" xfId="56279"/>
    <cellStyle name="Comma [0] 22 2 5 2 3" xfId="4208"/>
    <cellStyle name="Comma [0] 22 2 5 2 3 2" xfId="12616"/>
    <cellStyle name="Comma [0] 22 2 5 2 3 3" xfId="37964"/>
    <cellStyle name="Comma [0] 22 2 5 2 4" xfId="9816"/>
    <cellStyle name="Comma [0] 22 2 5 2 4 2" xfId="28278"/>
    <cellStyle name="Comma [0] 22 2 5 2 5" xfId="47653"/>
    <cellStyle name="Comma [0] 22 2 5 2 6" xfId="50456"/>
    <cellStyle name="Comma [0] 22 2 5 2 7" xfId="18222"/>
    <cellStyle name="Comma [0] 22 2 5 2 8" xfId="53479"/>
    <cellStyle name="Comma [0] 22 2 5 3" xfId="6566"/>
    <cellStyle name="Comma [0] 22 2 5 3 2" xfId="14973"/>
    <cellStyle name="Comma [0] 22 2 5 3 2 2" xfId="40318"/>
    <cellStyle name="Comma [0] 22 2 5 3 3" xfId="30632"/>
    <cellStyle name="Comma [0] 22 2 5 3 4" xfId="20575"/>
    <cellStyle name="Comma [0] 22 2 5 3 5" xfId="55832"/>
    <cellStyle name="Comma [0] 22 2 5 4" xfId="3761"/>
    <cellStyle name="Comma [0] 22 2 5 4 2" xfId="12169"/>
    <cellStyle name="Comma [0] 22 2 5 4 3" xfId="37518"/>
    <cellStyle name="Comma [0] 22 2 5 5" xfId="9370"/>
    <cellStyle name="Comma [0] 22 2 5 5 2" xfId="27832"/>
    <cellStyle name="Comma [0] 22 2 5 6" xfId="47207"/>
    <cellStyle name="Comma [0] 22 2 5 7" xfId="50010"/>
    <cellStyle name="Comma [0] 22 2 5 8" xfId="17776"/>
    <cellStyle name="Comma [0] 22 2 5 9" xfId="53033"/>
    <cellStyle name="Comma [0] 22 2 6" xfId="1496"/>
    <cellStyle name="Comma [0] 22 2 6 2" xfId="7194"/>
    <cellStyle name="Comma [0] 22 2 6 2 2" xfId="15601"/>
    <cellStyle name="Comma [0] 22 2 6 2 2 2" xfId="40946"/>
    <cellStyle name="Comma [0] 22 2 6 2 3" xfId="31260"/>
    <cellStyle name="Comma [0] 22 2 6 2 4" xfId="21203"/>
    <cellStyle name="Comma [0] 22 2 6 2 5" xfId="56460"/>
    <cellStyle name="Comma [0] 22 2 6 3" xfId="4389"/>
    <cellStyle name="Comma [0] 22 2 6 3 2" xfId="12797"/>
    <cellStyle name="Comma [0] 22 2 6 3 3" xfId="38145"/>
    <cellStyle name="Comma [0] 22 2 6 4" xfId="9997"/>
    <cellStyle name="Comma [0] 22 2 6 4 2" xfId="28459"/>
    <cellStyle name="Comma [0] 22 2 6 5" xfId="47834"/>
    <cellStyle name="Comma [0] 22 2 6 6" xfId="50637"/>
    <cellStyle name="Comma [0] 22 2 6 7" xfId="18403"/>
    <cellStyle name="Comma [0] 22 2 6 8" xfId="53660"/>
    <cellStyle name="Comma [0] 22 2 7" xfId="1970"/>
    <cellStyle name="Comma [0] 22 2 7 2" xfId="7624"/>
    <cellStyle name="Comma [0] 22 2 7 2 2" xfId="16031"/>
    <cellStyle name="Comma [0] 22 2 7 2 2 2" xfId="41376"/>
    <cellStyle name="Comma [0] 22 2 7 2 3" xfId="31690"/>
    <cellStyle name="Comma [0] 22 2 7 2 4" xfId="21633"/>
    <cellStyle name="Comma [0] 22 2 7 2 5" xfId="56890"/>
    <cellStyle name="Comma [0] 22 2 7 3" xfId="4819"/>
    <cellStyle name="Comma [0] 22 2 7 3 2" xfId="13227"/>
    <cellStyle name="Comma [0] 22 2 7 3 3" xfId="38575"/>
    <cellStyle name="Comma [0] 22 2 7 4" xfId="10427"/>
    <cellStyle name="Comma [0] 22 2 7 4 2" xfId="28889"/>
    <cellStyle name="Comma [0] 22 2 7 5" xfId="48264"/>
    <cellStyle name="Comma [0] 22 2 7 6" xfId="51067"/>
    <cellStyle name="Comma [0] 22 2 7 7" xfId="18833"/>
    <cellStyle name="Comma [0] 22 2 7 8" xfId="54090"/>
    <cellStyle name="Comma [0] 22 2 8" xfId="2462"/>
    <cellStyle name="Comma [0] 22 2 8 2" xfId="8085"/>
    <cellStyle name="Comma [0] 22 2 8 2 2" xfId="16492"/>
    <cellStyle name="Comma [0] 22 2 8 2 2 2" xfId="41837"/>
    <cellStyle name="Comma [0] 22 2 8 2 3" xfId="32151"/>
    <cellStyle name="Comma [0] 22 2 8 2 4" xfId="22094"/>
    <cellStyle name="Comma [0] 22 2 8 2 5" xfId="57351"/>
    <cellStyle name="Comma [0] 22 2 8 3" xfId="5280"/>
    <cellStyle name="Comma [0] 22 2 8 3 2" xfId="13688"/>
    <cellStyle name="Comma [0] 22 2 8 3 3" xfId="39033"/>
    <cellStyle name="Comma [0] 22 2 8 4" xfId="10885"/>
    <cellStyle name="Comma [0] 22 2 8 4 2" xfId="29347"/>
    <cellStyle name="Comma [0] 22 2 8 5" xfId="48723"/>
    <cellStyle name="Comma [0] 22 2 8 6" xfId="51525"/>
    <cellStyle name="Comma [0] 22 2 8 7" xfId="19291"/>
    <cellStyle name="Comma [0] 22 2 8 8" xfId="54548"/>
    <cellStyle name="Comma [0] 22 2 9" xfId="2890"/>
    <cellStyle name="Comma [0] 22 2 9 2" xfId="8513"/>
    <cellStyle name="Comma [0] 22 2 9 2 2" xfId="16920"/>
    <cellStyle name="Comma [0] 22 2 9 2 2 2" xfId="42265"/>
    <cellStyle name="Comma [0] 22 2 9 2 3" xfId="32579"/>
    <cellStyle name="Comma [0] 22 2 9 2 4" xfId="22522"/>
    <cellStyle name="Comma [0] 22 2 9 2 5" xfId="57779"/>
    <cellStyle name="Comma [0] 22 2 9 3" xfId="5708"/>
    <cellStyle name="Comma [0] 22 2 9 3 2" xfId="14116"/>
    <cellStyle name="Comma [0] 22 2 9 3 3" xfId="39461"/>
    <cellStyle name="Comma [0] 22 2 9 4" xfId="11313"/>
    <cellStyle name="Comma [0] 22 2 9 4 2" xfId="29775"/>
    <cellStyle name="Comma [0] 22 2 9 5" xfId="49151"/>
    <cellStyle name="Comma [0] 22 2 9 6" xfId="51953"/>
    <cellStyle name="Comma [0] 22 2 9 7" xfId="19719"/>
    <cellStyle name="Comma [0] 22 2 9 8" xfId="54976"/>
    <cellStyle name="Comma [0] 22 3" xfId="126"/>
    <cellStyle name="Comma [0] 22 3 10" xfId="6021"/>
    <cellStyle name="Comma [0] 22 3 10 2" xfId="14428"/>
    <cellStyle name="Comma [0] 22 3 10 2 2" xfId="39773"/>
    <cellStyle name="Comma [0] 22 3 10 3" xfId="30087"/>
    <cellStyle name="Comma [0] 22 3 10 4" xfId="20030"/>
    <cellStyle name="Comma [0] 22 3 10 5" xfId="55287"/>
    <cellStyle name="Comma [0] 22 3 11" xfId="3216"/>
    <cellStyle name="Comma [0] 22 3 11 2" xfId="11624"/>
    <cellStyle name="Comma [0] 22 3 11 2 2" xfId="44310"/>
    <cellStyle name="Comma [0] 22 3 11 3" xfId="34624"/>
    <cellStyle name="Comma [0] 22 3 11 4" xfId="24914"/>
    <cellStyle name="Comma [0] 22 3 12" xfId="8828"/>
    <cellStyle name="Comma [0] 22 3 12 2" xfId="36976"/>
    <cellStyle name="Comma [0] 22 3 13" xfId="27290"/>
    <cellStyle name="Comma [0] 22 3 14" xfId="46663"/>
    <cellStyle name="Comma [0] 22 3 15" xfId="49468"/>
    <cellStyle name="Comma [0] 22 3 16" xfId="17234"/>
    <cellStyle name="Comma [0] 22 3 17" xfId="52491"/>
    <cellStyle name="Comma [0] 22 3 2" xfId="247"/>
    <cellStyle name="Comma [0] 22 3 2 10" xfId="17341"/>
    <cellStyle name="Comma [0] 22 3 2 11" xfId="52598"/>
    <cellStyle name="Comma [0] 22 3 2 2" xfId="922"/>
    <cellStyle name="Comma [0] 22 3 2 2 2" xfId="6661"/>
    <cellStyle name="Comma [0] 22 3 2 2 2 2" xfId="15068"/>
    <cellStyle name="Comma [0] 22 3 2 2 2 2 2" xfId="40413"/>
    <cellStyle name="Comma [0] 22 3 2 2 2 3" xfId="30727"/>
    <cellStyle name="Comma [0] 22 3 2 2 2 4" xfId="20670"/>
    <cellStyle name="Comma [0] 22 3 2 2 2 5" xfId="55927"/>
    <cellStyle name="Comma [0] 22 3 2 2 3" xfId="3856"/>
    <cellStyle name="Comma [0] 22 3 2 2 3 2" xfId="12264"/>
    <cellStyle name="Comma [0] 22 3 2 2 3 2 2" xfId="46109"/>
    <cellStyle name="Comma [0] 22 3 2 2 3 3" xfId="36423"/>
    <cellStyle name="Comma [0] 22 3 2 2 3 4" xfId="26736"/>
    <cellStyle name="Comma [0] 22 3 2 2 4" xfId="9464"/>
    <cellStyle name="Comma [0] 22 3 2 2 4 2" xfId="37612"/>
    <cellStyle name="Comma [0] 22 3 2 2 5" xfId="27926"/>
    <cellStyle name="Comma [0] 22 3 2 2 6" xfId="47301"/>
    <cellStyle name="Comma [0] 22 3 2 2 7" xfId="50104"/>
    <cellStyle name="Comma [0] 22 3 2 2 8" xfId="17870"/>
    <cellStyle name="Comma [0] 22 3 2 2 9" xfId="53127"/>
    <cellStyle name="Comma [0] 22 3 2 3" xfId="6131"/>
    <cellStyle name="Comma [0] 22 3 2 3 2" xfId="14538"/>
    <cellStyle name="Comma [0] 22 3 2 3 2 2" xfId="39883"/>
    <cellStyle name="Comma [0] 22 3 2 3 3" xfId="30197"/>
    <cellStyle name="Comma [0] 22 3 2 3 4" xfId="20140"/>
    <cellStyle name="Comma [0] 22 3 2 3 5" xfId="55397"/>
    <cellStyle name="Comma [0] 22 3 2 4" xfId="3326"/>
    <cellStyle name="Comma [0] 22 3 2 4 2" xfId="11734"/>
    <cellStyle name="Comma [0] 22 3 2 4 2 2" xfId="43235"/>
    <cellStyle name="Comma [0] 22 3 2 4 3" xfId="33549"/>
    <cellStyle name="Comma [0] 22 3 2 4 4" xfId="23582"/>
    <cellStyle name="Comma [0] 22 3 2 5" xfId="8935"/>
    <cellStyle name="Comma [0] 22 3 2 5 2" xfId="44909"/>
    <cellStyle name="Comma [0] 22 3 2 5 3" xfId="35223"/>
    <cellStyle name="Comma [0] 22 3 2 5 4" xfId="25518"/>
    <cellStyle name="Comma [0] 22 3 2 6" xfId="37083"/>
    <cellStyle name="Comma [0] 22 3 2 7" xfId="27397"/>
    <cellStyle name="Comma [0] 22 3 2 8" xfId="46770"/>
    <cellStyle name="Comma [0] 22 3 2 9" xfId="49575"/>
    <cellStyle name="Comma [0] 22 3 3" xfId="721"/>
    <cellStyle name="Comma [0] 22 3 3 10" xfId="52929"/>
    <cellStyle name="Comma [0] 22 3 3 2" xfId="1172"/>
    <cellStyle name="Comma [0] 22 3 3 2 2" xfId="6911"/>
    <cellStyle name="Comma [0] 22 3 3 2 2 2" xfId="15318"/>
    <cellStyle name="Comma [0] 22 3 3 2 2 2 2" xfId="40663"/>
    <cellStyle name="Comma [0] 22 3 3 2 2 3" xfId="30977"/>
    <cellStyle name="Comma [0] 22 3 3 2 2 4" xfId="20920"/>
    <cellStyle name="Comma [0] 22 3 3 2 2 5" xfId="56177"/>
    <cellStyle name="Comma [0] 22 3 3 2 3" xfId="4106"/>
    <cellStyle name="Comma [0] 22 3 3 2 3 2" xfId="12514"/>
    <cellStyle name="Comma [0] 22 3 3 2 3 3" xfId="37862"/>
    <cellStyle name="Comma [0] 22 3 3 2 4" xfId="9714"/>
    <cellStyle name="Comma [0] 22 3 3 2 4 2" xfId="28176"/>
    <cellStyle name="Comma [0] 22 3 3 2 5" xfId="47551"/>
    <cellStyle name="Comma [0] 22 3 3 2 6" xfId="50354"/>
    <cellStyle name="Comma [0] 22 3 3 2 7" xfId="18120"/>
    <cellStyle name="Comma [0] 22 3 3 2 8" xfId="53377"/>
    <cellStyle name="Comma [0] 22 3 3 3" xfId="6462"/>
    <cellStyle name="Comma [0] 22 3 3 3 2" xfId="14869"/>
    <cellStyle name="Comma [0] 22 3 3 3 2 2" xfId="40214"/>
    <cellStyle name="Comma [0] 22 3 3 3 3" xfId="30528"/>
    <cellStyle name="Comma [0] 22 3 3 3 4" xfId="20471"/>
    <cellStyle name="Comma [0] 22 3 3 3 5" xfId="55728"/>
    <cellStyle name="Comma [0] 22 3 3 4" xfId="3657"/>
    <cellStyle name="Comma [0] 22 3 3 4 2" xfId="12065"/>
    <cellStyle name="Comma [0] 22 3 3 4 2 2" xfId="45517"/>
    <cellStyle name="Comma [0] 22 3 3 4 3" xfId="35831"/>
    <cellStyle name="Comma [0] 22 3 3 4 4" xfId="26143"/>
    <cellStyle name="Comma [0] 22 3 3 5" xfId="9266"/>
    <cellStyle name="Comma [0] 22 3 3 5 2" xfId="37414"/>
    <cellStyle name="Comma [0] 22 3 3 6" xfId="27728"/>
    <cellStyle name="Comma [0] 22 3 3 7" xfId="47102"/>
    <cellStyle name="Comma [0] 22 3 3 8" xfId="49906"/>
    <cellStyle name="Comma [0] 22 3 3 9" xfId="17672"/>
    <cellStyle name="Comma [0] 22 3 4" xfId="774"/>
    <cellStyle name="Comma [0] 22 3 4 2" xfId="1222"/>
    <cellStyle name="Comma [0] 22 3 4 2 2" xfId="6961"/>
    <cellStyle name="Comma [0] 22 3 4 2 2 2" xfId="15368"/>
    <cellStyle name="Comma [0] 22 3 4 2 2 2 2" xfId="40713"/>
    <cellStyle name="Comma [0] 22 3 4 2 2 3" xfId="31027"/>
    <cellStyle name="Comma [0] 22 3 4 2 2 4" xfId="20970"/>
    <cellStyle name="Comma [0] 22 3 4 2 2 5" xfId="56227"/>
    <cellStyle name="Comma [0] 22 3 4 2 3" xfId="4156"/>
    <cellStyle name="Comma [0] 22 3 4 2 3 2" xfId="12564"/>
    <cellStyle name="Comma [0] 22 3 4 2 3 3" xfId="37912"/>
    <cellStyle name="Comma [0] 22 3 4 2 4" xfId="9764"/>
    <cellStyle name="Comma [0] 22 3 4 2 4 2" xfId="28226"/>
    <cellStyle name="Comma [0] 22 3 4 2 5" xfId="47601"/>
    <cellStyle name="Comma [0] 22 3 4 2 6" xfId="50404"/>
    <cellStyle name="Comma [0] 22 3 4 2 7" xfId="18170"/>
    <cellStyle name="Comma [0] 22 3 4 2 8" xfId="53427"/>
    <cellStyle name="Comma [0] 22 3 4 3" xfId="6514"/>
    <cellStyle name="Comma [0] 22 3 4 3 2" xfId="14921"/>
    <cellStyle name="Comma [0] 22 3 4 3 2 2" xfId="40266"/>
    <cellStyle name="Comma [0] 22 3 4 3 3" xfId="30580"/>
    <cellStyle name="Comma [0] 22 3 4 3 4" xfId="20523"/>
    <cellStyle name="Comma [0] 22 3 4 3 5" xfId="55780"/>
    <cellStyle name="Comma [0] 22 3 4 4" xfId="3709"/>
    <cellStyle name="Comma [0] 22 3 4 4 2" xfId="12117"/>
    <cellStyle name="Comma [0] 22 3 4 4 3" xfId="37466"/>
    <cellStyle name="Comma [0] 22 3 4 5" xfId="9318"/>
    <cellStyle name="Comma [0] 22 3 4 5 2" xfId="27780"/>
    <cellStyle name="Comma [0] 22 3 4 6" xfId="47155"/>
    <cellStyle name="Comma [0] 22 3 4 7" xfId="49958"/>
    <cellStyle name="Comma [0] 22 3 4 8" xfId="17724"/>
    <cellStyle name="Comma [0] 22 3 4 9" xfId="52981"/>
    <cellStyle name="Comma [0] 22 3 5" xfId="825"/>
    <cellStyle name="Comma [0] 22 3 5 2" xfId="1273"/>
    <cellStyle name="Comma [0] 22 3 5 2 2" xfId="7012"/>
    <cellStyle name="Comma [0] 22 3 5 2 2 2" xfId="15419"/>
    <cellStyle name="Comma [0] 22 3 5 2 2 2 2" xfId="40764"/>
    <cellStyle name="Comma [0] 22 3 5 2 2 3" xfId="31078"/>
    <cellStyle name="Comma [0] 22 3 5 2 2 4" xfId="21021"/>
    <cellStyle name="Comma [0] 22 3 5 2 2 5" xfId="56278"/>
    <cellStyle name="Comma [0] 22 3 5 2 3" xfId="4207"/>
    <cellStyle name="Comma [0] 22 3 5 2 3 2" xfId="12615"/>
    <cellStyle name="Comma [0] 22 3 5 2 3 3" xfId="37963"/>
    <cellStyle name="Comma [0] 22 3 5 2 4" xfId="9815"/>
    <cellStyle name="Comma [0] 22 3 5 2 4 2" xfId="28277"/>
    <cellStyle name="Comma [0] 22 3 5 2 5" xfId="47652"/>
    <cellStyle name="Comma [0] 22 3 5 2 6" xfId="50455"/>
    <cellStyle name="Comma [0] 22 3 5 2 7" xfId="18221"/>
    <cellStyle name="Comma [0] 22 3 5 2 8" xfId="53478"/>
    <cellStyle name="Comma [0] 22 3 5 3" xfId="6565"/>
    <cellStyle name="Comma [0] 22 3 5 3 2" xfId="14972"/>
    <cellStyle name="Comma [0] 22 3 5 3 2 2" xfId="40317"/>
    <cellStyle name="Comma [0] 22 3 5 3 3" xfId="30631"/>
    <cellStyle name="Comma [0] 22 3 5 3 4" xfId="20574"/>
    <cellStyle name="Comma [0] 22 3 5 3 5" xfId="55831"/>
    <cellStyle name="Comma [0] 22 3 5 4" xfId="3760"/>
    <cellStyle name="Comma [0] 22 3 5 4 2" xfId="12168"/>
    <cellStyle name="Comma [0] 22 3 5 4 3" xfId="37517"/>
    <cellStyle name="Comma [0] 22 3 5 5" xfId="9369"/>
    <cellStyle name="Comma [0] 22 3 5 5 2" xfId="27831"/>
    <cellStyle name="Comma [0] 22 3 5 6" xfId="47206"/>
    <cellStyle name="Comma [0] 22 3 5 7" xfId="50009"/>
    <cellStyle name="Comma [0] 22 3 5 8" xfId="17775"/>
    <cellStyle name="Comma [0] 22 3 5 9" xfId="53032"/>
    <cellStyle name="Comma [0] 22 3 6" xfId="1497"/>
    <cellStyle name="Comma [0] 22 3 6 2" xfId="7195"/>
    <cellStyle name="Comma [0] 22 3 6 2 2" xfId="15602"/>
    <cellStyle name="Comma [0] 22 3 6 2 2 2" xfId="40947"/>
    <cellStyle name="Comma [0] 22 3 6 2 3" xfId="31261"/>
    <cellStyle name="Comma [0] 22 3 6 2 4" xfId="21204"/>
    <cellStyle name="Comma [0] 22 3 6 2 5" xfId="56461"/>
    <cellStyle name="Comma [0] 22 3 6 3" xfId="4390"/>
    <cellStyle name="Comma [0] 22 3 6 3 2" xfId="12798"/>
    <cellStyle name="Comma [0] 22 3 6 3 3" xfId="38146"/>
    <cellStyle name="Comma [0] 22 3 6 4" xfId="9998"/>
    <cellStyle name="Comma [0] 22 3 6 4 2" xfId="28460"/>
    <cellStyle name="Comma [0] 22 3 6 5" xfId="47835"/>
    <cellStyle name="Comma [0] 22 3 6 6" xfId="50638"/>
    <cellStyle name="Comma [0] 22 3 6 7" xfId="18404"/>
    <cellStyle name="Comma [0] 22 3 6 8" xfId="53661"/>
    <cellStyle name="Comma [0] 22 3 7" xfId="1971"/>
    <cellStyle name="Comma [0] 22 3 7 2" xfId="7625"/>
    <cellStyle name="Comma [0] 22 3 7 2 2" xfId="16032"/>
    <cellStyle name="Comma [0] 22 3 7 2 2 2" xfId="41377"/>
    <cellStyle name="Comma [0] 22 3 7 2 3" xfId="31691"/>
    <cellStyle name="Comma [0] 22 3 7 2 4" xfId="21634"/>
    <cellStyle name="Comma [0] 22 3 7 2 5" xfId="56891"/>
    <cellStyle name="Comma [0] 22 3 7 3" xfId="4820"/>
    <cellStyle name="Comma [0] 22 3 7 3 2" xfId="13228"/>
    <cellStyle name="Comma [0] 22 3 7 3 3" xfId="38576"/>
    <cellStyle name="Comma [0] 22 3 7 4" xfId="10428"/>
    <cellStyle name="Comma [0] 22 3 7 4 2" xfId="28890"/>
    <cellStyle name="Comma [0] 22 3 7 5" xfId="48265"/>
    <cellStyle name="Comma [0] 22 3 7 6" xfId="51068"/>
    <cellStyle name="Comma [0] 22 3 7 7" xfId="18834"/>
    <cellStyle name="Comma [0] 22 3 7 8" xfId="54091"/>
    <cellStyle name="Comma [0] 22 3 8" xfId="2463"/>
    <cellStyle name="Comma [0] 22 3 8 2" xfId="8086"/>
    <cellStyle name="Comma [0] 22 3 8 2 2" xfId="16493"/>
    <cellStyle name="Comma [0] 22 3 8 2 2 2" xfId="41838"/>
    <cellStyle name="Comma [0] 22 3 8 2 3" xfId="32152"/>
    <cellStyle name="Comma [0] 22 3 8 2 4" xfId="22095"/>
    <cellStyle name="Comma [0] 22 3 8 2 5" xfId="57352"/>
    <cellStyle name="Comma [0] 22 3 8 3" xfId="5281"/>
    <cellStyle name="Comma [0] 22 3 8 3 2" xfId="13689"/>
    <cellStyle name="Comma [0] 22 3 8 3 3" xfId="39034"/>
    <cellStyle name="Comma [0] 22 3 8 4" xfId="10886"/>
    <cellStyle name="Comma [0] 22 3 8 4 2" xfId="29348"/>
    <cellStyle name="Comma [0] 22 3 8 5" xfId="48724"/>
    <cellStyle name="Comma [0] 22 3 8 6" xfId="51526"/>
    <cellStyle name="Comma [0] 22 3 8 7" xfId="19292"/>
    <cellStyle name="Comma [0] 22 3 8 8" xfId="54549"/>
    <cellStyle name="Comma [0] 22 3 9" xfId="2891"/>
    <cellStyle name="Comma [0] 22 3 9 2" xfId="8514"/>
    <cellStyle name="Comma [0] 22 3 9 2 2" xfId="16921"/>
    <cellStyle name="Comma [0] 22 3 9 2 2 2" xfId="42266"/>
    <cellStyle name="Comma [0] 22 3 9 2 3" xfId="32580"/>
    <cellStyle name="Comma [0] 22 3 9 2 4" xfId="22523"/>
    <cellStyle name="Comma [0] 22 3 9 2 5" xfId="57780"/>
    <cellStyle name="Comma [0] 22 3 9 3" xfId="5709"/>
    <cellStyle name="Comma [0] 22 3 9 3 2" xfId="14117"/>
    <cellStyle name="Comma [0] 22 3 9 3 3" xfId="39462"/>
    <cellStyle name="Comma [0] 22 3 9 4" xfId="11314"/>
    <cellStyle name="Comma [0] 22 3 9 4 2" xfId="29776"/>
    <cellStyle name="Comma [0] 22 3 9 5" xfId="49152"/>
    <cellStyle name="Comma [0] 22 3 9 6" xfId="51954"/>
    <cellStyle name="Comma [0] 22 3 9 7" xfId="19720"/>
    <cellStyle name="Comma [0] 22 3 9 8" xfId="54977"/>
    <cellStyle name="Comma [0] 22 4" xfId="248"/>
    <cellStyle name="Comma [0] 22 4 10" xfId="52599"/>
    <cellStyle name="Comma [0] 22 4 2" xfId="923"/>
    <cellStyle name="Comma [0] 22 4 2 10" xfId="53128"/>
    <cellStyle name="Comma [0] 22 4 2 2" xfId="6662"/>
    <cellStyle name="Comma [0] 22 4 2 2 2" xfId="15069"/>
    <cellStyle name="Comma [0] 22 4 2 2 2 2" xfId="40414"/>
    <cellStyle name="Comma [0] 22 4 2 2 3" xfId="30728"/>
    <cellStyle name="Comma [0] 22 4 2 2 4" xfId="20671"/>
    <cellStyle name="Comma [0] 22 4 2 2 5" xfId="55928"/>
    <cellStyle name="Comma [0] 22 4 2 3" xfId="3857"/>
    <cellStyle name="Comma [0] 22 4 2 3 2" xfId="12265"/>
    <cellStyle name="Comma [0] 22 4 2 3 2 2" xfId="43236"/>
    <cellStyle name="Comma [0] 22 4 2 3 3" xfId="33550"/>
    <cellStyle name="Comma [0] 22 4 2 3 4" xfId="23583"/>
    <cellStyle name="Comma [0] 22 4 2 4" xfId="9465"/>
    <cellStyle name="Comma [0] 22 4 2 4 2" xfId="46107"/>
    <cellStyle name="Comma [0] 22 4 2 4 3" xfId="36421"/>
    <cellStyle name="Comma [0] 22 4 2 4 4" xfId="26734"/>
    <cellStyle name="Comma [0] 22 4 2 5" xfId="37613"/>
    <cellStyle name="Comma [0] 22 4 2 6" xfId="27927"/>
    <cellStyle name="Comma [0] 22 4 2 7" xfId="47302"/>
    <cellStyle name="Comma [0] 22 4 2 8" xfId="50105"/>
    <cellStyle name="Comma [0] 22 4 2 9" xfId="17871"/>
    <cellStyle name="Comma [0] 22 4 3" xfId="6132"/>
    <cellStyle name="Comma [0] 22 4 3 2" xfId="14539"/>
    <cellStyle name="Comma [0] 22 4 3 2 2" xfId="39884"/>
    <cellStyle name="Comma [0] 22 4 3 3" xfId="30198"/>
    <cellStyle name="Comma [0] 22 4 3 4" xfId="20141"/>
    <cellStyle name="Comma [0] 22 4 3 5" xfId="55398"/>
    <cellStyle name="Comma [0] 22 4 4" xfId="3327"/>
    <cellStyle name="Comma [0] 22 4 4 2" xfId="11735"/>
    <cellStyle name="Comma [0] 22 4 4 2 2" xfId="44907"/>
    <cellStyle name="Comma [0] 22 4 4 3" xfId="35221"/>
    <cellStyle name="Comma [0] 22 4 4 4" xfId="25516"/>
    <cellStyle name="Comma [0] 22 4 5" xfId="8936"/>
    <cellStyle name="Comma [0] 22 4 5 2" xfId="37084"/>
    <cellStyle name="Comma [0] 22 4 6" xfId="27398"/>
    <cellStyle name="Comma [0] 22 4 7" xfId="46771"/>
    <cellStyle name="Comma [0] 22 4 8" xfId="49576"/>
    <cellStyle name="Comma [0] 22 4 9" xfId="17342"/>
    <cellStyle name="Comma [0] 22 5" xfId="1495"/>
    <cellStyle name="Comma [0] 22 5 10" xfId="53659"/>
    <cellStyle name="Comma [0] 22 5 2" xfId="7193"/>
    <cellStyle name="Comma [0] 22 5 2 2" xfId="15600"/>
    <cellStyle name="Comma [0] 22 5 2 2 2" xfId="40945"/>
    <cellStyle name="Comma [0] 22 5 2 3" xfId="31259"/>
    <cellStyle name="Comma [0] 22 5 2 4" xfId="21202"/>
    <cellStyle name="Comma [0] 22 5 2 5" xfId="56459"/>
    <cellStyle name="Comma [0] 22 5 3" xfId="4388"/>
    <cellStyle name="Comma [0] 22 5 3 2" xfId="12796"/>
    <cellStyle name="Comma [0] 22 5 3 2 2" xfId="43237"/>
    <cellStyle name="Comma [0] 22 5 3 3" xfId="33551"/>
    <cellStyle name="Comma [0] 22 5 3 4" xfId="23584"/>
    <cellStyle name="Comma [0] 22 5 4" xfId="9996"/>
    <cellStyle name="Comma [0] 22 5 4 2" xfId="45515"/>
    <cellStyle name="Comma [0] 22 5 4 3" xfId="35829"/>
    <cellStyle name="Comma [0] 22 5 4 4" xfId="26141"/>
    <cellStyle name="Comma [0] 22 5 5" xfId="38144"/>
    <cellStyle name="Comma [0] 22 5 6" xfId="28458"/>
    <cellStyle name="Comma [0] 22 5 7" xfId="47833"/>
    <cellStyle name="Comma [0] 22 5 8" xfId="50636"/>
    <cellStyle name="Comma [0] 22 5 9" xfId="18402"/>
    <cellStyle name="Comma [0] 22 6" xfId="1969"/>
    <cellStyle name="Comma [0] 22 6 2" xfId="7623"/>
    <cellStyle name="Comma [0] 22 6 2 2" xfId="16030"/>
    <cellStyle name="Comma [0] 22 6 2 2 2" xfId="41375"/>
    <cellStyle name="Comma [0] 22 6 2 3" xfId="31689"/>
    <cellStyle name="Comma [0] 22 6 2 4" xfId="21632"/>
    <cellStyle name="Comma [0] 22 6 2 5" xfId="56889"/>
    <cellStyle name="Comma [0] 22 6 3" xfId="4818"/>
    <cellStyle name="Comma [0] 22 6 3 2" xfId="13226"/>
    <cellStyle name="Comma [0] 22 6 3 2 2" xfId="43238"/>
    <cellStyle name="Comma [0] 22 6 3 3" xfId="33552"/>
    <cellStyle name="Comma [0] 22 6 3 4" xfId="23585"/>
    <cellStyle name="Comma [0] 22 6 4" xfId="10426"/>
    <cellStyle name="Comma [0] 22 6 4 2" xfId="38574"/>
    <cellStyle name="Comma [0] 22 6 5" xfId="28888"/>
    <cellStyle name="Comma [0] 22 6 6" xfId="48263"/>
    <cellStyle name="Comma [0] 22 6 7" xfId="51066"/>
    <cellStyle name="Comma [0] 22 6 8" xfId="18832"/>
    <cellStyle name="Comma [0] 22 6 9" xfId="54089"/>
    <cellStyle name="Comma [0] 22 7" xfId="2296"/>
    <cellStyle name="Comma [0] 22 7 2" xfId="7919"/>
    <cellStyle name="Comma [0] 22 7 2 2" xfId="16326"/>
    <cellStyle name="Comma [0] 22 7 2 2 2" xfId="41671"/>
    <cellStyle name="Comma [0] 22 7 2 3" xfId="31985"/>
    <cellStyle name="Comma [0] 22 7 2 4" xfId="21928"/>
    <cellStyle name="Comma [0] 22 7 2 5" xfId="57185"/>
    <cellStyle name="Comma [0] 22 7 3" xfId="5114"/>
    <cellStyle name="Comma [0] 22 7 3 2" xfId="13522"/>
    <cellStyle name="Comma [0] 22 7 3 2 2" xfId="43239"/>
    <cellStyle name="Comma [0] 22 7 3 3" xfId="33553"/>
    <cellStyle name="Comma [0] 22 7 3 4" xfId="23586"/>
    <cellStyle name="Comma [0] 22 8" xfId="2461"/>
    <cellStyle name="Comma [0] 22 8 2" xfId="8084"/>
    <cellStyle name="Comma [0] 22 8 2 2" xfId="16491"/>
    <cellStyle name="Comma [0] 22 8 2 2 2" xfId="41836"/>
    <cellStyle name="Comma [0] 22 8 2 3" xfId="32150"/>
    <cellStyle name="Comma [0] 22 8 2 4" xfId="22093"/>
    <cellStyle name="Comma [0] 22 8 2 5" xfId="57350"/>
    <cellStyle name="Comma [0] 22 8 3" xfId="5279"/>
    <cellStyle name="Comma [0] 22 8 3 2" xfId="13687"/>
    <cellStyle name="Comma [0] 22 8 3 3" xfId="39032"/>
    <cellStyle name="Comma [0] 22 8 4" xfId="10884"/>
    <cellStyle name="Comma [0] 22 8 4 2" xfId="29346"/>
    <cellStyle name="Comma [0] 22 8 5" xfId="48722"/>
    <cellStyle name="Comma [0] 22 8 6" xfId="51524"/>
    <cellStyle name="Comma [0] 22 8 7" xfId="19290"/>
    <cellStyle name="Comma [0] 22 8 8" xfId="54547"/>
    <cellStyle name="Comma [0] 22 9" xfId="2889"/>
    <cellStyle name="Comma [0] 22 9 2" xfId="8512"/>
    <cellStyle name="Comma [0] 22 9 2 2" xfId="16919"/>
    <cellStyle name="Comma [0] 22 9 2 2 2" xfId="42264"/>
    <cellStyle name="Comma [0] 22 9 2 3" xfId="32578"/>
    <cellStyle name="Comma [0] 22 9 2 4" xfId="22521"/>
    <cellStyle name="Comma [0] 22 9 2 5" xfId="57778"/>
    <cellStyle name="Comma [0] 22 9 3" xfId="5707"/>
    <cellStyle name="Comma [0] 22 9 3 2" xfId="14115"/>
    <cellStyle name="Comma [0] 22 9 3 3" xfId="39460"/>
    <cellStyle name="Comma [0] 22 9 4" xfId="11312"/>
    <cellStyle name="Comma [0] 22 9 4 2" xfId="29774"/>
    <cellStyle name="Comma [0] 22 9 5" xfId="49150"/>
    <cellStyle name="Comma [0] 22 9 6" xfId="51952"/>
    <cellStyle name="Comma [0] 22 9 7" xfId="19718"/>
    <cellStyle name="Comma [0] 22 9 8" xfId="54975"/>
    <cellStyle name="Comma [0] 23" xfId="8796"/>
    <cellStyle name="Comma [0] 23 2" xfId="42779"/>
    <cellStyle name="Comma [0] 23 3" xfId="33093"/>
    <cellStyle name="Comma [0] 23 4" xfId="23036"/>
    <cellStyle name="Comma [0] 24" xfId="24827"/>
    <cellStyle name="Comma [0] 24 2" xfId="44223"/>
    <cellStyle name="Comma [0] 24 3" xfId="34537"/>
    <cellStyle name="Comma [0] 25" xfId="36944"/>
    <cellStyle name="Comma [0] 26" xfId="27258"/>
    <cellStyle name="Comma [0] 27" xfId="249"/>
    <cellStyle name="Comma [0] 27 10" xfId="3328"/>
    <cellStyle name="Comma [0] 27 10 2" xfId="11736"/>
    <cellStyle name="Comma [0] 27 10 2 2" xfId="42603"/>
    <cellStyle name="Comma [0] 27 10 3" xfId="32917"/>
    <cellStyle name="Comma [0] 27 10 4" xfId="22860"/>
    <cellStyle name="Comma [0] 27 11" xfId="8937"/>
    <cellStyle name="Comma [0] 27 11 2" xfId="42857"/>
    <cellStyle name="Comma [0] 27 11 3" xfId="33171"/>
    <cellStyle name="Comma [0] 27 11 4" xfId="23114"/>
    <cellStyle name="Comma [0] 27 12" xfId="24915"/>
    <cellStyle name="Comma [0] 27 12 2" xfId="44311"/>
    <cellStyle name="Comma [0] 27 12 3" xfId="34625"/>
    <cellStyle name="Comma [0] 27 13" xfId="37085"/>
    <cellStyle name="Comma [0] 27 14" xfId="27399"/>
    <cellStyle name="Comma [0] 27 15" xfId="46772"/>
    <cellStyle name="Comma [0] 27 16" xfId="49577"/>
    <cellStyle name="Comma [0] 27 17" xfId="17343"/>
    <cellStyle name="Comma [0] 27 18" xfId="52291"/>
    <cellStyle name="Comma [0] 27 19" xfId="52600"/>
    <cellStyle name="Comma [0] 27 2" xfId="13"/>
    <cellStyle name="Comma [0] 27 2 10" xfId="2465"/>
    <cellStyle name="Comma [0] 27 2 10 2" xfId="8088"/>
    <cellStyle name="Comma [0] 27 2 10 2 2" xfId="16495"/>
    <cellStyle name="Comma [0] 27 2 10 2 2 2" xfId="41840"/>
    <cellStyle name="Comma [0] 27 2 10 2 3" xfId="32154"/>
    <cellStyle name="Comma [0] 27 2 10 2 4" xfId="22097"/>
    <cellStyle name="Comma [0] 27 2 10 2 5" xfId="57354"/>
    <cellStyle name="Comma [0] 27 2 10 3" xfId="5283"/>
    <cellStyle name="Comma [0] 27 2 10 3 2" xfId="13691"/>
    <cellStyle name="Comma [0] 27 2 10 3 3" xfId="39036"/>
    <cellStyle name="Comma [0] 27 2 10 4" xfId="10888"/>
    <cellStyle name="Comma [0] 27 2 10 4 2" xfId="29350"/>
    <cellStyle name="Comma [0] 27 2 10 5" xfId="48726"/>
    <cellStyle name="Comma [0] 27 2 10 6" xfId="51528"/>
    <cellStyle name="Comma [0] 27 2 10 7" xfId="19294"/>
    <cellStyle name="Comma [0] 27 2 10 8" xfId="54551"/>
    <cellStyle name="Comma [0] 27 2 11" xfId="2893"/>
    <cellStyle name="Comma [0] 27 2 11 2" xfId="8516"/>
    <cellStyle name="Comma [0] 27 2 11 2 2" xfId="16923"/>
    <cellStyle name="Comma [0] 27 2 11 2 2 2" xfId="42268"/>
    <cellStyle name="Comma [0] 27 2 11 2 3" xfId="32582"/>
    <cellStyle name="Comma [0] 27 2 11 2 4" xfId="22525"/>
    <cellStyle name="Comma [0] 27 2 11 2 5" xfId="57782"/>
    <cellStyle name="Comma [0] 27 2 11 3" xfId="5711"/>
    <cellStyle name="Comma [0] 27 2 11 3 2" xfId="14119"/>
    <cellStyle name="Comma [0] 27 2 11 3 3" xfId="39464"/>
    <cellStyle name="Comma [0] 27 2 11 4" xfId="11316"/>
    <cellStyle name="Comma [0] 27 2 11 4 2" xfId="29778"/>
    <cellStyle name="Comma [0] 27 2 11 5" xfId="49154"/>
    <cellStyle name="Comma [0] 27 2 11 6" xfId="51956"/>
    <cellStyle name="Comma [0] 27 2 11 7" xfId="19722"/>
    <cellStyle name="Comma [0] 27 2 11 8" xfId="54979"/>
    <cellStyle name="Comma [0] 27 2 12" xfId="5993"/>
    <cellStyle name="Comma [0] 27 2 12 2" xfId="14400"/>
    <cellStyle name="Comma [0] 27 2 12 2 2" xfId="39745"/>
    <cellStyle name="Comma [0] 27 2 12 3" xfId="30059"/>
    <cellStyle name="Comma [0] 27 2 12 4" xfId="20002"/>
    <cellStyle name="Comma [0] 27 2 12 5" xfId="55259"/>
    <cellStyle name="Comma [0] 27 2 13" xfId="3188"/>
    <cellStyle name="Comma [0] 27 2 13 2" xfId="11596"/>
    <cellStyle name="Comma [0] 27 2 13 2 2" xfId="42604"/>
    <cellStyle name="Comma [0] 27 2 13 3" xfId="32918"/>
    <cellStyle name="Comma [0] 27 2 13 4" xfId="22861"/>
    <cellStyle name="Comma [0] 27 2 14" xfId="8800"/>
    <cellStyle name="Comma [0] 27 2 14 2" xfId="42858"/>
    <cellStyle name="Comma [0] 27 2 14 3" xfId="33172"/>
    <cellStyle name="Comma [0] 27 2 14 4" xfId="23115"/>
    <cellStyle name="Comma [0] 27 2 15" xfId="24916"/>
    <cellStyle name="Comma [0] 27 2 15 2" xfId="44312"/>
    <cellStyle name="Comma [0] 27 2 15 3" xfId="34626"/>
    <cellStyle name="Comma [0] 27 2 16" xfId="36948"/>
    <cellStyle name="Comma [0] 27 2 17" xfId="27262"/>
    <cellStyle name="Comma [0] 27 2 18" xfId="46634"/>
    <cellStyle name="Comma [0] 27 2 19" xfId="49440"/>
    <cellStyle name="Comma [0] 27 2 2" xfId="134"/>
    <cellStyle name="Comma [0] 27 2 2 10" xfId="36983"/>
    <cellStyle name="Comma [0] 27 2 2 11" xfId="27297"/>
    <cellStyle name="Comma [0] 27 2 2 12" xfId="46670"/>
    <cellStyle name="Comma [0] 27 2 2 13" xfId="49475"/>
    <cellStyle name="Comma [0] 27 2 2 14" xfId="17241"/>
    <cellStyle name="Comma [0] 27 2 2 15" xfId="52498"/>
    <cellStyle name="Comma [0] 27 2 2 2" xfId="728"/>
    <cellStyle name="Comma [0] 27 2 2 2 10" xfId="52936"/>
    <cellStyle name="Comma [0] 27 2 2 2 2" xfId="1179"/>
    <cellStyle name="Comma [0] 27 2 2 2 2 2" xfId="6918"/>
    <cellStyle name="Comma [0] 27 2 2 2 2 2 2" xfId="15325"/>
    <cellStyle name="Comma [0] 27 2 2 2 2 2 2 2" xfId="40670"/>
    <cellStyle name="Comma [0] 27 2 2 2 2 2 3" xfId="30984"/>
    <cellStyle name="Comma [0] 27 2 2 2 2 2 4" xfId="20927"/>
    <cellStyle name="Comma [0] 27 2 2 2 2 2 5" xfId="56184"/>
    <cellStyle name="Comma [0] 27 2 2 2 2 3" xfId="4113"/>
    <cellStyle name="Comma [0] 27 2 2 2 2 3 2" xfId="12521"/>
    <cellStyle name="Comma [0] 27 2 2 2 2 3 2 2" xfId="46442"/>
    <cellStyle name="Comma [0] 27 2 2 2 2 3 3" xfId="36756"/>
    <cellStyle name="Comma [0] 27 2 2 2 2 3 4" xfId="27069"/>
    <cellStyle name="Comma [0] 27 2 2 2 2 4" xfId="9721"/>
    <cellStyle name="Comma [0] 27 2 2 2 2 4 2" xfId="37869"/>
    <cellStyle name="Comma [0] 27 2 2 2 2 5" xfId="28183"/>
    <cellStyle name="Comma [0] 27 2 2 2 2 6" xfId="47558"/>
    <cellStyle name="Comma [0] 27 2 2 2 2 7" xfId="50361"/>
    <cellStyle name="Comma [0] 27 2 2 2 2 8" xfId="18127"/>
    <cellStyle name="Comma [0] 27 2 2 2 2 9" xfId="53384"/>
    <cellStyle name="Comma [0] 27 2 2 2 3" xfId="6469"/>
    <cellStyle name="Comma [0] 27 2 2 2 3 2" xfId="14876"/>
    <cellStyle name="Comma [0] 27 2 2 2 3 2 2" xfId="40221"/>
    <cellStyle name="Comma [0] 27 2 2 2 3 3" xfId="30535"/>
    <cellStyle name="Comma [0] 27 2 2 2 3 4" xfId="20478"/>
    <cellStyle name="Comma [0] 27 2 2 2 3 5" xfId="55735"/>
    <cellStyle name="Comma [0] 27 2 2 2 4" xfId="3664"/>
    <cellStyle name="Comma [0] 27 2 2 2 4 2" xfId="12072"/>
    <cellStyle name="Comma [0] 27 2 2 2 4 2 2" xfId="45242"/>
    <cellStyle name="Comma [0] 27 2 2 2 4 3" xfId="35556"/>
    <cellStyle name="Comma [0] 27 2 2 2 4 4" xfId="25852"/>
    <cellStyle name="Comma [0] 27 2 2 2 5" xfId="9273"/>
    <cellStyle name="Comma [0] 27 2 2 2 5 2" xfId="37421"/>
    <cellStyle name="Comma [0] 27 2 2 2 6" xfId="27735"/>
    <cellStyle name="Comma [0] 27 2 2 2 7" xfId="47109"/>
    <cellStyle name="Comma [0] 27 2 2 2 8" xfId="49913"/>
    <cellStyle name="Comma [0] 27 2 2 2 9" xfId="17679"/>
    <cellStyle name="Comma [0] 27 2 2 3" xfId="781"/>
    <cellStyle name="Comma [0] 27 2 2 3 10" xfId="52988"/>
    <cellStyle name="Comma [0] 27 2 2 3 2" xfId="1229"/>
    <cellStyle name="Comma [0] 27 2 2 3 2 2" xfId="6968"/>
    <cellStyle name="Comma [0] 27 2 2 3 2 2 2" xfId="15375"/>
    <cellStyle name="Comma [0] 27 2 2 3 2 2 2 2" xfId="40720"/>
    <cellStyle name="Comma [0] 27 2 2 3 2 2 3" xfId="31034"/>
    <cellStyle name="Comma [0] 27 2 2 3 2 2 4" xfId="20977"/>
    <cellStyle name="Comma [0] 27 2 2 3 2 2 5" xfId="56234"/>
    <cellStyle name="Comma [0] 27 2 2 3 2 3" xfId="4163"/>
    <cellStyle name="Comma [0] 27 2 2 3 2 3 2" xfId="12571"/>
    <cellStyle name="Comma [0] 27 2 2 3 2 3 3" xfId="37919"/>
    <cellStyle name="Comma [0] 27 2 2 3 2 4" xfId="9771"/>
    <cellStyle name="Comma [0] 27 2 2 3 2 4 2" xfId="28233"/>
    <cellStyle name="Comma [0] 27 2 2 3 2 5" xfId="47608"/>
    <cellStyle name="Comma [0] 27 2 2 3 2 6" xfId="50411"/>
    <cellStyle name="Comma [0] 27 2 2 3 2 7" xfId="18177"/>
    <cellStyle name="Comma [0] 27 2 2 3 2 8" xfId="53434"/>
    <cellStyle name="Comma [0] 27 2 2 3 3" xfId="6521"/>
    <cellStyle name="Comma [0] 27 2 2 3 3 2" xfId="14928"/>
    <cellStyle name="Comma [0] 27 2 2 3 3 2 2" xfId="40273"/>
    <cellStyle name="Comma [0] 27 2 2 3 3 3" xfId="30587"/>
    <cellStyle name="Comma [0] 27 2 2 3 3 4" xfId="20530"/>
    <cellStyle name="Comma [0] 27 2 2 3 3 5" xfId="55787"/>
    <cellStyle name="Comma [0] 27 2 2 3 4" xfId="3716"/>
    <cellStyle name="Comma [0] 27 2 2 3 4 2" xfId="12124"/>
    <cellStyle name="Comma [0] 27 2 2 3 4 2 2" xfId="45849"/>
    <cellStyle name="Comma [0] 27 2 2 3 4 3" xfId="36163"/>
    <cellStyle name="Comma [0] 27 2 2 3 4 4" xfId="26475"/>
    <cellStyle name="Comma [0] 27 2 2 3 5" xfId="9325"/>
    <cellStyle name="Comma [0] 27 2 2 3 5 2" xfId="37473"/>
    <cellStyle name="Comma [0] 27 2 2 3 6" xfId="27787"/>
    <cellStyle name="Comma [0] 27 2 2 3 7" xfId="47162"/>
    <cellStyle name="Comma [0] 27 2 2 3 8" xfId="49965"/>
    <cellStyle name="Comma [0] 27 2 2 3 9" xfId="17731"/>
    <cellStyle name="Comma [0] 27 2 2 4" xfId="832"/>
    <cellStyle name="Comma [0] 27 2 2 4 2" xfId="1280"/>
    <cellStyle name="Comma [0] 27 2 2 4 2 2" xfId="7019"/>
    <cellStyle name="Comma [0] 27 2 2 4 2 2 2" xfId="15426"/>
    <cellStyle name="Comma [0] 27 2 2 4 2 2 2 2" xfId="40771"/>
    <cellStyle name="Comma [0] 27 2 2 4 2 2 3" xfId="31085"/>
    <cellStyle name="Comma [0] 27 2 2 4 2 2 4" xfId="21028"/>
    <cellStyle name="Comma [0] 27 2 2 4 2 2 5" xfId="56285"/>
    <cellStyle name="Comma [0] 27 2 2 4 2 3" xfId="4214"/>
    <cellStyle name="Comma [0] 27 2 2 4 2 3 2" xfId="12622"/>
    <cellStyle name="Comma [0] 27 2 2 4 2 3 3" xfId="37970"/>
    <cellStyle name="Comma [0] 27 2 2 4 2 4" xfId="9822"/>
    <cellStyle name="Comma [0] 27 2 2 4 2 4 2" xfId="28284"/>
    <cellStyle name="Comma [0] 27 2 2 4 2 5" xfId="47659"/>
    <cellStyle name="Comma [0] 27 2 2 4 2 6" xfId="50462"/>
    <cellStyle name="Comma [0] 27 2 2 4 2 7" xfId="18228"/>
    <cellStyle name="Comma [0] 27 2 2 4 2 8" xfId="53485"/>
    <cellStyle name="Comma [0] 27 2 2 4 3" xfId="6572"/>
    <cellStyle name="Comma [0] 27 2 2 4 3 2" xfId="14979"/>
    <cellStyle name="Comma [0] 27 2 2 4 3 2 2" xfId="40324"/>
    <cellStyle name="Comma [0] 27 2 2 4 3 3" xfId="30638"/>
    <cellStyle name="Comma [0] 27 2 2 4 3 4" xfId="20581"/>
    <cellStyle name="Comma [0] 27 2 2 4 3 5" xfId="55838"/>
    <cellStyle name="Comma [0] 27 2 2 4 4" xfId="3767"/>
    <cellStyle name="Comma [0] 27 2 2 4 4 2" xfId="12175"/>
    <cellStyle name="Comma [0] 27 2 2 4 4 3" xfId="37524"/>
    <cellStyle name="Comma [0] 27 2 2 4 5" xfId="9376"/>
    <cellStyle name="Comma [0] 27 2 2 4 5 2" xfId="27838"/>
    <cellStyle name="Comma [0] 27 2 2 4 6" xfId="47213"/>
    <cellStyle name="Comma [0] 27 2 2 4 7" xfId="50016"/>
    <cellStyle name="Comma [0] 27 2 2 4 8" xfId="17782"/>
    <cellStyle name="Comma [0] 27 2 2 4 9" xfId="53039"/>
    <cellStyle name="Comma [0] 27 2 2 5" xfId="251"/>
    <cellStyle name="Comma [0] 27 2 2 5 2" xfId="6135"/>
    <cellStyle name="Comma [0] 27 2 2 5 2 2" xfId="14542"/>
    <cellStyle name="Comma [0] 27 2 2 5 2 2 2" xfId="39887"/>
    <cellStyle name="Comma [0] 27 2 2 5 2 3" xfId="30201"/>
    <cellStyle name="Comma [0] 27 2 2 5 2 4" xfId="20144"/>
    <cellStyle name="Comma [0] 27 2 2 5 2 5" xfId="55401"/>
    <cellStyle name="Comma [0] 27 2 2 5 3" xfId="3330"/>
    <cellStyle name="Comma [0] 27 2 2 5 3 2" xfId="11738"/>
    <cellStyle name="Comma [0] 27 2 2 5 3 3" xfId="37087"/>
    <cellStyle name="Comma [0] 27 2 2 5 4" xfId="8939"/>
    <cellStyle name="Comma [0] 27 2 2 5 4 2" xfId="27401"/>
    <cellStyle name="Comma [0] 27 2 2 5 5" xfId="46774"/>
    <cellStyle name="Comma [0] 27 2 2 5 6" xfId="49579"/>
    <cellStyle name="Comma [0] 27 2 2 5 7" xfId="17345"/>
    <cellStyle name="Comma [0] 27 2 2 5 8" xfId="52602"/>
    <cellStyle name="Comma [0] 27 2 2 6" xfId="926"/>
    <cellStyle name="Comma [0] 27 2 2 6 2" xfId="6665"/>
    <cellStyle name="Comma [0] 27 2 2 6 2 2" xfId="15072"/>
    <cellStyle name="Comma [0] 27 2 2 6 2 2 2" xfId="40417"/>
    <cellStyle name="Comma [0] 27 2 2 6 2 3" xfId="30731"/>
    <cellStyle name="Comma [0] 27 2 2 6 2 4" xfId="20674"/>
    <cellStyle name="Comma [0] 27 2 2 6 2 5" xfId="55931"/>
    <cellStyle name="Comma [0] 27 2 2 6 3" xfId="3860"/>
    <cellStyle name="Comma [0] 27 2 2 6 3 2" xfId="12268"/>
    <cellStyle name="Comma [0] 27 2 2 6 3 3" xfId="37616"/>
    <cellStyle name="Comma [0] 27 2 2 6 4" xfId="9468"/>
    <cellStyle name="Comma [0] 27 2 2 6 4 2" xfId="27930"/>
    <cellStyle name="Comma [0] 27 2 2 6 5" xfId="47305"/>
    <cellStyle name="Comma [0] 27 2 2 6 6" xfId="50108"/>
    <cellStyle name="Comma [0] 27 2 2 6 7" xfId="17874"/>
    <cellStyle name="Comma [0] 27 2 2 6 8" xfId="53131"/>
    <cellStyle name="Comma [0] 27 2 2 7" xfId="6028"/>
    <cellStyle name="Comma [0] 27 2 2 7 2" xfId="14435"/>
    <cellStyle name="Comma [0] 27 2 2 7 2 2" xfId="39780"/>
    <cellStyle name="Comma [0] 27 2 2 7 3" xfId="30094"/>
    <cellStyle name="Comma [0] 27 2 2 7 4" xfId="20037"/>
    <cellStyle name="Comma [0] 27 2 2 7 5" xfId="55294"/>
    <cellStyle name="Comma [0] 27 2 2 8" xfId="3223"/>
    <cellStyle name="Comma [0] 27 2 2 8 2" xfId="11631"/>
    <cellStyle name="Comma [0] 27 2 2 8 2 2" xfId="43240"/>
    <cellStyle name="Comma [0] 27 2 2 8 3" xfId="33554"/>
    <cellStyle name="Comma [0] 27 2 2 8 4" xfId="23587"/>
    <cellStyle name="Comma [0] 27 2 2 9" xfId="8835"/>
    <cellStyle name="Comma [0] 27 2 2 9 2" xfId="44649"/>
    <cellStyle name="Comma [0] 27 2 2 9 3" xfId="34963"/>
    <cellStyle name="Comma [0] 27 2 2 9 4" xfId="25254"/>
    <cellStyle name="Comma [0] 27 2 20" xfId="17206"/>
    <cellStyle name="Comma [0] 27 2 21" xfId="52292"/>
    <cellStyle name="Comma [0] 27 2 22" xfId="52463"/>
    <cellStyle name="Comma [0] 27 2 23" xfId="58073"/>
    <cellStyle name="Comma [0] 27 2 24" xfId="58109"/>
    <cellStyle name="Comma [0] 27 2 3" xfId="252"/>
    <cellStyle name="Comma [0] 27 2 3 10" xfId="17346"/>
    <cellStyle name="Comma [0] 27 2 3 11" xfId="52603"/>
    <cellStyle name="Comma [0] 27 2 3 2" xfId="927"/>
    <cellStyle name="Comma [0] 27 2 3 2 2" xfId="6666"/>
    <cellStyle name="Comma [0] 27 2 3 2 2 2" xfId="15073"/>
    <cellStyle name="Comma [0] 27 2 3 2 2 2 2" xfId="40418"/>
    <cellStyle name="Comma [0] 27 2 3 2 2 3" xfId="30732"/>
    <cellStyle name="Comma [0] 27 2 3 2 2 4" xfId="20675"/>
    <cellStyle name="Comma [0] 27 2 3 2 2 5" xfId="55932"/>
    <cellStyle name="Comma [0] 27 2 3 2 3" xfId="3861"/>
    <cellStyle name="Comma [0] 27 2 3 2 3 2" xfId="12269"/>
    <cellStyle name="Comma [0] 27 2 3 2 3 2 2" xfId="46111"/>
    <cellStyle name="Comma [0] 27 2 3 2 3 3" xfId="36425"/>
    <cellStyle name="Comma [0] 27 2 3 2 3 4" xfId="26738"/>
    <cellStyle name="Comma [0] 27 2 3 2 4" xfId="9469"/>
    <cellStyle name="Comma [0] 27 2 3 2 4 2" xfId="37617"/>
    <cellStyle name="Comma [0] 27 2 3 2 5" xfId="27931"/>
    <cellStyle name="Comma [0] 27 2 3 2 6" xfId="47306"/>
    <cellStyle name="Comma [0] 27 2 3 2 7" xfId="50109"/>
    <cellStyle name="Comma [0] 27 2 3 2 8" xfId="17875"/>
    <cellStyle name="Comma [0] 27 2 3 2 9" xfId="53132"/>
    <cellStyle name="Comma [0] 27 2 3 3" xfId="6136"/>
    <cellStyle name="Comma [0] 27 2 3 3 2" xfId="14543"/>
    <cellStyle name="Comma [0] 27 2 3 3 2 2" xfId="39888"/>
    <cellStyle name="Comma [0] 27 2 3 3 3" xfId="30202"/>
    <cellStyle name="Comma [0] 27 2 3 3 4" xfId="20145"/>
    <cellStyle name="Comma [0] 27 2 3 3 5" xfId="55402"/>
    <cellStyle name="Comma [0] 27 2 3 4" xfId="3331"/>
    <cellStyle name="Comma [0] 27 2 3 4 2" xfId="11739"/>
    <cellStyle name="Comma [0] 27 2 3 4 2 2" xfId="43241"/>
    <cellStyle name="Comma [0] 27 2 3 4 3" xfId="33555"/>
    <cellStyle name="Comma [0] 27 2 3 4 4" xfId="23588"/>
    <cellStyle name="Comma [0] 27 2 3 5" xfId="8940"/>
    <cellStyle name="Comma [0] 27 2 3 5 2" xfId="44911"/>
    <cellStyle name="Comma [0] 27 2 3 5 3" xfId="35225"/>
    <cellStyle name="Comma [0] 27 2 3 5 4" xfId="25520"/>
    <cellStyle name="Comma [0] 27 2 3 6" xfId="37088"/>
    <cellStyle name="Comma [0] 27 2 3 7" xfId="27402"/>
    <cellStyle name="Comma [0] 27 2 3 8" xfId="46775"/>
    <cellStyle name="Comma [0] 27 2 3 9" xfId="49580"/>
    <cellStyle name="Comma [0] 27 2 4" xfId="687"/>
    <cellStyle name="Comma [0] 27 2 4 10" xfId="52896"/>
    <cellStyle name="Comma [0] 27 2 4 2" xfId="1139"/>
    <cellStyle name="Comma [0] 27 2 4 2 2" xfId="6878"/>
    <cellStyle name="Comma [0] 27 2 4 2 2 2" xfId="15285"/>
    <cellStyle name="Comma [0] 27 2 4 2 2 2 2" xfId="40630"/>
    <cellStyle name="Comma [0] 27 2 4 2 2 3" xfId="30944"/>
    <cellStyle name="Comma [0] 27 2 4 2 2 4" xfId="20887"/>
    <cellStyle name="Comma [0] 27 2 4 2 2 5" xfId="56144"/>
    <cellStyle name="Comma [0] 27 2 4 2 3" xfId="4073"/>
    <cellStyle name="Comma [0] 27 2 4 2 3 2" xfId="12481"/>
    <cellStyle name="Comma [0] 27 2 4 2 3 3" xfId="37829"/>
    <cellStyle name="Comma [0] 27 2 4 2 4" xfId="9681"/>
    <cellStyle name="Comma [0] 27 2 4 2 4 2" xfId="28143"/>
    <cellStyle name="Comma [0] 27 2 4 2 5" xfId="47518"/>
    <cellStyle name="Comma [0] 27 2 4 2 6" xfId="50321"/>
    <cellStyle name="Comma [0] 27 2 4 2 7" xfId="18087"/>
    <cellStyle name="Comma [0] 27 2 4 2 8" xfId="53344"/>
    <cellStyle name="Comma [0] 27 2 4 3" xfId="6429"/>
    <cellStyle name="Comma [0] 27 2 4 3 2" xfId="14836"/>
    <cellStyle name="Comma [0] 27 2 4 3 2 2" xfId="40181"/>
    <cellStyle name="Comma [0] 27 2 4 3 3" xfId="30495"/>
    <cellStyle name="Comma [0] 27 2 4 3 4" xfId="20438"/>
    <cellStyle name="Comma [0] 27 2 4 3 5" xfId="55695"/>
    <cellStyle name="Comma [0] 27 2 4 4" xfId="3624"/>
    <cellStyle name="Comma [0] 27 2 4 4 2" xfId="12032"/>
    <cellStyle name="Comma [0] 27 2 4 4 2 2" xfId="45519"/>
    <cellStyle name="Comma [0] 27 2 4 4 3" xfId="35833"/>
    <cellStyle name="Comma [0] 27 2 4 4 4" xfId="26145"/>
    <cellStyle name="Comma [0] 27 2 4 5" xfId="9233"/>
    <cellStyle name="Comma [0] 27 2 4 5 2" xfId="37381"/>
    <cellStyle name="Comma [0] 27 2 4 6" xfId="27695"/>
    <cellStyle name="Comma [0] 27 2 4 7" xfId="47069"/>
    <cellStyle name="Comma [0] 27 2 4 8" xfId="49873"/>
    <cellStyle name="Comma [0] 27 2 4 9" xfId="17639"/>
    <cellStyle name="Comma [0] 27 2 5" xfId="746"/>
    <cellStyle name="Comma [0] 27 2 5 2" xfId="1194"/>
    <cellStyle name="Comma [0] 27 2 5 2 2" xfId="6933"/>
    <cellStyle name="Comma [0] 27 2 5 2 2 2" xfId="15340"/>
    <cellStyle name="Comma [0] 27 2 5 2 2 2 2" xfId="40685"/>
    <cellStyle name="Comma [0] 27 2 5 2 2 3" xfId="30999"/>
    <cellStyle name="Comma [0] 27 2 5 2 2 4" xfId="20942"/>
    <cellStyle name="Comma [0] 27 2 5 2 2 5" xfId="56199"/>
    <cellStyle name="Comma [0] 27 2 5 2 3" xfId="4128"/>
    <cellStyle name="Comma [0] 27 2 5 2 3 2" xfId="12536"/>
    <cellStyle name="Comma [0] 27 2 5 2 3 3" xfId="37884"/>
    <cellStyle name="Comma [0] 27 2 5 2 4" xfId="9736"/>
    <cellStyle name="Comma [0] 27 2 5 2 4 2" xfId="28198"/>
    <cellStyle name="Comma [0] 27 2 5 2 5" xfId="47573"/>
    <cellStyle name="Comma [0] 27 2 5 2 6" xfId="50376"/>
    <cellStyle name="Comma [0] 27 2 5 2 7" xfId="18142"/>
    <cellStyle name="Comma [0] 27 2 5 2 8" xfId="53399"/>
    <cellStyle name="Comma [0] 27 2 5 3" xfId="6486"/>
    <cellStyle name="Comma [0] 27 2 5 3 2" xfId="14893"/>
    <cellStyle name="Comma [0] 27 2 5 3 2 2" xfId="40238"/>
    <cellStyle name="Comma [0] 27 2 5 3 3" xfId="30552"/>
    <cellStyle name="Comma [0] 27 2 5 3 4" xfId="20495"/>
    <cellStyle name="Comma [0] 27 2 5 3 5" xfId="55752"/>
    <cellStyle name="Comma [0] 27 2 5 4" xfId="3681"/>
    <cellStyle name="Comma [0] 27 2 5 4 2" xfId="12089"/>
    <cellStyle name="Comma [0] 27 2 5 4 3" xfId="37438"/>
    <cellStyle name="Comma [0] 27 2 5 5" xfId="9290"/>
    <cellStyle name="Comma [0] 27 2 5 5 2" xfId="27752"/>
    <cellStyle name="Comma [0] 27 2 5 6" xfId="47127"/>
    <cellStyle name="Comma [0] 27 2 5 7" xfId="49930"/>
    <cellStyle name="Comma [0] 27 2 5 8" xfId="17696"/>
    <cellStyle name="Comma [0] 27 2 5 9" xfId="52953"/>
    <cellStyle name="Comma [0] 27 2 6" xfId="796"/>
    <cellStyle name="Comma [0] 27 2 6 2" xfId="1244"/>
    <cellStyle name="Comma [0] 27 2 6 2 2" xfId="6983"/>
    <cellStyle name="Comma [0] 27 2 6 2 2 2" xfId="15390"/>
    <cellStyle name="Comma [0] 27 2 6 2 2 2 2" xfId="40735"/>
    <cellStyle name="Comma [0] 27 2 6 2 2 3" xfId="31049"/>
    <cellStyle name="Comma [0] 27 2 6 2 2 4" xfId="20992"/>
    <cellStyle name="Comma [0] 27 2 6 2 2 5" xfId="56249"/>
    <cellStyle name="Comma [0] 27 2 6 2 3" xfId="4178"/>
    <cellStyle name="Comma [0] 27 2 6 2 3 2" xfId="12586"/>
    <cellStyle name="Comma [0] 27 2 6 2 3 3" xfId="37934"/>
    <cellStyle name="Comma [0] 27 2 6 2 4" xfId="9786"/>
    <cellStyle name="Comma [0] 27 2 6 2 4 2" xfId="28248"/>
    <cellStyle name="Comma [0] 27 2 6 2 5" xfId="47623"/>
    <cellStyle name="Comma [0] 27 2 6 2 6" xfId="50426"/>
    <cellStyle name="Comma [0] 27 2 6 2 7" xfId="18192"/>
    <cellStyle name="Comma [0] 27 2 6 2 8" xfId="53449"/>
    <cellStyle name="Comma [0] 27 2 6 3" xfId="6536"/>
    <cellStyle name="Comma [0] 27 2 6 3 2" xfId="14943"/>
    <cellStyle name="Comma [0] 27 2 6 3 2 2" xfId="40288"/>
    <cellStyle name="Comma [0] 27 2 6 3 3" xfId="30602"/>
    <cellStyle name="Comma [0] 27 2 6 3 4" xfId="20545"/>
    <cellStyle name="Comma [0] 27 2 6 3 5" xfId="55802"/>
    <cellStyle name="Comma [0] 27 2 6 4" xfId="3731"/>
    <cellStyle name="Comma [0] 27 2 6 4 2" xfId="12139"/>
    <cellStyle name="Comma [0] 27 2 6 4 3" xfId="37488"/>
    <cellStyle name="Comma [0] 27 2 6 5" xfId="9340"/>
    <cellStyle name="Comma [0] 27 2 6 5 2" xfId="27802"/>
    <cellStyle name="Comma [0] 27 2 6 6" xfId="47177"/>
    <cellStyle name="Comma [0] 27 2 6 7" xfId="49980"/>
    <cellStyle name="Comma [0] 27 2 6 8" xfId="17746"/>
    <cellStyle name="Comma [0] 27 2 6 9" xfId="53003"/>
    <cellStyle name="Comma [0] 27 2 7" xfId="250"/>
    <cellStyle name="Comma [0] 27 2 7 2" xfId="1499"/>
    <cellStyle name="Comma [0] 27 2 7 2 2" xfId="7197"/>
    <cellStyle name="Comma [0] 27 2 7 2 2 2" xfId="15604"/>
    <cellStyle name="Comma [0] 27 2 7 2 2 2 2" xfId="40949"/>
    <cellStyle name="Comma [0] 27 2 7 2 2 3" xfId="31263"/>
    <cellStyle name="Comma [0] 27 2 7 2 2 4" xfId="21206"/>
    <cellStyle name="Comma [0] 27 2 7 2 2 5" xfId="56463"/>
    <cellStyle name="Comma [0] 27 2 7 2 3" xfId="4392"/>
    <cellStyle name="Comma [0] 27 2 7 2 3 2" xfId="12800"/>
    <cellStyle name="Comma [0] 27 2 7 2 3 3" xfId="38148"/>
    <cellStyle name="Comma [0] 27 2 7 2 4" xfId="10000"/>
    <cellStyle name="Comma [0] 27 2 7 2 4 2" xfId="28462"/>
    <cellStyle name="Comma [0] 27 2 7 2 5" xfId="47837"/>
    <cellStyle name="Comma [0] 27 2 7 2 6" xfId="50640"/>
    <cellStyle name="Comma [0] 27 2 7 2 7" xfId="18406"/>
    <cellStyle name="Comma [0] 27 2 7 2 8" xfId="53663"/>
    <cellStyle name="Comma [0] 27 2 7 3" xfId="6134"/>
    <cellStyle name="Comma [0] 27 2 7 3 2" xfId="14541"/>
    <cellStyle name="Comma [0] 27 2 7 3 2 2" xfId="39886"/>
    <cellStyle name="Comma [0] 27 2 7 3 3" xfId="30200"/>
    <cellStyle name="Comma [0] 27 2 7 3 4" xfId="20143"/>
    <cellStyle name="Comma [0] 27 2 7 3 5" xfId="55400"/>
    <cellStyle name="Comma [0] 27 2 7 4" xfId="3329"/>
    <cellStyle name="Comma [0] 27 2 7 4 2" xfId="11737"/>
    <cellStyle name="Comma [0] 27 2 7 4 3" xfId="37086"/>
    <cellStyle name="Comma [0] 27 2 7 5" xfId="8938"/>
    <cellStyle name="Comma [0] 27 2 7 5 2" xfId="27400"/>
    <cellStyle name="Comma [0] 27 2 7 6" xfId="46773"/>
    <cellStyle name="Comma [0] 27 2 7 7" xfId="49578"/>
    <cellStyle name="Comma [0] 27 2 7 8" xfId="17344"/>
    <cellStyle name="Comma [0] 27 2 7 9" xfId="52601"/>
    <cellStyle name="Comma [0] 27 2 8" xfId="925"/>
    <cellStyle name="Comma [0] 27 2 8 2" xfId="6664"/>
    <cellStyle name="Comma [0] 27 2 8 2 2" xfId="15071"/>
    <cellStyle name="Comma [0] 27 2 8 2 2 2" xfId="40416"/>
    <cellStyle name="Comma [0] 27 2 8 2 3" xfId="30730"/>
    <cellStyle name="Comma [0] 27 2 8 2 4" xfId="20673"/>
    <cellStyle name="Comma [0] 27 2 8 2 5" xfId="55930"/>
    <cellStyle name="Comma [0] 27 2 8 3" xfId="3859"/>
    <cellStyle name="Comma [0] 27 2 8 3 2" xfId="12267"/>
    <cellStyle name="Comma [0] 27 2 8 3 3" xfId="37615"/>
    <cellStyle name="Comma [0] 27 2 8 4" xfId="9467"/>
    <cellStyle name="Comma [0] 27 2 8 4 2" xfId="27929"/>
    <cellStyle name="Comma [0] 27 2 8 5" xfId="47304"/>
    <cellStyle name="Comma [0] 27 2 8 6" xfId="50107"/>
    <cellStyle name="Comma [0] 27 2 8 7" xfId="17873"/>
    <cellStyle name="Comma [0] 27 2 8 8" xfId="53130"/>
    <cellStyle name="Comma [0] 27 2 9" xfId="1973"/>
    <cellStyle name="Comma [0] 27 2 9 2" xfId="7627"/>
    <cellStyle name="Comma [0] 27 2 9 2 2" xfId="16034"/>
    <cellStyle name="Comma [0] 27 2 9 2 2 2" xfId="41379"/>
    <cellStyle name="Comma [0] 27 2 9 2 3" xfId="31693"/>
    <cellStyle name="Comma [0] 27 2 9 2 4" xfId="21636"/>
    <cellStyle name="Comma [0] 27 2 9 2 5" xfId="56893"/>
    <cellStyle name="Comma [0] 27 2 9 3" xfId="4822"/>
    <cellStyle name="Comma [0] 27 2 9 3 2" xfId="13230"/>
    <cellStyle name="Comma [0] 27 2 9 3 3" xfId="38578"/>
    <cellStyle name="Comma [0] 27 2 9 4" xfId="10430"/>
    <cellStyle name="Comma [0] 27 2 9 4 2" xfId="28892"/>
    <cellStyle name="Comma [0] 27 2 9 5" xfId="48267"/>
    <cellStyle name="Comma [0] 27 2 9 6" xfId="51070"/>
    <cellStyle name="Comma [0] 27 2 9 7" xfId="18836"/>
    <cellStyle name="Comma [0] 27 2 9 8" xfId="54093"/>
    <cellStyle name="Comma [0] 27 20" xfId="58141"/>
    <cellStyle name="Comma [0] 27 3" xfId="253"/>
    <cellStyle name="Comma [0] 27 3 10" xfId="24917"/>
    <cellStyle name="Comma [0] 27 3 10 2" xfId="44313"/>
    <cellStyle name="Comma [0] 27 3 10 3" xfId="34627"/>
    <cellStyle name="Comma [0] 27 3 11" xfId="37089"/>
    <cellStyle name="Comma [0] 27 3 12" xfId="27403"/>
    <cellStyle name="Comma [0] 27 3 13" xfId="46776"/>
    <cellStyle name="Comma [0] 27 3 14" xfId="49581"/>
    <cellStyle name="Comma [0] 27 3 15" xfId="17347"/>
    <cellStyle name="Comma [0] 27 3 16" xfId="52293"/>
    <cellStyle name="Comma [0] 27 3 17" xfId="52604"/>
    <cellStyle name="Comma [0] 27 3 2" xfId="1500"/>
    <cellStyle name="Comma [0] 27 3 2 10" xfId="53664"/>
    <cellStyle name="Comma [0] 27 3 2 2" xfId="7198"/>
    <cellStyle name="Comma [0] 27 3 2 2 2" xfId="15605"/>
    <cellStyle name="Comma [0] 27 3 2 2 2 2" xfId="46443"/>
    <cellStyle name="Comma [0] 27 3 2 2 2 3" xfId="36757"/>
    <cellStyle name="Comma [0] 27 3 2 2 2 4" xfId="27070"/>
    <cellStyle name="Comma [0] 27 3 2 2 3" xfId="25853"/>
    <cellStyle name="Comma [0] 27 3 2 2 3 2" xfId="45243"/>
    <cellStyle name="Comma [0] 27 3 2 2 3 3" xfId="35557"/>
    <cellStyle name="Comma [0] 27 3 2 2 4" xfId="40950"/>
    <cellStyle name="Comma [0] 27 3 2 2 5" xfId="31264"/>
    <cellStyle name="Comma [0] 27 3 2 2 6" xfId="21207"/>
    <cellStyle name="Comma [0] 27 3 2 2 7" xfId="56464"/>
    <cellStyle name="Comma [0] 27 3 2 3" xfId="4393"/>
    <cellStyle name="Comma [0] 27 3 2 3 2" xfId="12801"/>
    <cellStyle name="Comma [0] 27 3 2 3 2 2" xfId="45850"/>
    <cellStyle name="Comma [0] 27 3 2 3 2 3" xfId="36164"/>
    <cellStyle name="Comma [0] 27 3 2 3 2 4" xfId="26476"/>
    <cellStyle name="Comma [0] 27 3 2 3 3" xfId="43242"/>
    <cellStyle name="Comma [0] 27 3 2 3 4" xfId="33556"/>
    <cellStyle name="Comma [0] 27 3 2 3 5" xfId="23589"/>
    <cellStyle name="Comma [0] 27 3 2 4" xfId="10001"/>
    <cellStyle name="Comma [0] 27 3 2 4 2" xfId="44650"/>
    <cellStyle name="Comma [0] 27 3 2 4 3" xfId="34964"/>
    <cellStyle name="Comma [0] 27 3 2 4 4" xfId="25255"/>
    <cellStyle name="Comma [0] 27 3 2 5" xfId="38149"/>
    <cellStyle name="Comma [0] 27 3 2 6" xfId="28463"/>
    <cellStyle name="Comma [0] 27 3 2 7" xfId="47838"/>
    <cellStyle name="Comma [0] 27 3 2 8" xfId="50641"/>
    <cellStyle name="Comma [0] 27 3 2 9" xfId="18407"/>
    <cellStyle name="Comma [0] 27 3 3" xfId="928"/>
    <cellStyle name="Comma [0] 27 3 3 10" xfId="53133"/>
    <cellStyle name="Comma [0] 27 3 3 2" xfId="6667"/>
    <cellStyle name="Comma [0] 27 3 3 2 2" xfId="15074"/>
    <cellStyle name="Comma [0] 27 3 3 2 2 2" xfId="46112"/>
    <cellStyle name="Comma [0] 27 3 3 2 2 3" xfId="36426"/>
    <cellStyle name="Comma [0] 27 3 3 2 2 4" xfId="26739"/>
    <cellStyle name="Comma [0] 27 3 3 2 3" xfId="40419"/>
    <cellStyle name="Comma [0] 27 3 3 2 4" xfId="30733"/>
    <cellStyle name="Comma [0] 27 3 3 2 5" xfId="20676"/>
    <cellStyle name="Comma [0] 27 3 3 2 6" xfId="55933"/>
    <cellStyle name="Comma [0] 27 3 3 3" xfId="3862"/>
    <cellStyle name="Comma [0] 27 3 3 3 2" xfId="12270"/>
    <cellStyle name="Comma [0] 27 3 3 3 2 2" xfId="43243"/>
    <cellStyle name="Comma [0] 27 3 3 3 3" xfId="33557"/>
    <cellStyle name="Comma [0] 27 3 3 3 4" xfId="23590"/>
    <cellStyle name="Comma [0] 27 3 3 4" xfId="9470"/>
    <cellStyle name="Comma [0] 27 3 3 4 2" xfId="44912"/>
    <cellStyle name="Comma [0] 27 3 3 4 3" xfId="35226"/>
    <cellStyle name="Comma [0] 27 3 3 4 4" xfId="25521"/>
    <cellStyle name="Comma [0] 27 3 3 5" xfId="37618"/>
    <cellStyle name="Comma [0] 27 3 3 6" xfId="27932"/>
    <cellStyle name="Comma [0] 27 3 3 7" xfId="47307"/>
    <cellStyle name="Comma [0] 27 3 3 8" xfId="50110"/>
    <cellStyle name="Comma [0] 27 3 3 9" xfId="17876"/>
    <cellStyle name="Comma [0] 27 3 4" xfId="1974"/>
    <cellStyle name="Comma [0] 27 3 4 2" xfId="7628"/>
    <cellStyle name="Comma [0] 27 3 4 2 2" xfId="16035"/>
    <cellStyle name="Comma [0] 27 3 4 2 2 2" xfId="41380"/>
    <cellStyle name="Comma [0] 27 3 4 2 3" xfId="31694"/>
    <cellStyle name="Comma [0] 27 3 4 2 4" xfId="21637"/>
    <cellStyle name="Comma [0] 27 3 4 2 5" xfId="56894"/>
    <cellStyle name="Comma [0] 27 3 4 3" xfId="4823"/>
    <cellStyle name="Comma [0] 27 3 4 3 2" xfId="13231"/>
    <cellStyle name="Comma [0] 27 3 4 3 2 2" xfId="45520"/>
    <cellStyle name="Comma [0] 27 3 4 3 3" xfId="35834"/>
    <cellStyle name="Comma [0] 27 3 4 3 4" xfId="26146"/>
    <cellStyle name="Comma [0] 27 3 4 4" xfId="10431"/>
    <cellStyle name="Comma [0] 27 3 4 4 2" xfId="38579"/>
    <cellStyle name="Comma [0] 27 3 4 5" xfId="28893"/>
    <cellStyle name="Comma [0] 27 3 4 6" xfId="48268"/>
    <cellStyle name="Comma [0] 27 3 4 7" xfId="51071"/>
    <cellStyle name="Comma [0] 27 3 4 8" xfId="18837"/>
    <cellStyle name="Comma [0] 27 3 4 9" xfId="54094"/>
    <cellStyle name="Comma [0] 27 3 5" xfId="2466"/>
    <cellStyle name="Comma [0] 27 3 5 2" xfId="8089"/>
    <cellStyle name="Comma [0] 27 3 5 2 2" xfId="16496"/>
    <cellStyle name="Comma [0] 27 3 5 2 2 2" xfId="41841"/>
    <cellStyle name="Comma [0] 27 3 5 2 3" xfId="32155"/>
    <cellStyle name="Comma [0] 27 3 5 2 4" xfId="22098"/>
    <cellStyle name="Comma [0] 27 3 5 2 5" xfId="57355"/>
    <cellStyle name="Comma [0] 27 3 5 3" xfId="5284"/>
    <cellStyle name="Comma [0] 27 3 5 3 2" xfId="13692"/>
    <cellStyle name="Comma [0] 27 3 5 3 3" xfId="39037"/>
    <cellStyle name="Comma [0] 27 3 5 4" xfId="10889"/>
    <cellStyle name="Comma [0] 27 3 5 4 2" xfId="29351"/>
    <cellStyle name="Comma [0] 27 3 5 5" xfId="48727"/>
    <cellStyle name="Comma [0] 27 3 5 6" xfId="51529"/>
    <cellStyle name="Comma [0] 27 3 5 7" xfId="19295"/>
    <cellStyle name="Comma [0] 27 3 5 8" xfId="54552"/>
    <cellStyle name="Comma [0] 27 3 6" xfId="2894"/>
    <cellStyle name="Comma [0] 27 3 6 2" xfId="8517"/>
    <cellStyle name="Comma [0] 27 3 6 2 2" xfId="16924"/>
    <cellStyle name="Comma [0] 27 3 6 2 2 2" xfId="42269"/>
    <cellStyle name="Comma [0] 27 3 6 2 3" xfId="32583"/>
    <cellStyle name="Comma [0] 27 3 6 2 4" xfId="22526"/>
    <cellStyle name="Comma [0] 27 3 6 2 5" xfId="57783"/>
    <cellStyle name="Comma [0] 27 3 6 3" xfId="5712"/>
    <cellStyle name="Comma [0] 27 3 6 3 2" xfId="14120"/>
    <cellStyle name="Comma [0] 27 3 6 3 3" xfId="39465"/>
    <cellStyle name="Comma [0] 27 3 6 4" xfId="11317"/>
    <cellStyle name="Comma [0] 27 3 6 4 2" xfId="29779"/>
    <cellStyle name="Comma [0] 27 3 6 5" xfId="49155"/>
    <cellStyle name="Comma [0] 27 3 6 6" xfId="51957"/>
    <cellStyle name="Comma [0] 27 3 6 7" xfId="19723"/>
    <cellStyle name="Comma [0] 27 3 6 8" xfId="54980"/>
    <cellStyle name="Comma [0] 27 3 7" xfId="6137"/>
    <cellStyle name="Comma [0] 27 3 7 2" xfId="14544"/>
    <cellStyle name="Comma [0] 27 3 7 2 2" xfId="39889"/>
    <cellStyle name="Comma [0] 27 3 7 3" xfId="30203"/>
    <cellStyle name="Comma [0] 27 3 7 4" xfId="20146"/>
    <cellStyle name="Comma [0] 27 3 7 5" xfId="55403"/>
    <cellStyle name="Comma [0] 27 3 8" xfId="3332"/>
    <cellStyle name="Comma [0] 27 3 8 2" xfId="11740"/>
    <cellStyle name="Comma [0] 27 3 8 2 2" xfId="42605"/>
    <cellStyle name="Comma [0] 27 3 8 3" xfId="32919"/>
    <cellStyle name="Comma [0] 27 3 8 4" xfId="22862"/>
    <cellStyle name="Comma [0] 27 3 9" xfId="8941"/>
    <cellStyle name="Comma [0] 27 3 9 2" xfId="42859"/>
    <cellStyle name="Comma [0] 27 3 9 3" xfId="33173"/>
    <cellStyle name="Comma [0] 27 3 9 4" xfId="23116"/>
    <cellStyle name="Comma [0] 27 4" xfId="1498"/>
    <cellStyle name="Comma [0] 27 4 10" xfId="53662"/>
    <cellStyle name="Comma [0] 27 4 2" xfId="7196"/>
    <cellStyle name="Comma [0] 27 4 2 2" xfId="15603"/>
    <cellStyle name="Comma [0] 27 4 2 2 2" xfId="27068"/>
    <cellStyle name="Comma [0] 27 4 2 2 2 2" xfId="46441"/>
    <cellStyle name="Comma [0] 27 4 2 2 2 3" xfId="36755"/>
    <cellStyle name="Comma [0] 27 4 2 2 3" xfId="43245"/>
    <cellStyle name="Comma [0] 27 4 2 2 4" xfId="33559"/>
    <cellStyle name="Comma [0] 27 4 2 2 5" xfId="23592"/>
    <cellStyle name="Comma [0] 27 4 2 3" xfId="25851"/>
    <cellStyle name="Comma [0] 27 4 2 3 2" xfId="45241"/>
    <cellStyle name="Comma [0] 27 4 2 3 3" xfId="35555"/>
    <cellStyle name="Comma [0] 27 4 2 4" xfId="40948"/>
    <cellStyle name="Comma [0] 27 4 2 5" xfId="31262"/>
    <cellStyle name="Comma [0] 27 4 2 6" xfId="21205"/>
    <cellStyle name="Comma [0] 27 4 2 7" xfId="56462"/>
    <cellStyle name="Comma [0] 27 4 3" xfId="4391"/>
    <cellStyle name="Comma [0] 27 4 3 2" xfId="12799"/>
    <cellStyle name="Comma [0] 27 4 3 2 2" xfId="45848"/>
    <cellStyle name="Comma [0] 27 4 3 2 3" xfId="36162"/>
    <cellStyle name="Comma [0] 27 4 3 2 4" xfId="26474"/>
    <cellStyle name="Comma [0] 27 4 3 3" xfId="43244"/>
    <cellStyle name="Comma [0] 27 4 3 4" xfId="33558"/>
    <cellStyle name="Comma [0] 27 4 3 5" xfId="23591"/>
    <cellStyle name="Comma [0] 27 4 4" xfId="9999"/>
    <cellStyle name="Comma [0] 27 4 4 2" xfId="44648"/>
    <cellStyle name="Comma [0] 27 4 4 3" xfId="34962"/>
    <cellStyle name="Comma [0] 27 4 4 4" xfId="25253"/>
    <cellStyle name="Comma [0] 27 4 5" xfId="38147"/>
    <cellStyle name="Comma [0] 27 4 6" xfId="28461"/>
    <cellStyle name="Comma [0] 27 4 7" xfId="47836"/>
    <cellStyle name="Comma [0] 27 4 8" xfId="50639"/>
    <cellStyle name="Comma [0] 27 4 9" xfId="18405"/>
    <cellStyle name="Comma [0] 27 5" xfId="924"/>
    <cellStyle name="Comma [0] 27 5 10" xfId="53129"/>
    <cellStyle name="Comma [0] 27 5 2" xfId="6663"/>
    <cellStyle name="Comma [0] 27 5 2 2" xfId="15070"/>
    <cellStyle name="Comma [0] 27 5 2 2 2" xfId="46110"/>
    <cellStyle name="Comma [0] 27 5 2 2 3" xfId="36424"/>
    <cellStyle name="Comma [0] 27 5 2 2 4" xfId="26737"/>
    <cellStyle name="Comma [0] 27 5 2 3" xfId="40415"/>
    <cellStyle name="Comma [0] 27 5 2 4" xfId="30729"/>
    <cellStyle name="Comma [0] 27 5 2 5" xfId="20672"/>
    <cellStyle name="Comma [0] 27 5 2 6" xfId="55929"/>
    <cellStyle name="Comma [0] 27 5 3" xfId="3858"/>
    <cellStyle name="Comma [0] 27 5 3 2" xfId="12266"/>
    <cellStyle name="Comma [0] 27 5 3 2 2" xfId="43246"/>
    <cellStyle name="Comma [0] 27 5 3 3" xfId="33560"/>
    <cellStyle name="Comma [0] 27 5 3 4" xfId="23593"/>
    <cellStyle name="Comma [0] 27 5 4" xfId="9466"/>
    <cellStyle name="Comma [0] 27 5 4 2" xfId="44910"/>
    <cellStyle name="Comma [0] 27 5 4 3" xfId="35224"/>
    <cellStyle name="Comma [0] 27 5 4 4" xfId="25519"/>
    <cellStyle name="Comma [0] 27 5 5" xfId="37614"/>
    <cellStyle name="Comma [0] 27 5 6" xfId="27928"/>
    <cellStyle name="Comma [0] 27 5 7" xfId="47303"/>
    <cellStyle name="Comma [0] 27 5 8" xfId="50106"/>
    <cellStyle name="Comma [0] 27 5 9" xfId="17872"/>
    <cellStyle name="Comma [0] 27 6" xfId="1972"/>
    <cellStyle name="Comma [0] 27 6 10" xfId="54092"/>
    <cellStyle name="Comma [0] 27 6 2" xfId="7626"/>
    <cellStyle name="Comma [0] 27 6 2 2" xfId="16033"/>
    <cellStyle name="Comma [0] 27 6 2 2 2" xfId="41378"/>
    <cellStyle name="Comma [0] 27 6 2 3" xfId="31692"/>
    <cellStyle name="Comma [0] 27 6 2 4" xfId="21635"/>
    <cellStyle name="Comma [0] 27 6 2 5" xfId="56892"/>
    <cellStyle name="Comma [0] 27 6 3" xfId="4821"/>
    <cellStyle name="Comma [0] 27 6 3 2" xfId="13229"/>
    <cellStyle name="Comma [0] 27 6 3 2 2" xfId="43247"/>
    <cellStyle name="Comma [0] 27 6 3 3" xfId="33561"/>
    <cellStyle name="Comma [0] 27 6 3 4" xfId="23594"/>
    <cellStyle name="Comma [0] 27 6 4" xfId="10429"/>
    <cellStyle name="Comma [0] 27 6 4 2" xfId="45518"/>
    <cellStyle name="Comma [0] 27 6 4 3" xfId="35832"/>
    <cellStyle name="Comma [0] 27 6 4 4" xfId="26144"/>
    <cellStyle name="Comma [0] 27 6 5" xfId="38577"/>
    <cellStyle name="Comma [0] 27 6 6" xfId="28891"/>
    <cellStyle name="Comma [0] 27 6 7" xfId="48266"/>
    <cellStyle name="Comma [0] 27 6 8" xfId="51069"/>
    <cellStyle name="Comma [0] 27 6 9" xfId="18835"/>
    <cellStyle name="Comma [0] 27 7" xfId="2464"/>
    <cellStyle name="Comma [0] 27 7 2" xfId="8087"/>
    <cellStyle name="Comma [0] 27 7 2 2" xfId="16494"/>
    <cellStyle name="Comma [0] 27 7 2 2 2" xfId="41839"/>
    <cellStyle name="Comma [0] 27 7 2 3" xfId="32153"/>
    <cellStyle name="Comma [0] 27 7 2 4" xfId="22096"/>
    <cellStyle name="Comma [0] 27 7 2 5" xfId="57353"/>
    <cellStyle name="Comma [0] 27 7 3" xfId="5282"/>
    <cellStyle name="Comma [0] 27 7 3 2" xfId="13690"/>
    <cellStyle name="Comma [0] 27 7 3 2 2" xfId="43248"/>
    <cellStyle name="Comma [0] 27 7 3 3" xfId="33562"/>
    <cellStyle name="Comma [0] 27 7 3 4" xfId="23595"/>
    <cellStyle name="Comma [0] 27 7 4" xfId="10887"/>
    <cellStyle name="Comma [0] 27 7 4 2" xfId="39035"/>
    <cellStyle name="Comma [0] 27 7 5" xfId="29349"/>
    <cellStyle name="Comma [0] 27 7 6" xfId="48725"/>
    <cellStyle name="Comma [0] 27 7 7" xfId="51527"/>
    <cellStyle name="Comma [0] 27 7 8" xfId="19293"/>
    <cellStyle name="Comma [0] 27 7 9" xfId="54550"/>
    <cellStyle name="Comma [0] 27 8" xfId="2892"/>
    <cellStyle name="Comma [0] 27 8 2" xfId="8515"/>
    <cellStyle name="Comma [0] 27 8 2 2" xfId="16922"/>
    <cellStyle name="Comma [0] 27 8 2 2 2" xfId="42267"/>
    <cellStyle name="Comma [0] 27 8 2 3" xfId="32581"/>
    <cellStyle name="Comma [0] 27 8 2 4" xfId="22524"/>
    <cellStyle name="Comma [0] 27 8 2 5" xfId="57781"/>
    <cellStyle name="Comma [0] 27 8 3" xfId="5710"/>
    <cellStyle name="Comma [0] 27 8 3 2" xfId="14118"/>
    <cellStyle name="Comma [0] 27 8 3 3" xfId="39463"/>
    <cellStyle name="Comma [0] 27 8 4" xfId="11315"/>
    <cellStyle name="Comma [0] 27 8 4 2" xfId="29777"/>
    <cellStyle name="Comma [0] 27 8 5" xfId="49153"/>
    <cellStyle name="Comma [0] 27 8 6" xfId="51955"/>
    <cellStyle name="Comma [0] 27 8 7" xfId="19721"/>
    <cellStyle name="Comma [0] 27 8 8" xfId="54978"/>
    <cellStyle name="Comma [0] 27 9" xfId="6133"/>
    <cellStyle name="Comma [0] 27 9 2" xfId="14540"/>
    <cellStyle name="Comma [0] 27 9 2 2" xfId="39885"/>
    <cellStyle name="Comma [0] 27 9 3" xfId="30199"/>
    <cellStyle name="Comma [0] 27 9 4" xfId="20142"/>
    <cellStyle name="Comma [0] 27 9 5" xfId="55399"/>
    <cellStyle name="Comma [0] 28" xfId="46630"/>
    <cellStyle name="Comma [0] 29" xfId="49436"/>
    <cellStyle name="Comma [0] 3" xfId="141"/>
    <cellStyle name="Comma [0] 3 10" xfId="1813"/>
    <cellStyle name="Comma [0] 3 10 2" xfId="7467"/>
    <cellStyle name="Comma [0] 3 10 2 2" xfId="15874"/>
    <cellStyle name="Comma [0] 3 10 2 2 2" xfId="41219"/>
    <cellStyle name="Comma [0] 3 10 2 3" xfId="31533"/>
    <cellStyle name="Comma [0] 3 10 2 4" xfId="21476"/>
    <cellStyle name="Comma [0] 3 10 2 5" xfId="56733"/>
    <cellStyle name="Comma [0] 3 10 3" xfId="4662"/>
    <cellStyle name="Comma [0] 3 10 3 2" xfId="13070"/>
    <cellStyle name="Comma [0] 3 10 3 3" xfId="38418"/>
    <cellStyle name="Comma [0] 3 10 4" xfId="10270"/>
    <cellStyle name="Comma [0] 3 10 4 2" xfId="28732"/>
    <cellStyle name="Comma [0] 3 10 5" xfId="48107"/>
    <cellStyle name="Comma [0] 3 10 6" xfId="50910"/>
    <cellStyle name="Comma [0] 3 10 7" xfId="18676"/>
    <cellStyle name="Comma [0] 3 10 8" xfId="53933"/>
    <cellStyle name="Comma [0] 3 11" xfId="2305"/>
    <cellStyle name="Comma [0] 3 11 2" xfId="7928"/>
    <cellStyle name="Comma [0] 3 11 2 2" xfId="16335"/>
    <cellStyle name="Comma [0] 3 11 2 2 2" xfId="41680"/>
    <cellStyle name="Comma [0] 3 11 2 3" xfId="31994"/>
    <cellStyle name="Comma [0] 3 11 2 4" xfId="21937"/>
    <cellStyle name="Comma [0] 3 11 2 5" xfId="57194"/>
    <cellStyle name="Comma [0] 3 11 3" xfId="5123"/>
    <cellStyle name="Comma [0] 3 11 3 2" xfId="13531"/>
    <cellStyle name="Comma [0] 3 11 3 3" xfId="38876"/>
    <cellStyle name="Comma [0] 3 11 4" xfId="10728"/>
    <cellStyle name="Comma [0] 3 11 4 2" xfId="29190"/>
    <cellStyle name="Comma [0] 3 11 5" xfId="48566"/>
    <cellStyle name="Comma [0] 3 11 6" xfId="51368"/>
    <cellStyle name="Comma [0] 3 11 7" xfId="19134"/>
    <cellStyle name="Comma [0] 3 11 8" xfId="54391"/>
    <cellStyle name="Comma [0] 3 12" xfId="2733"/>
    <cellStyle name="Comma [0] 3 12 2" xfId="8356"/>
    <cellStyle name="Comma [0] 3 12 2 2" xfId="16763"/>
    <cellStyle name="Comma [0] 3 12 2 2 2" xfId="42108"/>
    <cellStyle name="Comma [0] 3 12 2 3" xfId="32422"/>
    <cellStyle name="Comma [0] 3 12 2 4" xfId="22365"/>
    <cellStyle name="Comma [0] 3 12 2 5" xfId="57622"/>
    <cellStyle name="Comma [0] 3 12 3" xfId="5551"/>
    <cellStyle name="Comma [0] 3 12 3 2" xfId="13959"/>
    <cellStyle name="Comma [0] 3 12 3 3" xfId="39304"/>
    <cellStyle name="Comma [0] 3 12 4" xfId="11156"/>
    <cellStyle name="Comma [0] 3 12 4 2" xfId="29618"/>
    <cellStyle name="Comma [0] 3 12 5" xfId="48994"/>
    <cellStyle name="Comma [0] 3 12 6" xfId="51796"/>
    <cellStyle name="Comma [0] 3 12 7" xfId="19562"/>
    <cellStyle name="Comma [0] 3 12 8" xfId="54819"/>
    <cellStyle name="Comma [0] 3 13" xfId="6035"/>
    <cellStyle name="Comma [0] 3 13 2" xfId="14442"/>
    <cellStyle name="Comma [0] 3 13 2 2" xfId="39787"/>
    <cellStyle name="Comma [0] 3 13 3" xfId="30101"/>
    <cellStyle name="Comma [0] 3 13 4" xfId="20044"/>
    <cellStyle name="Comma [0] 3 13 5" xfId="55301"/>
    <cellStyle name="Comma [0] 3 14" xfId="3230"/>
    <cellStyle name="Comma [0] 3 14 2" xfId="11638"/>
    <cellStyle name="Comma [0] 3 14 2 2" xfId="44314"/>
    <cellStyle name="Comma [0] 3 14 3" xfId="34628"/>
    <cellStyle name="Comma [0] 3 14 4" xfId="24918"/>
    <cellStyle name="Comma [0] 3 15" xfId="8842"/>
    <cellStyle name="Comma [0] 3 15 2" xfId="36990"/>
    <cellStyle name="Comma [0] 3 16" xfId="27304"/>
    <cellStyle name="Comma [0] 3 17" xfId="46677"/>
    <cellStyle name="Comma [0] 3 18" xfId="49482"/>
    <cellStyle name="Comma [0] 3 19" xfId="17248"/>
    <cellStyle name="Comma [0] 3 2" xfId="255"/>
    <cellStyle name="Comma [0] 3 2 10" xfId="6139"/>
    <cellStyle name="Comma [0] 3 2 10 2" xfId="14546"/>
    <cellStyle name="Comma [0] 3 2 10 2 2" xfId="39891"/>
    <cellStyle name="Comma [0] 3 2 10 3" xfId="30205"/>
    <cellStyle name="Comma [0] 3 2 10 4" xfId="20148"/>
    <cellStyle name="Comma [0] 3 2 10 5" xfId="55405"/>
    <cellStyle name="Comma [0] 3 2 11" xfId="3334"/>
    <cellStyle name="Comma [0] 3 2 11 2" xfId="11742"/>
    <cellStyle name="Comma [0] 3 2 11 2 2" xfId="42606"/>
    <cellStyle name="Comma [0] 3 2 11 3" xfId="32920"/>
    <cellStyle name="Comma [0] 3 2 11 4" xfId="22863"/>
    <cellStyle name="Comma [0] 3 2 12" xfId="8943"/>
    <cellStyle name="Comma [0] 3 2 12 2" xfId="42861"/>
    <cellStyle name="Comma [0] 3 2 12 3" xfId="33175"/>
    <cellStyle name="Comma [0] 3 2 12 4" xfId="23118"/>
    <cellStyle name="Comma [0] 3 2 13" xfId="24919"/>
    <cellStyle name="Comma [0] 3 2 13 2" xfId="44315"/>
    <cellStyle name="Comma [0] 3 2 13 3" xfId="34629"/>
    <cellStyle name="Comma [0] 3 2 14" xfId="37091"/>
    <cellStyle name="Comma [0] 3 2 15" xfId="27405"/>
    <cellStyle name="Comma [0] 3 2 16" xfId="46778"/>
    <cellStyle name="Comma [0] 3 2 17" xfId="49583"/>
    <cellStyle name="Comma [0] 3 2 18" xfId="17349"/>
    <cellStyle name="Comma [0] 3 2 19" xfId="52294"/>
    <cellStyle name="Comma [0] 3 2 2" xfId="256"/>
    <cellStyle name="Comma [0] 3 2 2 10" xfId="27406"/>
    <cellStyle name="Comma [0] 3 2 2 11" xfId="46779"/>
    <cellStyle name="Comma [0] 3 2 2 12" xfId="49584"/>
    <cellStyle name="Comma [0] 3 2 2 13" xfId="17350"/>
    <cellStyle name="Comma [0] 3 2 2 14" xfId="52607"/>
    <cellStyle name="Comma [0] 3 2 2 2" xfId="14"/>
    <cellStyle name="Comma [0] 3 2 2 2 2" xfId="106"/>
    <cellStyle name="Comma [0] 3 2 2 2 2 10" xfId="2899"/>
    <cellStyle name="Comma [0] 3 2 2 2 2 10 2" xfId="8522"/>
    <cellStyle name="Comma [0] 3 2 2 2 2 10 2 2" xfId="16929"/>
    <cellStyle name="Comma [0] 3 2 2 2 2 10 2 2 2" xfId="42274"/>
    <cellStyle name="Comma [0] 3 2 2 2 2 10 2 3" xfId="32588"/>
    <cellStyle name="Comma [0] 3 2 2 2 2 10 2 4" xfId="22531"/>
    <cellStyle name="Comma [0] 3 2 2 2 2 10 2 5" xfId="57788"/>
    <cellStyle name="Comma [0] 3 2 2 2 2 10 3" xfId="5717"/>
    <cellStyle name="Comma [0] 3 2 2 2 2 10 3 2" xfId="14125"/>
    <cellStyle name="Comma [0] 3 2 2 2 2 10 3 3" xfId="39470"/>
    <cellStyle name="Comma [0] 3 2 2 2 2 10 4" xfId="11322"/>
    <cellStyle name="Comma [0] 3 2 2 2 2 10 4 2" xfId="29784"/>
    <cellStyle name="Comma [0] 3 2 2 2 2 10 5" xfId="49160"/>
    <cellStyle name="Comma [0] 3 2 2 2 2 10 6" xfId="51962"/>
    <cellStyle name="Comma [0] 3 2 2 2 2 10 7" xfId="19728"/>
    <cellStyle name="Comma [0] 3 2 2 2 2 10 8" xfId="54985"/>
    <cellStyle name="Comma [0] 3 2 2 2 2 11" xfId="6008"/>
    <cellStyle name="Comma [0] 3 2 2 2 2 11 2" xfId="14415"/>
    <cellStyle name="Comma [0] 3 2 2 2 2 11 2 2" xfId="39760"/>
    <cellStyle name="Comma [0] 3 2 2 2 2 11 3" xfId="30074"/>
    <cellStyle name="Comma [0] 3 2 2 2 2 11 4" xfId="20017"/>
    <cellStyle name="Comma [0] 3 2 2 2 2 11 5" xfId="55274"/>
    <cellStyle name="Comma [0] 3 2 2 2 2 12" xfId="3203"/>
    <cellStyle name="Comma [0] 3 2 2 2 2 12 2" xfId="11611"/>
    <cellStyle name="Comma [0] 3 2 2 2 2 12 2 2" xfId="42607"/>
    <cellStyle name="Comma [0] 3 2 2 2 2 12 3" xfId="32921"/>
    <cellStyle name="Comma [0] 3 2 2 2 2 12 4" xfId="22864"/>
    <cellStyle name="Comma [0] 3 2 2 2 2 13" xfId="8815"/>
    <cellStyle name="Comma [0] 3 2 2 2 2 13 2" xfId="42864"/>
    <cellStyle name="Comma [0] 3 2 2 2 2 13 3" xfId="33178"/>
    <cellStyle name="Comma [0] 3 2 2 2 2 13 4" xfId="23121"/>
    <cellStyle name="Comma [0] 3 2 2 2 2 14" xfId="24922"/>
    <cellStyle name="Comma [0] 3 2 2 2 2 14 2" xfId="44318"/>
    <cellStyle name="Comma [0] 3 2 2 2 2 14 3" xfId="34632"/>
    <cellStyle name="Comma [0] 3 2 2 2 2 15" xfId="36963"/>
    <cellStyle name="Comma [0] 3 2 2 2 2 16" xfId="27277"/>
    <cellStyle name="Comma [0] 3 2 2 2 2 17" xfId="46650"/>
    <cellStyle name="Comma [0] 3 2 2 2 2 18" xfId="49455"/>
    <cellStyle name="Comma [0] 3 2 2 2 2 19" xfId="17221"/>
    <cellStyle name="Comma [0] 3 2 2 2 2 2" xfId="258"/>
    <cellStyle name="Comma [0] 3 2 2 2 2 2 10" xfId="17352"/>
    <cellStyle name="Comma [0] 3 2 2 2 2 2 11" xfId="52609"/>
    <cellStyle name="Comma [0] 3 2 2 2 2 2 2" xfId="931"/>
    <cellStyle name="Comma [0] 3 2 2 2 2 2 2 2" xfId="6670"/>
    <cellStyle name="Comma [0] 3 2 2 2 2 2 2 2 2" xfId="15077"/>
    <cellStyle name="Comma [0] 3 2 2 2 2 2 2 2 2 2" xfId="46445"/>
    <cellStyle name="Comma [0] 3 2 2 2 2 2 2 2 2 3" xfId="36759"/>
    <cellStyle name="Comma [0] 3 2 2 2 2 2 2 2 2 4" xfId="27072"/>
    <cellStyle name="Comma [0] 3 2 2 2 2 2 2 2 3" xfId="40422"/>
    <cellStyle name="Comma [0] 3 2 2 2 2 2 2 2 4" xfId="30736"/>
    <cellStyle name="Comma [0] 3 2 2 2 2 2 2 2 5" xfId="20679"/>
    <cellStyle name="Comma [0] 3 2 2 2 2 2 2 2 6" xfId="55936"/>
    <cellStyle name="Comma [0] 3 2 2 2 2 2 2 3" xfId="3865"/>
    <cellStyle name="Comma [0] 3 2 2 2 2 2 2 3 2" xfId="12273"/>
    <cellStyle name="Comma [0] 3 2 2 2 2 2 2 3 2 2" xfId="45245"/>
    <cellStyle name="Comma [0] 3 2 2 2 2 2 2 3 3" xfId="35559"/>
    <cellStyle name="Comma [0] 3 2 2 2 2 2 2 3 4" xfId="25855"/>
    <cellStyle name="Comma [0] 3 2 2 2 2 2 2 4" xfId="9473"/>
    <cellStyle name="Comma [0] 3 2 2 2 2 2 2 4 2" xfId="37621"/>
    <cellStyle name="Comma [0] 3 2 2 2 2 2 2 5" xfId="27935"/>
    <cellStyle name="Comma [0] 3 2 2 2 2 2 2 6" xfId="47310"/>
    <cellStyle name="Comma [0] 3 2 2 2 2 2 2 7" xfId="50113"/>
    <cellStyle name="Comma [0] 3 2 2 2 2 2 2 8" xfId="17879"/>
    <cellStyle name="Comma [0] 3 2 2 2 2 2 2 9" xfId="53136"/>
    <cellStyle name="Comma [0] 3 2 2 2 2 2 3" xfId="6142"/>
    <cellStyle name="Comma [0] 3 2 2 2 2 2 3 2" xfId="14549"/>
    <cellStyle name="Comma [0] 3 2 2 2 2 2 3 2 2" xfId="45852"/>
    <cellStyle name="Comma [0] 3 2 2 2 2 2 3 2 3" xfId="36166"/>
    <cellStyle name="Comma [0] 3 2 2 2 2 2 3 2 4" xfId="26478"/>
    <cellStyle name="Comma [0] 3 2 2 2 2 2 3 3" xfId="39894"/>
    <cellStyle name="Comma [0] 3 2 2 2 2 2 3 4" xfId="30208"/>
    <cellStyle name="Comma [0] 3 2 2 2 2 2 3 5" xfId="20151"/>
    <cellStyle name="Comma [0] 3 2 2 2 2 2 3 6" xfId="55408"/>
    <cellStyle name="Comma [0] 3 2 2 2 2 2 4" xfId="3337"/>
    <cellStyle name="Comma [0] 3 2 2 2 2 2 4 2" xfId="11745"/>
    <cellStyle name="Comma [0] 3 2 2 2 2 2 4 2 2" xfId="43249"/>
    <cellStyle name="Comma [0] 3 2 2 2 2 2 4 3" xfId="33563"/>
    <cellStyle name="Comma [0] 3 2 2 2 2 2 4 4" xfId="23596"/>
    <cellStyle name="Comma [0] 3 2 2 2 2 2 5" xfId="8946"/>
    <cellStyle name="Comma [0] 3 2 2 2 2 2 5 2" xfId="44652"/>
    <cellStyle name="Comma [0] 3 2 2 2 2 2 5 3" xfId="34966"/>
    <cellStyle name="Comma [0] 3 2 2 2 2 2 5 4" xfId="25257"/>
    <cellStyle name="Comma [0] 3 2 2 2 2 2 6" xfId="37094"/>
    <cellStyle name="Comma [0] 3 2 2 2 2 2 7" xfId="27408"/>
    <cellStyle name="Comma [0] 3 2 2 2 2 2 8" xfId="46781"/>
    <cellStyle name="Comma [0] 3 2 2 2 2 2 9" xfId="49586"/>
    <cellStyle name="Comma [0] 3 2 2 2 2 20" xfId="52295"/>
    <cellStyle name="Comma [0] 3 2 2 2 2 21" xfId="52478"/>
    <cellStyle name="Comma [0] 3 2 2 2 2 3" xfId="708"/>
    <cellStyle name="Comma [0] 3 2 2 2 2 3 10" xfId="17659"/>
    <cellStyle name="Comma [0] 3 2 2 2 2 3 11" xfId="52916"/>
    <cellStyle name="Comma [0] 3 2 2 2 2 3 2" xfId="1159"/>
    <cellStyle name="Comma [0] 3 2 2 2 2 3 2 2" xfId="6898"/>
    <cellStyle name="Comma [0] 3 2 2 2 2 3 2 2 2" xfId="15305"/>
    <cellStyle name="Comma [0] 3 2 2 2 2 3 2 2 2 2" xfId="40650"/>
    <cellStyle name="Comma [0] 3 2 2 2 2 3 2 2 3" xfId="30964"/>
    <cellStyle name="Comma [0] 3 2 2 2 2 3 2 2 4" xfId="20907"/>
    <cellStyle name="Comma [0] 3 2 2 2 2 3 2 2 5" xfId="56164"/>
    <cellStyle name="Comma [0] 3 2 2 2 2 3 2 3" xfId="4093"/>
    <cellStyle name="Comma [0] 3 2 2 2 2 3 2 3 2" xfId="12501"/>
    <cellStyle name="Comma [0] 3 2 2 2 2 3 2 3 2 2" xfId="46117"/>
    <cellStyle name="Comma [0] 3 2 2 2 2 3 2 3 3" xfId="36431"/>
    <cellStyle name="Comma [0] 3 2 2 2 2 3 2 3 4" xfId="26744"/>
    <cellStyle name="Comma [0] 3 2 2 2 2 3 2 4" xfId="9701"/>
    <cellStyle name="Comma [0] 3 2 2 2 2 3 2 4 2" xfId="37849"/>
    <cellStyle name="Comma [0] 3 2 2 2 2 3 2 5" xfId="28163"/>
    <cellStyle name="Comma [0] 3 2 2 2 2 3 2 6" xfId="47538"/>
    <cellStyle name="Comma [0] 3 2 2 2 2 3 2 7" xfId="50341"/>
    <cellStyle name="Comma [0] 3 2 2 2 2 3 2 8" xfId="18107"/>
    <cellStyle name="Comma [0] 3 2 2 2 2 3 2 9" xfId="53364"/>
    <cellStyle name="Comma [0] 3 2 2 2 2 3 3" xfId="6449"/>
    <cellStyle name="Comma [0] 3 2 2 2 2 3 3 2" xfId="14856"/>
    <cellStyle name="Comma [0] 3 2 2 2 2 3 3 2 2" xfId="40201"/>
    <cellStyle name="Comma [0] 3 2 2 2 2 3 3 3" xfId="30515"/>
    <cellStyle name="Comma [0] 3 2 2 2 2 3 3 4" xfId="20458"/>
    <cellStyle name="Comma [0] 3 2 2 2 2 3 3 5" xfId="55715"/>
    <cellStyle name="Comma [0] 3 2 2 2 2 3 4" xfId="3644"/>
    <cellStyle name="Comma [0] 3 2 2 2 2 3 4 2" xfId="12052"/>
    <cellStyle name="Comma [0] 3 2 2 2 2 3 4 2 2" xfId="43250"/>
    <cellStyle name="Comma [0] 3 2 2 2 2 3 4 3" xfId="33564"/>
    <cellStyle name="Comma [0] 3 2 2 2 2 3 4 4" xfId="23597"/>
    <cellStyle name="Comma [0] 3 2 2 2 2 3 5" xfId="9253"/>
    <cellStyle name="Comma [0] 3 2 2 2 2 3 5 2" xfId="44917"/>
    <cellStyle name="Comma [0] 3 2 2 2 2 3 5 3" xfId="35231"/>
    <cellStyle name="Comma [0] 3 2 2 2 2 3 5 4" xfId="25526"/>
    <cellStyle name="Comma [0] 3 2 2 2 2 3 6" xfId="37401"/>
    <cellStyle name="Comma [0] 3 2 2 2 2 3 7" xfId="27715"/>
    <cellStyle name="Comma [0] 3 2 2 2 2 3 8" xfId="47089"/>
    <cellStyle name="Comma [0] 3 2 2 2 2 3 9" xfId="49893"/>
    <cellStyle name="Comma [0] 3 2 2 2 2 4" xfId="761"/>
    <cellStyle name="Comma [0] 3 2 2 2 2 4 10" xfId="17711"/>
    <cellStyle name="Comma [0] 3 2 2 2 2 4 11" xfId="52968"/>
    <cellStyle name="Comma [0] 3 2 2 2 2 4 2" xfId="1209"/>
    <cellStyle name="Comma [0] 3 2 2 2 2 4 2 2" xfId="6948"/>
    <cellStyle name="Comma [0] 3 2 2 2 2 4 2 2 2" xfId="15355"/>
    <cellStyle name="Comma [0] 3 2 2 2 2 4 2 2 2 2" xfId="40700"/>
    <cellStyle name="Comma [0] 3 2 2 2 2 4 2 2 3" xfId="31014"/>
    <cellStyle name="Comma [0] 3 2 2 2 2 4 2 2 4" xfId="20957"/>
    <cellStyle name="Comma [0] 3 2 2 2 2 4 2 2 5" xfId="56214"/>
    <cellStyle name="Comma [0] 3 2 2 2 2 4 2 3" xfId="4143"/>
    <cellStyle name="Comma [0] 3 2 2 2 2 4 2 3 2" xfId="12551"/>
    <cellStyle name="Comma [0] 3 2 2 2 2 4 2 3 3" xfId="37899"/>
    <cellStyle name="Comma [0] 3 2 2 2 2 4 2 4" xfId="9751"/>
    <cellStyle name="Comma [0] 3 2 2 2 2 4 2 4 2" xfId="28213"/>
    <cellStyle name="Comma [0] 3 2 2 2 2 4 2 5" xfId="47588"/>
    <cellStyle name="Comma [0] 3 2 2 2 2 4 2 6" xfId="50391"/>
    <cellStyle name="Comma [0] 3 2 2 2 2 4 2 7" xfId="18157"/>
    <cellStyle name="Comma [0] 3 2 2 2 2 4 2 8" xfId="53414"/>
    <cellStyle name="Comma [0] 3 2 2 2 2 4 3" xfId="6501"/>
    <cellStyle name="Comma [0] 3 2 2 2 2 4 3 2" xfId="14908"/>
    <cellStyle name="Comma [0] 3 2 2 2 2 4 3 2 2" xfId="40253"/>
    <cellStyle name="Comma [0] 3 2 2 2 2 4 3 3" xfId="30567"/>
    <cellStyle name="Comma [0] 3 2 2 2 2 4 3 4" xfId="20510"/>
    <cellStyle name="Comma [0] 3 2 2 2 2 4 3 5" xfId="55767"/>
    <cellStyle name="Comma [0] 3 2 2 2 2 4 4" xfId="3696"/>
    <cellStyle name="Comma [0] 3 2 2 2 2 4 4 2" xfId="12104"/>
    <cellStyle name="Comma [0] 3 2 2 2 2 4 4 2 2" xfId="43251"/>
    <cellStyle name="Comma [0] 3 2 2 2 2 4 4 3" xfId="33565"/>
    <cellStyle name="Comma [0] 3 2 2 2 2 4 4 4" xfId="23598"/>
    <cellStyle name="Comma [0] 3 2 2 2 2 4 5" xfId="9305"/>
    <cellStyle name="Comma [0] 3 2 2 2 2 4 5 2" xfId="45525"/>
    <cellStyle name="Comma [0] 3 2 2 2 2 4 5 3" xfId="35839"/>
    <cellStyle name="Comma [0] 3 2 2 2 2 4 5 4" xfId="26151"/>
    <cellStyle name="Comma [0] 3 2 2 2 2 4 6" xfId="37453"/>
    <cellStyle name="Comma [0] 3 2 2 2 2 4 7" xfId="27767"/>
    <cellStyle name="Comma [0] 3 2 2 2 2 4 8" xfId="47142"/>
    <cellStyle name="Comma [0] 3 2 2 2 2 4 9" xfId="49945"/>
    <cellStyle name="Comma [0] 3 2 2 2 2 5" xfId="811"/>
    <cellStyle name="Comma [0] 3 2 2 2 2 5 2" xfId="1259"/>
    <cellStyle name="Comma [0] 3 2 2 2 2 5 2 2" xfId="6998"/>
    <cellStyle name="Comma [0] 3 2 2 2 2 5 2 2 2" xfId="15405"/>
    <cellStyle name="Comma [0] 3 2 2 2 2 5 2 2 2 2" xfId="40750"/>
    <cellStyle name="Comma [0] 3 2 2 2 2 5 2 2 3" xfId="31064"/>
    <cellStyle name="Comma [0] 3 2 2 2 2 5 2 2 4" xfId="21007"/>
    <cellStyle name="Comma [0] 3 2 2 2 2 5 2 2 5" xfId="56264"/>
    <cellStyle name="Comma [0] 3 2 2 2 2 5 2 3" xfId="4193"/>
    <cellStyle name="Comma [0] 3 2 2 2 2 5 2 3 2" xfId="12601"/>
    <cellStyle name="Comma [0] 3 2 2 2 2 5 2 3 3" xfId="37949"/>
    <cellStyle name="Comma [0] 3 2 2 2 2 5 2 4" xfId="9801"/>
    <cellStyle name="Comma [0] 3 2 2 2 2 5 2 4 2" xfId="28263"/>
    <cellStyle name="Comma [0] 3 2 2 2 2 5 2 5" xfId="47638"/>
    <cellStyle name="Comma [0] 3 2 2 2 2 5 2 6" xfId="50441"/>
    <cellStyle name="Comma [0] 3 2 2 2 2 5 2 7" xfId="18207"/>
    <cellStyle name="Comma [0] 3 2 2 2 2 5 2 8" xfId="53464"/>
    <cellStyle name="Comma [0] 3 2 2 2 2 5 3" xfId="6551"/>
    <cellStyle name="Comma [0] 3 2 2 2 2 5 3 2" xfId="14958"/>
    <cellStyle name="Comma [0] 3 2 2 2 2 5 3 2 2" xfId="40303"/>
    <cellStyle name="Comma [0] 3 2 2 2 2 5 3 3" xfId="30617"/>
    <cellStyle name="Comma [0] 3 2 2 2 2 5 3 4" xfId="20560"/>
    <cellStyle name="Comma [0] 3 2 2 2 2 5 3 5" xfId="55817"/>
    <cellStyle name="Comma [0] 3 2 2 2 2 5 4" xfId="3746"/>
    <cellStyle name="Comma [0] 3 2 2 2 2 5 4 2" xfId="12154"/>
    <cellStyle name="Comma [0] 3 2 2 2 2 5 4 3" xfId="37503"/>
    <cellStyle name="Comma [0] 3 2 2 2 2 5 5" xfId="9355"/>
    <cellStyle name="Comma [0] 3 2 2 2 2 5 5 2" xfId="27817"/>
    <cellStyle name="Comma [0] 3 2 2 2 2 5 6" xfId="47192"/>
    <cellStyle name="Comma [0] 3 2 2 2 2 5 7" xfId="49995"/>
    <cellStyle name="Comma [0] 3 2 2 2 2 5 8" xfId="17761"/>
    <cellStyle name="Comma [0] 3 2 2 2 2 5 9" xfId="53018"/>
    <cellStyle name="Comma [0] 3 2 2 2 2 6" xfId="257"/>
    <cellStyle name="Comma [0] 3 2 2 2 2 6 2" xfId="1505"/>
    <cellStyle name="Comma [0] 3 2 2 2 2 6 2 2" xfId="7203"/>
    <cellStyle name="Comma [0] 3 2 2 2 2 6 2 2 2" xfId="15610"/>
    <cellStyle name="Comma [0] 3 2 2 2 2 6 2 2 2 2" xfId="40955"/>
    <cellStyle name="Comma [0] 3 2 2 2 2 6 2 2 3" xfId="31269"/>
    <cellStyle name="Comma [0] 3 2 2 2 2 6 2 2 4" xfId="21212"/>
    <cellStyle name="Comma [0] 3 2 2 2 2 6 2 2 5" xfId="56469"/>
    <cellStyle name="Comma [0] 3 2 2 2 2 6 2 3" xfId="4398"/>
    <cellStyle name="Comma [0] 3 2 2 2 2 6 2 3 2" xfId="12806"/>
    <cellStyle name="Comma [0] 3 2 2 2 2 6 2 3 3" xfId="38154"/>
    <cellStyle name="Comma [0] 3 2 2 2 2 6 2 4" xfId="10006"/>
    <cellStyle name="Comma [0] 3 2 2 2 2 6 2 4 2" xfId="28468"/>
    <cellStyle name="Comma [0] 3 2 2 2 2 6 2 5" xfId="47843"/>
    <cellStyle name="Comma [0] 3 2 2 2 2 6 2 6" xfId="50646"/>
    <cellStyle name="Comma [0] 3 2 2 2 2 6 2 7" xfId="18412"/>
    <cellStyle name="Comma [0] 3 2 2 2 2 6 2 8" xfId="53669"/>
    <cellStyle name="Comma [0] 3 2 2 2 2 6 3" xfId="6141"/>
    <cellStyle name="Comma [0] 3 2 2 2 2 6 3 2" xfId="14548"/>
    <cellStyle name="Comma [0] 3 2 2 2 2 6 3 2 2" xfId="39893"/>
    <cellStyle name="Comma [0] 3 2 2 2 2 6 3 3" xfId="30207"/>
    <cellStyle name="Comma [0] 3 2 2 2 2 6 3 4" xfId="20150"/>
    <cellStyle name="Comma [0] 3 2 2 2 2 6 3 5" xfId="55407"/>
    <cellStyle name="Comma [0] 3 2 2 2 2 6 4" xfId="3336"/>
    <cellStyle name="Comma [0] 3 2 2 2 2 6 4 2" xfId="11744"/>
    <cellStyle name="Comma [0] 3 2 2 2 2 6 4 3" xfId="37093"/>
    <cellStyle name="Comma [0] 3 2 2 2 2 6 5" xfId="8945"/>
    <cellStyle name="Comma [0] 3 2 2 2 2 6 5 2" xfId="27407"/>
    <cellStyle name="Comma [0] 3 2 2 2 2 6 6" xfId="46780"/>
    <cellStyle name="Comma [0] 3 2 2 2 2 6 7" xfId="49585"/>
    <cellStyle name="Comma [0] 3 2 2 2 2 6 8" xfId="17351"/>
    <cellStyle name="Comma [0] 3 2 2 2 2 6 9" xfId="52608"/>
    <cellStyle name="Comma [0] 3 2 2 2 2 7" xfId="930"/>
    <cellStyle name="Comma [0] 3 2 2 2 2 7 2" xfId="6669"/>
    <cellStyle name="Comma [0] 3 2 2 2 2 7 2 2" xfId="15076"/>
    <cellStyle name="Comma [0] 3 2 2 2 2 7 2 2 2" xfId="40421"/>
    <cellStyle name="Comma [0] 3 2 2 2 2 7 2 3" xfId="30735"/>
    <cellStyle name="Comma [0] 3 2 2 2 2 7 2 4" xfId="20678"/>
    <cellStyle name="Comma [0] 3 2 2 2 2 7 2 5" xfId="55935"/>
    <cellStyle name="Comma [0] 3 2 2 2 2 7 3" xfId="3864"/>
    <cellStyle name="Comma [0] 3 2 2 2 2 7 3 2" xfId="12272"/>
    <cellStyle name="Comma [0] 3 2 2 2 2 7 3 3" xfId="37620"/>
    <cellStyle name="Comma [0] 3 2 2 2 2 7 4" xfId="9472"/>
    <cellStyle name="Comma [0] 3 2 2 2 2 7 4 2" xfId="27934"/>
    <cellStyle name="Comma [0] 3 2 2 2 2 7 5" xfId="47309"/>
    <cellStyle name="Comma [0] 3 2 2 2 2 7 6" xfId="50112"/>
    <cellStyle name="Comma [0] 3 2 2 2 2 7 7" xfId="17878"/>
    <cellStyle name="Comma [0] 3 2 2 2 2 7 8" xfId="53135"/>
    <cellStyle name="Comma [0] 3 2 2 2 2 8" xfId="1979"/>
    <cellStyle name="Comma [0] 3 2 2 2 2 8 2" xfId="7633"/>
    <cellStyle name="Comma [0] 3 2 2 2 2 8 2 2" xfId="16040"/>
    <cellStyle name="Comma [0] 3 2 2 2 2 8 2 2 2" xfId="41385"/>
    <cellStyle name="Comma [0] 3 2 2 2 2 8 2 3" xfId="31699"/>
    <cellStyle name="Comma [0] 3 2 2 2 2 8 2 4" xfId="21642"/>
    <cellStyle name="Comma [0] 3 2 2 2 2 8 2 5" xfId="56899"/>
    <cellStyle name="Comma [0] 3 2 2 2 2 8 3" xfId="4828"/>
    <cellStyle name="Comma [0] 3 2 2 2 2 8 3 2" xfId="13236"/>
    <cellStyle name="Comma [0] 3 2 2 2 2 8 3 3" xfId="38584"/>
    <cellStyle name="Comma [0] 3 2 2 2 2 8 4" xfId="10436"/>
    <cellStyle name="Comma [0] 3 2 2 2 2 8 4 2" xfId="28898"/>
    <cellStyle name="Comma [0] 3 2 2 2 2 8 5" xfId="48273"/>
    <cellStyle name="Comma [0] 3 2 2 2 2 8 6" xfId="51076"/>
    <cellStyle name="Comma [0] 3 2 2 2 2 8 7" xfId="18842"/>
    <cellStyle name="Comma [0] 3 2 2 2 2 8 8" xfId="54099"/>
    <cellStyle name="Comma [0] 3 2 2 2 2 9" xfId="2471"/>
    <cellStyle name="Comma [0] 3 2 2 2 2 9 2" xfId="8094"/>
    <cellStyle name="Comma [0] 3 2 2 2 2 9 2 2" xfId="16501"/>
    <cellStyle name="Comma [0] 3 2 2 2 2 9 2 2 2" xfId="41846"/>
    <cellStyle name="Comma [0] 3 2 2 2 2 9 2 3" xfId="32160"/>
    <cellStyle name="Comma [0] 3 2 2 2 2 9 2 4" xfId="22103"/>
    <cellStyle name="Comma [0] 3 2 2 2 2 9 2 5" xfId="57360"/>
    <cellStyle name="Comma [0] 3 2 2 2 2 9 3" xfId="5289"/>
    <cellStyle name="Comma [0] 3 2 2 2 2 9 3 2" xfId="13697"/>
    <cellStyle name="Comma [0] 3 2 2 2 2 9 3 3" xfId="39042"/>
    <cellStyle name="Comma [0] 3 2 2 2 2 9 4" xfId="10894"/>
    <cellStyle name="Comma [0] 3 2 2 2 2 9 4 2" xfId="29356"/>
    <cellStyle name="Comma [0] 3 2 2 2 2 9 5" xfId="48732"/>
    <cellStyle name="Comma [0] 3 2 2 2 2 9 6" xfId="51534"/>
    <cellStyle name="Comma [0] 3 2 2 2 2 9 7" xfId="19300"/>
    <cellStyle name="Comma [0] 3 2 2 2 2 9 8" xfId="54557"/>
    <cellStyle name="Comma [0] 3 2 2 2 3" xfId="259"/>
    <cellStyle name="Comma [0] 3 2 2 2 3 10" xfId="24923"/>
    <cellStyle name="Comma [0] 3 2 2 2 3 10 2" xfId="44319"/>
    <cellStyle name="Comma [0] 3 2 2 2 3 10 3" xfId="34633"/>
    <cellStyle name="Comma [0] 3 2 2 2 3 11" xfId="37095"/>
    <cellStyle name="Comma [0] 3 2 2 2 3 12" xfId="27409"/>
    <cellStyle name="Comma [0] 3 2 2 2 3 13" xfId="46782"/>
    <cellStyle name="Comma [0] 3 2 2 2 3 14" xfId="49587"/>
    <cellStyle name="Comma [0] 3 2 2 2 3 15" xfId="17353"/>
    <cellStyle name="Comma [0] 3 2 2 2 3 16" xfId="52296"/>
    <cellStyle name="Comma [0] 3 2 2 2 3 17" xfId="52610"/>
    <cellStyle name="Comma [0] 3 2 2 2 3 2" xfId="1506"/>
    <cellStyle name="Comma [0] 3 2 2 2 3 2 10" xfId="53670"/>
    <cellStyle name="Comma [0] 3 2 2 2 3 2 2" xfId="7204"/>
    <cellStyle name="Comma [0] 3 2 2 2 3 2 2 2" xfId="15611"/>
    <cellStyle name="Comma [0] 3 2 2 2 3 2 2 2 2" xfId="46446"/>
    <cellStyle name="Comma [0] 3 2 2 2 3 2 2 2 3" xfId="36760"/>
    <cellStyle name="Comma [0] 3 2 2 2 3 2 2 2 4" xfId="27073"/>
    <cellStyle name="Comma [0] 3 2 2 2 3 2 2 3" xfId="25856"/>
    <cellStyle name="Comma [0] 3 2 2 2 3 2 2 3 2" xfId="45246"/>
    <cellStyle name="Comma [0] 3 2 2 2 3 2 2 3 3" xfId="35560"/>
    <cellStyle name="Comma [0] 3 2 2 2 3 2 2 4" xfId="40956"/>
    <cellStyle name="Comma [0] 3 2 2 2 3 2 2 5" xfId="31270"/>
    <cellStyle name="Comma [0] 3 2 2 2 3 2 2 6" xfId="21213"/>
    <cellStyle name="Comma [0] 3 2 2 2 3 2 2 7" xfId="56470"/>
    <cellStyle name="Comma [0] 3 2 2 2 3 2 3" xfId="4399"/>
    <cellStyle name="Comma [0] 3 2 2 2 3 2 3 2" xfId="12807"/>
    <cellStyle name="Comma [0] 3 2 2 2 3 2 3 2 2" xfId="45853"/>
    <cellStyle name="Comma [0] 3 2 2 2 3 2 3 2 3" xfId="36167"/>
    <cellStyle name="Comma [0] 3 2 2 2 3 2 3 2 4" xfId="26479"/>
    <cellStyle name="Comma [0] 3 2 2 2 3 2 3 3" xfId="43252"/>
    <cellStyle name="Comma [0] 3 2 2 2 3 2 3 4" xfId="33566"/>
    <cellStyle name="Comma [0] 3 2 2 2 3 2 3 5" xfId="23599"/>
    <cellStyle name="Comma [0] 3 2 2 2 3 2 4" xfId="10007"/>
    <cellStyle name="Comma [0] 3 2 2 2 3 2 4 2" xfId="44653"/>
    <cellStyle name="Comma [0] 3 2 2 2 3 2 4 3" xfId="34967"/>
    <cellStyle name="Comma [0] 3 2 2 2 3 2 4 4" xfId="25258"/>
    <cellStyle name="Comma [0] 3 2 2 2 3 2 5" xfId="38155"/>
    <cellStyle name="Comma [0] 3 2 2 2 3 2 6" xfId="28469"/>
    <cellStyle name="Comma [0] 3 2 2 2 3 2 7" xfId="47844"/>
    <cellStyle name="Comma [0] 3 2 2 2 3 2 8" xfId="50647"/>
    <cellStyle name="Comma [0] 3 2 2 2 3 2 9" xfId="18413"/>
    <cellStyle name="Comma [0] 3 2 2 2 3 3" xfId="932"/>
    <cellStyle name="Comma [0] 3 2 2 2 3 3 10" xfId="53137"/>
    <cellStyle name="Comma [0] 3 2 2 2 3 3 2" xfId="6671"/>
    <cellStyle name="Comma [0] 3 2 2 2 3 3 2 2" xfId="15078"/>
    <cellStyle name="Comma [0] 3 2 2 2 3 3 2 2 2" xfId="46118"/>
    <cellStyle name="Comma [0] 3 2 2 2 3 3 2 2 3" xfId="36432"/>
    <cellStyle name="Comma [0] 3 2 2 2 3 3 2 2 4" xfId="26745"/>
    <cellStyle name="Comma [0] 3 2 2 2 3 3 2 3" xfId="40423"/>
    <cellStyle name="Comma [0] 3 2 2 2 3 3 2 4" xfId="30737"/>
    <cellStyle name="Comma [0] 3 2 2 2 3 3 2 5" xfId="20680"/>
    <cellStyle name="Comma [0] 3 2 2 2 3 3 2 6" xfId="55937"/>
    <cellStyle name="Comma [0] 3 2 2 2 3 3 3" xfId="3866"/>
    <cellStyle name="Comma [0] 3 2 2 2 3 3 3 2" xfId="12274"/>
    <cellStyle name="Comma [0] 3 2 2 2 3 3 3 2 2" xfId="43253"/>
    <cellStyle name="Comma [0] 3 2 2 2 3 3 3 3" xfId="33567"/>
    <cellStyle name="Comma [0] 3 2 2 2 3 3 3 4" xfId="23600"/>
    <cellStyle name="Comma [0] 3 2 2 2 3 3 4" xfId="9474"/>
    <cellStyle name="Comma [0] 3 2 2 2 3 3 4 2" xfId="44918"/>
    <cellStyle name="Comma [0] 3 2 2 2 3 3 4 3" xfId="35232"/>
    <cellStyle name="Comma [0] 3 2 2 2 3 3 4 4" xfId="25527"/>
    <cellStyle name="Comma [0] 3 2 2 2 3 3 5" xfId="37622"/>
    <cellStyle name="Comma [0] 3 2 2 2 3 3 6" xfId="27936"/>
    <cellStyle name="Comma [0] 3 2 2 2 3 3 7" xfId="47311"/>
    <cellStyle name="Comma [0] 3 2 2 2 3 3 8" xfId="50114"/>
    <cellStyle name="Comma [0] 3 2 2 2 3 3 9" xfId="17880"/>
    <cellStyle name="Comma [0] 3 2 2 2 3 4" xfId="1980"/>
    <cellStyle name="Comma [0] 3 2 2 2 3 4 2" xfId="7634"/>
    <cellStyle name="Comma [0] 3 2 2 2 3 4 2 2" xfId="16041"/>
    <cellStyle name="Comma [0] 3 2 2 2 3 4 2 2 2" xfId="41386"/>
    <cellStyle name="Comma [0] 3 2 2 2 3 4 2 3" xfId="31700"/>
    <cellStyle name="Comma [0] 3 2 2 2 3 4 2 4" xfId="21643"/>
    <cellStyle name="Comma [0] 3 2 2 2 3 4 2 5" xfId="56900"/>
    <cellStyle name="Comma [0] 3 2 2 2 3 4 3" xfId="4829"/>
    <cellStyle name="Comma [0] 3 2 2 2 3 4 3 2" xfId="13237"/>
    <cellStyle name="Comma [0] 3 2 2 2 3 4 3 2 2" xfId="45526"/>
    <cellStyle name="Comma [0] 3 2 2 2 3 4 3 3" xfId="35840"/>
    <cellStyle name="Comma [0] 3 2 2 2 3 4 3 4" xfId="26152"/>
    <cellStyle name="Comma [0] 3 2 2 2 3 4 4" xfId="10437"/>
    <cellStyle name="Comma [0] 3 2 2 2 3 4 4 2" xfId="38585"/>
    <cellStyle name="Comma [0] 3 2 2 2 3 4 5" xfId="28899"/>
    <cellStyle name="Comma [0] 3 2 2 2 3 4 6" xfId="48274"/>
    <cellStyle name="Comma [0] 3 2 2 2 3 4 7" xfId="51077"/>
    <cellStyle name="Comma [0] 3 2 2 2 3 4 8" xfId="18843"/>
    <cellStyle name="Comma [0] 3 2 2 2 3 4 9" xfId="54100"/>
    <cellStyle name="Comma [0] 3 2 2 2 3 5" xfId="2472"/>
    <cellStyle name="Comma [0] 3 2 2 2 3 5 2" xfId="8095"/>
    <cellStyle name="Comma [0] 3 2 2 2 3 5 2 2" xfId="16502"/>
    <cellStyle name="Comma [0] 3 2 2 2 3 5 2 2 2" xfId="41847"/>
    <cellStyle name="Comma [0] 3 2 2 2 3 5 2 3" xfId="32161"/>
    <cellStyle name="Comma [0] 3 2 2 2 3 5 2 4" xfId="22104"/>
    <cellStyle name="Comma [0] 3 2 2 2 3 5 2 5" xfId="57361"/>
    <cellStyle name="Comma [0] 3 2 2 2 3 5 3" xfId="5290"/>
    <cellStyle name="Comma [0] 3 2 2 2 3 5 3 2" xfId="13698"/>
    <cellStyle name="Comma [0] 3 2 2 2 3 5 3 3" xfId="39043"/>
    <cellStyle name="Comma [0] 3 2 2 2 3 5 4" xfId="10895"/>
    <cellStyle name="Comma [0] 3 2 2 2 3 5 4 2" xfId="29357"/>
    <cellStyle name="Comma [0] 3 2 2 2 3 5 5" xfId="48733"/>
    <cellStyle name="Comma [0] 3 2 2 2 3 5 6" xfId="51535"/>
    <cellStyle name="Comma [0] 3 2 2 2 3 5 7" xfId="19301"/>
    <cellStyle name="Comma [0] 3 2 2 2 3 5 8" xfId="54558"/>
    <cellStyle name="Comma [0] 3 2 2 2 3 6" xfId="2900"/>
    <cellStyle name="Comma [0] 3 2 2 2 3 6 2" xfId="8523"/>
    <cellStyle name="Comma [0] 3 2 2 2 3 6 2 2" xfId="16930"/>
    <cellStyle name="Comma [0] 3 2 2 2 3 6 2 2 2" xfId="42275"/>
    <cellStyle name="Comma [0] 3 2 2 2 3 6 2 3" xfId="32589"/>
    <cellStyle name="Comma [0] 3 2 2 2 3 6 2 4" xfId="22532"/>
    <cellStyle name="Comma [0] 3 2 2 2 3 6 2 5" xfId="57789"/>
    <cellStyle name="Comma [0] 3 2 2 2 3 6 3" xfId="5718"/>
    <cellStyle name="Comma [0] 3 2 2 2 3 6 3 2" xfId="14126"/>
    <cellStyle name="Comma [0] 3 2 2 2 3 6 3 3" xfId="39471"/>
    <cellStyle name="Comma [0] 3 2 2 2 3 6 4" xfId="11323"/>
    <cellStyle name="Comma [0] 3 2 2 2 3 6 4 2" xfId="29785"/>
    <cellStyle name="Comma [0] 3 2 2 2 3 6 5" xfId="49161"/>
    <cellStyle name="Comma [0] 3 2 2 2 3 6 6" xfId="51963"/>
    <cellStyle name="Comma [0] 3 2 2 2 3 6 7" xfId="19729"/>
    <cellStyle name="Comma [0] 3 2 2 2 3 6 8" xfId="54986"/>
    <cellStyle name="Comma [0] 3 2 2 2 3 7" xfId="6143"/>
    <cellStyle name="Comma [0] 3 2 2 2 3 7 2" xfId="14550"/>
    <cellStyle name="Comma [0] 3 2 2 2 3 7 2 2" xfId="39895"/>
    <cellStyle name="Comma [0] 3 2 2 2 3 7 3" xfId="30209"/>
    <cellStyle name="Comma [0] 3 2 2 2 3 7 4" xfId="20152"/>
    <cellStyle name="Comma [0] 3 2 2 2 3 7 5" xfId="55409"/>
    <cellStyle name="Comma [0] 3 2 2 2 3 8" xfId="3338"/>
    <cellStyle name="Comma [0] 3 2 2 2 3 8 2" xfId="11746"/>
    <cellStyle name="Comma [0] 3 2 2 2 3 8 2 2" xfId="42608"/>
    <cellStyle name="Comma [0] 3 2 2 2 3 8 3" xfId="32922"/>
    <cellStyle name="Comma [0] 3 2 2 2 3 8 4" xfId="22865"/>
    <cellStyle name="Comma [0] 3 2 2 2 3 9" xfId="8947"/>
    <cellStyle name="Comma [0] 3 2 2 2 3 9 2" xfId="42865"/>
    <cellStyle name="Comma [0] 3 2 2 2 3 9 3" xfId="33179"/>
    <cellStyle name="Comma [0] 3 2 2 2 3 9 4" xfId="23122"/>
    <cellStyle name="Comma [0] 3 2 2 2 4" xfId="1504"/>
    <cellStyle name="Comma [0] 3 2 2 2 4 2" xfId="7202"/>
    <cellStyle name="Comma [0] 3 2 2 2 4 2 2" xfId="15609"/>
    <cellStyle name="Comma [0] 3 2 2 2 4 2 2 2" xfId="46116"/>
    <cellStyle name="Comma [0] 3 2 2 2 4 2 2 3" xfId="36430"/>
    <cellStyle name="Comma [0] 3 2 2 2 4 2 2 4" xfId="26743"/>
    <cellStyle name="Comma [0] 3 2 2 2 4 2 3" xfId="40954"/>
    <cellStyle name="Comma [0] 3 2 2 2 4 2 4" xfId="31268"/>
    <cellStyle name="Comma [0] 3 2 2 2 4 2 5" xfId="21211"/>
    <cellStyle name="Comma [0] 3 2 2 2 4 2 6" xfId="56468"/>
    <cellStyle name="Comma [0] 3 2 2 2 4 3" xfId="4397"/>
    <cellStyle name="Comma [0] 3 2 2 2 4 3 2" xfId="12805"/>
    <cellStyle name="Comma [0] 3 2 2 2 4 3 2 2" xfId="44916"/>
    <cellStyle name="Comma [0] 3 2 2 2 4 3 3" xfId="35230"/>
    <cellStyle name="Comma [0] 3 2 2 2 4 3 4" xfId="25525"/>
    <cellStyle name="Comma [0] 3 2 2 2 4 4" xfId="10005"/>
    <cellStyle name="Comma [0] 3 2 2 2 4 4 2" xfId="38153"/>
    <cellStyle name="Comma [0] 3 2 2 2 4 5" xfId="28467"/>
    <cellStyle name="Comma [0] 3 2 2 2 4 6" xfId="47842"/>
    <cellStyle name="Comma [0] 3 2 2 2 4 7" xfId="50645"/>
    <cellStyle name="Comma [0] 3 2 2 2 4 8" xfId="18411"/>
    <cellStyle name="Comma [0] 3 2 2 2 4 9" xfId="53668"/>
    <cellStyle name="Comma [0] 3 2 2 2 5" xfId="1978"/>
    <cellStyle name="Comma [0] 3 2 2 2 5 2" xfId="7632"/>
    <cellStyle name="Comma [0] 3 2 2 2 5 2 2" xfId="16039"/>
    <cellStyle name="Comma [0] 3 2 2 2 5 2 2 2" xfId="41384"/>
    <cellStyle name="Comma [0] 3 2 2 2 5 2 3" xfId="31698"/>
    <cellStyle name="Comma [0] 3 2 2 2 5 2 4" xfId="21641"/>
    <cellStyle name="Comma [0] 3 2 2 2 5 2 5" xfId="56898"/>
    <cellStyle name="Comma [0] 3 2 2 2 5 3" xfId="4827"/>
    <cellStyle name="Comma [0] 3 2 2 2 5 3 2" xfId="13235"/>
    <cellStyle name="Comma [0] 3 2 2 2 5 3 2 2" xfId="45524"/>
    <cellStyle name="Comma [0] 3 2 2 2 5 3 3" xfId="35838"/>
    <cellStyle name="Comma [0] 3 2 2 2 5 3 4" xfId="26150"/>
    <cellStyle name="Comma [0] 3 2 2 2 5 4" xfId="10435"/>
    <cellStyle name="Comma [0] 3 2 2 2 5 4 2" xfId="38583"/>
    <cellStyle name="Comma [0] 3 2 2 2 5 5" xfId="28897"/>
    <cellStyle name="Comma [0] 3 2 2 2 5 6" xfId="48272"/>
    <cellStyle name="Comma [0] 3 2 2 2 5 7" xfId="51075"/>
    <cellStyle name="Comma [0] 3 2 2 2 5 8" xfId="18841"/>
    <cellStyle name="Comma [0] 3 2 2 2 5 9" xfId="54098"/>
    <cellStyle name="Comma [0] 3 2 2 2 6" xfId="2470"/>
    <cellStyle name="Comma [0] 3 2 2 2 6 2" xfId="8093"/>
    <cellStyle name="Comma [0] 3 2 2 2 6 2 2" xfId="16500"/>
    <cellStyle name="Comma [0] 3 2 2 2 6 2 2 2" xfId="41845"/>
    <cellStyle name="Comma [0] 3 2 2 2 6 2 3" xfId="32159"/>
    <cellStyle name="Comma [0] 3 2 2 2 6 2 4" xfId="22102"/>
    <cellStyle name="Comma [0] 3 2 2 2 6 2 5" xfId="57359"/>
    <cellStyle name="Comma [0] 3 2 2 2 6 3" xfId="5288"/>
    <cellStyle name="Comma [0] 3 2 2 2 6 3 2" xfId="13696"/>
    <cellStyle name="Comma [0] 3 2 2 2 6 3 3" xfId="39041"/>
    <cellStyle name="Comma [0] 3 2 2 2 6 4" xfId="10893"/>
    <cellStyle name="Comma [0] 3 2 2 2 6 4 2" xfId="29355"/>
    <cellStyle name="Comma [0] 3 2 2 2 6 5" xfId="48731"/>
    <cellStyle name="Comma [0] 3 2 2 2 6 6" xfId="51533"/>
    <cellStyle name="Comma [0] 3 2 2 2 6 7" xfId="19299"/>
    <cellStyle name="Comma [0] 3 2 2 2 6 8" xfId="54556"/>
    <cellStyle name="Comma [0] 3 2 2 2 7" xfId="2898"/>
    <cellStyle name="Comma [0] 3 2 2 2 7 2" xfId="8521"/>
    <cellStyle name="Comma [0] 3 2 2 2 7 2 2" xfId="16928"/>
    <cellStyle name="Comma [0] 3 2 2 2 7 2 2 2" xfId="42273"/>
    <cellStyle name="Comma [0] 3 2 2 2 7 2 3" xfId="32587"/>
    <cellStyle name="Comma [0] 3 2 2 2 7 2 4" xfId="22530"/>
    <cellStyle name="Comma [0] 3 2 2 2 7 2 5" xfId="57787"/>
    <cellStyle name="Comma [0] 3 2 2 2 7 3" xfId="5716"/>
    <cellStyle name="Comma [0] 3 2 2 2 7 3 2" xfId="14124"/>
    <cellStyle name="Comma [0] 3 2 2 2 7 3 3" xfId="39469"/>
    <cellStyle name="Comma [0] 3 2 2 2 7 4" xfId="11321"/>
    <cellStyle name="Comma [0] 3 2 2 2 7 4 2" xfId="29783"/>
    <cellStyle name="Comma [0] 3 2 2 2 7 5" xfId="49159"/>
    <cellStyle name="Comma [0] 3 2 2 2 7 6" xfId="51961"/>
    <cellStyle name="Comma [0] 3 2 2 2 7 7" xfId="19727"/>
    <cellStyle name="Comma [0] 3 2 2 2 7 8" xfId="54984"/>
    <cellStyle name="Comma [0] 3 2 2 2 8" xfId="24921"/>
    <cellStyle name="Comma [0] 3 2 2 2 8 2" xfId="44317"/>
    <cellStyle name="Comma [0] 3 2 2 2 8 3" xfId="34631"/>
    <cellStyle name="Comma [0] 3 2 2 3" xfId="1503"/>
    <cellStyle name="Comma [0] 3 2 2 3 10" xfId="53667"/>
    <cellStyle name="Comma [0] 3 2 2 3 2" xfId="7201"/>
    <cellStyle name="Comma [0] 3 2 2 3 2 2" xfId="15608"/>
    <cellStyle name="Comma [0] 3 2 2 3 2 2 2" xfId="46115"/>
    <cellStyle name="Comma [0] 3 2 2 3 2 2 3" xfId="36429"/>
    <cellStyle name="Comma [0] 3 2 2 3 2 2 4" xfId="26742"/>
    <cellStyle name="Comma [0] 3 2 2 3 2 3" xfId="40953"/>
    <cellStyle name="Comma [0] 3 2 2 3 2 4" xfId="31267"/>
    <cellStyle name="Comma [0] 3 2 2 3 2 5" xfId="21210"/>
    <cellStyle name="Comma [0] 3 2 2 3 2 6" xfId="56467"/>
    <cellStyle name="Comma [0] 3 2 2 3 3" xfId="4396"/>
    <cellStyle name="Comma [0] 3 2 2 3 3 2" xfId="12804"/>
    <cellStyle name="Comma [0] 3 2 2 3 3 2 2" xfId="43254"/>
    <cellStyle name="Comma [0] 3 2 2 3 3 3" xfId="33568"/>
    <cellStyle name="Comma [0] 3 2 2 3 3 4" xfId="23601"/>
    <cellStyle name="Comma [0] 3 2 2 3 4" xfId="10004"/>
    <cellStyle name="Comma [0] 3 2 2 3 4 2" xfId="44915"/>
    <cellStyle name="Comma [0] 3 2 2 3 4 3" xfId="35229"/>
    <cellStyle name="Comma [0] 3 2 2 3 4 4" xfId="25524"/>
    <cellStyle name="Comma [0] 3 2 2 3 5" xfId="38152"/>
    <cellStyle name="Comma [0] 3 2 2 3 6" xfId="28466"/>
    <cellStyle name="Comma [0] 3 2 2 3 7" xfId="47841"/>
    <cellStyle name="Comma [0] 3 2 2 3 8" xfId="50644"/>
    <cellStyle name="Comma [0] 3 2 2 3 9" xfId="18410"/>
    <cellStyle name="Comma [0] 3 2 2 4" xfId="1977"/>
    <cellStyle name="Comma [0] 3 2 2 4 10" xfId="54097"/>
    <cellStyle name="Comma [0] 3 2 2 4 2" xfId="7631"/>
    <cellStyle name="Comma [0] 3 2 2 4 2 2" xfId="16038"/>
    <cellStyle name="Comma [0] 3 2 2 4 2 2 2" xfId="41383"/>
    <cellStyle name="Comma [0] 3 2 2 4 2 3" xfId="31697"/>
    <cellStyle name="Comma [0] 3 2 2 4 2 4" xfId="21640"/>
    <cellStyle name="Comma [0] 3 2 2 4 2 5" xfId="56897"/>
    <cellStyle name="Comma [0] 3 2 2 4 3" xfId="4826"/>
    <cellStyle name="Comma [0] 3 2 2 4 3 2" xfId="13234"/>
    <cellStyle name="Comma [0] 3 2 2 4 3 2 2" xfId="43255"/>
    <cellStyle name="Comma [0] 3 2 2 4 3 3" xfId="33569"/>
    <cellStyle name="Comma [0] 3 2 2 4 3 4" xfId="23602"/>
    <cellStyle name="Comma [0] 3 2 2 4 4" xfId="10434"/>
    <cellStyle name="Comma [0] 3 2 2 4 4 2" xfId="45523"/>
    <cellStyle name="Comma [0] 3 2 2 4 4 3" xfId="35837"/>
    <cellStyle name="Comma [0] 3 2 2 4 4 4" xfId="26149"/>
    <cellStyle name="Comma [0] 3 2 2 4 5" xfId="38582"/>
    <cellStyle name="Comma [0] 3 2 2 4 6" xfId="28896"/>
    <cellStyle name="Comma [0] 3 2 2 4 7" xfId="48271"/>
    <cellStyle name="Comma [0] 3 2 2 4 8" xfId="51074"/>
    <cellStyle name="Comma [0] 3 2 2 4 9" xfId="18840"/>
    <cellStyle name="Comma [0] 3 2 2 5" xfId="2469"/>
    <cellStyle name="Comma [0] 3 2 2 5 2" xfId="8092"/>
    <cellStyle name="Comma [0] 3 2 2 5 2 2" xfId="16499"/>
    <cellStyle name="Comma [0] 3 2 2 5 2 2 2" xfId="41844"/>
    <cellStyle name="Comma [0] 3 2 2 5 2 3" xfId="32158"/>
    <cellStyle name="Comma [0] 3 2 2 5 2 4" xfId="22101"/>
    <cellStyle name="Comma [0] 3 2 2 5 2 5" xfId="57358"/>
    <cellStyle name="Comma [0] 3 2 2 5 3" xfId="5287"/>
    <cellStyle name="Comma [0] 3 2 2 5 3 2" xfId="13695"/>
    <cellStyle name="Comma [0] 3 2 2 5 3 3" xfId="39040"/>
    <cellStyle name="Comma [0] 3 2 2 5 4" xfId="10892"/>
    <cellStyle name="Comma [0] 3 2 2 5 4 2" xfId="29354"/>
    <cellStyle name="Comma [0] 3 2 2 5 5" xfId="48730"/>
    <cellStyle name="Comma [0] 3 2 2 5 6" xfId="51532"/>
    <cellStyle name="Comma [0] 3 2 2 5 7" xfId="19298"/>
    <cellStyle name="Comma [0] 3 2 2 5 8" xfId="54555"/>
    <cellStyle name="Comma [0] 3 2 2 6" xfId="2897"/>
    <cellStyle name="Comma [0] 3 2 2 6 2" xfId="8520"/>
    <cellStyle name="Comma [0] 3 2 2 6 2 2" xfId="16927"/>
    <cellStyle name="Comma [0] 3 2 2 6 2 2 2" xfId="42272"/>
    <cellStyle name="Comma [0] 3 2 2 6 2 3" xfId="32586"/>
    <cellStyle name="Comma [0] 3 2 2 6 2 4" xfId="22529"/>
    <cellStyle name="Comma [0] 3 2 2 6 2 5" xfId="57786"/>
    <cellStyle name="Comma [0] 3 2 2 6 3" xfId="5715"/>
    <cellStyle name="Comma [0] 3 2 2 6 3 2" xfId="14123"/>
    <cellStyle name="Comma [0] 3 2 2 6 3 3" xfId="39468"/>
    <cellStyle name="Comma [0] 3 2 2 6 4" xfId="11320"/>
    <cellStyle name="Comma [0] 3 2 2 6 4 2" xfId="29782"/>
    <cellStyle name="Comma [0] 3 2 2 6 5" xfId="49158"/>
    <cellStyle name="Comma [0] 3 2 2 6 6" xfId="51960"/>
    <cellStyle name="Comma [0] 3 2 2 6 7" xfId="19726"/>
    <cellStyle name="Comma [0] 3 2 2 6 8" xfId="54983"/>
    <cellStyle name="Comma [0] 3 2 2 7" xfId="6140"/>
    <cellStyle name="Comma [0] 3 2 2 7 2" xfId="14547"/>
    <cellStyle name="Comma [0] 3 2 2 7 2 2" xfId="39892"/>
    <cellStyle name="Comma [0] 3 2 2 7 3" xfId="30206"/>
    <cellStyle name="Comma [0] 3 2 2 7 4" xfId="20149"/>
    <cellStyle name="Comma [0] 3 2 2 7 5" xfId="55406"/>
    <cellStyle name="Comma [0] 3 2 2 8" xfId="3335"/>
    <cellStyle name="Comma [0] 3 2 2 8 2" xfId="11743"/>
    <cellStyle name="Comma [0] 3 2 2 8 2 2" xfId="44316"/>
    <cellStyle name="Comma [0] 3 2 2 8 3" xfId="34630"/>
    <cellStyle name="Comma [0] 3 2 2 8 4" xfId="24920"/>
    <cellStyle name="Comma [0] 3 2 2 9" xfId="8944"/>
    <cellStyle name="Comma [0] 3 2 2 9 2" xfId="37092"/>
    <cellStyle name="Comma [0] 3 2 20" xfId="52606"/>
    <cellStyle name="Comma [0] 3 2 3" xfId="1502"/>
    <cellStyle name="Comma [0] 3 2 3 10" xfId="47840"/>
    <cellStyle name="Comma [0] 3 2 3 11" xfId="50643"/>
    <cellStyle name="Comma [0] 3 2 3 12" xfId="18409"/>
    <cellStyle name="Comma [0] 3 2 3 13" xfId="53666"/>
    <cellStyle name="Comma [0] 3 2 3 2" xfId="1976"/>
    <cellStyle name="Comma [0] 3 2 3 2 10" xfId="54096"/>
    <cellStyle name="Comma [0] 3 2 3 2 2" xfId="7630"/>
    <cellStyle name="Comma [0] 3 2 3 2 2 2" xfId="16037"/>
    <cellStyle name="Comma [0] 3 2 3 2 2 2 2" xfId="46444"/>
    <cellStyle name="Comma [0] 3 2 3 2 2 2 3" xfId="36758"/>
    <cellStyle name="Comma [0] 3 2 3 2 2 2 4" xfId="27071"/>
    <cellStyle name="Comma [0] 3 2 3 2 2 3" xfId="41382"/>
    <cellStyle name="Comma [0] 3 2 3 2 2 4" xfId="31696"/>
    <cellStyle name="Comma [0] 3 2 3 2 2 5" xfId="21639"/>
    <cellStyle name="Comma [0] 3 2 3 2 2 6" xfId="56896"/>
    <cellStyle name="Comma [0] 3 2 3 2 3" xfId="4825"/>
    <cellStyle name="Comma [0] 3 2 3 2 3 2" xfId="13233"/>
    <cellStyle name="Comma [0] 3 2 3 2 3 2 2" xfId="43257"/>
    <cellStyle name="Comma [0] 3 2 3 2 3 3" xfId="33571"/>
    <cellStyle name="Comma [0] 3 2 3 2 3 4" xfId="23604"/>
    <cellStyle name="Comma [0] 3 2 3 2 4" xfId="10433"/>
    <cellStyle name="Comma [0] 3 2 3 2 4 2" xfId="45244"/>
    <cellStyle name="Comma [0] 3 2 3 2 4 3" xfId="35558"/>
    <cellStyle name="Comma [0] 3 2 3 2 4 4" xfId="25854"/>
    <cellStyle name="Comma [0] 3 2 3 2 5" xfId="38581"/>
    <cellStyle name="Comma [0] 3 2 3 2 6" xfId="28895"/>
    <cellStyle name="Comma [0] 3 2 3 2 7" xfId="48270"/>
    <cellStyle name="Comma [0] 3 2 3 2 8" xfId="51073"/>
    <cellStyle name="Comma [0] 3 2 3 2 9" xfId="18839"/>
    <cellStyle name="Comma [0] 3 2 3 3" xfId="2468"/>
    <cellStyle name="Comma [0] 3 2 3 3 10" xfId="54554"/>
    <cellStyle name="Comma [0] 3 2 3 3 2" xfId="8091"/>
    <cellStyle name="Comma [0] 3 2 3 3 2 2" xfId="16498"/>
    <cellStyle name="Comma [0] 3 2 3 3 2 2 2" xfId="41843"/>
    <cellStyle name="Comma [0] 3 2 3 3 2 3" xfId="32157"/>
    <cellStyle name="Comma [0] 3 2 3 3 2 4" xfId="22100"/>
    <cellStyle name="Comma [0] 3 2 3 3 2 5" xfId="57357"/>
    <cellStyle name="Comma [0] 3 2 3 3 3" xfId="5286"/>
    <cellStyle name="Comma [0] 3 2 3 3 3 2" xfId="13694"/>
    <cellStyle name="Comma [0] 3 2 3 3 3 2 2" xfId="43258"/>
    <cellStyle name="Comma [0] 3 2 3 3 3 3" xfId="33572"/>
    <cellStyle name="Comma [0] 3 2 3 3 3 4" xfId="23605"/>
    <cellStyle name="Comma [0] 3 2 3 3 4" xfId="10891"/>
    <cellStyle name="Comma [0] 3 2 3 3 4 2" xfId="45851"/>
    <cellStyle name="Comma [0] 3 2 3 3 4 3" xfId="36165"/>
    <cellStyle name="Comma [0] 3 2 3 3 4 4" xfId="26477"/>
    <cellStyle name="Comma [0] 3 2 3 3 5" xfId="39039"/>
    <cellStyle name="Comma [0] 3 2 3 3 6" xfId="29353"/>
    <cellStyle name="Comma [0] 3 2 3 3 7" xfId="48729"/>
    <cellStyle name="Comma [0] 3 2 3 3 8" xfId="51531"/>
    <cellStyle name="Comma [0] 3 2 3 3 9" xfId="19297"/>
    <cellStyle name="Comma [0] 3 2 3 4" xfId="2896"/>
    <cellStyle name="Comma [0] 3 2 3 4 2" xfId="8519"/>
    <cellStyle name="Comma [0] 3 2 3 4 2 2" xfId="16926"/>
    <cellStyle name="Comma [0] 3 2 3 4 2 2 2" xfId="42271"/>
    <cellStyle name="Comma [0] 3 2 3 4 2 3" xfId="32585"/>
    <cellStyle name="Comma [0] 3 2 3 4 2 4" xfId="22528"/>
    <cellStyle name="Comma [0] 3 2 3 4 2 5" xfId="57785"/>
    <cellStyle name="Comma [0] 3 2 3 4 3" xfId="5714"/>
    <cellStyle name="Comma [0] 3 2 3 4 3 2" xfId="14122"/>
    <cellStyle name="Comma [0] 3 2 3 4 3 2 2" xfId="43259"/>
    <cellStyle name="Comma [0] 3 2 3 4 3 3" xfId="33573"/>
    <cellStyle name="Comma [0] 3 2 3 4 3 4" xfId="23606"/>
    <cellStyle name="Comma [0] 3 2 3 4 4" xfId="11319"/>
    <cellStyle name="Comma [0] 3 2 3 4 4 2" xfId="39467"/>
    <cellStyle name="Comma [0] 3 2 3 4 5" xfId="29781"/>
    <cellStyle name="Comma [0] 3 2 3 4 6" xfId="49157"/>
    <cellStyle name="Comma [0] 3 2 3 4 7" xfId="51959"/>
    <cellStyle name="Comma [0] 3 2 3 4 8" xfId="19725"/>
    <cellStyle name="Comma [0] 3 2 3 4 9" xfId="54982"/>
    <cellStyle name="Comma [0] 3 2 3 5" xfId="7200"/>
    <cellStyle name="Comma [0] 3 2 3 5 2" xfId="15607"/>
    <cellStyle name="Comma [0] 3 2 3 5 2 2" xfId="40952"/>
    <cellStyle name="Comma [0] 3 2 3 5 3" xfId="31266"/>
    <cellStyle name="Comma [0] 3 2 3 5 4" xfId="21209"/>
    <cellStyle name="Comma [0] 3 2 3 5 5" xfId="56466"/>
    <cellStyle name="Comma [0] 3 2 3 6" xfId="4395"/>
    <cellStyle name="Comma [0] 3 2 3 6 2" xfId="12803"/>
    <cellStyle name="Comma [0] 3 2 3 6 2 2" xfId="43256"/>
    <cellStyle name="Comma [0] 3 2 3 6 3" xfId="33570"/>
    <cellStyle name="Comma [0] 3 2 3 6 4" xfId="23603"/>
    <cellStyle name="Comma [0] 3 2 3 7" xfId="10003"/>
    <cellStyle name="Comma [0] 3 2 3 7 2" xfId="44651"/>
    <cellStyle name="Comma [0] 3 2 3 7 3" xfId="34965"/>
    <cellStyle name="Comma [0] 3 2 3 7 4" xfId="25256"/>
    <cellStyle name="Comma [0] 3 2 3 8" xfId="38151"/>
    <cellStyle name="Comma [0] 3 2 3 9" xfId="28465"/>
    <cellStyle name="Comma [0] 3 2 4" xfId="1345"/>
    <cellStyle name="Comma [0] 3 2 4 10" xfId="47710"/>
    <cellStyle name="Comma [0] 3 2 4 11" xfId="50513"/>
    <cellStyle name="Comma [0] 3 2 4 12" xfId="18279"/>
    <cellStyle name="Comma [0] 3 2 4 13" xfId="53536"/>
    <cellStyle name="Comma [0] 3 2 4 2" xfId="1846"/>
    <cellStyle name="Comma [0] 3 2 4 2 10" xfId="53966"/>
    <cellStyle name="Comma [0] 3 2 4 2 2" xfId="7500"/>
    <cellStyle name="Comma [0] 3 2 4 2 2 2" xfId="15907"/>
    <cellStyle name="Comma [0] 3 2 4 2 2 2 2" xfId="41252"/>
    <cellStyle name="Comma [0] 3 2 4 2 2 3" xfId="31566"/>
    <cellStyle name="Comma [0] 3 2 4 2 2 4" xfId="21509"/>
    <cellStyle name="Comma [0] 3 2 4 2 2 5" xfId="56766"/>
    <cellStyle name="Comma [0] 3 2 4 2 3" xfId="4695"/>
    <cellStyle name="Comma [0] 3 2 4 2 3 2" xfId="13103"/>
    <cellStyle name="Comma [0] 3 2 4 2 3 2 2" xfId="43261"/>
    <cellStyle name="Comma [0] 3 2 4 2 3 3" xfId="33575"/>
    <cellStyle name="Comma [0] 3 2 4 2 3 4" xfId="23608"/>
    <cellStyle name="Comma [0] 3 2 4 2 4" xfId="10303"/>
    <cellStyle name="Comma [0] 3 2 4 2 4 2" xfId="46114"/>
    <cellStyle name="Comma [0] 3 2 4 2 4 3" xfId="36428"/>
    <cellStyle name="Comma [0] 3 2 4 2 4 4" xfId="26741"/>
    <cellStyle name="Comma [0] 3 2 4 2 5" xfId="38451"/>
    <cellStyle name="Comma [0] 3 2 4 2 6" xfId="28765"/>
    <cellStyle name="Comma [0] 3 2 4 2 7" xfId="48140"/>
    <cellStyle name="Comma [0] 3 2 4 2 8" xfId="50943"/>
    <cellStyle name="Comma [0] 3 2 4 2 9" xfId="18709"/>
    <cellStyle name="Comma [0] 3 2 4 3" xfId="2338"/>
    <cellStyle name="Comma [0] 3 2 4 3 2" xfId="7961"/>
    <cellStyle name="Comma [0] 3 2 4 3 2 2" xfId="16368"/>
    <cellStyle name="Comma [0] 3 2 4 3 2 2 2" xfId="41713"/>
    <cellStyle name="Comma [0] 3 2 4 3 2 3" xfId="32027"/>
    <cellStyle name="Comma [0] 3 2 4 3 2 4" xfId="21970"/>
    <cellStyle name="Comma [0] 3 2 4 3 2 5" xfId="57227"/>
    <cellStyle name="Comma [0] 3 2 4 3 3" xfId="5156"/>
    <cellStyle name="Comma [0] 3 2 4 3 3 2" xfId="13564"/>
    <cellStyle name="Comma [0] 3 2 4 3 3 3" xfId="38909"/>
    <cellStyle name="Comma [0] 3 2 4 3 4" xfId="10761"/>
    <cellStyle name="Comma [0] 3 2 4 3 4 2" xfId="29223"/>
    <cellStyle name="Comma [0] 3 2 4 3 5" xfId="48599"/>
    <cellStyle name="Comma [0] 3 2 4 3 6" xfId="51401"/>
    <cellStyle name="Comma [0] 3 2 4 3 7" xfId="19167"/>
    <cellStyle name="Comma [0] 3 2 4 3 8" xfId="54424"/>
    <cellStyle name="Comma [0] 3 2 4 4" xfId="2766"/>
    <cellStyle name="Comma [0] 3 2 4 4 2" xfId="8389"/>
    <cellStyle name="Comma [0] 3 2 4 4 2 2" xfId="16796"/>
    <cellStyle name="Comma [0] 3 2 4 4 2 2 2" xfId="42141"/>
    <cellStyle name="Comma [0] 3 2 4 4 2 3" xfId="32455"/>
    <cellStyle name="Comma [0] 3 2 4 4 2 4" xfId="22398"/>
    <cellStyle name="Comma [0] 3 2 4 4 2 5" xfId="57655"/>
    <cellStyle name="Comma [0] 3 2 4 4 3" xfId="5584"/>
    <cellStyle name="Comma [0] 3 2 4 4 3 2" xfId="13992"/>
    <cellStyle name="Comma [0] 3 2 4 4 3 3" xfId="39337"/>
    <cellStyle name="Comma [0] 3 2 4 4 4" xfId="11189"/>
    <cellStyle name="Comma [0] 3 2 4 4 4 2" xfId="29651"/>
    <cellStyle name="Comma [0] 3 2 4 4 5" xfId="49027"/>
    <cellStyle name="Comma [0] 3 2 4 4 6" xfId="51829"/>
    <cellStyle name="Comma [0] 3 2 4 4 7" xfId="19595"/>
    <cellStyle name="Comma [0] 3 2 4 4 8" xfId="54852"/>
    <cellStyle name="Comma [0] 3 2 4 5" xfId="7070"/>
    <cellStyle name="Comma [0] 3 2 4 5 2" xfId="15477"/>
    <cellStyle name="Comma [0] 3 2 4 5 2 2" xfId="40822"/>
    <cellStyle name="Comma [0] 3 2 4 5 3" xfId="31136"/>
    <cellStyle name="Comma [0] 3 2 4 5 4" xfId="21079"/>
    <cellStyle name="Comma [0] 3 2 4 5 5" xfId="56336"/>
    <cellStyle name="Comma [0] 3 2 4 6" xfId="4265"/>
    <cellStyle name="Comma [0] 3 2 4 6 2" xfId="12673"/>
    <cellStyle name="Comma [0] 3 2 4 6 2 2" xfId="43260"/>
    <cellStyle name="Comma [0] 3 2 4 6 3" xfId="33574"/>
    <cellStyle name="Comma [0] 3 2 4 6 4" xfId="23607"/>
    <cellStyle name="Comma [0] 3 2 4 7" xfId="9873"/>
    <cellStyle name="Comma [0] 3 2 4 7 2" xfId="44914"/>
    <cellStyle name="Comma [0] 3 2 4 7 3" xfId="35228"/>
    <cellStyle name="Comma [0] 3 2 4 7 4" xfId="25523"/>
    <cellStyle name="Comma [0] 3 2 4 8" xfId="38021"/>
    <cellStyle name="Comma [0] 3 2 4 9" xfId="28335"/>
    <cellStyle name="Comma [0] 3 2 5" xfId="1306"/>
    <cellStyle name="Comma [0] 3 2 5 10" xfId="53504"/>
    <cellStyle name="Comma [0] 3 2 5 2" xfId="7038"/>
    <cellStyle name="Comma [0] 3 2 5 2 2" xfId="15445"/>
    <cellStyle name="Comma [0] 3 2 5 2 2 2" xfId="40790"/>
    <cellStyle name="Comma [0] 3 2 5 2 3" xfId="31104"/>
    <cellStyle name="Comma [0] 3 2 5 2 4" xfId="21047"/>
    <cellStyle name="Comma [0] 3 2 5 2 5" xfId="56304"/>
    <cellStyle name="Comma [0] 3 2 5 3" xfId="4233"/>
    <cellStyle name="Comma [0] 3 2 5 3 2" xfId="12641"/>
    <cellStyle name="Comma [0] 3 2 5 3 2 2" xfId="43262"/>
    <cellStyle name="Comma [0] 3 2 5 3 3" xfId="33576"/>
    <cellStyle name="Comma [0] 3 2 5 3 4" xfId="23609"/>
    <cellStyle name="Comma [0] 3 2 5 4" xfId="9841"/>
    <cellStyle name="Comma [0] 3 2 5 4 2" xfId="45522"/>
    <cellStyle name="Comma [0] 3 2 5 4 3" xfId="35836"/>
    <cellStyle name="Comma [0] 3 2 5 4 4" xfId="26148"/>
    <cellStyle name="Comma [0] 3 2 5 5" xfId="37989"/>
    <cellStyle name="Comma [0] 3 2 5 6" xfId="28303"/>
    <cellStyle name="Comma [0] 3 2 5 7" xfId="47678"/>
    <cellStyle name="Comma [0] 3 2 5 8" xfId="50481"/>
    <cellStyle name="Comma [0] 3 2 5 9" xfId="18247"/>
    <cellStyle name="Comma [0] 3 2 6" xfId="929"/>
    <cellStyle name="Comma [0] 3 2 6 2" xfId="6668"/>
    <cellStyle name="Comma [0] 3 2 6 2 2" xfId="15075"/>
    <cellStyle name="Comma [0] 3 2 6 2 2 2" xfId="40420"/>
    <cellStyle name="Comma [0] 3 2 6 2 3" xfId="30734"/>
    <cellStyle name="Comma [0] 3 2 6 2 4" xfId="20677"/>
    <cellStyle name="Comma [0] 3 2 6 2 5" xfId="55934"/>
    <cellStyle name="Comma [0] 3 2 6 3" xfId="3863"/>
    <cellStyle name="Comma [0] 3 2 6 3 2" xfId="12271"/>
    <cellStyle name="Comma [0] 3 2 6 3 2 2" xfId="43263"/>
    <cellStyle name="Comma [0] 3 2 6 3 3" xfId="33577"/>
    <cellStyle name="Comma [0] 3 2 6 3 4" xfId="23610"/>
    <cellStyle name="Comma [0] 3 2 6 4" xfId="9471"/>
    <cellStyle name="Comma [0] 3 2 6 4 2" xfId="37619"/>
    <cellStyle name="Comma [0] 3 2 6 5" xfId="27933"/>
    <cellStyle name="Comma [0] 3 2 6 6" xfId="47308"/>
    <cellStyle name="Comma [0] 3 2 6 7" xfId="50111"/>
    <cellStyle name="Comma [0] 3 2 6 8" xfId="17877"/>
    <cellStyle name="Comma [0] 3 2 6 9" xfId="53134"/>
    <cellStyle name="Comma [0] 3 2 7" xfId="1814"/>
    <cellStyle name="Comma [0] 3 2 7 2" xfId="7468"/>
    <cellStyle name="Comma [0] 3 2 7 2 2" xfId="15875"/>
    <cellStyle name="Comma [0] 3 2 7 2 2 2" xfId="41220"/>
    <cellStyle name="Comma [0] 3 2 7 2 3" xfId="31534"/>
    <cellStyle name="Comma [0] 3 2 7 2 4" xfId="21477"/>
    <cellStyle name="Comma [0] 3 2 7 2 5" xfId="56734"/>
    <cellStyle name="Comma [0] 3 2 7 3" xfId="4663"/>
    <cellStyle name="Comma [0] 3 2 7 3 2" xfId="13071"/>
    <cellStyle name="Comma [0] 3 2 7 3 2 2" xfId="43264"/>
    <cellStyle name="Comma [0] 3 2 7 3 3" xfId="33578"/>
    <cellStyle name="Comma [0] 3 2 7 3 4" xfId="23611"/>
    <cellStyle name="Comma [0] 3 2 7 4" xfId="10271"/>
    <cellStyle name="Comma [0] 3 2 7 4 2" xfId="38419"/>
    <cellStyle name="Comma [0] 3 2 7 5" xfId="28733"/>
    <cellStyle name="Comma [0] 3 2 7 6" xfId="48108"/>
    <cellStyle name="Comma [0] 3 2 7 7" xfId="50911"/>
    <cellStyle name="Comma [0] 3 2 7 8" xfId="18677"/>
    <cellStyle name="Comma [0] 3 2 7 9" xfId="53934"/>
    <cellStyle name="Comma [0] 3 2 8" xfId="2306"/>
    <cellStyle name="Comma [0] 3 2 8 2" xfId="7929"/>
    <cellStyle name="Comma [0] 3 2 8 2 2" xfId="16336"/>
    <cellStyle name="Comma [0] 3 2 8 2 2 2" xfId="41681"/>
    <cellStyle name="Comma [0] 3 2 8 2 3" xfId="31995"/>
    <cellStyle name="Comma [0] 3 2 8 2 4" xfId="21938"/>
    <cellStyle name="Comma [0] 3 2 8 2 5" xfId="57195"/>
    <cellStyle name="Comma [0] 3 2 8 3" xfId="5124"/>
    <cellStyle name="Comma [0] 3 2 8 3 2" xfId="13532"/>
    <cellStyle name="Comma [0] 3 2 8 3 3" xfId="38877"/>
    <cellStyle name="Comma [0] 3 2 8 4" xfId="10729"/>
    <cellStyle name="Comma [0] 3 2 8 4 2" xfId="29191"/>
    <cellStyle name="Comma [0] 3 2 8 5" xfId="48567"/>
    <cellStyle name="Comma [0] 3 2 8 6" xfId="51369"/>
    <cellStyle name="Comma [0] 3 2 8 7" xfId="19135"/>
    <cellStyle name="Comma [0] 3 2 8 8" xfId="54392"/>
    <cellStyle name="Comma [0] 3 2 9" xfId="2734"/>
    <cellStyle name="Comma [0] 3 2 9 2" xfId="8357"/>
    <cellStyle name="Comma [0] 3 2 9 2 2" xfId="16764"/>
    <cellStyle name="Comma [0] 3 2 9 2 2 2" xfId="42109"/>
    <cellStyle name="Comma [0] 3 2 9 2 3" xfId="32423"/>
    <cellStyle name="Comma [0] 3 2 9 2 4" xfId="22366"/>
    <cellStyle name="Comma [0] 3 2 9 2 5" xfId="57623"/>
    <cellStyle name="Comma [0] 3 2 9 3" xfId="5552"/>
    <cellStyle name="Comma [0] 3 2 9 3 2" xfId="13960"/>
    <cellStyle name="Comma [0] 3 2 9 3 3" xfId="39305"/>
    <cellStyle name="Comma [0] 3 2 9 4" xfId="11157"/>
    <cellStyle name="Comma [0] 3 2 9 4 2" xfId="29619"/>
    <cellStyle name="Comma [0] 3 2 9 5" xfId="48995"/>
    <cellStyle name="Comma [0] 3 2 9 6" xfId="51797"/>
    <cellStyle name="Comma [0] 3 2 9 7" xfId="19563"/>
    <cellStyle name="Comma [0] 3 2 9 8" xfId="54820"/>
    <cellStyle name="Comma [0] 3 20" xfId="52505"/>
    <cellStyle name="Comma [0] 3 3" xfId="260"/>
    <cellStyle name="Comma [0] 3 3 10" xfId="3339"/>
    <cellStyle name="Comma [0] 3 3 10 2" xfId="11747"/>
    <cellStyle name="Comma [0] 3 3 10 2 2" xfId="42609"/>
    <cellStyle name="Comma [0] 3 3 10 3" xfId="32923"/>
    <cellStyle name="Comma [0] 3 3 10 4" xfId="22866"/>
    <cellStyle name="Comma [0] 3 3 11" xfId="8948"/>
    <cellStyle name="Comma [0] 3 3 11 2" xfId="42866"/>
    <cellStyle name="Comma [0] 3 3 11 3" xfId="33180"/>
    <cellStyle name="Comma [0] 3 3 11 4" xfId="23123"/>
    <cellStyle name="Comma [0] 3 3 12" xfId="24924"/>
    <cellStyle name="Comma [0] 3 3 12 2" xfId="44320"/>
    <cellStyle name="Comma [0] 3 3 12 3" xfId="34634"/>
    <cellStyle name="Comma [0] 3 3 13" xfId="37096"/>
    <cellStyle name="Comma [0] 3 3 14" xfId="27410"/>
    <cellStyle name="Comma [0] 3 3 15" xfId="46783"/>
    <cellStyle name="Comma [0] 3 3 16" xfId="49588"/>
    <cellStyle name="Comma [0] 3 3 17" xfId="17354"/>
    <cellStyle name="Comma [0] 3 3 18" xfId="52297"/>
    <cellStyle name="Comma [0] 3 3 19" xfId="52611"/>
    <cellStyle name="Comma [0] 3 3 2" xfId="261"/>
    <cellStyle name="Comma [0] 3 3 2 10" xfId="46784"/>
    <cellStyle name="Comma [0] 3 3 2 11" xfId="49589"/>
    <cellStyle name="Comma [0] 3 3 2 12" xfId="17355"/>
    <cellStyle name="Comma [0] 3 3 2 13" xfId="52612"/>
    <cellStyle name="Comma [0] 3 3 2 2" xfId="1508"/>
    <cellStyle name="Comma [0] 3 3 2 2 10" xfId="53672"/>
    <cellStyle name="Comma [0] 3 3 2 2 2" xfId="7206"/>
    <cellStyle name="Comma [0] 3 3 2 2 2 2" xfId="15613"/>
    <cellStyle name="Comma [0] 3 3 2 2 2 2 2" xfId="46120"/>
    <cellStyle name="Comma [0] 3 3 2 2 2 2 3" xfId="36434"/>
    <cellStyle name="Comma [0] 3 3 2 2 2 2 4" xfId="26747"/>
    <cellStyle name="Comma [0] 3 3 2 2 2 3" xfId="40958"/>
    <cellStyle name="Comma [0] 3 3 2 2 2 4" xfId="31272"/>
    <cellStyle name="Comma [0] 3 3 2 2 2 5" xfId="21215"/>
    <cellStyle name="Comma [0] 3 3 2 2 2 6" xfId="56472"/>
    <cellStyle name="Comma [0] 3 3 2 2 3" xfId="4401"/>
    <cellStyle name="Comma [0] 3 3 2 2 3 2" xfId="12809"/>
    <cellStyle name="Comma [0] 3 3 2 2 3 2 2" xfId="43265"/>
    <cellStyle name="Comma [0] 3 3 2 2 3 3" xfId="33579"/>
    <cellStyle name="Comma [0] 3 3 2 2 3 4" xfId="23612"/>
    <cellStyle name="Comma [0] 3 3 2 2 4" xfId="10009"/>
    <cellStyle name="Comma [0] 3 3 2 2 4 2" xfId="44920"/>
    <cellStyle name="Comma [0] 3 3 2 2 4 3" xfId="35234"/>
    <cellStyle name="Comma [0] 3 3 2 2 4 4" xfId="25529"/>
    <cellStyle name="Comma [0] 3 3 2 2 5" xfId="38157"/>
    <cellStyle name="Comma [0] 3 3 2 2 6" xfId="28471"/>
    <cellStyle name="Comma [0] 3 3 2 2 7" xfId="47846"/>
    <cellStyle name="Comma [0] 3 3 2 2 8" xfId="50649"/>
    <cellStyle name="Comma [0] 3 3 2 2 9" xfId="18415"/>
    <cellStyle name="Comma [0] 3 3 2 3" xfId="1982"/>
    <cellStyle name="Comma [0] 3 3 2 3 10" xfId="54102"/>
    <cellStyle name="Comma [0] 3 3 2 3 2" xfId="7636"/>
    <cellStyle name="Comma [0] 3 3 2 3 2 2" xfId="16043"/>
    <cellStyle name="Comma [0] 3 3 2 3 2 2 2" xfId="41388"/>
    <cellStyle name="Comma [0] 3 3 2 3 2 3" xfId="31702"/>
    <cellStyle name="Comma [0] 3 3 2 3 2 4" xfId="21645"/>
    <cellStyle name="Comma [0] 3 3 2 3 2 5" xfId="56902"/>
    <cellStyle name="Comma [0] 3 3 2 3 3" xfId="4831"/>
    <cellStyle name="Comma [0] 3 3 2 3 3 2" xfId="13239"/>
    <cellStyle name="Comma [0] 3 3 2 3 3 2 2" xfId="43266"/>
    <cellStyle name="Comma [0] 3 3 2 3 3 3" xfId="33580"/>
    <cellStyle name="Comma [0] 3 3 2 3 3 4" xfId="23613"/>
    <cellStyle name="Comma [0] 3 3 2 3 4" xfId="10439"/>
    <cellStyle name="Comma [0] 3 3 2 3 4 2" xfId="45528"/>
    <cellStyle name="Comma [0] 3 3 2 3 4 3" xfId="35842"/>
    <cellStyle name="Comma [0] 3 3 2 3 4 4" xfId="26154"/>
    <cellStyle name="Comma [0] 3 3 2 3 5" xfId="38587"/>
    <cellStyle name="Comma [0] 3 3 2 3 6" xfId="28901"/>
    <cellStyle name="Comma [0] 3 3 2 3 7" xfId="48276"/>
    <cellStyle name="Comma [0] 3 3 2 3 8" xfId="51079"/>
    <cellStyle name="Comma [0] 3 3 2 3 9" xfId="18845"/>
    <cellStyle name="Comma [0] 3 3 2 4" xfId="2474"/>
    <cellStyle name="Comma [0] 3 3 2 4 2" xfId="8097"/>
    <cellStyle name="Comma [0] 3 3 2 4 2 2" xfId="16504"/>
    <cellStyle name="Comma [0] 3 3 2 4 2 2 2" xfId="41849"/>
    <cellStyle name="Comma [0] 3 3 2 4 2 3" xfId="32163"/>
    <cellStyle name="Comma [0] 3 3 2 4 2 4" xfId="22106"/>
    <cellStyle name="Comma [0] 3 3 2 4 2 5" xfId="57363"/>
    <cellStyle name="Comma [0] 3 3 2 4 3" xfId="5292"/>
    <cellStyle name="Comma [0] 3 3 2 4 3 2" xfId="13700"/>
    <cellStyle name="Comma [0] 3 3 2 4 3 3" xfId="39045"/>
    <cellStyle name="Comma [0] 3 3 2 4 4" xfId="10897"/>
    <cellStyle name="Comma [0] 3 3 2 4 4 2" xfId="29359"/>
    <cellStyle name="Comma [0] 3 3 2 4 5" xfId="48735"/>
    <cellStyle name="Comma [0] 3 3 2 4 6" xfId="51537"/>
    <cellStyle name="Comma [0] 3 3 2 4 7" xfId="19303"/>
    <cellStyle name="Comma [0] 3 3 2 4 8" xfId="54560"/>
    <cellStyle name="Comma [0] 3 3 2 5" xfId="2902"/>
    <cellStyle name="Comma [0] 3 3 2 5 2" xfId="8525"/>
    <cellStyle name="Comma [0] 3 3 2 5 2 2" xfId="16932"/>
    <cellStyle name="Comma [0] 3 3 2 5 2 2 2" xfId="42277"/>
    <cellStyle name="Comma [0] 3 3 2 5 2 3" xfId="32591"/>
    <cellStyle name="Comma [0] 3 3 2 5 2 4" xfId="22534"/>
    <cellStyle name="Comma [0] 3 3 2 5 2 5" xfId="57791"/>
    <cellStyle name="Comma [0] 3 3 2 5 3" xfId="5720"/>
    <cellStyle name="Comma [0] 3 3 2 5 3 2" xfId="14128"/>
    <cellStyle name="Comma [0] 3 3 2 5 3 3" xfId="39473"/>
    <cellStyle name="Comma [0] 3 3 2 5 4" xfId="11325"/>
    <cellStyle name="Comma [0] 3 3 2 5 4 2" xfId="29787"/>
    <cellStyle name="Comma [0] 3 3 2 5 5" xfId="49163"/>
    <cellStyle name="Comma [0] 3 3 2 5 6" xfId="51965"/>
    <cellStyle name="Comma [0] 3 3 2 5 7" xfId="19731"/>
    <cellStyle name="Comma [0] 3 3 2 5 8" xfId="54988"/>
    <cellStyle name="Comma [0] 3 3 2 6" xfId="6145"/>
    <cellStyle name="Comma [0] 3 3 2 6 2" xfId="14552"/>
    <cellStyle name="Comma [0] 3 3 2 6 2 2" xfId="39897"/>
    <cellStyle name="Comma [0] 3 3 2 6 3" xfId="30211"/>
    <cellStyle name="Comma [0] 3 3 2 6 4" xfId="20154"/>
    <cellStyle name="Comma [0] 3 3 2 6 5" xfId="55411"/>
    <cellStyle name="Comma [0] 3 3 2 7" xfId="3340"/>
    <cellStyle name="Comma [0] 3 3 2 7 2" xfId="11748"/>
    <cellStyle name="Comma [0] 3 3 2 7 2 2" xfId="44321"/>
    <cellStyle name="Comma [0] 3 3 2 7 3" xfId="34635"/>
    <cellStyle name="Comma [0] 3 3 2 7 4" xfId="24925"/>
    <cellStyle name="Comma [0] 3 3 2 8" xfId="8949"/>
    <cellStyle name="Comma [0] 3 3 2 8 2" xfId="37097"/>
    <cellStyle name="Comma [0] 3 3 2 9" xfId="27411"/>
    <cellStyle name="Comma [0] 3 3 3" xfId="1507"/>
    <cellStyle name="Comma [0] 3 3 3 10" xfId="47845"/>
    <cellStyle name="Comma [0] 3 3 3 11" xfId="50648"/>
    <cellStyle name="Comma [0] 3 3 3 12" xfId="18414"/>
    <cellStyle name="Comma [0] 3 3 3 13" xfId="53671"/>
    <cellStyle name="Comma [0] 3 3 3 2" xfId="1981"/>
    <cellStyle name="Comma [0] 3 3 3 2 2" xfId="7635"/>
    <cellStyle name="Comma [0] 3 3 3 2 2 2" xfId="16042"/>
    <cellStyle name="Comma [0] 3 3 3 2 2 2 2" xfId="46447"/>
    <cellStyle name="Comma [0] 3 3 3 2 2 2 3" xfId="36761"/>
    <cellStyle name="Comma [0] 3 3 3 2 2 2 4" xfId="27074"/>
    <cellStyle name="Comma [0] 3 3 3 2 2 3" xfId="41387"/>
    <cellStyle name="Comma [0] 3 3 3 2 2 4" xfId="31701"/>
    <cellStyle name="Comma [0] 3 3 3 2 2 5" xfId="21644"/>
    <cellStyle name="Comma [0] 3 3 3 2 2 6" xfId="56901"/>
    <cellStyle name="Comma [0] 3 3 3 2 3" xfId="4830"/>
    <cellStyle name="Comma [0] 3 3 3 2 3 2" xfId="13238"/>
    <cellStyle name="Comma [0] 3 3 3 2 3 2 2" xfId="45247"/>
    <cellStyle name="Comma [0] 3 3 3 2 3 3" xfId="35561"/>
    <cellStyle name="Comma [0] 3 3 3 2 3 4" xfId="25857"/>
    <cellStyle name="Comma [0] 3 3 3 2 4" xfId="10438"/>
    <cellStyle name="Comma [0] 3 3 3 2 4 2" xfId="38586"/>
    <cellStyle name="Comma [0] 3 3 3 2 5" xfId="28900"/>
    <cellStyle name="Comma [0] 3 3 3 2 6" xfId="48275"/>
    <cellStyle name="Comma [0] 3 3 3 2 7" xfId="51078"/>
    <cellStyle name="Comma [0] 3 3 3 2 8" xfId="18844"/>
    <cellStyle name="Comma [0] 3 3 3 2 9" xfId="54101"/>
    <cellStyle name="Comma [0] 3 3 3 3" xfId="2473"/>
    <cellStyle name="Comma [0] 3 3 3 3 2" xfId="8096"/>
    <cellStyle name="Comma [0] 3 3 3 3 2 2" xfId="16503"/>
    <cellStyle name="Comma [0] 3 3 3 3 2 2 2" xfId="41848"/>
    <cellStyle name="Comma [0] 3 3 3 3 2 3" xfId="32162"/>
    <cellStyle name="Comma [0] 3 3 3 3 2 4" xfId="22105"/>
    <cellStyle name="Comma [0] 3 3 3 3 2 5" xfId="57362"/>
    <cellStyle name="Comma [0] 3 3 3 3 3" xfId="5291"/>
    <cellStyle name="Comma [0] 3 3 3 3 3 2" xfId="13699"/>
    <cellStyle name="Comma [0] 3 3 3 3 3 2 2" xfId="45854"/>
    <cellStyle name="Comma [0] 3 3 3 3 3 3" xfId="36168"/>
    <cellStyle name="Comma [0] 3 3 3 3 3 4" xfId="26480"/>
    <cellStyle name="Comma [0] 3 3 3 3 4" xfId="10896"/>
    <cellStyle name="Comma [0] 3 3 3 3 4 2" xfId="39044"/>
    <cellStyle name="Comma [0] 3 3 3 3 5" xfId="29358"/>
    <cellStyle name="Comma [0] 3 3 3 3 6" xfId="48734"/>
    <cellStyle name="Comma [0] 3 3 3 3 7" xfId="51536"/>
    <cellStyle name="Comma [0] 3 3 3 3 8" xfId="19302"/>
    <cellStyle name="Comma [0] 3 3 3 3 9" xfId="54559"/>
    <cellStyle name="Comma [0] 3 3 3 4" xfId="2901"/>
    <cellStyle name="Comma [0] 3 3 3 4 2" xfId="8524"/>
    <cellStyle name="Comma [0] 3 3 3 4 2 2" xfId="16931"/>
    <cellStyle name="Comma [0] 3 3 3 4 2 2 2" xfId="42276"/>
    <cellStyle name="Comma [0] 3 3 3 4 2 3" xfId="32590"/>
    <cellStyle name="Comma [0] 3 3 3 4 2 4" xfId="22533"/>
    <cellStyle name="Comma [0] 3 3 3 4 2 5" xfId="57790"/>
    <cellStyle name="Comma [0] 3 3 3 4 3" xfId="5719"/>
    <cellStyle name="Comma [0] 3 3 3 4 3 2" xfId="14127"/>
    <cellStyle name="Comma [0] 3 3 3 4 3 3" xfId="39472"/>
    <cellStyle name="Comma [0] 3 3 3 4 4" xfId="11324"/>
    <cellStyle name="Comma [0] 3 3 3 4 4 2" xfId="29786"/>
    <cellStyle name="Comma [0] 3 3 3 4 5" xfId="49162"/>
    <cellStyle name="Comma [0] 3 3 3 4 6" xfId="51964"/>
    <cellStyle name="Comma [0] 3 3 3 4 7" xfId="19730"/>
    <cellStyle name="Comma [0] 3 3 3 4 8" xfId="54987"/>
    <cellStyle name="Comma [0] 3 3 3 5" xfId="7205"/>
    <cellStyle name="Comma [0] 3 3 3 5 2" xfId="15612"/>
    <cellStyle name="Comma [0] 3 3 3 5 2 2" xfId="40957"/>
    <cellStyle name="Comma [0] 3 3 3 5 3" xfId="31271"/>
    <cellStyle name="Comma [0] 3 3 3 5 4" xfId="21214"/>
    <cellStyle name="Comma [0] 3 3 3 5 5" xfId="56471"/>
    <cellStyle name="Comma [0] 3 3 3 6" xfId="4400"/>
    <cellStyle name="Comma [0] 3 3 3 6 2" xfId="12808"/>
    <cellStyle name="Comma [0] 3 3 3 6 2 2" xfId="43267"/>
    <cellStyle name="Comma [0] 3 3 3 6 3" xfId="33581"/>
    <cellStyle name="Comma [0] 3 3 3 6 4" xfId="23614"/>
    <cellStyle name="Comma [0] 3 3 3 7" xfId="10008"/>
    <cellStyle name="Comma [0] 3 3 3 7 2" xfId="44654"/>
    <cellStyle name="Comma [0] 3 3 3 7 3" xfId="34968"/>
    <cellStyle name="Comma [0] 3 3 3 7 4" xfId="25259"/>
    <cellStyle name="Comma [0] 3 3 3 8" xfId="38156"/>
    <cellStyle name="Comma [0] 3 3 3 9" xfId="28470"/>
    <cellStyle name="Comma [0] 3 3 4" xfId="1346"/>
    <cellStyle name="Comma [0] 3 3 4 10" xfId="53537"/>
    <cellStyle name="Comma [0] 3 3 4 2" xfId="7071"/>
    <cellStyle name="Comma [0] 3 3 4 2 2" xfId="15478"/>
    <cellStyle name="Comma [0] 3 3 4 2 2 2" xfId="46119"/>
    <cellStyle name="Comma [0] 3 3 4 2 2 3" xfId="36433"/>
    <cellStyle name="Comma [0] 3 3 4 2 2 4" xfId="26746"/>
    <cellStyle name="Comma [0] 3 3 4 2 3" xfId="40823"/>
    <cellStyle name="Comma [0] 3 3 4 2 4" xfId="31137"/>
    <cellStyle name="Comma [0] 3 3 4 2 5" xfId="21080"/>
    <cellStyle name="Comma [0] 3 3 4 2 6" xfId="56337"/>
    <cellStyle name="Comma [0] 3 3 4 3" xfId="4266"/>
    <cellStyle name="Comma [0] 3 3 4 3 2" xfId="12674"/>
    <cellStyle name="Comma [0] 3 3 4 3 2 2" xfId="43268"/>
    <cellStyle name="Comma [0] 3 3 4 3 3" xfId="33582"/>
    <cellStyle name="Comma [0] 3 3 4 3 4" xfId="23615"/>
    <cellStyle name="Comma [0] 3 3 4 4" xfId="9874"/>
    <cellStyle name="Comma [0] 3 3 4 4 2" xfId="44919"/>
    <cellStyle name="Comma [0] 3 3 4 4 3" xfId="35233"/>
    <cellStyle name="Comma [0] 3 3 4 4 4" xfId="25528"/>
    <cellStyle name="Comma [0] 3 3 4 5" xfId="38022"/>
    <cellStyle name="Comma [0] 3 3 4 6" xfId="28336"/>
    <cellStyle name="Comma [0] 3 3 4 7" xfId="47711"/>
    <cellStyle name="Comma [0] 3 3 4 8" xfId="50514"/>
    <cellStyle name="Comma [0] 3 3 4 9" xfId="18280"/>
    <cellStyle name="Comma [0] 3 3 5" xfId="933"/>
    <cellStyle name="Comma [0] 3 3 5 2" xfId="6672"/>
    <cellStyle name="Comma [0] 3 3 5 2 2" xfId="15079"/>
    <cellStyle name="Comma [0] 3 3 5 2 2 2" xfId="40424"/>
    <cellStyle name="Comma [0] 3 3 5 2 3" xfId="30738"/>
    <cellStyle name="Comma [0] 3 3 5 2 4" xfId="20681"/>
    <cellStyle name="Comma [0] 3 3 5 2 5" xfId="55938"/>
    <cellStyle name="Comma [0] 3 3 5 3" xfId="3867"/>
    <cellStyle name="Comma [0] 3 3 5 3 2" xfId="12275"/>
    <cellStyle name="Comma [0] 3 3 5 3 2 2" xfId="45527"/>
    <cellStyle name="Comma [0] 3 3 5 3 3" xfId="35841"/>
    <cellStyle name="Comma [0] 3 3 5 3 4" xfId="26153"/>
    <cellStyle name="Comma [0] 3 3 5 4" xfId="9475"/>
    <cellStyle name="Comma [0] 3 3 5 4 2" xfId="37623"/>
    <cellStyle name="Comma [0] 3 3 5 5" xfId="27937"/>
    <cellStyle name="Comma [0] 3 3 5 6" xfId="47312"/>
    <cellStyle name="Comma [0] 3 3 5 7" xfId="50115"/>
    <cellStyle name="Comma [0] 3 3 5 8" xfId="17881"/>
    <cellStyle name="Comma [0] 3 3 5 9" xfId="53138"/>
    <cellStyle name="Comma [0] 3 3 6" xfId="1847"/>
    <cellStyle name="Comma [0] 3 3 6 2" xfId="7501"/>
    <cellStyle name="Comma [0] 3 3 6 2 2" xfId="15908"/>
    <cellStyle name="Comma [0] 3 3 6 2 2 2" xfId="41253"/>
    <cellStyle name="Comma [0] 3 3 6 2 3" xfId="31567"/>
    <cellStyle name="Comma [0] 3 3 6 2 4" xfId="21510"/>
    <cellStyle name="Comma [0] 3 3 6 2 5" xfId="56767"/>
    <cellStyle name="Comma [0] 3 3 6 3" xfId="4696"/>
    <cellStyle name="Comma [0] 3 3 6 3 2" xfId="13104"/>
    <cellStyle name="Comma [0] 3 3 6 3 3" xfId="38452"/>
    <cellStyle name="Comma [0] 3 3 6 4" xfId="10304"/>
    <cellStyle name="Comma [0] 3 3 6 4 2" xfId="28766"/>
    <cellStyle name="Comma [0] 3 3 6 5" xfId="48141"/>
    <cellStyle name="Comma [0] 3 3 6 6" xfId="50944"/>
    <cellStyle name="Comma [0] 3 3 6 7" xfId="18710"/>
    <cellStyle name="Comma [0] 3 3 6 8" xfId="53967"/>
    <cellStyle name="Comma [0] 3 3 7" xfId="2339"/>
    <cellStyle name="Comma [0] 3 3 7 2" xfId="7962"/>
    <cellStyle name="Comma [0] 3 3 7 2 2" xfId="16369"/>
    <cellStyle name="Comma [0] 3 3 7 2 2 2" xfId="41714"/>
    <cellStyle name="Comma [0] 3 3 7 2 3" xfId="32028"/>
    <cellStyle name="Comma [0] 3 3 7 2 4" xfId="21971"/>
    <cellStyle name="Comma [0] 3 3 7 2 5" xfId="57228"/>
    <cellStyle name="Comma [0] 3 3 7 3" xfId="5157"/>
    <cellStyle name="Comma [0] 3 3 7 3 2" xfId="13565"/>
    <cellStyle name="Comma [0] 3 3 7 3 3" xfId="38910"/>
    <cellStyle name="Comma [0] 3 3 7 4" xfId="10762"/>
    <cellStyle name="Comma [0] 3 3 7 4 2" xfId="29224"/>
    <cellStyle name="Comma [0] 3 3 7 5" xfId="48600"/>
    <cellStyle name="Comma [0] 3 3 7 6" xfId="51402"/>
    <cellStyle name="Comma [0] 3 3 7 7" xfId="19168"/>
    <cellStyle name="Comma [0] 3 3 7 8" xfId="54425"/>
    <cellStyle name="Comma [0] 3 3 8" xfId="2767"/>
    <cellStyle name="Comma [0] 3 3 8 2" xfId="8390"/>
    <cellStyle name="Comma [0] 3 3 8 2 2" xfId="16797"/>
    <cellStyle name="Comma [0] 3 3 8 2 2 2" xfId="42142"/>
    <cellStyle name="Comma [0] 3 3 8 2 3" xfId="32456"/>
    <cellStyle name="Comma [0] 3 3 8 2 4" xfId="22399"/>
    <cellStyle name="Comma [0] 3 3 8 2 5" xfId="57656"/>
    <cellStyle name="Comma [0] 3 3 8 3" xfId="5585"/>
    <cellStyle name="Comma [0] 3 3 8 3 2" xfId="13993"/>
    <cellStyle name="Comma [0] 3 3 8 3 3" xfId="39338"/>
    <cellStyle name="Comma [0] 3 3 8 4" xfId="11190"/>
    <cellStyle name="Comma [0] 3 3 8 4 2" xfId="29652"/>
    <cellStyle name="Comma [0] 3 3 8 5" xfId="49028"/>
    <cellStyle name="Comma [0] 3 3 8 6" xfId="51830"/>
    <cellStyle name="Comma [0] 3 3 8 7" xfId="19596"/>
    <cellStyle name="Comma [0] 3 3 8 8" xfId="54853"/>
    <cellStyle name="Comma [0] 3 3 9" xfId="6144"/>
    <cellStyle name="Comma [0] 3 3 9 2" xfId="14551"/>
    <cellStyle name="Comma [0] 3 3 9 2 2" xfId="39896"/>
    <cellStyle name="Comma [0] 3 3 9 3" xfId="30210"/>
    <cellStyle name="Comma [0] 3 3 9 4" xfId="20153"/>
    <cellStyle name="Comma [0] 3 3 9 5" xfId="55410"/>
    <cellStyle name="Comma [0] 3 4" xfId="262"/>
    <cellStyle name="Comma [0] 3 4 10" xfId="27412"/>
    <cellStyle name="Comma [0] 3 4 11" xfId="46785"/>
    <cellStyle name="Comma [0] 3 4 12" xfId="49590"/>
    <cellStyle name="Comma [0] 3 4 13" xfId="17356"/>
    <cellStyle name="Comma [0] 3 4 14" xfId="52613"/>
    <cellStyle name="Comma [0] 3 4 2" xfId="263"/>
    <cellStyle name="Comma [0] 3 4 2 10" xfId="6147"/>
    <cellStyle name="Comma [0] 3 4 2 10 2" xfId="14554"/>
    <cellStyle name="Comma [0] 3 4 2 10 2 2" xfId="43269"/>
    <cellStyle name="Comma [0] 3 4 2 10 2 3" xfId="33583"/>
    <cellStyle name="Comma [0] 3 4 2 10 2 4" xfId="23616"/>
    <cellStyle name="Comma [0] 3 4 2 10 3" xfId="39899"/>
    <cellStyle name="Comma [0] 3 4 2 10 4" xfId="30213"/>
    <cellStyle name="Comma [0] 3 4 2 10 5" xfId="20156"/>
    <cellStyle name="Comma [0] 3 4 2 10 6" xfId="55413"/>
    <cellStyle name="Comma [0] 3 4 2 11" xfId="3342"/>
    <cellStyle name="Comma [0] 3 4 2 11 2" xfId="11750"/>
    <cellStyle name="Comma [0] 3 4 2 11 2 2" xfId="44323"/>
    <cellStyle name="Comma [0] 3 4 2 11 3" xfId="34637"/>
    <cellStyle name="Comma [0] 3 4 2 11 4" xfId="24927"/>
    <cellStyle name="Comma [0] 3 4 2 12" xfId="8951"/>
    <cellStyle name="Comma [0] 3 4 2 12 2" xfId="37099"/>
    <cellStyle name="Comma [0] 3 4 2 13" xfId="27413"/>
    <cellStyle name="Comma [0] 3 4 2 14" xfId="46786"/>
    <cellStyle name="Comma [0] 3 4 2 15" xfId="49591"/>
    <cellStyle name="Comma [0] 3 4 2 16" xfId="17357"/>
    <cellStyle name="Comma [0] 3 4 2 17" xfId="52614"/>
    <cellStyle name="Comma [0] 3 4 2 2" xfId="264"/>
    <cellStyle name="Comma [0] 3 4 2 2 10" xfId="24928"/>
    <cellStyle name="Comma [0] 3 4 2 2 10 2" xfId="44324"/>
    <cellStyle name="Comma [0] 3 4 2 2 10 3" xfId="34638"/>
    <cellStyle name="Comma [0] 3 4 2 2 11" xfId="37100"/>
    <cellStyle name="Comma [0] 3 4 2 2 12" xfId="27414"/>
    <cellStyle name="Comma [0] 3 4 2 2 13" xfId="46787"/>
    <cellStyle name="Comma [0] 3 4 2 2 14" xfId="49592"/>
    <cellStyle name="Comma [0] 3 4 2 2 15" xfId="17358"/>
    <cellStyle name="Comma [0] 3 4 2 2 16" xfId="52298"/>
    <cellStyle name="Comma [0] 3 4 2 2 17" xfId="52615"/>
    <cellStyle name="Comma [0] 3 4 2 2 2" xfId="1511"/>
    <cellStyle name="Comma [0] 3 4 2 2 2 10" xfId="53675"/>
    <cellStyle name="Comma [0] 3 4 2 2 2 2" xfId="7209"/>
    <cellStyle name="Comma [0] 3 4 2 2 2 2 2" xfId="15616"/>
    <cellStyle name="Comma [0] 3 4 2 2 2 2 2 2" xfId="27075"/>
    <cellStyle name="Comma [0] 3 4 2 2 2 2 2 2 2" xfId="46448"/>
    <cellStyle name="Comma [0] 3 4 2 2 2 2 2 2 3" xfId="36762"/>
    <cellStyle name="Comma [0] 3 4 2 2 2 2 2 3" xfId="43271"/>
    <cellStyle name="Comma [0] 3 4 2 2 2 2 2 4" xfId="33585"/>
    <cellStyle name="Comma [0] 3 4 2 2 2 2 2 5" xfId="23618"/>
    <cellStyle name="Comma [0] 3 4 2 2 2 2 3" xfId="25858"/>
    <cellStyle name="Comma [0] 3 4 2 2 2 2 3 2" xfId="45248"/>
    <cellStyle name="Comma [0] 3 4 2 2 2 2 3 3" xfId="35562"/>
    <cellStyle name="Comma [0] 3 4 2 2 2 2 4" xfId="40961"/>
    <cellStyle name="Comma [0] 3 4 2 2 2 2 5" xfId="31275"/>
    <cellStyle name="Comma [0] 3 4 2 2 2 2 6" xfId="21218"/>
    <cellStyle name="Comma [0] 3 4 2 2 2 2 7" xfId="56475"/>
    <cellStyle name="Comma [0] 3 4 2 2 2 3" xfId="4404"/>
    <cellStyle name="Comma [0] 3 4 2 2 2 3 2" xfId="12812"/>
    <cellStyle name="Comma [0] 3 4 2 2 2 3 2 2" xfId="45855"/>
    <cellStyle name="Comma [0] 3 4 2 2 2 3 2 3" xfId="36169"/>
    <cellStyle name="Comma [0] 3 4 2 2 2 3 2 4" xfId="26481"/>
    <cellStyle name="Comma [0] 3 4 2 2 2 3 3" xfId="43270"/>
    <cellStyle name="Comma [0] 3 4 2 2 2 3 4" xfId="33584"/>
    <cellStyle name="Comma [0] 3 4 2 2 2 3 5" xfId="23617"/>
    <cellStyle name="Comma [0] 3 4 2 2 2 4" xfId="10012"/>
    <cellStyle name="Comma [0] 3 4 2 2 2 4 2" xfId="44655"/>
    <cellStyle name="Comma [0] 3 4 2 2 2 4 3" xfId="34969"/>
    <cellStyle name="Comma [0] 3 4 2 2 2 4 4" xfId="25260"/>
    <cellStyle name="Comma [0] 3 4 2 2 2 5" xfId="38160"/>
    <cellStyle name="Comma [0] 3 4 2 2 2 6" xfId="28474"/>
    <cellStyle name="Comma [0] 3 4 2 2 2 7" xfId="47849"/>
    <cellStyle name="Comma [0] 3 4 2 2 2 8" xfId="50652"/>
    <cellStyle name="Comma [0] 3 4 2 2 2 9" xfId="18418"/>
    <cellStyle name="Comma [0] 3 4 2 2 3" xfId="934"/>
    <cellStyle name="Comma [0] 3 4 2 2 3 10" xfId="53139"/>
    <cellStyle name="Comma [0] 3 4 2 2 3 2" xfId="6673"/>
    <cellStyle name="Comma [0] 3 4 2 2 3 2 2" xfId="15080"/>
    <cellStyle name="Comma [0] 3 4 2 2 3 2 2 2" xfId="43273"/>
    <cellStyle name="Comma [0] 3 4 2 2 3 2 2 3" xfId="33587"/>
    <cellStyle name="Comma [0] 3 4 2 2 3 2 2 4" xfId="23620"/>
    <cellStyle name="Comma [0] 3 4 2 2 3 2 3" xfId="26750"/>
    <cellStyle name="Comma [0] 3 4 2 2 3 2 3 2" xfId="46123"/>
    <cellStyle name="Comma [0] 3 4 2 2 3 2 3 3" xfId="36437"/>
    <cellStyle name="Comma [0] 3 4 2 2 3 2 4" xfId="40425"/>
    <cellStyle name="Comma [0] 3 4 2 2 3 2 5" xfId="30739"/>
    <cellStyle name="Comma [0] 3 4 2 2 3 2 6" xfId="20682"/>
    <cellStyle name="Comma [0] 3 4 2 2 3 2 7" xfId="55939"/>
    <cellStyle name="Comma [0] 3 4 2 2 3 3" xfId="3868"/>
    <cellStyle name="Comma [0] 3 4 2 2 3 3 2" xfId="12276"/>
    <cellStyle name="Comma [0] 3 4 2 2 3 3 2 2" xfId="43272"/>
    <cellStyle name="Comma [0] 3 4 2 2 3 3 3" xfId="33586"/>
    <cellStyle name="Comma [0] 3 4 2 2 3 3 4" xfId="23619"/>
    <cellStyle name="Comma [0] 3 4 2 2 3 4" xfId="9476"/>
    <cellStyle name="Comma [0] 3 4 2 2 3 4 2" xfId="44923"/>
    <cellStyle name="Comma [0] 3 4 2 2 3 4 3" xfId="35237"/>
    <cellStyle name="Comma [0] 3 4 2 2 3 4 4" xfId="25532"/>
    <cellStyle name="Comma [0] 3 4 2 2 3 5" xfId="37624"/>
    <cellStyle name="Comma [0] 3 4 2 2 3 6" xfId="27938"/>
    <cellStyle name="Comma [0] 3 4 2 2 3 7" xfId="47313"/>
    <cellStyle name="Comma [0] 3 4 2 2 3 8" xfId="50116"/>
    <cellStyle name="Comma [0] 3 4 2 2 3 9" xfId="17882"/>
    <cellStyle name="Comma [0] 3 4 2 2 4" xfId="1985"/>
    <cellStyle name="Comma [0] 3 4 2 2 4 10" xfId="54105"/>
    <cellStyle name="Comma [0] 3 4 2 2 4 2" xfId="7639"/>
    <cellStyle name="Comma [0] 3 4 2 2 4 2 2" xfId="16046"/>
    <cellStyle name="Comma [0] 3 4 2 2 4 2 2 2" xfId="41391"/>
    <cellStyle name="Comma [0] 3 4 2 2 4 2 3" xfId="31705"/>
    <cellStyle name="Comma [0] 3 4 2 2 4 2 4" xfId="21648"/>
    <cellStyle name="Comma [0] 3 4 2 2 4 2 5" xfId="56905"/>
    <cellStyle name="Comma [0] 3 4 2 2 4 3" xfId="4834"/>
    <cellStyle name="Comma [0] 3 4 2 2 4 3 2" xfId="13242"/>
    <cellStyle name="Comma [0] 3 4 2 2 4 3 2 2" xfId="43274"/>
    <cellStyle name="Comma [0] 3 4 2 2 4 3 3" xfId="33588"/>
    <cellStyle name="Comma [0] 3 4 2 2 4 3 4" xfId="23621"/>
    <cellStyle name="Comma [0] 3 4 2 2 4 4" xfId="10442"/>
    <cellStyle name="Comma [0] 3 4 2 2 4 4 2" xfId="45531"/>
    <cellStyle name="Comma [0] 3 4 2 2 4 4 3" xfId="35845"/>
    <cellStyle name="Comma [0] 3 4 2 2 4 4 4" xfId="26157"/>
    <cellStyle name="Comma [0] 3 4 2 2 4 5" xfId="38590"/>
    <cellStyle name="Comma [0] 3 4 2 2 4 6" xfId="28904"/>
    <cellStyle name="Comma [0] 3 4 2 2 4 7" xfId="48279"/>
    <cellStyle name="Comma [0] 3 4 2 2 4 8" xfId="51082"/>
    <cellStyle name="Comma [0] 3 4 2 2 4 9" xfId="18848"/>
    <cellStyle name="Comma [0] 3 4 2 2 5" xfId="2477"/>
    <cellStyle name="Comma [0] 3 4 2 2 5 2" xfId="8100"/>
    <cellStyle name="Comma [0] 3 4 2 2 5 2 2" xfId="16507"/>
    <cellStyle name="Comma [0] 3 4 2 2 5 2 2 2" xfId="41852"/>
    <cellStyle name="Comma [0] 3 4 2 2 5 2 3" xfId="32166"/>
    <cellStyle name="Comma [0] 3 4 2 2 5 2 4" xfId="22109"/>
    <cellStyle name="Comma [0] 3 4 2 2 5 2 5" xfId="57366"/>
    <cellStyle name="Comma [0] 3 4 2 2 5 3" xfId="5295"/>
    <cellStyle name="Comma [0] 3 4 2 2 5 3 2" xfId="13703"/>
    <cellStyle name="Comma [0] 3 4 2 2 5 3 2 2" xfId="43275"/>
    <cellStyle name="Comma [0] 3 4 2 2 5 3 3" xfId="33589"/>
    <cellStyle name="Comma [0] 3 4 2 2 5 3 4" xfId="23622"/>
    <cellStyle name="Comma [0] 3 4 2 2 5 4" xfId="10900"/>
    <cellStyle name="Comma [0] 3 4 2 2 5 4 2" xfId="39048"/>
    <cellStyle name="Comma [0] 3 4 2 2 5 5" xfId="29362"/>
    <cellStyle name="Comma [0] 3 4 2 2 5 6" xfId="48738"/>
    <cellStyle name="Comma [0] 3 4 2 2 5 7" xfId="51540"/>
    <cellStyle name="Comma [0] 3 4 2 2 5 8" xfId="19306"/>
    <cellStyle name="Comma [0] 3 4 2 2 5 9" xfId="54563"/>
    <cellStyle name="Comma [0] 3 4 2 2 6" xfId="2905"/>
    <cellStyle name="Comma [0] 3 4 2 2 6 2" xfId="8528"/>
    <cellStyle name="Comma [0] 3 4 2 2 6 2 2" xfId="16935"/>
    <cellStyle name="Comma [0] 3 4 2 2 6 2 2 2" xfId="42280"/>
    <cellStyle name="Comma [0] 3 4 2 2 6 2 3" xfId="32594"/>
    <cellStyle name="Comma [0] 3 4 2 2 6 2 4" xfId="22537"/>
    <cellStyle name="Comma [0] 3 4 2 2 6 2 5" xfId="57794"/>
    <cellStyle name="Comma [0] 3 4 2 2 6 3" xfId="5723"/>
    <cellStyle name="Comma [0] 3 4 2 2 6 3 2" xfId="14131"/>
    <cellStyle name="Comma [0] 3 4 2 2 6 3 2 2" xfId="43276"/>
    <cellStyle name="Comma [0] 3 4 2 2 6 3 3" xfId="33590"/>
    <cellStyle name="Comma [0] 3 4 2 2 6 3 4" xfId="23623"/>
    <cellStyle name="Comma [0] 3 4 2 2 6 4" xfId="11328"/>
    <cellStyle name="Comma [0] 3 4 2 2 6 4 2" xfId="39476"/>
    <cellStyle name="Comma [0] 3 4 2 2 6 5" xfId="29790"/>
    <cellStyle name="Comma [0] 3 4 2 2 6 6" xfId="49166"/>
    <cellStyle name="Comma [0] 3 4 2 2 6 7" xfId="51968"/>
    <cellStyle name="Comma [0] 3 4 2 2 6 8" xfId="19734"/>
    <cellStyle name="Comma [0] 3 4 2 2 6 9" xfId="54991"/>
    <cellStyle name="Comma [0] 3 4 2 2 7" xfId="6148"/>
    <cellStyle name="Comma [0] 3 4 2 2 7 2" xfId="14555"/>
    <cellStyle name="Comma [0] 3 4 2 2 7 2 2" xfId="39900"/>
    <cellStyle name="Comma [0] 3 4 2 2 7 3" xfId="30214"/>
    <cellStyle name="Comma [0] 3 4 2 2 7 4" xfId="20157"/>
    <cellStyle name="Comma [0] 3 4 2 2 7 5" xfId="55414"/>
    <cellStyle name="Comma [0] 3 4 2 2 8" xfId="3343"/>
    <cellStyle name="Comma [0] 3 4 2 2 8 2" xfId="11751"/>
    <cellStyle name="Comma [0] 3 4 2 2 8 2 2" xfId="42610"/>
    <cellStyle name="Comma [0] 3 4 2 2 8 3" xfId="32924"/>
    <cellStyle name="Comma [0] 3 4 2 2 8 4" xfId="22867"/>
    <cellStyle name="Comma [0] 3 4 2 2 9" xfId="8952"/>
    <cellStyle name="Comma [0] 3 4 2 2 9 2" xfId="42870"/>
    <cellStyle name="Comma [0] 3 4 2 2 9 3" xfId="33184"/>
    <cellStyle name="Comma [0] 3 4 2 2 9 4" xfId="23127"/>
    <cellStyle name="Comma [0] 3 4 2 3" xfId="265"/>
    <cellStyle name="Comma [0] 3 4 2 3 10" xfId="24929"/>
    <cellStyle name="Comma [0] 3 4 2 3 10 2" xfId="44325"/>
    <cellStyle name="Comma [0] 3 4 2 3 10 3" xfId="34639"/>
    <cellStyle name="Comma [0] 3 4 2 3 11" xfId="37101"/>
    <cellStyle name="Comma [0] 3 4 2 3 12" xfId="27415"/>
    <cellStyle name="Comma [0] 3 4 2 3 13" xfId="46788"/>
    <cellStyle name="Comma [0] 3 4 2 3 14" xfId="49593"/>
    <cellStyle name="Comma [0] 3 4 2 3 15" xfId="17359"/>
    <cellStyle name="Comma [0] 3 4 2 3 16" xfId="52299"/>
    <cellStyle name="Comma [0] 3 4 2 3 17" xfId="52616"/>
    <cellStyle name="Comma [0] 3 4 2 3 2" xfId="1512"/>
    <cellStyle name="Comma [0] 3 4 2 3 2 10" xfId="53676"/>
    <cellStyle name="Comma [0] 3 4 2 3 2 2" xfId="7210"/>
    <cellStyle name="Comma [0] 3 4 2 3 2 2 2" xfId="15617"/>
    <cellStyle name="Comma [0] 3 4 2 3 2 2 2 2" xfId="27076"/>
    <cellStyle name="Comma [0] 3 4 2 3 2 2 2 2 2" xfId="46449"/>
    <cellStyle name="Comma [0] 3 4 2 3 2 2 2 2 3" xfId="36763"/>
    <cellStyle name="Comma [0] 3 4 2 3 2 2 2 3" xfId="43278"/>
    <cellStyle name="Comma [0] 3 4 2 3 2 2 2 4" xfId="33592"/>
    <cellStyle name="Comma [0] 3 4 2 3 2 2 2 5" xfId="23625"/>
    <cellStyle name="Comma [0] 3 4 2 3 2 2 3" xfId="25859"/>
    <cellStyle name="Comma [0] 3 4 2 3 2 2 3 2" xfId="45249"/>
    <cellStyle name="Comma [0] 3 4 2 3 2 2 3 3" xfId="35563"/>
    <cellStyle name="Comma [0] 3 4 2 3 2 2 4" xfId="40962"/>
    <cellStyle name="Comma [0] 3 4 2 3 2 2 5" xfId="31276"/>
    <cellStyle name="Comma [0] 3 4 2 3 2 2 6" xfId="21219"/>
    <cellStyle name="Comma [0] 3 4 2 3 2 2 7" xfId="56476"/>
    <cellStyle name="Comma [0] 3 4 2 3 2 3" xfId="4405"/>
    <cellStyle name="Comma [0] 3 4 2 3 2 3 2" xfId="12813"/>
    <cellStyle name="Comma [0] 3 4 2 3 2 3 2 2" xfId="45856"/>
    <cellStyle name="Comma [0] 3 4 2 3 2 3 2 3" xfId="36170"/>
    <cellStyle name="Comma [0] 3 4 2 3 2 3 2 4" xfId="26482"/>
    <cellStyle name="Comma [0] 3 4 2 3 2 3 3" xfId="43277"/>
    <cellStyle name="Comma [0] 3 4 2 3 2 3 4" xfId="33591"/>
    <cellStyle name="Comma [0] 3 4 2 3 2 3 5" xfId="23624"/>
    <cellStyle name="Comma [0] 3 4 2 3 2 4" xfId="10013"/>
    <cellStyle name="Comma [0] 3 4 2 3 2 4 2" xfId="44656"/>
    <cellStyle name="Comma [0] 3 4 2 3 2 4 3" xfId="34970"/>
    <cellStyle name="Comma [0] 3 4 2 3 2 4 4" xfId="25261"/>
    <cellStyle name="Comma [0] 3 4 2 3 2 5" xfId="38161"/>
    <cellStyle name="Comma [0] 3 4 2 3 2 6" xfId="28475"/>
    <cellStyle name="Comma [0] 3 4 2 3 2 7" xfId="47850"/>
    <cellStyle name="Comma [0] 3 4 2 3 2 8" xfId="50653"/>
    <cellStyle name="Comma [0] 3 4 2 3 2 9" xfId="18419"/>
    <cellStyle name="Comma [0] 3 4 2 3 3" xfId="935"/>
    <cellStyle name="Comma [0] 3 4 2 3 3 10" xfId="53140"/>
    <cellStyle name="Comma [0] 3 4 2 3 3 2" xfId="6674"/>
    <cellStyle name="Comma [0] 3 4 2 3 3 2 2" xfId="15081"/>
    <cellStyle name="Comma [0] 3 4 2 3 3 2 2 2" xfId="46124"/>
    <cellStyle name="Comma [0] 3 4 2 3 3 2 2 3" xfId="36438"/>
    <cellStyle name="Comma [0] 3 4 2 3 3 2 2 4" xfId="26751"/>
    <cellStyle name="Comma [0] 3 4 2 3 3 2 3" xfId="40426"/>
    <cellStyle name="Comma [0] 3 4 2 3 3 2 4" xfId="30740"/>
    <cellStyle name="Comma [0] 3 4 2 3 3 2 5" xfId="20683"/>
    <cellStyle name="Comma [0] 3 4 2 3 3 2 6" xfId="55940"/>
    <cellStyle name="Comma [0] 3 4 2 3 3 3" xfId="3869"/>
    <cellStyle name="Comma [0] 3 4 2 3 3 3 2" xfId="12277"/>
    <cellStyle name="Comma [0] 3 4 2 3 3 3 2 2" xfId="43279"/>
    <cellStyle name="Comma [0] 3 4 2 3 3 3 3" xfId="33593"/>
    <cellStyle name="Comma [0] 3 4 2 3 3 3 4" xfId="23626"/>
    <cellStyle name="Comma [0] 3 4 2 3 3 4" xfId="9477"/>
    <cellStyle name="Comma [0] 3 4 2 3 3 4 2" xfId="44924"/>
    <cellStyle name="Comma [0] 3 4 2 3 3 4 3" xfId="35238"/>
    <cellStyle name="Comma [0] 3 4 2 3 3 4 4" xfId="25533"/>
    <cellStyle name="Comma [0] 3 4 2 3 3 5" xfId="37625"/>
    <cellStyle name="Comma [0] 3 4 2 3 3 6" xfId="27939"/>
    <cellStyle name="Comma [0] 3 4 2 3 3 7" xfId="47314"/>
    <cellStyle name="Comma [0] 3 4 2 3 3 8" xfId="50117"/>
    <cellStyle name="Comma [0] 3 4 2 3 3 9" xfId="17883"/>
    <cellStyle name="Comma [0] 3 4 2 3 4" xfId="1986"/>
    <cellStyle name="Comma [0] 3 4 2 3 4 10" xfId="54106"/>
    <cellStyle name="Comma [0] 3 4 2 3 4 2" xfId="7640"/>
    <cellStyle name="Comma [0] 3 4 2 3 4 2 2" xfId="16047"/>
    <cellStyle name="Comma [0] 3 4 2 3 4 2 2 2" xfId="41392"/>
    <cellStyle name="Comma [0] 3 4 2 3 4 2 3" xfId="31706"/>
    <cellStyle name="Comma [0] 3 4 2 3 4 2 4" xfId="21649"/>
    <cellStyle name="Comma [0] 3 4 2 3 4 2 5" xfId="56906"/>
    <cellStyle name="Comma [0] 3 4 2 3 4 3" xfId="4835"/>
    <cellStyle name="Comma [0] 3 4 2 3 4 3 2" xfId="13243"/>
    <cellStyle name="Comma [0] 3 4 2 3 4 3 2 2" xfId="43280"/>
    <cellStyle name="Comma [0] 3 4 2 3 4 3 3" xfId="33594"/>
    <cellStyle name="Comma [0] 3 4 2 3 4 3 4" xfId="23627"/>
    <cellStyle name="Comma [0] 3 4 2 3 4 4" xfId="10443"/>
    <cellStyle name="Comma [0] 3 4 2 3 4 4 2" xfId="45532"/>
    <cellStyle name="Comma [0] 3 4 2 3 4 4 3" xfId="35846"/>
    <cellStyle name="Comma [0] 3 4 2 3 4 4 4" xfId="26158"/>
    <cellStyle name="Comma [0] 3 4 2 3 4 5" xfId="38591"/>
    <cellStyle name="Comma [0] 3 4 2 3 4 6" xfId="28905"/>
    <cellStyle name="Comma [0] 3 4 2 3 4 7" xfId="48280"/>
    <cellStyle name="Comma [0] 3 4 2 3 4 8" xfId="51083"/>
    <cellStyle name="Comma [0] 3 4 2 3 4 9" xfId="18849"/>
    <cellStyle name="Comma [0] 3 4 2 3 5" xfId="2478"/>
    <cellStyle name="Comma [0] 3 4 2 3 5 2" xfId="8101"/>
    <cellStyle name="Comma [0] 3 4 2 3 5 2 2" xfId="16508"/>
    <cellStyle name="Comma [0] 3 4 2 3 5 2 2 2" xfId="41853"/>
    <cellStyle name="Comma [0] 3 4 2 3 5 2 3" xfId="32167"/>
    <cellStyle name="Comma [0] 3 4 2 3 5 2 4" xfId="22110"/>
    <cellStyle name="Comma [0] 3 4 2 3 5 2 5" xfId="57367"/>
    <cellStyle name="Comma [0] 3 4 2 3 5 3" xfId="5296"/>
    <cellStyle name="Comma [0] 3 4 2 3 5 3 2" xfId="13704"/>
    <cellStyle name="Comma [0] 3 4 2 3 5 3 3" xfId="39049"/>
    <cellStyle name="Comma [0] 3 4 2 3 5 4" xfId="10901"/>
    <cellStyle name="Comma [0] 3 4 2 3 5 4 2" xfId="29363"/>
    <cellStyle name="Comma [0] 3 4 2 3 5 5" xfId="48739"/>
    <cellStyle name="Comma [0] 3 4 2 3 5 6" xfId="51541"/>
    <cellStyle name="Comma [0] 3 4 2 3 5 7" xfId="19307"/>
    <cellStyle name="Comma [0] 3 4 2 3 5 8" xfId="54564"/>
    <cellStyle name="Comma [0] 3 4 2 3 6" xfId="2906"/>
    <cellStyle name="Comma [0] 3 4 2 3 6 2" xfId="8529"/>
    <cellStyle name="Comma [0] 3 4 2 3 6 2 2" xfId="16936"/>
    <cellStyle name="Comma [0] 3 4 2 3 6 2 2 2" xfId="42281"/>
    <cellStyle name="Comma [0] 3 4 2 3 6 2 3" xfId="32595"/>
    <cellStyle name="Comma [0] 3 4 2 3 6 2 4" xfId="22538"/>
    <cellStyle name="Comma [0] 3 4 2 3 6 2 5" xfId="57795"/>
    <cellStyle name="Comma [0] 3 4 2 3 6 3" xfId="5724"/>
    <cellStyle name="Comma [0] 3 4 2 3 6 3 2" xfId="14132"/>
    <cellStyle name="Comma [0] 3 4 2 3 6 3 3" xfId="39477"/>
    <cellStyle name="Comma [0] 3 4 2 3 6 4" xfId="11329"/>
    <cellStyle name="Comma [0] 3 4 2 3 6 4 2" xfId="29791"/>
    <cellStyle name="Comma [0] 3 4 2 3 6 5" xfId="49167"/>
    <cellStyle name="Comma [0] 3 4 2 3 6 6" xfId="51969"/>
    <cellStyle name="Comma [0] 3 4 2 3 6 7" xfId="19735"/>
    <cellStyle name="Comma [0] 3 4 2 3 6 8" xfId="54992"/>
    <cellStyle name="Comma [0] 3 4 2 3 7" xfId="6149"/>
    <cellStyle name="Comma [0] 3 4 2 3 7 2" xfId="14556"/>
    <cellStyle name="Comma [0] 3 4 2 3 7 2 2" xfId="39901"/>
    <cellStyle name="Comma [0] 3 4 2 3 7 3" xfId="30215"/>
    <cellStyle name="Comma [0] 3 4 2 3 7 4" xfId="20158"/>
    <cellStyle name="Comma [0] 3 4 2 3 7 5" xfId="55415"/>
    <cellStyle name="Comma [0] 3 4 2 3 8" xfId="3344"/>
    <cellStyle name="Comma [0] 3 4 2 3 8 2" xfId="11752"/>
    <cellStyle name="Comma [0] 3 4 2 3 8 2 2" xfId="42611"/>
    <cellStyle name="Comma [0] 3 4 2 3 8 3" xfId="32925"/>
    <cellStyle name="Comma [0] 3 4 2 3 8 4" xfId="22868"/>
    <cellStyle name="Comma [0] 3 4 2 3 9" xfId="8953"/>
    <cellStyle name="Comma [0] 3 4 2 3 9 2" xfId="42871"/>
    <cellStyle name="Comma [0] 3 4 2 3 9 3" xfId="33185"/>
    <cellStyle name="Comma [0] 3 4 2 3 9 4" xfId="23128"/>
    <cellStyle name="Comma [0] 3 4 2 4" xfId="266"/>
    <cellStyle name="Comma [0] 3 4 2 4 10" xfId="46789"/>
    <cellStyle name="Comma [0] 3 4 2 4 11" xfId="49594"/>
    <cellStyle name="Comma [0] 3 4 2 4 12" xfId="17360"/>
    <cellStyle name="Comma [0] 3 4 2 4 13" xfId="52617"/>
    <cellStyle name="Comma [0] 3 4 2 4 2" xfId="1513"/>
    <cellStyle name="Comma [0] 3 4 2 4 2 10" xfId="53677"/>
    <cellStyle name="Comma [0] 3 4 2 4 2 2" xfId="7211"/>
    <cellStyle name="Comma [0] 3 4 2 4 2 2 2" xfId="15618"/>
    <cellStyle name="Comma [0] 3 4 2 4 2 2 2 2" xfId="46125"/>
    <cellStyle name="Comma [0] 3 4 2 4 2 2 2 3" xfId="36439"/>
    <cellStyle name="Comma [0] 3 4 2 4 2 2 2 4" xfId="26752"/>
    <cellStyle name="Comma [0] 3 4 2 4 2 2 3" xfId="40963"/>
    <cellStyle name="Comma [0] 3 4 2 4 2 2 4" xfId="31277"/>
    <cellStyle name="Comma [0] 3 4 2 4 2 2 5" xfId="21220"/>
    <cellStyle name="Comma [0] 3 4 2 4 2 2 6" xfId="56477"/>
    <cellStyle name="Comma [0] 3 4 2 4 2 3" xfId="4406"/>
    <cellStyle name="Comma [0] 3 4 2 4 2 3 2" xfId="12814"/>
    <cellStyle name="Comma [0] 3 4 2 4 2 3 2 2" xfId="43281"/>
    <cellStyle name="Comma [0] 3 4 2 4 2 3 3" xfId="33595"/>
    <cellStyle name="Comma [0] 3 4 2 4 2 3 4" xfId="23628"/>
    <cellStyle name="Comma [0] 3 4 2 4 2 4" xfId="10014"/>
    <cellStyle name="Comma [0] 3 4 2 4 2 4 2" xfId="44925"/>
    <cellStyle name="Comma [0] 3 4 2 4 2 4 3" xfId="35239"/>
    <cellStyle name="Comma [0] 3 4 2 4 2 4 4" xfId="25534"/>
    <cellStyle name="Comma [0] 3 4 2 4 2 5" xfId="38162"/>
    <cellStyle name="Comma [0] 3 4 2 4 2 6" xfId="28476"/>
    <cellStyle name="Comma [0] 3 4 2 4 2 7" xfId="47851"/>
    <cellStyle name="Comma [0] 3 4 2 4 2 8" xfId="50654"/>
    <cellStyle name="Comma [0] 3 4 2 4 2 9" xfId="18420"/>
    <cellStyle name="Comma [0] 3 4 2 4 3" xfId="1987"/>
    <cellStyle name="Comma [0] 3 4 2 4 3 2" xfId="7641"/>
    <cellStyle name="Comma [0] 3 4 2 4 3 2 2" xfId="16048"/>
    <cellStyle name="Comma [0] 3 4 2 4 3 2 2 2" xfId="41393"/>
    <cellStyle name="Comma [0] 3 4 2 4 3 2 3" xfId="31707"/>
    <cellStyle name="Comma [0] 3 4 2 4 3 2 4" xfId="21650"/>
    <cellStyle name="Comma [0] 3 4 2 4 3 2 5" xfId="56907"/>
    <cellStyle name="Comma [0] 3 4 2 4 3 3" xfId="4836"/>
    <cellStyle name="Comma [0] 3 4 2 4 3 3 2" xfId="13244"/>
    <cellStyle name="Comma [0] 3 4 2 4 3 3 2 2" xfId="45533"/>
    <cellStyle name="Comma [0] 3 4 2 4 3 3 3" xfId="35847"/>
    <cellStyle name="Comma [0] 3 4 2 4 3 3 4" xfId="26159"/>
    <cellStyle name="Comma [0] 3 4 2 4 3 4" xfId="10444"/>
    <cellStyle name="Comma [0] 3 4 2 4 3 4 2" xfId="38592"/>
    <cellStyle name="Comma [0] 3 4 2 4 3 5" xfId="28906"/>
    <cellStyle name="Comma [0] 3 4 2 4 3 6" xfId="48281"/>
    <cellStyle name="Comma [0] 3 4 2 4 3 7" xfId="51084"/>
    <cellStyle name="Comma [0] 3 4 2 4 3 8" xfId="18850"/>
    <cellStyle name="Comma [0] 3 4 2 4 3 9" xfId="54107"/>
    <cellStyle name="Comma [0] 3 4 2 4 4" xfId="2479"/>
    <cellStyle name="Comma [0] 3 4 2 4 4 2" xfId="8102"/>
    <cellStyle name="Comma [0] 3 4 2 4 4 2 2" xfId="16509"/>
    <cellStyle name="Comma [0] 3 4 2 4 4 2 2 2" xfId="41854"/>
    <cellStyle name="Comma [0] 3 4 2 4 4 2 3" xfId="32168"/>
    <cellStyle name="Comma [0] 3 4 2 4 4 2 4" xfId="22111"/>
    <cellStyle name="Comma [0] 3 4 2 4 4 2 5" xfId="57368"/>
    <cellStyle name="Comma [0] 3 4 2 4 4 3" xfId="5297"/>
    <cellStyle name="Comma [0] 3 4 2 4 4 3 2" xfId="13705"/>
    <cellStyle name="Comma [0] 3 4 2 4 4 3 3" xfId="39050"/>
    <cellStyle name="Comma [0] 3 4 2 4 4 4" xfId="10902"/>
    <cellStyle name="Comma [0] 3 4 2 4 4 4 2" xfId="29364"/>
    <cellStyle name="Comma [0] 3 4 2 4 4 5" xfId="48740"/>
    <cellStyle name="Comma [0] 3 4 2 4 4 6" xfId="51542"/>
    <cellStyle name="Comma [0] 3 4 2 4 4 7" xfId="19308"/>
    <cellStyle name="Comma [0] 3 4 2 4 4 8" xfId="54565"/>
    <cellStyle name="Comma [0] 3 4 2 4 5" xfId="2907"/>
    <cellStyle name="Comma [0] 3 4 2 4 5 2" xfId="8530"/>
    <cellStyle name="Comma [0] 3 4 2 4 5 2 2" xfId="16937"/>
    <cellStyle name="Comma [0] 3 4 2 4 5 2 2 2" xfId="42282"/>
    <cellStyle name="Comma [0] 3 4 2 4 5 2 3" xfId="32596"/>
    <cellStyle name="Comma [0] 3 4 2 4 5 2 4" xfId="22539"/>
    <cellStyle name="Comma [0] 3 4 2 4 5 2 5" xfId="57796"/>
    <cellStyle name="Comma [0] 3 4 2 4 5 3" xfId="5725"/>
    <cellStyle name="Comma [0] 3 4 2 4 5 3 2" xfId="14133"/>
    <cellStyle name="Comma [0] 3 4 2 4 5 3 3" xfId="39478"/>
    <cellStyle name="Comma [0] 3 4 2 4 5 4" xfId="11330"/>
    <cellStyle name="Comma [0] 3 4 2 4 5 4 2" xfId="29792"/>
    <cellStyle name="Comma [0] 3 4 2 4 5 5" xfId="49168"/>
    <cellStyle name="Comma [0] 3 4 2 4 5 6" xfId="51970"/>
    <cellStyle name="Comma [0] 3 4 2 4 5 7" xfId="19736"/>
    <cellStyle name="Comma [0] 3 4 2 4 5 8" xfId="54993"/>
    <cellStyle name="Comma [0] 3 4 2 4 6" xfId="6150"/>
    <cellStyle name="Comma [0] 3 4 2 4 6 2" xfId="14557"/>
    <cellStyle name="Comma [0] 3 4 2 4 6 2 2" xfId="39902"/>
    <cellStyle name="Comma [0] 3 4 2 4 6 3" xfId="30216"/>
    <cellStyle name="Comma [0] 3 4 2 4 6 4" xfId="20159"/>
    <cellStyle name="Comma [0] 3 4 2 4 6 5" xfId="55416"/>
    <cellStyle name="Comma [0] 3 4 2 4 7" xfId="3345"/>
    <cellStyle name="Comma [0] 3 4 2 4 7 2" xfId="11753"/>
    <cellStyle name="Comma [0] 3 4 2 4 7 2 2" xfId="44326"/>
    <cellStyle name="Comma [0] 3 4 2 4 7 3" xfId="34640"/>
    <cellStyle name="Comma [0] 3 4 2 4 7 4" xfId="24930"/>
    <cellStyle name="Comma [0] 3 4 2 4 8" xfId="8954"/>
    <cellStyle name="Comma [0] 3 4 2 4 8 2" xfId="37102"/>
    <cellStyle name="Comma [0] 3 4 2 4 9" xfId="27416"/>
    <cellStyle name="Comma [0] 3 4 2 5" xfId="267"/>
    <cellStyle name="Comma [0] 3 4 2 5 10" xfId="27417"/>
    <cellStyle name="Comma [0] 3 4 2 5 11" xfId="46790"/>
    <cellStyle name="Comma [0] 3 4 2 5 12" xfId="49595"/>
    <cellStyle name="Comma [0] 3 4 2 5 13" xfId="17361"/>
    <cellStyle name="Comma [0] 3 4 2 5 14" xfId="52618"/>
    <cellStyle name="Comma [0] 3 4 2 5 2" xfId="1514"/>
    <cellStyle name="Comma [0] 3 4 2 5 2 10" xfId="53678"/>
    <cellStyle name="Comma [0] 3 4 2 5 2 2" xfId="7212"/>
    <cellStyle name="Comma [0] 3 4 2 5 2 2 2" xfId="15619"/>
    <cellStyle name="Comma [0] 3 4 2 5 2 2 2 2" xfId="43284"/>
    <cellStyle name="Comma [0] 3 4 2 5 2 2 2 3" xfId="33598"/>
    <cellStyle name="Comma [0] 3 4 2 5 2 2 2 4" xfId="23631"/>
    <cellStyle name="Comma [0] 3 4 2 5 2 2 3" xfId="26753"/>
    <cellStyle name="Comma [0] 3 4 2 5 2 2 3 2" xfId="46126"/>
    <cellStyle name="Comma [0] 3 4 2 5 2 2 3 3" xfId="36440"/>
    <cellStyle name="Comma [0] 3 4 2 5 2 2 4" xfId="40964"/>
    <cellStyle name="Comma [0] 3 4 2 5 2 2 5" xfId="31278"/>
    <cellStyle name="Comma [0] 3 4 2 5 2 2 6" xfId="21221"/>
    <cellStyle name="Comma [0] 3 4 2 5 2 2 7" xfId="56478"/>
    <cellStyle name="Comma [0] 3 4 2 5 2 3" xfId="4407"/>
    <cellStyle name="Comma [0] 3 4 2 5 2 3 2" xfId="12815"/>
    <cellStyle name="Comma [0] 3 4 2 5 2 3 2 2" xfId="43283"/>
    <cellStyle name="Comma [0] 3 4 2 5 2 3 3" xfId="33597"/>
    <cellStyle name="Comma [0] 3 4 2 5 2 3 4" xfId="23630"/>
    <cellStyle name="Comma [0] 3 4 2 5 2 4" xfId="10015"/>
    <cellStyle name="Comma [0] 3 4 2 5 2 4 2" xfId="44926"/>
    <cellStyle name="Comma [0] 3 4 2 5 2 4 3" xfId="35240"/>
    <cellStyle name="Comma [0] 3 4 2 5 2 4 4" xfId="25535"/>
    <cellStyle name="Comma [0] 3 4 2 5 2 5" xfId="38163"/>
    <cellStyle name="Comma [0] 3 4 2 5 2 6" xfId="28477"/>
    <cellStyle name="Comma [0] 3 4 2 5 2 7" xfId="47852"/>
    <cellStyle name="Comma [0] 3 4 2 5 2 8" xfId="50655"/>
    <cellStyle name="Comma [0] 3 4 2 5 2 9" xfId="18421"/>
    <cellStyle name="Comma [0] 3 4 2 5 3" xfId="1988"/>
    <cellStyle name="Comma [0] 3 4 2 5 3 10" xfId="54108"/>
    <cellStyle name="Comma [0] 3 4 2 5 3 2" xfId="7642"/>
    <cellStyle name="Comma [0] 3 4 2 5 3 2 2" xfId="16049"/>
    <cellStyle name="Comma [0] 3 4 2 5 3 2 2 2" xfId="41394"/>
    <cellStyle name="Comma [0] 3 4 2 5 3 2 3" xfId="31708"/>
    <cellStyle name="Comma [0] 3 4 2 5 3 2 4" xfId="21651"/>
    <cellStyle name="Comma [0] 3 4 2 5 3 2 5" xfId="56908"/>
    <cellStyle name="Comma [0] 3 4 2 5 3 3" xfId="4837"/>
    <cellStyle name="Comma [0] 3 4 2 5 3 3 2" xfId="13245"/>
    <cellStyle name="Comma [0] 3 4 2 5 3 3 2 2" xfId="43285"/>
    <cellStyle name="Comma [0] 3 4 2 5 3 3 3" xfId="33599"/>
    <cellStyle name="Comma [0] 3 4 2 5 3 3 4" xfId="23632"/>
    <cellStyle name="Comma [0] 3 4 2 5 3 4" xfId="10445"/>
    <cellStyle name="Comma [0] 3 4 2 5 3 4 2" xfId="45534"/>
    <cellStyle name="Comma [0] 3 4 2 5 3 4 3" xfId="35848"/>
    <cellStyle name="Comma [0] 3 4 2 5 3 4 4" xfId="26160"/>
    <cellStyle name="Comma [0] 3 4 2 5 3 5" xfId="38593"/>
    <cellStyle name="Comma [0] 3 4 2 5 3 6" xfId="28907"/>
    <cellStyle name="Comma [0] 3 4 2 5 3 7" xfId="48282"/>
    <cellStyle name="Comma [0] 3 4 2 5 3 8" xfId="51085"/>
    <cellStyle name="Comma [0] 3 4 2 5 3 9" xfId="18851"/>
    <cellStyle name="Comma [0] 3 4 2 5 4" xfId="2480"/>
    <cellStyle name="Comma [0] 3 4 2 5 4 2" xfId="8103"/>
    <cellStyle name="Comma [0] 3 4 2 5 4 2 2" xfId="16510"/>
    <cellStyle name="Comma [0] 3 4 2 5 4 2 2 2" xfId="41855"/>
    <cellStyle name="Comma [0] 3 4 2 5 4 2 3" xfId="32169"/>
    <cellStyle name="Comma [0] 3 4 2 5 4 2 4" xfId="22112"/>
    <cellStyle name="Comma [0] 3 4 2 5 4 2 5" xfId="57369"/>
    <cellStyle name="Comma [0] 3 4 2 5 4 3" xfId="5298"/>
    <cellStyle name="Comma [0] 3 4 2 5 4 3 2" xfId="13706"/>
    <cellStyle name="Comma [0] 3 4 2 5 4 3 3" xfId="39051"/>
    <cellStyle name="Comma [0] 3 4 2 5 4 4" xfId="10903"/>
    <cellStyle name="Comma [0] 3 4 2 5 4 4 2" xfId="29365"/>
    <cellStyle name="Comma [0] 3 4 2 5 4 5" xfId="48741"/>
    <cellStyle name="Comma [0] 3 4 2 5 4 6" xfId="51543"/>
    <cellStyle name="Comma [0] 3 4 2 5 4 7" xfId="19309"/>
    <cellStyle name="Comma [0] 3 4 2 5 4 8" xfId="54566"/>
    <cellStyle name="Comma [0] 3 4 2 5 5" xfId="2908"/>
    <cellStyle name="Comma [0] 3 4 2 5 5 2" xfId="8531"/>
    <cellStyle name="Comma [0] 3 4 2 5 5 2 2" xfId="16938"/>
    <cellStyle name="Comma [0] 3 4 2 5 5 2 2 2" xfId="42283"/>
    <cellStyle name="Comma [0] 3 4 2 5 5 2 3" xfId="32597"/>
    <cellStyle name="Comma [0] 3 4 2 5 5 2 4" xfId="22540"/>
    <cellStyle name="Comma [0] 3 4 2 5 5 2 5" xfId="57797"/>
    <cellStyle name="Comma [0] 3 4 2 5 5 3" xfId="5726"/>
    <cellStyle name="Comma [0] 3 4 2 5 5 3 2" xfId="14134"/>
    <cellStyle name="Comma [0] 3 4 2 5 5 3 3" xfId="39479"/>
    <cellStyle name="Comma [0] 3 4 2 5 5 4" xfId="11331"/>
    <cellStyle name="Comma [0] 3 4 2 5 5 4 2" xfId="29793"/>
    <cellStyle name="Comma [0] 3 4 2 5 5 5" xfId="49169"/>
    <cellStyle name="Comma [0] 3 4 2 5 5 6" xfId="51971"/>
    <cellStyle name="Comma [0] 3 4 2 5 5 7" xfId="19737"/>
    <cellStyle name="Comma [0] 3 4 2 5 5 8" xfId="54994"/>
    <cellStyle name="Comma [0] 3 4 2 5 6" xfId="6151"/>
    <cellStyle name="Comma [0] 3 4 2 5 6 2" xfId="14558"/>
    <cellStyle name="Comma [0] 3 4 2 5 6 2 2" xfId="39903"/>
    <cellStyle name="Comma [0] 3 4 2 5 6 3" xfId="30217"/>
    <cellStyle name="Comma [0] 3 4 2 5 6 4" xfId="20160"/>
    <cellStyle name="Comma [0] 3 4 2 5 6 5" xfId="55417"/>
    <cellStyle name="Comma [0] 3 4 2 5 7" xfId="3346"/>
    <cellStyle name="Comma [0] 3 4 2 5 7 2" xfId="11754"/>
    <cellStyle name="Comma [0] 3 4 2 5 7 2 2" xfId="43282"/>
    <cellStyle name="Comma [0] 3 4 2 5 7 3" xfId="33596"/>
    <cellStyle name="Comma [0] 3 4 2 5 7 4" xfId="23629"/>
    <cellStyle name="Comma [0] 3 4 2 5 8" xfId="8955"/>
    <cellStyle name="Comma [0] 3 4 2 5 8 2" xfId="44327"/>
    <cellStyle name="Comma [0] 3 4 2 5 8 3" xfId="34641"/>
    <cellStyle name="Comma [0] 3 4 2 5 8 4" xfId="24931"/>
    <cellStyle name="Comma [0] 3 4 2 5 9" xfId="37103"/>
    <cellStyle name="Comma [0] 3 4 2 6" xfId="1510"/>
    <cellStyle name="Comma [0] 3 4 2 6 10" xfId="50651"/>
    <cellStyle name="Comma [0] 3 4 2 6 11" xfId="18417"/>
    <cellStyle name="Comma [0] 3 4 2 6 12" xfId="53674"/>
    <cellStyle name="Comma [0] 3 4 2 6 2" xfId="2273"/>
    <cellStyle name="Comma [0] 3 4 2 6 2 10" xfId="54377"/>
    <cellStyle name="Comma [0] 3 4 2 6 2 2" xfId="7911"/>
    <cellStyle name="Comma [0] 3 4 2 6 2 2 2" xfId="16318"/>
    <cellStyle name="Comma [0] 3 4 2 6 2 2 2 2" xfId="41663"/>
    <cellStyle name="Comma [0] 3 4 2 6 2 2 3" xfId="31977"/>
    <cellStyle name="Comma [0] 3 4 2 6 2 2 4" xfId="21920"/>
    <cellStyle name="Comma [0] 3 4 2 6 2 2 5" xfId="57177"/>
    <cellStyle name="Comma [0] 3 4 2 6 2 3" xfId="5106"/>
    <cellStyle name="Comma [0] 3 4 2 6 2 3 2" xfId="13514"/>
    <cellStyle name="Comma [0] 3 4 2 6 2 3 2 2" xfId="43287"/>
    <cellStyle name="Comma [0] 3 4 2 6 2 3 3" xfId="33601"/>
    <cellStyle name="Comma [0] 3 4 2 6 2 3 4" xfId="23634"/>
    <cellStyle name="Comma [0] 3 4 2 6 2 4" xfId="10714"/>
    <cellStyle name="Comma [0] 3 4 2 6 2 4 2" xfId="46122"/>
    <cellStyle name="Comma [0] 3 4 2 6 2 4 3" xfId="36436"/>
    <cellStyle name="Comma [0] 3 4 2 6 2 4 4" xfId="26749"/>
    <cellStyle name="Comma [0] 3 4 2 6 2 5" xfId="38862"/>
    <cellStyle name="Comma [0] 3 4 2 6 2 6" xfId="29176"/>
    <cellStyle name="Comma [0] 3 4 2 6 2 7" xfId="48552"/>
    <cellStyle name="Comma [0] 3 4 2 6 2 8" xfId="51354"/>
    <cellStyle name="Comma [0] 3 4 2 6 2 9" xfId="19120"/>
    <cellStyle name="Comma [0] 3 4 2 6 3" xfId="3161"/>
    <cellStyle name="Comma [0] 3 4 2 6 3 2" xfId="8784"/>
    <cellStyle name="Comma [0] 3 4 2 6 3 2 2" xfId="17191"/>
    <cellStyle name="Comma [0] 3 4 2 6 3 2 2 2" xfId="42536"/>
    <cellStyle name="Comma [0] 3 4 2 6 3 2 3" xfId="32850"/>
    <cellStyle name="Comma [0] 3 4 2 6 3 2 4" xfId="22793"/>
    <cellStyle name="Comma [0] 3 4 2 6 3 2 5" xfId="58050"/>
    <cellStyle name="Comma [0] 3 4 2 6 3 3" xfId="5979"/>
    <cellStyle name="Comma [0] 3 4 2 6 3 3 2" xfId="14387"/>
    <cellStyle name="Comma [0] 3 4 2 6 3 3 3" xfId="39732"/>
    <cellStyle name="Comma [0] 3 4 2 6 3 4" xfId="11584"/>
    <cellStyle name="Comma [0] 3 4 2 6 3 4 2" xfId="30046"/>
    <cellStyle name="Comma [0] 3 4 2 6 3 5" xfId="49422"/>
    <cellStyle name="Comma [0] 3 4 2 6 3 6" xfId="52224"/>
    <cellStyle name="Comma [0] 3 4 2 6 3 7" xfId="19990"/>
    <cellStyle name="Comma [0] 3 4 2 6 3 8" xfId="55247"/>
    <cellStyle name="Comma [0] 3 4 2 6 4" xfId="7208"/>
    <cellStyle name="Comma [0] 3 4 2 6 4 2" xfId="15615"/>
    <cellStyle name="Comma [0] 3 4 2 6 4 2 2" xfId="40960"/>
    <cellStyle name="Comma [0] 3 4 2 6 4 3" xfId="31274"/>
    <cellStyle name="Comma [0] 3 4 2 6 4 4" xfId="21217"/>
    <cellStyle name="Comma [0] 3 4 2 6 4 5" xfId="56474"/>
    <cellStyle name="Comma [0] 3 4 2 6 5" xfId="4403"/>
    <cellStyle name="Comma [0] 3 4 2 6 5 2" xfId="12811"/>
    <cellStyle name="Comma [0] 3 4 2 6 5 2 2" xfId="43286"/>
    <cellStyle name="Comma [0] 3 4 2 6 5 3" xfId="33600"/>
    <cellStyle name="Comma [0] 3 4 2 6 5 4" xfId="23633"/>
    <cellStyle name="Comma [0] 3 4 2 6 6" xfId="10011"/>
    <cellStyle name="Comma [0] 3 4 2 6 6 2" xfId="44922"/>
    <cellStyle name="Comma [0] 3 4 2 6 6 3" xfId="35236"/>
    <cellStyle name="Comma [0] 3 4 2 6 6 4" xfId="25531"/>
    <cellStyle name="Comma [0] 3 4 2 6 7" xfId="38159"/>
    <cellStyle name="Comma [0] 3 4 2 6 8" xfId="28473"/>
    <cellStyle name="Comma [0] 3 4 2 6 9" xfId="47848"/>
    <cellStyle name="Comma [0] 3 4 2 7" xfId="1984"/>
    <cellStyle name="Comma [0] 3 4 2 7 10" xfId="54104"/>
    <cellStyle name="Comma [0] 3 4 2 7 2" xfId="7638"/>
    <cellStyle name="Comma [0] 3 4 2 7 2 2" xfId="16045"/>
    <cellStyle name="Comma [0] 3 4 2 7 2 2 2" xfId="43289"/>
    <cellStyle name="Comma [0] 3 4 2 7 2 2 3" xfId="33603"/>
    <cellStyle name="Comma [0] 3 4 2 7 2 2 4" xfId="23636"/>
    <cellStyle name="Comma [0] 3 4 2 7 2 3" xfId="41390"/>
    <cellStyle name="Comma [0] 3 4 2 7 2 4" xfId="31704"/>
    <cellStyle name="Comma [0] 3 4 2 7 2 5" xfId="21647"/>
    <cellStyle name="Comma [0] 3 4 2 7 2 6" xfId="56904"/>
    <cellStyle name="Comma [0] 3 4 2 7 3" xfId="4833"/>
    <cellStyle name="Comma [0] 3 4 2 7 3 2" xfId="13241"/>
    <cellStyle name="Comma [0] 3 4 2 7 3 2 2" xfId="43288"/>
    <cellStyle name="Comma [0] 3 4 2 7 3 3" xfId="33602"/>
    <cellStyle name="Comma [0] 3 4 2 7 3 4" xfId="23635"/>
    <cellStyle name="Comma [0] 3 4 2 7 4" xfId="10441"/>
    <cellStyle name="Comma [0] 3 4 2 7 4 2" xfId="45530"/>
    <cellStyle name="Comma [0] 3 4 2 7 4 3" xfId="35844"/>
    <cellStyle name="Comma [0] 3 4 2 7 4 4" xfId="26156"/>
    <cellStyle name="Comma [0] 3 4 2 7 5" xfId="38589"/>
    <cellStyle name="Comma [0] 3 4 2 7 6" xfId="28903"/>
    <cellStyle name="Comma [0] 3 4 2 7 7" xfId="48278"/>
    <cellStyle name="Comma [0] 3 4 2 7 8" xfId="51081"/>
    <cellStyle name="Comma [0] 3 4 2 7 9" xfId="18847"/>
    <cellStyle name="Comma [0] 3 4 2 8" xfId="2476"/>
    <cellStyle name="Comma [0] 3 4 2 8 2" xfId="8099"/>
    <cellStyle name="Comma [0] 3 4 2 8 2 2" xfId="16506"/>
    <cellStyle name="Comma [0] 3 4 2 8 2 2 2" xfId="43291"/>
    <cellStyle name="Comma [0] 3 4 2 8 2 2 3" xfId="33605"/>
    <cellStyle name="Comma [0] 3 4 2 8 2 2 4" xfId="23638"/>
    <cellStyle name="Comma [0] 3 4 2 8 2 3" xfId="41851"/>
    <cellStyle name="Comma [0] 3 4 2 8 2 4" xfId="32165"/>
    <cellStyle name="Comma [0] 3 4 2 8 2 5" xfId="22108"/>
    <cellStyle name="Comma [0] 3 4 2 8 2 6" xfId="57365"/>
    <cellStyle name="Comma [0] 3 4 2 8 3" xfId="5294"/>
    <cellStyle name="Comma [0] 3 4 2 8 3 2" xfId="13702"/>
    <cellStyle name="Comma [0] 3 4 2 8 3 2 2" xfId="43290"/>
    <cellStyle name="Comma [0] 3 4 2 8 3 3" xfId="33604"/>
    <cellStyle name="Comma [0] 3 4 2 8 3 4" xfId="23637"/>
    <cellStyle name="Comma [0] 3 4 2 8 4" xfId="10899"/>
    <cellStyle name="Comma [0] 3 4 2 8 4 2" xfId="39047"/>
    <cellStyle name="Comma [0] 3 4 2 8 5" xfId="29361"/>
    <cellStyle name="Comma [0] 3 4 2 8 6" xfId="48737"/>
    <cellStyle name="Comma [0] 3 4 2 8 7" xfId="51539"/>
    <cellStyle name="Comma [0] 3 4 2 8 8" xfId="19305"/>
    <cellStyle name="Comma [0] 3 4 2 8 9" xfId="54562"/>
    <cellStyle name="Comma [0] 3 4 2 9" xfId="2904"/>
    <cellStyle name="Comma [0] 3 4 2 9 2" xfId="8527"/>
    <cellStyle name="Comma [0] 3 4 2 9 2 2" xfId="16934"/>
    <cellStyle name="Comma [0] 3 4 2 9 2 2 2" xfId="42279"/>
    <cellStyle name="Comma [0] 3 4 2 9 2 3" xfId="32593"/>
    <cellStyle name="Comma [0] 3 4 2 9 2 4" xfId="22536"/>
    <cellStyle name="Comma [0] 3 4 2 9 2 5" xfId="57793"/>
    <cellStyle name="Comma [0] 3 4 2 9 3" xfId="5722"/>
    <cellStyle name="Comma [0] 3 4 2 9 3 2" xfId="14130"/>
    <cellStyle name="Comma [0] 3 4 2 9 3 2 2" xfId="43292"/>
    <cellStyle name="Comma [0] 3 4 2 9 3 3" xfId="33606"/>
    <cellStyle name="Comma [0] 3 4 2 9 3 4" xfId="23639"/>
    <cellStyle name="Comma [0] 3 4 2 9 4" xfId="11327"/>
    <cellStyle name="Comma [0] 3 4 2 9 4 2" xfId="39475"/>
    <cellStyle name="Comma [0] 3 4 2 9 5" xfId="29789"/>
    <cellStyle name="Comma [0] 3 4 2 9 6" xfId="49165"/>
    <cellStyle name="Comma [0] 3 4 2 9 7" xfId="51967"/>
    <cellStyle name="Comma [0] 3 4 2 9 8" xfId="19733"/>
    <cellStyle name="Comma [0] 3 4 2 9 9" xfId="54990"/>
    <cellStyle name="Comma [0] 3 4 3" xfId="1509"/>
    <cellStyle name="Comma [0] 3 4 3 10" xfId="53673"/>
    <cellStyle name="Comma [0] 3 4 3 2" xfId="7207"/>
    <cellStyle name="Comma [0] 3 4 3 2 2" xfId="15614"/>
    <cellStyle name="Comma [0] 3 4 3 2 2 2" xfId="46121"/>
    <cellStyle name="Comma [0] 3 4 3 2 2 3" xfId="36435"/>
    <cellStyle name="Comma [0] 3 4 3 2 2 4" xfId="26748"/>
    <cellStyle name="Comma [0] 3 4 3 2 3" xfId="40959"/>
    <cellStyle name="Comma [0] 3 4 3 2 4" xfId="31273"/>
    <cellStyle name="Comma [0] 3 4 3 2 5" xfId="21216"/>
    <cellStyle name="Comma [0] 3 4 3 2 6" xfId="56473"/>
    <cellStyle name="Comma [0] 3 4 3 3" xfId="4402"/>
    <cellStyle name="Comma [0] 3 4 3 3 2" xfId="12810"/>
    <cellStyle name="Comma [0] 3 4 3 3 2 2" xfId="43293"/>
    <cellStyle name="Comma [0] 3 4 3 3 3" xfId="33607"/>
    <cellStyle name="Comma [0] 3 4 3 3 4" xfId="23640"/>
    <cellStyle name="Comma [0] 3 4 3 4" xfId="10010"/>
    <cellStyle name="Comma [0] 3 4 3 4 2" xfId="44921"/>
    <cellStyle name="Comma [0] 3 4 3 4 3" xfId="35235"/>
    <cellStyle name="Comma [0] 3 4 3 4 4" xfId="25530"/>
    <cellStyle name="Comma [0] 3 4 3 5" xfId="38158"/>
    <cellStyle name="Comma [0] 3 4 3 6" xfId="28472"/>
    <cellStyle name="Comma [0] 3 4 3 7" xfId="47847"/>
    <cellStyle name="Comma [0] 3 4 3 8" xfId="50650"/>
    <cellStyle name="Comma [0] 3 4 3 9" xfId="18416"/>
    <cellStyle name="Comma [0] 3 4 4" xfId="1983"/>
    <cellStyle name="Comma [0] 3 4 4 10" xfId="54103"/>
    <cellStyle name="Comma [0] 3 4 4 2" xfId="7637"/>
    <cellStyle name="Comma [0] 3 4 4 2 2" xfId="16044"/>
    <cellStyle name="Comma [0] 3 4 4 2 2 2" xfId="41389"/>
    <cellStyle name="Comma [0] 3 4 4 2 3" xfId="31703"/>
    <cellStyle name="Comma [0] 3 4 4 2 4" xfId="21646"/>
    <cellStyle name="Comma [0] 3 4 4 2 5" xfId="56903"/>
    <cellStyle name="Comma [0] 3 4 4 3" xfId="4832"/>
    <cellStyle name="Comma [0] 3 4 4 3 2" xfId="13240"/>
    <cellStyle name="Comma [0] 3 4 4 3 2 2" xfId="43294"/>
    <cellStyle name="Comma [0] 3 4 4 3 3" xfId="33608"/>
    <cellStyle name="Comma [0] 3 4 4 3 4" xfId="23641"/>
    <cellStyle name="Comma [0] 3 4 4 4" xfId="10440"/>
    <cellStyle name="Comma [0] 3 4 4 4 2" xfId="45529"/>
    <cellStyle name="Comma [0] 3 4 4 4 3" xfId="35843"/>
    <cellStyle name="Comma [0] 3 4 4 4 4" xfId="26155"/>
    <cellStyle name="Comma [0] 3 4 4 5" xfId="38588"/>
    <cellStyle name="Comma [0] 3 4 4 6" xfId="28902"/>
    <cellStyle name="Comma [0] 3 4 4 7" xfId="48277"/>
    <cellStyle name="Comma [0] 3 4 4 8" xfId="51080"/>
    <cellStyle name="Comma [0] 3 4 4 9" xfId="18846"/>
    <cellStyle name="Comma [0] 3 4 5" xfId="2475"/>
    <cellStyle name="Comma [0] 3 4 5 2" xfId="8098"/>
    <cellStyle name="Comma [0] 3 4 5 2 2" xfId="16505"/>
    <cellStyle name="Comma [0] 3 4 5 2 2 2" xfId="41850"/>
    <cellStyle name="Comma [0] 3 4 5 2 3" xfId="32164"/>
    <cellStyle name="Comma [0] 3 4 5 2 4" xfId="22107"/>
    <cellStyle name="Comma [0] 3 4 5 2 5" xfId="57364"/>
    <cellStyle name="Comma [0] 3 4 5 3" xfId="5293"/>
    <cellStyle name="Comma [0] 3 4 5 3 2" xfId="13701"/>
    <cellStyle name="Comma [0] 3 4 5 3 3" xfId="39046"/>
    <cellStyle name="Comma [0] 3 4 5 4" xfId="10898"/>
    <cellStyle name="Comma [0] 3 4 5 4 2" xfId="29360"/>
    <cellStyle name="Comma [0] 3 4 5 5" xfId="48736"/>
    <cellStyle name="Comma [0] 3 4 5 6" xfId="51538"/>
    <cellStyle name="Comma [0] 3 4 5 7" xfId="19304"/>
    <cellStyle name="Comma [0] 3 4 5 8" xfId="54561"/>
    <cellStyle name="Comma [0] 3 4 6" xfId="2903"/>
    <cellStyle name="Comma [0] 3 4 6 2" xfId="8526"/>
    <cellStyle name="Comma [0] 3 4 6 2 2" xfId="16933"/>
    <cellStyle name="Comma [0] 3 4 6 2 2 2" xfId="42278"/>
    <cellStyle name="Comma [0] 3 4 6 2 3" xfId="32592"/>
    <cellStyle name="Comma [0] 3 4 6 2 4" xfId="22535"/>
    <cellStyle name="Comma [0] 3 4 6 2 5" xfId="57792"/>
    <cellStyle name="Comma [0] 3 4 6 3" xfId="5721"/>
    <cellStyle name="Comma [0] 3 4 6 3 2" xfId="14129"/>
    <cellStyle name="Comma [0] 3 4 6 3 3" xfId="39474"/>
    <cellStyle name="Comma [0] 3 4 6 4" xfId="11326"/>
    <cellStyle name="Comma [0] 3 4 6 4 2" xfId="29788"/>
    <cellStyle name="Comma [0] 3 4 6 5" xfId="49164"/>
    <cellStyle name="Comma [0] 3 4 6 6" xfId="51966"/>
    <cellStyle name="Comma [0] 3 4 6 7" xfId="19732"/>
    <cellStyle name="Comma [0] 3 4 6 8" xfId="54989"/>
    <cellStyle name="Comma [0] 3 4 7" xfId="6146"/>
    <cellStyle name="Comma [0] 3 4 7 2" xfId="14553"/>
    <cellStyle name="Comma [0] 3 4 7 2 2" xfId="39898"/>
    <cellStyle name="Comma [0] 3 4 7 3" xfId="30212"/>
    <cellStyle name="Comma [0] 3 4 7 4" xfId="20155"/>
    <cellStyle name="Comma [0] 3 4 7 5" xfId="55412"/>
    <cellStyle name="Comma [0] 3 4 8" xfId="3341"/>
    <cellStyle name="Comma [0] 3 4 8 2" xfId="11749"/>
    <cellStyle name="Comma [0] 3 4 8 2 2" xfId="44322"/>
    <cellStyle name="Comma [0] 3 4 8 3" xfId="34636"/>
    <cellStyle name="Comma [0] 3 4 8 4" xfId="24926"/>
    <cellStyle name="Comma [0] 3 4 9" xfId="8950"/>
    <cellStyle name="Comma [0] 3 4 9 2" xfId="37098"/>
    <cellStyle name="Comma [0] 3 5" xfId="268"/>
    <cellStyle name="Comma [0] 3 5 10" xfId="8956"/>
    <cellStyle name="Comma [0] 3 5 10 2" xfId="44913"/>
    <cellStyle name="Comma [0] 3 5 10 3" xfId="35227"/>
    <cellStyle name="Comma [0] 3 5 10 4" xfId="25522"/>
    <cellStyle name="Comma [0] 3 5 11" xfId="37104"/>
    <cellStyle name="Comma [0] 3 5 12" xfId="27418"/>
    <cellStyle name="Comma [0] 3 5 13" xfId="46791"/>
    <cellStyle name="Comma [0] 3 5 14" xfId="49596"/>
    <cellStyle name="Comma [0] 3 5 15" xfId="17362"/>
    <cellStyle name="Comma [0] 3 5 16" xfId="52619"/>
    <cellStyle name="Comma [0] 3 5 2" xfId="1501"/>
    <cellStyle name="Comma [0] 3 5 2 10" xfId="53665"/>
    <cellStyle name="Comma [0] 3 5 2 2" xfId="7199"/>
    <cellStyle name="Comma [0] 3 5 2 2 2" xfId="15606"/>
    <cellStyle name="Comma [0] 3 5 2 2 2 2" xfId="40951"/>
    <cellStyle name="Comma [0] 3 5 2 2 3" xfId="31265"/>
    <cellStyle name="Comma [0] 3 5 2 2 4" xfId="21208"/>
    <cellStyle name="Comma [0] 3 5 2 2 5" xfId="56465"/>
    <cellStyle name="Comma [0] 3 5 2 3" xfId="4394"/>
    <cellStyle name="Comma [0] 3 5 2 3 2" xfId="12802"/>
    <cellStyle name="Comma [0] 3 5 2 3 2 2" xfId="43296"/>
    <cellStyle name="Comma [0] 3 5 2 3 3" xfId="33610"/>
    <cellStyle name="Comma [0] 3 5 2 3 4" xfId="23643"/>
    <cellStyle name="Comma [0] 3 5 2 4" xfId="10002"/>
    <cellStyle name="Comma [0] 3 5 2 4 2" xfId="46113"/>
    <cellStyle name="Comma [0] 3 5 2 4 3" xfId="36427"/>
    <cellStyle name="Comma [0] 3 5 2 4 4" xfId="26740"/>
    <cellStyle name="Comma [0] 3 5 2 5" xfId="38150"/>
    <cellStyle name="Comma [0] 3 5 2 6" xfId="28464"/>
    <cellStyle name="Comma [0] 3 5 2 7" xfId="47839"/>
    <cellStyle name="Comma [0] 3 5 2 8" xfId="50642"/>
    <cellStyle name="Comma [0] 3 5 2 9" xfId="18408"/>
    <cellStyle name="Comma [0] 3 5 3" xfId="15"/>
    <cellStyle name="Comma [0] 3 5 3 2" xfId="122"/>
    <cellStyle name="Comma [0] 3 5 3 2 10" xfId="2910"/>
    <cellStyle name="Comma [0] 3 5 3 2 10 2" xfId="8533"/>
    <cellStyle name="Comma [0] 3 5 3 2 10 2 2" xfId="16940"/>
    <cellStyle name="Comma [0] 3 5 3 2 10 2 2 2" xfId="42285"/>
    <cellStyle name="Comma [0] 3 5 3 2 10 2 3" xfId="32599"/>
    <cellStyle name="Comma [0] 3 5 3 2 10 2 4" xfId="22542"/>
    <cellStyle name="Comma [0] 3 5 3 2 10 2 5" xfId="57799"/>
    <cellStyle name="Comma [0] 3 5 3 2 10 3" xfId="5728"/>
    <cellStyle name="Comma [0] 3 5 3 2 10 3 2" xfId="14136"/>
    <cellStyle name="Comma [0] 3 5 3 2 10 3 3" xfId="39481"/>
    <cellStyle name="Comma [0] 3 5 3 2 10 4" xfId="11333"/>
    <cellStyle name="Comma [0] 3 5 3 2 10 4 2" xfId="29795"/>
    <cellStyle name="Comma [0] 3 5 3 2 10 5" xfId="49171"/>
    <cellStyle name="Comma [0] 3 5 3 2 10 6" xfId="51973"/>
    <cellStyle name="Comma [0] 3 5 3 2 10 7" xfId="19739"/>
    <cellStyle name="Comma [0] 3 5 3 2 10 8" xfId="54996"/>
    <cellStyle name="Comma [0] 3 5 3 2 11" xfId="6017"/>
    <cellStyle name="Comma [0] 3 5 3 2 11 2" xfId="14424"/>
    <cellStyle name="Comma [0] 3 5 3 2 11 2 2" xfId="39769"/>
    <cellStyle name="Comma [0] 3 5 3 2 11 3" xfId="30083"/>
    <cellStyle name="Comma [0] 3 5 3 2 11 4" xfId="20026"/>
    <cellStyle name="Comma [0] 3 5 3 2 11 5" xfId="55283"/>
    <cellStyle name="Comma [0] 3 5 3 2 12" xfId="3212"/>
    <cellStyle name="Comma [0] 3 5 3 2 12 2" xfId="11620"/>
    <cellStyle name="Comma [0] 3 5 3 2 12 2 2" xfId="42612"/>
    <cellStyle name="Comma [0] 3 5 3 2 12 3" xfId="32926"/>
    <cellStyle name="Comma [0] 3 5 3 2 12 4" xfId="22869"/>
    <cellStyle name="Comma [0] 3 5 3 2 13" xfId="8824"/>
    <cellStyle name="Comma [0] 3 5 3 2 13 2" xfId="42874"/>
    <cellStyle name="Comma [0] 3 5 3 2 13 3" xfId="33188"/>
    <cellStyle name="Comma [0] 3 5 3 2 13 4" xfId="23131"/>
    <cellStyle name="Comma [0] 3 5 3 2 14" xfId="24933"/>
    <cellStyle name="Comma [0] 3 5 3 2 14 2" xfId="44329"/>
    <cellStyle name="Comma [0] 3 5 3 2 14 3" xfId="34643"/>
    <cellStyle name="Comma [0] 3 5 3 2 15" xfId="36972"/>
    <cellStyle name="Comma [0] 3 5 3 2 16" xfId="27286"/>
    <cellStyle name="Comma [0] 3 5 3 2 17" xfId="46659"/>
    <cellStyle name="Comma [0] 3 5 3 2 18" xfId="49464"/>
    <cellStyle name="Comma [0] 3 5 3 2 19" xfId="17230"/>
    <cellStyle name="Comma [0] 3 5 3 2 2" xfId="270"/>
    <cellStyle name="Comma [0] 3 5 3 2 2 10" xfId="17364"/>
    <cellStyle name="Comma [0] 3 5 3 2 2 11" xfId="52621"/>
    <cellStyle name="Comma [0] 3 5 3 2 2 2" xfId="938"/>
    <cellStyle name="Comma [0] 3 5 3 2 2 2 2" xfId="6677"/>
    <cellStyle name="Comma [0] 3 5 3 2 2 2 2 2" xfId="15084"/>
    <cellStyle name="Comma [0] 3 5 3 2 2 2 2 2 2" xfId="46450"/>
    <cellStyle name="Comma [0] 3 5 3 2 2 2 2 2 3" xfId="36764"/>
    <cellStyle name="Comma [0] 3 5 3 2 2 2 2 2 4" xfId="27077"/>
    <cellStyle name="Comma [0] 3 5 3 2 2 2 2 3" xfId="40429"/>
    <cellStyle name="Comma [0] 3 5 3 2 2 2 2 4" xfId="30743"/>
    <cellStyle name="Comma [0] 3 5 3 2 2 2 2 5" xfId="20686"/>
    <cellStyle name="Comma [0] 3 5 3 2 2 2 2 6" xfId="55943"/>
    <cellStyle name="Comma [0] 3 5 3 2 2 2 3" xfId="3872"/>
    <cellStyle name="Comma [0] 3 5 3 2 2 2 3 2" xfId="12280"/>
    <cellStyle name="Comma [0] 3 5 3 2 2 2 3 2 2" xfId="45250"/>
    <cellStyle name="Comma [0] 3 5 3 2 2 2 3 3" xfId="35564"/>
    <cellStyle name="Comma [0] 3 5 3 2 2 2 3 4" xfId="25860"/>
    <cellStyle name="Comma [0] 3 5 3 2 2 2 4" xfId="9480"/>
    <cellStyle name="Comma [0] 3 5 3 2 2 2 4 2" xfId="37628"/>
    <cellStyle name="Comma [0] 3 5 3 2 2 2 5" xfId="27942"/>
    <cellStyle name="Comma [0] 3 5 3 2 2 2 6" xfId="47317"/>
    <cellStyle name="Comma [0] 3 5 3 2 2 2 7" xfId="50120"/>
    <cellStyle name="Comma [0] 3 5 3 2 2 2 8" xfId="17886"/>
    <cellStyle name="Comma [0] 3 5 3 2 2 2 9" xfId="53143"/>
    <cellStyle name="Comma [0] 3 5 3 2 2 3" xfId="6154"/>
    <cellStyle name="Comma [0] 3 5 3 2 2 3 2" xfId="14561"/>
    <cellStyle name="Comma [0] 3 5 3 2 2 3 2 2" xfId="45857"/>
    <cellStyle name="Comma [0] 3 5 3 2 2 3 2 3" xfId="36171"/>
    <cellStyle name="Comma [0] 3 5 3 2 2 3 2 4" xfId="26483"/>
    <cellStyle name="Comma [0] 3 5 3 2 2 3 3" xfId="39906"/>
    <cellStyle name="Comma [0] 3 5 3 2 2 3 4" xfId="30220"/>
    <cellStyle name="Comma [0] 3 5 3 2 2 3 5" xfId="20163"/>
    <cellStyle name="Comma [0] 3 5 3 2 2 3 6" xfId="55420"/>
    <cellStyle name="Comma [0] 3 5 3 2 2 4" xfId="3349"/>
    <cellStyle name="Comma [0] 3 5 3 2 2 4 2" xfId="11757"/>
    <cellStyle name="Comma [0] 3 5 3 2 2 4 2 2" xfId="43297"/>
    <cellStyle name="Comma [0] 3 5 3 2 2 4 3" xfId="33611"/>
    <cellStyle name="Comma [0] 3 5 3 2 2 4 4" xfId="23644"/>
    <cellStyle name="Comma [0] 3 5 3 2 2 5" xfId="8958"/>
    <cellStyle name="Comma [0] 3 5 3 2 2 5 2" xfId="44657"/>
    <cellStyle name="Comma [0] 3 5 3 2 2 5 3" xfId="34971"/>
    <cellStyle name="Comma [0] 3 5 3 2 2 5 4" xfId="25262"/>
    <cellStyle name="Comma [0] 3 5 3 2 2 6" xfId="37106"/>
    <cellStyle name="Comma [0] 3 5 3 2 2 7" xfId="27420"/>
    <cellStyle name="Comma [0] 3 5 3 2 2 8" xfId="46793"/>
    <cellStyle name="Comma [0] 3 5 3 2 2 9" xfId="49598"/>
    <cellStyle name="Comma [0] 3 5 3 2 20" xfId="52300"/>
    <cellStyle name="Comma [0] 3 5 3 2 21" xfId="52487"/>
    <cellStyle name="Comma [0] 3 5 3 2 3" xfId="717"/>
    <cellStyle name="Comma [0] 3 5 3 2 3 10" xfId="17668"/>
    <cellStyle name="Comma [0] 3 5 3 2 3 11" xfId="52925"/>
    <cellStyle name="Comma [0] 3 5 3 2 3 2" xfId="1168"/>
    <cellStyle name="Comma [0] 3 5 3 2 3 2 2" xfId="6907"/>
    <cellStyle name="Comma [0] 3 5 3 2 3 2 2 2" xfId="15314"/>
    <cellStyle name="Comma [0] 3 5 3 2 3 2 2 2 2" xfId="40659"/>
    <cellStyle name="Comma [0] 3 5 3 2 3 2 2 3" xfId="30973"/>
    <cellStyle name="Comma [0] 3 5 3 2 3 2 2 4" xfId="20916"/>
    <cellStyle name="Comma [0] 3 5 3 2 3 2 2 5" xfId="56173"/>
    <cellStyle name="Comma [0] 3 5 3 2 3 2 3" xfId="4102"/>
    <cellStyle name="Comma [0] 3 5 3 2 3 2 3 2" xfId="12510"/>
    <cellStyle name="Comma [0] 3 5 3 2 3 2 3 2 2" xfId="46128"/>
    <cellStyle name="Comma [0] 3 5 3 2 3 2 3 3" xfId="36442"/>
    <cellStyle name="Comma [0] 3 5 3 2 3 2 3 4" xfId="26755"/>
    <cellStyle name="Comma [0] 3 5 3 2 3 2 4" xfId="9710"/>
    <cellStyle name="Comma [0] 3 5 3 2 3 2 4 2" xfId="37858"/>
    <cellStyle name="Comma [0] 3 5 3 2 3 2 5" xfId="28172"/>
    <cellStyle name="Comma [0] 3 5 3 2 3 2 6" xfId="47547"/>
    <cellStyle name="Comma [0] 3 5 3 2 3 2 7" xfId="50350"/>
    <cellStyle name="Comma [0] 3 5 3 2 3 2 8" xfId="18116"/>
    <cellStyle name="Comma [0] 3 5 3 2 3 2 9" xfId="53373"/>
    <cellStyle name="Comma [0] 3 5 3 2 3 3" xfId="6458"/>
    <cellStyle name="Comma [0] 3 5 3 2 3 3 2" xfId="14865"/>
    <cellStyle name="Comma [0] 3 5 3 2 3 3 2 2" xfId="40210"/>
    <cellStyle name="Comma [0] 3 5 3 2 3 3 3" xfId="30524"/>
    <cellStyle name="Comma [0] 3 5 3 2 3 3 4" xfId="20467"/>
    <cellStyle name="Comma [0] 3 5 3 2 3 3 5" xfId="55724"/>
    <cellStyle name="Comma [0] 3 5 3 2 3 4" xfId="3653"/>
    <cellStyle name="Comma [0] 3 5 3 2 3 4 2" xfId="12061"/>
    <cellStyle name="Comma [0] 3 5 3 2 3 4 2 2" xfId="43298"/>
    <cellStyle name="Comma [0] 3 5 3 2 3 4 3" xfId="33612"/>
    <cellStyle name="Comma [0] 3 5 3 2 3 4 4" xfId="23645"/>
    <cellStyle name="Comma [0] 3 5 3 2 3 5" xfId="9262"/>
    <cellStyle name="Comma [0] 3 5 3 2 3 5 2" xfId="44928"/>
    <cellStyle name="Comma [0] 3 5 3 2 3 5 3" xfId="35242"/>
    <cellStyle name="Comma [0] 3 5 3 2 3 5 4" xfId="25537"/>
    <cellStyle name="Comma [0] 3 5 3 2 3 6" xfId="37410"/>
    <cellStyle name="Comma [0] 3 5 3 2 3 7" xfId="27724"/>
    <cellStyle name="Comma [0] 3 5 3 2 3 8" xfId="47098"/>
    <cellStyle name="Comma [0] 3 5 3 2 3 9" xfId="49902"/>
    <cellStyle name="Comma [0] 3 5 3 2 4" xfId="770"/>
    <cellStyle name="Comma [0] 3 5 3 2 4 10" xfId="17720"/>
    <cellStyle name="Comma [0] 3 5 3 2 4 11" xfId="52977"/>
    <cellStyle name="Comma [0] 3 5 3 2 4 2" xfId="1218"/>
    <cellStyle name="Comma [0] 3 5 3 2 4 2 2" xfId="6957"/>
    <cellStyle name="Comma [0] 3 5 3 2 4 2 2 2" xfId="15364"/>
    <cellStyle name="Comma [0] 3 5 3 2 4 2 2 2 2" xfId="40709"/>
    <cellStyle name="Comma [0] 3 5 3 2 4 2 2 3" xfId="31023"/>
    <cellStyle name="Comma [0] 3 5 3 2 4 2 2 4" xfId="20966"/>
    <cellStyle name="Comma [0] 3 5 3 2 4 2 2 5" xfId="56223"/>
    <cellStyle name="Comma [0] 3 5 3 2 4 2 3" xfId="4152"/>
    <cellStyle name="Comma [0] 3 5 3 2 4 2 3 2" xfId="12560"/>
    <cellStyle name="Comma [0] 3 5 3 2 4 2 3 3" xfId="37908"/>
    <cellStyle name="Comma [0] 3 5 3 2 4 2 4" xfId="9760"/>
    <cellStyle name="Comma [0] 3 5 3 2 4 2 4 2" xfId="28222"/>
    <cellStyle name="Comma [0] 3 5 3 2 4 2 5" xfId="47597"/>
    <cellStyle name="Comma [0] 3 5 3 2 4 2 6" xfId="50400"/>
    <cellStyle name="Comma [0] 3 5 3 2 4 2 7" xfId="18166"/>
    <cellStyle name="Comma [0] 3 5 3 2 4 2 8" xfId="53423"/>
    <cellStyle name="Comma [0] 3 5 3 2 4 3" xfId="6510"/>
    <cellStyle name="Comma [0] 3 5 3 2 4 3 2" xfId="14917"/>
    <cellStyle name="Comma [0] 3 5 3 2 4 3 2 2" xfId="40262"/>
    <cellStyle name="Comma [0] 3 5 3 2 4 3 3" xfId="30576"/>
    <cellStyle name="Comma [0] 3 5 3 2 4 3 4" xfId="20519"/>
    <cellStyle name="Comma [0] 3 5 3 2 4 3 5" xfId="55776"/>
    <cellStyle name="Comma [0] 3 5 3 2 4 4" xfId="3705"/>
    <cellStyle name="Comma [0] 3 5 3 2 4 4 2" xfId="12113"/>
    <cellStyle name="Comma [0] 3 5 3 2 4 4 2 2" xfId="43299"/>
    <cellStyle name="Comma [0] 3 5 3 2 4 4 3" xfId="33613"/>
    <cellStyle name="Comma [0] 3 5 3 2 4 4 4" xfId="23646"/>
    <cellStyle name="Comma [0] 3 5 3 2 4 5" xfId="9314"/>
    <cellStyle name="Comma [0] 3 5 3 2 4 5 2" xfId="45536"/>
    <cellStyle name="Comma [0] 3 5 3 2 4 5 3" xfId="35850"/>
    <cellStyle name="Comma [0] 3 5 3 2 4 5 4" xfId="26162"/>
    <cellStyle name="Comma [0] 3 5 3 2 4 6" xfId="37462"/>
    <cellStyle name="Comma [0] 3 5 3 2 4 7" xfId="27776"/>
    <cellStyle name="Comma [0] 3 5 3 2 4 8" xfId="47151"/>
    <cellStyle name="Comma [0] 3 5 3 2 4 9" xfId="49954"/>
    <cellStyle name="Comma [0] 3 5 3 2 5" xfId="821"/>
    <cellStyle name="Comma [0] 3 5 3 2 5 2" xfId="1269"/>
    <cellStyle name="Comma [0] 3 5 3 2 5 2 2" xfId="7008"/>
    <cellStyle name="Comma [0] 3 5 3 2 5 2 2 2" xfId="15415"/>
    <cellStyle name="Comma [0] 3 5 3 2 5 2 2 2 2" xfId="40760"/>
    <cellStyle name="Comma [0] 3 5 3 2 5 2 2 3" xfId="31074"/>
    <cellStyle name="Comma [0] 3 5 3 2 5 2 2 4" xfId="21017"/>
    <cellStyle name="Comma [0] 3 5 3 2 5 2 2 5" xfId="56274"/>
    <cellStyle name="Comma [0] 3 5 3 2 5 2 3" xfId="4203"/>
    <cellStyle name="Comma [0] 3 5 3 2 5 2 3 2" xfId="12611"/>
    <cellStyle name="Comma [0] 3 5 3 2 5 2 3 3" xfId="37959"/>
    <cellStyle name="Comma [0] 3 5 3 2 5 2 4" xfId="9811"/>
    <cellStyle name="Comma [0] 3 5 3 2 5 2 4 2" xfId="28273"/>
    <cellStyle name="Comma [0] 3 5 3 2 5 2 5" xfId="47648"/>
    <cellStyle name="Comma [0] 3 5 3 2 5 2 6" xfId="50451"/>
    <cellStyle name="Comma [0] 3 5 3 2 5 2 7" xfId="18217"/>
    <cellStyle name="Comma [0] 3 5 3 2 5 2 8" xfId="53474"/>
    <cellStyle name="Comma [0] 3 5 3 2 5 3" xfId="6561"/>
    <cellStyle name="Comma [0] 3 5 3 2 5 3 2" xfId="14968"/>
    <cellStyle name="Comma [0] 3 5 3 2 5 3 2 2" xfId="40313"/>
    <cellStyle name="Comma [0] 3 5 3 2 5 3 3" xfId="30627"/>
    <cellStyle name="Comma [0] 3 5 3 2 5 3 4" xfId="20570"/>
    <cellStyle name="Comma [0] 3 5 3 2 5 3 5" xfId="55827"/>
    <cellStyle name="Comma [0] 3 5 3 2 5 4" xfId="3756"/>
    <cellStyle name="Comma [0] 3 5 3 2 5 4 2" xfId="12164"/>
    <cellStyle name="Comma [0] 3 5 3 2 5 4 3" xfId="37513"/>
    <cellStyle name="Comma [0] 3 5 3 2 5 5" xfId="9365"/>
    <cellStyle name="Comma [0] 3 5 3 2 5 5 2" xfId="27827"/>
    <cellStyle name="Comma [0] 3 5 3 2 5 6" xfId="47202"/>
    <cellStyle name="Comma [0] 3 5 3 2 5 7" xfId="50005"/>
    <cellStyle name="Comma [0] 3 5 3 2 5 8" xfId="17771"/>
    <cellStyle name="Comma [0] 3 5 3 2 5 9" xfId="53028"/>
    <cellStyle name="Comma [0] 3 5 3 2 6" xfId="269"/>
    <cellStyle name="Comma [0] 3 5 3 2 6 2" xfId="1516"/>
    <cellStyle name="Comma [0] 3 5 3 2 6 2 2" xfId="7214"/>
    <cellStyle name="Comma [0] 3 5 3 2 6 2 2 2" xfId="15621"/>
    <cellStyle name="Comma [0] 3 5 3 2 6 2 2 2 2" xfId="40966"/>
    <cellStyle name="Comma [0] 3 5 3 2 6 2 2 3" xfId="31280"/>
    <cellStyle name="Comma [0] 3 5 3 2 6 2 2 4" xfId="21223"/>
    <cellStyle name="Comma [0] 3 5 3 2 6 2 2 5" xfId="56480"/>
    <cellStyle name="Comma [0] 3 5 3 2 6 2 3" xfId="4409"/>
    <cellStyle name="Comma [0] 3 5 3 2 6 2 3 2" xfId="12817"/>
    <cellStyle name="Comma [0] 3 5 3 2 6 2 3 3" xfId="38165"/>
    <cellStyle name="Comma [0] 3 5 3 2 6 2 4" xfId="10017"/>
    <cellStyle name="Comma [0] 3 5 3 2 6 2 4 2" xfId="28479"/>
    <cellStyle name="Comma [0] 3 5 3 2 6 2 5" xfId="47854"/>
    <cellStyle name="Comma [0] 3 5 3 2 6 2 6" xfId="50657"/>
    <cellStyle name="Comma [0] 3 5 3 2 6 2 7" xfId="18423"/>
    <cellStyle name="Comma [0] 3 5 3 2 6 2 8" xfId="53680"/>
    <cellStyle name="Comma [0] 3 5 3 2 6 3" xfId="6153"/>
    <cellStyle name="Comma [0] 3 5 3 2 6 3 2" xfId="14560"/>
    <cellStyle name="Comma [0] 3 5 3 2 6 3 2 2" xfId="39905"/>
    <cellStyle name="Comma [0] 3 5 3 2 6 3 3" xfId="30219"/>
    <cellStyle name="Comma [0] 3 5 3 2 6 3 4" xfId="20162"/>
    <cellStyle name="Comma [0] 3 5 3 2 6 3 5" xfId="55419"/>
    <cellStyle name="Comma [0] 3 5 3 2 6 4" xfId="3348"/>
    <cellStyle name="Comma [0] 3 5 3 2 6 4 2" xfId="11756"/>
    <cellStyle name="Comma [0] 3 5 3 2 6 4 3" xfId="37105"/>
    <cellStyle name="Comma [0] 3 5 3 2 6 5" xfId="8957"/>
    <cellStyle name="Comma [0] 3 5 3 2 6 5 2" xfId="27419"/>
    <cellStyle name="Comma [0] 3 5 3 2 6 6" xfId="46792"/>
    <cellStyle name="Comma [0] 3 5 3 2 6 7" xfId="49597"/>
    <cellStyle name="Comma [0] 3 5 3 2 6 8" xfId="17363"/>
    <cellStyle name="Comma [0] 3 5 3 2 6 9" xfId="52620"/>
    <cellStyle name="Comma [0] 3 5 3 2 7" xfId="937"/>
    <cellStyle name="Comma [0] 3 5 3 2 7 2" xfId="6676"/>
    <cellStyle name="Comma [0] 3 5 3 2 7 2 2" xfId="15083"/>
    <cellStyle name="Comma [0] 3 5 3 2 7 2 2 2" xfId="40428"/>
    <cellStyle name="Comma [0] 3 5 3 2 7 2 3" xfId="30742"/>
    <cellStyle name="Comma [0] 3 5 3 2 7 2 4" xfId="20685"/>
    <cellStyle name="Comma [0] 3 5 3 2 7 2 5" xfId="55942"/>
    <cellStyle name="Comma [0] 3 5 3 2 7 3" xfId="3871"/>
    <cellStyle name="Comma [0] 3 5 3 2 7 3 2" xfId="12279"/>
    <cellStyle name="Comma [0] 3 5 3 2 7 3 3" xfId="37627"/>
    <cellStyle name="Comma [0] 3 5 3 2 7 4" xfId="9479"/>
    <cellStyle name="Comma [0] 3 5 3 2 7 4 2" xfId="27941"/>
    <cellStyle name="Comma [0] 3 5 3 2 7 5" xfId="47316"/>
    <cellStyle name="Comma [0] 3 5 3 2 7 6" xfId="50119"/>
    <cellStyle name="Comma [0] 3 5 3 2 7 7" xfId="17885"/>
    <cellStyle name="Comma [0] 3 5 3 2 7 8" xfId="53142"/>
    <cellStyle name="Comma [0] 3 5 3 2 8" xfId="1990"/>
    <cellStyle name="Comma [0] 3 5 3 2 8 2" xfId="7644"/>
    <cellStyle name="Comma [0] 3 5 3 2 8 2 2" xfId="16051"/>
    <cellStyle name="Comma [0] 3 5 3 2 8 2 2 2" xfId="41396"/>
    <cellStyle name="Comma [0] 3 5 3 2 8 2 3" xfId="31710"/>
    <cellStyle name="Comma [0] 3 5 3 2 8 2 4" xfId="21653"/>
    <cellStyle name="Comma [0] 3 5 3 2 8 2 5" xfId="56910"/>
    <cellStyle name="Comma [0] 3 5 3 2 8 3" xfId="4839"/>
    <cellStyle name="Comma [0] 3 5 3 2 8 3 2" xfId="13247"/>
    <cellStyle name="Comma [0] 3 5 3 2 8 3 3" xfId="38595"/>
    <cellStyle name="Comma [0] 3 5 3 2 8 4" xfId="10447"/>
    <cellStyle name="Comma [0] 3 5 3 2 8 4 2" xfId="28909"/>
    <cellStyle name="Comma [0] 3 5 3 2 8 5" xfId="48284"/>
    <cellStyle name="Comma [0] 3 5 3 2 8 6" xfId="51087"/>
    <cellStyle name="Comma [0] 3 5 3 2 8 7" xfId="18853"/>
    <cellStyle name="Comma [0] 3 5 3 2 8 8" xfId="54110"/>
    <cellStyle name="Comma [0] 3 5 3 2 9" xfId="2482"/>
    <cellStyle name="Comma [0] 3 5 3 2 9 2" xfId="8105"/>
    <cellStyle name="Comma [0] 3 5 3 2 9 2 2" xfId="16512"/>
    <cellStyle name="Comma [0] 3 5 3 2 9 2 2 2" xfId="41857"/>
    <cellStyle name="Comma [0] 3 5 3 2 9 2 3" xfId="32171"/>
    <cellStyle name="Comma [0] 3 5 3 2 9 2 4" xfId="22114"/>
    <cellStyle name="Comma [0] 3 5 3 2 9 2 5" xfId="57371"/>
    <cellStyle name="Comma [0] 3 5 3 2 9 3" xfId="5300"/>
    <cellStyle name="Comma [0] 3 5 3 2 9 3 2" xfId="13708"/>
    <cellStyle name="Comma [0] 3 5 3 2 9 3 3" xfId="39053"/>
    <cellStyle name="Comma [0] 3 5 3 2 9 4" xfId="10905"/>
    <cellStyle name="Comma [0] 3 5 3 2 9 4 2" xfId="29367"/>
    <cellStyle name="Comma [0] 3 5 3 2 9 5" xfId="48743"/>
    <cellStyle name="Comma [0] 3 5 3 2 9 6" xfId="51545"/>
    <cellStyle name="Comma [0] 3 5 3 2 9 7" xfId="19311"/>
    <cellStyle name="Comma [0] 3 5 3 2 9 8" xfId="54568"/>
    <cellStyle name="Comma [0] 3 5 3 3" xfId="271"/>
    <cellStyle name="Comma [0] 3 5 3 3 10" xfId="24934"/>
    <cellStyle name="Comma [0] 3 5 3 3 10 2" xfId="44330"/>
    <cellStyle name="Comma [0] 3 5 3 3 10 3" xfId="34644"/>
    <cellStyle name="Comma [0] 3 5 3 3 11" xfId="37107"/>
    <cellStyle name="Comma [0] 3 5 3 3 12" xfId="27421"/>
    <cellStyle name="Comma [0] 3 5 3 3 13" xfId="46794"/>
    <cellStyle name="Comma [0] 3 5 3 3 14" xfId="49599"/>
    <cellStyle name="Comma [0] 3 5 3 3 15" xfId="17365"/>
    <cellStyle name="Comma [0] 3 5 3 3 16" xfId="52301"/>
    <cellStyle name="Comma [0] 3 5 3 3 17" xfId="52622"/>
    <cellStyle name="Comma [0] 3 5 3 3 2" xfId="1517"/>
    <cellStyle name="Comma [0] 3 5 3 3 2 10" xfId="53681"/>
    <cellStyle name="Comma [0] 3 5 3 3 2 2" xfId="7215"/>
    <cellStyle name="Comma [0] 3 5 3 3 2 2 2" xfId="15622"/>
    <cellStyle name="Comma [0] 3 5 3 3 2 2 2 2" xfId="46451"/>
    <cellStyle name="Comma [0] 3 5 3 3 2 2 2 3" xfId="36765"/>
    <cellStyle name="Comma [0] 3 5 3 3 2 2 2 4" xfId="27078"/>
    <cellStyle name="Comma [0] 3 5 3 3 2 2 3" xfId="25861"/>
    <cellStyle name="Comma [0] 3 5 3 3 2 2 3 2" xfId="45251"/>
    <cellStyle name="Comma [0] 3 5 3 3 2 2 3 3" xfId="35565"/>
    <cellStyle name="Comma [0] 3 5 3 3 2 2 4" xfId="40967"/>
    <cellStyle name="Comma [0] 3 5 3 3 2 2 5" xfId="31281"/>
    <cellStyle name="Comma [0] 3 5 3 3 2 2 6" xfId="21224"/>
    <cellStyle name="Comma [0] 3 5 3 3 2 2 7" xfId="56481"/>
    <cellStyle name="Comma [0] 3 5 3 3 2 3" xfId="4410"/>
    <cellStyle name="Comma [0] 3 5 3 3 2 3 2" xfId="12818"/>
    <cellStyle name="Comma [0] 3 5 3 3 2 3 2 2" xfId="45858"/>
    <cellStyle name="Comma [0] 3 5 3 3 2 3 2 3" xfId="36172"/>
    <cellStyle name="Comma [0] 3 5 3 3 2 3 2 4" xfId="26484"/>
    <cellStyle name="Comma [0] 3 5 3 3 2 3 3" xfId="43300"/>
    <cellStyle name="Comma [0] 3 5 3 3 2 3 4" xfId="33614"/>
    <cellStyle name="Comma [0] 3 5 3 3 2 3 5" xfId="23647"/>
    <cellStyle name="Comma [0] 3 5 3 3 2 4" xfId="10018"/>
    <cellStyle name="Comma [0] 3 5 3 3 2 4 2" xfId="44658"/>
    <cellStyle name="Comma [0] 3 5 3 3 2 4 3" xfId="34972"/>
    <cellStyle name="Comma [0] 3 5 3 3 2 4 4" xfId="25263"/>
    <cellStyle name="Comma [0] 3 5 3 3 2 5" xfId="38166"/>
    <cellStyle name="Comma [0] 3 5 3 3 2 6" xfId="28480"/>
    <cellStyle name="Comma [0] 3 5 3 3 2 7" xfId="47855"/>
    <cellStyle name="Comma [0] 3 5 3 3 2 8" xfId="50658"/>
    <cellStyle name="Comma [0] 3 5 3 3 2 9" xfId="18424"/>
    <cellStyle name="Comma [0] 3 5 3 3 3" xfId="939"/>
    <cellStyle name="Comma [0] 3 5 3 3 3 10" xfId="53144"/>
    <cellStyle name="Comma [0] 3 5 3 3 3 2" xfId="6678"/>
    <cellStyle name="Comma [0] 3 5 3 3 3 2 2" xfId="15085"/>
    <cellStyle name="Comma [0] 3 5 3 3 3 2 2 2" xfId="46129"/>
    <cellStyle name="Comma [0] 3 5 3 3 3 2 2 3" xfId="36443"/>
    <cellStyle name="Comma [0] 3 5 3 3 3 2 2 4" xfId="26756"/>
    <cellStyle name="Comma [0] 3 5 3 3 3 2 3" xfId="40430"/>
    <cellStyle name="Comma [0] 3 5 3 3 3 2 4" xfId="30744"/>
    <cellStyle name="Comma [0] 3 5 3 3 3 2 5" xfId="20687"/>
    <cellStyle name="Comma [0] 3 5 3 3 3 2 6" xfId="55944"/>
    <cellStyle name="Comma [0] 3 5 3 3 3 3" xfId="3873"/>
    <cellStyle name="Comma [0] 3 5 3 3 3 3 2" xfId="12281"/>
    <cellStyle name="Comma [0] 3 5 3 3 3 3 2 2" xfId="43301"/>
    <cellStyle name="Comma [0] 3 5 3 3 3 3 3" xfId="33615"/>
    <cellStyle name="Comma [0] 3 5 3 3 3 3 4" xfId="23648"/>
    <cellStyle name="Comma [0] 3 5 3 3 3 4" xfId="9481"/>
    <cellStyle name="Comma [0] 3 5 3 3 3 4 2" xfId="44929"/>
    <cellStyle name="Comma [0] 3 5 3 3 3 4 3" xfId="35243"/>
    <cellStyle name="Comma [0] 3 5 3 3 3 4 4" xfId="25538"/>
    <cellStyle name="Comma [0] 3 5 3 3 3 5" xfId="37629"/>
    <cellStyle name="Comma [0] 3 5 3 3 3 6" xfId="27943"/>
    <cellStyle name="Comma [0] 3 5 3 3 3 7" xfId="47318"/>
    <cellStyle name="Comma [0] 3 5 3 3 3 8" xfId="50121"/>
    <cellStyle name="Comma [0] 3 5 3 3 3 9" xfId="17887"/>
    <cellStyle name="Comma [0] 3 5 3 3 4" xfId="1991"/>
    <cellStyle name="Comma [0] 3 5 3 3 4 2" xfId="7645"/>
    <cellStyle name="Comma [0] 3 5 3 3 4 2 2" xfId="16052"/>
    <cellStyle name="Comma [0] 3 5 3 3 4 2 2 2" xfId="41397"/>
    <cellStyle name="Comma [0] 3 5 3 3 4 2 3" xfId="31711"/>
    <cellStyle name="Comma [0] 3 5 3 3 4 2 4" xfId="21654"/>
    <cellStyle name="Comma [0] 3 5 3 3 4 2 5" xfId="56911"/>
    <cellStyle name="Comma [0] 3 5 3 3 4 3" xfId="4840"/>
    <cellStyle name="Comma [0] 3 5 3 3 4 3 2" xfId="13248"/>
    <cellStyle name="Comma [0] 3 5 3 3 4 3 2 2" xfId="45537"/>
    <cellStyle name="Comma [0] 3 5 3 3 4 3 3" xfId="35851"/>
    <cellStyle name="Comma [0] 3 5 3 3 4 3 4" xfId="26163"/>
    <cellStyle name="Comma [0] 3 5 3 3 4 4" xfId="10448"/>
    <cellStyle name="Comma [0] 3 5 3 3 4 4 2" xfId="38596"/>
    <cellStyle name="Comma [0] 3 5 3 3 4 5" xfId="28910"/>
    <cellStyle name="Comma [0] 3 5 3 3 4 6" xfId="48285"/>
    <cellStyle name="Comma [0] 3 5 3 3 4 7" xfId="51088"/>
    <cellStyle name="Comma [0] 3 5 3 3 4 8" xfId="18854"/>
    <cellStyle name="Comma [0] 3 5 3 3 4 9" xfId="54111"/>
    <cellStyle name="Comma [0] 3 5 3 3 5" xfId="2483"/>
    <cellStyle name="Comma [0] 3 5 3 3 5 2" xfId="8106"/>
    <cellStyle name="Comma [0] 3 5 3 3 5 2 2" xfId="16513"/>
    <cellStyle name="Comma [0] 3 5 3 3 5 2 2 2" xfId="41858"/>
    <cellStyle name="Comma [0] 3 5 3 3 5 2 3" xfId="32172"/>
    <cellStyle name="Comma [0] 3 5 3 3 5 2 4" xfId="22115"/>
    <cellStyle name="Comma [0] 3 5 3 3 5 2 5" xfId="57372"/>
    <cellStyle name="Comma [0] 3 5 3 3 5 3" xfId="5301"/>
    <cellStyle name="Comma [0] 3 5 3 3 5 3 2" xfId="13709"/>
    <cellStyle name="Comma [0] 3 5 3 3 5 3 3" xfId="39054"/>
    <cellStyle name="Comma [0] 3 5 3 3 5 4" xfId="10906"/>
    <cellStyle name="Comma [0] 3 5 3 3 5 4 2" xfId="29368"/>
    <cellStyle name="Comma [0] 3 5 3 3 5 5" xfId="48744"/>
    <cellStyle name="Comma [0] 3 5 3 3 5 6" xfId="51546"/>
    <cellStyle name="Comma [0] 3 5 3 3 5 7" xfId="19312"/>
    <cellStyle name="Comma [0] 3 5 3 3 5 8" xfId="54569"/>
    <cellStyle name="Comma [0] 3 5 3 3 6" xfId="2911"/>
    <cellStyle name="Comma [0] 3 5 3 3 6 2" xfId="8534"/>
    <cellStyle name="Comma [0] 3 5 3 3 6 2 2" xfId="16941"/>
    <cellStyle name="Comma [0] 3 5 3 3 6 2 2 2" xfId="42286"/>
    <cellStyle name="Comma [0] 3 5 3 3 6 2 3" xfId="32600"/>
    <cellStyle name="Comma [0] 3 5 3 3 6 2 4" xfId="22543"/>
    <cellStyle name="Comma [0] 3 5 3 3 6 2 5" xfId="57800"/>
    <cellStyle name="Comma [0] 3 5 3 3 6 3" xfId="5729"/>
    <cellStyle name="Comma [0] 3 5 3 3 6 3 2" xfId="14137"/>
    <cellStyle name="Comma [0] 3 5 3 3 6 3 3" xfId="39482"/>
    <cellStyle name="Comma [0] 3 5 3 3 6 4" xfId="11334"/>
    <cellStyle name="Comma [0] 3 5 3 3 6 4 2" xfId="29796"/>
    <cellStyle name="Comma [0] 3 5 3 3 6 5" xfId="49172"/>
    <cellStyle name="Comma [0] 3 5 3 3 6 6" xfId="51974"/>
    <cellStyle name="Comma [0] 3 5 3 3 6 7" xfId="19740"/>
    <cellStyle name="Comma [0] 3 5 3 3 6 8" xfId="54997"/>
    <cellStyle name="Comma [0] 3 5 3 3 7" xfId="6155"/>
    <cellStyle name="Comma [0] 3 5 3 3 7 2" xfId="14562"/>
    <cellStyle name="Comma [0] 3 5 3 3 7 2 2" xfId="39907"/>
    <cellStyle name="Comma [0] 3 5 3 3 7 3" xfId="30221"/>
    <cellStyle name="Comma [0] 3 5 3 3 7 4" xfId="20164"/>
    <cellStyle name="Comma [0] 3 5 3 3 7 5" xfId="55421"/>
    <cellStyle name="Comma [0] 3 5 3 3 8" xfId="3350"/>
    <cellStyle name="Comma [0] 3 5 3 3 8 2" xfId="11758"/>
    <cellStyle name="Comma [0] 3 5 3 3 8 2 2" xfId="42613"/>
    <cellStyle name="Comma [0] 3 5 3 3 8 3" xfId="32927"/>
    <cellStyle name="Comma [0] 3 5 3 3 8 4" xfId="22870"/>
    <cellStyle name="Comma [0] 3 5 3 3 9" xfId="8959"/>
    <cellStyle name="Comma [0] 3 5 3 3 9 2" xfId="42875"/>
    <cellStyle name="Comma [0] 3 5 3 3 9 3" xfId="33189"/>
    <cellStyle name="Comma [0] 3 5 3 3 9 4" xfId="23132"/>
    <cellStyle name="Comma [0] 3 5 3 4" xfId="1515"/>
    <cellStyle name="Comma [0] 3 5 3 4 2" xfId="7213"/>
    <cellStyle name="Comma [0] 3 5 3 4 2 2" xfId="15620"/>
    <cellStyle name="Comma [0] 3 5 3 4 2 2 2" xfId="46127"/>
    <cellStyle name="Comma [0] 3 5 3 4 2 2 3" xfId="36441"/>
    <cellStyle name="Comma [0] 3 5 3 4 2 2 4" xfId="26754"/>
    <cellStyle name="Comma [0] 3 5 3 4 2 3" xfId="40965"/>
    <cellStyle name="Comma [0] 3 5 3 4 2 4" xfId="31279"/>
    <cellStyle name="Comma [0] 3 5 3 4 2 5" xfId="21222"/>
    <cellStyle name="Comma [0] 3 5 3 4 2 6" xfId="56479"/>
    <cellStyle name="Comma [0] 3 5 3 4 3" xfId="4408"/>
    <cellStyle name="Comma [0] 3 5 3 4 3 2" xfId="12816"/>
    <cellStyle name="Comma [0] 3 5 3 4 3 2 2" xfId="44927"/>
    <cellStyle name="Comma [0] 3 5 3 4 3 3" xfId="35241"/>
    <cellStyle name="Comma [0] 3 5 3 4 3 4" xfId="25536"/>
    <cellStyle name="Comma [0] 3 5 3 4 4" xfId="10016"/>
    <cellStyle name="Comma [0] 3 5 3 4 4 2" xfId="38164"/>
    <cellStyle name="Comma [0] 3 5 3 4 5" xfId="28478"/>
    <cellStyle name="Comma [0] 3 5 3 4 6" xfId="47853"/>
    <cellStyle name="Comma [0] 3 5 3 4 7" xfId="50656"/>
    <cellStyle name="Comma [0] 3 5 3 4 8" xfId="18422"/>
    <cellStyle name="Comma [0] 3 5 3 4 9" xfId="53679"/>
    <cellStyle name="Comma [0] 3 5 3 5" xfId="1989"/>
    <cellStyle name="Comma [0] 3 5 3 5 2" xfId="7643"/>
    <cellStyle name="Comma [0] 3 5 3 5 2 2" xfId="16050"/>
    <cellStyle name="Comma [0] 3 5 3 5 2 2 2" xfId="41395"/>
    <cellStyle name="Comma [0] 3 5 3 5 2 3" xfId="31709"/>
    <cellStyle name="Comma [0] 3 5 3 5 2 4" xfId="21652"/>
    <cellStyle name="Comma [0] 3 5 3 5 2 5" xfId="56909"/>
    <cellStyle name="Comma [0] 3 5 3 5 3" xfId="4838"/>
    <cellStyle name="Comma [0] 3 5 3 5 3 2" xfId="13246"/>
    <cellStyle name="Comma [0] 3 5 3 5 3 2 2" xfId="45535"/>
    <cellStyle name="Comma [0] 3 5 3 5 3 3" xfId="35849"/>
    <cellStyle name="Comma [0] 3 5 3 5 3 4" xfId="26161"/>
    <cellStyle name="Comma [0] 3 5 3 5 4" xfId="10446"/>
    <cellStyle name="Comma [0] 3 5 3 5 4 2" xfId="38594"/>
    <cellStyle name="Comma [0] 3 5 3 5 5" xfId="28908"/>
    <cellStyle name="Comma [0] 3 5 3 5 6" xfId="48283"/>
    <cellStyle name="Comma [0] 3 5 3 5 7" xfId="51086"/>
    <cellStyle name="Comma [0] 3 5 3 5 8" xfId="18852"/>
    <cellStyle name="Comma [0] 3 5 3 5 9" xfId="54109"/>
    <cellStyle name="Comma [0] 3 5 3 6" xfId="2481"/>
    <cellStyle name="Comma [0] 3 5 3 6 2" xfId="8104"/>
    <cellStyle name="Comma [0] 3 5 3 6 2 2" xfId="16511"/>
    <cellStyle name="Comma [0] 3 5 3 6 2 2 2" xfId="41856"/>
    <cellStyle name="Comma [0] 3 5 3 6 2 3" xfId="32170"/>
    <cellStyle name="Comma [0] 3 5 3 6 2 4" xfId="22113"/>
    <cellStyle name="Comma [0] 3 5 3 6 2 5" xfId="57370"/>
    <cellStyle name="Comma [0] 3 5 3 6 3" xfId="5299"/>
    <cellStyle name="Comma [0] 3 5 3 6 3 2" xfId="13707"/>
    <cellStyle name="Comma [0] 3 5 3 6 3 3" xfId="39052"/>
    <cellStyle name="Comma [0] 3 5 3 6 4" xfId="10904"/>
    <cellStyle name="Comma [0] 3 5 3 6 4 2" xfId="29366"/>
    <cellStyle name="Comma [0] 3 5 3 6 5" xfId="48742"/>
    <cellStyle name="Comma [0] 3 5 3 6 6" xfId="51544"/>
    <cellStyle name="Comma [0] 3 5 3 6 7" xfId="19310"/>
    <cellStyle name="Comma [0] 3 5 3 6 8" xfId="54567"/>
    <cellStyle name="Comma [0] 3 5 3 7" xfId="2909"/>
    <cellStyle name="Comma [0] 3 5 3 7 2" xfId="8532"/>
    <cellStyle name="Comma [0] 3 5 3 7 2 2" xfId="16939"/>
    <cellStyle name="Comma [0] 3 5 3 7 2 2 2" xfId="42284"/>
    <cellStyle name="Comma [0] 3 5 3 7 2 3" xfId="32598"/>
    <cellStyle name="Comma [0] 3 5 3 7 2 4" xfId="22541"/>
    <cellStyle name="Comma [0] 3 5 3 7 2 5" xfId="57798"/>
    <cellStyle name="Comma [0] 3 5 3 7 3" xfId="5727"/>
    <cellStyle name="Comma [0] 3 5 3 7 3 2" xfId="14135"/>
    <cellStyle name="Comma [0] 3 5 3 7 3 3" xfId="39480"/>
    <cellStyle name="Comma [0] 3 5 3 7 4" xfId="11332"/>
    <cellStyle name="Comma [0] 3 5 3 7 4 2" xfId="29794"/>
    <cellStyle name="Comma [0] 3 5 3 7 5" xfId="49170"/>
    <cellStyle name="Comma [0] 3 5 3 7 6" xfId="51972"/>
    <cellStyle name="Comma [0] 3 5 3 7 7" xfId="19738"/>
    <cellStyle name="Comma [0] 3 5 3 7 8" xfId="54995"/>
    <cellStyle name="Comma [0] 3 5 3 8" xfId="24932"/>
    <cellStyle name="Comma [0] 3 5 3 8 2" xfId="44328"/>
    <cellStyle name="Comma [0] 3 5 3 8 3" xfId="34642"/>
    <cellStyle name="Comma [0] 3 5 4" xfId="936"/>
    <cellStyle name="Comma [0] 3 5 4 2" xfId="6675"/>
    <cellStyle name="Comma [0] 3 5 4 2 2" xfId="15082"/>
    <cellStyle name="Comma [0] 3 5 4 2 2 2" xfId="40427"/>
    <cellStyle name="Comma [0] 3 5 4 2 3" xfId="30741"/>
    <cellStyle name="Comma [0] 3 5 4 2 4" xfId="20684"/>
    <cellStyle name="Comma [0] 3 5 4 2 5" xfId="55941"/>
    <cellStyle name="Comma [0] 3 5 4 3" xfId="3870"/>
    <cellStyle name="Comma [0] 3 5 4 3 2" xfId="12278"/>
    <cellStyle name="Comma [0] 3 5 4 3 2 2" xfId="43302"/>
    <cellStyle name="Comma [0] 3 5 4 3 3" xfId="33616"/>
    <cellStyle name="Comma [0] 3 5 4 3 4" xfId="23649"/>
    <cellStyle name="Comma [0] 3 5 4 4" xfId="9478"/>
    <cellStyle name="Comma [0] 3 5 4 4 2" xfId="37626"/>
    <cellStyle name="Comma [0] 3 5 4 5" xfId="27940"/>
    <cellStyle name="Comma [0] 3 5 4 6" xfId="47315"/>
    <cellStyle name="Comma [0] 3 5 4 7" xfId="50118"/>
    <cellStyle name="Comma [0] 3 5 4 8" xfId="17884"/>
    <cellStyle name="Comma [0] 3 5 4 9" xfId="53141"/>
    <cellStyle name="Comma [0] 3 5 5" xfId="1975"/>
    <cellStyle name="Comma [0] 3 5 5 2" xfId="7629"/>
    <cellStyle name="Comma [0] 3 5 5 2 2" xfId="16036"/>
    <cellStyle name="Comma [0] 3 5 5 2 2 2" xfId="41381"/>
    <cellStyle name="Comma [0] 3 5 5 2 3" xfId="31695"/>
    <cellStyle name="Comma [0] 3 5 5 2 4" xfId="21638"/>
    <cellStyle name="Comma [0] 3 5 5 2 5" xfId="56895"/>
    <cellStyle name="Comma [0] 3 5 5 3" xfId="4824"/>
    <cellStyle name="Comma [0] 3 5 5 3 2" xfId="13232"/>
    <cellStyle name="Comma [0] 3 5 5 3 3" xfId="38580"/>
    <cellStyle name="Comma [0] 3 5 5 4" xfId="10432"/>
    <cellStyle name="Comma [0] 3 5 5 4 2" xfId="28894"/>
    <cellStyle name="Comma [0] 3 5 5 5" xfId="48269"/>
    <cellStyle name="Comma [0] 3 5 5 6" xfId="51072"/>
    <cellStyle name="Comma [0] 3 5 5 7" xfId="18838"/>
    <cellStyle name="Comma [0] 3 5 5 8" xfId="54095"/>
    <cellStyle name="Comma [0] 3 5 6" xfId="2467"/>
    <cellStyle name="Comma [0] 3 5 6 2" xfId="8090"/>
    <cellStyle name="Comma [0] 3 5 6 2 2" xfId="16497"/>
    <cellStyle name="Comma [0] 3 5 6 2 2 2" xfId="41842"/>
    <cellStyle name="Comma [0] 3 5 6 2 3" xfId="32156"/>
    <cellStyle name="Comma [0] 3 5 6 2 4" xfId="22099"/>
    <cellStyle name="Comma [0] 3 5 6 2 5" xfId="57356"/>
    <cellStyle name="Comma [0] 3 5 6 3" xfId="5285"/>
    <cellStyle name="Comma [0] 3 5 6 3 2" xfId="13693"/>
    <cellStyle name="Comma [0] 3 5 6 3 3" xfId="39038"/>
    <cellStyle name="Comma [0] 3 5 6 4" xfId="10890"/>
    <cellStyle name="Comma [0] 3 5 6 4 2" xfId="29352"/>
    <cellStyle name="Comma [0] 3 5 6 5" xfId="48728"/>
    <cellStyle name="Comma [0] 3 5 6 6" xfId="51530"/>
    <cellStyle name="Comma [0] 3 5 6 7" xfId="19296"/>
    <cellStyle name="Comma [0] 3 5 6 8" xfId="54553"/>
    <cellStyle name="Comma [0] 3 5 7" xfId="2895"/>
    <cellStyle name="Comma [0] 3 5 7 2" xfId="8518"/>
    <cellStyle name="Comma [0] 3 5 7 2 2" xfId="16925"/>
    <cellStyle name="Comma [0] 3 5 7 2 2 2" xfId="42270"/>
    <cellStyle name="Comma [0] 3 5 7 2 3" xfId="32584"/>
    <cellStyle name="Comma [0] 3 5 7 2 4" xfId="22527"/>
    <cellStyle name="Comma [0] 3 5 7 2 5" xfId="57784"/>
    <cellStyle name="Comma [0] 3 5 7 3" xfId="5713"/>
    <cellStyle name="Comma [0] 3 5 7 3 2" xfId="14121"/>
    <cellStyle name="Comma [0] 3 5 7 3 3" xfId="39466"/>
    <cellStyle name="Comma [0] 3 5 7 4" xfId="11318"/>
    <cellStyle name="Comma [0] 3 5 7 4 2" xfId="29780"/>
    <cellStyle name="Comma [0] 3 5 7 5" xfId="49156"/>
    <cellStyle name="Comma [0] 3 5 7 6" xfId="51958"/>
    <cellStyle name="Comma [0] 3 5 7 7" xfId="19724"/>
    <cellStyle name="Comma [0] 3 5 7 8" xfId="54981"/>
    <cellStyle name="Comma [0] 3 5 8" xfId="6152"/>
    <cellStyle name="Comma [0] 3 5 8 2" xfId="14559"/>
    <cellStyle name="Comma [0] 3 5 8 2 2" xfId="39904"/>
    <cellStyle name="Comma [0] 3 5 8 3" xfId="30218"/>
    <cellStyle name="Comma [0] 3 5 8 4" xfId="20161"/>
    <cellStyle name="Comma [0] 3 5 8 5" xfId="55418"/>
    <cellStyle name="Comma [0] 3 5 9" xfId="3347"/>
    <cellStyle name="Comma [0] 3 5 9 2" xfId="11755"/>
    <cellStyle name="Comma [0] 3 5 9 2 2" xfId="43295"/>
    <cellStyle name="Comma [0] 3 5 9 3" xfId="33609"/>
    <cellStyle name="Comma [0] 3 5 9 4" xfId="23642"/>
    <cellStyle name="Comma [0] 3 6" xfId="735"/>
    <cellStyle name="Comma [0] 3 6 10" xfId="37428"/>
    <cellStyle name="Comma [0] 3 6 11" xfId="27742"/>
    <cellStyle name="Comma [0] 3 6 12" xfId="47116"/>
    <cellStyle name="Comma [0] 3 6 13" xfId="49920"/>
    <cellStyle name="Comma [0] 3 6 14" xfId="17686"/>
    <cellStyle name="Comma [0] 3 6 15" xfId="52943"/>
    <cellStyle name="Comma [0] 3 6 2" xfId="1344"/>
    <cellStyle name="Comma [0] 3 6 2 2" xfId="7069"/>
    <cellStyle name="Comma [0] 3 6 2 2 2" xfId="15476"/>
    <cellStyle name="Comma [0] 3 6 2 2 2 2" xfId="40821"/>
    <cellStyle name="Comma [0] 3 6 2 2 3" xfId="31135"/>
    <cellStyle name="Comma [0] 3 6 2 2 4" xfId="21078"/>
    <cellStyle name="Comma [0] 3 6 2 2 5" xfId="56335"/>
    <cellStyle name="Comma [0] 3 6 2 3" xfId="4264"/>
    <cellStyle name="Comma [0] 3 6 2 3 2" xfId="12672"/>
    <cellStyle name="Comma [0] 3 6 2 3 2 2" xfId="43304"/>
    <cellStyle name="Comma [0] 3 6 2 3 3" xfId="33618"/>
    <cellStyle name="Comma [0] 3 6 2 3 4" xfId="23651"/>
    <cellStyle name="Comma [0] 3 6 2 4" xfId="9872"/>
    <cellStyle name="Comma [0] 3 6 2 4 2" xfId="38020"/>
    <cellStyle name="Comma [0] 3 6 2 5" xfId="28334"/>
    <cellStyle name="Comma [0] 3 6 2 6" xfId="47709"/>
    <cellStyle name="Comma [0] 3 6 2 7" xfId="50512"/>
    <cellStyle name="Comma [0] 3 6 2 8" xfId="18278"/>
    <cellStyle name="Comma [0] 3 6 2 9" xfId="53535"/>
    <cellStyle name="Comma [0] 3 6 3" xfId="1186"/>
    <cellStyle name="Comma [0] 3 6 3 2" xfId="6925"/>
    <cellStyle name="Comma [0] 3 6 3 2 2" xfId="15332"/>
    <cellStyle name="Comma [0] 3 6 3 2 2 2" xfId="40677"/>
    <cellStyle name="Comma [0] 3 6 3 2 3" xfId="30991"/>
    <cellStyle name="Comma [0] 3 6 3 2 4" xfId="20934"/>
    <cellStyle name="Comma [0] 3 6 3 2 5" xfId="56191"/>
    <cellStyle name="Comma [0] 3 6 3 3" xfId="4120"/>
    <cellStyle name="Comma [0] 3 6 3 3 2" xfId="12528"/>
    <cellStyle name="Comma [0] 3 6 3 3 2 2" xfId="43305"/>
    <cellStyle name="Comma [0] 3 6 3 3 3" xfId="33619"/>
    <cellStyle name="Comma [0] 3 6 3 3 4" xfId="23652"/>
    <cellStyle name="Comma [0] 3 6 3 4" xfId="9728"/>
    <cellStyle name="Comma [0] 3 6 3 4 2" xfId="37876"/>
    <cellStyle name="Comma [0] 3 6 3 5" xfId="28190"/>
    <cellStyle name="Comma [0] 3 6 3 6" xfId="47565"/>
    <cellStyle name="Comma [0] 3 6 3 7" xfId="50368"/>
    <cellStyle name="Comma [0] 3 6 3 8" xfId="18134"/>
    <cellStyle name="Comma [0] 3 6 3 9" xfId="53391"/>
    <cellStyle name="Comma [0] 3 6 4" xfId="1845"/>
    <cellStyle name="Comma [0] 3 6 4 2" xfId="7499"/>
    <cellStyle name="Comma [0] 3 6 4 2 2" xfId="15906"/>
    <cellStyle name="Comma [0] 3 6 4 2 2 2" xfId="41251"/>
    <cellStyle name="Comma [0] 3 6 4 2 3" xfId="31565"/>
    <cellStyle name="Comma [0] 3 6 4 2 4" xfId="21508"/>
    <cellStyle name="Comma [0] 3 6 4 2 5" xfId="56765"/>
    <cellStyle name="Comma [0] 3 6 4 3" xfId="4694"/>
    <cellStyle name="Comma [0] 3 6 4 3 2" xfId="13102"/>
    <cellStyle name="Comma [0] 3 6 4 3 2 2" xfId="43306"/>
    <cellStyle name="Comma [0] 3 6 4 3 3" xfId="33620"/>
    <cellStyle name="Comma [0] 3 6 4 3 4" xfId="23653"/>
    <cellStyle name="Comma [0] 3 6 4 4" xfId="10302"/>
    <cellStyle name="Comma [0] 3 6 4 4 2" xfId="38450"/>
    <cellStyle name="Comma [0] 3 6 4 5" xfId="28764"/>
    <cellStyle name="Comma [0] 3 6 4 6" xfId="48139"/>
    <cellStyle name="Comma [0] 3 6 4 7" xfId="50942"/>
    <cellStyle name="Comma [0] 3 6 4 8" xfId="18708"/>
    <cellStyle name="Comma [0] 3 6 4 9" xfId="53965"/>
    <cellStyle name="Comma [0] 3 6 5" xfId="2337"/>
    <cellStyle name="Comma [0] 3 6 5 2" xfId="7960"/>
    <cellStyle name="Comma [0] 3 6 5 2 2" xfId="16367"/>
    <cellStyle name="Comma [0] 3 6 5 2 2 2" xfId="41712"/>
    <cellStyle name="Comma [0] 3 6 5 2 3" xfId="32026"/>
    <cellStyle name="Comma [0] 3 6 5 2 4" xfId="21969"/>
    <cellStyle name="Comma [0] 3 6 5 2 5" xfId="57226"/>
    <cellStyle name="Comma [0] 3 6 5 3" xfId="5155"/>
    <cellStyle name="Comma [0] 3 6 5 3 2" xfId="13563"/>
    <cellStyle name="Comma [0] 3 6 5 3 3" xfId="38908"/>
    <cellStyle name="Comma [0] 3 6 5 4" xfId="10760"/>
    <cellStyle name="Comma [0] 3 6 5 4 2" xfId="29222"/>
    <cellStyle name="Comma [0] 3 6 5 5" xfId="48598"/>
    <cellStyle name="Comma [0] 3 6 5 6" xfId="51400"/>
    <cellStyle name="Comma [0] 3 6 5 7" xfId="19166"/>
    <cellStyle name="Comma [0] 3 6 5 8" xfId="54423"/>
    <cellStyle name="Comma [0] 3 6 6" xfId="2765"/>
    <cellStyle name="Comma [0] 3 6 6 2" xfId="8388"/>
    <cellStyle name="Comma [0] 3 6 6 2 2" xfId="16795"/>
    <cellStyle name="Comma [0] 3 6 6 2 2 2" xfId="42140"/>
    <cellStyle name="Comma [0] 3 6 6 2 3" xfId="32454"/>
    <cellStyle name="Comma [0] 3 6 6 2 4" xfId="22397"/>
    <cellStyle name="Comma [0] 3 6 6 2 5" xfId="57654"/>
    <cellStyle name="Comma [0] 3 6 6 3" xfId="5583"/>
    <cellStyle name="Comma [0] 3 6 6 3 2" xfId="13991"/>
    <cellStyle name="Comma [0] 3 6 6 3 3" xfId="39336"/>
    <cellStyle name="Comma [0] 3 6 6 4" xfId="11188"/>
    <cellStyle name="Comma [0] 3 6 6 4 2" xfId="29650"/>
    <cellStyle name="Comma [0] 3 6 6 5" xfId="49026"/>
    <cellStyle name="Comma [0] 3 6 6 6" xfId="51828"/>
    <cellStyle name="Comma [0] 3 6 6 7" xfId="19594"/>
    <cellStyle name="Comma [0] 3 6 6 8" xfId="54851"/>
    <cellStyle name="Comma [0] 3 6 7" xfId="6476"/>
    <cellStyle name="Comma [0] 3 6 7 2" xfId="14883"/>
    <cellStyle name="Comma [0] 3 6 7 2 2" xfId="40228"/>
    <cellStyle name="Comma [0] 3 6 7 3" xfId="30542"/>
    <cellStyle name="Comma [0] 3 6 7 4" xfId="20485"/>
    <cellStyle name="Comma [0] 3 6 7 5" xfId="55742"/>
    <cellStyle name="Comma [0] 3 6 8" xfId="3671"/>
    <cellStyle name="Comma [0] 3 6 8 2" xfId="12079"/>
    <cellStyle name="Comma [0] 3 6 8 2 2" xfId="43303"/>
    <cellStyle name="Comma [0] 3 6 8 3" xfId="33617"/>
    <cellStyle name="Comma [0] 3 6 8 4" xfId="23650"/>
    <cellStyle name="Comma [0] 3 6 9" xfId="9280"/>
    <cellStyle name="Comma [0] 3 6 9 2" xfId="45521"/>
    <cellStyle name="Comma [0] 3 6 9 3" xfId="35835"/>
    <cellStyle name="Comma [0] 3 6 9 4" xfId="26147"/>
    <cellStyle name="Comma [0] 3 7" xfId="788"/>
    <cellStyle name="Comma [0] 3 7 10" xfId="52995"/>
    <cellStyle name="Comma [0] 3 7 2" xfId="1236"/>
    <cellStyle name="Comma [0] 3 7 2 2" xfId="6975"/>
    <cellStyle name="Comma [0] 3 7 2 2 2" xfId="15382"/>
    <cellStyle name="Comma [0] 3 7 2 2 2 2" xfId="40727"/>
    <cellStyle name="Comma [0] 3 7 2 2 3" xfId="31041"/>
    <cellStyle name="Comma [0] 3 7 2 2 4" xfId="20984"/>
    <cellStyle name="Comma [0] 3 7 2 2 5" xfId="56241"/>
    <cellStyle name="Comma [0] 3 7 2 3" xfId="4170"/>
    <cellStyle name="Comma [0] 3 7 2 3 2" xfId="12578"/>
    <cellStyle name="Comma [0] 3 7 2 3 2 2" xfId="43308"/>
    <cellStyle name="Comma [0] 3 7 2 3 3" xfId="33622"/>
    <cellStyle name="Comma [0] 3 7 2 3 4" xfId="23655"/>
    <cellStyle name="Comma [0] 3 7 2 4" xfId="9778"/>
    <cellStyle name="Comma [0] 3 7 2 4 2" xfId="37926"/>
    <cellStyle name="Comma [0] 3 7 2 5" xfId="28240"/>
    <cellStyle name="Comma [0] 3 7 2 6" xfId="47615"/>
    <cellStyle name="Comma [0] 3 7 2 7" xfId="50418"/>
    <cellStyle name="Comma [0] 3 7 2 8" xfId="18184"/>
    <cellStyle name="Comma [0] 3 7 2 9" xfId="53441"/>
    <cellStyle name="Comma [0] 3 7 3" xfId="6528"/>
    <cellStyle name="Comma [0] 3 7 3 2" xfId="14935"/>
    <cellStyle name="Comma [0] 3 7 3 2 2" xfId="40280"/>
    <cellStyle name="Comma [0] 3 7 3 3" xfId="30594"/>
    <cellStyle name="Comma [0] 3 7 3 4" xfId="20537"/>
    <cellStyle name="Comma [0] 3 7 3 5" xfId="55794"/>
    <cellStyle name="Comma [0] 3 7 4" xfId="3723"/>
    <cellStyle name="Comma [0] 3 7 4 2" xfId="12131"/>
    <cellStyle name="Comma [0] 3 7 4 2 2" xfId="43307"/>
    <cellStyle name="Comma [0] 3 7 4 3" xfId="33621"/>
    <cellStyle name="Comma [0] 3 7 4 4" xfId="23654"/>
    <cellStyle name="Comma [0] 3 7 5" xfId="9332"/>
    <cellStyle name="Comma [0] 3 7 5 2" xfId="37480"/>
    <cellStyle name="Comma [0] 3 7 6" xfId="27794"/>
    <cellStyle name="Comma [0] 3 7 7" xfId="47169"/>
    <cellStyle name="Comma [0] 3 7 8" xfId="49972"/>
    <cellStyle name="Comma [0] 3 7 9" xfId="17738"/>
    <cellStyle name="Comma [0] 3 8" xfId="839"/>
    <cellStyle name="Comma [0] 3 8 10" xfId="53046"/>
    <cellStyle name="Comma [0] 3 8 2" xfId="1287"/>
    <cellStyle name="Comma [0] 3 8 2 2" xfId="7026"/>
    <cellStyle name="Comma [0] 3 8 2 2 2" xfId="15433"/>
    <cellStyle name="Comma [0] 3 8 2 2 2 2" xfId="40778"/>
    <cellStyle name="Comma [0] 3 8 2 2 3" xfId="31092"/>
    <cellStyle name="Comma [0] 3 8 2 2 4" xfId="21035"/>
    <cellStyle name="Comma [0] 3 8 2 2 5" xfId="56292"/>
    <cellStyle name="Comma [0] 3 8 2 3" xfId="4221"/>
    <cellStyle name="Comma [0] 3 8 2 3 2" xfId="12629"/>
    <cellStyle name="Comma [0] 3 8 2 3 3" xfId="37977"/>
    <cellStyle name="Comma [0] 3 8 2 4" xfId="9829"/>
    <cellStyle name="Comma [0] 3 8 2 4 2" xfId="28291"/>
    <cellStyle name="Comma [0] 3 8 2 5" xfId="47666"/>
    <cellStyle name="Comma [0] 3 8 2 6" xfId="50469"/>
    <cellStyle name="Comma [0] 3 8 2 7" xfId="18235"/>
    <cellStyle name="Comma [0] 3 8 2 8" xfId="53492"/>
    <cellStyle name="Comma [0] 3 8 3" xfId="6579"/>
    <cellStyle name="Comma [0] 3 8 3 2" xfId="14986"/>
    <cellStyle name="Comma [0] 3 8 3 2 2" xfId="40331"/>
    <cellStyle name="Comma [0] 3 8 3 3" xfId="30645"/>
    <cellStyle name="Comma [0] 3 8 3 4" xfId="20588"/>
    <cellStyle name="Comma [0] 3 8 3 5" xfId="55845"/>
    <cellStyle name="Comma [0] 3 8 4" xfId="3774"/>
    <cellStyle name="Comma [0] 3 8 4 2" xfId="12182"/>
    <cellStyle name="Comma [0] 3 8 4 2 2" xfId="43309"/>
    <cellStyle name="Comma [0] 3 8 4 3" xfId="33623"/>
    <cellStyle name="Comma [0] 3 8 4 4" xfId="23656"/>
    <cellStyle name="Comma [0] 3 8 5" xfId="9383"/>
    <cellStyle name="Comma [0] 3 8 5 2" xfId="37531"/>
    <cellStyle name="Comma [0] 3 8 6" xfId="27845"/>
    <cellStyle name="Comma [0] 3 8 7" xfId="47220"/>
    <cellStyle name="Comma [0] 3 8 8" xfId="50023"/>
    <cellStyle name="Comma [0] 3 8 9" xfId="17789"/>
    <cellStyle name="Comma [0] 3 9" xfId="254"/>
    <cellStyle name="Comma [0] 3 9 2" xfId="1305"/>
    <cellStyle name="Comma [0] 3 9 2 2" xfId="7037"/>
    <cellStyle name="Comma [0] 3 9 2 2 2" xfId="15444"/>
    <cellStyle name="Comma [0] 3 9 2 2 2 2" xfId="40789"/>
    <cellStyle name="Comma [0] 3 9 2 2 3" xfId="31103"/>
    <cellStyle name="Comma [0] 3 9 2 2 4" xfId="21046"/>
    <cellStyle name="Comma [0] 3 9 2 2 5" xfId="56303"/>
    <cellStyle name="Comma [0] 3 9 2 3" xfId="4232"/>
    <cellStyle name="Comma [0] 3 9 2 3 2" xfId="12640"/>
    <cellStyle name="Comma [0] 3 9 2 3 3" xfId="37988"/>
    <cellStyle name="Comma [0] 3 9 2 4" xfId="9840"/>
    <cellStyle name="Comma [0] 3 9 2 4 2" xfId="28302"/>
    <cellStyle name="Comma [0] 3 9 2 5" xfId="47677"/>
    <cellStyle name="Comma [0] 3 9 2 6" xfId="50480"/>
    <cellStyle name="Comma [0] 3 9 2 7" xfId="18246"/>
    <cellStyle name="Comma [0] 3 9 2 8" xfId="53503"/>
    <cellStyle name="Comma [0] 3 9 3" xfId="6138"/>
    <cellStyle name="Comma [0] 3 9 3 2" xfId="14545"/>
    <cellStyle name="Comma [0] 3 9 3 2 2" xfId="39890"/>
    <cellStyle name="Comma [0] 3 9 3 3" xfId="30204"/>
    <cellStyle name="Comma [0] 3 9 3 4" xfId="20147"/>
    <cellStyle name="Comma [0] 3 9 3 5" xfId="55404"/>
    <cellStyle name="Comma [0] 3 9 4" xfId="3333"/>
    <cellStyle name="Comma [0] 3 9 4 2" xfId="11741"/>
    <cellStyle name="Comma [0] 3 9 4 3" xfId="37090"/>
    <cellStyle name="Comma [0] 3 9 5" xfId="8942"/>
    <cellStyle name="Comma [0] 3 9 5 2" xfId="27404"/>
    <cellStyle name="Comma [0] 3 9 6" xfId="46777"/>
    <cellStyle name="Comma [0] 3 9 7" xfId="49582"/>
    <cellStyle name="Comma [0] 3 9 8" xfId="17348"/>
    <cellStyle name="Comma [0] 3 9 9" xfId="52605"/>
    <cellStyle name="Comma [0] 30" xfId="17202"/>
    <cellStyle name="Comma [0] 31" xfId="52230"/>
    <cellStyle name="Comma [0] 32" xfId="52459"/>
    <cellStyle name="Comma [0] 33" xfId="58096"/>
    <cellStyle name="Comma [0] 34" xfId="58116"/>
    <cellStyle name="Comma [0] 35" xfId="58122"/>
    <cellStyle name="Comma [0] 4" xfId="272"/>
    <cellStyle name="Comma [0] 4 10" xfId="24935"/>
    <cellStyle name="Comma [0] 4 10 2" xfId="44331"/>
    <cellStyle name="Comma [0] 4 10 3" xfId="34645"/>
    <cellStyle name="Comma [0] 4 11" xfId="37108"/>
    <cellStyle name="Comma [0] 4 12" xfId="27422"/>
    <cellStyle name="Comma [0] 4 13" xfId="46795"/>
    <cellStyle name="Comma [0] 4 14" xfId="49600"/>
    <cellStyle name="Comma [0] 4 15" xfId="17366"/>
    <cellStyle name="Comma [0] 4 16" xfId="52302"/>
    <cellStyle name="Comma [0] 4 17" xfId="52623"/>
    <cellStyle name="Comma [0] 4 2" xfId="273"/>
    <cellStyle name="Comma [0] 4 2 10" xfId="3352"/>
    <cellStyle name="Comma [0] 4 2 10 2" xfId="11760"/>
    <cellStyle name="Comma [0] 4 2 10 2 2" xfId="42615"/>
    <cellStyle name="Comma [0] 4 2 10 3" xfId="32929"/>
    <cellStyle name="Comma [0] 4 2 10 4" xfId="22872"/>
    <cellStyle name="Comma [0] 4 2 11" xfId="8961"/>
    <cellStyle name="Comma [0] 4 2 11 2" xfId="42877"/>
    <cellStyle name="Comma [0] 4 2 11 3" xfId="33191"/>
    <cellStyle name="Comma [0] 4 2 11 4" xfId="23134"/>
    <cellStyle name="Comma [0] 4 2 12" xfId="24936"/>
    <cellStyle name="Comma [0] 4 2 12 2" xfId="44332"/>
    <cellStyle name="Comma [0] 4 2 12 3" xfId="34646"/>
    <cellStyle name="Comma [0] 4 2 13" xfId="37109"/>
    <cellStyle name="Comma [0] 4 2 14" xfId="27423"/>
    <cellStyle name="Comma [0] 4 2 15" xfId="46796"/>
    <cellStyle name="Comma [0] 4 2 16" xfId="49601"/>
    <cellStyle name="Comma [0] 4 2 17" xfId="17367"/>
    <cellStyle name="Comma [0] 4 2 18" xfId="52303"/>
    <cellStyle name="Comma [0] 4 2 19" xfId="52624"/>
    <cellStyle name="Comma [0] 4 2 2" xfId="274"/>
    <cellStyle name="Comma [0] 4 2 2 10" xfId="46797"/>
    <cellStyle name="Comma [0] 4 2 2 11" xfId="49602"/>
    <cellStyle name="Comma [0] 4 2 2 12" xfId="17368"/>
    <cellStyle name="Comma [0] 4 2 2 13" xfId="52625"/>
    <cellStyle name="Comma [0] 4 2 2 2" xfId="1520"/>
    <cellStyle name="Comma [0] 4 2 2 2 10" xfId="53684"/>
    <cellStyle name="Comma [0] 4 2 2 2 2" xfId="7218"/>
    <cellStyle name="Comma [0] 4 2 2 2 2 2" xfId="15625"/>
    <cellStyle name="Comma [0] 4 2 2 2 2 2 2" xfId="46132"/>
    <cellStyle name="Comma [0] 4 2 2 2 2 2 3" xfId="36446"/>
    <cellStyle name="Comma [0] 4 2 2 2 2 2 4" xfId="26759"/>
    <cellStyle name="Comma [0] 4 2 2 2 2 3" xfId="40970"/>
    <cellStyle name="Comma [0] 4 2 2 2 2 4" xfId="31284"/>
    <cellStyle name="Comma [0] 4 2 2 2 2 5" xfId="21227"/>
    <cellStyle name="Comma [0] 4 2 2 2 2 6" xfId="56484"/>
    <cellStyle name="Comma [0] 4 2 2 2 3" xfId="4413"/>
    <cellStyle name="Comma [0] 4 2 2 2 3 2" xfId="12821"/>
    <cellStyle name="Comma [0] 4 2 2 2 3 2 2" xfId="43310"/>
    <cellStyle name="Comma [0] 4 2 2 2 3 3" xfId="33624"/>
    <cellStyle name="Comma [0] 4 2 2 2 3 4" xfId="23657"/>
    <cellStyle name="Comma [0] 4 2 2 2 4" xfId="10021"/>
    <cellStyle name="Comma [0] 4 2 2 2 4 2" xfId="44932"/>
    <cellStyle name="Comma [0] 4 2 2 2 4 3" xfId="35246"/>
    <cellStyle name="Comma [0] 4 2 2 2 4 4" xfId="25541"/>
    <cellStyle name="Comma [0] 4 2 2 2 5" xfId="38169"/>
    <cellStyle name="Comma [0] 4 2 2 2 6" xfId="28483"/>
    <cellStyle name="Comma [0] 4 2 2 2 7" xfId="47858"/>
    <cellStyle name="Comma [0] 4 2 2 2 8" xfId="50661"/>
    <cellStyle name="Comma [0] 4 2 2 2 9" xfId="18427"/>
    <cellStyle name="Comma [0] 4 2 2 3" xfId="1994"/>
    <cellStyle name="Comma [0] 4 2 2 3 10" xfId="54114"/>
    <cellStyle name="Comma [0] 4 2 2 3 2" xfId="7648"/>
    <cellStyle name="Comma [0] 4 2 2 3 2 2" xfId="16055"/>
    <cellStyle name="Comma [0] 4 2 2 3 2 2 2" xfId="41400"/>
    <cellStyle name="Comma [0] 4 2 2 3 2 3" xfId="31714"/>
    <cellStyle name="Comma [0] 4 2 2 3 2 4" xfId="21657"/>
    <cellStyle name="Comma [0] 4 2 2 3 2 5" xfId="56914"/>
    <cellStyle name="Comma [0] 4 2 2 3 3" xfId="4843"/>
    <cellStyle name="Comma [0] 4 2 2 3 3 2" xfId="13251"/>
    <cellStyle name="Comma [0] 4 2 2 3 3 2 2" xfId="43311"/>
    <cellStyle name="Comma [0] 4 2 2 3 3 3" xfId="33625"/>
    <cellStyle name="Comma [0] 4 2 2 3 3 4" xfId="23658"/>
    <cellStyle name="Comma [0] 4 2 2 3 4" xfId="10451"/>
    <cellStyle name="Comma [0] 4 2 2 3 4 2" xfId="45540"/>
    <cellStyle name="Comma [0] 4 2 2 3 4 3" xfId="35854"/>
    <cellStyle name="Comma [0] 4 2 2 3 4 4" xfId="26166"/>
    <cellStyle name="Comma [0] 4 2 2 3 5" xfId="38599"/>
    <cellStyle name="Comma [0] 4 2 2 3 6" xfId="28913"/>
    <cellStyle name="Comma [0] 4 2 2 3 7" xfId="48288"/>
    <cellStyle name="Comma [0] 4 2 2 3 8" xfId="51091"/>
    <cellStyle name="Comma [0] 4 2 2 3 9" xfId="18857"/>
    <cellStyle name="Comma [0] 4 2 2 4" xfId="2486"/>
    <cellStyle name="Comma [0] 4 2 2 4 2" xfId="8109"/>
    <cellStyle name="Comma [0] 4 2 2 4 2 2" xfId="16516"/>
    <cellStyle name="Comma [0] 4 2 2 4 2 2 2" xfId="41861"/>
    <cellStyle name="Comma [0] 4 2 2 4 2 3" xfId="32175"/>
    <cellStyle name="Comma [0] 4 2 2 4 2 4" xfId="22118"/>
    <cellStyle name="Comma [0] 4 2 2 4 2 5" xfId="57375"/>
    <cellStyle name="Comma [0] 4 2 2 4 3" xfId="5304"/>
    <cellStyle name="Comma [0] 4 2 2 4 3 2" xfId="13712"/>
    <cellStyle name="Comma [0] 4 2 2 4 3 2 2" xfId="43312"/>
    <cellStyle name="Comma [0] 4 2 2 4 3 3" xfId="33626"/>
    <cellStyle name="Comma [0] 4 2 2 4 3 4" xfId="23659"/>
    <cellStyle name="Comma [0] 4 2 2 4 4" xfId="10909"/>
    <cellStyle name="Comma [0] 4 2 2 4 4 2" xfId="39057"/>
    <cellStyle name="Comma [0] 4 2 2 4 5" xfId="29371"/>
    <cellStyle name="Comma [0] 4 2 2 4 6" xfId="48747"/>
    <cellStyle name="Comma [0] 4 2 2 4 7" xfId="51549"/>
    <cellStyle name="Comma [0] 4 2 2 4 8" xfId="19315"/>
    <cellStyle name="Comma [0] 4 2 2 4 9" xfId="54572"/>
    <cellStyle name="Comma [0] 4 2 2 5" xfId="2914"/>
    <cellStyle name="Comma [0] 4 2 2 5 2" xfId="8537"/>
    <cellStyle name="Comma [0] 4 2 2 5 2 2" xfId="16944"/>
    <cellStyle name="Comma [0] 4 2 2 5 2 2 2" xfId="42289"/>
    <cellStyle name="Comma [0] 4 2 2 5 2 3" xfId="32603"/>
    <cellStyle name="Comma [0] 4 2 2 5 2 4" xfId="22546"/>
    <cellStyle name="Comma [0] 4 2 2 5 2 5" xfId="57803"/>
    <cellStyle name="Comma [0] 4 2 2 5 3" xfId="5732"/>
    <cellStyle name="Comma [0] 4 2 2 5 3 2" xfId="14140"/>
    <cellStyle name="Comma [0] 4 2 2 5 3 2 2" xfId="43313"/>
    <cellStyle name="Comma [0] 4 2 2 5 3 3" xfId="33627"/>
    <cellStyle name="Comma [0] 4 2 2 5 3 4" xfId="23660"/>
    <cellStyle name="Comma [0] 4 2 2 5 4" xfId="11337"/>
    <cellStyle name="Comma [0] 4 2 2 5 4 2" xfId="39485"/>
    <cellStyle name="Comma [0] 4 2 2 5 5" xfId="29799"/>
    <cellStyle name="Comma [0] 4 2 2 5 6" xfId="49175"/>
    <cellStyle name="Comma [0] 4 2 2 5 7" xfId="51977"/>
    <cellStyle name="Comma [0] 4 2 2 5 8" xfId="19743"/>
    <cellStyle name="Comma [0] 4 2 2 5 9" xfId="55000"/>
    <cellStyle name="Comma [0] 4 2 2 6" xfId="6158"/>
    <cellStyle name="Comma [0] 4 2 2 6 2" xfId="14565"/>
    <cellStyle name="Comma [0] 4 2 2 6 2 2" xfId="39910"/>
    <cellStyle name="Comma [0] 4 2 2 6 3" xfId="30224"/>
    <cellStyle name="Comma [0] 4 2 2 6 4" xfId="20167"/>
    <cellStyle name="Comma [0] 4 2 2 6 5" xfId="55424"/>
    <cellStyle name="Comma [0] 4 2 2 7" xfId="3353"/>
    <cellStyle name="Comma [0] 4 2 2 7 2" xfId="11761"/>
    <cellStyle name="Comma [0] 4 2 2 7 2 2" xfId="44333"/>
    <cellStyle name="Comma [0] 4 2 2 7 3" xfId="34647"/>
    <cellStyle name="Comma [0] 4 2 2 7 4" xfId="24937"/>
    <cellStyle name="Comma [0] 4 2 2 8" xfId="8962"/>
    <cellStyle name="Comma [0] 4 2 2 8 2" xfId="37110"/>
    <cellStyle name="Comma [0] 4 2 2 9" xfId="27424"/>
    <cellStyle name="Comma [0] 4 2 3" xfId="1519"/>
    <cellStyle name="Comma [0] 4 2 3 10" xfId="53683"/>
    <cellStyle name="Comma [0] 4 2 3 2" xfId="7217"/>
    <cellStyle name="Comma [0] 4 2 3 2 2" xfId="15624"/>
    <cellStyle name="Comma [0] 4 2 3 2 2 2" xfId="27080"/>
    <cellStyle name="Comma [0] 4 2 3 2 2 2 2" xfId="46453"/>
    <cellStyle name="Comma [0] 4 2 3 2 2 2 3" xfId="36767"/>
    <cellStyle name="Comma [0] 4 2 3 2 2 3" xfId="43315"/>
    <cellStyle name="Comma [0] 4 2 3 2 2 4" xfId="33629"/>
    <cellStyle name="Comma [0] 4 2 3 2 2 5" xfId="23662"/>
    <cellStyle name="Comma [0] 4 2 3 2 3" xfId="25863"/>
    <cellStyle name="Comma [0] 4 2 3 2 3 2" xfId="45253"/>
    <cellStyle name="Comma [0] 4 2 3 2 3 3" xfId="35567"/>
    <cellStyle name="Comma [0] 4 2 3 2 4" xfId="40969"/>
    <cellStyle name="Comma [0] 4 2 3 2 5" xfId="31283"/>
    <cellStyle name="Comma [0] 4 2 3 2 6" xfId="21226"/>
    <cellStyle name="Comma [0] 4 2 3 2 7" xfId="56483"/>
    <cellStyle name="Comma [0] 4 2 3 3" xfId="4412"/>
    <cellStyle name="Comma [0] 4 2 3 3 2" xfId="12820"/>
    <cellStyle name="Comma [0] 4 2 3 3 2 2" xfId="45860"/>
    <cellStyle name="Comma [0] 4 2 3 3 2 3" xfId="36174"/>
    <cellStyle name="Comma [0] 4 2 3 3 2 4" xfId="26486"/>
    <cellStyle name="Comma [0] 4 2 3 3 3" xfId="43314"/>
    <cellStyle name="Comma [0] 4 2 3 3 4" xfId="33628"/>
    <cellStyle name="Comma [0] 4 2 3 3 5" xfId="23661"/>
    <cellStyle name="Comma [0] 4 2 3 4" xfId="10020"/>
    <cellStyle name="Comma [0] 4 2 3 4 2" xfId="44660"/>
    <cellStyle name="Comma [0] 4 2 3 4 3" xfId="34974"/>
    <cellStyle name="Comma [0] 4 2 3 4 4" xfId="25265"/>
    <cellStyle name="Comma [0] 4 2 3 5" xfId="38168"/>
    <cellStyle name="Comma [0] 4 2 3 6" xfId="28482"/>
    <cellStyle name="Comma [0] 4 2 3 7" xfId="47857"/>
    <cellStyle name="Comma [0] 4 2 3 8" xfId="50660"/>
    <cellStyle name="Comma [0] 4 2 3 9" xfId="18426"/>
    <cellStyle name="Comma [0] 4 2 4" xfId="941"/>
    <cellStyle name="Comma [0] 4 2 4 10" xfId="53146"/>
    <cellStyle name="Comma [0] 4 2 4 2" xfId="6680"/>
    <cellStyle name="Comma [0] 4 2 4 2 2" xfId="15087"/>
    <cellStyle name="Comma [0] 4 2 4 2 2 2" xfId="46131"/>
    <cellStyle name="Comma [0] 4 2 4 2 2 3" xfId="36445"/>
    <cellStyle name="Comma [0] 4 2 4 2 2 4" xfId="26758"/>
    <cellStyle name="Comma [0] 4 2 4 2 3" xfId="40432"/>
    <cellStyle name="Comma [0] 4 2 4 2 4" xfId="30746"/>
    <cellStyle name="Comma [0] 4 2 4 2 5" xfId="20689"/>
    <cellStyle name="Comma [0] 4 2 4 2 6" xfId="55946"/>
    <cellStyle name="Comma [0] 4 2 4 3" xfId="3875"/>
    <cellStyle name="Comma [0] 4 2 4 3 2" xfId="12283"/>
    <cellStyle name="Comma [0] 4 2 4 3 2 2" xfId="43316"/>
    <cellStyle name="Comma [0] 4 2 4 3 3" xfId="33630"/>
    <cellStyle name="Comma [0] 4 2 4 3 4" xfId="23663"/>
    <cellStyle name="Comma [0] 4 2 4 4" xfId="9483"/>
    <cellStyle name="Comma [0] 4 2 4 4 2" xfId="44931"/>
    <cellStyle name="Comma [0] 4 2 4 4 3" xfId="35245"/>
    <cellStyle name="Comma [0] 4 2 4 4 4" xfId="25540"/>
    <cellStyle name="Comma [0] 4 2 4 5" xfId="37631"/>
    <cellStyle name="Comma [0] 4 2 4 6" xfId="27945"/>
    <cellStyle name="Comma [0] 4 2 4 7" xfId="47320"/>
    <cellStyle name="Comma [0] 4 2 4 8" xfId="50123"/>
    <cellStyle name="Comma [0] 4 2 4 9" xfId="17889"/>
    <cellStyle name="Comma [0] 4 2 5" xfId="275"/>
    <cellStyle name="Comma [0] 4 2 5 10" xfId="24938"/>
    <cellStyle name="Comma [0] 4 2 5 10 2" xfId="44334"/>
    <cellStyle name="Comma [0] 4 2 5 10 3" xfId="34648"/>
    <cellStyle name="Comma [0] 4 2 5 11" xfId="37111"/>
    <cellStyle name="Comma [0] 4 2 5 12" xfId="27425"/>
    <cellStyle name="Comma [0] 4 2 5 13" xfId="46798"/>
    <cellStyle name="Comma [0] 4 2 5 14" xfId="49603"/>
    <cellStyle name="Comma [0] 4 2 5 15" xfId="17369"/>
    <cellStyle name="Comma [0] 4 2 5 16" xfId="52304"/>
    <cellStyle name="Comma [0] 4 2 5 17" xfId="52626"/>
    <cellStyle name="Comma [0] 4 2 5 2" xfId="1521"/>
    <cellStyle name="Comma [0] 4 2 5 2 10" xfId="53685"/>
    <cellStyle name="Comma [0] 4 2 5 2 2" xfId="7219"/>
    <cellStyle name="Comma [0] 4 2 5 2 2 2" xfId="15626"/>
    <cellStyle name="Comma [0] 4 2 5 2 2 2 2" xfId="27081"/>
    <cellStyle name="Comma [0] 4 2 5 2 2 2 2 2" xfId="46454"/>
    <cellStyle name="Comma [0] 4 2 5 2 2 2 2 3" xfId="36768"/>
    <cellStyle name="Comma [0] 4 2 5 2 2 2 3" xfId="43317"/>
    <cellStyle name="Comma [0] 4 2 5 2 2 2 4" xfId="33631"/>
    <cellStyle name="Comma [0] 4 2 5 2 2 2 5" xfId="23664"/>
    <cellStyle name="Comma [0] 4 2 5 2 2 3" xfId="25864"/>
    <cellStyle name="Comma [0] 4 2 5 2 2 3 2" xfId="45254"/>
    <cellStyle name="Comma [0] 4 2 5 2 2 3 3" xfId="35568"/>
    <cellStyle name="Comma [0] 4 2 5 2 2 4" xfId="40971"/>
    <cellStyle name="Comma [0] 4 2 5 2 2 5" xfId="31285"/>
    <cellStyle name="Comma [0] 4 2 5 2 2 6" xfId="21228"/>
    <cellStyle name="Comma [0] 4 2 5 2 2 7" xfId="56485"/>
    <cellStyle name="Comma [0] 4 2 5 2 3" xfId="4414"/>
    <cellStyle name="Comma [0] 4 2 5 2 3 2" xfId="12822"/>
    <cellStyle name="Comma [0] 4 2 5 2 3 2 2" xfId="45861"/>
    <cellStyle name="Comma [0] 4 2 5 2 3 3" xfId="36175"/>
    <cellStyle name="Comma [0] 4 2 5 2 3 4" xfId="26487"/>
    <cellStyle name="Comma [0] 4 2 5 2 4" xfId="10022"/>
    <cellStyle name="Comma [0] 4 2 5 2 4 2" xfId="44661"/>
    <cellStyle name="Comma [0] 4 2 5 2 4 3" xfId="34975"/>
    <cellStyle name="Comma [0] 4 2 5 2 4 4" xfId="25266"/>
    <cellStyle name="Comma [0] 4 2 5 2 5" xfId="38170"/>
    <cellStyle name="Comma [0] 4 2 5 2 6" xfId="28484"/>
    <cellStyle name="Comma [0] 4 2 5 2 7" xfId="47859"/>
    <cellStyle name="Comma [0] 4 2 5 2 8" xfId="50662"/>
    <cellStyle name="Comma [0] 4 2 5 2 9" xfId="18428"/>
    <cellStyle name="Comma [0] 4 2 5 3" xfId="942"/>
    <cellStyle name="Comma [0] 4 2 5 3 10" xfId="53147"/>
    <cellStyle name="Comma [0] 4 2 5 3 2" xfId="6681"/>
    <cellStyle name="Comma [0] 4 2 5 3 2 2" xfId="15088"/>
    <cellStyle name="Comma [0] 4 2 5 3 2 2 2" xfId="46133"/>
    <cellStyle name="Comma [0] 4 2 5 3 2 2 3" xfId="36447"/>
    <cellStyle name="Comma [0] 4 2 5 3 2 2 4" xfId="26760"/>
    <cellStyle name="Comma [0] 4 2 5 3 2 3" xfId="40433"/>
    <cellStyle name="Comma [0] 4 2 5 3 2 4" xfId="30747"/>
    <cellStyle name="Comma [0] 4 2 5 3 2 5" xfId="20690"/>
    <cellStyle name="Comma [0] 4 2 5 3 2 6" xfId="55947"/>
    <cellStyle name="Comma [0] 4 2 5 3 3" xfId="3876"/>
    <cellStyle name="Comma [0] 4 2 5 3 3 2" xfId="12284"/>
    <cellStyle name="Comma [0] 4 2 5 3 3 2 2" xfId="43318"/>
    <cellStyle name="Comma [0] 4 2 5 3 3 3" xfId="33632"/>
    <cellStyle name="Comma [0] 4 2 5 3 3 4" xfId="23665"/>
    <cellStyle name="Comma [0] 4 2 5 3 4" xfId="9484"/>
    <cellStyle name="Comma [0] 4 2 5 3 4 2" xfId="44933"/>
    <cellStyle name="Comma [0] 4 2 5 3 4 3" xfId="35247"/>
    <cellStyle name="Comma [0] 4 2 5 3 4 4" xfId="25542"/>
    <cellStyle name="Comma [0] 4 2 5 3 5" xfId="37632"/>
    <cellStyle name="Comma [0] 4 2 5 3 6" xfId="27946"/>
    <cellStyle name="Comma [0] 4 2 5 3 7" xfId="47321"/>
    <cellStyle name="Comma [0] 4 2 5 3 8" xfId="50124"/>
    <cellStyle name="Comma [0] 4 2 5 3 9" xfId="17890"/>
    <cellStyle name="Comma [0] 4 2 5 4" xfId="1995"/>
    <cellStyle name="Comma [0] 4 2 5 4 10" xfId="54115"/>
    <cellStyle name="Comma [0] 4 2 5 4 2" xfId="7649"/>
    <cellStyle name="Comma [0] 4 2 5 4 2 2" xfId="16056"/>
    <cellStyle name="Comma [0] 4 2 5 4 2 2 2" xfId="41401"/>
    <cellStyle name="Comma [0] 4 2 5 4 2 3" xfId="31715"/>
    <cellStyle name="Comma [0] 4 2 5 4 2 4" xfId="21658"/>
    <cellStyle name="Comma [0] 4 2 5 4 2 5" xfId="56915"/>
    <cellStyle name="Comma [0] 4 2 5 4 3" xfId="4844"/>
    <cellStyle name="Comma [0] 4 2 5 4 3 2" xfId="13252"/>
    <cellStyle name="Comma [0] 4 2 5 4 3 2 2" xfId="43319"/>
    <cellStyle name="Comma [0] 4 2 5 4 3 3" xfId="33633"/>
    <cellStyle name="Comma [0] 4 2 5 4 3 4" xfId="23666"/>
    <cellStyle name="Comma [0] 4 2 5 4 4" xfId="10452"/>
    <cellStyle name="Comma [0] 4 2 5 4 4 2" xfId="45541"/>
    <cellStyle name="Comma [0] 4 2 5 4 4 3" xfId="35855"/>
    <cellStyle name="Comma [0] 4 2 5 4 4 4" xfId="26167"/>
    <cellStyle name="Comma [0] 4 2 5 4 5" xfId="38600"/>
    <cellStyle name="Comma [0] 4 2 5 4 6" xfId="28914"/>
    <cellStyle name="Comma [0] 4 2 5 4 7" xfId="48289"/>
    <cellStyle name="Comma [0] 4 2 5 4 8" xfId="51092"/>
    <cellStyle name="Comma [0] 4 2 5 4 9" xfId="18858"/>
    <cellStyle name="Comma [0] 4 2 5 5" xfId="2487"/>
    <cellStyle name="Comma [0] 4 2 5 5 2" xfId="8110"/>
    <cellStyle name="Comma [0] 4 2 5 5 2 2" xfId="16517"/>
    <cellStyle name="Comma [0] 4 2 5 5 2 2 2" xfId="41862"/>
    <cellStyle name="Comma [0] 4 2 5 5 2 3" xfId="32176"/>
    <cellStyle name="Comma [0] 4 2 5 5 2 4" xfId="22119"/>
    <cellStyle name="Comma [0] 4 2 5 5 2 5" xfId="57376"/>
    <cellStyle name="Comma [0] 4 2 5 5 3" xfId="5305"/>
    <cellStyle name="Comma [0] 4 2 5 5 3 2" xfId="13713"/>
    <cellStyle name="Comma [0] 4 2 5 5 3 3" xfId="39058"/>
    <cellStyle name="Comma [0] 4 2 5 5 4" xfId="10910"/>
    <cellStyle name="Comma [0] 4 2 5 5 4 2" xfId="29372"/>
    <cellStyle name="Comma [0] 4 2 5 5 5" xfId="48748"/>
    <cellStyle name="Comma [0] 4 2 5 5 6" xfId="51550"/>
    <cellStyle name="Comma [0] 4 2 5 5 7" xfId="19316"/>
    <cellStyle name="Comma [0] 4 2 5 5 8" xfId="54573"/>
    <cellStyle name="Comma [0] 4 2 5 6" xfId="2915"/>
    <cellStyle name="Comma [0] 4 2 5 6 2" xfId="8538"/>
    <cellStyle name="Comma [0] 4 2 5 6 2 2" xfId="16945"/>
    <cellStyle name="Comma [0] 4 2 5 6 2 2 2" xfId="42290"/>
    <cellStyle name="Comma [0] 4 2 5 6 2 3" xfId="32604"/>
    <cellStyle name="Comma [0] 4 2 5 6 2 4" xfId="22547"/>
    <cellStyle name="Comma [0] 4 2 5 6 2 5" xfId="57804"/>
    <cellStyle name="Comma [0] 4 2 5 6 3" xfId="5733"/>
    <cellStyle name="Comma [0] 4 2 5 6 3 2" xfId="14141"/>
    <cellStyle name="Comma [0] 4 2 5 6 3 3" xfId="39486"/>
    <cellStyle name="Comma [0] 4 2 5 6 4" xfId="11338"/>
    <cellStyle name="Comma [0] 4 2 5 6 4 2" xfId="29800"/>
    <cellStyle name="Comma [0] 4 2 5 6 5" xfId="49176"/>
    <cellStyle name="Comma [0] 4 2 5 6 6" xfId="51978"/>
    <cellStyle name="Comma [0] 4 2 5 6 7" xfId="19744"/>
    <cellStyle name="Comma [0] 4 2 5 6 8" xfId="55001"/>
    <cellStyle name="Comma [0] 4 2 5 7" xfId="6159"/>
    <cellStyle name="Comma [0] 4 2 5 7 2" xfId="14566"/>
    <cellStyle name="Comma [0] 4 2 5 7 2 2" xfId="39911"/>
    <cellStyle name="Comma [0] 4 2 5 7 3" xfId="30225"/>
    <cellStyle name="Comma [0] 4 2 5 7 4" xfId="20168"/>
    <cellStyle name="Comma [0] 4 2 5 7 5" xfId="55425"/>
    <cellStyle name="Comma [0] 4 2 5 8" xfId="3354"/>
    <cellStyle name="Comma [0] 4 2 5 8 2" xfId="11762"/>
    <cellStyle name="Comma [0] 4 2 5 8 2 2" xfId="42616"/>
    <cellStyle name="Comma [0] 4 2 5 8 3" xfId="32930"/>
    <cellStyle name="Comma [0] 4 2 5 8 4" xfId="22873"/>
    <cellStyle name="Comma [0] 4 2 5 9" xfId="8963"/>
    <cellStyle name="Comma [0] 4 2 5 9 2" xfId="42879"/>
    <cellStyle name="Comma [0] 4 2 5 9 3" xfId="33193"/>
    <cellStyle name="Comma [0] 4 2 5 9 4" xfId="23136"/>
    <cellStyle name="Comma [0] 4 2 6" xfId="1993"/>
    <cellStyle name="Comma [0] 4 2 6 10" xfId="54113"/>
    <cellStyle name="Comma [0] 4 2 6 2" xfId="7647"/>
    <cellStyle name="Comma [0] 4 2 6 2 2" xfId="16054"/>
    <cellStyle name="Comma [0] 4 2 6 2 2 2" xfId="41399"/>
    <cellStyle name="Comma [0] 4 2 6 2 3" xfId="31713"/>
    <cellStyle name="Comma [0] 4 2 6 2 4" xfId="21656"/>
    <cellStyle name="Comma [0] 4 2 6 2 5" xfId="56913"/>
    <cellStyle name="Comma [0] 4 2 6 3" xfId="4842"/>
    <cellStyle name="Comma [0] 4 2 6 3 2" xfId="13250"/>
    <cellStyle name="Comma [0] 4 2 6 3 2 2" xfId="43320"/>
    <cellStyle name="Comma [0] 4 2 6 3 3" xfId="33634"/>
    <cellStyle name="Comma [0] 4 2 6 3 4" xfId="23667"/>
    <cellStyle name="Comma [0] 4 2 6 4" xfId="10450"/>
    <cellStyle name="Comma [0] 4 2 6 4 2" xfId="45539"/>
    <cellStyle name="Comma [0] 4 2 6 4 3" xfId="35853"/>
    <cellStyle name="Comma [0] 4 2 6 4 4" xfId="26165"/>
    <cellStyle name="Comma [0] 4 2 6 5" xfId="38598"/>
    <cellStyle name="Comma [0] 4 2 6 6" xfId="28912"/>
    <cellStyle name="Comma [0] 4 2 6 7" xfId="48287"/>
    <cellStyle name="Comma [0] 4 2 6 8" xfId="51090"/>
    <cellStyle name="Comma [0] 4 2 6 9" xfId="18856"/>
    <cellStyle name="Comma [0] 4 2 7" xfId="2485"/>
    <cellStyle name="Comma [0] 4 2 7 2" xfId="8108"/>
    <cellStyle name="Comma [0] 4 2 7 2 2" xfId="16515"/>
    <cellStyle name="Comma [0] 4 2 7 2 2 2" xfId="41860"/>
    <cellStyle name="Comma [0] 4 2 7 2 3" xfId="32174"/>
    <cellStyle name="Comma [0] 4 2 7 2 4" xfId="22117"/>
    <cellStyle name="Comma [0] 4 2 7 2 5" xfId="57374"/>
    <cellStyle name="Comma [0] 4 2 7 3" xfId="5303"/>
    <cellStyle name="Comma [0] 4 2 7 3 2" xfId="13711"/>
    <cellStyle name="Comma [0] 4 2 7 3 2 2" xfId="43321"/>
    <cellStyle name="Comma [0] 4 2 7 3 3" xfId="33635"/>
    <cellStyle name="Comma [0] 4 2 7 3 4" xfId="23668"/>
    <cellStyle name="Comma [0] 4 2 7 4" xfId="10908"/>
    <cellStyle name="Comma [0] 4 2 7 4 2" xfId="39056"/>
    <cellStyle name="Comma [0] 4 2 7 5" xfId="29370"/>
    <cellStyle name="Comma [0] 4 2 7 6" xfId="48746"/>
    <cellStyle name="Comma [0] 4 2 7 7" xfId="51548"/>
    <cellStyle name="Comma [0] 4 2 7 8" xfId="19314"/>
    <cellStyle name="Comma [0] 4 2 7 9" xfId="54571"/>
    <cellStyle name="Comma [0] 4 2 8" xfId="2913"/>
    <cellStyle name="Comma [0] 4 2 8 2" xfId="8536"/>
    <cellStyle name="Comma [0] 4 2 8 2 2" xfId="16943"/>
    <cellStyle name="Comma [0] 4 2 8 2 2 2" xfId="42288"/>
    <cellStyle name="Comma [0] 4 2 8 2 3" xfId="32602"/>
    <cellStyle name="Comma [0] 4 2 8 2 4" xfId="22545"/>
    <cellStyle name="Comma [0] 4 2 8 2 5" xfId="57802"/>
    <cellStyle name="Comma [0] 4 2 8 3" xfId="5731"/>
    <cellStyle name="Comma [0] 4 2 8 3 2" xfId="14139"/>
    <cellStyle name="Comma [0] 4 2 8 3 3" xfId="39484"/>
    <cellStyle name="Comma [0] 4 2 8 4" xfId="11336"/>
    <cellStyle name="Comma [0] 4 2 8 4 2" xfId="29798"/>
    <cellStyle name="Comma [0] 4 2 8 5" xfId="49174"/>
    <cellStyle name="Comma [0] 4 2 8 6" xfId="51976"/>
    <cellStyle name="Comma [0] 4 2 8 7" xfId="19742"/>
    <cellStyle name="Comma [0] 4 2 8 8" xfId="54999"/>
    <cellStyle name="Comma [0] 4 2 9" xfId="6157"/>
    <cellStyle name="Comma [0] 4 2 9 2" xfId="14564"/>
    <cellStyle name="Comma [0] 4 2 9 2 2" xfId="39909"/>
    <cellStyle name="Comma [0] 4 2 9 3" xfId="30223"/>
    <cellStyle name="Comma [0] 4 2 9 4" xfId="20166"/>
    <cellStyle name="Comma [0] 4 2 9 5" xfId="55423"/>
    <cellStyle name="Comma [0] 4 3" xfId="276"/>
    <cellStyle name="Comma [0] 4 3 2" xfId="23669"/>
    <cellStyle name="Comma [0] 4 3 2 2" xfId="43322"/>
    <cellStyle name="Comma [0] 4 3 2 3" xfId="33636"/>
    <cellStyle name="Comma [0] 4 3 3" xfId="23670"/>
    <cellStyle name="Comma [0] 4 3 3 2" xfId="43323"/>
    <cellStyle name="Comma [0] 4 3 3 3" xfId="33637"/>
    <cellStyle name="Comma [0] 4 4" xfId="1518"/>
    <cellStyle name="Comma [0] 4 4 10" xfId="47856"/>
    <cellStyle name="Comma [0] 4 4 11" xfId="50659"/>
    <cellStyle name="Comma [0] 4 4 12" xfId="18425"/>
    <cellStyle name="Comma [0] 4 4 13" xfId="53682"/>
    <cellStyle name="Comma [0] 4 4 2" xfId="1992"/>
    <cellStyle name="Comma [0] 4 4 2 10" xfId="54112"/>
    <cellStyle name="Comma [0] 4 4 2 2" xfId="7646"/>
    <cellStyle name="Comma [0] 4 4 2 2 2" xfId="16053"/>
    <cellStyle name="Comma [0] 4 4 2 2 2 2" xfId="46452"/>
    <cellStyle name="Comma [0] 4 4 2 2 2 3" xfId="36766"/>
    <cellStyle name="Comma [0] 4 4 2 2 2 4" xfId="27079"/>
    <cellStyle name="Comma [0] 4 4 2 2 3" xfId="41398"/>
    <cellStyle name="Comma [0] 4 4 2 2 4" xfId="31712"/>
    <cellStyle name="Comma [0] 4 4 2 2 5" xfId="21655"/>
    <cellStyle name="Comma [0] 4 4 2 2 6" xfId="56912"/>
    <cellStyle name="Comma [0] 4 4 2 3" xfId="4841"/>
    <cellStyle name="Comma [0] 4 4 2 3 2" xfId="13249"/>
    <cellStyle name="Comma [0] 4 4 2 3 3" xfId="23672"/>
    <cellStyle name="Comma [0] 4 4 2 4" xfId="10449"/>
    <cellStyle name="Comma [0] 4 4 2 4 2" xfId="45252"/>
    <cellStyle name="Comma [0] 4 4 2 4 3" xfId="35566"/>
    <cellStyle name="Comma [0] 4 4 2 4 4" xfId="25862"/>
    <cellStyle name="Comma [0] 4 4 2 5" xfId="38597"/>
    <cellStyle name="Comma [0] 4 4 2 6" xfId="28911"/>
    <cellStyle name="Comma [0] 4 4 2 7" xfId="48286"/>
    <cellStyle name="Comma [0] 4 4 2 8" xfId="51089"/>
    <cellStyle name="Comma [0] 4 4 2 9" xfId="18855"/>
    <cellStyle name="Comma [0] 4 4 3" xfId="2484"/>
    <cellStyle name="Comma [0] 4 4 3 10" xfId="54570"/>
    <cellStyle name="Comma [0] 4 4 3 2" xfId="8107"/>
    <cellStyle name="Comma [0] 4 4 3 2 2" xfId="16514"/>
    <cellStyle name="Comma [0] 4 4 3 2 2 2" xfId="41859"/>
    <cellStyle name="Comma [0] 4 4 3 2 3" xfId="32173"/>
    <cellStyle name="Comma [0] 4 4 3 2 4" xfId="22116"/>
    <cellStyle name="Comma [0] 4 4 3 2 5" xfId="57373"/>
    <cellStyle name="Comma [0] 4 4 3 3" xfId="5302"/>
    <cellStyle name="Comma [0] 4 4 3 3 2" xfId="13710"/>
    <cellStyle name="Comma [0] 4 4 3 3 2 2" xfId="43325"/>
    <cellStyle name="Comma [0] 4 4 3 3 3" xfId="33639"/>
    <cellStyle name="Comma [0] 4 4 3 3 4" xfId="23673"/>
    <cellStyle name="Comma [0] 4 4 3 4" xfId="10907"/>
    <cellStyle name="Comma [0] 4 4 3 4 2" xfId="45859"/>
    <cellStyle name="Comma [0] 4 4 3 4 3" xfId="36173"/>
    <cellStyle name="Comma [0] 4 4 3 4 4" xfId="26485"/>
    <cellStyle name="Comma [0] 4 4 3 5" xfId="39055"/>
    <cellStyle name="Comma [0] 4 4 3 6" xfId="29369"/>
    <cellStyle name="Comma [0] 4 4 3 7" xfId="48745"/>
    <cellStyle name="Comma [0] 4 4 3 8" xfId="51547"/>
    <cellStyle name="Comma [0] 4 4 3 9" xfId="19313"/>
    <cellStyle name="Comma [0] 4 4 4" xfId="2912"/>
    <cellStyle name="Comma [0] 4 4 4 2" xfId="8535"/>
    <cellStyle name="Comma [0] 4 4 4 2 2" xfId="16942"/>
    <cellStyle name="Comma [0] 4 4 4 2 2 2" xfId="42287"/>
    <cellStyle name="Comma [0] 4 4 4 2 3" xfId="32601"/>
    <cellStyle name="Comma [0] 4 4 4 2 4" xfId="22544"/>
    <cellStyle name="Comma [0] 4 4 4 2 5" xfId="57801"/>
    <cellStyle name="Comma [0] 4 4 4 3" xfId="5730"/>
    <cellStyle name="Comma [0] 4 4 4 3 2" xfId="14138"/>
    <cellStyle name="Comma [0] 4 4 4 3 3" xfId="39483"/>
    <cellStyle name="Comma [0] 4 4 4 4" xfId="11335"/>
    <cellStyle name="Comma [0] 4 4 4 4 2" xfId="29797"/>
    <cellStyle name="Comma [0] 4 4 4 5" xfId="49173"/>
    <cellStyle name="Comma [0] 4 4 4 6" xfId="51975"/>
    <cellStyle name="Comma [0] 4 4 4 7" xfId="19741"/>
    <cellStyle name="Comma [0] 4 4 4 8" xfId="54998"/>
    <cellStyle name="Comma [0] 4 4 5" xfId="7216"/>
    <cellStyle name="Comma [0] 4 4 5 2" xfId="15623"/>
    <cellStyle name="Comma [0] 4 4 5 2 2" xfId="40968"/>
    <cellStyle name="Comma [0] 4 4 5 3" xfId="31282"/>
    <cellStyle name="Comma [0] 4 4 5 4" xfId="21225"/>
    <cellStyle name="Comma [0] 4 4 5 5" xfId="56482"/>
    <cellStyle name="Comma [0] 4 4 6" xfId="4411"/>
    <cellStyle name="Comma [0] 4 4 6 2" xfId="12819"/>
    <cellStyle name="Comma [0] 4 4 6 2 2" xfId="43324"/>
    <cellStyle name="Comma [0] 4 4 6 3" xfId="33638"/>
    <cellStyle name="Comma [0] 4 4 6 4" xfId="23671"/>
    <cellStyle name="Comma [0] 4 4 7" xfId="10019"/>
    <cellStyle name="Comma [0] 4 4 7 2" xfId="44659"/>
    <cellStyle name="Comma [0] 4 4 7 3" xfId="34973"/>
    <cellStyle name="Comma [0] 4 4 7 4" xfId="25264"/>
    <cellStyle name="Comma [0] 4 4 8" xfId="38167"/>
    <cellStyle name="Comma [0] 4 4 9" xfId="28481"/>
    <cellStyle name="Comma [0] 4 5" xfId="940"/>
    <cellStyle name="Comma [0] 4 5 10" xfId="53145"/>
    <cellStyle name="Comma [0] 4 5 2" xfId="6679"/>
    <cellStyle name="Comma [0] 4 5 2 2" xfId="15086"/>
    <cellStyle name="Comma [0] 4 5 2 2 2" xfId="46130"/>
    <cellStyle name="Comma [0] 4 5 2 2 3" xfId="36444"/>
    <cellStyle name="Comma [0] 4 5 2 2 4" xfId="26757"/>
    <cellStyle name="Comma [0] 4 5 2 3" xfId="40431"/>
    <cellStyle name="Comma [0] 4 5 2 4" xfId="30745"/>
    <cellStyle name="Comma [0] 4 5 2 5" xfId="20688"/>
    <cellStyle name="Comma [0] 4 5 2 6" xfId="55945"/>
    <cellStyle name="Comma [0] 4 5 3" xfId="3874"/>
    <cellStyle name="Comma [0] 4 5 3 2" xfId="12282"/>
    <cellStyle name="Comma [0] 4 5 3 2 2" xfId="43326"/>
    <cellStyle name="Comma [0] 4 5 3 3" xfId="33640"/>
    <cellStyle name="Comma [0] 4 5 3 4" xfId="23674"/>
    <cellStyle name="Comma [0] 4 5 4" xfId="9482"/>
    <cellStyle name="Comma [0] 4 5 4 2" xfId="44930"/>
    <cellStyle name="Comma [0] 4 5 4 3" xfId="35244"/>
    <cellStyle name="Comma [0] 4 5 4 4" xfId="25539"/>
    <cellStyle name="Comma [0] 4 5 5" xfId="37630"/>
    <cellStyle name="Comma [0] 4 5 6" xfId="27944"/>
    <cellStyle name="Comma [0] 4 5 7" xfId="47319"/>
    <cellStyle name="Comma [0] 4 5 8" xfId="50122"/>
    <cellStyle name="Comma [0] 4 5 9" xfId="17888"/>
    <cellStyle name="Comma [0] 4 6" xfId="6156"/>
    <cellStyle name="Comma [0] 4 6 2" xfId="14563"/>
    <cellStyle name="Comma [0] 4 6 2 2" xfId="43327"/>
    <cellStyle name="Comma [0] 4 6 2 3" xfId="33641"/>
    <cellStyle name="Comma [0] 4 6 2 4" xfId="23675"/>
    <cellStyle name="Comma [0] 4 6 3" xfId="26164"/>
    <cellStyle name="Comma [0] 4 6 3 2" xfId="45538"/>
    <cellStyle name="Comma [0] 4 6 3 3" xfId="35852"/>
    <cellStyle name="Comma [0] 4 6 4" xfId="39908"/>
    <cellStyle name="Comma [0] 4 6 5" xfId="30222"/>
    <cellStyle name="Comma [0] 4 6 6" xfId="20165"/>
    <cellStyle name="Comma [0] 4 6 7" xfId="55422"/>
    <cellStyle name="Comma [0] 4 7" xfId="3351"/>
    <cellStyle name="Comma [0] 4 7 2" xfId="11759"/>
    <cellStyle name="Comma [0] 4 7 2 2" xfId="43328"/>
    <cellStyle name="Comma [0] 4 7 2 3" xfId="33642"/>
    <cellStyle name="Comma [0] 4 7 2 4" xfId="23676"/>
    <cellStyle name="Comma [0] 4 7 3" xfId="42614"/>
    <cellStyle name="Comma [0] 4 7 4" xfId="32928"/>
    <cellStyle name="Comma [0] 4 7 5" xfId="22871"/>
    <cellStyle name="Comma [0] 4 8" xfId="8960"/>
    <cellStyle name="Comma [0] 4 8 2" xfId="42876"/>
    <cellStyle name="Comma [0] 4 8 3" xfId="33190"/>
    <cellStyle name="Comma [0] 4 8 4" xfId="23133"/>
    <cellStyle name="Comma [0] 4 9" xfId="23677"/>
    <cellStyle name="Comma [0] 4 9 2" xfId="43329"/>
    <cellStyle name="Comma [0] 4 9 3" xfId="33643"/>
    <cellStyle name="Comma [0] 42 2" xfId="277"/>
    <cellStyle name="Comma [0] 42 2 10" xfId="2488"/>
    <cellStyle name="Comma [0] 42 2 10 2" xfId="8111"/>
    <cellStyle name="Comma [0] 42 2 10 2 2" xfId="16518"/>
    <cellStyle name="Comma [0] 42 2 10 2 2 2" xfId="41863"/>
    <cellStyle name="Comma [0] 42 2 10 2 3" xfId="32177"/>
    <cellStyle name="Comma [0] 42 2 10 2 4" xfId="22120"/>
    <cellStyle name="Comma [0] 42 2 10 2 5" xfId="57377"/>
    <cellStyle name="Comma [0] 42 2 10 3" xfId="5306"/>
    <cellStyle name="Comma [0] 42 2 10 3 2" xfId="13714"/>
    <cellStyle name="Comma [0] 42 2 10 3 2 2" xfId="43330"/>
    <cellStyle name="Comma [0] 42 2 10 3 3" xfId="33644"/>
    <cellStyle name="Comma [0] 42 2 10 3 4" xfId="23678"/>
    <cellStyle name="Comma [0] 42 2 10 4" xfId="10911"/>
    <cellStyle name="Comma [0] 42 2 10 4 2" xfId="39059"/>
    <cellStyle name="Comma [0] 42 2 10 5" xfId="29373"/>
    <cellStyle name="Comma [0] 42 2 10 6" xfId="48749"/>
    <cellStyle name="Comma [0] 42 2 10 7" xfId="51551"/>
    <cellStyle name="Comma [0] 42 2 10 8" xfId="19317"/>
    <cellStyle name="Comma [0] 42 2 10 9" xfId="54574"/>
    <cellStyle name="Comma [0] 42 2 11" xfId="2916"/>
    <cellStyle name="Comma [0] 42 2 11 2" xfId="8539"/>
    <cellStyle name="Comma [0] 42 2 11 2 2" xfId="16946"/>
    <cellStyle name="Comma [0] 42 2 11 2 2 2" xfId="42291"/>
    <cellStyle name="Comma [0] 42 2 11 2 3" xfId="32605"/>
    <cellStyle name="Comma [0] 42 2 11 2 4" xfId="22548"/>
    <cellStyle name="Comma [0] 42 2 11 2 5" xfId="57805"/>
    <cellStyle name="Comma [0] 42 2 11 3" xfId="5734"/>
    <cellStyle name="Comma [0] 42 2 11 3 2" xfId="14142"/>
    <cellStyle name="Comma [0] 42 2 11 3 2 2" xfId="43331"/>
    <cellStyle name="Comma [0] 42 2 11 3 3" xfId="33645"/>
    <cellStyle name="Comma [0] 42 2 11 3 4" xfId="23679"/>
    <cellStyle name="Comma [0] 42 2 11 4" xfId="11339"/>
    <cellStyle name="Comma [0] 42 2 11 4 2" xfId="39487"/>
    <cellStyle name="Comma [0] 42 2 11 5" xfId="29801"/>
    <cellStyle name="Comma [0] 42 2 11 6" xfId="49177"/>
    <cellStyle name="Comma [0] 42 2 11 7" xfId="51979"/>
    <cellStyle name="Comma [0] 42 2 11 8" xfId="19745"/>
    <cellStyle name="Comma [0] 42 2 11 9" xfId="55002"/>
    <cellStyle name="Comma [0] 42 2 12" xfId="6160"/>
    <cellStyle name="Comma [0] 42 2 12 2" xfId="14567"/>
    <cellStyle name="Comma [0] 42 2 12 2 2" xfId="43332"/>
    <cellStyle name="Comma [0] 42 2 12 2 3" xfId="33646"/>
    <cellStyle name="Comma [0] 42 2 12 2 4" xfId="23680"/>
    <cellStyle name="Comma [0] 42 2 12 3" xfId="39912"/>
    <cellStyle name="Comma [0] 42 2 12 4" xfId="30226"/>
    <cellStyle name="Comma [0] 42 2 12 5" xfId="20169"/>
    <cellStyle name="Comma [0] 42 2 12 6" xfId="55426"/>
    <cellStyle name="Comma [0] 42 2 13" xfId="3355"/>
    <cellStyle name="Comma [0] 42 2 13 2" xfId="11763"/>
    <cellStyle name="Comma [0] 42 2 13 2 2" xfId="42617"/>
    <cellStyle name="Comma [0] 42 2 13 3" xfId="32931"/>
    <cellStyle name="Comma [0] 42 2 13 4" xfId="22874"/>
    <cellStyle name="Comma [0] 42 2 14" xfId="8964"/>
    <cellStyle name="Comma [0] 42 2 14 2" xfId="42881"/>
    <cellStyle name="Comma [0] 42 2 14 3" xfId="33195"/>
    <cellStyle name="Comma [0] 42 2 14 4" xfId="23138"/>
    <cellStyle name="Comma [0] 42 2 15" xfId="24939"/>
    <cellStyle name="Comma [0] 42 2 15 2" xfId="44335"/>
    <cellStyle name="Comma [0] 42 2 15 3" xfId="34649"/>
    <cellStyle name="Comma [0] 42 2 16" xfId="37112"/>
    <cellStyle name="Comma [0] 42 2 17" xfId="27426"/>
    <cellStyle name="Comma [0] 42 2 18" xfId="46799"/>
    <cellStyle name="Comma [0] 42 2 19" xfId="49604"/>
    <cellStyle name="Comma [0] 42 2 2" xfId="278"/>
    <cellStyle name="Comma [0] 42 2 2 10" xfId="8965"/>
    <cellStyle name="Comma [0] 42 2 2 10 2" xfId="42882"/>
    <cellStyle name="Comma [0] 42 2 2 10 3" xfId="33196"/>
    <cellStyle name="Comma [0] 42 2 2 10 4" xfId="23139"/>
    <cellStyle name="Comma [0] 42 2 2 11" xfId="24940"/>
    <cellStyle name="Comma [0] 42 2 2 11 2" xfId="44336"/>
    <cellStyle name="Comma [0] 42 2 2 11 3" xfId="34650"/>
    <cellStyle name="Comma [0] 42 2 2 12" xfId="37113"/>
    <cellStyle name="Comma [0] 42 2 2 13" xfId="27427"/>
    <cellStyle name="Comma [0] 42 2 2 14" xfId="46800"/>
    <cellStyle name="Comma [0] 42 2 2 15" xfId="49605"/>
    <cellStyle name="Comma [0] 42 2 2 16" xfId="17371"/>
    <cellStyle name="Comma [0] 42 2 2 17" xfId="52306"/>
    <cellStyle name="Comma [0] 42 2 2 18" xfId="52628"/>
    <cellStyle name="Comma [0] 42 2 2 19" xfId="58140"/>
    <cellStyle name="Comma [0] 42 2 2 2" xfId="279"/>
    <cellStyle name="Comma [0] 42 2 2 2 10" xfId="24941"/>
    <cellStyle name="Comma [0] 42 2 2 2 10 2" xfId="44337"/>
    <cellStyle name="Comma [0] 42 2 2 2 10 3" xfId="34651"/>
    <cellStyle name="Comma [0] 42 2 2 2 11" xfId="37114"/>
    <cellStyle name="Comma [0] 42 2 2 2 12" xfId="27428"/>
    <cellStyle name="Comma [0] 42 2 2 2 13" xfId="46801"/>
    <cellStyle name="Comma [0] 42 2 2 2 14" xfId="49606"/>
    <cellStyle name="Comma [0] 42 2 2 2 15" xfId="17372"/>
    <cellStyle name="Comma [0] 42 2 2 2 16" xfId="52307"/>
    <cellStyle name="Comma [0] 42 2 2 2 17" xfId="52629"/>
    <cellStyle name="Comma [0] 42 2 2 2 2" xfId="1524"/>
    <cellStyle name="Comma [0] 42 2 2 2 2 10" xfId="53688"/>
    <cellStyle name="Comma [0] 42 2 2 2 2 2" xfId="7222"/>
    <cellStyle name="Comma [0] 42 2 2 2 2 2 2" xfId="15629"/>
    <cellStyle name="Comma [0] 42 2 2 2 2 2 2 2" xfId="46457"/>
    <cellStyle name="Comma [0] 42 2 2 2 2 2 2 3" xfId="36771"/>
    <cellStyle name="Comma [0] 42 2 2 2 2 2 2 4" xfId="27084"/>
    <cellStyle name="Comma [0] 42 2 2 2 2 2 3" xfId="25867"/>
    <cellStyle name="Comma [0] 42 2 2 2 2 2 3 2" xfId="45257"/>
    <cellStyle name="Comma [0] 42 2 2 2 2 2 3 3" xfId="35571"/>
    <cellStyle name="Comma [0] 42 2 2 2 2 2 4" xfId="40974"/>
    <cellStyle name="Comma [0] 42 2 2 2 2 2 5" xfId="31288"/>
    <cellStyle name="Comma [0] 42 2 2 2 2 2 6" xfId="21231"/>
    <cellStyle name="Comma [0] 42 2 2 2 2 2 7" xfId="56488"/>
    <cellStyle name="Comma [0] 42 2 2 2 2 3" xfId="4417"/>
    <cellStyle name="Comma [0] 42 2 2 2 2 3 2" xfId="12825"/>
    <cellStyle name="Comma [0] 42 2 2 2 2 3 2 2" xfId="45864"/>
    <cellStyle name="Comma [0] 42 2 2 2 2 3 2 3" xfId="36178"/>
    <cellStyle name="Comma [0] 42 2 2 2 2 3 2 4" xfId="26490"/>
    <cellStyle name="Comma [0] 42 2 2 2 2 3 3" xfId="43333"/>
    <cellStyle name="Comma [0] 42 2 2 2 2 3 4" xfId="33647"/>
    <cellStyle name="Comma [0] 42 2 2 2 2 3 5" xfId="23681"/>
    <cellStyle name="Comma [0] 42 2 2 2 2 4" xfId="10025"/>
    <cellStyle name="Comma [0] 42 2 2 2 2 4 2" xfId="44664"/>
    <cellStyle name="Comma [0] 42 2 2 2 2 4 3" xfId="34978"/>
    <cellStyle name="Comma [0] 42 2 2 2 2 4 4" xfId="25269"/>
    <cellStyle name="Comma [0] 42 2 2 2 2 5" xfId="38173"/>
    <cellStyle name="Comma [0] 42 2 2 2 2 6" xfId="28487"/>
    <cellStyle name="Comma [0] 42 2 2 2 2 7" xfId="47862"/>
    <cellStyle name="Comma [0] 42 2 2 2 2 8" xfId="50665"/>
    <cellStyle name="Comma [0] 42 2 2 2 2 9" xfId="18431"/>
    <cellStyle name="Comma [0] 42 2 2 2 3" xfId="945"/>
    <cellStyle name="Comma [0] 42 2 2 2 3 2" xfId="6684"/>
    <cellStyle name="Comma [0] 42 2 2 2 3 2 2" xfId="15091"/>
    <cellStyle name="Comma [0] 42 2 2 2 3 2 2 2" xfId="46136"/>
    <cellStyle name="Comma [0] 42 2 2 2 3 2 2 3" xfId="36450"/>
    <cellStyle name="Comma [0] 42 2 2 2 3 2 2 4" xfId="26763"/>
    <cellStyle name="Comma [0] 42 2 2 2 3 2 3" xfId="40436"/>
    <cellStyle name="Comma [0] 42 2 2 2 3 2 4" xfId="30750"/>
    <cellStyle name="Comma [0] 42 2 2 2 3 2 5" xfId="20693"/>
    <cellStyle name="Comma [0] 42 2 2 2 3 2 6" xfId="55950"/>
    <cellStyle name="Comma [0] 42 2 2 2 3 3" xfId="3879"/>
    <cellStyle name="Comma [0] 42 2 2 2 3 3 2" xfId="12287"/>
    <cellStyle name="Comma [0] 42 2 2 2 3 3 2 2" xfId="44936"/>
    <cellStyle name="Comma [0] 42 2 2 2 3 3 3" xfId="35250"/>
    <cellStyle name="Comma [0] 42 2 2 2 3 3 4" xfId="25545"/>
    <cellStyle name="Comma [0] 42 2 2 2 3 4" xfId="9487"/>
    <cellStyle name="Comma [0] 42 2 2 2 3 4 2" xfId="37635"/>
    <cellStyle name="Comma [0] 42 2 2 2 3 5" xfId="27949"/>
    <cellStyle name="Comma [0] 42 2 2 2 3 6" xfId="47324"/>
    <cellStyle name="Comma [0] 42 2 2 2 3 7" xfId="50127"/>
    <cellStyle name="Comma [0] 42 2 2 2 3 8" xfId="17893"/>
    <cellStyle name="Comma [0] 42 2 2 2 3 9" xfId="53150"/>
    <cellStyle name="Comma [0] 42 2 2 2 4" xfId="1998"/>
    <cellStyle name="Comma [0] 42 2 2 2 4 2" xfId="7652"/>
    <cellStyle name="Comma [0] 42 2 2 2 4 2 2" xfId="16059"/>
    <cellStyle name="Comma [0] 42 2 2 2 4 2 2 2" xfId="41404"/>
    <cellStyle name="Comma [0] 42 2 2 2 4 2 3" xfId="31718"/>
    <cellStyle name="Comma [0] 42 2 2 2 4 2 4" xfId="21661"/>
    <cellStyle name="Comma [0] 42 2 2 2 4 2 5" xfId="56918"/>
    <cellStyle name="Comma [0] 42 2 2 2 4 3" xfId="4847"/>
    <cellStyle name="Comma [0] 42 2 2 2 4 3 2" xfId="13255"/>
    <cellStyle name="Comma [0] 42 2 2 2 4 3 2 2" xfId="45544"/>
    <cellStyle name="Comma [0] 42 2 2 2 4 3 3" xfId="35858"/>
    <cellStyle name="Comma [0] 42 2 2 2 4 3 4" xfId="26170"/>
    <cellStyle name="Comma [0] 42 2 2 2 4 4" xfId="10455"/>
    <cellStyle name="Comma [0] 42 2 2 2 4 4 2" xfId="38603"/>
    <cellStyle name="Comma [0] 42 2 2 2 4 5" xfId="28917"/>
    <cellStyle name="Comma [0] 42 2 2 2 4 6" xfId="48292"/>
    <cellStyle name="Comma [0] 42 2 2 2 4 7" xfId="51095"/>
    <cellStyle name="Comma [0] 42 2 2 2 4 8" xfId="18861"/>
    <cellStyle name="Comma [0] 42 2 2 2 4 9" xfId="54118"/>
    <cellStyle name="Comma [0] 42 2 2 2 5" xfId="2490"/>
    <cellStyle name="Comma [0] 42 2 2 2 5 2" xfId="8113"/>
    <cellStyle name="Comma [0] 42 2 2 2 5 2 2" xfId="16520"/>
    <cellStyle name="Comma [0] 42 2 2 2 5 2 2 2" xfId="41865"/>
    <cellStyle name="Comma [0] 42 2 2 2 5 2 3" xfId="32179"/>
    <cellStyle name="Comma [0] 42 2 2 2 5 2 4" xfId="22122"/>
    <cellStyle name="Comma [0] 42 2 2 2 5 2 5" xfId="57379"/>
    <cellStyle name="Comma [0] 42 2 2 2 5 3" xfId="5308"/>
    <cellStyle name="Comma [0] 42 2 2 2 5 3 2" xfId="13716"/>
    <cellStyle name="Comma [0] 42 2 2 2 5 3 3" xfId="39061"/>
    <cellStyle name="Comma [0] 42 2 2 2 5 4" xfId="10913"/>
    <cellStyle name="Comma [0] 42 2 2 2 5 4 2" xfId="29375"/>
    <cellStyle name="Comma [0] 42 2 2 2 5 5" xfId="48751"/>
    <cellStyle name="Comma [0] 42 2 2 2 5 6" xfId="51553"/>
    <cellStyle name="Comma [0] 42 2 2 2 5 7" xfId="19319"/>
    <cellStyle name="Comma [0] 42 2 2 2 5 8" xfId="54576"/>
    <cellStyle name="Comma [0] 42 2 2 2 6" xfId="2918"/>
    <cellStyle name="Comma [0] 42 2 2 2 6 2" xfId="8541"/>
    <cellStyle name="Comma [0] 42 2 2 2 6 2 2" xfId="16948"/>
    <cellStyle name="Comma [0] 42 2 2 2 6 2 2 2" xfId="42293"/>
    <cellStyle name="Comma [0] 42 2 2 2 6 2 3" xfId="32607"/>
    <cellStyle name="Comma [0] 42 2 2 2 6 2 4" xfId="22550"/>
    <cellStyle name="Comma [0] 42 2 2 2 6 2 5" xfId="57807"/>
    <cellStyle name="Comma [0] 42 2 2 2 6 3" xfId="5736"/>
    <cellStyle name="Comma [0] 42 2 2 2 6 3 2" xfId="14144"/>
    <cellStyle name="Comma [0] 42 2 2 2 6 3 3" xfId="39489"/>
    <cellStyle name="Comma [0] 42 2 2 2 6 4" xfId="11341"/>
    <cellStyle name="Comma [0] 42 2 2 2 6 4 2" xfId="29803"/>
    <cellStyle name="Comma [0] 42 2 2 2 6 5" xfId="49179"/>
    <cellStyle name="Comma [0] 42 2 2 2 6 6" xfId="51981"/>
    <cellStyle name="Comma [0] 42 2 2 2 6 7" xfId="19747"/>
    <cellStyle name="Comma [0] 42 2 2 2 6 8" xfId="55004"/>
    <cellStyle name="Comma [0] 42 2 2 2 7" xfId="6162"/>
    <cellStyle name="Comma [0] 42 2 2 2 7 2" xfId="14569"/>
    <cellStyle name="Comma [0] 42 2 2 2 7 2 2" xfId="39914"/>
    <cellStyle name="Comma [0] 42 2 2 2 7 3" xfId="30228"/>
    <cellStyle name="Comma [0] 42 2 2 2 7 4" xfId="20171"/>
    <cellStyle name="Comma [0] 42 2 2 2 7 5" xfId="55428"/>
    <cellStyle name="Comma [0] 42 2 2 2 8" xfId="3357"/>
    <cellStyle name="Comma [0] 42 2 2 2 8 2" xfId="11765"/>
    <cellStyle name="Comma [0] 42 2 2 2 8 2 2" xfId="42619"/>
    <cellStyle name="Comma [0] 42 2 2 2 8 3" xfId="32933"/>
    <cellStyle name="Comma [0] 42 2 2 2 8 4" xfId="22876"/>
    <cellStyle name="Comma [0] 42 2 2 2 9" xfId="8966"/>
    <cellStyle name="Comma [0] 42 2 2 2 9 2" xfId="42883"/>
    <cellStyle name="Comma [0] 42 2 2 2 9 3" xfId="33197"/>
    <cellStyle name="Comma [0] 42 2 2 2 9 4" xfId="23140"/>
    <cellStyle name="Comma [0] 42 2 2 3" xfId="1523"/>
    <cellStyle name="Comma [0] 42 2 2 3 10" xfId="53687"/>
    <cellStyle name="Comma [0] 42 2 2 3 2" xfId="7221"/>
    <cellStyle name="Comma [0] 42 2 2 3 2 2" xfId="15628"/>
    <cellStyle name="Comma [0] 42 2 2 3 2 2 2" xfId="27083"/>
    <cellStyle name="Comma [0] 42 2 2 3 2 2 2 2" xfId="46456"/>
    <cellStyle name="Comma [0] 42 2 2 3 2 2 2 3" xfId="36770"/>
    <cellStyle name="Comma [0] 42 2 2 3 2 2 3" xfId="43335"/>
    <cellStyle name="Comma [0] 42 2 2 3 2 2 4" xfId="33649"/>
    <cellStyle name="Comma [0] 42 2 2 3 2 2 5" xfId="23683"/>
    <cellStyle name="Comma [0] 42 2 2 3 2 3" xfId="25866"/>
    <cellStyle name="Comma [0] 42 2 2 3 2 3 2" xfId="45256"/>
    <cellStyle name="Comma [0] 42 2 2 3 2 3 3" xfId="35570"/>
    <cellStyle name="Comma [0] 42 2 2 3 2 4" xfId="40973"/>
    <cellStyle name="Comma [0] 42 2 2 3 2 5" xfId="31287"/>
    <cellStyle name="Comma [0] 42 2 2 3 2 6" xfId="21230"/>
    <cellStyle name="Comma [0] 42 2 2 3 2 7" xfId="56487"/>
    <cellStyle name="Comma [0] 42 2 2 3 3" xfId="4416"/>
    <cellStyle name="Comma [0] 42 2 2 3 3 2" xfId="12824"/>
    <cellStyle name="Comma [0] 42 2 2 3 3 2 2" xfId="45863"/>
    <cellStyle name="Comma [0] 42 2 2 3 3 2 3" xfId="36177"/>
    <cellStyle name="Comma [0] 42 2 2 3 3 2 4" xfId="26489"/>
    <cellStyle name="Comma [0] 42 2 2 3 3 3" xfId="43334"/>
    <cellStyle name="Comma [0] 42 2 2 3 3 4" xfId="33648"/>
    <cellStyle name="Comma [0] 42 2 2 3 3 5" xfId="23682"/>
    <cellStyle name="Comma [0] 42 2 2 3 4" xfId="10024"/>
    <cellStyle name="Comma [0] 42 2 2 3 4 2" xfId="44663"/>
    <cellStyle name="Comma [0] 42 2 2 3 4 3" xfId="34977"/>
    <cellStyle name="Comma [0] 42 2 2 3 4 4" xfId="25268"/>
    <cellStyle name="Comma [0] 42 2 2 3 5" xfId="38172"/>
    <cellStyle name="Comma [0] 42 2 2 3 6" xfId="28486"/>
    <cellStyle name="Comma [0] 42 2 2 3 7" xfId="47861"/>
    <cellStyle name="Comma [0] 42 2 2 3 8" xfId="50664"/>
    <cellStyle name="Comma [0] 42 2 2 3 9" xfId="18430"/>
    <cellStyle name="Comma [0] 42 2 2 4" xfId="944"/>
    <cellStyle name="Comma [0] 42 2 2 4 10" xfId="53149"/>
    <cellStyle name="Comma [0] 42 2 2 4 2" xfId="6683"/>
    <cellStyle name="Comma [0] 42 2 2 4 2 2" xfId="15090"/>
    <cellStyle name="Comma [0] 42 2 2 4 2 2 2" xfId="46135"/>
    <cellStyle name="Comma [0] 42 2 2 4 2 2 3" xfId="36449"/>
    <cellStyle name="Comma [0] 42 2 2 4 2 2 4" xfId="26762"/>
    <cellStyle name="Comma [0] 42 2 2 4 2 3" xfId="40435"/>
    <cellStyle name="Comma [0] 42 2 2 4 2 4" xfId="30749"/>
    <cellStyle name="Comma [0] 42 2 2 4 2 5" xfId="20692"/>
    <cellStyle name="Comma [0] 42 2 2 4 2 6" xfId="55949"/>
    <cellStyle name="Comma [0] 42 2 2 4 3" xfId="3878"/>
    <cellStyle name="Comma [0] 42 2 2 4 3 2" xfId="12286"/>
    <cellStyle name="Comma [0] 42 2 2 4 3 2 2" xfId="43336"/>
    <cellStyle name="Comma [0] 42 2 2 4 3 3" xfId="33650"/>
    <cellStyle name="Comma [0] 42 2 2 4 3 4" xfId="23684"/>
    <cellStyle name="Comma [0] 42 2 2 4 4" xfId="9486"/>
    <cellStyle name="Comma [0] 42 2 2 4 4 2" xfId="44935"/>
    <cellStyle name="Comma [0] 42 2 2 4 4 3" xfId="35249"/>
    <cellStyle name="Comma [0] 42 2 2 4 4 4" xfId="25544"/>
    <cellStyle name="Comma [0] 42 2 2 4 5" xfId="37634"/>
    <cellStyle name="Comma [0] 42 2 2 4 6" xfId="27948"/>
    <cellStyle name="Comma [0] 42 2 2 4 7" xfId="47323"/>
    <cellStyle name="Comma [0] 42 2 2 4 8" xfId="50126"/>
    <cellStyle name="Comma [0] 42 2 2 4 9" xfId="17892"/>
    <cellStyle name="Comma [0] 42 2 2 5" xfId="1997"/>
    <cellStyle name="Comma [0] 42 2 2 5 10" xfId="54117"/>
    <cellStyle name="Comma [0] 42 2 2 5 2" xfId="7651"/>
    <cellStyle name="Comma [0] 42 2 2 5 2 2" xfId="16058"/>
    <cellStyle name="Comma [0] 42 2 2 5 2 2 2" xfId="41403"/>
    <cellStyle name="Comma [0] 42 2 2 5 2 3" xfId="31717"/>
    <cellStyle name="Comma [0] 42 2 2 5 2 4" xfId="21660"/>
    <cellStyle name="Comma [0] 42 2 2 5 2 5" xfId="56917"/>
    <cellStyle name="Comma [0] 42 2 2 5 3" xfId="4846"/>
    <cellStyle name="Comma [0] 42 2 2 5 3 2" xfId="13254"/>
    <cellStyle name="Comma [0] 42 2 2 5 3 2 2" xfId="43337"/>
    <cellStyle name="Comma [0] 42 2 2 5 3 3" xfId="33651"/>
    <cellStyle name="Comma [0] 42 2 2 5 3 4" xfId="23685"/>
    <cellStyle name="Comma [0] 42 2 2 5 4" xfId="10454"/>
    <cellStyle name="Comma [0] 42 2 2 5 4 2" xfId="45543"/>
    <cellStyle name="Comma [0] 42 2 2 5 4 3" xfId="35857"/>
    <cellStyle name="Comma [0] 42 2 2 5 4 4" xfId="26169"/>
    <cellStyle name="Comma [0] 42 2 2 5 5" xfId="38602"/>
    <cellStyle name="Comma [0] 42 2 2 5 6" xfId="28916"/>
    <cellStyle name="Comma [0] 42 2 2 5 7" xfId="48291"/>
    <cellStyle name="Comma [0] 42 2 2 5 8" xfId="51094"/>
    <cellStyle name="Comma [0] 42 2 2 5 9" xfId="18860"/>
    <cellStyle name="Comma [0] 42 2 2 6" xfId="2489"/>
    <cellStyle name="Comma [0] 42 2 2 6 2" xfId="8112"/>
    <cellStyle name="Comma [0] 42 2 2 6 2 2" xfId="16519"/>
    <cellStyle name="Comma [0] 42 2 2 6 2 2 2" xfId="41864"/>
    <cellStyle name="Comma [0] 42 2 2 6 2 3" xfId="32178"/>
    <cellStyle name="Comma [0] 42 2 2 6 2 4" xfId="22121"/>
    <cellStyle name="Comma [0] 42 2 2 6 2 5" xfId="57378"/>
    <cellStyle name="Comma [0] 42 2 2 6 3" xfId="5307"/>
    <cellStyle name="Comma [0] 42 2 2 6 3 2" xfId="13715"/>
    <cellStyle name="Comma [0] 42 2 2 6 3 3" xfId="39060"/>
    <cellStyle name="Comma [0] 42 2 2 6 4" xfId="10912"/>
    <cellStyle name="Comma [0] 42 2 2 6 4 2" xfId="29374"/>
    <cellStyle name="Comma [0] 42 2 2 6 5" xfId="48750"/>
    <cellStyle name="Comma [0] 42 2 2 6 6" xfId="51552"/>
    <cellStyle name="Comma [0] 42 2 2 6 7" xfId="19318"/>
    <cellStyle name="Comma [0] 42 2 2 6 8" xfId="54575"/>
    <cellStyle name="Comma [0] 42 2 2 7" xfId="2917"/>
    <cellStyle name="Comma [0] 42 2 2 7 2" xfId="8540"/>
    <cellStyle name="Comma [0] 42 2 2 7 2 2" xfId="16947"/>
    <cellStyle name="Comma [0] 42 2 2 7 2 2 2" xfId="42292"/>
    <cellStyle name="Comma [0] 42 2 2 7 2 3" xfId="32606"/>
    <cellStyle name="Comma [0] 42 2 2 7 2 4" xfId="22549"/>
    <cellStyle name="Comma [0] 42 2 2 7 2 5" xfId="57806"/>
    <cellStyle name="Comma [0] 42 2 2 7 3" xfId="5735"/>
    <cellStyle name="Comma [0] 42 2 2 7 3 2" xfId="14143"/>
    <cellStyle name="Comma [0] 42 2 2 7 3 3" xfId="39488"/>
    <cellStyle name="Comma [0] 42 2 2 7 4" xfId="11340"/>
    <cellStyle name="Comma [0] 42 2 2 7 4 2" xfId="29802"/>
    <cellStyle name="Comma [0] 42 2 2 7 5" xfId="49178"/>
    <cellStyle name="Comma [0] 42 2 2 7 6" xfId="51980"/>
    <cellStyle name="Comma [0] 42 2 2 7 7" xfId="19746"/>
    <cellStyle name="Comma [0] 42 2 2 7 8" xfId="55003"/>
    <cellStyle name="Comma [0] 42 2 2 8" xfId="6161"/>
    <cellStyle name="Comma [0] 42 2 2 8 2" xfId="14568"/>
    <cellStyle name="Comma [0] 42 2 2 8 2 2" xfId="39913"/>
    <cellStyle name="Comma [0] 42 2 2 8 3" xfId="30227"/>
    <cellStyle name="Comma [0] 42 2 2 8 4" xfId="20170"/>
    <cellStyle name="Comma [0] 42 2 2 8 5" xfId="55427"/>
    <cellStyle name="Comma [0] 42 2 2 9" xfId="3356"/>
    <cellStyle name="Comma [0] 42 2 2 9 2" xfId="11764"/>
    <cellStyle name="Comma [0] 42 2 2 9 2 2" xfId="42618"/>
    <cellStyle name="Comma [0] 42 2 2 9 3" xfId="32932"/>
    <cellStyle name="Comma [0] 42 2 2 9 4" xfId="22875"/>
    <cellStyle name="Comma [0] 42 2 20" xfId="17370"/>
    <cellStyle name="Comma [0] 42 2 21" xfId="52305"/>
    <cellStyle name="Comma [0] 42 2 22" xfId="52627"/>
    <cellStyle name="Comma [0] 42 2 23" xfId="58133"/>
    <cellStyle name="Comma [0] 42 2 3" xfId="280"/>
    <cellStyle name="Comma [0] 42 2 3 10" xfId="3358"/>
    <cellStyle name="Comma [0] 42 2 3 10 2" xfId="11766"/>
    <cellStyle name="Comma [0] 42 2 3 10 2 2" xfId="42620"/>
    <cellStyle name="Comma [0] 42 2 3 10 3" xfId="32934"/>
    <cellStyle name="Comma [0] 42 2 3 10 4" xfId="22877"/>
    <cellStyle name="Comma [0] 42 2 3 11" xfId="8967"/>
    <cellStyle name="Comma [0] 42 2 3 11 2" xfId="42884"/>
    <cellStyle name="Comma [0] 42 2 3 11 3" xfId="33198"/>
    <cellStyle name="Comma [0] 42 2 3 11 4" xfId="23141"/>
    <cellStyle name="Comma [0] 42 2 3 12" xfId="24942"/>
    <cellStyle name="Comma [0] 42 2 3 12 2" xfId="44338"/>
    <cellStyle name="Comma [0] 42 2 3 12 3" xfId="34652"/>
    <cellStyle name="Comma [0] 42 2 3 13" xfId="37115"/>
    <cellStyle name="Comma [0] 42 2 3 14" xfId="27429"/>
    <cellStyle name="Comma [0] 42 2 3 15" xfId="46802"/>
    <cellStyle name="Comma [0] 42 2 3 16" xfId="49607"/>
    <cellStyle name="Comma [0] 42 2 3 17" xfId="17373"/>
    <cellStyle name="Comma [0] 42 2 3 18" xfId="52308"/>
    <cellStyle name="Comma [0] 42 2 3 19" xfId="52630"/>
    <cellStyle name="Comma [0] 42 2 3 2" xfId="281"/>
    <cellStyle name="Comma [0] 42 2 3 2 10" xfId="24943"/>
    <cellStyle name="Comma [0] 42 2 3 2 10 2" xfId="44339"/>
    <cellStyle name="Comma [0] 42 2 3 2 10 3" xfId="34653"/>
    <cellStyle name="Comma [0] 42 2 3 2 11" xfId="37116"/>
    <cellStyle name="Comma [0] 42 2 3 2 12" xfId="27430"/>
    <cellStyle name="Comma [0] 42 2 3 2 13" xfId="46803"/>
    <cellStyle name="Comma [0] 42 2 3 2 14" xfId="49608"/>
    <cellStyle name="Comma [0] 42 2 3 2 15" xfId="17374"/>
    <cellStyle name="Comma [0] 42 2 3 2 16" xfId="52309"/>
    <cellStyle name="Comma [0] 42 2 3 2 17" xfId="52631"/>
    <cellStyle name="Comma [0] 42 2 3 2 2" xfId="1526"/>
    <cellStyle name="Comma [0] 42 2 3 2 2 10" xfId="53690"/>
    <cellStyle name="Comma [0] 42 2 3 2 2 2" xfId="7224"/>
    <cellStyle name="Comma [0] 42 2 3 2 2 2 2" xfId="15631"/>
    <cellStyle name="Comma [0] 42 2 3 2 2 2 2 2" xfId="46459"/>
    <cellStyle name="Comma [0] 42 2 3 2 2 2 2 3" xfId="36773"/>
    <cellStyle name="Comma [0] 42 2 3 2 2 2 2 4" xfId="27086"/>
    <cellStyle name="Comma [0] 42 2 3 2 2 2 3" xfId="25869"/>
    <cellStyle name="Comma [0] 42 2 3 2 2 2 3 2" xfId="45259"/>
    <cellStyle name="Comma [0] 42 2 3 2 2 2 3 3" xfId="35573"/>
    <cellStyle name="Comma [0] 42 2 3 2 2 2 4" xfId="40976"/>
    <cellStyle name="Comma [0] 42 2 3 2 2 2 5" xfId="31290"/>
    <cellStyle name="Comma [0] 42 2 3 2 2 2 6" xfId="21233"/>
    <cellStyle name="Comma [0] 42 2 3 2 2 2 7" xfId="56490"/>
    <cellStyle name="Comma [0] 42 2 3 2 2 3" xfId="4419"/>
    <cellStyle name="Comma [0] 42 2 3 2 2 3 2" xfId="12827"/>
    <cellStyle name="Comma [0] 42 2 3 2 2 3 2 2" xfId="45866"/>
    <cellStyle name="Comma [0] 42 2 3 2 2 3 2 3" xfId="36180"/>
    <cellStyle name="Comma [0] 42 2 3 2 2 3 2 4" xfId="26492"/>
    <cellStyle name="Comma [0] 42 2 3 2 2 3 3" xfId="43338"/>
    <cellStyle name="Comma [0] 42 2 3 2 2 3 4" xfId="33652"/>
    <cellStyle name="Comma [0] 42 2 3 2 2 3 5" xfId="23686"/>
    <cellStyle name="Comma [0] 42 2 3 2 2 4" xfId="10027"/>
    <cellStyle name="Comma [0] 42 2 3 2 2 4 2" xfId="44666"/>
    <cellStyle name="Comma [0] 42 2 3 2 2 4 3" xfId="34980"/>
    <cellStyle name="Comma [0] 42 2 3 2 2 4 4" xfId="25271"/>
    <cellStyle name="Comma [0] 42 2 3 2 2 5" xfId="38175"/>
    <cellStyle name="Comma [0] 42 2 3 2 2 6" xfId="28489"/>
    <cellStyle name="Comma [0] 42 2 3 2 2 7" xfId="47864"/>
    <cellStyle name="Comma [0] 42 2 3 2 2 8" xfId="50667"/>
    <cellStyle name="Comma [0] 42 2 3 2 2 9" xfId="18433"/>
    <cellStyle name="Comma [0] 42 2 3 2 3" xfId="947"/>
    <cellStyle name="Comma [0] 42 2 3 2 3 10" xfId="53152"/>
    <cellStyle name="Comma [0] 42 2 3 2 3 2" xfId="6686"/>
    <cellStyle name="Comma [0] 42 2 3 2 3 2 2" xfId="15093"/>
    <cellStyle name="Comma [0] 42 2 3 2 3 2 2 2" xfId="46138"/>
    <cellStyle name="Comma [0] 42 2 3 2 3 2 2 3" xfId="36452"/>
    <cellStyle name="Comma [0] 42 2 3 2 3 2 2 4" xfId="26765"/>
    <cellStyle name="Comma [0] 42 2 3 2 3 2 3" xfId="40438"/>
    <cellStyle name="Comma [0] 42 2 3 2 3 2 4" xfId="30752"/>
    <cellStyle name="Comma [0] 42 2 3 2 3 2 5" xfId="20695"/>
    <cellStyle name="Comma [0] 42 2 3 2 3 2 6" xfId="55952"/>
    <cellStyle name="Comma [0] 42 2 3 2 3 3" xfId="3881"/>
    <cellStyle name="Comma [0] 42 2 3 2 3 3 2" xfId="12289"/>
    <cellStyle name="Comma [0] 42 2 3 2 3 3 2 2" xfId="43339"/>
    <cellStyle name="Comma [0] 42 2 3 2 3 3 3" xfId="33653"/>
    <cellStyle name="Comma [0] 42 2 3 2 3 3 4" xfId="23687"/>
    <cellStyle name="Comma [0] 42 2 3 2 3 4" xfId="9489"/>
    <cellStyle name="Comma [0] 42 2 3 2 3 4 2" xfId="44938"/>
    <cellStyle name="Comma [0] 42 2 3 2 3 4 3" xfId="35252"/>
    <cellStyle name="Comma [0] 42 2 3 2 3 4 4" xfId="25547"/>
    <cellStyle name="Comma [0] 42 2 3 2 3 5" xfId="37637"/>
    <cellStyle name="Comma [0] 42 2 3 2 3 6" xfId="27951"/>
    <cellStyle name="Comma [0] 42 2 3 2 3 7" xfId="47326"/>
    <cellStyle name="Comma [0] 42 2 3 2 3 8" xfId="50129"/>
    <cellStyle name="Comma [0] 42 2 3 2 3 9" xfId="17895"/>
    <cellStyle name="Comma [0] 42 2 3 2 4" xfId="2000"/>
    <cellStyle name="Comma [0] 42 2 3 2 4 2" xfId="7654"/>
    <cellStyle name="Comma [0] 42 2 3 2 4 2 2" xfId="16061"/>
    <cellStyle name="Comma [0] 42 2 3 2 4 2 2 2" xfId="41406"/>
    <cellStyle name="Comma [0] 42 2 3 2 4 2 3" xfId="31720"/>
    <cellStyle name="Comma [0] 42 2 3 2 4 2 4" xfId="21663"/>
    <cellStyle name="Comma [0] 42 2 3 2 4 2 5" xfId="56920"/>
    <cellStyle name="Comma [0] 42 2 3 2 4 3" xfId="4849"/>
    <cellStyle name="Comma [0] 42 2 3 2 4 3 2" xfId="13257"/>
    <cellStyle name="Comma [0] 42 2 3 2 4 3 2 2" xfId="45546"/>
    <cellStyle name="Comma [0] 42 2 3 2 4 3 3" xfId="35860"/>
    <cellStyle name="Comma [0] 42 2 3 2 4 3 4" xfId="26172"/>
    <cellStyle name="Comma [0] 42 2 3 2 4 4" xfId="10457"/>
    <cellStyle name="Comma [0] 42 2 3 2 4 4 2" xfId="38605"/>
    <cellStyle name="Comma [0] 42 2 3 2 4 5" xfId="28919"/>
    <cellStyle name="Comma [0] 42 2 3 2 4 6" xfId="48294"/>
    <cellStyle name="Comma [0] 42 2 3 2 4 7" xfId="51097"/>
    <cellStyle name="Comma [0] 42 2 3 2 4 8" xfId="18863"/>
    <cellStyle name="Comma [0] 42 2 3 2 4 9" xfId="54120"/>
    <cellStyle name="Comma [0] 42 2 3 2 5" xfId="2492"/>
    <cellStyle name="Comma [0] 42 2 3 2 5 2" xfId="8115"/>
    <cellStyle name="Comma [0] 42 2 3 2 5 2 2" xfId="16522"/>
    <cellStyle name="Comma [0] 42 2 3 2 5 2 2 2" xfId="41867"/>
    <cellStyle name="Comma [0] 42 2 3 2 5 2 3" xfId="32181"/>
    <cellStyle name="Comma [0] 42 2 3 2 5 2 4" xfId="22124"/>
    <cellStyle name="Comma [0] 42 2 3 2 5 2 5" xfId="57381"/>
    <cellStyle name="Comma [0] 42 2 3 2 5 3" xfId="5310"/>
    <cellStyle name="Comma [0] 42 2 3 2 5 3 2" xfId="13718"/>
    <cellStyle name="Comma [0] 42 2 3 2 5 3 3" xfId="39063"/>
    <cellStyle name="Comma [0] 42 2 3 2 5 4" xfId="10915"/>
    <cellStyle name="Comma [0] 42 2 3 2 5 4 2" xfId="29377"/>
    <cellStyle name="Comma [0] 42 2 3 2 5 5" xfId="48753"/>
    <cellStyle name="Comma [0] 42 2 3 2 5 6" xfId="51555"/>
    <cellStyle name="Comma [0] 42 2 3 2 5 7" xfId="19321"/>
    <cellStyle name="Comma [0] 42 2 3 2 5 8" xfId="54578"/>
    <cellStyle name="Comma [0] 42 2 3 2 6" xfId="2920"/>
    <cellStyle name="Comma [0] 42 2 3 2 6 2" xfId="8543"/>
    <cellStyle name="Comma [0] 42 2 3 2 6 2 2" xfId="16950"/>
    <cellStyle name="Comma [0] 42 2 3 2 6 2 2 2" xfId="42295"/>
    <cellStyle name="Comma [0] 42 2 3 2 6 2 3" xfId="32609"/>
    <cellStyle name="Comma [0] 42 2 3 2 6 2 4" xfId="22552"/>
    <cellStyle name="Comma [0] 42 2 3 2 6 2 5" xfId="57809"/>
    <cellStyle name="Comma [0] 42 2 3 2 6 3" xfId="5738"/>
    <cellStyle name="Comma [0] 42 2 3 2 6 3 2" xfId="14146"/>
    <cellStyle name="Comma [0] 42 2 3 2 6 3 3" xfId="39491"/>
    <cellStyle name="Comma [0] 42 2 3 2 6 4" xfId="11343"/>
    <cellStyle name="Comma [0] 42 2 3 2 6 4 2" xfId="29805"/>
    <cellStyle name="Comma [0] 42 2 3 2 6 5" xfId="49181"/>
    <cellStyle name="Comma [0] 42 2 3 2 6 6" xfId="51983"/>
    <cellStyle name="Comma [0] 42 2 3 2 6 7" xfId="19749"/>
    <cellStyle name="Comma [0] 42 2 3 2 6 8" xfId="55006"/>
    <cellStyle name="Comma [0] 42 2 3 2 7" xfId="6164"/>
    <cellStyle name="Comma [0] 42 2 3 2 7 2" xfId="14571"/>
    <cellStyle name="Comma [0] 42 2 3 2 7 2 2" xfId="39916"/>
    <cellStyle name="Comma [0] 42 2 3 2 7 3" xfId="30230"/>
    <cellStyle name="Comma [0] 42 2 3 2 7 4" xfId="20173"/>
    <cellStyle name="Comma [0] 42 2 3 2 7 5" xfId="55430"/>
    <cellStyle name="Comma [0] 42 2 3 2 8" xfId="3359"/>
    <cellStyle name="Comma [0] 42 2 3 2 8 2" xfId="11767"/>
    <cellStyle name="Comma [0] 42 2 3 2 8 2 2" xfId="42621"/>
    <cellStyle name="Comma [0] 42 2 3 2 8 3" xfId="32935"/>
    <cellStyle name="Comma [0] 42 2 3 2 8 4" xfId="22878"/>
    <cellStyle name="Comma [0] 42 2 3 2 9" xfId="8968"/>
    <cellStyle name="Comma [0] 42 2 3 2 9 2" xfId="42885"/>
    <cellStyle name="Comma [0] 42 2 3 2 9 3" xfId="33199"/>
    <cellStyle name="Comma [0] 42 2 3 2 9 4" xfId="23142"/>
    <cellStyle name="Comma [0] 42 2 3 3" xfId="282"/>
    <cellStyle name="Comma [0] 42 2 3 3 10" xfId="24944"/>
    <cellStyle name="Comma [0] 42 2 3 3 10 2" xfId="44340"/>
    <cellStyle name="Comma [0] 42 2 3 3 10 3" xfId="34654"/>
    <cellStyle name="Comma [0] 42 2 3 3 11" xfId="37117"/>
    <cellStyle name="Comma [0] 42 2 3 3 12" xfId="27431"/>
    <cellStyle name="Comma [0] 42 2 3 3 13" xfId="46804"/>
    <cellStyle name="Comma [0] 42 2 3 3 14" xfId="49609"/>
    <cellStyle name="Comma [0] 42 2 3 3 15" xfId="17375"/>
    <cellStyle name="Comma [0] 42 2 3 3 16" xfId="52310"/>
    <cellStyle name="Comma [0] 42 2 3 3 17" xfId="52632"/>
    <cellStyle name="Comma [0] 42 2 3 3 2" xfId="1527"/>
    <cellStyle name="Comma [0] 42 2 3 3 2 10" xfId="53691"/>
    <cellStyle name="Comma [0] 42 2 3 3 2 2" xfId="7225"/>
    <cellStyle name="Comma [0] 42 2 3 3 2 2 2" xfId="15632"/>
    <cellStyle name="Comma [0] 42 2 3 3 2 2 2 2" xfId="27087"/>
    <cellStyle name="Comma [0] 42 2 3 3 2 2 2 2 2" xfId="46460"/>
    <cellStyle name="Comma [0] 42 2 3 3 2 2 2 2 3" xfId="36774"/>
    <cellStyle name="Comma [0] 42 2 3 3 2 2 2 3" xfId="43341"/>
    <cellStyle name="Comma [0] 42 2 3 3 2 2 2 4" xfId="33655"/>
    <cellStyle name="Comma [0] 42 2 3 3 2 2 2 5" xfId="23689"/>
    <cellStyle name="Comma [0] 42 2 3 3 2 2 3" xfId="25870"/>
    <cellStyle name="Comma [0] 42 2 3 3 2 2 3 2" xfId="45260"/>
    <cellStyle name="Comma [0] 42 2 3 3 2 2 3 3" xfId="35574"/>
    <cellStyle name="Comma [0] 42 2 3 3 2 2 4" xfId="40977"/>
    <cellStyle name="Comma [0] 42 2 3 3 2 2 5" xfId="31291"/>
    <cellStyle name="Comma [0] 42 2 3 3 2 2 6" xfId="21234"/>
    <cellStyle name="Comma [0] 42 2 3 3 2 2 7" xfId="56491"/>
    <cellStyle name="Comma [0] 42 2 3 3 2 3" xfId="4420"/>
    <cellStyle name="Comma [0] 42 2 3 3 2 3 2" xfId="12828"/>
    <cellStyle name="Comma [0] 42 2 3 3 2 3 2 2" xfId="45867"/>
    <cellStyle name="Comma [0] 42 2 3 3 2 3 2 3" xfId="36181"/>
    <cellStyle name="Comma [0] 42 2 3 3 2 3 2 4" xfId="26493"/>
    <cellStyle name="Comma [0] 42 2 3 3 2 3 3" xfId="43340"/>
    <cellStyle name="Comma [0] 42 2 3 3 2 3 4" xfId="33654"/>
    <cellStyle name="Comma [0] 42 2 3 3 2 3 5" xfId="23688"/>
    <cellStyle name="Comma [0] 42 2 3 3 2 4" xfId="10028"/>
    <cellStyle name="Comma [0] 42 2 3 3 2 4 2" xfId="44667"/>
    <cellStyle name="Comma [0] 42 2 3 3 2 4 3" xfId="34981"/>
    <cellStyle name="Comma [0] 42 2 3 3 2 4 4" xfId="25272"/>
    <cellStyle name="Comma [0] 42 2 3 3 2 5" xfId="38176"/>
    <cellStyle name="Comma [0] 42 2 3 3 2 6" xfId="28490"/>
    <cellStyle name="Comma [0] 42 2 3 3 2 7" xfId="47865"/>
    <cellStyle name="Comma [0] 42 2 3 3 2 8" xfId="50668"/>
    <cellStyle name="Comma [0] 42 2 3 3 2 9" xfId="18434"/>
    <cellStyle name="Comma [0] 42 2 3 3 3" xfId="948"/>
    <cellStyle name="Comma [0] 42 2 3 3 3 10" xfId="53153"/>
    <cellStyle name="Comma [0] 42 2 3 3 3 2" xfId="6687"/>
    <cellStyle name="Comma [0] 42 2 3 3 3 2 2" xfId="15094"/>
    <cellStyle name="Comma [0] 42 2 3 3 3 2 2 2" xfId="46139"/>
    <cellStyle name="Comma [0] 42 2 3 3 3 2 2 3" xfId="36453"/>
    <cellStyle name="Comma [0] 42 2 3 3 3 2 2 4" xfId="26766"/>
    <cellStyle name="Comma [0] 42 2 3 3 3 2 3" xfId="40439"/>
    <cellStyle name="Comma [0] 42 2 3 3 3 2 4" xfId="30753"/>
    <cellStyle name="Comma [0] 42 2 3 3 3 2 5" xfId="20696"/>
    <cellStyle name="Comma [0] 42 2 3 3 3 2 6" xfId="55953"/>
    <cellStyle name="Comma [0] 42 2 3 3 3 3" xfId="3882"/>
    <cellStyle name="Comma [0] 42 2 3 3 3 3 2" xfId="12290"/>
    <cellStyle name="Comma [0] 42 2 3 3 3 3 2 2" xfId="43342"/>
    <cellStyle name="Comma [0] 42 2 3 3 3 3 3" xfId="33656"/>
    <cellStyle name="Comma [0] 42 2 3 3 3 3 4" xfId="23690"/>
    <cellStyle name="Comma [0] 42 2 3 3 3 4" xfId="9490"/>
    <cellStyle name="Comma [0] 42 2 3 3 3 4 2" xfId="44939"/>
    <cellStyle name="Comma [0] 42 2 3 3 3 4 3" xfId="35253"/>
    <cellStyle name="Comma [0] 42 2 3 3 3 4 4" xfId="25548"/>
    <cellStyle name="Comma [0] 42 2 3 3 3 5" xfId="37638"/>
    <cellStyle name="Comma [0] 42 2 3 3 3 6" xfId="27952"/>
    <cellStyle name="Comma [0] 42 2 3 3 3 7" xfId="47327"/>
    <cellStyle name="Comma [0] 42 2 3 3 3 8" xfId="50130"/>
    <cellStyle name="Comma [0] 42 2 3 3 3 9" xfId="17896"/>
    <cellStyle name="Comma [0] 42 2 3 3 4" xfId="2001"/>
    <cellStyle name="Comma [0] 42 2 3 3 4 10" xfId="54121"/>
    <cellStyle name="Comma [0] 42 2 3 3 4 2" xfId="7655"/>
    <cellStyle name="Comma [0] 42 2 3 3 4 2 2" xfId="16062"/>
    <cellStyle name="Comma [0] 42 2 3 3 4 2 2 2" xfId="41407"/>
    <cellStyle name="Comma [0] 42 2 3 3 4 2 3" xfId="31721"/>
    <cellStyle name="Comma [0] 42 2 3 3 4 2 4" xfId="21664"/>
    <cellStyle name="Comma [0] 42 2 3 3 4 2 5" xfId="56921"/>
    <cellStyle name="Comma [0] 42 2 3 3 4 3" xfId="4850"/>
    <cellStyle name="Comma [0] 42 2 3 3 4 3 2" xfId="13258"/>
    <cellStyle name="Comma [0] 42 2 3 3 4 3 2 2" xfId="43343"/>
    <cellStyle name="Comma [0] 42 2 3 3 4 3 3" xfId="33657"/>
    <cellStyle name="Comma [0] 42 2 3 3 4 3 4" xfId="23691"/>
    <cellStyle name="Comma [0] 42 2 3 3 4 4" xfId="10458"/>
    <cellStyle name="Comma [0] 42 2 3 3 4 4 2" xfId="45547"/>
    <cellStyle name="Comma [0] 42 2 3 3 4 4 3" xfId="35861"/>
    <cellStyle name="Comma [0] 42 2 3 3 4 4 4" xfId="26173"/>
    <cellStyle name="Comma [0] 42 2 3 3 4 5" xfId="38606"/>
    <cellStyle name="Comma [0] 42 2 3 3 4 6" xfId="28920"/>
    <cellStyle name="Comma [0] 42 2 3 3 4 7" xfId="48295"/>
    <cellStyle name="Comma [0] 42 2 3 3 4 8" xfId="51098"/>
    <cellStyle name="Comma [0] 42 2 3 3 4 9" xfId="18864"/>
    <cellStyle name="Comma [0] 42 2 3 3 5" xfId="2493"/>
    <cellStyle name="Comma [0] 42 2 3 3 5 2" xfId="8116"/>
    <cellStyle name="Comma [0] 42 2 3 3 5 2 2" xfId="16523"/>
    <cellStyle name="Comma [0] 42 2 3 3 5 2 2 2" xfId="41868"/>
    <cellStyle name="Comma [0] 42 2 3 3 5 2 3" xfId="32182"/>
    <cellStyle name="Comma [0] 42 2 3 3 5 2 4" xfId="22125"/>
    <cellStyle name="Comma [0] 42 2 3 3 5 2 5" xfId="57382"/>
    <cellStyle name="Comma [0] 42 2 3 3 5 3" xfId="5311"/>
    <cellStyle name="Comma [0] 42 2 3 3 5 3 2" xfId="13719"/>
    <cellStyle name="Comma [0] 42 2 3 3 5 3 3" xfId="39064"/>
    <cellStyle name="Comma [0] 42 2 3 3 5 4" xfId="10916"/>
    <cellStyle name="Comma [0] 42 2 3 3 5 4 2" xfId="29378"/>
    <cellStyle name="Comma [0] 42 2 3 3 5 5" xfId="48754"/>
    <cellStyle name="Comma [0] 42 2 3 3 5 6" xfId="51556"/>
    <cellStyle name="Comma [0] 42 2 3 3 5 7" xfId="19322"/>
    <cellStyle name="Comma [0] 42 2 3 3 5 8" xfId="54579"/>
    <cellStyle name="Comma [0] 42 2 3 3 6" xfId="2921"/>
    <cellStyle name="Comma [0] 42 2 3 3 6 2" xfId="8544"/>
    <cellStyle name="Comma [0] 42 2 3 3 6 2 2" xfId="16951"/>
    <cellStyle name="Comma [0] 42 2 3 3 6 2 2 2" xfId="42296"/>
    <cellStyle name="Comma [0] 42 2 3 3 6 2 3" xfId="32610"/>
    <cellStyle name="Comma [0] 42 2 3 3 6 2 4" xfId="22553"/>
    <cellStyle name="Comma [0] 42 2 3 3 6 2 5" xfId="57810"/>
    <cellStyle name="Comma [0] 42 2 3 3 6 3" xfId="5739"/>
    <cellStyle name="Comma [0] 42 2 3 3 6 3 2" xfId="14147"/>
    <cellStyle name="Comma [0] 42 2 3 3 6 3 3" xfId="39492"/>
    <cellStyle name="Comma [0] 42 2 3 3 6 4" xfId="11344"/>
    <cellStyle name="Comma [0] 42 2 3 3 6 4 2" xfId="29806"/>
    <cellStyle name="Comma [0] 42 2 3 3 6 5" xfId="49182"/>
    <cellStyle name="Comma [0] 42 2 3 3 6 6" xfId="51984"/>
    <cellStyle name="Comma [0] 42 2 3 3 6 7" xfId="19750"/>
    <cellStyle name="Comma [0] 42 2 3 3 6 8" xfId="55007"/>
    <cellStyle name="Comma [0] 42 2 3 3 7" xfId="6165"/>
    <cellStyle name="Comma [0] 42 2 3 3 7 2" xfId="14572"/>
    <cellStyle name="Comma [0] 42 2 3 3 7 2 2" xfId="39917"/>
    <cellStyle name="Comma [0] 42 2 3 3 7 3" xfId="30231"/>
    <cellStyle name="Comma [0] 42 2 3 3 7 4" xfId="20174"/>
    <cellStyle name="Comma [0] 42 2 3 3 7 5" xfId="55431"/>
    <cellStyle name="Comma [0] 42 2 3 3 8" xfId="3360"/>
    <cellStyle name="Comma [0] 42 2 3 3 8 2" xfId="11768"/>
    <cellStyle name="Comma [0] 42 2 3 3 8 2 2" xfId="42622"/>
    <cellStyle name="Comma [0] 42 2 3 3 8 3" xfId="32936"/>
    <cellStyle name="Comma [0] 42 2 3 3 8 4" xfId="22879"/>
    <cellStyle name="Comma [0] 42 2 3 3 9" xfId="8969"/>
    <cellStyle name="Comma [0] 42 2 3 3 9 2" xfId="42886"/>
    <cellStyle name="Comma [0] 42 2 3 3 9 3" xfId="33200"/>
    <cellStyle name="Comma [0] 42 2 3 3 9 4" xfId="23143"/>
    <cellStyle name="Comma [0] 42 2 3 4" xfId="1525"/>
    <cellStyle name="Comma [0] 42 2 3 4 10" xfId="53689"/>
    <cellStyle name="Comma [0] 42 2 3 4 2" xfId="7223"/>
    <cellStyle name="Comma [0] 42 2 3 4 2 2" xfId="15630"/>
    <cellStyle name="Comma [0] 42 2 3 4 2 2 2" xfId="46458"/>
    <cellStyle name="Comma [0] 42 2 3 4 2 2 3" xfId="36772"/>
    <cellStyle name="Comma [0] 42 2 3 4 2 2 4" xfId="27085"/>
    <cellStyle name="Comma [0] 42 2 3 4 2 3" xfId="25868"/>
    <cellStyle name="Comma [0] 42 2 3 4 2 3 2" xfId="45258"/>
    <cellStyle name="Comma [0] 42 2 3 4 2 3 3" xfId="35572"/>
    <cellStyle name="Comma [0] 42 2 3 4 2 4" xfId="40975"/>
    <cellStyle name="Comma [0] 42 2 3 4 2 5" xfId="31289"/>
    <cellStyle name="Comma [0] 42 2 3 4 2 6" xfId="21232"/>
    <cellStyle name="Comma [0] 42 2 3 4 2 7" xfId="56489"/>
    <cellStyle name="Comma [0] 42 2 3 4 3" xfId="4418"/>
    <cellStyle name="Comma [0] 42 2 3 4 3 2" xfId="12826"/>
    <cellStyle name="Comma [0] 42 2 3 4 3 2 2" xfId="45865"/>
    <cellStyle name="Comma [0] 42 2 3 4 3 2 3" xfId="36179"/>
    <cellStyle name="Comma [0] 42 2 3 4 3 2 4" xfId="26491"/>
    <cellStyle name="Comma [0] 42 2 3 4 3 3" xfId="43344"/>
    <cellStyle name="Comma [0] 42 2 3 4 3 4" xfId="33658"/>
    <cellStyle name="Comma [0] 42 2 3 4 3 5" xfId="23692"/>
    <cellStyle name="Comma [0] 42 2 3 4 4" xfId="10026"/>
    <cellStyle name="Comma [0] 42 2 3 4 4 2" xfId="44665"/>
    <cellStyle name="Comma [0] 42 2 3 4 4 3" xfId="34979"/>
    <cellStyle name="Comma [0] 42 2 3 4 4 4" xfId="25270"/>
    <cellStyle name="Comma [0] 42 2 3 4 5" xfId="38174"/>
    <cellStyle name="Comma [0] 42 2 3 4 6" xfId="28488"/>
    <cellStyle name="Comma [0] 42 2 3 4 7" xfId="47863"/>
    <cellStyle name="Comma [0] 42 2 3 4 8" xfId="50666"/>
    <cellStyle name="Comma [0] 42 2 3 4 9" xfId="18432"/>
    <cellStyle name="Comma [0] 42 2 3 5" xfId="946"/>
    <cellStyle name="Comma [0] 42 2 3 5 10" xfId="53151"/>
    <cellStyle name="Comma [0] 42 2 3 5 2" xfId="6685"/>
    <cellStyle name="Comma [0] 42 2 3 5 2 2" xfId="15092"/>
    <cellStyle name="Comma [0] 42 2 3 5 2 2 2" xfId="46137"/>
    <cellStyle name="Comma [0] 42 2 3 5 2 2 3" xfId="36451"/>
    <cellStyle name="Comma [0] 42 2 3 5 2 2 4" xfId="26764"/>
    <cellStyle name="Comma [0] 42 2 3 5 2 3" xfId="40437"/>
    <cellStyle name="Comma [0] 42 2 3 5 2 4" xfId="30751"/>
    <cellStyle name="Comma [0] 42 2 3 5 2 5" xfId="20694"/>
    <cellStyle name="Comma [0] 42 2 3 5 2 6" xfId="55951"/>
    <cellStyle name="Comma [0] 42 2 3 5 3" xfId="3880"/>
    <cellStyle name="Comma [0] 42 2 3 5 3 2" xfId="12288"/>
    <cellStyle name="Comma [0] 42 2 3 5 3 2 2" xfId="43345"/>
    <cellStyle name="Comma [0] 42 2 3 5 3 3" xfId="33659"/>
    <cellStyle name="Comma [0] 42 2 3 5 3 4" xfId="23693"/>
    <cellStyle name="Comma [0] 42 2 3 5 4" xfId="9488"/>
    <cellStyle name="Comma [0] 42 2 3 5 4 2" xfId="44937"/>
    <cellStyle name="Comma [0] 42 2 3 5 4 3" xfId="35251"/>
    <cellStyle name="Comma [0] 42 2 3 5 4 4" xfId="25546"/>
    <cellStyle name="Comma [0] 42 2 3 5 5" xfId="37636"/>
    <cellStyle name="Comma [0] 42 2 3 5 6" xfId="27950"/>
    <cellStyle name="Comma [0] 42 2 3 5 7" xfId="47325"/>
    <cellStyle name="Comma [0] 42 2 3 5 8" xfId="50128"/>
    <cellStyle name="Comma [0] 42 2 3 5 9" xfId="17894"/>
    <cellStyle name="Comma [0] 42 2 3 6" xfId="1999"/>
    <cellStyle name="Comma [0] 42 2 3 6 2" xfId="7653"/>
    <cellStyle name="Comma [0] 42 2 3 6 2 2" xfId="16060"/>
    <cellStyle name="Comma [0] 42 2 3 6 2 2 2" xfId="41405"/>
    <cellStyle name="Comma [0] 42 2 3 6 2 3" xfId="31719"/>
    <cellStyle name="Comma [0] 42 2 3 6 2 4" xfId="21662"/>
    <cellStyle name="Comma [0] 42 2 3 6 2 5" xfId="56919"/>
    <cellStyle name="Comma [0] 42 2 3 6 3" xfId="4848"/>
    <cellStyle name="Comma [0] 42 2 3 6 3 2" xfId="13256"/>
    <cellStyle name="Comma [0] 42 2 3 6 3 2 2" xfId="45545"/>
    <cellStyle name="Comma [0] 42 2 3 6 3 3" xfId="35859"/>
    <cellStyle name="Comma [0] 42 2 3 6 3 4" xfId="26171"/>
    <cellStyle name="Comma [0] 42 2 3 6 4" xfId="10456"/>
    <cellStyle name="Comma [0] 42 2 3 6 4 2" xfId="38604"/>
    <cellStyle name="Comma [0] 42 2 3 6 5" xfId="28918"/>
    <cellStyle name="Comma [0] 42 2 3 6 6" xfId="48293"/>
    <cellStyle name="Comma [0] 42 2 3 6 7" xfId="51096"/>
    <cellStyle name="Comma [0] 42 2 3 6 8" xfId="18862"/>
    <cellStyle name="Comma [0] 42 2 3 6 9" xfId="54119"/>
    <cellStyle name="Comma [0] 42 2 3 7" xfId="2491"/>
    <cellStyle name="Comma [0] 42 2 3 7 2" xfId="8114"/>
    <cellStyle name="Comma [0] 42 2 3 7 2 2" xfId="16521"/>
    <cellStyle name="Comma [0] 42 2 3 7 2 2 2" xfId="41866"/>
    <cellStyle name="Comma [0] 42 2 3 7 2 3" xfId="32180"/>
    <cellStyle name="Comma [0] 42 2 3 7 2 4" xfId="22123"/>
    <cellStyle name="Comma [0] 42 2 3 7 2 5" xfId="57380"/>
    <cellStyle name="Comma [0] 42 2 3 7 3" xfId="5309"/>
    <cellStyle name="Comma [0] 42 2 3 7 3 2" xfId="13717"/>
    <cellStyle name="Comma [0] 42 2 3 7 3 3" xfId="39062"/>
    <cellStyle name="Comma [0] 42 2 3 7 4" xfId="10914"/>
    <cellStyle name="Comma [0] 42 2 3 7 4 2" xfId="29376"/>
    <cellStyle name="Comma [0] 42 2 3 7 5" xfId="48752"/>
    <cellStyle name="Comma [0] 42 2 3 7 6" xfId="51554"/>
    <cellStyle name="Comma [0] 42 2 3 7 7" xfId="19320"/>
    <cellStyle name="Comma [0] 42 2 3 7 8" xfId="54577"/>
    <cellStyle name="Comma [0] 42 2 3 8" xfId="2919"/>
    <cellStyle name="Comma [0] 42 2 3 8 2" xfId="8542"/>
    <cellStyle name="Comma [0] 42 2 3 8 2 2" xfId="16949"/>
    <cellStyle name="Comma [0] 42 2 3 8 2 2 2" xfId="42294"/>
    <cellStyle name="Comma [0] 42 2 3 8 2 3" xfId="32608"/>
    <cellStyle name="Comma [0] 42 2 3 8 2 4" xfId="22551"/>
    <cellStyle name="Comma [0] 42 2 3 8 2 5" xfId="57808"/>
    <cellStyle name="Comma [0] 42 2 3 8 3" xfId="5737"/>
    <cellStyle name="Comma [0] 42 2 3 8 3 2" xfId="14145"/>
    <cellStyle name="Comma [0] 42 2 3 8 3 3" xfId="39490"/>
    <cellStyle name="Comma [0] 42 2 3 8 4" xfId="11342"/>
    <cellStyle name="Comma [0] 42 2 3 8 4 2" xfId="29804"/>
    <cellStyle name="Comma [0] 42 2 3 8 5" xfId="49180"/>
    <cellStyle name="Comma [0] 42 2 3 8 6" xfId="51982"/>
    <cellStyle name="Comma [0] 42 2 3 8 7" xfId="19748"/>
    <cellStyle name="Comma [0] 42 2 3 8 8" xfId="55005"/>
    <cellStyle name="Comma [0] 42 2 3 9" xfId="6163"/>
    <cellStyle name="Comma [0] 42 2 3 9 2" xfId="14570"/>
    <cellStyle name="Comma [0] 42 2 3 9 2 2" xfId="39915"/>
    <cellStyle name="Comma [0] 42 2 3 9 3" xfId="30229"/>
    <cellStyle name="Comma [0] 42 2 3 9 4" xfId="20172"/>
    <cellStyle name="Comma [0] 42 2 3 9 5" xfId="55429"/>
    <cellStyle name="Comma [0] 42 2 4" xfId="283"/>
    <cellStyle name="Comma [0] 42 2 4 10" xfId="24945"/>
    <cellStyle name="Comma [0] 42 2 4 10 2" xfId="44341"/>
    <cellStyle name="Comma [0] 42 2 4 10 3" xfId="34655"/>
    <cellStyle name="Comma [0] 42 2 4 11" xfId="37118"/>
    <cellStyle name="Comma [0] 42 2 4 12" xfId="27432"/>
    <cellStyle name="Comma [0] 42 2 4 13" xfId="46805"/>
    <cellStyle name="Comma [0] 42 2 4 14" xfId="49610"/>
    <cellStyle name="Comma [0] 42 2 4 15" xfId="17376"/>
    <cellStyle name="Comma [0] 42 2 4 16" xfId="52311"/>
    <cellStyle name="Comma [0] 42 2 4 17" xfId="52633"/>
    <cellStyle name="Comma [0] 42 2 4 2" xfId="1528"/>
    <cellStyle name="Comma [0] 42 2 4 2 10" xfId="53692"/>
    <cellStyle name="Comma [0] 42 2 4 2 2" xfId="7226"/>
    <cellStyle name="Comma [0] 42 2 4 2 2 2" xfId="15633"/>
    <cellStyle name="Comma [0] 42 2 4 2 2 2 2" xfId="27088"/>
    <cellStyle name="Comma [0] 42 2 4 2 2 2 2 2" xfId="46461"/>
    <cellStyle name="Comma [0] 42 2 4 2 2 2 2 3" xfId="36775"/>
    <cellStyle name="Comma [0] 42 2 4 2 2 2 3" xfId="43347"/>
    <cellStyle name="Comma [0] 42 2 4 2 2 2 4" xfId="33661"/>
    <cellStyle name="Comma [0] 42 2 4 2 2 2 5" xfId="23695"/>
    <cellStyle name="Comma [0] 42 2 4 2 2 3" xfId="25871"/>
    <cellStyle name="Comma [0] 42 2 4 2 2 3 2" xfId="45261"/>
    <cellStyle name="Comma [0] 42 2 4 2 2 3 3" xfId="35575"/>
    <cellStyle name="Comma [0] 42 2 4 2 2 4" xfId="40978"/>
    <cellStyle name="Comma [0] 42 2 4 2 2 5" xfId="31292"/>
    <cellStyle name="Comma [0] 42 2 4 2 2 6" xfId="21235"/>
    <cellStyle name="Comma [0] 42 2 4 2 2 7" xfId="56492"/>
    <cellStyle name="Comma [0] 42 2 4 2 3" xfId="4421"/>
    <cellStyle name="Comma [0] 42 2 4 2 3 2" xfId="12829"/>
    <cellStyle name="Comma [0] 42 2 4 2 3 2 2" xfId="45868"/>
    <cellStyle name="Comma [0] 42 2 4 2 3 2 3" xfId="36182"/>
    <cellStyle name="Comma [0] 42 2 4 2 3 2 4" xfId="26494"/>
    <cellStyle name="Comma [0] 42 2 4 2 3 3" xfId="43346"/>
    <cellStyle name="Comma [0] 42 2 4 2 3 4" xfId="33660"/>
    <cellStyle name="Comma [0] 42 2 4 2 3 5" xfId="23694"/>
    <cellStyle name="Comma [0] 42 2 4 2 4" xfId="10029"/>
    <cellStyle name="Comma [0] 42 2 4 2 4 2" xfId="44668"/>
    <cellStyle name="Comma [0] 42 2 4 2 4 3" xfId="34982"/>
    <cellStyle name="Comma [0] 42 2 4 2 4 4" xfId="25273"/>
    <cellStyle name="Comma [0] 42 2 4 2 5" xfId="38177"/>
    <cellStyle name="Comma [0] 42 2 4 2 6" xfId="28491"/>
    <cellStyle name="Comma [0] 42 2 4 2 7" xfId="47866"/>
    <cellStyle name="Comma [0] 42 2 4 2 8" xfId="50669"/>
    <cellStyle name="Comma [0] 42 2 4 2 9" xfId="18435"/>
    <cellStyle name="Comma [0] 42 2 4 3" xfId="949"/>
    <cellStyle name="Comma [0] 42 2 4 3 10" xfId="53154"/>
    <cellStyle name="Comma [0] 42 2 4 3 2" xfId="6688"/>
    <cellStyle name="Comma [0] 42 2 4 3 2 2" xfId="15095"/>
    <cellStyle name="Comma [0] 42 2 4 3 2 2 2" xfId="46140"/>
    <cellStyle name="Comma [0] 42 2 4 3 2 2 3" xfId="36454"/>
    <cellStyle name="Comma [0] 42 2 4 3 2 2 4" xfId="26767"/>
    <cellStyle name="Comma [0] 42 2 4 3 2 3" xfId="40440"/>
    <cellStyle name="Comma [0] 42 2 4 3 2 4" xfId="30754"/>
    <cellStyle name="Comma [0] 42 2 4 3 2 5" xfId="20697"/>
    <cellStyle name="Comma [0] 42 2 4 3 2 6" xfId="55954"/>
    <cellStyle name="Comma [0] 42 2 4 3 3" xfId="3883"/>
    <cellStyle name="Comma [0] 42 2 4 3 3 2" xfId="12291"/>
    <cellStyle name="Comma [0] 42 2 4 3 3 2 2" xfId="43348"/>
    <cellStyle name="Comma [0] 42 2 4 3 3 3" xfId="33662"/>
    <cellStyle name="Comma [0] 42 2 4 3 3 4" xfId="23696"/>
    <cellStyle name="Comma [0] 42 2 4 3 4" xfId="9491"/>
    <cellStyle name="Comma [0] 42 2 4 3 4 2" xfId="44940"/>
    <cellStyle name="Comma [0] 42 2 4 3 4 3" xfId="35254"/>
    <cellStyle name="Comma [0] 42 2 4 3 4 4" xfId="25549"/>
    <cellStyle name="Comma [0] 42 2 4 3 5" xfId="37639"/>
    <cellStyle name="Comma [0] 42 2 4 3 6" xfId="27953"/>
    <cellStyle name="Comma [0] 42 2 4 3 7" xfId="47328"/>
    <cellStyle name="Comma [0] 42 2 4 3 8" xfId="50131"/>
    <cellStyle name="Comma [0] 42 2 4 3 9" xfId="17897"/>
    <cellStyle name="Comma [0] 42 2 4 4" xfId="2002"/>
    <cellStyle name="Comma [0] 42 2 4 4 10" xfId="54122"/>
    <cellStyle name="Comma [0] 42 2 4 4 2" xfId="7656"/>
    <cellStyle name="Comma [0] 42 2 4 4 2 2" xfId="16063"/>
    <cellStyle name="Comma [0] 42 2 4 4 2 2 2" xfId="41408"/>
    <cellStyle name="Comma [0] 42 2 4 4 2 3" xfId="31722"/>
    <cellStyle name="Comma [0] 42 2 4 4 2 4" xfId="21665"/>
    <cellStyle name="Comma [0] 42 2 4 4 2 5" xfId="56922"/>
    <cellStyle name="Comma [0] 42 2 4 4 3" xfId="4851"/>
    <cellStyle name="Comma [0] 42 2 4 4 3 2" xfId="13259"/>
    <cellStyle name="Comma [0] 42 2 4 4 3 2 2" xfId="43349"/>
    <cellStyle name="Comma [0] 42 2 4 4 3 3" xfId="33663"/>
    <cellStyle name="Comma [0] 42 2 4 4 3 4" xfId="23697"/>
    <cellStyle name="Comma [0] 42 2 4 4 4" xfId="10459"/>
    <cellStyle name="Comma [0] 42 2 4 4 4 2" xfId="45548"/>
    <cellStyle name="Comma [0] 42 2 4 4 4 3" xfId="35862"/>
    <cellStyle name="Comma [0] 42 2 4 4 4 4" xfId="26174"/>
    <cellStyle name="Comma [0] 42 2 4 4 5" xfId="38607"/>
    <cellStyle name="Comma [0] 42 2 4 4 6" xfId="28921"/>
    <cellStyle name="Comma [0] 42 2 4 4 7" xfId="48296"/>
    <cellStyle name="Comma [0] 42 2 4 4 8" xfId="51099"/>
    <cellStyle name="Comma [0] 42 2 4 4 9" xfId="18865"/>
    <cellStyle name="Comma [0] 42 2 4 5" xfId="2494"/>
    <cellStyle name="Comma [0] 42 2 4 5 2" xfId="8117"/>
    <cellStyle name="Comma [0] 42 2 4 5 2 2" xfId="16524"/>
    <cellStyle name="Comma [0] 42 2 4 5 2 2 2" xfId="41869"/>
    <cellStyle name="Comma [0] 42 2 4 5 2 3" xfId="32183"/>
    <cellStyle name="Comma [0] 42 2 4 5 2 4" xfId="22126"/>
    <cellStyle name="Comma [0] 42 2 4 5 2 5" xfId="57383"/>
    <cellStyle name="Comma [0] 42 2 4 5 3" xfId="5312"/>
    <cellStyle name="Comma [0] 42 2 4 5 3 2" xfId="13720"/>
    <cellStyle name="Comma [0] 42 2 4 5 3 3" xfId="39065"/>
    <cellStyle name="Comma [0] 42 2 4 5 4" xfId="10917"/>
    <cellStyle name="Comma [0] 42 2 4 5 4 2" xfId="29379"/>
    <cellStyle name="Comma [0] 42 2 4 5 5" xfId="48755"/>
    <cellStyle name="Comma [0] 42 2 4 5 6" xfId="51557"/>
    <cellStyle name="Comma [0] 42 2 4 5 7" xfId="19323"/>
    <cellStyle name="Comma [0] 42 2 4 5 8" xfId="54580"/>
    <cellStyle name="Comma [0] 42 2 4 6" xfId="2922"/>
    <cellStyle name="Comma [0] 42 2 4 6 2" xfId="8545"/>
    <cellStyle name="Comma [0] 42 2 4 6 2 2" xfId="16952"/>
    <cellStyle name="Comma [0] 42 2 4 6 2 2 2" xfId="42297"/>
    <cellStyle name="Comma [0] 42 2 4 6 2 3" xfId="32611"/>
    <cellStyle name="Comma [0] 42 2 4 6 2 4" xfId="22554"/>
    <cellStyle name="Comma [0] 42 2 4 6 2 5" xfId="57811"/>
    <cellStyle name="Comma [0] 42 2 4 6 3" xfId="5740"/>
    <cellStyle name="Comma [0] 42 2 4 6 3 2" xfId="14148"/>
    <cellStyle name="Comma [0] 42 2 4 6 3 3" xfId="39493"/>
    <cellStyle name="Comma [0] 42 2 4 6 4" xfId="11345"/>
    <cellStyle name="Comma [0] 42 2 4 6 4 2" xfId="29807"/>
    <cellStyle name="Comma [0] 42 2 4 6 5" xfId="49183"/>
    <cellStyle name="Comma [0] 42 2 4 6 6" xfId="51985"/>
    <cellStyle name="Comma [0] 42 2 4 6 7" xfId="19751"/>
    <cellStyle name="Comma [0] 42 2 4 6 8" xfId="55008"/>
    <cellStyle name="Comma [0] 42 2 4 7" xfId="6166"/>
    <cellStyle name="Comma [0] 42 2 4 7 2" xfId="14573"/>
    <cellStyle name="Comma [0] 42 2 4 7 2 2" xfId="39918"/>
    <cellStyle name="Comma [0] 42 2 4 7 3" xfId="30232"/>
    <cellStyle name="Comma [0] 42 2 4 7 4" xfId="20175"/>
    <cellStyle name="Comma [0] 42 2 4 7 5" xfId="55432"/>
    <cellStyle name="Comma [0] 42 2 4 8" xfId="3361"/>
    <cellStyle name="Comma [0] 42 2 4 8 2" xfId="11769"/>
    <cellStyle name="Comma [0] 42 2 4 8 2 2" xfId="42623"/>
    <cellStyle name="Comma [0] 42 2 4 8 3" xfId="32937"/>
    <cellStyle name="Comma [0] 42 2 4 8 4" xfId="22880"/>
    <cellStyle name="Comma [0] 42 2 4 9" xfId="8970"/>
    <cellStyle name="Comma [0] 42 2 4 9 2" xfId="42887"/>
    <cellStyle name="Comma [0] 42 2 4 9 3" xfId="33201"/>
    <cellStyle name="Comma [0] 42 2 4 9 4" xfId="23144"/>
    <cellStyle name="Comma [0] 42 2 5" xfId="284"/>
    <cellStyle name="Comma [0] 42 2 5 10" xfId="24946"/>
    <cellStyle name="Comma [0] 42 2 5 10 2" xfId="44342"/>
    <cellStyle name="Comma [0] 42 2 5 10 3" xfId="34656"/>
    <cellStyle name="Comma [0] 42 2 5 11" xfId="37119"/>
    <cellStyle name="Comma [0] 42 2 5 12" xfId="27433"/>
    <cellStyle name="Comma [0] 42 2 5 13" xfId="46806"/>
    <cellStyle name="Comma [0] 42 2 5 14" xfId="49611"/>
    <cellStyle name="Comma [0] 42 2 5 15" xfId="17377"/>
    <cellStyle name="Comma [0] 42 2 5 16" xfId="52312"/>
    <cellStyle name="Comma [0] 42 2 5 17" xfId="52634"/>
    <cellStyle name="Comma [0] 42 2 5 2" xfId="1529"/>
    <cellStyle name="Comma [0] 42 2 5 2 10" xfId="53693"/>
    <cellStyle name="Comma [0] 42 2 5 2 2" xfId="7227"/>
    <cellStyle name="Comma [0] 42 2 5 2 2 2" xfId="15634"/>
    <cellStyle name="Comma [0] 42 2 5 2 2 2 2" xfId="46462"/>
    <cellStyle name="Comma [0] 42 2 5 2 2 2 3" xfId="36776"/>
    <cellStyle name="Comma [0] 42 2 5 2 2 2 4" xfId="27089"/>
    <cellStyle name="Comma [0] 42 2 5 2 2 3" xfId="25872"/>
    <cellStyle name="Comma [0] 42 2 5 2 2 3 2" xfId="45262"/>
    <cellStyle name="Comma [0] 42 2 5 2 2 3 3" xfId="35576"/>
    <cellStyle name="Comma [0] 42 2 5 2 2 4" xfId="40979"/>
    <cellStyle name="Comma [0] 42 2 5 2 2 5" xfId="31293"/>
    <cellStyle name="Comma [0] 42 2 5 2 2 6" xfId="21236"/>
    <cellStyle name="Comma [0] 42 2 5 2 2 7" xfId="56493"/>
    <cellStyle name="Comma [0] 42 2 5 2 3" xfId="4422"/>
    <cellStyle name="Comma [0] 42 2 5 2 3 2" xfId="12830"/>
    <cellStyle name="Comma [0] 42 2 5 2 3 2 2" xfId="45869"/>
    <cellStyle name="Comma [0] 42 2 5 2 3 2 3" xfId="36183"/>
    <cellStyle name="Comma [0] 42 2 5 2 3 2 4" xfId="26495"/>
    <cellStyle name="Comma [0] 42 2 5 2 3 3" xfId="43350"/>
    <cellStyle name="Comma [0] 42 2 5 2 3 4" xfId="33664"/>
    <cellStyle name="Comma [0] 42 2 5 2 3 5" xfId="23698"/>
    <cellStyle name="Comma [0] 42 2 5 2 4" xfId="10030"/>
    <cellStyle name="Comma [0] 42 2 5 2 4 2" xfId="44669"/>
    <cellStyle name="Comma [0] 42 2 5 2 4 3" xfId="34983"/>
    <cellStyle name="Comma [0] 42 2 5 2 4 4" xfId="25274"/>
    <cellStyle name="Comma [0] 42 2 5 2 5" xfId="38178"/>
    <cellStyle name="Comma [0] 42 2 5 2 6" xfId="28492"/>
    <cellStyle name="Comma [0] 42 2 5 2 7" xfId="47867"/>
    <cellStyle name="Comma [0] 42 2 5 2 8" xfId="50670"/>
    <cellStyle name="Comma [0] 42 2 5 2 9" xfId="18436"/>
    <cellStyle name="Comma [0] 42 2 5 3" xfId="950"/>
    <cellStyle name="Comma [0] 42 2 5 3 2" xfId="6689"/>
    <cellStyle name="Comma [0] 42 2 5 3 2 2" xfId="15096"/>
    <cellStyle name="Comma [0] 42 2 5 3 2 2 2" xfId="46141"/>
    <cellStyle name="Comma [0] 42 2 5 3 2 2 3" xfId="36455"/>
    <cellStyle name="Comma [0] 42 2 5 3 2 2 4" xfId="26768"/>
    <cellStyle name="Comma [0] 42 2 5 3 2 3" xfId="40441"/>
    <cellStyle name="Comma [0] 42 2 5 3 2 4" xfId="30755"/>
    <cellStyle name="Comma [0] 42 2 5 3 2 5" xfId="20698"/>
    <cellStyle name="Comma [0] 42 2 5 3 2 6" xfId="55955"/>
    <cellStyle name="Comma [0] 42 2 5 3 3" xfId="3884"/>
    <cellStyle name="Comma [0] 42 2 5 3 3 2" xfId="12292"/>
    <cellStyle name="Comma [0] 42 2 5 3 3 2 2" xfId="44941"/>
    <cellStyle name="Comma [0] 42 2 5 3 3 3" xfId="35255"/>
    <cellStyle name="Comma [0] 42 2 5 3 3 4" xfId="25550"/>
    <cellStyle name="Comma [0] 42 2 5 3 4" xfId="9492"/>
    <cellStyle name="Comma [0] 42 2 5 3 4 2" xfId="37640"/>
    <cellStyle name="Comma [0] 42 2 5 3 5" xfId="27954"/>
    <cellStyle name="Comma [0] 42 2 5 3 6" xfId="47329"/>
    <cellStyle name="Comma [0] 42 2 5 3 7" xfId="50132"/>
    <cellStyle name="Comma [0] 42 2 5 3 8" xfId="17898"/>
    <cellStyle name="Comma [0] 42 2 5 3 9" xfId="53155"/>
    <cellStyle name="Comma [0] 42 2 5 4" xfId="2003"/>
    <cellStyle name="Comma [0] 42 2 5 4 2" xfId="7657"/>
    <cellStyle name="Comma [0] 42 2 5 4 2 2" xfId="16064"/>
    <cellStyle name="Comma [0] 42 2 5 4 2 2 2" xfId="41409"/>
    <cellStyle name="Comma [0] 42 2 5 4 2 3" xfId="31723"/>
    <cellStyle name="Comma [0] 42 2 5 4 2 4" xfId="21666"/>
    <cellStyle name="Comma [0] 42 2 5 4 2 5" xfId="56923"/>
    <cellStyle name="Comma [0] 42 2 5 4 3" xfId="4852"/>
    <cellStyle name="Comma [0] 42 2 5 4 3 2" xfId="13260"/>
    <cellStyle name="Comma [0] 42 2 5 4 3 2 2" xfId="45549"/>
    <cellStyle name="Comma [0] 42 2 5 4 3 3" xfId="35863"/>
    <cellStyle name="Comma [0] 42 2 5 4 3 4" xfId="26175"/>
    <cellStyle name="Comma [0] 42 2 5 4 4" xfId="10460"/>
    <cellStyle name="Comma [0] 42 2 5 4 4 2" xfId="38608"/>
    <cellStyle name="Comma [0] 42 2 5 4 5" xfId="28922"/>
    <cellStyle name="Comma [0] 42 2 5 4 6" xfId="48297"/>
    <cellStyle name="Comma [0] 42 2 5 4 7" xfId="51100"/>
    <cellStyle name="Comma [0] 42 2 5 4 8" xfId="18866"/>
    <cellStyle name="Comma [0] 42 2 5 4 9" xfId="54123"/>
    <cellStyle name="Comma [0] 42 2 5 5" xfId="2495"/>
    <cellStyle name="Comma [0] 42 2 5 5 2" xfId="8118"/>
    <cellStyle name="Comma [0] 42 2 5 5 2 2" xfId="16525"/>
    <cellStyle name="Comma [0] 42 2 5 5 2 2 2" xfId="41870"/>
    <cellStyle name="Comma [0] 42 2 5 5 2 3" xfId="32184"/>
    <cellStyle name="Comma [0] 42 2 5 5 2 4" xfId="22127"/>
    <cellStyle name="Comma [0] 42 2 5 5 2 5" xfId="57384"/>
    <cellStyle name="Comma [0] 42 2 5 5 3" xfId="5313"/>
    <cellStyle name="Comma [0] 42 2 5 5 3 2" xfId="13721"/>
    <cellStyle name="Comma [0] 42 2 5 5 3 3" xfId="39066"/>
    <cellStyle name="Comma [0] 42 2 5 5 4" xfId="10918"/>
    <cellStyle name="Comma [0] 42 2 5 5 4 2" xfId="29380"/>
    <cellStyle name="Comma [0] 42 2 5 5 5" xfId="48756"/>
    <cellStyle name="Comma [0] 42 2 5 5 6" xfId="51558"/>
    <cellStyle name="Comma [0] 42 2 5 5 7" xfId="19324"/>
    <cellStyle name="Comma [0] 42 2 5 5 8" xfId="54581"/>
    <cellStyle name="Comma [0] 42 2 5 6" xfId="2923"/>
    <cellStyle name="Comma [0] 42 2 5 6 2" xfId="8546"/>
    <cellStyle name="Comma [0] 42 2 5 6 2 2" xfId="16953"/>
    <cellStyle name="Comma [0] 42 2 5 6 2 2 2" xfId="42298"/>
    <cellStyle name="Comma [0] 42 2 5 6 2 3" xfId="32612"/>
    <cellStyle name="Comma [0] 42 2 5 6 2 4" xfId="22555"/>
    <cellStyle name="Comma [0] 42 2 5 6 2 5" xfId="57812"/>
    <cellStyle name="Comma [0] 42 2 5 6 3" xfId="5741"/>
    <cellStyle name="Comma [0] 42 2 5 6 3 2" xfId="14149"/>
    <cellStyle name="Comma [0] 42 2 5 6 3 3" xfId="39494"/>
    <cellStyle name="Comma [0] 42 2 5 6 4" xfId="11346"/>
    <cellStyle name="Comma [0] 42 2 5 6 4 2" xfId="29808"/>
    <cellStyle name="Comma [0] 42 2 5 6 5" xfId="49184"/>
    <cellStyle name="Comma [0] 42 2 5 6 6" xfId="51986"/>
    <cellStyle name="Comma [0] 42 2 5 6 7" xfId="19752"/>
    <cellStyle name="Comma [0] 42 2 5 6 8" xfId="55009"/>
    <cellStyle name="Comma [0] 42 2 5 7" xfId="6167"/>
    <cellStyle name="Comma [0] 42 2 5 7 2" xfId="14574"/>
    <cellStyle name="Comma [0] 42 2 5 7 2 2" xfId="39919"/>
    <cellStyle name="Comma [0] 42 2 5 7 3" xfId="30233"/>
    <cellStyle name="Comma [0] 42 2 5 7 4" xfId="20176"/>
    <cellStyle name="Comma [0] 42 2 5 7 5" xfId="55433"/>
    <cellStyle name="Comma [0] 42 2 5 8" xfId="3362"/>
    <cellStyle name="Comma [0] 42 2 5 8 2" xfId="11770"/>
    <cellStyle name="Comma [0] 42 2 5 8 2 2" xfId="42624"/>
    <cellStyle name="Comma [0] 42 2 5 8 3" xfId="32938"/>
    <cellStyle name="Comma [0] 42 2 5 8 4" xfId="22881"/>
    <cellStyle name="Comma [0] 42 2 5 9" xfId="8971"/>
    <cellStyle name="Comma [0] 42 2 5 9 2" xfId="42888"/>
    <cellStyle name="Comma [0] 42 2 5 9 3" xfId="33202"/>
    <cellStyle name="Comma [0] 42 2 5 9 4" xfId="23145"/>
    <cellStyle name="Comma [0] 42 2 6" xfId="285"/>
    <cellStyle name="Comma [0] 42 2 6 10" xfId="23699"/>
    <cellStyle name="Comma [0] 42 2 6 10 2" xfId="43351"/>
    <cellStyle name="Comma [0] 42 2 6 10 3" xfId="33665"/>
    <cellStyle name="Comma [0] 42 2 6 11" xfId="24947"/>
    <cellStyle name="Comma [0] 42 2 6 11 2" xfId="44343"/>
    <cellStyle name="Comma [0] 42 2 6 11 3" xfId="34657"/>
    <cellStyle name="Comma [0] 42 2 6 12" xfId="37120"/>
    <cellStyle name="Comma [0] 42 2 6 13" xfId="27434"/>
    <cellStyle name="Comma [0] 42 2 6 14" xfId="46807"/>
    <cellStyle name="Comma [0] 42 2 6 15" xfId="49612"/>
    <cellStyle name="Comma [0] 42 2 6 16" xfId="17378"/>
    <cellStyle name="Comma [0] 42 2 6 17" xfId="52313"/>
    <cellStyle name="Comma [0] 42 2 6 18" xfId="52635"/>
    <cellStyle name="Comma [0] 42 2 6 2" xfId="1530"/>
    <cellStyle name="Comma [0] 42 2 6 2 10" xfId="53694"/>
    <cellStyle name="Comma [0] 42 2 6 2 2" xfId="7228"/>
    <cellStyle name="Comma [0] 42 2 6 2 2 2" xfId="15635"/>
    <cellStyle name="Comma [0] 42 2 6 2 2 2 2" xfId="27090"/>
    <cellStyle name="Comma [0] 42 2 6 2 2 2 2 2" xfId="46463"/>
    <cellStyle name="Comma [0] 42 2 6 2 2 2 2 3" xfId="36777"/>
    <cellStyle name="Comma [0] 42 2 6 2 2 2 3" xfId="43353"/>
    <cellStyle name="Comma [0] 42 2 6 2 2 2 4" xfId="33667"/>
    <cellStyle name="Comma [0] 42 2 6 2 2 2 5" xfId="23701"/>
    <cellStyle name="Comma [0] 42 2 6 2 2 3" xfId="25873"/>
    <cellStyle name="Comma [0] 42 2 6 2 2 3 2" xfId="45263"/>
    <cellStyle name="Comma [0] 42 2 6 2 2 3 3" xfId="35577"/>
    <cellStyle name="Comma [0] 42 2 6 2 2 4" xfId="40980"/>
    <cellStyle name="Comma [0] 42 2 6 2 2 5" xfId="31294"/>
    <cellStyle name="Comma [0] 42 2 6 2 2 6" xfId="21237"/>
    <cellStyle name="Comma [0] 42 2 6 2 2 7" xfId="56494"/>
    <cellStyle name="Comma [0] 42 2 6 2 3" xfId="4423"/>
    <cellStyle name="Comma [0] 42 2 6 2 3 2" xfId="12831"/>
    <cellStyle name="Comma [0] 42 2 6 2 3 2 2" xfId="45870"/>
    <cellStyle name="Comma [0] 42 2 6 2 3 2 3" xfId="36184"/>
    <cellStyle name="Comma [0] 42 2 6 2 3 2 4" xfId="26496"/>
    <cellStyle name="Comma [0] 42 2 6 2 3 3" xfId="43352"/>
    <cellStyle name="Comma [0] 42 2 6 2 3 4" xfId="33666"/>
    <cellStyle name="Comma [0] 42 2 6 2 3 5" xfId="23700"/>
    <cellStyle name="Comma [0] 42 2 6 2 4" xfId="10031"/>
    <cellStyle name="Comma [0] 42 2 6 2 4 2" xfId="44670"/>
    <cellStyle name="Comma [0] 42 2 6 2 4 3" xfId="34984"/>
    <cellStyle name="Comma [0] 42 2 6 2 4 4" xfId="25275"/>
    <cellStyle name="Comma [0] 42 2 6 2 5" xfId="38179"/>
    <cellStyle name="Comma [0] 42 2 6 2 6" xfId="28493"/>
    <cellStyle name="Comma [0] 42 2 6 2 7" xfId="47868"/>
    <cellStyle name="Comma [0] 42 2 6 2 8" xfId="50671"/>
    <cellStyle name="Comma [0] 42 2 6 2 9" xfId="18437"/>
    <cellStyle name="Comma [0] 42 2 6 3" xfId="951"/>
    <cellStyle name="Comma [0] 42 2 6 3 10" xfId="53156"/>
    <cellStyle name="Comma [0] 42 2 6 3 2" xfId="6690"/>
    <cellStyle name="Comma [0] 42 2 6 3 2 2" xfId="15097"/>
    <cellStyle name="Comma [0] 42 2 6 3 2 2 2" xfId="46142"/>
    <cellStyle name="Comma [0] 42 2 6 3 2 2 3" xfId="36456"/>
    <cellStyle name="Comma [0] 42 2 6 3 2 2 4" xfId="26769"/>
    <cellStyle name="Comma [0] 42 2 6 3 2 3" xfId="40442"/>
    <cellStyle name="Comma [0] 42 2 6 3 2 4" xfId="30756"/>
    <cellStyle name="Comma [0] 42 2 6 3 2 5" xfId="20699"/>
    <cellStyle name="Comma [0] 42 2 6 3 2 6" xfId="55956"/>
    <cellStyle name="Comma [0] 42 2 6 3 3" xfId="3885"/>
    <cellStyle name="Comma [0] 42 2 6 3 3 2" xfId="12293"/>
    <cellStyle name="Comma [0] 42 2 6 3 3 2 2" xfId="43354"/>
    <cellStyle name="Comma [0] 42 2 6 3 3 3" xfId="33668"/>
    <cellStyle name="Comma [0] 42 2 6 3 3 4" xfId="23702"/>
    <cellStyle name="Comma [0] 42 2 6 3 4" xfId="9493"/>
    <cellStyle name="Comma [0] 42 2 6 3 4 2" xfId="44942"/>
    <cellStyle name="Comma [0] 42 2 6 3 4 3" xfId="35256"/>
    <cellStyle name="Comma [0] 42 2 6 3 4 4" xfId="25551"/>
    <cellStyle name="Comma [0] 42 2 6 3 5" xfId="37641"/>
    <cellStyle name="Comma [0] 42 2 6 3 6" xfId="27955"/>
    <cellStyle name="Comma [0] 42 2 6 3 7" xfId="47330"/>
    <cellStyle name="Comma [0] 42 2 6 3 8" xfId="50133"/>
    <cellStyle name="Comma [0] 42 2 6 3 9" xfId="17899"/>
    <cellStyle name="Comma [0] 42 2 6 4" xfId="2004"/>
    <cellStyle name="Comma [0] 42 2 6 4 2" xfId="7658"/>
    <cellStyle name="Comma [0] 42 2 6 4 2 2" xfId="16065"/>
    <cellStyle name="Comma [0] 42 2 6 4 2 2 2" xfId="41410"/>
    <cellStyle name="Comma [0] 42 2 6 4 2 3" xfId="31724"/>
    <cellStyle name="Comma [0] 42 2 6 4 2 4" xfId="21667"/>
    <cellStyle name="Comma [0] 42 2 6 4 2 5" xfId="56924"/>
    <cellStyle name="Comma [0] 42 2 6 4 3" xfId="4853"/>
    <cellStyle name="Comma [0] 42 2 6 4 3 2" xfId="13261"/>
    <cellStyle name="Comma [0] 42 2 6 4 3 2 2" xfId="45550"/>
    <cellStyle name="Comma [0] 42 2 6 4 3 3" xfId="35864"/>
    <cellStyle name="Comma [0] 42 2 6 4 3 4" xfId="26176"/>
    <cellStyle name="Comma [0] 42 2 6 4 4" xfId="10461"/>
    <cellStyle name="Comma [0] 42 2 6 4 4 2" xfId="38609"/>
    <cellStyle name="Comma [0] 42 2 6 4 5" xfId="28923"/>
    <cellStyle name="Comma [0] 42 2 6 4 6" xfId="48298"/>
    <cellStyle name="Comma [0] 42 2 6 4 7" xfId="51101"/>
    <cellStyle name="Comma [0] 42 2 6 4 8" xfId="18867"/>
    <cellStyle name="Comma [0] 42 2 6 4 9" xfId="54124"/>
    <cellStyle name="Comma [0] 42 2 6 5" xfId="2496"/>
    <cellStyle name="Comma [0] 42 2 6 5 2" xfId="8119"/>
    <cellStyle name="Comma [0] 42 2 6 5 2 2" xfId="16526"/>
    <cellStyle name="Comma [0] 42 2 6 5 2 2 2" xfId="41871"/>
    <cellStyle name="Comma [0] 42 2 6 5 2 3" xfId="32185"/>
    <cellStyle name="Comma [0] 42 2 6 5 2 4" xfId="22128"/>
    <cellStyle name="Comma [0] 42 2 6 5 2 5" xfId="57385"/>
    <cellStyle name="Comma [0] 42 2 6 5 3" xfId="5314"/>
    <cellStyle name="Comma [0] 42 2 6 5 3 2" xfId="13722"/>
    <cellStyle name="Comma [0] 42 2 6 5 3 3" xfId="39067"/>
    <cellStyle name="Comma [0] 42 2 6 5 4" xfId="10919"/>
    <cellStyle name="Comma [0] 42 2 6 5 4 2" xfId="29381"/>
    <cellStyle name="Comma [0] 42 2 6 5 5" xfId="48757"/>
    <cellStyle name="Comma [0] 42 2 6 5 6" xfId="51559"/>
    <cellStyle name="Comma [0] 42 2 6 5 7" xfId="19325"/>
    <cellStyle name="Comma [0] 42 2 6 5 8" xfId="54582"/>
    <cellStyle name="Comma [0] 42 2 6 6" xfId="2924"/>
    <cellStyle name="Comma [0] 42 2 6 6 2" xfId="8547"/>
    <cellStyle name="Comma [0] 42 2 6 6 2 2" xfId="16954"/>
    <cellStyle name="Comma [0] 42 2 6 6 2 2 2" xfId="42299"/>
    <cellStyle name="Comma [0] 42 2 6 6 2 3" xfId="32613"/>
    <cellStyle name="Comma [0] 42 2 6 6 2 4" xfId="22556"/>
    <cellStyle name="Comma [0] 42 2 6 6 2 5" xfId="57813"/>
    <cellStyle name="Comma [0] 42 2 6 6 3" xfId="5742"/>
    <cellStyle name="Comma [0] 42 2 6 6 3 2" xfId="14150"/>
    <cellStyle name="Comma [0] 42 2 6 6 3 3" xfId="39495"/>
    <cellStyle name="Comma [0] 42 2 6 6 4" xfId="11347"/>
    <cellStyle name="Comma [0] 42 2 6 6 4 2" xfId="29809"/>
    <cellStyle name="Comma [0] 42 2 6 6 5" xfId="49185"/>
    <cellStyle name="Comma [0] 42 2 6 6 6" xfId="51987"/>
    <cellStyle name="Comma [0] 42 2 6 6 7" xfId="19753"/>
    <cellStyle name="Comma [0] 42 2 6 6 8" xfId="55010"/>
    <cellStyle name="Comma [0] 42 2 6 7" xfId="6168"/>
    <cellStyle name="Comma [0] 42 2 6 7 2" xfId="14575"/>
    <cellStyle name="Comma [0] 42 2 6 7 2 2" xfId="39920"/>
    <cellStyle name="Comma [0] 42 2 6 7 3" xfId="30234"/>
    <cellStyle name="Comma [0] 42 2 6 7 4" xfId="20177"/>
    <cellStyle name="Comma [0] 42 2 6 7 5" xfId="55434"/>
    <cellStyle name="Comma [0] 42 2 6 8" xfId="3363"/>
    <cellStyle name="Comma [0] 42 2 6 8 2" xfId="11771"/>
    <cellStyle name="Comma [0] 42 2 6 8 2 2" xfId="42625"/>
    <cellStyle name="Comma [0] 42 2 6 8 3" xfId="32939"/>
    <cellStyle name="Comma [0] 42 2 6 8 4" xfId="22882"/>
    <cellStyle name="Comma [0] 42 2 6 9" xfId="8972"/>
    <cellStyle name="Comma [0] 42 2 6 9 2" xfId="42889"/>
    <cellStyle name="Comma [0] 42 2 6 9 3" xfId="33203"/>
    <cellStyle name="Comma [0] 42 2 6 9 4" xfId="23146"/>
    <cellStyle name="Comma [0] 42 2 7" xfId="1522"/>
    <cellStyle name="Comma [0] 42 2 7 10" xfId="53686"/>
    <cellStyle name="Comma [0] 42 2 7 2" xfId="7220"/>
    <cellStyle name="Comma [0] 42 2 7 2 2" xfId="15627"/>
    <cellStyle name="Comma [0] 42 2 7 2 2 2" xfId="27082"/>
    <cellStyle name="Comma [0] 42 2 7 2 2 2 2" xfId="46455"/>
    <cellStyle name="Comma [0] 42 2 7 2 2 2 3" xfId="36769"/>
    <cellStyle name="Comma [0] 42 2 7 2 2 3" xfId="43356"/>
    <cellStyle name="Comma [0] 42 2 7 2 2 4" xfId="33670"/>
    <cellStyle name="Comma [0] 42 2 7 2 2 5" xfId="23704"/>
    <cellStyle name="Comma [0] 42 2 7 2 3" xfId="25865"/>
    <cellStyle name="Comma [0] 42 2 7 2 3 2" xfId="45255"/>
    <cellStyle name="Comma [0] 42 2 7 2 3 3" xfId="35569"/>
    <cellStyle name="Comma [0] 42 2 7 2 4" xfId="40972"/>
    <cellStyle name="Comma [0] 42 2 7 2 5" xfId="31286"/>
    <cellStyle name="Comma [0] 42 2 7 2 6" xfId="21229"/>
    <cellStyle name="Comma [0] 42 2 7 2 7" xfId="56486"/>
    <cellStyle name="Comma [0] 42 2 7 3" xfId="4415"/>
    <cellStyle name="Comma [0] 42 2 7 3 2" xfId="12823"/>
    <cellStyle name="Comma [0] 42 2 7 3 2 2" xfId="45862"/>
    <cellStyle name="Comma [0] 42 2 7 3 2 3" xfId="36176"/>
    <cellStyle name="Comma [0] 42 2 7 3 2 4" xfId="26488"/>
    <cellStyle name="Comma [0] 42 2 7 3 3" xfId="43355"/>
    <cellStyle name="Comma [0] 42 2 7 3 4" xfId="33669"/>
    <cellStyle name="Comma [0] 42 2 7 3 5" xfId="23703"/>
    <cellStyle name="Comma [0] 42 2 7 4" xfId="10023"/>
    <cellStyle name="Comma [0] 42 2 7 4 2" xfId="44662"/>
    <cellStyle name="Comma [0] 42 2 7 4 3" xfId="34976"/>
    <cellStyle name="Comma [0] 42 2 7 4 4" xfId="25267"/>
    <cellStyle name="Comma [0] 42 2 7 5" xfId="38171"/>
    <cellStyle name="Comma [0] 42 2 7 6" xfId="28485"/>
    <cellStyle name="Comma [0] 42 2 7 7" xfId="47860"/>
    <cellStyle name="Comma [0] 42 2 7 8" xfId="50663"/>
    <cellStyle name="Comma [0] 42 2 7 9" xfId="18429"/>
    <cellStyle name="Comma [0] 42 2 8" xfId="943"/>
    <cellStyle name="Comma [0] 42 2 8 10" xfId="53148"/>
    <cellStyle name="Comma [0] 42 2 8 2" xfId="6682"/>
    <cellStyle name="Comma [0] 42 2 8 2 2" xfId="15089"/>
    <cellStyle name="Comma [0] 42 2 8 2 2 2" xfId="43358"/>
    <cellStyle name="Comma [0] 42 2 8 2 2 3" xfId="33672"/>
    <cellStyle name="Comma [0] 42 2 8 2 2 4" xfId="23706"/>
    <cellStyle name="Comma [0] 42 2 8 2 3" xfId="26761"/>
    <cellStyle name="Comma [0] 42 2 8 2 3 2" xfId="46134"/>
    <cellStyle name="Comma [0] 42 2 8 2 3 3" xfId="36448"/>
    <cellStyle name="Comma [0] 42 2 8 2 4" xfId="40434"/>
    <cellStyle name="Comma [0] 42 2 8 2 5" xfId="30748"/>
    <cellStyle name="Comma [0] 42 2 8 2 6" xfId="20691"/>
    <cellStyle name="Comma [0] 42 2 8 2 7" xfId="55948"/>
    <cellStyle name="Comma [0] 42 2 8 3" xfId="3877"/>
    <cellStyle name="Comma [0] 42 2 8 3 2" xfId="12285"/>
    <cellStyle name="Comma [0] 42 2 8 3 2 2" xfId="43357"/>
    <cellStyle name="Comma [0] 42 2 8 3 3" xfId="33671"/>
    <cellStyle name="Comma [0] 42 2 8 3 4" xfId="23705"/>
    <cellStyle name="Comma [0] 42 2 8 4" xfId="9485"/>
    <cellStyle name="Comma [0] 42 2 8 4 2" xfId="44934"/>
    <cellStyle name="Comma [0] 42 2 8 4 3" xfId="35248"/>
    <cellStyle name="Comma [0] 42 2 8 4 4" xfId="25543"/>
    <cellStyle name="Comma [0] 42 2 8 5" xfId="37633"/>
    <cellStyle name="Comma [0] 42 2 8 6" xfId="27947"/>
    <cellStyle name="Comma [0] 42 2 8 7" xfId="47322"/>
    <cellStyle name="Comma [0] 42 2 8 8" xfId="50125"/>
    <cellStyle name="Comma [0] 42 2 8 9" xfId="17891"/>
    <cellStyle name="Comma [0] 42 2 9" xfId="1996"/>
    <cellStyle name="Comma [0] 42 2 9 10" xfId="54116"/>
    <cellStyle name="Comma [0] 42 2 9 2" xfId="7650"/>
    <cellStyle name="Comma [0] 42 2 9 2 2" xfId="16057"/>
    <cellStyle name="Comma [0] 42 2 9 2 2 2" xfId="41402"/>
    <cellStyle name="Comma [0] 42 2 9 2 3" xfId="31716"/>
    <cellStyle name="Comma [0] 42 2 9 2 4" xfId="21659"/>
    <cellStyle name="Comma [0] 42 2 9 2 5" xfId="56916"/>
    <cellStyle name="Comma [0] 42 2 9 3" xfId="4845"/>
    <cellStyle name="Comma [0] 42 2 9 3 2" xfId="13253"/>
    <cellStyle name="Comma [0] 42 2 9 3 2 2" xfId="43359"/>
    <cellStyle name="Comma [0] 42 2 9 3 3" xfId="33673"/>
    <cellStyle name="Comma [0] 42 2 9 3 4" xfId="23707"/>
    <cellStyle name="Comma [0] 42 2 9 4" xfId="10453"/>
    <cellStyle name="Comma [0] 42 2 9 4 2" xfId="45542"/>
    <cellStyle name="Comma [0] 42 2 9 4 3" xfId="35856"/>
    <cellStyle name="Comma [0] 42 2 9 4 4" xfId="26168"/>
    <cellStyle name="Comma [0] 42 2 9 5" xfId="38601"/>
    <cellStyle name="Comma [0] 42 2 9 6" xfId="28915"/>
    <cellStyle name="Comma [0] 42 2 9 7" xfId="48290"/>
    <cellStyle name="Comma [0] 42 2 9 8" xfId="51093"/>
    <cellStyle name="Comma [0] 42 2 9 9" xfId="18859"/>
    <cellStyle name="Comma [0] 45" xfId="23708"/>
    <cellStyle name="Comma [0] 45 2" xfId="43360"/>
    <cellStyle name="Comma [0] 45 3" xfId="33674"/>
    <cellStyle name="Comma [0] 5" xfId="286"/>
    <cellStyle name="Comma [0] 5 10" xfId="6169"/>
    <cellStyle name="Comma [0] 5 10 2" xfId="14576"/>
    <cellStyle name="Comma [0] 5 10 2 2" xfId="39921"/>
    <cellStyle name="Comma [0] 5 10 3" xfId="30235"/>
    <cellStyle name="Comma [0] 5 10 4" xfId="20178"/>
    <cellStyle name="Comma [0] 5 10 5" xfId="55435"/>
    <cellStyle name="Comma [0] 5 11" xfId="3364"/>
    <cellStyle name="Comma [0] 5 11 2" xfId="11772"/>
    <cellStyle name="Comma [0] 5 11 2 2" xfId="42626"/>
    <cellStyle name="Comma [0] 5 11 3" xfId="32940"/>
    <cellStyle name="Comma [0] 5 11 4" xfId="22883"/>
    <cellStyle name="Comma [0] 5 12" xfId="8973"/>
    <cellStyle name="Comma [0] 5 12 2" xfId="42890"/>
    <cellStyle name="Comma [0] 5 12 3" xfId="33204"/>
    <cellStyle name="Comma [0] 5 12 4" xfId="23147"/>
    <cellStyle name="Comma [0] 5 13" xfId="37121"/>
    <cellStyle name="Comma [0] 5 14" xfId="27435"/>
    <cellStyle name="Comma [0] 5 15" xfId="46808"/>
    <cellStyle name="Comma [0] 5 16" xfId="49613"/>
    <cellStyle name="Comma [0] 5 17" xfId="17379"/>
    <cellStyle name="Comma [0] 5 18" xfId="52314"/>
    <cellStyle name="Comma [0] 5 19" xfId="52636"/>
    <cellStyle name="Comma [0] 5 2" xfId="287"/>
    <cellStyle name="Comma [0] 5 2 10" xfId="2340"/>
    <cellStyle name="Comma [0] 5 2 10 2" xfId="7963"/>
    <cellStyle name="Comma [0] 5 2 10 2 2" xfId="16370"/>
    <cellStyle name="Comma [0] 5 2 10 2 2 2" xfId="41715"/>
    <cellStyle name="Comma [0] 5 2 10 2 3" xfId="32029"/>
    <cellStyle name="Comma [0] 5 2 10 2 4" xfId="21972"/>
    <cellStyle name="Comma [0] 5 2 10 2 5" xfId="57229"/>
    <cellStyle name="Comma [0] 5 2 10 3" xfId="5158"/>
    <cellStyle name="Comma [0] 5 2 10 3 2" xfId="13566"/>
    <cellStyle name="Comma [0] 5 2 10 3 2 2" xfId="43361"/>
    <cellStyle name="Comma [0] 5 2 10 3 3" xfId="33675"/>
    <cellStyle name="Comma [0] 5 2 10 3 4" xfId="23709"/>
    <cellStyle name="Comma [0] 5 2 10 4" xfId="10763"/>
    <cellStyle name="Comma [0] 5 2 10 4 2" xfId="38911"/>
    <cellStyle name="Comma [0] 5 2 10 5" xfId="29225"/>
    <cellStyle name="Comma [0] 5 2 10 6" xfId="48601"/>
    <cellStyle name="Comma [0] 5 2 10 7" xfId="51403"/>
    <cellStyle name="Comma [0] 5 2 10 8" xfId="19169"/>
    <cellStyle name="Comma [0] 5 2 10 9" xfId="54426"/>
    <cellStyle name="Comma [0] 5 2 11" xfId="2768"/>
    <cellStyle name="Comma [0] 5 2 11 2" xfId="8391"/>
    <cellStyle name="Comma [0] 5 2 11 2 2" xfId="16798"/>
    <cellStyle name="Comma [0] 5 2 11 2 2 2" xfId="42143"/>
    <cellStyle name="Comma [0] 5 2 11 2 3" xfId="32457"/>
    <cellStyle name="Comma [0] 5 2 11 2 4" xfId="22400"/>
    <cellStyle name="Comma [0] 5 2 11 2 5" xfId="57657"/>
    <cellStyle name="Comma [0] 5 2 11 3" xfId="5586"/>
    <cellStyle name="Comma [0] 5 2 11 3 2" xfId="13994"/>
    <cellStyle name="Comma [0] 5 2 11 3 2 2" xfId="43362"/>
    <cellStyle name="Comma [0] 5 2 11 3 3" xfId="33676"/>
    <cellStyle name="Comma [0] 5 2 11 3 4" xfId="23710"/>
    <cellStyle name="Comma [0] 5 2 11 4" xfId="11191"/>
    <cellStyle name="Comma [0] 5 2 11 4 2" xfId="39339"/>
    <cellStyle name="Comma [0] 5 2 11 5" xfId="29653"/>
    <cellStyle name="Comma [0] 5 2 11 6" xfId="49029"/>
    <cellStyle name="Comma [0] 5 2 11 7" xfId="51831"/>
    <cellStyle name="Comma [0] 5 2 11 8" xfId="19597"/>
    <cellStyle name="Comma [0] 5 2 11 9" xfId="54854"/>
    <cellStyle name="Comma [0] 5 2 12" xfId="6170"/>
    <cellStyle name="Comma [0] 5 2 12 2" xfId="14577"/>
    <cellStyle name="Comma [0] 5 2 12 2 2" xfId="39922"/>
    <cellStyle name="Comma [0] 5 2 12 3" xfId="30236"/>
    <cellStyle name="Comma [0] 5 2 12 4" xfId="20179"/>
    <cellStyle name="Comma [0] 5 2 12 5" xfId="55436"/>
    <cellStyle name="Comma [0] 5 2 13" xfId="3365"/>
    <cellStyle name="Comma [0] 5 2 13 2" xfId="11773"/>
    <cellStyle name="Comma [0] 5 2 13 2 2" xfId="42627"/>
    <cellStyle name="Comma [0] 5 2 13 3" xfId="32941"/>
    <cellStyle name="Comma [0] 5 2 13 4" xfId="22884"/>
    <cellStyle name="Comma [0] 5 2 14" xfId="8974"/>
    <cellStyle name="Comma [0] 5 2 14 2" xfId="42891"/>
    <cellStyle name="Comma [0] 5 2 14 3" xfId="33205"/>
    <cellStyle name="Comma [0] 5 2 14 4" xfId="23148"/>
    <cellStyle name="Comma [0] 5 2 15" xfId="24949"/>
    <cellStyle name="Comma [0] 5 2 15 2" xfId="44345"/>
    <cellStyle name="Comma [0] 5 2 15 3" xfId="34659"/>
    <cellStyle name="Comma [0] 5 2 16" xfId="37122"/>
    <cellStyle name="Comma [0] 5 2 17" xfId="27436"/>
    <cellStyle name="Comma [0] 5 2 18" xfId="46809"/>
    <cellStyle name="Comma [0] 5 2 19" xfId="49614"/>
    <cellStyle name="Comma [0] 5 2 2" xfId="288"/>
    <cellStyle name="Comma [0] 5 2 2 10" xfId="24950"/>
    <cellStyle name="Comma [0] 5 2 2 10 2" xfId="44346"/>
    <cellStyle name="Comma [0] 5 2 2 10 3" xfId="34660"/>
    <cellStyle name="Comma [0] 5 2 2 11" xfId="37123"/>
    <cellStyle name="Comma [0] 5 2 2 12" xfId="27437"/>
    <cellStyle name="Comma [0] 5 2 2 13" xfId="46810"/>
    <cellStyle name="Comma [0] 5 2 2 14" xfId="49615"/>
    <cellStyle name="Comma [0] 5 2 2 15" xfId="17381"/>
    <cellStyle name="Comma [0] 5 2 2 16" xfId="52316"/>
    <cellStyle name="Comma [0] 5 2 2 17" xfId="52638"/>
    <cellStyle name="Comma [0] 5 2 2 2" xfId="1533"/>
    <cellStyle name="Comma [0] 5 2 2 2 10" xfId="53697"/>
    <cellStyle name="Comma [0] 5 2 2 2 2" xfId="7231"/>
    <cellStyle name="Comma [0] 5 2 2 2 2 2" xfId="15638"/>
    <cellStyle name="Comma [0] 5 2 2 2 2 2 2" xfId="27093"/>
    <cellStyle name="Comma [0] 5 2 2 2 2 2 2 2" xfId="46466"/>
    <cellStyle name="Comma [0] 5 2 2 2 2 2 2 3" xfId="36780"/>
    <cellStyle name="Comma [0] 5 2 2 2 2 2 3" xfId="43364"/>
    <cellStyle name="Comma [0] 5 2 2 2 2 2 4" xfId="33678"/>
    <cellStyle name="Comma [0] 5 2 2 2 2 2 5" xfId="23712"/>
    <cellStyle name="Comma [0] 5 2 2 2 2 3" xfId="25876"/>
    <cellStyle name="Comma [0] 5 2 2 2 2 3 2" xfId="45266"/>
    <cellStyle name="Comma [0] 5 2 2 2 2 3 3" xfId="35580"/>
    <cellStyle name="Comma [0] 5 2 2 2 2 4" xfId="40983"/>
    <cellStyle name="Comma [0] 5 2 2 2 2 5" xfId="31297"/>
    <cellStyle name="Comma [0] 5 2 2 2 2 6" xfId="21240"/>
    <cellStyle name="Comma [0] 5 2 2 2 2 7" xfId="56497"/>
    <cellStyle name="Comma [0] 5 2 2 2 3" xfId="4426"/>
    <cellStyle name="Comma [0] 5 2 2 2 3 2" xfId="12834"/>
    <cellStyle name="Comma [0] 5 2 2 2 3 2 2" xfId="45873"/>
    <cellStyle name="Comma [0] 5 2 2 2 3 2 3" xfId="36187"/>
    <cellStyle name="Comma [0] 5 2 2 2 3 2 4" xfId="26499"/>
    <cellStyle name="Comma [0] 5 2 2 2 3 3" xfId="43363"/>
    <cellStyle name="Comma [0] 5 2 2 2 3 4" xfId="33677"/>
    <cellStyle name="Comma [0] 5 2 2 2 3 5" xfId="23711"/>
    <cellStyle name="Comma [0] 5 2 2 2 4" xfId="10034"/>
    <cellStyle name="Comma [0] 5 2 2 2 4 2" xfId="44673"/>
    <cellStyle name="Comma [0] 5 2 2 2 4 3" xfId="34987"/>
    <cellStyle name="Comma [0] 5 2 2 2 4 4" xfId="25278"/>
    <cellStyle name="Comma [0] 5 2 2 2 5" xfId="38182"/>
    <cellStyle name="Comma [0] 5 2 2 2 6" xfId="28496"/>
    <cellStyle name="Comma [0] 5 2 2 2 7" xfId="47871"/>
    <cellStyle name="Comma [0] 5 2 2 2 8" xfId="50674"/>
    <cellStyle name="Comma [0] 5 2 2 2 9" xfId="18440"/>
    <cellStyle name="Comma [0] 5 2 2 3" xfId="954"/>
    <cellStyle name="Comma [0] 5 2 2 3 10" xfId="53159"/>
    <cellStyle name="Comma [0] 5 2 2 3 2" xfId="6693"/>
    <cellStyle name="Comma [0] 5 2 2 3 2 2" xfId="15100"/>
    <cellStyle name="Comma [0] 5 2 2 3 2 2 2" xfId="43366"/>
    <cellStyle name="Comma [0] 5 2 2 3 2 2 3" xfId="33680"/>
    <cellStyle name="Comma [0] 5 2 2 3 2 2 4" xfId="23714"/>
    <cellStyle name="Comma [0] 5 2 2 3 2 3" xfId="26772"/>
    <cellStyle name="Comma [0] 5 2 2 3 2 3 2" xfId="46145"/>
    <cellStyle name="Comma [0] 5 2 2 3 2 3 3" xfId="36459"/>
    <cellStyle name="Comma [0] 5 2 2 3 2 4" xfId="40445"/>
    <cellStyle name="Comma [0] 5 2 2 3 2 5" xfId="30759"/>
    <cellStyle name="Comma [0] 5 2 2 3 2 6" xfId="20702"/>
    <cellStyle name="Comma [0] 5 2 2 3 2 7" xfId="55959"/>
    <cellStyle name="Comma [0] 5 2 2 3 3" xfId="3888"/>
    <cellStyle name="Comma [0] 5 2 2 3 3 2" xfId="12296"/>
    <cellStyle name="Comma [0] 5 2 2 3 3 2 2" xfId="43365"/>
    <cellStyle name="Comma [0] 5 2 2 3 3 3" xfId="33679"/>
    <cellStyle name="Comma [0] 5 2 2 3 3 4" xfId="23713"/>
    <cellStyle name="Comma [0] 5 2 2 3 4" xfId="9496"/>
    <cellStyle name="Comma [0] 5 2 2 3 4 2" xfId="44945"/>
    <cellStyle name="Comma [0] 5 2 2 3 4 3" xfId="35259"/>
    <cellStyle name="Comma [0] 5 2 2 3 4 4" xfId="25554"/>
    <cellStyle name="Comma [0] 5 2 2 3 5" xfId="37644"/>
    <cellStyle name="Comma [0] 5 2 2 3 6" xfId="27958"/>
    <cellStyle name="Comma [0] 5 2 2 3 7" xfId="47333"/>
    <cellStyle name="Comma [0] 5 2 2 3 8" xfId="50136"/>
    <cellStyle name="Comma [0] 5 2 2 3 9" xfId="17902"/>
    <cellStyle name="Comma [0] 5 2 2 4" xfId="2007"/>
    <cellStyle name="Comma [0] 5 2 2 4 10" xfId="54127"/>
    <cellStyle name="Comma [0] 5 2 2 4 2" xfId="7661"/>
    <cellStyle name="Comma [0] 5 2 2 4 2 2" xfId="16068"/>
    <cellStyle name="Comma [0] 5 2 2 4 2 2 2" xfId="41413"/>
    <cellStyle name="Comma [0] 5 2 2 4 2 3" xfId="31727"/>
    <cellStyle name="Comma [0] 5 2 2 4 2 4" xfId="21670"/>
    <cellStyle name="Comma [0] 5 2 2 4 2 5" xfId="56927"/>
    <cellStyle name="Comma [0] 5 2 2 4 3" xfId="4856"/>
    <cellStyle name="Comma [0] 5 2 2 4 3 2" xfId="13264"/>
    <cellStyle name="Comma [0] 5 2 2 4 3 2 2" xfId="43367"/>
    <cellStyle name="Comma [0] 5 2 2 4 3 3" xfId="33681"/>
    <cellStyle name="Comma [0] 5 2 2 4 3 4" xfId="23715"/>
    <cellStyle name="Comma [0] 5 2 2 4 4" xfId="10464"/>
    <cellStyle name="Comma [0] 5 2 2 4 4 2" xfId="45553"/>
    <cellStyle name="Comma [0] 5 2 2 4 4 3" xfId="35867"/>
    <cellStyle name="Comma [0] 5 2 2 4 4 4" xfId="26179"/>
    <cellStyle name="Comma [0] 5 2 2 4 5" xfId="38612"/>
    <cellStyle name="Comma [0] 5 2 2 4 6" xfId="28926"/>
    <cellStyle name="Comma [0] 5 2 2 4 7" xfId="48301"/>
    <cellStyle name="Comma [0] 5 2 2 4 8" xfId="51104"/>
    <cellStyle name="Comma [0] 5 2 2 4 9" xfId="18870"/>
    <cellStyle name="Comma [0] 5 2 2 5" xfId="2499"/>
    <cellStyle name="Comma [0] 5 2 2 5 2" xfId="8122"/>
    <cellStyle name="Comma [0] 5 2 2 5 2 2" xfId="16529"/>
    <cellStyle name="Comma [0] 5 2 2 5 2 2 2" xfId="41874"/>
    <cellStyle name="Comma [0] 5 2 2 5 2 3" xfId="32188"/>
    <cellStyle name="Comma [0] 5 2 2 5 2 4" xfId="22131"/>
    <cellStyle name="Comma [0] 5 2 2 5 2 5" xfId="57388"/>
    <cellStyle name="Comma [0] 5 2 2 5 3" xfId="5317"/>
    <cellStyle name="Comma [0] 5 2 2 5 3 2" xfId="13725"/>
    <cellStyle name="Comma [0] 5 2 2 5 3 2 2" xfId="43368"/>
    <cellStyle name="Comma [0] 5 2 2 5 3 3" xfId="33682"/>
    <cellStyle name="Comma [0] 5 2 2 5 3 4" xfId="23716"/>
    <cellStyle name="Comma [0] 5 2 2 5 4" xfId="10922"/>
    <cellStyle name="Comma [0] 5 2 2 5 4 2" xfId="39070"/>
    <cellStyle name="Comma [0] 5 2 2 5 5" xfId="29384"/>
    <cellStyle name="Comma [0] 5 2 2 5 6" xfId="48760"/>
    <cellStyle name="Comma [0] 5 2 2 5 7" xfId="51562"/>
    <cellStyle name="Comma [0] 5 2 2 5 8" xfId="19328"/>
    <cellStyle name="Comma [0] 5 2 2 5 9" xfId="54585"/>
    <cellStyle name="Comma [0] 5 2 2 6" xfId="2927"/>
    <cellStyle name="Comma [0] 5 2 2 6 2" xfId="8550"/>
    <cellStyle name="Comma [0] 5 2 2 6 2 2" xfId="16957"/>
    <cellStyle name="Comma [0] 5 2 2 6 2 2 2" xfId="42302"/>
    <cellStyle name="Comma [0] 5 2 2 6 2 3" xfId="32616"/>
    <cellStyle name="Comma [0] 5 2 2 6 2 4" xfId="22559"/>
    <cellStyle name="Comma [0] 5 2 2 6 2 5" xfId="57816"/>
    <cellStyle name="Comma [0] 5 2 2 6 3" xfId="5745"/>
    <cellStyle name="Comma [0] 5 2 2 6 3 2" xfId="14153"/>
    <cellStyle name="Comma [0] 5 2 2 6 3 2 2" xfId="43369"/>
    <cellStyle name="Comma [0] 5 2 2 6 3 3" xfId="33683"/>
    <cellStyle name="Comma [0] 5 2 2 6 3 4" xfId="23717"/>
    <cellStyle name="Comma [0] 5 2 2 6 4" xfId="11350"/>
    <cellStyle name="Comma [0] 5 2 2 6 4 2" xfId="39498"/>
    <cellStyle name="Comma [0] 5 2 2 6 5" xfId="29812"/>
    <cellStyle name="Comma [0] 5 2 2 6 6" xfId="49188"/>
    <cellStyle name="Comma [0] 5 2 2 6 7" xfId="51990"/>
    <cellStyle name="Comma [0] 5 2 2 6 8" xfId="19756"/>
    <cellStyle name="Comma [0] 5 2 2 6 9" xfId="55013"/>
    <cellStyle name="Comma [0] 5 2 2 7" xfId="6171"/>
    <cellStyle name="Comma [0] 5 2 2 7 2" xfId="14578"/>
    <cellStyle name="Comma [0] 5 2 2 7 2 2" xfId="43370"/>
    <cellStyle name="Comma [0] 5 2 2 7 2 3" xfId="33684"/>
    <cellStyle name="Comma [0] 5 2 2 7 2 4" xfId="23718"/>
    <cellStyle name="Comma [0] 5 2 2 7 3" xfId="39923"/>
    <cellStyle name="Comma [0] 5 2 2 7 4" xfId="30237"/>
    <cellStyle name="Comma [0] 5 2 2 7 5" xfId="20180"/>
    <cellStyle name="Comma [0] 5 2 2 7 6" xfId="55437"/>
    <cellStyle name="Comma [0] 5 2 2 8" xfId="3366"/>
    <cellStyle name="Comma [0] 5 2 2 8 2" xfId="11774"/>
    <cellStyle name="Comma [0] 5 2 2 8 2 2" xfId="42628"/>
    <cellStyle name="Comma [0] 5 2 2 8 3" xfId="32942"/>
    <cellStyle name="Comma [0] 5 2 2 8 4" xfId="22885"/>
    <cellStyle name="Comma [0] 5 2 2 9" xfId="8975"/>
    <cellStyle name="Comma [0] 5 2 2 9 2" xfId="42892"/>
    <cellStyle name="Comma [0] 5 2 2 9 3" xfId="33206"/>
    <cellStyle name="Comma [0] 5 2 2 9 4" xfId="23149"/>
    <cellStyle name="Comma [0] 5 2 20" xfId="17380"/>
    <cellStyle name="Comma [0] 5 2 21" xfId="52315"/>
    <cellStyle name="Comma [0] 5 2 22" xfId="52637"/>
    <cellStyle name="Comma [0] 5 2 3" xfId="289"/>
    <cellStyle name="Comma [0] 5 2 3 10" xfId="24951"/>
    <cellStyle name="Comma [0] 5 2 3 10 2" xfId="44347"/>
    <cellStyle name="Comma [0] 5 2 3 10 3" xfId="34661"/>
    <cellStyle name="Comma [0] 5 2 3 11" xfId="37124"/>
    <cellStyle name="Comma [0] 5 2 3 12" xfId="27438"/>
    <cellStyle name="Comma [0] 5 2 3 13" xfId="46811"/>
    <cellStyle name="Comma [0] 5 2 3 14" xfId="49616"/>
    <cellStyle name="Comma [0] 5 2 3 15" xfId="17382"/>
    <cellStyle name="Comma [0] 5 2 3 16" xfId="52317"/>
    <cellStyle name="Comma [0] 5 2 3 17" xfId="52639"/>
    <cellStyle name="Comma [0] 5 2 3 2" xfId="1534"/>
    <cellStyle name="Comma [0] 5 2 3 2 10" xfId="53698"/>
    <cellStyle name="Comma [0] 5 2 3 2 2" xfId="7232"/>
    <cellStyle name="Comma [0] 5 2 3 2 2 2" xfId="15639"/>
    <cellStyle name="Comma [0] 5 2 3 2 2 2 2" xfId="27094"/>
    <cellStyle name="Comma [0] 5 2 3 2 2 2 2 2" xfId="46467"/>
    <cellStyle name="Comma [0] 5 2 3 2 2 2 2 3" xfId="36781"/>
    <cellStyle name="Comma [0] 5 2 3 2 2 2 3" xfId="43372"/>
    <cellStyle name="Comma [0] 5 2 3 2 2 2 4" xfId="33686"/>
    <cellStyle name="Comma [0] 5 2 3 2 2 2 5" xfId="23720"/>
    <cellStyle name="Comma [0] 5 2 3 2 2 3" xfId="25877"/>
    <cellStyle name="Comma [0] 5 2 3 2 2 3 2" xfId="45267"/>
    <cellStyle name="Comma [0] 5 2 3 2 2 3 3" xfId="35581"/>
    <cellStyle name="Comma [0] 5 2 3 2 2 4" xfId="40984"/>
    <cellStyle name="Comma [0] 5 2 3 2 2 5" xfId="31298"/>
    <cellStyle name="Comma [0] 5 2 3 2 2 6" xfId="21241"/>
    <cellStyle name="Comma [0] 5 2 3 2 2 7" xfId="56498"/>
    <cellStyle name="Comma [0] 5 2 3 2 3" xfId="4427"/>
    <cellStyle name="Comma [0] 5 2 3 2 3 2" xfId="12835"/>
    <cellStyle name="Comma [0] 5 2 3 2 3 2 2" xfId="45874"/>
    <cellStyle name="Comma [0] 5 2 3 2 3 2 3" xfId="36188"/>
    <cellStyle name="Comma [0] 5 2 3 2 3 2 4" xfId="26500"/>
    <cellStyle name="Comma [0] 5 2 3 2 3 3" xfId="43371"/>
    <cellStyle name="Comma [0] 5 2 3 2 3 4" xfId="33685"/>
    <cellStyle name="Comma [0] 5 2 3 2 3 5" xfId="23719"/>
    <cellStyle name="Comma [0] 5 2 3 2 4" xfId="10035"/>
    <cellStyle name="Comma [0] 5 2 3 2 4 2" xfId="44674"/>
    <cellStyle name="Comma [0] 5 2 3 2 4 3" xfId="34988"/>
    <cellStyle name="Comma [0] 5 2 3 2 4 4" xfId="25279"/>
    <cellStyle name="Comma [0] 5 2 3 2 5" xfId="38183"/>
    <cellStyle name="Comma [0] 5 2 3 2 6" xfId="28497"/>
    <cellStyle name="Comma [0] 5 2 3 2 7" xfId="47872"/>
    <cellStyle name="Comma [0] 5 2 3 2 8" xfId="50675"/>
    <cellStyle name="Comma [0] 5 2 3 2 9" xfId="18441"/>
    <cellStyle name="Comma [0] 5 2 3 3" xfId="955"/>
    <cellStyle name="Comma [0] 5 2 3 3 10" xfId="53160"/>
    <cellStyle name="Comma [0] 5 2 3 3 2" xfId="6694"/>
    <cellStyle name="Comma [0] 5 2 3 3 2 2" xfId="15101"/>
    <cellStyle name="Comma [0] 5 2 3 3 2 2 2" xfId="46146"/>
    <cellStyle name="Comma [0] 5 2 3 3 2 2 3" xfId="36460"/>
    <cellStyle name="Comma [0] 5 2 3 3 2 2 4" xfId="26773"/>
    <cellStyle name="Comma [0] 5 2 3 3 2 3" xfId="40446"/>
    <cellStyle name="Comma [0] 5 2 3 3 2 4" xfId="30760"/>
    <cellStyle name="Comma [0] 5 2 3 3 2 5" xfId="20703"/>
    <cellStyle name="Comma [0] 5 2 3 3 2 6" xfId="55960"/>
    <cellStyle name="Comma [0] 5 2 3 3 3" xfId="3889"/>
    <cellStyle name="Comma [0] 5 2 3 3 3 2" xfId="12297"/>
    <cellStyle name="Comma [0] 5 2 3 3 3 2 2" xfId="43373"/>
    <cellStyle name="Comma [0] 5 2 3 3 3 3" xfId="33687"/>
    <cellStyle name="Comma [0] 5 2 3 3 3 4" xfId="23721"/>
    <cellStyle name="Comma [0] 5 2 3 3 4" xfId="9497"/>
    <cellStyle name="Comma [0] 5 2 3 3 4 2" xfId="44946"/>
    <cellStyle name="Comma [0] 5 2 3 3 4 3" xfId="35260"/>
    <cellStyle name="Comma [0] 5 2 3 3 4 4" xfId="25555"/>
    <cellStyle name="Comma [0] 5 2 3 3 5" xfId="37645"/>
    <cellStyle name="Comma [0] 5 2 3 3 6" xfId="27959"/>
    <cellStyle name="Comma [0] 5 2 3 3 7" xfId="47334"/>
    <cellStyle name="Comma [0] 5 2 3 3 8" xfId="50137"/>
    <cellStyle name="Comma [0] 5 2 3 3 9" xfId="17903"/>
    <cellStyle name="Comma [0] 5 2 3 4" xfId="2008"/>
    <cellStyle name="Comma [0] 5 2 3 4 10" xfId="54128"/>
    <cellStyle name="Comma [0] 5 2 3 4 2" xfId="7662"/>
    <cellStyle name="Comma [0] 5 2 3 4 2 2" xfId="16069"/>
    <cellStyle name="Comma [0] 5 2 3 4 2 2 2" xfId="41414"/>
    <cellStyle name="Comma [0] 5 2 3 4 2 3" xfId="31728"/>
    <cellStyle name="Comma [0] 5 2 3 4 2 4" xfId="21671"/>
    <cellStyle name="Comma [0] 5 2 3 4 2 5" xfId="56928"/>
    <cellStyle name="Comma [0] 5 2 3 4 3" xfId="4857"/>
    <cellStyle name="Comma [0] 5 2 3 4 3 2" xfId="13265"/>
    <cellStyle name="Comma [0] 5 2 3 4 3 2 2" xfId="43374"/>
    <cellStyle name="Comma [0] 5 2 3 4 3 3" xfId="33688"/>
    <cellStyle name="Comma [0] 5 2 3 4 3 4" xfId="23722"/>
    <cellStyle name="Comma [0] 5 2 3 4 4" xfId="10465"/>
    <cellStyle name="Comma [0] 5 2 3 4 4 2" xfId="45554"/>
    <cellStyle name="Comma [0] 5 2 3 4 4 3" xfId="35868"/>
    <cellStyle name="Comma [0] 5 2 3 4 4 4" xfId="26180"/>
    <cellStyle name="Comma [0] 5 2 3 4 5" xfId="38613"/>
    <cellStyle name="Comma [0] 5 2 3 4 6" xfId="28927"/>
    <cellStyle name="Comma [0] 5 2 3 4 7" xfId="48302"/>
    <cellStyle name="Comma [0] 5 2 3 4 8" xfId="51105"/>
    <cellStyle name="Comma [0] 5 2 3 4 9" xfId="18871"/>
    <cellStyle name="Comma [0] 5 2 3 5" xfId="2500"/>
    <cellStyle name="Comma [0] 5 2 3 5 2" xfId="8123"/>
    <cellStyle name="Comma [0] 5 2 3 5 2 2" xfId="16530"/>
    <cellStyle name="Comma [0] 5 2 3 5 2 2 2" xfId="41875"/>
    <cellStyle name="Comma [0] 5 2 3 5 2 3" xfId="32189"/>
    <cellStyle name="Comma [0] 5 2 3 5 2 4" xfId="22132"/>
    <cellStyle name="Comma [0] 5 2 3 5 2 5" xfId="57389"/>
    <cellStyle name="Comma [0] 5 2 3 5 3" xfId="5318"/>
    <cellStyle name="Comma [0] 5 2 3 5 3 2" xfId="13726"/>
    <cellStyle name="Comma [0] 5 2 3 5 3 3" xfId="39071"/>
    <cellStyle name="Comma [0] 5 2 3 5 4" xfId="10923"/>
    <cellStyle name="Comma [0] 5 2 3 5 4 2" xfId="29385"/>
    <cellStyle name="Comma [0] 5 2 3 5 5" xfId="48761"/>
    <cellStyle name="Comma [0] 5 2 3 5 6" xfId="51563"/>
    <cellStyle name="Comma [0] 5 2 3 5 7" xfId="19329"/>
    <cellStyle name="Comma [0] 5 2 3 5 8" xfId="54586"/>
    <cellStyle name="Comma [0] 5 2 3 6" xfId="2928"/>
    <cellStyle name="Comma [0] 5 2 3 6 2" xfId="8551"/>
    <cellStyle name="Comma [0] 5 2 3 6 2 2" xfId="16958"/>
    <cellStyle name="Comma [0] 5 2 3 6 2 2 2" xfId="42303"/>
    <cellStyle name="Comma [0] 5 2 3 6 2 3" xfId="32617"/>
    <cellStyle name="Comma [0] 5 2 3 6 2 4" xfId="22560"/>
    <cellStyle name="Comma [0] 5 2 3 6 2 5" xfId="57817"/>
    <cellStyle name="Comma [0] 5 2 3 6 3" xfId="5746"/>
    <cellStyle name="Comma [0] 5 2 3 6 3 2" xfId="14154"/>
    <cellStyle name="Comma [0] 5 2 3 6 3 3" xfId="39499"/>
    <cellStyle name="Comma [0] 5 2 3 6 4" xfId="11351"/>
    <cellStyle name="Comma [0] 5 2 3 6 4 2" xfId="29813"/>
    <cellStyle name="Comma [0] 5 2 3 6 5" xfId="49189"/>
    <cellStyle name="Comma [0] 5 2 3 6 6" xfId="51991"/>
    <cellStyle name="Comma [0] 5 2 3 6 7" xfId="19757"/>
    <cellStyle name="Comma [0] 5 2 3 6 8" xfId="55014"/>
    <cellStyle name="Comma [0] 5 2 3 7" xfId="6172"/>
    <cellStyle name="Comma [0] 5 2 3 7 2" xfId="14579"/>
    <cellStyle name="Comma [0] 5 2 3 7 2 2" xfId="39924"/>
    <cellStyle name="Comma [0] 5 2 3 7 3" xfId="30238"/>
    <cellStyle name="Comma [0] 5 2 3 7 4" xfId="20181"/>
    <cellStyle name="Comma [0] 5 2 3 7 5" xfId="55438"/>
    <cellStyle name="Comma [0] 5 2 3 8" xfId="3367"/>
    <cellStyle name="Comma [0] 5 2 3 8 2" xfId="11775"/>
    <cellStyle name="Comma [0] 5 2 3 8 2 2" xfId="42629"/>
    <cellStyle name="Comma [0] 5 2 3 8 3" xfId="32943"/>
    <cellStyle name="Comma [0] 5 2 3 8 4" xfId="22886"/>
    <cellStyle name="Comma [0] 5 2 3 9" xfId="8976"/>
    <cellStyle name="Comma [0] 5 2 3 9 2" xfId="42893"/>
    <cellStyle name="Comma [0] 5 2 3 9 3" xfId="33207"/>
    <cellStyle name="Comma [0] 5 2 3 9 4" xfId="23150"/>
    <cellStyle name="Comma [0] 5 2 4" xfId="290"/>
    <cellStyle name="Comma [0] 5 2 4 10" xfId="23723"/>
    <cellStyle name="Comma [0] 5 2 4 10 2" xfId="43375"/>
    <cellStyle name="Comma [0] 5 2 4 10 3" xfId="33689"/>
    <cellStyle name="Comma [0] 5 2 4 11" xfId="24952"/>
    <cellStyle name="Comma [0] 5 2 4 11 2" xfId="44348"/>
    <cellStyle name="Comma [0] 5 2 4 11 3" xfId="34662"/>
    <cellStyle name="Comma [0] 5 2 4 12" xfId="37125"/>
    <cellStyle name="Comma [0] 5 2 4 13" xfId="27439"/>
    <cellStyle name="Comma [0] 5 2 4 14" xfId="46812"/>
    <cellStyle name="Comma [0] 5 2 4 15" xfId="49617"/>
    <cellStyle name="Comma [0] 5 2 4 16" xfId="17383"/>
    <cellStyle name="Comma [0] 5 2 4 17" xfId="52318"/>
    <cellStyle name="Comma [0] 5 2 4 18" xfId="52640"/>
    <cellStyle name="Comma [0] 5 2 4 2" xfId="1535"/>
    <cellStyle name="Comma [0] 5 2 4 2 10" xfId="53699"/>
    <cellStyle name="Comma [0] 5 2 4 2 2" xfId="7233"/>
    <cellStyle name="Comma [0] 5 2 4 2 2 2" xfId="15640"/>
    <cellStyle name="Comma [0] 5 2 4 2 2 2 2" xfId="27095"/>
    <cellStyle name="Comma [0] 5 2 4 2 2 2 2 2" xfId="46468"/>
    <cellStyle name="Comma [0] 5 2 4 2 2 2 2 3" xfId="36782"/>
    <cellStyle name="Comma [0] 5 2 4 2 2 2 3" xfId="43377"/>
    <cellStyle name="Comma [0] 5 2 4 2 2 2 4" xfId="33691"/>
    <cellStyle name="Comma [0] 5 2 4 2 2 2 5" xfId="23725"/>
    <cellStyle name="Comma [0] 5 2 4 2 2 3" xfId="25878"/>
    <cellStyle name="Comma [0] 5 2 4 2 2 3 2" xfId="45268"/>
    <cellStyle name="Comma [0] 5 2 4 2 2 3 3" xfId="35582"/>
    <cellStyle name="Comma [0] 5 2 4 2 2 4" xfId="40985"/>
    <cellStyle name="Comma [0] 5 2 4 2 2 5" xfId="31299"/>
    <cellStyle name="Comma [0] 5 2 4 2 2 6" xfId="21242"/>
    <cellStyle name="Comma [0] 5 2 4 2 2 7" xfId="56499"/>
    <cellStyle name="Comma [0] 5 2 4 2 3" xfId="4428"/>
    <cellStyle name="Comma [0] 5 2 4 2 3 2" xfId="12836"/>
    <cellStyle name="Comma [0] 5 2 4 2 3 2 2" xfId="45875"/>
    <cellStyle name="Comma [0] 5 2 4 2 3 2 3" xfId="36189"/>
    <cellStyle name="Comma [0] 5 2 4 2 3 2 4" xfId="26501"/>
    <cellStyle name="Comma [0] 5 2 4 2 3 3" xfId="43376"/>
    <cellStyle name="Comma [0] 5 2 4 2 3 4" xfId="33690"/>
    <cellStyle name="Comma [0] 5 2 4 2 3 5" xfId="23724"/>
    <cellStyle name="Comma [0] 5 2 4 2 4" xfId="10036"/>
    <cellStyle name="Comma [0] 5 2 4 2 4 2" xfId="44675"/>
    <cellStyle name="Comma [0] 5 2 4 2 4 3" xfId="34989"/>
    <cellStyle name="Comma [0] 5 2 4 2 4 4" xfId="25280"/>
    <cellStyle name="Comma [0] 5 2 4 2 5" xfId="38184"/>
    <cellStyle name="Comma [0] 5 2 4 2 6" xfId="28498"/>
    <cellStyle name="Comma [0] 5 2 4 2 7" xfId="47873"/>
    <cellStyle name="Comma [0] 5 2 4 2 8" xfId="50676"/>
    <cellStyle name="Comma [0] 5 2 4 2 9" xfId="18442"/>
    <cellStyle name="Comma [0] 5 2 4 3" xfId="956"/>
    <cellStyle name="Comma [0] 5 2 4 3 10" xfId="53161"/>
    <cellStyle name="Comma [0] 5 2 4 3 2" xfId="6695"/>
    <cellStyle name="Comma [0] 5 2 4 3 2 2" xfId="15102"/>
    <cellStyle name="Comma [0] 5 2 4 3 2 2 2" xfId="46147"/>
    <cellStyle name="Comma [0] 5 2 4 3 2 2 3" xfId="36461"/>
    <cellStyle name="Comma [0] 5 2 4 3 2 2 4" xfId="26774"/>
    <cellStyle name="Comma [0] 5 2 4 3 2 3" xfId="40447"/>
    <cellStyle name="Comma [0] 5 2 4 3 2 4" xfId="30761"/>
    <cellStyle name="Comma [0] 5 2 4 3 2 5" xfId="20704"/>
    <cellStyle name="Comma [0] 5 2 4 3 2 6" xfId="55961"/>
    <cellStyle name="Comma [0] 5 2 4 3 3" xfId="3890"/>
    <cellStyle name="Comma [0] 5 2 4 3 3 2" xfId="12298"/>
    <cellStyle name="Comma [0] 5 2 4 3 3 2 2" xfId="43378"/>
    <cellStyle name="Comma [0] 5 2 4 3 3 3" xfId="33692"/>
    <cellStyle name="Comma [0] 5 2 4 3 3 4" xfId="23726"/>
    <cellStyle name="Comma [0] 5 2 4 3 4" xfId="9498"/>
    <cellStyle name="Comma [0] 5 2 4 3 4 2" xfId="44947"/>
    <cellStyle name="Comma [0] 5 2 4 3 4 3" xfId="35261"/>
    <cellStyle name="Comma [0] 5 2 4 3 4 4" xfId="25556"/>
    <cellStyle name="Comma [0] 5 2 4 3 5" xfId="37646"/>
    <cellStyle name="Comma [0] 5 2 4 3 6" xfId="27960"/>
    <cellStyle name="Comma [0] 5 2 4 3 7" xfId="47335"/>
    <cellStyle name="Comma [0] 5 2 4 3 8" xfId="50138"/>
    <cellStyle name="Comma [0] 5 2 4 3 9" xfId="17904"/>
    <cellStyle name="Comma [0] 5 2 4 4" xfId="2009"/>
    <cellStyle name="Comma [0] 5 2 4 4 2" xfId="7663"/>
    <cellStyle name="Comma [0] 5 2 4 4 2 2" xfId="16070"/>
    <cellStyle name="Comma [0] 5 2 4 4 2 2 2" xfId="41415"/>
    <cellStyle name="Comma [0] 5 2 4 4 2 3" xfId="31729"/>
    <cellStyle name="Comma [0] 5 2 4 4 2 4" xfId="21672"/>
    <cellStyle name="Comma [0] 5 2 4 4 2 5" xfId="56929"/>
    <cellStyle name="Comma [0] 5 2 4 4 3" xfId="4858"/>
    <cellStyle name="Comma [0] 5 2 4 4 3 2" xfId="13266"/>
    <cellStyle name="Comma [0] 5 2 4 4 3 2 2" xfId="45555"/>
    <cellStyle name="Comma [0] 5 2 4 4 3 3" xfId="35869"/>
    <cellStyle name="Comma [0] 5 2 4 4 3 4" xfId="26181"/>
    <cellStyle name="Comma [0] 5 2 4 4 4" xfId="10466"/>
    <cellStyle name="Comma [0] 5 2 4 4 4 2" xfId="38614"/>
    <cellStyle name="Comma [0] 5 2 4 4 5" xfId="28928"/>
    <cellStyle name="Comma [0] 5 2 4 4 6" xfId="48303"/>
    <cellStyle name="Comma [0] 5 2 4 4 7" xfId="51106"/>
    <cellStyle name="Comma [0] 5 2 4 4 8" xfId="18872"/>
    <cellStyle name="Comma [0] 5 2 4 4 9" xfId="54129"/>
    <cellStyle name="Comma [0] 5 2 4 5" xfId="2501"/>
    <cellStyle name="Comma [0] 5 2 4 5 2" xfId="8124"/>
    <cellStyle name="Comma [0] 5 2 4 5 2 2" xfId="16531"/>
    <cellStyle name="Comma [0] 5 2 4 5 2 2 2" xfId="41876"/>
    <cellStyle name="Comma [0] 5 2 4 5 2 3" xfId="32190"/>
    <cellStyle name="Comma [0] 5 2 4 5 2 4" xfId="22133"/>
    <cellStyle name="Comma [0] 5 2 4 5 2 5" xfId="57390"/>
    <cellStyle name="Comma [0] 5 2 4 5 3" xfId="5319"/>
    <cellStyle name="Comma [0] 5 2 4 5 3 2" xfId="13727"/>
    <cellStyle name="Comma [0] 5 2 4 5 3 3" xfId="39072"/>
    <cellStyle name="Comma [0] 5 2 4 5 4" xfId="10924"/>
    <cellStyle name="Comma [0] 5 2 4 5 4 2" xfId="29386"/>
    <cellStyle name="Comma [0] 5 2 4 5 5" xfId="48762"/>
    <cellStyle name="Comma [0] 5 2 4 5 6" xfId="51564"/>
    <cellStyle name="Comma [0] 5 2 4 5 7" xfId="19330"/>
    <cellStyle name="Comma [0] 5 2 4 5 8" xfId="54587"/>
    <cellStyle name="Comma [0] 5 2 4 6" xfId="2929"/>
    <cellStyle name="Comma [0] 5 2 4 6 2" xfId="8552"/>
    <cellStyle name="Comma [0] 5 2 4 6 2 2" xfId="16959"/>
    <cellStyle name="Comma [0] 5 2 4 6 2 2 2" xfId="42304"/>
    <cellStyle name="Comma [0] 5 2 4 6 2 3" xfId="32618"/>
    <cellStyle name="Comma [0] 5 2 4 6 2 4" xfId="22561"/>
    <cellStyle name="Comma [0] 5 2 4 6 2 5" xfId="57818"/>
    <cellStyle name="Comma [0] 5 2 4 6 3" xfId="5747"/>
    <cellStyle name="Comma [0] 5 2 4 6 3 2" xfId="14155"/>
    <cellStyle name="Comma [0] 5 2 4 6 3 3" xfId="39500"/>
    <cellStyle name="Comma [0] 5 2 4 6 4" xfId="11352"/>
    <cellStyle name="Comma [0] 5 2 4 6 4 2" xfId="29814"/>
    <cellStyle name="Comma [0] 5 2 4 6 5" xfId="49190"/>
    <cellStyle name="Comma [0] 5 2 4 6 6" xfId="51992"/>
    <cellStyle name="Comma [0] 5 2 4 6 7" xfId="19758"/>
    <cellStyle name="Comma [0] 5 2 4 6 8" xfId="55015"/>
    <cellStyle name="Comma [0] 5 2 4 7" xfId="6173"/>
    <cellStyle name="Comma [0] 5 2 4 7 2" xfId="14580"/>
    <cellStyle name="Comma [0] 5 2 4 7 2 2" xfId="39925"/>
    <cellStyle name="Comma [0] 5 2 4 7 3" xfId="30239"/>
    <cellStyle name="Comma [0] 5 2 4 7 4" xfId="20182"/>
    <cellStyle name="Comma [0] 5 2 4 7 5" xfId="55439"/>
    <cellStyle name="Comma [0] 5 2 4 8" xfId="3368"/>
    <cellStyle name="Comma [0] 5 2 4 8 2" xfId="11776"/>
    <cellStyle name="Comma [0] 5 2 4 8 2 2" xfId="42630"/>
    <cellStyle name="Comma [0] 5 2 4 8 3" xfId="32944"/>
    <cellStyle name="Comma [0] 5 2 4 8 4" xfId="22887"/>
    <cellStyle name="Comma [0] 5 2 4 9" xfId="8977"/>
    <cellStyle name="Comma [0] 5 2 4 9 2" xfId="42894"/>
    <cellStyle name="Comma [0] 5 2 4 9 3" xfId="33208"/>
    <cellStyle name="Comma [0] 5 2 4 9 4" xfId="23151"/>
    <cellStyle name="Comma [0] 5 2 5" xfId="1532"/>
    <cellStyle name="Comma [0] 5 2 5 10" xfId="47870"/>
    <cellStyle name="Comma [0] 5 2 5 11" xfId="50673"/>
    <cellStyle name="Comma [0] 5 2 5 12" xfId="18439"/>
    <cellStyle name="Comma [0] 5 2 5 13" xfId="53696"/>
    <cellStyle name="Comma [0] 5 2 5 2" xfId="2006"/>
    <cellStyle name="Comma [0] 5 2 5 2 10" xfId="54126"/>
    <cellStyle name="Comma [0] 5 2 5 2 2" xfId="7660"/>
    <cellStyle name="Comma [0] 5 2 5 2 2 2" xfId="16067"/>
    <cellStyle name="Comma [0] 5 2 5 2 2 2 2" xfId="46465"/>
    <cellStyle name="Comma [0] 5 2 5 2 2 2 3" xfId="36779"/>
    <cellStyle name="Comma [0] 5 2 5 2 2 2 4" xfId="27092"/>
    <cellStyle name="Comma [0] 5 2 5 2 2 3" xfId="41412"/>
    <cellStyle name="Comma [0] 5 2 5 2 2 4" xfId="31726"/>
    <cellStyle name="Comma [0] 5 2 5 2 2 5" xfId="21669"/>
    <cellStyle name="Comma [0] 5 2 5 2 2 6" xfId="56926"/>
    <cellStyle name="Comma [0] 5 2 5 2 3" xfId="4855"/>
    <cellStyle name="Comma [0] 5 2 5 2 3 2" xfId="13263"/>
    <cellStyle name="Comma [0] 5 2 5 2 3 2 2" xfId="43380"/>
    <cellStyle name="Comma [0] 5 2 5 2 3 3" xfId="33694"/>
    <cellStyle name="Comma [0] 5 2 5 2 3 4" xfId="23728"/>
    <cellStyle name="Comma [0] 5 2 5 2 4" xfId="10463"/>
    <cellStyle name="Comma [0] 5 2 5 2 4 2" xfId="45265"/>
    <cellStyle name="Comma [0] 5 2 5 2 4 3" xfId="35579"/>
    <cellStyle name="Comma [0] 5 2 5 2 4 4" xfId="25875"/>
    <cellStyle name="Comma [0] 5 2 5 2 5" xfId="38611"/>
    <cellStyle name="Comma [0] 5 2 5 2 6" xfId="28925"/>
    <cellStyle name="Comma [0] 5 2 5 2 7" xfId="48300"/>
    <cellStyle name="Comma [0] 5 2 5 2 8" xfId="51103"/>
    <cellStyle name="Comma [0] 5 2 5 2 9" xfId="18869"/>
    <cellStyle name="Comma [0] 5 2 5 3" xfId="2498"/>
    <cellStyle name="Comma [0] 5 2 5 3 2" xfId="8121"/>
    <cellStyle name="Comma [0] 5 2 5 3 2 2" xfId="16528"/>
    <cellStyle name="Comma [0] 5 2 5 3 2 2 2" xfId="41873"/>
    <cellStyle name="Comma [0] 5 2 5 3 2 3" xfId="32187"/>
    <cellStyle name="Comma [0] 5 2 5 3 2 4" xfId="22130"/>
    <cellStyle name="Comma [0] 5 2 5 3 2 5" xfId="57387"/>
    <cellStyle name="Comma [0] 5 2 5 3 3" xfId="5316"/>
    <cellStyle name="Comma [0] 5 2 5 3 3 2" xfId="13724"/>
    <cellStyle name="Comma [0] 5 2 5 3 3 2 2" xfId="45872"/>
    <cellStyle name="Comma [0] 5 2 5 3 3 3" xfId="36186"/>
    <cellStyle name="Comma [0] 5 2 5 3 3 4" xfId="26498"/>
    <cellStyle name="Comma [0] 5 2 5 3 4" xfId="10921"/>
    <cellStyle name="Comma [0] 5 2 5 3 4 2" xfId="39069"/>
    <cellStyle name="Comma [0] 5 2 5 3 5" xfId="29383"/>
    <cellStyle name="Comma [0] 5 2 5 3 6" xfId="48759"/>
    <cellStyle name="Comma [0] 5 2 5 3 7" xfId="51561"/>
    <cellStyle name="Comma [0] 5 2 5 3 8" xfId="19327"/>
    <cellStyle name="Comma [0] 5 2 5 3 9" xfId="54584"/>
    <cellStyle name="Comma [0] 5 2 5 4" xfId="2926"/>
    <cellStyle name="Comma [0] 5 2 5 4 2" xfId="8549"/>
    <cellStyle name="Comma [0] 5 2 5 4 2 2" xfId="16956"/>
    <cellStyle name="Comma [0] 5 2 5 4 2 2 2" xfId="42301"/>
    <cellStyle name="Comma [0] 5 2 5 4 2 3" xfId="32615"/>
    <cellStyle name="Comma [0] 5 2 5 4 2 4" xfId="22558"/>
    <cellStyle name="Comma [0] 5 2 5 4 2 5" xfId="57815"/>
    <cellStyle name="Comma [0] 5 2 5 4 3" xfId="5744"/>
    <cellStyle name="Comma [0] 5 2 5 4 3 2" xfId="14152"/>
    <cellStyle name="Comma [0] 5 2 5 4 3 3" xfId="39497"/>
    <cellStyle name="Comma [0] 5 2 5 4 4" xfId="11349"/>
    <cellStyle name="Comma [0] 5 2 5 4 4 2" xfId="29811"/>
    <cellStyle name="Comma [0] 5 2 5 4 5" xfId="49187"/>
    <cellStyle name="Comma [0] 5 2 5 4 6" xfId="51989"/>
    <cellStyle name="Comma [0] 5 2 5 4 7" xfId="19755"/>
    <cellStyle name="Comma [0] 5 2 5 4 8" xfId="55012"/>
    <cellStyle name="Comma [0] 5 2 5 5" xfId="7230"/>
    <cellStyle name="Comma [0] 5 2 5 5 2" xfId="15637"/>
    <cellStyle name="Comma [0] 5 2 5 5 2 2" xfId="40982"/>
    <cellStyle name="Comma [0] 5 2 5 5 3" xfId="31296"/>
    <cellStyle name="Comma [0] 5 2 5 5 4" xfId="21239"/>
    <cellStyle name="Comma [0] 5 2 5 5 5" xfId="56496"/>
    <cellStyle name="Comma [0] 5 2 5 6" xfId="4425"/>
    <cellStyle name="Comma [0] 5 2 5 6 2" xfId="12833"/>
    <cellStyle name="Comma [0] 5 2 5 6 2 2" xfId="43379"/>
    <cellStyle name="Comma [0] 5 2 5 6 3" xfId="33693"/>
    <cellStyle name="Comma [0] 5 2 5 6 4" xfId="23727"/>
    <cellStyle name="Comma [0] 5 2 5 7" xfId="10033"/>
    <cellStyle name="Comma [0] 5 2 5 7 2" xfId="44672"/>
    <cellStyle name="Comma [0] 5 2 5 7 3" xfId="34986"/>
    <cellStyle name="Comma [0] 5 2 5 7 4" xfId="25277"/>
    <cellStyle name="Comma [0] 5 2 5 8" xfId="38181"/>
    <cellStyle name="Comma [0] 5 2 5 9" xfId="28495"/>
    <cellStyle name="Comma [0] 5 2 6" xfId="291"/>
    <cellStyle name="Comma [0] 5 2 6 10" xfId="8978"/>
    <cellStyle name="Comma [0] 5 2 6 10 2" xfId="42895"/>
    <cellStyle name="Comma [0] 5 2 6 10 3" xfId="33209"/>
    <cellStyle name="Comma [0] 5 2 6 10 4" xfId="23152"/>
    <cellStyle name="Comma [0] 5 2 6 11" xfId="24953"/>
    <cellStyle name="Comma [0] 5 2 6 11 2" xfId="44349"/>
    <cellStyle name="Comma [0] 5 2 6 11 3" xfId="34663"/>
    <cellStyle name="Comma [0] 5 2 6 12" xfId="37126"/>
    <cellStyle name="Comma [0] 5 2 6 13" xfId="27440"/>
    <cellStyle name="Comma [0] 5 2 6 14" xfId="46813"/>
    <cellStyle name="Comma [0] 5 2 6 15" xfId="49618"/>
    <cellStyle name="Comma [0] 5 2 6 16" xfId="17384"/>
    <cellStyle name="Comma [0] 5 2 6 17" xfId="52319"/>
    <cellStyle name="Comma [0] 5 2 6 18" xfId="52641"/>
    <cellStyle name="Comma [0] 5 2 6 2" xfId="18"/>
    <cellStyle name="Comma [0] 5 2 6 2 10" xfId="2503"/>
    <cellStyle name="Comma [0] 5 2 6 2 10 2" xfId="8126"/>
    <cellStyle name="Comma [0] 5 2 6 2 10 2 2" xfId="16533"/>
    <cellStyle name="Comma [0] 5 2 6 2 10 2 2 2" xfId="41878"/>
    <cellStyle name="Comma [0] 5 2 6 2 10 2 3" xfId="32192"/>
    <cellStyle name="Comma [0] 5 2 6 2 10 2 4" xfId="22135"/>
    <cellStyle name="Comma [0] 5 2 6 2 10 2 5" xfId="57392"/>
    <cellStyle name="Comma [0] 5 2 6 2 10 3" xfId="5321"/>
    <cellStyle name="Comma [0] 5 2 6 2 10 3 2" xfId="13729"/>
    <cellStyle name="Comma [0] 5 2 6 2 10 3 3" xfId="39074"/>
    <cellStyle name="Comma [0] 5 2 6 2 10 4" xfId="10926"/>
    <cellStyle name="Comma [0] 5 2 6 2 10 4 2" xfId="29388"/>
    <cellStyle name="Comma [0] 5 2 6 2 10 5" xfId="48764"/>
    <cellStyle name="Comma [0] 5 2 6 2 10 6" xfId="51566"/>
    <cellStyle name="Comma [0] 5 2 6 2 10 7" xfId="19332"/>
    <cellStyle name="Comma [0] 5 2 6 2 10 8" xfId="54589"/>
    <cellStyle name="Comma [0] 5 2 6 2 11" xfId="2931"/>
    <cellStyle name="Comma [0] 5 2 6 2 11 2" xfId="8554"/>
    <cellStyle name="Comma [0] 5 2 6 2 11 2 2" xfId="16961"/>
    <cellStyle name="Comma [0] 5 2 6 2 11 2 2 2" xfId="42306"/>
    <cellStyle name="Comma [0] 5 2 6 2 11 2 3" xfId="32620"/>
    <cellStyle name="Comma [0] 5 2 6 2 11 2 4" xfId="22563"/>
    <cellStyle name="Comma [0] 5 2 6 2 11 2 5" xfId="57820"/>
    <cellStyle name="Comma [0] 5 2 6 2 11 3" xfId="5749"/>
    <cellStyle name="Comma [0] 5 2 6 2 11 3 2" xfId="14157"/>
    <cellStyle name="Comma [0] 5 2 6 2 11 3 3" xfId="39502"/>
    <cellStyle name="Comma [0] 5 2 6 2 11 4" xfId="11354"/>
    <cellStyle name="Comma [0] 5 2 6 2 11 4 2" xfId="29816"/>
    <cellStyle name="Comma [0] 5 2 6 2 11 5" xfId="49192"/>
    <cellStyle name="Comma [0] 5 2 6 2 11 6" xfId="51994"/>
    <cellStyle name="Comma [0] 5 2 6 2 11 7" xfId="19760"/>
    <cellStyle name="Comma [0] 5 2 6 2 11 8" xfId="55017"/>
    <cellStyle name="Comma [0] 5 2 6 2 12" xfId="5995"/>
    <cellStyle name="Comma [0] 5 2 6 2 12 2" xfId="14402"/>
    <cellStyle name="Comma [0] 5 2 6 2 12 2 2" xfId="39747"/>
    <cellStyle name="Comma [0] 5 2 6 2 12 3" xfId="30061"/>
    <cellStyle name="Comma [0] 5 2 6 2 12 4" xfId="20004"/>
    <cellStyle name="Comma [0] 5 2 6 2 12 5" xfId="55261"/>
    <cellStyle name="Comma [0] 5 2 6 2 13" xfId="3190"/>
    <cellStyle name="Comma [0] 5 2 6 2 13 2" xfId="11598"/>
    <cellStyle name="Comma [0] 5 2 6 2 13 2 2" xfId="42632"/>
    <cellStyle name="Comma [0] 5 2 6 2 13 3" xfId="32946"/>
    <cellStyle name="Comma [0] 5 2 6 2 13 4" xfId="22889"/>
    <cellStyle name="Comma [0] 5 2 6 2 14" xfId="8802"/>
    <cellStyle name="Comma [0] 5 2 6 2 14 2" xfId="42896"/>
    <cellStyle name="Comma [0] 5 2 6 2 14 3" xfId="33210"/>
    <cellStyle name="Comma [0] 5 2 6 2 14 4" xfId="23153"/>
    <cellStyle name="Comma [0] 5 2 6 2 15" xfId="24954"/>
    <cellStyle name="Comma [0] 5 2 6 2 15 2" xfId="44350"/>
    <cellStyle name="Comma [0] 5 2 6 2 15 3" xfId="34664"/>
    <cellStyle name="Comma [0] 5 2 6 2 16" xfId="36950"/>
    <cellStyle name="Comma [0] 5 2 6 2 17" xfId="27264"/>
    <cellStyle name="Comma [0] 5 2 6 2 18" xfId="46636"/>
    <cellStyle name="Comma [0] 5 2 6 2 19" xfId="49442"/>
    <cellStyle name="Comma [0] 5 2 6 2 2" xfId="135"/>
    <cellStyle name="Comma [0] 5 2 6 2 2 10" xfId="2932"/>
    <cellStyle name="Comma [0] 5 2 6 2 2 10 2" xfId="8555"/>
    <cellStyle name="Comma [0] 5 2 6 2 2 10 2 2" xfId="16962"/>
    <cellStyle name="Comma [0] 5 2 6 2 2 10 2 2 2" xfId="42307"/>
    <cellStyle name="Comma [0] 5 2 6 2 2 10 2 3" xfId="32621"/>
    <cellStyle name="Comma [0] 5 2 6 2 2 10 2 4" xfId="22564"/>
    <cellStyle name="Comma [0] 5 2 6 2 2 10 2 5" xfId="57821"/>
    <cellStyle name="Comma [0] 5 2 6 2 2 10 3" xfId="5750"/>
    <cellStyle name="Comma [0] 5 2 6 2 2 10 3 2" xfId="14158"/>
    <cellStyle name="Comma [0] 5 2 6 2 2 10 3 3" xfId="39503"/>
    <cellStyle name="Comma [0] 5 2 6 2 2 10 4" xfId="11355"/>
    <cellStyle name="Comma [0] 5 2 6 2 2 10 4 2" xfId="29817"/>
    <cellStyle name="Comma [0] 5 2 6 2 2 10 5" xfId="49193"/>
    <cellStyle name="Comma [0] 5 2 6 2 2 10 6" xfId="51995"/>
    <cellStyle name="Comma [0] 5 2 6 2 2 10 7" xfId="19761"/>
    <cellStyle name="Comma [0] 5 2 6 2 2 10 8" xfId="55018"/>
    <cellStyle name="Comma [0] 5 2 6 2 2 11" xfId="6029"/>
    <cellStyle name="Comma [0] 5 2 6 2 2 11 2" xfId="14436"/>
    <cellStyle name="Comma [0] 5 2 6 2 2 11 2 2" xfId="39781"/>
    <cellStyle name="Comma [0] 5 2 6 2 2 11 3" xfId="30095"/>
    <cellStyle name="Comma [0] 5 2 6 2 2 11 4" xfId="20038"/>
    <cellStyle name="Comma [0] 5 2 6 2 2 11 5" xfId="55295"/>
    <cellStyle name="Comma [0] 5 2 6 2 2 12" xfId="3224"/>
    <cellStyle name="Comma [0] 5 2 6 2 2 12 2" xfId="11632"/>
    <cellStyle name="Comma [0] 5 2 6 2 2 12 2 2" xfId="42633"/>
    <cellStyle name="Comma [0] 5 2 6 2 2 12 3" xfId="32947"/>
    <cellStyle name="Comma [0] 5 2 6 2 2 12 4" xfId="22890"/>
    <cellStyle name="Comma [0] 5 2 6 2 2 13" xfId="8836"/>
    <cellStyle name="Comma [0] 5 2 6 2 2 13 2" xfId="42897"/>
    <cellStyle name="Comma [0] 5 2 6 2 2 13 3" xfId="33211"/>
    <cellStyle name="Comma [0] 5 2 6 2 2 13 4" xfId="23154"/>
    <cellStyle name="Comma [0] 5 2 6 2 2 14" xfId="24955"/>
    <cellStyle name="Comma [0] 5 2 6 2 2 14 2" xfId="44351"/>
    <cellStyle name="Comma [0] 5 2 6 2 2 14 3" xfId="34665"/>
    <cellStyle name="Comma [0] 5 2 6 2 2 15" xfId="36984"/>
    <cellStyle name="Comma [0] 5 2 6 2 2 16" xfId="27298"/>
    <cellStyle name="Comma [0] 5 2 6 2 2 17" xfId="46671"/>
    <cellStyle name="Comma [0] 5 2 6 2 2 18" xfId="49476"/>
    <cellStyle name="Comma [0] 5 2 6 2 2 19" xfId="17242"/>
    <cellStyle name="Comma [0] 5 2 6 2 2 2" xfId="294"/>
    <cellStyle name="Comma [0] 5 2 6 2 2 2 10" xfId="17387"/>
    <cellStyle name="Comma [0] 5 2 6 2 2 2 11" xfId="52644"/>
    <cellStyle name="Comma [0] 5 2 6 2 2 2 2" xfId="960"/>
    <cellStyle name="Comma [0] 5 2 6 2 2 2 2 2" xfId="6699"/>
    <cellStyle name="Comma [0] 5 2 6 2 2 2 2 2 2" xfId="15106"/>
    <cellStyle name="Comma [0] 5 2 6 2 2 2 2 2 2 2" xfId="46471"/>
    <cellStyle name="Comma [0] 5 2 6 2 2 2 2 2 2 3" xfId="36785"/>
    <cellStyle name="Comma [0] 5 2 6 2 2 2 2 2 2 4" xfId="27098"/>
    <cellStyle name="Comma [0] 5 2 6 2 2 2 2 2 3" xfId="40451"/>
    <cellStyle name="Comma [0] 5 2 6 2 2 2 2 2 4" xfId="30765"/>
    <cellStyle name="Comma [0] 5 2 6 2 2 2 2 2 5" xfId="20708"/>
    <cellStyle name="Comma [0] 5 2 6 2 2 2 2 2 6" xfId="55965"/>
    <cellStyle name="Comma [0] 5 2 6 2 2 2 2 3" xfId="3894"/>
    <cellStyle name="Comma [0] 5 2 6 2 2 2 2 3 2" xfId="12302"/>
    <cellStyle name="Comma [0] 5 2 6 2 2 2 2 3 2 2" xfId="45271"/>
    <cellStyle name="Comma [0] 5 2 6 2 2 2 2 3 3" xfId="35585"/>
    <cellStyle name="Comma [0] 5 2 6 2 2 2 2 3 4" xfId="25881"/>
    <cellStyle name="Comma [0] 5 2 6 2 2 2 2 4" xfId="9502"/>
    <cellStyle name="Comma [0] 5 2 6 2 2 2 2 4 2" xfId="37650"/>
    <cellStyle name="Comma [0] 5 2 6 2 2 2 2 5" xfId="27964"/>
    <cellStyle name="Comma [0] 5 2 6 2 2 2 2 6" xfId="47339"/>
    <cellStyle name="Comma [0] 5 2 6 2 2 2 2 7" xfId="50142"/>
    <cellStyle name="Comma [0] 5 2 6 2 2 2 2 8" xfId="17908"/>
    <cellStyle name="Comma [0] 5 2 6 2 2 2 2 9" xfId="53165"/>
    <cellStyle name="Comma [0] 5 2 6 2 2 2 3" xfId="6177"/>
    <cellStyle name="Comma [0] 5 2 6 2 2 2 3 2" xfId="14584"/>
    <cellStyle name="Comma [0] 5 2 6 2 2 2 3 2 2" xfId="45878"/>
    <cellStyle name="Comma [0] 5 2 6 2 2 2 3 2 3" xfId="36192"/>
    <cellStyle name="Comma [0] 5 2 6 2 2 2 3 2 4" xfId="26504"/>
    <cellStyle name="Comma [0] 5 2 6 2 2 2 3 3" xfId="39929"/>
    <cellStyle name="Comma [0] 5 2 6 2 2 2 3 4" xfId="30243"/>
    <cellStyle name="Comma [0] 5 2 6 2 2 2 3 5" xfId="20186"/>
    <cellStyle name="Comma [0] 5 2 6 2 2 2 3 6" xfId="55443"/>
    <cellStyle name="Comma [0] 5 2 6 2 2 2 4" xfId="3372"/>
    <cellStyle name="Comma [0] 5 2 6 2 2 2 4 2" xfId="11780"/>
    <cellStyle name="Comma [0] 5 2 6 2 2 2 4 2 2" xfId="43381"/>
    <cellStyle name="Comma [0] 5 2 6 2 2 2 4 3" xfId="33695"/>
    <cellStyle name="Comma [0] 5 2 6 2 2 2 4 4" xfId="23729"/>
    <cellStyle name="Comma [0] 5 2 6 2 2 2 5" xfId="8981"/>
    <cellStyle name="Comma [0] 5 2 6 2 2 2 5 2" xfId="44678"/>
    <cellStyle name="Comma [0] 5 2 6 2 2 2 5 3" xfId="34992"/>
    <cellStyle name="Comma [0] 5 2 6 2 2 2 5 4" xfId="25283"/>
    <cellStyle name="Comma [0] 5 2 6 2 2 2 6" xfId="37129"/>
    <cellStyle name="Comma [0] 5 2 6 2 2 2 7" xfId="27443"/>
    <cellStyle name="Comma [0] 5 2 6 2 2 2 8" xfId="46816"/>
    <cellStyle name="Comma [0] 5 2 6 2 2 2 9" xfId="49621"/>
    <cellStyle name="Comma [0] 5 2 6 2 2 20" xfId="52321"/>
    <cellStyle name="Comma [0] 5 2 6 2 2 21" xfId="52499"/>
    <cellStyle name="Comma [0] 5 2 6 2 2 3" xfId="729"/>
    <cellStyle name="Comma [0] 5 2 6 2 2 3 10" xfId="17680"/>
    <cellStyle name="Comma [0] 5 2 6 2 2 3 11" xfId="52937"/>
    <cellStyle name="Comma [0] 5 2 6 2 2 3 2" xfId="1180"/>
    <cellStyle name="Comma [0] 5 2 6 2 2 3 2 2" xfId="6919"/>
    <cellStyle name="Comma [0] 5 2 6 2 2 3 2 2 2" xfId="15326"/>
    <cellStyle name="Comma [0] 5 2 6 2 2 3 2 2 2 2" xfId="40671"/>
    <cellStyle name="Comma [0] 5 2 6 2 2 3 2 2 3" xfId="30985"/>
    <cellStyle name="Comma [0] 5 2 6 2 2 3 2 2 4" xfId="20928"/>
    <cellStyle name="Comma [0] 5 2 6 2 2 3 2 2 5" xfId="56185"/>
    <cellStyle name="Comma [0] 5 2 6 2 2 3 2 3" xfId="4114"/>
    <cellStyle name="Comma [0] 5 2 6 2 2 3 2 3 2" xfId="12522"/>
    <cellStyle name="Comma [0] 5 2 6 2 2 3 2 3 2 2" xfId="46150"/>
    <cellStyle name="Comma [0] 5 2 6 2 2 3 2 3 3" xfId="36464"/>
    <cellStyle name="Comma [0] 5 2 6 2 2 3 2 3 4" xfId="26777"/>
    <cellStyle name="Comma [0] 5 2 6 2 2 3 2 4" xfId="9722"/>
    <cellStyle name="Comma [0] 5 2 6 2 2 3 2 4 2" xfId="37870"/>
    <cellStyle name="Comma [0] 5 2 6 2 2 3 2 5" xfId="28184"/>
    <cellStyle name="Comma [0] 5 2 6 2 2 3 2 6" xfId="47559"/>
    <cellStyle name="Comma [0] 5 2 6 2 2 3 2 7" xfId="50362"/>
    <cellStyle name="Comma [0] 5 2 6 2 2 3 2 8" xfId="18128"/>
    <cellStyle name="Comma [0] 5 2 6 2 2 3 2 9" xfId="53385"/>
    <cellStyle name="Comma [0] 5 2 6 2 2 3 3" xfId="6470"/>
    <cellStyle name="Comma [0] 5 2 6 2 2 3 3 2" xfId="14877"/>
    <cellStyle name="Comma [0] 5 2 6 2 2 3 3 2 2" xfId="40222"/>
    <cellStyle name="Comma [0] 5 2 6 2 2 3 3 3" xfId="30536"/>
    <cellStyle name="Comma [0] 5 2 6 2 2 3 3 4" xfId="20479"/>
    <cellStyle name="Comma [0] 5 2 6 2 2 3 3 5" xfId="55736"/>
    <cellStyle name="Comma [0] 5 2 6 2 2 3 4" xfId="3665"/>
    <cellStyle name="Comma [0] 5 2 6 2 2 3 4 2" xfId="12073"/>
    <cellStyle name="Comma [0] 5 2 6 2 2 3 4 2 2" xfId="43382"/>
    <cellStyle name="Comma [0] 5 2 6 2 2 3 4 3" xfId="33696"/>
    <cellStyle name="Comma [0] 5 2 6 2 2 3 4 4" xfId="23730"/>
    <cellStyle name="Comma [0] 5 2 6 2 2 3 5" xfId="9274"/>
    <cellStyle name="Comma [0] 5 2 6 2 2 3 5 2" xfId="44950"/>
    <cellStyle name="Comma [0] 5 2 6 2 2 3 5 3" xfId="35264"/>
    <cellStyle name="Comma [0] 5 2 6 2 2 3 5 4" xfId="25559"/>
    <cellStyle name="Comma [0] 5 2 6 2 2 3 6" xfId="37422"/>
    <cellStyle name="Comma [0] 5 2 6 2 2 3 7" xfId="27736"/>
    <cellStyle name="Comma [0] 5 2 6 2 2 3 8" xfId="47110"/>
    <cellStyle name="Comma [0] 5 2 6 2 2 3 9" xfId="49914"/>
    <cellStyle name="Comma [0] 5 2 6 2 2 4" xfId="782"/>
    <cellStyle name="Comma [0] 5 2 6 2 2 4 10" xfId="52989"/>
    <cellStyle name="Comma [0] 5 2 6 2 2 4 2" xfId="1230"/>
    <cellStyle name="Comma [0] 5 2 6 2 2 4 2 2" xfId="6969"/>
    <cellStyle name="Comma [0] 5 2 6 2 2 4 2 2 2" xfId="15376"/>
    <cellStyle name="Comma [0] 5 2 6 2 2 4 2 2 2 2" xfId="40721"/>
    <cellStyle name="Comma [0] 5 2 6 2 2 4 2 2 3" xfId="31035"/>
    <cellStyle name="Comma [0] 5 2 6 2 2 4 2 2 4" xfId="20978"/>
    <cellStyle name="Comma [0] 5 2 6 2 2 4 2 2 5" xfId="56235"/>
    <cellStyle name="Comma [0] 5 2 6 2 2 4 2 3" xfId="4164"/>
    <cellStyle name="Comma [0] 5 2 6 2 2 4 2 3 2" xfId="12572"/>
    <cellStyle name="Comma [0] 5 2 6 2 2 4 2 3 3" xfId="37920"/>
    <cellStyle name="Comma [0] 5 2 6 2 2 4 2 4" xfId="9772"/>
    <cellStyle name="Comma [0] 5 2 6 2 2 4 2 4 2" xfId="28234"/>
    <cellStyle name="Comma [0] 5 2 6 2 2 4 2 5" xfId="47609"/>
    <cellStyle name="Comma [0] 5 2 6 2 2 4 2 6" xfId="50412"/>
    <cellStyle name="Comma [0] 5 2 6 2 2 4 2 7" xfId="18178"/>
    <cellStyle name="Comma [0] 5 2 6 2 2 4 2 8" xfId="53435"/>
    <cellStyle name="Comma [0] 5 2 6 2 2 4 3" xfId="6522"/>
    <cellStyle name="Comma [0] 5 2 6 2 2 4 3 2" xfId="14929"/>
    <cellStyle name="Comma [0] 5 2 6 2 2 4 3 2 2" xfId="40274"/>
    <cellStyle name="Comma [0] 5 2 6 2 2 4 3 3" xfId="30588"/>
    <cellStyle name="Comma [0] 5 2 6 2 2 4 3 4" xfId="20531"/>
    <cellStyle name="Comma [0] 5 2 6 2 2 4 3 5" xfId="55788"/>
    <cellStyle name="Comma [0] 5 2 6 2 2 4 4" xfId="3717"/>
    <cellStyle name="Comma [0] 5 2 6 2 2 4 4 2" xfId="12125"/>
    <cellStyle name="Comma [0] 5 2 6 2 2 4 4 2 2" xfId="45558"/>
    <cellStyle name="Comma [0] 5 2 6 2 2 4 4 3" xfId="35872"/>
    <cellStyle name="Comma [0] 5 2 6 2 2 4 4 4" xfId="26184"/>
    <cellStyle name="Comma [0] 5 2 6 2 2 4 5" xfId="9326"/>
    <cellStyle name="Comma [0] 5 2 6 2 2 4 5 2" xfId="37474"/>
    <cellStyle name="Comma [0] 5 2 6 2 2 4 6" xfId="27788"/>
    <cellStyle name="Comma [0] 5 2 6 2 2 4 7" xfId="47163"/>
    <cellStyle name="Comma [0] 5 2 6 2 2 4 8" xfId="49966"/>
    <cellStyle name="Comma [0] 5 2 6 2 2 4 9" xfId="17732"/>
    <cellStyle name="Comma [0] 5 2 6 2 2 5" xfId="833"/>
    <cellStyle name="Comma [0] 5 2 6 2 2 5 2" xfId="1281"/>
    <cellStyle name="Comma [0] 5 2 6 2 2 5 2 2" xfId="7020"/>
    <cellStyle name="Comma [0] 5 2 6 2 2 5 2 2 2" xfId="15427"/>
    <cellStyle name="Comma [0] 5 2 6 2 2 5 2 2 2 2" xfId="40772"/>
    <cellStyle name="Comma [0] 5 2 6 2 2 5 2 2 3" xfId="31086"/>
    <cellStyle name="Comma [0] 5 2 6 2 2 5 2 2 4" xfId="21029"/>
    <cellStyle name="Comma [0] 5 2 6 2 2 5 2 2 5" xfId="56286"/>
    <cellStyle name="Comma [0] 5 2 6 2 2 5 2 3" xfId="4215"/>
    <cellStyle name="Comma [0] 5 2 6 2 2 5 2 3 2" xfId="12623"/>
    <cellStyle name="Comma [0] 5 2 6 2 2 5 2 3 3" xfId="37971"/>
    <cellStyle name="Comma [0] 5 2 6 2 2 5 2 4" xfId="9823"/>
    <cellStyle name="Comma [0] 5 2 6 2 2 5 2 4 2" xfId="28285"/>
    <cellStyle name="Comma [0] 5 2 6 2 2 5 2 5" xfId="47660"/>
    <cellStyle name="Comma [0] 5 2 6 2 2 5 2 6" xfId="50463"/>
    <cellStyle name="Comma [0] 5 2 6 2 2 5 2 7" xfId="18229"/>
    <cellStyle name="Comma [0] 5 2 6 2 2 5 2 8" xfId="53486"/>
    <cellStyle name="Comma [0] 5 2 6 2 2 5 3" xfId="6573"/>
    <cellStyle name="Comma [0] 5 2 6 2 2 5 3 2" xfId="14980"/>
    <cellStyle name="Comma [0] 5 2 6 2 2 5 3 2 2" xfId="40325"/>
    <cellStyle name="Comma [0] 5 2 6 2 2 5 3 3" xfId="30639"/>
    <cellStyle name="Comma [0] 5 2 6 2 2 5 3 4" xfId="20582"/>
    <cellStyle name="Comma [0] 5 2 6 2 2 5 3 5" xfId="55839"/>
    <cellStyle name="Comma [0] 5 2 6 2 2 5 4" xfId="3768"/>
    <cellStyle name="Comma [0] 5 2 6 2 2 5 4 2" xfId="12176"/>
    <cellStyle name="Comma [0] 5 2 6 2 2 5 4 3" xfId="37525"/>
    <cellStyle name="Comma [0] 5 2 6 2 2 5 5" xfId="9377"/>
    <cellStyle name="Comma [0] 5 2 6 2 2 5 5 2" xfId="27839"/>
    <cellStyle name="Comma [0] 5 2 6 2 2 5 6" xfId="47214"/>
    <cellStyle name="Comma [0] 5 2 6 2 2 5 7" xfId="50017"/>
    <cellStyle name="Comma [0] 5 2 6 2 2 5 8" xfId="17783"/>
    <cellStyle name="Comma [0] 5 2 6 2 2 5 9" xfId="53040"/>
    <cellStyle name="Comma [0] 5 2 6 2 2 6" xfId="293"/>
    <cellStyle name="Comma [0] 5 2 6 2 2 6 2" xfId="1538"/>
    <cellStyle name="Comma [0] 5 2 6 2 2 6 2 2" xfId="7236"/>
    <cellStyle name="Comma [0] 5 2 6 2 2 6 2 2 2" xfId="15643"/>
    <cellStyle name="Comma [0] 5 2 6 2 2 6 2 2 2 2" xfId="40988"/>
    <cellStyle name="Comma [0] 5 2 6 2 2 6 2 2 3" xfId="31302"/>
    <cellStyle name="Comma [0] 5 2 6 2 2 6 2 2 4" xfId="21245"/>
    <cellStyle name="Comma [0] 5 2 6 2 2 6 2 2 5" xfId="56502"/>
    <cellStyle name="Comma [0] 5 2 6 2 2 6 2 3" xfId="4431"/>
    <cellStyle name="Comma [0] 5 2 6 2 2 6 2 3 2" xfId="12839"/>
    <cellStyle name="Comma [0] 5 2 6 2 2 6 2 3 3" xfId="38187"/>
    <cellStyle name="Comma [0] 5 2 6 2 2 6 2 4" xfId="10039"/>
    <cellStyle name="Comma [0] 5 2 6 2 2 6 2 4 2" xfId="28501"/>
    <cellStyle name="Comma [0] 5 2 6 2 2 6 2 5" xfId="47876"/>
    <cellStyle name="Comma [0] 5 2 6 2 2 6 2 6" xfId="50679"/>
    <cellStyle name="Comma [0] 5 2 6 2 2 6 2 7" xfId="18445"/>
    <cellStyle name="Comma [0] 5 2 6 2 2 6 2 8" xfId="53702"/>
    <cellStyle name="Comma [0] 5 2 6 2 2 6 3" xfId="6176"/>
    <cellStyle name="Comma [0] 5 2 6 2 2 6 3 2" xfId="14583"/>
    <cellStyle name="Comma [0] 5 2 6 2 2 6 3 2 2" xfId="39928"/>
    <cellStyle name="Comma [0] 5 2 6 2 2 6 3 3" xfId="30242"/>
    <cellStyle name="Comma [0] 5 2 6 2 2 6 3 4" xfId="20185"/>
    <cellStyle name="Comma [0] 5 2 6 2 2 6 3 5" xfId="55442"/>
    <cellStyle name="Comma [0] 5 2 6 2 2 6 4" xfId="3371"/>
    <cellStyle name="Comma [0] 5 2 6 2 2 6 4 2" xfId="11779"/>
    <cellStyle name="Comma [0] 5 2 6 2 2 6 4 3" xfId="37128"/>
    <cellStyle name="Comma [0] 5 2 6 2 2 6 5" xfId="8980"/>
    <cellStyle name="Comma [0] 5 2 6 2 2 6 5 2" xfId="27442"/>
    <cellStyle name="Comma [0] 5 2 6 2 2 6 6" xfId="46815"/>
    <cellStyle name="Comma [0] 5 2 6 2 2 6 7" xfId="49620"/>
    <cellStyle name="Comma [0] 5 2 6 2 2 6 8" xfId="17386"/>
    <cellStyle name="Comma [0] 5 2 6 2 2 6 9" xfId="52643"/>
    <cellStyle name="Comma [0] 5 2 6 2 2 7" xfId="959"/>
    <cellStyle name="Comma [0] 5 2 6 2 2 7 2" xfId="6698"/>
    <cellStyle name="Comma [0] 5 2 6 2 2 7 2 2" xfId="15105"/>
    <cellStyle name="Comma [0] 5 2 6 2 2 7 2 2 2" xfId="40450"/>
    <cellStyle name="Comma [0] 5 2 6 2 2 7 2 3" xfId="30764"/>
    <cellStyle name="Comma [0] 5 2 6 2 2 7 2 4" xfId="20707"/>
    <cellStyle name="Comma [0] 5 2 6 2 2 7 2 5" xfId="55964"/>
    <cellStyle name="Comma [0] 5 2 6 2 2 7 3" xfId="3893"/>
    <cellStyle name="Comma [0] 5 2 6 2 2 7 3 2" xfId="12301"/>
    <cellStyle name="Comma [0] 5 2 6 2 2 7 3 3" xfId="37649"/>
    <cellStyle name="Comma [0] 5 2 6 2 2 7 4" xfId="9501"/>
    <cellStyle name="Comma [0] 5 2 6 2 2 7 4 2" xfId="27963"/>
    <cellStyle name="Comma [0] 5 2 6 2 2 7 5" xfId="47338"/>
    <cellStyle name="Comma [0] 5 2 6 2 2 7 6" xfId="50141"/>
    <cellStyle name="Comma [0] 5 2 6 2 2 7 7" xfId="17907"/>
    <cellStyle name="Comma [0] 5 2 6 2 2 7 8" xfId="53164"/>
    <cellStyle name="Comma [0] 5 2 6 2 2 8" xfId="2012"/>
    <cellStyle name="Comma [0] 5 2 6 2 2 8 2" xfId="7666"/>
    <cellStyle name="Comma [0] 5 2 6 2 2 8 2 2" xfId="16073"/>
    <cellStyle name="Comma [0] 5 2 6 2 2 8 2 2 2" xfId="41418"/>
    <cellStyle name="Comma [0] 5 2 6 2 2 8 2 3" xfId="31732"/>
    <cellStyle name="Comma [0] 5 2 6 2 2 8 2 4" xfId="21675"/>
    <cellStyle name="Comma [0] 5 2 6 2 2 8 2 5" xfId="56932"/>
    <cellStyle name="Comma [0] 5 2 6 2 2 8 3" xfId="4861"/>
    <cellStyle name="Comma [0] 5 2 6 2 2 8 3 2" xfId="13269"/>
    <cellStyle name="Comma [0] 5 2 6 2 2 8 3 3" xfId="38617"/>
    <cellStyle name="Comma [0] 5 2 6 2 2 8 4" xfId="10469"/>
    <cellStyle name="Comma [0] 5 2 6 2 2 8 4 2" xfId="28931"/>
    <cellStyle name="Comma [0] 5 2 6 2 2 8 5" xfId="48306"/>
    <cellStyle name="Comma [0] 5 2 6 2 2 8 6" xfId="51109"/>
    <cellStyle name="Comma [0] 5 2 6 2 2 8 7" xfId="18875"/>
    <cellStyle name="Comma [0] 5 2 6 2 2 8 8" xfId="54132"/>
    <cellStyle name="Comma [0] 5 2 6 2 2 9" xfId="2504"/>
    <cellStyle name="Comma [0] 5 2 6 2 2 9 2" xfId="8127"/>
    <cellStyle name="Comma [0] 5 2 6 2 2 9 2 2" xfId="16534"/>
    <cellStyle name="Comma [0] 5 2 6 2 2 9 2 2 2" xfId="41879"/>
    <cellStyle name="Comma [0] 5 2 6 2 2 9 2 3" xfId="32193"/>
    <cellStyle name="Comma [0] 5 2 6 2 2 9 2 4" xfId="22136"/>
    <cellStyle name="Comma [0] 5 2 6 2 2 9 2 5" xfId="57393"/>
    <cellStyle name="Comma [0] 5 2 6 2 2 9 3" xfId="5322"/>
    <cellStyle name="Comma [0] 5 2 6 2 2 9 3 2" xfId="13730"/>
    <cellStyle name="Comma [0] 5 2 6 2 2 9 3 3" xfId="39075"/>
    <cellStyle name="Comma [0] 5 2 6 2 2 9 4" xfId="10927"/>
    <cellStyle name="Comma [0] 5 2 6 2 2 9 4 2" xfId="29389"/>
    <cellStyle name="Comma [0] 5 2 6 2 2 9 5" xfId="48765"/>
    <cellStyle name="Comma [0] 5 2 6 2 2 9 6" xfId="51567"/>
    <cellStyle name="Comma [0] 5 2 6 2 2 9 7" xfId="19333"/>
    <cellStyle name="Comma [0] 5 2 6 2 2 9 8" xfId="54590"/>
    <cellStyle name="Comma [0] 5 2 6 2 20" xfId="17208"/>
    <cellStyle name="Comma [0] 5 2 6 2 21" xfId="52320"/>
    <cellStyle name="Comma [0] 5 2 6 2 22" xfId="52465"/>
    <cellStyle name="Comma [0] 5 2 6 2 23" xfId="58074"/>
    <cellStyle name="Comma [0] 5 2 6 2 24" xfId="58110"/>
    <cellStyle name="Comma [0] 5 2 6 2 3" xfId="295"/>
    <cellStyle name="Comma [0] 5 2 6 2 3 10" xfId="17388"/>
    <cellStyle name="Comma [0] 5 2 6 2 3 11" xfId="52645"/>
    <cellStyle name="Comma [0] 5 2 6 2 3 2" xfId="961"/>
    <cellStyle name="Comma [0] 5 2 6 2 3 2 2" xfId="6700"/>
    <cellStyle name="Comma [0] 5 2 6 2 3 2 2 2" xfId="15107"/>
    <cellStyle name="Comma [0] 5 2 6 2 3 2 2 2 2" xfId="46470"/>
    <cellStyle name="Comma [0] 5 2 6 2 3 2 2 2 3" xfId="36784"/>
    <cellStyle name="Comma [0] 5 2 6 2 3 2 2 2 4" xfId="27097"/>
    <cellStyle name="Comma [0] 5 2 6 2 3 2 2 3" xfId="40452"/>
    <cellStyle name="Comma [0] 5 2 6 2 3 2 2 4" xfId="30766"/>
    <cellStyle name="Comma [0] 5 2 6 2 3 2 2 5" xfId="20709"/>
    <cellStyle name="Comma [0] 5 2 6 2 3 2 2 6" xfId="55966"/>
    <cellStyle name="Comma [0] 5 2 6 2 3 2 3" xfId="3895"/>
    <cellStyle name="Comma [0] 5 2 6 2 3 2 3 2" xfId="12303"/>
    <cellStyle name="Comma [0] 5 2 6 2 3 2 3 2 2" xfId="45270"/>
    <cellStyle name="Comma [0] 5 2 6 2 3 2 3 3" xfId="35584"/>
    <cellStyle name="Comma [0] 5 2 6 2 3 2 3 4" xfId="25880"/>
    <cellStyle name="Comma [0] 5 2 6 2 3 2 4" xfId="9503"/>
    <cellStyle name="Comma [0] 5 2 6 2 3 2 4 2" xfId="37651"/>
    <cellStyle name="Comma [0] 5 2 6 2 3 2 5" xfId="27965"/>
    <cellStyle name="Comma [0] 5 2 6 2 3 2 6" xfId="47340"/>
    <cellStyle name="Comma [0] 5 2 6 2 3 2 7" xfId="50143"/>
    <cellStyle name="Comma [0] 5 2 6 2 3 2 8" xfId="17909"/>
    <cellStyle name="Comma [0] 5 2 6 2 3 2 9" xfId="53166"/>
    <cellStyle name="Comma [0] 5 2 6 2 3 3" xfId="6178"/>
    <cellStyle name="Comma [0] 5 2 6 2 3 3 2" xfId="14585"/>
    <cellStyle name="Comma [0] 5 2 6 2 3 3 2 2" xfId="45877"/>
    <cellStyle name="Comma [0] 5 2 6 2 3 3 2 3" xfId="36191"/>
    <cellStyle name="Comma [0] 5 2 6 2 3 3 2 4" xfId="26503"/>
    <cellStyle name="Comma [0] 5 2 6 2 3 3 3" xfId="39930"/>
    <cellStyle name="Comma [0] 5 2 6 2 3 3 4" xfId="30244"/>
    <cellStyle name="Comma [0] 5 2 6 2 3 3 5" xfId="20187"/>
    <cellStyle name="Comma [0] 5 2 6 2 3 3 6" xfId="55444"/>
    <cellStyle name="Comma [0] 5 2 6 2 3 4" xfId="3373"/>
    <cellStyle name="Comma [0] 5 2 6 2 3 4 2" xfId="11781"/>
    <cellStyle name="Comma [0] 5 2 6 2 3 4 2 2" xfId="43383"/>
    <cellStyle name="Comma [0] 5 2 6 2 3 4 3" xfId="33697"/>
    <cellStyle name="Comma [0] 5 2 6 2 3 4 4" xfId="23731"/>
    <cellStyle name="Comma [0] 5 2 6 2 3 5" xfId="8982"/>
    <cellStyle name="Comma [0] 5 2 6 2 3 5 2" xfId="44677"/>
    <cellStyle name="Comma [0] 5 2 6 2 3 5 3" xfId="34991"/>
    <cellStyle name="Comma [0] 5 2 6 2 3 5 4" xfId="25282"/>
    <cellStyle name="Comma [0] 5 2 6 2 3 6" xfId="37130"/>
    <cellStyle name="Comma [0] 5 2 6 2 3 7" xfId="27444"/>
    <cellStyle name="Comma [0] 5 2 6 2 3 8" xfId="46817"/>
    <cellStyle name="Comma [0] 5 2 6 2 3 9" xfId="49622"/>
    <cellStyle name="Comma [0] 5 2 6 2 4" xfId="689"/>
    <cellStyle name="Comma [0] 5 2 6 2 4 10" xfId="17641"/>
    <cellStyle name="Comma [0] 5 2 6 2 4 11" xfId="52898"/>
    <cellStyle name="Comma [0] 5 2 6 2 4 2" xfId="1141"/>
    <cellStyle name="Comma [0] 5 2 6 2 4 2 2" xfId="6880"/>
    <cellStyle name="Comma [0] 5 2 6 2 4 2 2 2" xfId="15287"/>
    <cellStyle name="Comma [0] 5 2 6 2 4 2 2 2 2" xfId="40632"/>
    <cellStyle name="Comma [0] 5 2 6 2 4 2 2 3" xfId="30946"/>
    <cellStyle name="Comma [0] 5 2 6 2 4 2 2 4" xfId="20889"/>
    <cellStyle name="Comma [0] 5 2 6 2 4 2 2 5" xfId="56146"/>
    <cellStyle name="Comma [0] 5 2 6 2 4 2 3" xfId="4075"/>
    <cellStyle name="Comma [0] 5 2 6 2 4 2 3 2" xfId="12483"/>
    <cellStyle name="Comma [0] 5 2 6 2 4 2 3 2 2" xfId="46149"/>
    <cellStyle name="Comma [0] 5 2 6 2 4 2 3 3" xfId="36463"/>
    <cellStyle name="Comma [0] 5 2 6 2 4 2 3 4" xfId="26776"/>
    <cellStyle name="Comma [0] 5 2 6 2 4 2 4" xfId="9683"/>
    <cellStyle name="Comma [0] 5 2 6 2 4 2 4 2" xfId="37831"/>
    <cellStyle name="Comma [0] 5 2 6 2 4 2 5" xfId="28145"/>
    <cellStyle name="Comma [0] 5 2 6 2 4 2 6" xfId="47520"/>
    <cellStyle name="Comma [0] 5 2 6 2 4 2 7" xfId="50323"/>
    <cellStyle name="Comma [0] 5 2 6 2 4 2 8" xfId="18089"/>
    <cellStyle name="Comma [0] 5 2 6 2 4 2 9" xfId="53346"/>
    <cellStyle name="Comma [0] 5 2 6 2 4 3" xfId="6431"/>
    <cellStyle name="Comma [0] 5 2 6 2 4 3 2" xfId="14838"/>
    <cellStyle name="Comma [0] 5 2 6 2 4 3 2 2" xfId="40183"/>
    <cellStyle name="Comma [0] 5 2 6 2 4 3 3" xfId="30497"/>
    <cellStyle name="Comma [0] 5 2 6 2 4 3 4" xfId="20440"/>
    <cellStyle name="Comma [0] 5 2 6 2 4 3 5" xfId="55697"/>
    <cellStyle name="Comma [0] 5 2 6 2 4 4" xfId="3626"/>
    <cellStyle name="Comma [0] 5 2 6 2 4 4 2" xfId="12034"/>
    <cellStyle name="Comma [0] 5 2 6 2 4 4 2 2" xfId="43384"/>
    <cellStyle name="Comma [0] 5 2 6 2 4 4 3" xfId="33698"/>
    <cellStyle name="Comma [0] 5 2 6 2 4 4 4" xfId="23732"/>
    <cellStyle name="Comma [0] 5 2 6 2 4 5" xfId="9235"/>
    <cellStyle name="Comma [0] 5 2 6 2 4 5 2" xfId="44949"/>
    <cellStyle name="Comma [0] 5 2 6 2 4 5 3" xfId="35263"/>
    <cellStyle name="Comma [0] 5 2 6 2 4 5 4" xfId="25558"/>
    <cellStyle name="Comma [0] 5 2 6 2 4 6" xfId="37383"/>
    <cellStyle name="Comma [0] 5 2 6 2 4 7" xfId="27697"/>
    <cellStyle name="Comma [0] 5 2 6 2 4 8" xfId="47071"/>
    <cellStyle name="Comma [0] 5 2 6 2 4 9" xfId="49875"/>
    <cellStyle name="Comma [0] 5 2 6 2 5" xfId="748"/>
    <cellStyle name="Comma [0] 5 2 6 2 5 10" xfId="52955"/>
    <cellStyle name="Comma [0] 5 2 6 2 5 2" xfId="1196"/>
    <cellStyle name="Comma [0] 5 2 6 2 5 2 2" xfId="6935"/>
    <cellStyle name="Comma [0] 5 2 6 2 5 2 2 2" xfId="15342"/>
    <cellStyle name="Comma [0] 5 2 6 2 5 2 2 2 2" xfId="40687"/>
    <cellStyle name="Comma [0] 5 2 6 2 5 2 2 3" xfId="31001"/>
    <cellStyle name="Comma [0] 5 2 6 2 5 2 2 4" xfId="20944"/>
    <cellStyle name="Comma [0] 5 2 6 2 5 2 2 5" xfId="56201"/>
    <cellStyle name="Comma [0] 5 2 6 2 5 2 3" xfId="4130"/>
    <cellStyle name="Comma [0] 5 2 6 2 5 2 3 2" xfId="12538"/>
    <cellStyle name="Comma [0] 5 2 6 2 5 2 3 3" xfId="37886"/>
    <cellStyle name="Comma [0] 5 2 6 2 5 2 4" xfId="9738"/>
    <cellStyle name="Comma [0] 5 2 6 2 5 2 4 2" xfId="28200"/>
    <cellStyle name="Comma [0] 5 2 6 2 5 2 5" xfId="47575"/>
    <cellStyle name="Comma [0] 5 2 6 2 5 2 6" xfId="50378"/>
    <cellStyle name="Comma [0] 5 2 6 2 5 2 7" xfId="18144"/>
    <cellStyle name="Comma [0] 5 2 6 2 5 2 8" xfId="53401"/>
    <cellStyle name="Comma [0] 5 2 6 2 5 3" xfId="6488"/>
    <cellStyle name="Comma [0] 5 2 6 2 5 3 2" xfId="14895"/>
    <cellStyle name="Comma [0] 5 2 6 2 5 3 2 2" xfId="40240"/>
    <cellStyle name="Comma [0] 5 2 6 2 5 3 3" xfId="30554"/>
    <cellStyle name="Comma [0] 5 2 6 2 5 3 4" xfId="20497"/>
    <cellStyle name="Comma [0] 5 2 6 2 5 3 5" xfId="55754"/>
    <cellStyle name="Comma [0] 5 2 6 2 5 4" xfId="3683"/>
    <cellStyle name="Comma [0] 5 2 6 2 5 4 2" xfId="12091"/>
    <cellStyle name="Comma [0] 5 2 6 2 5 4 2 2" xfId="45557"/>
    <cellStyle name="Comma [0] 5 2 6 2 5 4 3" xfId="35871"/>
    <cellStyle name="Comma [0] 5 2 6 2 5 4 4" xfId="26183"/>
    <cellStyle name="Comma [0] 5 2 6 2 5 5" xfId="9292"/>
    <cellStyle name="Comma [0] 5 2 6 2 5 5 2" xfId="37440"/>
    <cellStyle name="Comma [0] 5 2 6 2 5 6" xfId="27754"/>
    <cellStyle name="Comma [0] 5 2 6 2 5 7" xfId="47129"/>
    <cellStyle name="Comma [0] 5 2 6 2 5 8" xfId="49932"/>
    <cellStyle name="Comma [0] 5 2 6 2 5 9" xfId="17698"/>
    <cellStyle name="Comma [0] 5 2 6 2 6" xfId="798"/>
    <cellStyle name="Comma [0] 5 2 6 2 6 2" xfId="1246"/>
    <cellStyle name="Comma [0] 5 2 6 2 6 2 2" xfId="6985"/>
    <cellStyle name="Comma [0] 5 2 6 2 6 2 2 2" xfId="15392"/>
    <cellStyle name="Comma [0] 5 2 6 2 6 2 2 2 2" xfId="40737"/>
    <cellStyle name="Comma [0] 5 2 6 2 6 2 2 3" xfId="31051"/>
    <cellStyle name="Comma [0] 5 2 6 2 6 2 2 4" xfId="20994"/>
    <cellStyle name="Comma [0] 5 2 6 2 6 2 2 5" xfId="56251"/>
    <cellStyle name="Comma [0] 5 2 6 2 6 2 3" xfId="4180"/>
    <cellStyle name="Comma [0] 5 2 6 2 6 2 3 2" xfId="12588"/>
    <cellStyle name="Comma [0] 5 2 6 2 6 2 3 3" xfId="37936"/>
    <cellStyle name="Comma [0] 5 2 6 2 6 2 4" xfId="9788"/>
    <cellStyle name="Comma [0] 5 2 6 2 6 2 4 2" xfId="28250"/>
    <cellStyle name="Comma [0] 5 2 6 2 6 2 5" xfId="47625"/>
    <cellStyle name="Comma [0] 5 2 6 2 6 2 6" xfId="50428"/>
    <cellStyle name="Comma [0] 5 2 6 2 6 2 7" xfId="18194"/>
    <cellStyle name="Comma [0] 5 2 6 2 6 2 8" xfId="53451"/>
    <cellStyle name="Comma [0] 5 2 6 2 6 3" xfId="6538"/>
    <cellStyle name="Comma [0] 5 2 6 2 6 3 2" xfId="14945"/>
    <cellStyle name="Comma [0] 5 2 6 2 6 3 2 2" xfId="40290"/>
    <cellStyle name="Comma [0] 5 2 6 2 6 3 3" xfId="30604"/>
    <cellStyle name="Comma [0] 5 2 6 2 6 3 4" xfId="20547"/>
    <cellStyle name="Comma [0] 5 2 6 2 6 3 5" xfId="55804"/>
    <cellStyle name="Comma [0] 5 2 6 2 6 4" xfId="3733"/>
    <cellStyle name="Comma [0] 5 2 6 2 6 4 2" xfId="12141"/>
    <cellStyle name="Comma [0] 5 2 6 2 6 4 3" xfId="37490"/>
    <cellStyle name="Comma [0] 5 2 6 2 6 5" xfId="9342"/>
    <cellStyle name="Comma [0] 5 2 6 2 6 5 2" xfId="27804"/>
    <cellStyle name="Comma [0] 5 2 6 2 6 6" xfId="47179"/>
    <cellStyle name="Comma [0] 5 2 6 2 6 7" xfId="49982"/>
    <cellStyle name="Comma [0] 5 2 6 2 6 8" xfId="17748"/>
    <cellStyle name="Comma [0] 5 2 6 2 6 9" xfId="53005"/>
    <cellStyle name="Comma [0] 5 2 6 2 7" xfId="292"/>
    <cellStyle name="Comma [0] 5 2 6 2 7 2" xfId="1537"/>
    <cellStyle name="Comma [0] 5 2 6 2 7 2 2" xfId="7235"/>
    <cellStyle name="Comma [0] 5 2 6 2 7 2 2 2" xfId="15642"/>
    <cellStyle name="Comma [0] 5 2 6 2 7 2 2 2 2" xfId="40987"/>
    <cellStyle name="Comma [0] 5 2 6 2 7 2 2 3" xfId="31301"/>
    <cellStyle name="Comma [0] 5 2 6 2 7 2 2 4" xfId="21244"/>
    <cellStyle name="Comma [0] 5 2 6 2 7 2 2 5" xfId="56501"/>
    <cellStyle name="Comma [0] 5 2 6 2 7 2 3" xfId="4430"/>
    <cellStyle name="Comma [0] 5 2 6 2 7 2 3 2" xfId="12838"/>
    <cellStyle name="Comma [0] 5 2 6 2 7 2 3 3" xfId="38186"/>
    <cellStyle name="Comma [0] 5 2 6 2 7 2 4" xfId="10038"/>
    <cellStyle name="Comma [0] 5 2 6 2 7 2 4 2" xfId="28500"/>
    <cellStyle name="Comma [0] 5 2 6 2 7 2 5" xfId="47875"/>
    <cellStyle name="Comma [0] 5 2 6 2 7 2 6" xfId="50678"/>
    <cellStyle name="Comma [0] 5 2 6 2 7 2 7" xfId="18444"/>
    <cellStyle name="Comma [0] 5 2 6 2 7 2 8" xfId="53701"/>
    <cellStyle name="Comma [0] 5 2 6 2 7 3" xfId="6175"/>
    <cellStyle name="Comma [0] 5 2 6 2 7 3 2" xfId="14582"/>
    <cellStyle name="Comma [0] 5 2 6 2 7 3 2 2" xfId="39927"/>
    <cellStyle name="Comma [0] 5 2 6 2 7 3 3" xfId="30241"/>
    <cellStyle name="Comma [0] 5 2 6 2 7 3 4" xfId="20184"/>
    <cellStyle name="Comma [0] 5 2 6 2 7 3 5" xfId="55441"/>
    <cellStyle name="Comma [0] 5 2 6 2 7 4" xfId="3370"/>
    <cellStyle name="Comma [0] 5 2 6 2 7 4 2" xfId="11778"/>
    <cellStyle name="Comma [0] 5 2 6 2 7 4 3" xfId="37127"/>
    <cellStyle name="Comma [0] 5 2 6 2 7 5" xfId="8979"/>
    <cellStyle name="Comma [0] 5 2 6 2 7 5 2" xfId="27441"/>
    <cellStyle name="Comma [0] 5 2 6 2 7 6" xfId="46814"/>
    <cellStyle name="Comma [0] 5 2 6 2 7 7" xfId="49619"/>
    <cellStyle name="Comma [0] 5 2 6 2 7 8" xfId="17385"/>
    <cellStyle name="Comma [0] 5 2 6 2 7 9" xfId="52642"/>
    <cellStyle name="Comma [0] 5 2 6 2 8" xfId="958"/>
    <cellStyle name="Comma [0] 5 2 6 2 8 2" xfId="6697"/>
    <cellStyle name="Comma [0] 5 2 6 2 8 2 2" xfId="15104"/>
    <cellStyle name="Comma [0] 5 2 6 2 8 2 2 2" xfId="40449"/>
    <cellStyle name="Comma [0] 5 2 6 2 8 2 3" xfId="30763"/>
    <cellStyle name="Comma [0] 5 2 6 2 8 2 4" xfId="20706"/>
    <cellStyle name="Comma [0] 5 2 6 2 8 2 5" xfId="55963"/>
    <cellStyle name="Comma [0] 5 2 6 2 8 3" xfId="3892"/>
    <cellStyle name="Comma [0] 5 2 6 2 8 3 2" xfId="12300"/>
    <cellStyle name="Comma [0] 5 2 6 2 8 3 3" xfId="37648"/>
    <cellStyle name="Comma [0] 5 2 6 2 8 4" xfId="9500"/>
    <cellStyle name="Comma [0] 5 2 6 2 8 4 2" xfId="27962"/>
    <cellStyle name="Comma [0] 5 2 6 2 8 5" xfId="47337"/>
    <cellStyle name="Comma [0] 5 2 6 2 8 6" xfId="50140"/>
    <cellStyle name="Comma [0] 5 2 6 2 8 7" xfId="17906"/>
    <cellStyle name="Comma [0] 5 2 6 2 8 8" xfId="53163"/>
    <cellStyle name="Comma [0] 5 2 6 2 9" xfId="2011"/>
    <cellStyle name="Comma [0] 5 2 6 2 9 2" xfId="7665"/>
    <cellStyle name="Comma [0] 5 2 6 2 9 2 2" xfId="16072"/>
    <cellStyle name="Comma [0] 5 2 6 2 9 2 2 2" xfId="41417"/>
    <cellStyle name="Comma [0] 5 2 6 2 9 2 3" xfId="31731"/>
    <cellStyle name="Comma [0] 5 2 6 2 9 2 4" xfId="21674"/>
    <cellStyle name="Comma [0] 5 2 6 2 9 2 5" xfId="56931"/>
    <cellStyle name="Comma [0] 5 2 6 2 9 3" xfId="4860"/>
    <cellStyle name="Comma [0] 5 2 6 2 9 3 2" xfId="13268"/>
    <cellStyle name="Comma [0] 5 2 6 2 9 3 3" xfId="38616"/>
    <cellStyle name="Comma [0] 5 2 6 2 9 4" xfId="10468"/>
    <cellStyle name="Comma [0] 5 2 6 2 9 4 2" xfId="28930"/>
    <cellStyle name="Comma [0] 5 2 6 2 9 5" xfId="48305"/>
    <cellStyle name="Comma [0] 5 2 6 2 9 6" xfId="51108"/>
    <cellStyle name="Comma [0] 5 2 6 2 9 7" xfId="18874"/>
    <cellStyle name="Comma [0] 5 2 6 2 9 8" xfId="54131"/>
    <cellStyle name="Comma [0] 5 2 6 3" xfId="1536"/>
    <cellStyle name="Comma [0] 5 2 6 3 10" xfId="53700"/>
    <cellStyle name="Comma [0] 5 2 6 3 2" xfId="7234"/>
    <cellStyle name="Comma [0] 5 2 6 3 2 2" xfId="15641"/>
    <cellStyle name="Comma [0] 5 2 6 3 2 2 2" xfId="27096"/>
    <cellStyle name="Comma [0] 5 2 6 3 2 2 2 2" xfId="46469"/>
    <cellStyle name="Comma [0] 5 2 6 3 2 2 2 3" xfId="36783"/>
    <cellStyle name="Comma [0] 5 2 6 3 2 2 3" xfId="43386"/>
    <cellStyle name="Comma [0] 5 2 6 3 2 2 4" xfId="33700"/>
    <cellStyle name="Comma [0] 5 2 6 3 2 2 5" xfId="23734"/>
    <cellStyle name="Comma [0] 5 2 6 3 2 3" xfId="25879"/>
    <cellStyle name="Comma [0] 5 2 6 3 2 3 2" xfId="45269"/>
    <cellStyle name="Comma [0] 5 2 6 3 2 3 3" xfId="35583"/>
    <cellStyle name="Comma [0] 5 2 6 3 2 4" xfId="40986"/>
    <cellStyle name="Comma [0] 5 2 6 3 2 5" xfId="31300"/>
    <cellStyle name="Comma [0] 5 2 6 3 2 6" xfId="21243"/>
    <cellStyle name="Comma [0] 5 2 6 3 2 7" xfId="56500"/>
    <cellStyle name="Comma [0] 5 2 6 3 3" xfId="4429"/>
    <cellStyle name="Comma [0] 5 2 6 3 3 2" xfId="12837"/>
    <cellStyle name="Comma [0] 5 2 6 3 3 2 2" xfId="45876"/>
    <cellStyle name="Comma [0] 5 2 6 3 3 2 3" xfId="36190"/>
    <cellStyle name="Comma [0] 5 2 6 3 3 2 4" xfId="26502"/>
    <cellStyle name="Comma [0] 5 2 6 3 3 3" xfId="43385"/>
    <cellStyle name="Comma [0] 5 2 6 3 3 4" xfId="33699"/>
    <cellStyle name="Comma [0] 5 2 6 3 3 5" xfId="23733"/>
    <cellStyle name="Comma [0] 5 2 6 3 4" xfId="10037"/>
    <cellStyle name="Comma [0] 5 2 6 3 4 2" xfId="44676"/>
    <cellStyle name="Comma [0] 5 2 6 3 4 3" xfId="34990"/>
    <cellStyle name="Comma [0] 5 2 6 3 4 4" xfId="25281"/>
    <cellStyle name="Comma [0] 5 2 6 3 5" xfId="38185"/>
    <cellStyle name="Comma [0] 5 2 6 3 6" xfId="28499"/>
    <cellStyle name="Comma [0] 5 2 6 3 7" xfId="47874"/>
    <cellStyle name="Comma [0] 5 2 6 3 8" xfId="50677"/>
    <cellStyle name="Comma [0] 5 2 6 3 9" xfId="18443"/>
    <cellStyle name="Comma [0] 5 2 6 4" xfId="957"/>
    <cellStyle name="Comma [0] 5 2 6 4 10" xfId="53162"/>
    <cellStyle name="Comma [0] 5 2 6 4 2" xfId="6696"/>
    <cellStyle name="Comma [0] 5 2 6 4 2 2" xfId="15103"/>
    <cellStyle name="Comma [0] 5 2 6 4 2 2 2" xfId="46148"/>
    <cellStyle name="Comma [0] 5 2 6 4 2 2 3" xfId="36462"/>
    <cellStyle name="Comma [0] 5 2 6 4 2 2 4" xfId="26775"/>
    <cellStyle name="Comma [0] 5 2 6 4 2 3" xfId="40448"/>
    <cellStyle name="Comma [0] 5 2 6 4 2 4" xfId="30762"/>
    <cellStyle name="Comma [0] 5 2 6 4 2 5" xfId="20705"/>
    <cellStyle name="Comma [0] 5 2 6 4 2 6" xfId="55962"/>
    <cellStyle name="Comma [0] 5 2 6 4 3" xfId="3891"/>
    <cellStyle name="Comma [0] 5 2 6 4 3 2" xfId="12299"/>
    <cellStyle name="Comma [0] 5 2 6 4 3 2 2" xfId="43387"/>
    <cellStyle name="Comma [0] 5 2 6 4 3 3" xfId="33701"/>
    <cellStyle name="Comma [0] 5 2 6 4 3 4" xfId="23735"/>
    <cellStyle name="Comma [0] 5 2 6 4 4" xfId="9499"/>
    <cellStyle name="Comma [0] 5 2 6 4 4 2" xfId="44948"/>
    <cellStyle name="Comma [0] 5 2 6 4 4 3" xfId="35262"/>
    <cellStyle name="Comma [0] 5 2 6 4 4 4" xfId="25557"/>
    <cellStyle name="Comma [0] 5 2 6 4 5" xfId="37647"/>
    <cellStyle name="Comma [0] 5 2 6 4 6" xfId="27961"/>
    <cellStyle name="Comma [0] 5 2 6 4 7" xfId="47336"/>
    <cellStyle name="Comma [0] 5 2 6 4 8" xfId="50139"/>
    <cellStyle name="Comma [0] 5 2 6 4 9" xfId="17905"/>
    <cellStyle name="Comma [0] 5 2 6 5" xfId="2010"/>
    <cellStyle name="Comma [0] 5 2 6 5 10" xfId="54130"/>
    <cellStyle name="Comma [0] 5 2 6 5 2" xfId="7664"/>
    <cellStyle name="Comma [0] 5 2 6 5 2 2" xfId="16071"/>
    <cellStyle name="Comma [0] 5 2 6 5 2 2 2" xfId="41416"/>
    <cellStyle name="Comma [0] 5 2 6 5 2 3" xfId="31730"/>
    <cellStyle name="Comma [0] 5 2 6 5 2 4" xfId="21673"/>
    <cellStyle name="Comma [0] 5 2 6 5 2 5" xfId="56930"/>
    <cellStyle name="Comma [0] 5 2 6 5 3" xfId="4859"/>
    <cellStyle name="Comma [0] 5 2 6 5 3 2" xfId="13267"/>
    <cellStyle name="Comma [0] 5 2 6 5 3 2 2" xfId="43388"/>
    <cellStyle name="Comma [0] 5 2 6 5 3 3" xfId="33702"/>
    <cellStyle name="Comma [0] 5 2 6 5 3 4" xfId="23736"/>
    <cellStyle name="Comma [0] 5 2 6 5 4" xfId="10467"/>
    <cellStyle name="Comma [0] 5 2 6 5 4 2" xfId="45556"/>
    <cellStyle name="Comma [0] 5 2 6 5 4 3" xfId="35870"/>
    <cellStyle name="Comma [0] 5 2 6 5 4 4" xfId="26182"/>
    <cellStyle name="Comma [0] 5 2 6 5 5" xfId="38615"/>
    <cellStyle name="Comma [0] 5 2 6 5 6" xfId="28929"/>
    <cellStyle name="Comma [0] 5 2 6 5 7" xfId="48304"/>
    <cellStyle name="Comma [0] 5 2 6 5 8" xfId="51107"/>
    <cellStyle name="Comma [0] 5 2 6 5 9" xfId="18873"/>
    <cellStyle name="Comma [0] 5 2 6 6" xfId="2502"/>
    <cellStyle name="Comma [0] 5 2 6 6 2" xfId="8125"/>
    <cellStyle name="Comma [0] 5 2 6 6 2 2" xfId="16532"/>
    <cellStyle name="Comma [0] 5 2 6 6 2 2 2" xfId="41877"/>
    <cellStyle name="Comma [0] 5 2 6 6 2 3" xfId="32191"/>
    <cellStyle name="Comma [0] 5 2 6 6 2 4" xfId="22134"/>
    <cellStyle name="Comma [0] 5 2 6 6 2 5" xfId="57391"/>
    <cellStyle name="Comma [0] 5 2 6 6 3" xfId="5320"/>
    <cellStyle name="Comma [0] 5 2 6 6 3 2" xfId="13728"/>
    <cellStyle name="Comma [0] 5 2 6 6 3 2 2" xfId="43389"/>
    <cellStyle name="Comma [0] 5 2 6 6 3 3" xfId="33703"/>
    <cellStyle name="Comma [0] 5 2 6 6 3 4" xfId="23737"/>
    <cellStyle name="Comma [0] 5 2 6 6 4" xfId="10925"/>
    <cellStyle name="Comma [0] 5 2 6 6 4 2" xfId="39073"/>
    <cellStyle name="Comma [0] 5 2 6 6 5" xfId="29387"/>
    <cellStyle name="Comma [0] 5 2 6 6 6" xfId="48763"/>
    <cellStyle name="Comma [0] 5 2 6 6 7" xfId="51565"/>
    <cellStyle name="Comma [0] 5 2 6 6 8" xfId="19331"/>
    <cellStyle name="Comma [0] 5 2 6 6 9" xfId="54588"/>
    <cellStyle name="Comma [0] 5 2 6 7" xfId="2930"/>
    <cellStyle name="Comma [0] 5 2 6 7 2" xfId="8553"/>
    <cellStyle name="Comma [0] 5 2 6 7 2 2" xfId="16960"/>
    <cellStyle name="Comma [0] 5 2 6 7 2 2 2" xfId="42305"/>
    <cellStyle name="Comma [0] 5 2 6 7 2 3" xfId="32619"/>
    <cellStyle name="Comma [0] 5 2 6 7 2 4" xfId="22562"/>
    <cellStyle name="Comma [0] 5 2 6 7 2 5" xfId="57819"/>
    <cellStyle name="Comma [0] 5 2 6 7 3" xfId="5748"/>
    <cellStyle name="Comma [0] 5 2 6 7 3 2" xfId="14156"/>
    <cellStyle name="Comma [0] 5 2 6 7 3 3" xfId="39501"/>
    <cellStyle name="Comma [0] 5 2 6 7 4" xfId="11353"/>
    <cellStyle name="Comma [0] 5 2 6 7 4 2" xfId="29815"/>
    <cellStyle name="Comma [0] 5 2 6 7 5" xfId="49191"/>
    <cellStyle name="Comma [0] 5 2 6 7 6" xfId="51993"/>
    <cellStyle name="Comma [0] 5 2 6 7 7" xfId="19759"/>
    <cellStyle name="Comma [0] 5 2 6 7 8" xfId="55016"/>
    <cellStyle name="Comma [0] 5 2 6 8" xfId="6174"/>
    <cellStyle name="Comma [0] 5 2 6 8 2" xfId="14581"/>
    <cellStyle name="Comma [0] 5 2 6 8 2 2" xfId="39926"/>
    <cellStyle name="Comma [0] 5 2 6 8 3" xfId="30240"/>
    <cellStyle name="Comma [0] 5 2 6 8 4" xfId="20183"/>
    <cellStyle name="Comma [0] 5 2 6 8 5" xfId="55440"/>
    <cellStyle name="Comma [0] 5 2 6 9" xfId="3369"/>
    <cellStyle name="Comma [0] 5 2 6 9 2" xfId="11777"/>
    <cellStyle name="Comma [0] 5 2 6 9 2 2" xfId="42631"/>
    <cellStyle name="Comma [0] 5 2 6 9 3" xfId="32945"/>
    <cellStyle name="Comma [0] 5 2 6 9 4" xfId="22888"/>
    <cellStyle name="Comma [0] 5 2 7" xfId="1347"/>
    <cellStyle name="Comma [0] 5 2 7 10" xfId="53538"/>
    <cellStyle name="Comma [0] 5 2 7 2" xfId="7072"/>
    <cellStyle name="Comma [0] 5 2 7 2 2" xfId="15479"/>
    <cellStyle name="Comma [0] 5 2 7 2 2 2" xfId="43391"/>
    <cellStyle name="Comma [0] 5 2 7 2 2 3" xfId="33705"/>
    <cellStyle name="Comma [0] 5 2 7 2 2 4" xfId="23739"/>
    <cellStyle name="Comma [0] 5 2 7 2 3" xfId="26771"/>
    <cellStyle name="Comma [0] 5 2 7 2 3 2" xfId="46144"/>
    <cellStyle name="Comma [0] 5 2 7 2 3 3" xfId="36458"/>
    <cellStyle name="Comma [0] 5 2 7 2 4" xfId="40824"/>
    <cellStyle name="Comma [0] 5 2 7 2 5" xfId="31138"/>
    <cellStyle name="Comma [0] 5 2 7 2 6" xfId="21081"/>
    <cellStyle name="Comma [0] 5 2 7 2 7" xfId="56338"/>
    <cellStyle name="Comma [0] 5 2 7 3" xfId="4267"/>
    <cellStyle name="Comma [0] 5 2 7 3 2" xfId="12675"/>
    <cellStyle name="Comma [0] 5 2 7 3 2 2" xfId="43390"/>
    <cellStyle name="Comma [0] 5 2 7 3 3" xfId="33704"/>
    <cellStyle name="Comma [0] 5 2 7 3 4" xfId="23738"/>
    <cellStyle name="Comma [0] 5 2 7 4" xfId="9875"/>
    <cellStyle name="Comma [0] 5 2 7 4 2" xfId="44944"/>
    <cellStyle name="Comma [0] 5 2 7 4 3" xfId="35258"/>
    <cellStyle name="Comma [0] 5 2 7 4 4" xfId="25553"/>
    <cellStyle name="Comma [0] 5 2 7 5" xfId="38023"/>
    <cellStyle name="Comma [0] 5 2 7 6" xfId="28337"/>
    <cellStyle name="Comma [0] 5 2 7 7" xfId="47712"/>
    <cellStyle name="Comma [0] 5 2 7 8" xfId="50515"/>
    <cellStyle name="Comma [0] 5 2 7 9" xfId="18281"/>
    <cellStyle name="Comma [0] 5 2 8" xfId="953"/>
    <cellStyle name="Comma [0] 5 2 8 10" xfId="53158"/>
    <cellStyle name="Comma [0] 5 2 8 2" xfId="6692"/>
    <cellStyle name="Comma [0] 5 2 8 2 2" xfId="15099"/>
    <cellStyle name="Comma [0] 5 2 8 2 2 2" xfId="43393"/>
    <cellStyle name="Comma [0] 5 2 8 2 2 3" xfId="33707"/>
    <cellStyle name="Comma [0] 5 2 8 2 2 4" xfId="23741"/>
    <cellStyle name="Comma [0] 5 2 8 2 3" xfId="40444"/>
    <cellStyle name="Comma [0] 5 2 8 2 4" xfId="30758"/>
    <cellStyle name="Comma [0] 5 2 8 2 5" xfId="20701"/>
    <cellStyle name="Comma [0] 5 2 8 2 6" xfId="55958"/>
    <cellStyle name="Comma [0] 5 2 8 3" xfId="3887"/>
    <cellStyle name="Comma [0] 5 2 8 3 2" xfId="12295"/>
    <cellStyle name="Comma [0] 5 2 8 3 2 2" xfId="43392"/>
    <cellStyle name="Comma [0] 5 2 8 3 3" xfId="33706"/>
    <cellStyle name="Comma [0] 5 2 8 3 4" xfId="23740"/>
    <cellStyle name="Comma [0] 5 2 8 4" xfId="9495"/>
    <cellStyle name="Comma [0] 5 2 8 4 2" xfId="45552"/>
    <cellStyle name="Comma [0] 5 2 8 4 3" xfId="35866"/>
    <cellStyle name="Comma [0] 5 2 8 4 4" xfId="26178"/>
    <cellStyle name="Comma [0] 5 2 8 5" xfId="37643"/>
    <cellStyle name="Comma [0] 5 2 8 6" xfId="27957"/>
    <cellStyle name="Comma [0] 5 2 8 7" xfId="47332"/>
    <cellStyle name="Comma [0] 5 2 8 8" xfId="50135"/>
    <cellStyle name="Comma [0] 5 2 8 9" xfId="17901"/>
    <cellStyle name="Comma [0] 5 2 9" xfId="1848"/>
    <cellStyle name="Comma [0] 5 2 9 2" xfId="7502"/>
    <cellStyle name="Comma [0] 5 2 9 2 2" xfId="15909"/>
    <cellStyle name="Comma [0] 5 2 9 2 2 2" xfId="41254"/>
    <cellStyle name="Comma [0] 5 2 9 2 3" xfId="31568"/>
    <cellStyle name="Comma [0] 5 2 9 2 4" xfId="21511"/>
    <cellStyle name="Comma [0] 5 2 9 2 5" xfId="56768"/>
    <cellStyle name="Comma [0] 5 2 9 3" xfId="4697"/>
    <cellStyle name="Comma [0] 5 2 9 3 2" xfId="13105"/>
    <cellStyle name="Comma [0] 5 2 9 3 2 2" xfId="43394"/>
    <cellStyle name="Comma [0] 5 2 9 3 3" xfId="33708"/>
    <cellStyle name="Comma [0] 5 2 9 3 4" xfId="23742"/>
    <cellStyle name="Comma [0] 5 2 9 4" xfId="10305"/>
    <cellStyle name="Comma [0] 5 2 9 4 2" xfId="38453"/>
    <cellStyle name="Comma [0] 5 2 9 5" xfId="28767"/>
    <cellStyle name="Comma [0] 5 2 9 6" xfId="48142"/>
    <cellStyle name="Comma [0] 5 2 9 7" xfId="50945"/>
    <cellStyle name="Comma [0] 5 2 9 8" xfId="18711"/>
    <cellStyle name="Comma [0] 5 2 9 9" xfId="53968"/>
    <cellStyle name="Comma [0] 5 3" xfId="296"/>
    <cellStyle name="Comma [0] 5 3 10" xfId="46818"/>
    <cellStyle name="Comma [0] 5 3 11" xfId="49623"/>
    <cellStyle name="Comma [0] 5 3 12" xfId="17389"/>
    <cellStyle name="Comma [0] 5 3 13" xfId="52646"/>
    <cellStyle name="Comma [0] 5 3 2" xfId="1539"/>
    <cellStyle name="Comma [0] 5 3 2 10" xfId="53703"/>
    <cellStyle name="Comma [0] 5 3 2 2" xfId="7237"/>
    <cellStyle name="Comma [0] 5 3 2 2 2" xfId="15644"/>
    <cellStyle name="Comma [0] 5 3 2 2 2 2" xfId="46151"/>
    <cellStyle name="Comma [0] 5 3 2 2 2 3" xfId="36465"/>
    <cellStyle name="Comma [0] 5 3 2 2 2 4" xfId="26778"/>
    <cellStyle name="Comma [0] 5 3 2 2 3" xfId="40989"/>
    <cellStyle name="Comma [0] 5 3 2 2 4" xfId="31303"/>
    <cellStyle name="Comma [0] 5 3 2 2 5" xfId="21246"/>
    <cellStyle name="Comma [0] 5 3 2 2 6" xfId="56503"/>
    <cellStyle name="Comma [0] 5 3 2 3" xfId="4432"/>
    <cellStyle name="Comma [0] 5 3 2 3 2" xfId="12840"/>
    <cellStyle name="Comma [0] 5 3 2 3 2 2" xfId="43395"/>
    <cellStyle name="Comma [0] 5 3 2 3 3" xfId="33709"/>
    <cellStyle name="Comma [0] 5 3 2 3 4" xfId="23743"/>
    <cellStyle name="Comma [0] 5 3 2 4" xfId="10040"/>
    <cellStyle name="Comma [0] 5 3 2 4 2" xfId="44951"/>
    <cellStyle name="Comma [0] 5 3 2 4 3" xfId="35265"/>
    <cellStyle name="Comma [0] 5 3 2 4 4" xfId="25560"/>
    <cellStyle name="Comma [0] 5 3 2 5" xfId="38188"/>
    <cellStyle name="Comma [0] 5 3 2 6" xfId="28502"/>
    <cellStyle name="Comma [0] 5 3 2 7" xfId="47877"/>
    <cellStyle name="Comma [0] 5 3 2 8" xfId="50680"/>
    <cellStyle name="Comma [0] 5 3 2 9" xfId="18446"/>
    <cellStyle name="Comma [0] 5 3 3" xfId="2013"/>
    <cellStyle name="Comma [0] 5 3 3 10" xfId="54133"/>
    <cellStyle name="Comma [0] 5 3 3 2" xfId="7667"/>
    <cellStyle name="Comma [0] 5 3 3 2 2" xfId="16074"/>
    <cellStyle name="Comma [0] 5 3 3 2 2 2" xfId="41419"/>
    <cellStyle name="Comma [0] 5 3 3 2 3" xfId="31733"/>
    <cellStyle name="Comma [0] 5 3 3 2 4" xfId="21676"/>
    <cellStyle name="Comma [0] 5 3 3 2 5" xfId="56933"/>
    <cellStyle name="Comma [0] 5 3 3 3" xfId="4862"/>
    <cellStyle name="Comma [0] 5 3 3 3 2" xfId="13270"/>
    <cellStyle name="Comma [0] 5 3 3 3 2 2" xfId="43396"/>
    <cellStyle name="Comma [0] 5 3 3 3 3" xfId="33710"/>
    <cellStyle name="Comma [0] 5 3 3 3 4" xfId="23744"/>
    <cellStyle name="Comma [0] 5 3 3 4" xfId="10470"/>
    <cellStyle name="Comma [0] 5 3 3 4 2" xfId="45559"/>
    <cellStyle name="Comma [0] 5 3 3 4 3" xfId="35873"/>
    <cellStyle name="Comma [0] 5 3 3 4 4" xfId="26185"/>
    <cellStyle name="Comma [0] 5 3 3 5" xfId="38618"/>
    <cellStyle name="Comma [0] 5 3 3 6" xfId="28932"/>
    <cellStyle name="Comma [0] 5 3 3 7" xfId="48307"/>
    <cellStyle name="Comma [0] 5 3 3 8" xfId="51110"/>
    <cellStyle name="Comma [0] 5 3 3 9" xfId="18876"/>
    <cellStyle name="Comma [0] 5 3 4" xfId="2505"/>
    <cellStyle name="Comma [0] 5 3 4 2" xfId="8128"/>
    <cellStyle name="Comma [0] 5 3 4 2 2" xfId="16535"/>
    <cellStyle name="Comma [0] 5 3 4 2 2 2" xfId="41880"/>
    <cellStyle name="Comma [0] 5 3 4 2 3" xfId="32194"/>
    <cellStyle name="Comma [0] 5 3 4 2 4" xfId="22137"/>
    <cellStyle name="Comma [0] 5 3 4 2 5" xfId="57394"/>
    <cellStyle name="Comma [0] 5 3 4 3" xfId="5323"/>
    <cellStyle name="Comma [0] 5 3 4 3 2" xfId="13731"/>
    <cellStyle name="Comma [0] 5 3 4 3 3" xfId="39076"/>
    <cellStyle name="Comma [0] 5 3 4 4" xfId="10928"/>
    <cellStyle name="Comma [0] 5 3 4 4 2" xfId="29390"/>
    <cellStyle name="Comma [0] 5 3 4 5" xfId="48766"/>
    <cellStyle name="Comma [0] 5 3 4 6" xfId="51568"/>
    <cellStyle name="Comma [0] 5 3 4 7" xfId="19334"/>
    <cellStyle name="Comma [0] 5 3 4 8" xfId="54591"/>
    <cellStyle name="Comma [0] 5 3 5" xfId="2933"/>
    <cellStyle name="Comma [0] 5 3 5 2" xfId="8556"/>
    <cellStyle name="Comma [0] 5 3 5 2 2" xfId="16963"/>
    <cellStyle name="Comma [0] 5 3 5 2 2 2" xfId="42308"/>
    <cellStyle name="Comma [0] 5 3 5 2 3" xfId="32622"/>
    <cellStyle name="Comma [0] 5 3 5 2 4" xfId="22565"/>
    <cellStyle name="Comma [0] 5 3 5 2 5" xfId="57822"/>
    <cellStyle name="Comma [0] 5 3 5 3" xfId="5751"/>
    <cellStyle name="Comma [0] 5 3 5 3 2" xfId="14159"/>
    <cellStyle name="Comma [0] 5 3 5 3 3" xfId="39504"/>
    <cellStyle name="Comma [0] 5 3 5 4" xfId="11356"/>
    <cellStyle name="Comma [0] 5 3 5 4 2" xfId="29818"/>
    <cellStyle name="Comma [0] 5 3 5 5" xfId="49194"/>
    <cellStyle name="Comma [0] 5 3 5 6" xfId="51996"/>
    <cellStyle name="Comma [0] 5 3 5 7" xfId="19762"/>
    <cellStyle name="Comma [0] 5 3 5 8" xfId="55019"/>
    <cellStyle name="Comma [0] 5 3 6" xfId="6179"/>
    <cellStyle name="Comma [0] 5 3 6 2" xfId="14586"/>
    <cellStyle name="Comma [0] 5 3 6 2 2" xfId="39931"/>
    <cellStyle name="Comma [0] 5 3 6 3" xfId="30245"/>
    <cellStyle name="Comma [0] 5 3 6 4" xfId="20188"/>
    <cellStyle name="Comma [0] 5 3 6 5" xfId="55445"/>
    <cellStyle name="Comma [0] 5 3 7" xfId="3374"/>
    <cellStyle name="Comma [0] 5 3 7 2" xfId="11782"/>
    <cellStyle name="Comma [0] 5 3 7 2 2" xfId="44352"/>
    <cellStyle name="Comma [0] 5 3 7 3" xfId="34666"/>
    <cellStyle name="Comma [0] 5 3 7 4" xfId="24956"/>
    <cellStyle name="Comma [0] 5 3 8" xfId="8983"/>
    <cellStyle name="Comma [0] 5 3 8 2" xfId="37131"/>
    <cellStyle name="Comma [0] 5 3 9" xfId="27445"/>
    <cellStyle name="Comma [0] 5 4" xfId="1531"/>
    <cellStyle name="Comma [0] 5 4 10" xfId="47869"/>
    <cellStyle name="Comma [0] 5 4 11" xfId="50672"/>
    <cellStyle name="Comma [0] 5 4 12" xfId="18438"/>
    <cellStyle name="Comma [0] 5 4 13" xfId="53695"/>
    <cellStyle name="Comma [0] 5 4 2" xfId="2005"/>
    <cellStyle name="Comma [0] 5 4 2 10" xfId="54125"/>
    <cellStyle name="Comma [0] 5 4 2 2" xfId="7659"/>
    <cellStyle name="Comma [0] 5 4 2 2 2" xfId="16066"/>
    <cellStyle name="Comma [0] 5 4 2 2 2 2" xfId="46143"/>
    <cellStyle name="Comma [0] 5 4 2 2 2 3" xfId="36457"/>
    <cellStyle name="Comma [0] 5 4 2 2 2 4" xfId="26770"/>
    <cellStyle name="Comma [0] 5 4 2 2 3" xfId="41411"/>
    <cellStyle name="Comma [0] 5 4 2 2 4" xfId="31725"/>
    <cellStyle name="Comma [0] 5 4 2 2 5" xfId="21668"/>
    <cellStyle name="Comma [0] 5 4 2 2 6" xfId="56925"/>
    <cellStyle name="Comma [0] 5 4 2 3" xfId="4854"/>
    <cellStyle name="Comma [0] 5 4 2 3 2" xfId="13262"/>
    <cellStyle name="Comma [0] 5 4 2 3 2 2" xfId="43398"/>
    <cellStyle name="Comma [0] 5 4 2 3 3" xfId="33712"/>
    <cellStyle name="Comma [0] 5 4 2 3 4" xfId="23746"/>
    <cellStyle name="Comma [0] 5 4 2 4" xfId="10462"/>
    <cellStyle name="Comma [0] 5 4 2 4 2" xfId="44943"/>
    <cellStyle name="Comma [0] 5 4 2 4 3" xfId="35257"/>
    <cellStyle name="Comma [0] 5 4 2 4 4" xfId="25552"/>
    <cellStyle name="Comma [0] 5 4 2 5" xfId="38610"/>
    <cellStyle name="Comma [0] 5 4 2 6" xfId="28924"/>
    <cellStyle name="Comma [0] 5 4 2 7" xfId="48299"/>
    <cellStyle name="Comma [0] 5 4 2 8" xfId="51102"/>
    <cellStyle name="Comma [0] 5 4 2 9" xfId="18868"/>
    <cellStyle name="Comma [0] 5 4 3" xfId="2497"/>
    <cellStyle name="Comma [0] 5 4 3 10" xfId="54583"/>
    <cellStyle name="Comma [0] 5 4 3 2" xfId="8120"/>
    <cellStyle name="Comma [0] 5 4 3 2 2" xfId="16527"/>
    <cellStyle name="Comma [0] 5 4 3 2 2 2" xfId="41872"/>
    <cellStyle name="Comma [0] 5 4 3 2 3" xfId="32186"/>
    <cellStyle name="Comma [0] 5 4 3 2 4" xfId="22129"/>
    <cellStyle name="Comma [0] 5 4 3 2 5" xfId="57386"/>
    <cellStyle name="Comma [0] 5 4 3 3" xfId="5315"/>
    <cellStyle name="Comma [0] 5 4 3 3 2" xfId="13723"/>
    <cellStyle name="Comma [0] 5 4 3 3 2 2" xfId="43399"/>
    <cellStyle name="Comma [0] 5 4 3 3 3" xfId="33713"/>
    <cellStyle name="Comma [0] 5 4 3 3 4" xfId="23747"/>
    <cellStyle name="Comma [0] 5 4 3 4" xfId="10920"/>
    <cellStyle name="Comma [0] 5 4 3 4 2" xfId="45551"/>
    <cellStyle name="Comma [0] 5 4 3 4 3" xfId="35865"/>
    <cellStyle name="Comma [0] 5 4 3 4 4" xfId="26177"/>
    <cellStyle name="Comma [0] 5 4 3 5" xfId="39068"/>
    <cellStyle name="Comma [0] 5 4 3 6" xfId="29382"/>
    <cellStyle name="Comma [0] 5 4 3 7" xfId="48758"/>
    <cellStyle name="Comma [0] 5 4 3 8" xfId="51560"/>
    <cellStyle name="Comma [0] 5 4 3 9" xfId="19326"/>
    <cellStyle name="Comma [0] 5 4 4" xfId="2925"/>
    <cellStyle name="Comma [0] 5 4 4 2" xfId="8548"/>
    <cellStyle name="Comma [0] 5 4 4 2 2" xfId="16955"/>
    <cellStyle name="Comma [0] 5 4 4 2 2 2" xfId="42300"/>
    <cellStyle name="Comma [0] 5 4 4 2 3" xfId="32614"/>
    <cellStyle name="Comma [0] 5 4 4 2 4" xfId="22557"/>
    <cellStyle name="Comma [0] 5 4 4 2 5" xfId="57814"/>
    <cellStyle name="Comma [0] 5 4 4 3" xfId="5743"/>
    <cellStyle name="Comma [0] 5 4 4 3 2" xfId="14151"/>
    <cellStyle name="Comma [0] 5 4 4 3 3" xfId="39496"/>
    <cellStyle name="Comma [0] 5 4 4 4" xfId="11348"/>
    <cellStyle name="Comma [0] 5 4 4 4 2" xfId="29810"/>
    <cellStyle name="Comma [0] 5 4 4 5" xfId="49186"/>
    <cellStyle name="Comma [0] 5 4 4 6" xfId="51988"/>
    <cellStyle name="Comma [0] 5 4 4 7" xfId="19754"/>
    <cellStyle name="Comma [0] 5 4 4 8" xfId="55011"/>
    <cellStyle name="Comma [0] 5 4 5" xfId="7229"/>
    <cellStyle name="Comma [0] 5 4 5 2" xfId="15636"/>
    <cellStyle name="Comma [0] 5 4 5 2 2" xfId="40981"/>
    <cellStyle name="Comma [0] 5 4 5 3" xfId="31295"/>
    <cellStyle name="Comma [0] 5 4 5 4" xfId="21238"/>
    <cellStyle name="Comma [0] 5 4 5 5" xfId="56495"/>
    <cellStyle name="Comma [0] 5 4 6" xfId="4424"/>
    <cellStyle name="Comma [0] 5 4 6 2" xfId="12832"/>
    <cellStyle name="Comma [0] 5 4 6 2 2" xfId="43397"/>
    <cellStyle name="Comma [0] 5 4 6 3" xfId="33711"/>
    <cellStyle name="Comma [0] 5 4 6 4" xfId="23745"/>
    <cellStyle name="Comma [0] 5 4 7" xfId="10032"/>
    <cellStyle name="Comma [0] 5 4 7 2" xfId="44344"/>
    <cellStyle name="Comma [0] 5 4 7 3" xfId="34658"/>
    <cellStyle name="Comma [0] 5 4 7 4" xfId="24948"/>
    <cellStyle name="Comma [0] 5 4 8" xfId="38180"/>
    <cellStyle name="Comma [0] 5 4 9" xfId="28494"/>
    <cellStyle name="Comma [0] 5 5" xfId="1307"/>
    <cellStyle name="Comma [0] 5 5 10" xfId="53505"/>
    <cellStyle name="Comma [0] 5 5 2" xfId="7039"/>
    <cellStyle name="Comma [0] 5 5 2 2" xfId="15446"/>
    <cellStyle name="Comma [0] 5 5 2 2 2" xfId="46464"/>
    <cellStyle name="Comma [0] 5 5 2 2 3" xfId="36778"/>
    <cellStyle name="Comma [0] 5 5 2 2 4" xfId="27091"/>
    <cellStyle name="Comma [0] 5 5 2 3" xfId="25874"/>
    <cellStyle name="Comma [0] 5 5 2 3 2" xfId="45264"/>
    <cellStyle name="Comma [0] 5 5 2 3 3" xfId="35578"/>
    <cellStyle name="Comma [0] 5 5 2 4" xfId="40791"/>
    <cellStyle name="Comma [0] 5 5 2 5" xfId="31105"/>
    <cellStyle name="Comma [0] 5 5 2 6" xfId="21048"/>
    <cellStyle name="Comma [0] 5 5 2 7" xfId="56305"/>
    <cellStyle name="Comma [0] 5 5 3" xfId="4234"/>
    <cellStyle name="Comma [0] 5 5 3 2" xfId="12642"/>
    <cellStyle name="Comma [0] 5 5 3 2 2" xfId="45871"/>
    <cellStyle name="Comma [0] 5 5 3 2 3" xfId="36185"/>
    <cellStyle name="Comma [0] 5 5 3 2 4" xfId="26497"/>
    <cellStyle name="Comma [0] 5 5 3 3" xfId="43400"/>
    <cellStyle name="Comma [0] 5 5 3 4" xfId="33714"/>
    <cellStyle name="Comma [0] 5 5 3 5" xfId="23748"/>
    <cellStyle name="Comma [0] 5 5 4" xfId="9842"/>
    <cellStyle name="Comma [0] 5 5 4 2" xfId="44671"/>
    <cellStyle name="Comma [0] 5 5 4 3" xfId="34985"/>
    <cellStyle name="Comma [0] 5 5 4 4" xfId="25276"/>
    <cellStyle name="Comma [0] 5 5 5" xfId="37990"/>
    <cellStyle name="Comma [0] 5 5 6" xfId="28304"/>
    <cellStyle name="Comma [0] 5 5 7" xfId="47679"/>
    <cellStyle name="Comma [0] 5 5 8" xfId="50482"/>
    <cellStyle name="Comma [0] 5 5 9" xfId="18248"/>
    <cellStyle name="Comma [0] 5 6" xfId="952"/>
    <cellStyle name="Comma [0] 5 6 2" xfId="6691"/>
    <cellStyle name="Comma [0] 5 6 2 2" xfId="15098"/>
    <cellStyle name="Comma [0] 5 6 2 2 2" xfId="40443"/>
    <cellStyle name="Comma [0] 5 6 2 3" xfId="30757"/>
    <cellStyle name="Comma [0] 5 6 2 4" xfId="20700"/>
    <cellStyle name="Comma [0] 5 6 2 5" xfId="55957"/>
    <cellStyle name="Comma [0] 5 6 3" xfId="3886"/>
    <cellStyle name="Comma [0] 5 6 3 2" xfId="12294"/>
    <cellStyle name="Comma [0] 5 6 3 2 2" xfId="43401"/>
    <cellStyle name="Comma [0] 5 6 3 3" xfId="33715"/>
    <cellStyle name="Comma [0] 5 6 3 4" xfId="23749"/>
    <cellStyle name="Comma [0] 5 6 4" xfId="9494"/>
    <cellStyle name="Comma [0] 5 6 4 2" xfId="37642"/>
    <cellStyle name="Comma [0] 5 6 5" xfId="27956"/>
    <cellStyle name="Comma [0] 5 6 6" xfId="47331"/>
    <cellStyle name="Comma [0] 5 6 7" xfId="50134"/>
    <cellStyle name="Comma [0] 5 6 8" xfId="17900"/>
    <cellStyle name="Comma [0] 5 6 9" xfId="53157"/>
    <cellStyle name="Comma [0] 5 7" xfId="1815"/>
    <cellStyle name="Comma [0] 5 7 2" xfId="7469"/>
    <cellStyle name="Comma [0] 5 7 2 2" xfId="15876"/>
    <cellStyle name="Comma [0] 5 7 2 2 2" xfId="41221"/>
    <cellStyle name="Comma [0] 5 7 2 3" xfId="31535"/>
    <cellStyle name="Comma [0] 5 7 2 4" xfId="21478"/>
    <cellStyle name="Comma [0] 5 7 2 5" xfId="56735"/>
    <cellStyle name="Comma [0] 5 7 3" xfId="4664"/>
    <cellStyle name="Comma [0] 5 7 3 2" xfId="13072"/>
    <cellStyle name="Comma [0] 5 7 3 2 2" xfId="43402"/>
    <cellStyle name="Comma [0] 5 7 3 3" xfId="33716"/>
    <cellStyle name="Comma [0] 5 7 3 4" xfId="23750"/>
    <cellStyle name="Comma [0] 5 7 4" xfId="10272"/>
    <cellStyle name="Comma [0] 5 7 4 2" xfId="38420"/>
    <cellStyle name="Comma [0] 5 7 5" xfId="28734"/>
    <cellStyle name="Comma [0] 5 7 6" xfId="48109"/>
    <cellStyle name="Comma [0] 5 7 7" xfId="50912"/>
    <cellStyle name="Comma [0] 5 7 8" xfId="18678"/>
    <cellStyle name="Comma [0] 5 7 9" xfId="53935"/>
    <cellStyle name="Comma [0] 5 8" xfId="2307"/>
    <cellStyle name="Comma [0] 5 8 2" xfId="7930"/>
    <cellStyle name="Comma [0] 5 8 2 2" xfId="16337"/>
    <cellStyle name="Comma [0] 5 8 2 2 2" xfId="41682"/>
    <cellStyle name="Comma [0] 5 8 2 3" xfId="31996"/>
    <cellStyle name="Comma [0] 5 8 2 4" xfId="21939"/>
    <cellStyle name="Comma [0] 5 8 2 5" xfId="57196"/>
    <cellStyle name="Comma [0] 5 8 3" xfId="5125"/>
    <cellStyle name="Comma [0] 5 8 3 2" xfId="13533"/>
    <cellStyle name="Comma [0] 5 8 3 2 2" xfId="43403"/>
    <cellStyle name="Comma [0] 5 8 3 3" xfId="33717"/>
    <cellStyle name="Comma [0] 5 8 3 4" xfId="23751"/>
    <cellStyle name="Comma [0] 5 8 4" xfId="10730"/>
    <cellStyle name="Comma [0] 5 8 4 2" xfId="38878"/>
    <cellStyle name="Comma [0] 5 8 5" xfId="29192"/>
    <cellStyle name="Comma [0] 5 8 6" xfId="48568"/>
    <cellStyle name="Comma [0] 5 8 7" xfId="51370"/>
    <cellStyle name="Comma [0] 5 8 8" xfId="19136"/>
    <cellStyle name="Comma [0] 5 8 9" xfId="54393"/>
    <cellStyle name="Comma [0] 5 9" xfId="2735"/>
    <cellStyle name="Comma [0] 5 9 2" xfId="8358"/>
    <cellStyle name="Comma [0] 5 9 2 2" xfId="16765"/>
    <cellStyle name="Comma [0] 5 9 2 2 2" xfId="42110"/>
    <cellStyle name="Comma [0] 5 9 2 3" xfId="32424"/>
    <cellStyle name="Comma [0] 5 9 2 4" xfId="22367"/>
    <cellStyle name="Comma [0] 5 9 2 5" xfId="57624"/>
    <cellStyle name="Comma [0] 5 9 3" xfId="5553"/>
    <cellStyle name="Comma [0] 5 9 3 2" xfId="13961"/>
    <cellStyle name="Comma [0] 5 9 3 3" xfId="39306"/>
    <cellStyle name="Comma [0] 5 9 4" xfId="11158"/>
    <cellStyle name="Comma [0] 5 9 4 2" xfId="29620"/>
    <cellStyle name="Comma [0] 5 9 5" xfId="48996"/>
    <cellStyle name="Comma [0] 5 9 6" xfId="51798"/>
    <cellStyle name="Comma [0] 5 9 7" xfId="19564"/>
    <cellStyle name="Comma [0] 5 9 8" xfId="54821"/>
    <cellStyle name="Comma [0] 6" xfId="19"/>
    <cellStyle name="Comma [0] 6 10" xfId="1816"/>
    <cellStyle name="Comma [0] 6 10 2" xfId="7470"/>
    <cellStyle name="Comma [0] 6 10 2 2" xfId="15877"/>
    <cellStyle name="Comma [0] 6 10 2 2 2" xfId="41222"/>
    <cellStyle name="Comma [0] 6 10 2 3" xfId="31536"/>
    <cellStyle name="Comma [0] 6 10 2 4" xfId="21479"/>
    <cellStyle name="Comma [0] 6 10 2 5" xfId="56736"/>
    <cellStyle name="Comma [0] 6 10 3" xfId="4665"/>
    <cellStyle name="Comma [0] 6 10 3 2" xfId="13073"/>
    <cellStyle name="Comma [0] 6 10 3 3" xfId="38421"/>
    <cellStyle name="Comma [0] 6 10 4" xfId="10273"/>
    <cellStyle name="Comma [0] 6 10 4 2" xfId="28735"/>
    <cellStyle name="Comma [0] 6 10 5" xfId="48110"/>
    <cellStyle name="Comma [0] 6 10 6" xfId="50913"/>
    <cellStyle name="Comma [0] 6 10 7" xfId="18679"/>
    <cellStyle name="Comma [0] 6 10 8" xfId="53936"/>
    <cellStyle name="Comma [0] 6 11" xfId="2308"/>
    <cellStyle name="Comma [0] 6 11 2" xfId="7931"/>
    <cellStyle name="Comma [0] 6 11 2 2" xfId="16338"/>
    <cellStyle name="Comma [0] 6 11 2 2 2" xfId="41683"/>
    <cellStyle name="Comma [0] 6 11 2 3" xfId="31997"/>
    <cellStyle name="Comma [0] 6 11 2 4" xfId="21940"/>
    <cellStyle name="Comma [0] 6 11 2 5" xfId="57197"/>
    <cellStyle name="Comma [0] 6 11 3" xfId="5126"/>
    <cellStyle name="Comma [0] 6 11 3 2" xfId="13534"/>
    <cellStyle name="Comma [0] 6 11 3 3" xfId="38879"/>
    <cellStyle name="Comma [0] 6 11 4" xfId="10731"/>
    <cellStyle name="Comma [0] 6 11 4 2" xfId="29193"/>
    <cellStyle name="Comma [0] 6 11 5" xfId="48569"/>
    <cellStyle name="Comma [0] 6 11 6" xfId="51371"/>
    <cellStyle name="Comma [0] 6 11 7" xfId="19137"/>
    <cellStyle name="Comma [0] 6 11 8" xfId="54394"/>
    <cellStyle name="Comma [0] 6 12" xfId="2736"/>
    <cellStyle name="Comma [0] 6 12 2" xfId="8359"/>
    <cellStyle name="Comma [0] 6 12 2 2" xfId="16766"/>
    <cellStyle name="Comma [0] 6 12 2 2 2" xfId="42111"/>
    <cellStyle name="Comma [0] 6 12 2 3" xfId="32425"/>
    <cellStyle name="Comma [0] 6 12 2 4" xfId="22368"/>
    <cellStyle name="Comma [0] 6 12 2 5" xfId="57625"/>
    <cellStyle name="Comma [0] 6 12 3" xfId="5554"/>
    <cellStyle name="Comma [0] 6 12 3 2" xfId="13962"/>
    <cellStyle name="Comma [0] 6 12 3 3" xfId="39307"/>
    <cellStyle name="Comma [0] 6 12 4" xfId="11159"/>
    <cellStyle name="Comma [0] 6 12 4 2" xfId="29621"/>
    <cellStyle name="Comma [0] 6 12 5" xfId="48997"/>
    <cellStyle name="Comma [0] 6 12 6" xfId="51799"/>
    <cellStyle name="Comma [0] 6 12 7" xfId="19565"/>
    <cellStyle name="Comma [0] 6 12 8" xfId="54822"/>
    <cellStyle name="Comma [0] 6 13" xfId="5996"/>
    <cellStyle name="Comma [0] 6 13 2" xfId="14403"/>
    <cellStyle name="Comma [0] 6 13 2 2" xfId="39748"/>
    <cellStyle name="Comma [0] 6 13 3" xfId="30062"/>
    <cellStyle name="Comma [0] 6 13 4" xfId="20005"/>
    <cellStyle name="Comma [0] 6 13 5" xfId="55262"/>
    <cellStyle name="Comma [0] 6 14" xfId="3191"/>
    <cellStyle name="Comma [0] 6 14 2" xfId="11599"/>
    <cellStyle name="Comma [0] 6 14 2 2" xfId="42634"/>
    <cellStyle name="Comma [0] 6 14 3" xfId="32948"/>
    <cellStyle name="Comma [0] 6 14 4" xfId="22891"/>
    <cellStyle name="Comma [0] 6 15" xfId="8803"/>
    <cellStyle name="Comma [0] 6 15 2" xfId="42899"/>
    <cellStyle name="Comma [0] 6 15 3" xfId="33213"/>
    <cellStyle name="Comma [0] 6 15 4" xfId="23156"/>
    <cellStyle name="Comma [0] 6 16" xfId="24831"/>
    <cellStyle name="Comma [0] 6 16 2" xfId="44227"/>
    <cellStyle name="Comma [0] 6 16 3" xfId="34541"/>
    <cellStyle name="Comma [0] 6 17" xfId="25185"/>
    <cellStyle name="Comma [0] 6 17 2" xfId="44580"/>
    <cellStyle name="Comma [0] 6 17 3" xfId="34894"/>
    <cellStyle name="Comma [0] 6 18" xfId="36951"/>
    <cellStyle name="Comma [0] 6 19" xfId="27265"/>
    <cellStyle name="Comma [0] 6 2" xfId="139"/>
    <cellStyle name="Comma [0] 6 2 10" xfId="2935"/>
    <cellStyle name="Comma [0] 6 2 10 2" xfId="8558"/>
    <cellStyle name="Comma [0] 6 2 10 2 2" xfId="16965"/>
    <cellStyle name="Comma [0] 6 2 10 2 2 2" xfId="42310"/>
    <cellStyle name="Comma [0] 6 2 10 2 3" xfId="32624"/>
    <cellStyle name="Comma [0] 6 2 10 2 4" xfId="22567"/>
    <cellStyle name="Comma [0] 6 2 10 2 5" xfId="57824"/>
    <cellStyle name="Comma [0] 6 2 10 3" xfId="5753"/>
    <cellStyle name="Comma [0] 6 2 10 3 2" xfId="14161"/>
    <cellStyle name="Comma [0] 6 2 10 3 3" xfId="39506"/>
    <cellStyle name="Comma [0] 6 2 10 4" xfId="11358"/>
    <cellStyle name="Comma [0] 6 2 10 4 2" xfId="29820"/>
    <cellStyle name="Comma [0] 6 2 10 5" xfId="49196"/>
    <cellStyle name="Comma [0] 6 2 10 6" xfId="51998"/>
    <cellStyle name="Comma [0] 6 2 10 7" xfId="19764"/>
    <cellStyle name="Comma [0] 6 2 10 8" xfId="55021"/>
    <cellStyle name="Comma [0] 6 2 11" xfId="6033"/>
    <cellStyle name="Comma [0] 6 2 11 2" xfId="14440"/>
    <cellStyle name="Comma [0] 6 2 11 2 2" xfId="39785"/>
    <cellStyle name="Comma [0] 6 2 11 3" xfId="30099"/>
    <cellStyle name="Comma [0] 6 2 11 4" xfId="20042"/>
    <cellStyle name="Comma [0] 6 2 11 5" xfId="55299"/>
    <cellStyle name="Comma [0] 6 2 12" xfId="3228"/>
    <cellStyle name="Comma [0] 6 2 12 2" xfId="11636"/>
    <cellStyle name="Comma [0] 6 2 12 2 2" xfId="42635"/>
    <cellStyle name="Comma [0] 6 2 12 3" xfId="32949"/>
    <cellStyle name="Comma [0] 6 2 12 4" xfId="22892"/>
    <cellStyle name="Comma [0] 6 2 13" xfId="8840"/>
    <cellStyle name="Comma [0] 6 2 13 2" xfId="42900"/>
    <cellStyle name="Comma [0] 6 2 13 3" xfId="33214"/>
    <cellStyle name="Comma [0] 6 2 13 4" xfId="23157"/>
    <cellStyle name="Comma [0] 6 2 14" xfId="24958"/>
    <cellStyle name="Comma [0] 6 2 14 2" xfId="44354"/>
    <cellStyle name="Comma [0] 6 2 14 3" xfId="34668"/>
    <cellStyle name="Comma [0] 6 2 15" xfId="36988"/>
    <cellStyle name="Comma [0] 6 2 16" xfId="27302"/>
    <cellStyle name="Comma [0] 6 2 17" xfId="46675"/>
    <cellStyle name="Comma [0] 6 2 18" xfId="49480"/>
    <cellStyle name="Comma [0] 6 2 19" xfId="17246"/>
    <cellStyle name="Comma [0] 6 2 2" xfId="299"/>
    <cellStyle name="Comma [0] 6 2 2 10" xfId="17392"/>
    <cellStyle name="Comma [0] 6 2 2 11" xfId="52649"/>
    <cellStyle name="Comma [0] 6 2 2 2" xfId="964"/>
    <cellStyle name="Comma [0] 6 2 2 2 2" xfId="6703"/>
    <cellStyle name="Comma [0] 6 2 2 2 2 2" xfId="15110"/>
    <cellStyle name="Comma [0] 6 2 2 2 2 2 2" xfId="46473"/>
    <cellStyle name="Comma [0] 6 2 2 2 2 2 3" xfId="36787"/>
    <cellStyle name="Comma [0] 6 2 2 2 2 2 4" xfId="27100"/>
    <cellStyle name="Comma [0] 6 2 2 2 2 3" xfId="40455"/>
    <cellStyle name="Comma [0] 6 2 2 2 2 4" xfId="30769"/>
    <cellStyle name="Comma [0] 6 2 2 2 2 5" xfId="20712"/>
    <cellStyle name="Comma [0] 6 2 2 2 2 6" xfId="55969"/>
    <cellStyle name="Comma [0] 6 2 2 2 3" xfId="3898"/>
    <cellStyle name="Comma [0] 6 2 2 2 3 2" xfId="12306"/>
    <cellStyle name="Comma [0] 6 2 2 2 3 2 2" xfId="45273"/>
    <cellStyle name="Comma [0] 6 2 2 2 3 3" xfId="35587"/>
    <cellStyle name="Comma [0] 6 2 2 2 3 4" xfId="25883"/>
    <cellStyle name="Comma [0] 6 2 2 2 4" xfId="9506"/>
    <cellStyle name="Comma [0] 6 2 2 2 4 2" xfId="37654"/>
    <cellStyle name="Comma [0] 6 2 2 2 5" xfId="27968"/>
    <cellStyle name="Comma [0] 6 2 2 2 6" xfId="47343"/>
    <cellStyle name="Comma [0] 6 2 2 2 7" xfId="50146"/>
    <cellStyle name="Comma [0] 6 2 2 2 8" xfId="17912"/>
    <cellStyle name="Comma [0] 6 2 2 2 9" xfId="53169"/>
    <cellStyle name="Comma [0] 6 2 2 3" xfId="6182"/>
    <cellStyle name="Comma [0] 6 2 2 3 2" xfId="14589"/>
    <cellStyle name="Comma [0] 6 2 2 3 2 2" xfId="45880"/>
    <cellStyle name="Comma [0] 6 2 2 3 2 3" xfId="36194"/>
    <cellStyle name="Comma [0] 6 2 2 3 2 4" xfId="26506"/>
    <cellStyle name="Comma [0] 6 2 2 3 3" xfId="39934"/>
    <cellStyle name="Comma [0] 6 2 2 3 4" xfId="30248"/>
    <cellStyle name="Comma [0] 6 2 2 3 5" xfId="20191"/>
    <cellStyle name="Comma [0] 6 2 2 3 6" xfId="55448"/>
    <cellStyle name="Comma [0] 6 2 2 4" xfId="3377"/>
    <cellStyle name="Comma [0] 6 2 2 4 2" xfId="11785"/>
    <cellStyle name="Comma [0] 6 2 2 4 2 2" xfId="43404"/>
    <cellStyle name="Comma [0] 6 2 2 4 3" xfId="33718"/>
    <cellStyle name="Comma [0] 6 2 2 4 4" xfId="23752"/>
    <cellStyle name="Comma [0] 6 2 2 5" xfId="8986"/>
    <cellStyle name="Comma [0] 6 2 2 5 2" xfId="44680"/>
    <cellStyle name="Comma [0] 6 2 2 5 3" xfId="34994"/>
    <cellStyle name="Comma [0] 6 2 2 5 4" xfId="25285"/>
    <cellStyle name="Comma [0] 6 2 2 6" xfId="37134"/>
    <cellStyle name="Comma [0] 6 2 2 7" xfId="27448"/>
    <cellStyle name="Comma [0] 6 2 2 8" xfId="46821"/>
    <cellStyle name="Comma [0] 6 2 2 9" xfId="49626"/>
    <cellStyle name="Comma [0] 6 2 20" xfId="52323"/>
    <cellStyle name="Comma [0] 6 2 21" xfId="52503"/>
    <cellStyle name="Comma [0] 6 2 3" xfId="733"/>
    <cellStyle name="Comma [0] 6 2 3 10" xfId="17684"/>
    <cellStyle name="Comma [0] 6 2 3 11" xfId="52941"/>
    <cellStyle name="Comma [0] 6 2 3 2" xfId="1184"/>
    <cellStyle name="Comma [0] 6 2 3 2 2" xfId="6923"/>
    <cellStyle name="Comma [0] 6 2 3 2 2 2" xfId="15330"/>
    <cellStyle name="Comma [0] 6 2 3 2 2 2 2" xfId="40675"/>
    <cellStyle name="Comma [0] 6 2 3 2 2 3" xfId="30989"/>
    <cellStyle name="Comma [0] 6 2 3 2 2 4" xfId="20932"/>
    <cellStyle name="Comma [0] 6 2 3 2 2 5" xfId="56189"/>
    <cellStyle name="Comma [0] 6 2 3 2 3" xfId="4118"/>
    <cellStyle name="Comma [0] 6 2 3 2 3 2" xfId="12526"/>
    <cellStyle name="Comma [0] 6 2 3 2 3 2 2" xfId="46153"/>
    <cellStyle name="Comma [0] 6 2 3 2 3 3" xfId="36467"/>
    <cellStyle name="Comma [0] 6 2 3 2 3 4" xfId="26780"/>
    <cellStyle name="Comma [0] 6 2 3 2 4" xfId="9726"/>
    <cellStyle name="Comma [0] 6 2 3 2 4 2" xfId="37874"/>
    <cellStyle name="Comma [0] 6 2 3 2 5" xfId="28188"/>
    <cellStyle name="Comma [0] 6 2 3 2 6" xfId="47563"/>
    <cellStyle name="Comma [0] 6 2 3 2 7" xfId="50366"/>
    <cellStyle name="Comma [0] 6 2 3 2 8" xfId="18132"/>
    <cellStyle name="Comma [0] 6 2 3 2 9" xfId="53389"/>
    <cellStyle name="Comma [0] 6 2 3 3" xfId="6474"/>
    <cellStyle name="Comma [0] 6 2 3 3 2" xfId="14881"/>
    <cellStyle name="Comma [0] 6 2 3 3 2 2" xfId="40226"/>
    <cellStyle name="Comma [0] 6 2 3 3 3" xfId="30540"/>
    <cellStyle name="Comma [0] 6 2 3 3 4" xfId="20483"/>
    <cellStyle name="Comma [0] 6 2 3 3 5" xfId="55740"/>
    <cellStyle name="Comma [0] 6 2 3 4" xfId="3669"/>
    <cellStyle name="Comma [0] 6 2 3 4 2" xfId="12077"/>
    <cellStyle name="Comma [0] 6 2 3 4 2 2" xfId="43405"/>
    <cellStyle name="Comma [0] 6 2 3 4 3" xfId="33719"/>
    <cellStyle name="Comma [0] 6 2 3 4 4" xfId="23753"/>
    <cellStyle name="Comma [0] 6 2 3 5" xfId="9278"/>
    <cellStyle name="Comma [0] 6 2 3 5 2" xfId="44953"/>
    <cellStyle name="Comma [0] 6 2 3 5 3" xfId="35267"/>
    <cellStyle name="Comma [0] 6 2 3 5 4" xfId="25562"/>
    <cellStyle name="Comma [0] 6 2 3 6" xfId="37426"/>
    <cellStyle name="Comma [0] 6 2 3 7" xfId="27740"/>
    <cellStyle name="Comma [0] 6 2 3 8" xfId="47114"/>
    <cellStyle name="Comma [0] 6 2 3 9" xfId="49918"/>
    <cellStyle name="Comma [0] 6 2 4" xfId="786"/>
    <cellStyle name="Comma [0] 6 2 4 10" xfId="17736"/>
    <cellStyle name="Comma [0] 6 2 4 11" xfId="52993"/>
    <cellStyle name="Comma [0] 6 2 4 2" xfId="1234"/>
    <cellStyle name="Comma [0] 6 2 4 2 2" xfId="6973"/>
    <cellStyle name="Comma [0] 6 2 4 2 2 2" xfId="15380"/>
    <cellStyle name="Comma [0] 6 2 4 2 2 2 2" xfId="40725"/>
    <cellStyle name="Comma [0] 6 2 4 2 2 3" xfId="31039"/>
    <cellStyle name="Comma [0] 6 2 4 2 2 4" xfId="20982"/>
    <cellStyle name="Comma [0] 6 2 4 2 2 5" xfId="56239"/>
    <cellStyle name="Comma [0] 6 2 4 2 3" xfId="4168"/>
    <cellStyle name="Comma [0] 6 2 4 2 3 2" xfId="12576"/>
    <cellStyle name="Comma [0] 6 2 4 2 3 3" xfId="37924"/>
    <cellStyle name="Comma [0] 6 2 4 2 4" xfId="9776"/>
    <cellStyle name="Comma [0] 6 2 4 2 4 2" xfId="28238"/>
    <cellStyle name="Comma [0] 6 2 4 2 5" xfId="47613"/>
    <cellStyle name="Comma [0] 6 2 4 2 6" xfId="50416"/>
    <cellStyle name="Comma [0] 6 2 4 2 7" xfId="18182"/>
    <cellStyle name="Comma [0] 6 2 4 2 8" xfId="53439"/>
    <cellStyle name="Comma [0] 6 2 4 3" xfId="6526"/>
    <cellStyle name="Comma [0] 6 2 4 3 2" xfId="14933"/>
    <cellStyle name="Comma [0] 6 2 4 3 2 2" xfId="40278"/>
    <cellStyle name="Comma [0] 6 2 4 3 3" xfId="30592"/>
    <cellStyle name="Comma [0] 6 2 4 3 4" xfId="20535"/>
    <cellStyle name="Comma [0] 6 2 4 3 5" xfId="55792"/>
    <cellStyle name="Comma [0] 6 2 4 4" xfId="3721"/>
    <cellStyle name="Comma [0] 6 2 4 4 2" xfId="12129"/>
    <cellStyle name="Comma [0] 6 2 4 4 2 2" xfId="43406"/>
    <cellStyle name="Comma [0] 6 2 4 4 3" xfId="33720"/>
    <cellStyle name="Comma [0] 6 2 4 4 4" xfId="23754"/>
    <cellStyle name="Comma [0] 6 2 4 5" xfId="9330"/>
    <cellStyle name="Comma [0] 6 2 4 5 2" xfId="45561"/>
    <cellStyle name="Comma [0] 6 2 4 5 3" xfId="35875"/>
    <cellStyle name="Comma [0] 6 2 4 5 4" xfId="26187"/>
    <cellStyle name="Comma [0] 6 2 4 6" xfId="37478"/>
    <cellStyle name="Comma [0] 6 2 4 7" xfId="27792"/>
    <cellStyle name="Comma [0] 6 2 4 8" xfId="47167"/>
    <cellStyle name="Comma [0] 6 2 4 9" xfId="49970"/>
    <cellStyle name="Comma [0] 6 2 5" xfId="837"/>
    <cellStyle name="Comma [0] 6 2 5 2" xfId="1285"/>
    <cellStyle name="Comma [0] 6 2 5 2 2" xfId="7024"/>
    <cellStyle name="Comma [0] 6 2 5 2 2 2" xfId="15431"/>
    <cellStyle name="Comma [0] 6 2 5 2 2 2 2" xfId="40776"/>
    <cellStyle name="Comma [0] 6 2 5 2 2 3" xfId="31090"/>
    <cellStyle name="Comma [0] 6 2 5 2 2 4" xfId="21033"/>
    <cellStyle name="Comma [0] 6 2 5 2 2 5" xfId="56290"/>
    <cellStyle name="Comma [0] 6 2 5 2 3" xfId="4219"/>
    <cellStyle name="Comma [0] 6 2 5 2 3 2" xfId="12627"/>
    <cellStyle name="Comma [0] 6 2 5 2 3 3" xfId="37975"/>
    <cellStyle name="Comma [0] 6 2 5 2 4" xfId="9827"/>
    <cellStyle name="Comma [0] 6 2 5 2 4 2" xfId="28289"/>
    <cellStyle name="Comma [0] 6 2 5 2 5" xfId="47664"/>
    <cellStyle name="Comma [0] 6 2 5 2 6" xfId="50467"/>
    <cellStyle name="Comma [0] 6 2 5 2 7" xfId="18233"/>
    <cellStyle name="Comma [0] 6 2 5 2 8" xfId="53490"/>
    <cellStyle name="Comma [0] 6 2 5 3" xfId="6577"/>
    <cellStyle name="Comma [0] 6 2 5 3 2" xfId="14984"/>
    <cellStyle name="Comma [0] 6 2 5 3 2 2" xfId="40329"/>
    <cellStyle name="Comma [0] 6 2 5 3 3" xfId="30643"/>
    <cellStyle name="Comma [0] 6 2 5 3 4" xfId="20586"/>
    <cellStyle name="Comma [0] 6 2 5 3 5" xfId="55843"/>
    <cellStyle name="Comma [0] 6 2 5 4" xfId="3772"/>
    <cellStyle name="Comma [0] 6 2 5 4 2" xfId="12180"/>
    <cellStyle name="Comma [0] 6 2 5 4 3" xfId="37529"/>
    <cellStyle name="Comma [0] 6 2 5 5" xfId="9381"/>
    <cellStyle name="Comma [0] 6 2 5 5 2" xfId="27843"/>
    <cellStyle name="Comma [0] 6 2 5 6" xfId="47218"/>
    <cellStyle name="Comma [0] 6 2 5 7" xfId="50021"/>
    <cellStyle name="Comma [0] 6 2 5 8" xfId="17787"/>
    <cellStyle name="Comma [0] 6 2 5 9" xfId="53044"/>
    <cellStyle name="Comma [0] 6 2 6" xfId="298"/>
    <cellStyle name="Comma [0] 6 2 6 2" xfId="1541"/>
    <cellStyle name="Comma [0] 6 2 6 2 2" xfId="7239"/>
    <cellStyle name="Comma [0] 6 2 6 2 2 2" xfId="15646"/>
    <cellStyle name="Comma [0] 6 2 6 2 2 2 2" xfId="40991"/>
    <cellStyle name="Comma [0] 6 2 6 2 2 3" xfId="31305"/>
    <cellStyle name="Comma [0] 6 2 6 2 2 4" xfId="21248"/>
    <cellStyle name="Comma [0] 6 2 6 2 2 5" xfId="56505"/>
    <cellStyle name="Comma [0] 6 2 6 2 3" xfId="4434"/>
    <cellStyle name="Comma [0] 6 2 6 2 3 2" xfId="12842"/>
    <cellStyle name="Comma [0] 6 2 6 2 3 3" xfId="38190"/>
    <cellStyle name="Comma [0] 6 2 6 2 4" xfId="10042"/>
    <cellStyle name="Comma [0] 6 2 6 2 4 2" xfId="28504"/>
    <cellStyle name="Comma [0] 6 2 6 2 5" xfId="47879"/>
    <cellStyle name="Comma [0] 6 2 6 2 6" xfId="50682"/>
    <cellStyle name="Comma [0] 6 2 6 2 7" xfId="18448"/>
    <cellStyle name="Comma [0] 6 2 6 2 8" xfId="53705"/>
    <cellStyle name="Comma [0] 6 2 6 3" xfId="6181"/>
    <cellStyle name="Comma [0] 6 2 6 3 2" xfId="14588"/>
    <cellStyle name="Comma [0] 6 2 6 3 2 2" xfId="39933"/>
    <cellStyle name="Comma [0] 6 2 6 3 3" xfId="30247"/>
    <cellStyle name="Comma [0] 6 2 6 3 4" xfId="20190"/>
    <cellStyle name="Comma [0] 6 2 6 3 5" xfId="55447"/>
    <cellStyle name="Comma [0] 6 2 6 4" xfId="3376"/>
    <cellStyle name="Comma [0] 6 2 6 4 2" xfId="11784"/>
    <cellStyle name="Comma [0] 6 2 6 4 3" xfId="37133"/>
    <cellStyle name="Comma [0] 6 2 6 5" xfId="8985"/>
    <cellStyle name="Comma [0] 6 2 6 5 2" xfId="27447"/>
    <cellStyle name="Comma [0] 6 2 6 6" xfId="46820"/>
    <cellStyle name="Comma [0] 6 2 6 7" xfId="49625"/>
    <cellStyle name="Comma [0] 6 2 6 8" xfId="17391"/>
    <cellStyle name="Comma [0] 6 2 6 9" xfId="52648"/>
    <cellStyle name="Comma [0] 6 2 7" xfId="963"/>
    <cellStyle name="Comma [0] 6 2 7 2" xfId="6702"/>
    <cellStyle name="Comma [0] 6 2 7 2 2" xfId="15109"/>
    <cellStyle name="Comma [0] 6 2 7 2 2 2" xfId="40454"/>
    <cellStyle name="Comma [0] 6 2 7 2 3" xfId="30768"/>
    <cellStyle name="Comma [0] 6 2 7 2 4" xfId="20711"/>
    <cellStyle name="Comma [0] 6 2 7 2 5" xfId="55968"/>
    <cellStyle name="Comma [0] 6 2 7 3" xfId="3897"/>
    <cellStyle name="Comma [0] 6 2 7 3 2" xfId="12305"/>
    <cellStyle name="Comma [0] 6 2 7 3 3" xfId="37653"/>
    <cellStyle name="Comma [0] 6 2 7 4" xfId="9505"/>
    <cellStyle name="Comma [0] 6 2 7 4 2" xfId="27967"/>
    <cellStyle name="Comma [0] 6 2 7 5" xfId="47342"/>
    <cellStyle name="Comma [0] 6 2 7 6" xfId="50145"/>
    <cellStyle name="Comma [0] 6 2 7 7" xfId="17911"/>
    <cellStyle name="Comma [0] 6 2 7 8" xfId="53168"/>
    <cellStyle name="Comma [0] 6 2 8" xfId="2015"/>
    <cellStyle name="Comma [0] 6 2 8 2" xfId="7669"/>
    <cellStyle name="Comma [0] 6 2 8 2 2" xfId="16076"/>
    <cellStyle name="Comma [0] 6 2 8 2 2 2" xfId="41421"/>
    <cellStyle name="Comma [0] 6 2 8 2 3" xfId="31735"/>
    <cellStyle name="Comma [0] 6 2 8 2 4" xfId="21678"/>
    <cellStyle name="Comma [0] 6 2 8 2 5" xfId="56935"/>
    <cellStyle name="Comma [0] 6 2 8 3" xfId="4864"/>
    <cellStyle name="Comma [0] 6 2 8 3 2" xfId="13272"/>
    <cellStyle name="Comma [0] 6 2 8 3 3" xfId="38620"/>
    <cellStyle name="Comma [0] 6 2 8 4" xfId="10472"/>
    <cellStyle name="Comma [0] 6 2 8 4 2" xfId="28934"/>
    <cellStyle name="Comma [0] 6 2 8 5" xfId="48309"/>
    <cellStyle name="Comma [0] 6 2 8 6" xfId="51112"/>
    <cellStyle name="Comma [0] 6 2 8 7" xfId="18878"/>
    <cellStyle name="Comma [0] 6 2 8 8" xfId="54135"/>
    <cellStyle name="Comma [0] 6 2 9" xfId="2507"/>
    <cellStyle name="Comma [0] 6 2 9 2" xfId="8130"/>
    <cellStyle name="Comma [0] 6 2 9 2 2" xfId="16537"/>
    <cellStyle name="Comma [0] 6 2 9 2 2 2" xfId="41882"/>
    <cellStyle name="Comma [0] 6 2 9 2 3" xfId="32196"/>
    <cellStyle name="Comma [0] 6 2 9 2 4" xfId="22139"/>
    <cellStyle name="Comma [0] 6 2 9 2 5" xfId="57396"/>
    <cellStyle name="Comma [0] 6 2 9 3" xfId="5325"/>
    <cellStyle name="Comma [0] 6 2 9 3 2" xfId="13733"/>
    <cellStyle name="Comma [0] 6 2 9 3 3" xfId="39078"/>
    <cellStyle name="Comma [0] 6 2 9 4" xfId="10930"/>
    <cellStyle name="Comma [0] 6 2 9 4 2" xfId="29392"/>
    <cellStyle name="Comma [0] 6 2 9 5" xfId="48768"/>
    <cellStyle name="Comma [0] 6 2 9 6" xfId="51570"/>
    <cellStyle name="Comma [0] 6 2 9 7" xfId="19336"/>
    <cellStyle name="Comma [0] 6 2 9 8" xfId="54593"/>
    <cellStyle name="Comma [0] 6 20" xfId="46637"/>
    <cellStyle name="Comma [0] 6 21" xfId="49443"/>
    <cellStyle name="Comma [0] 6 22" xfId="17209"/>
    <cellStyle name="Comma [0] 6 23" xfId="52322"/>
    <cellStyle name="Comma [0] 6 24" xfId="52466"/>
    <cellStyle name="Comma [0] 6 25" xfId="58075"/>
    <cellStyle name="Comma [0] 6 26" xfId="58108"/>
    <cellStyle name="Comma [0] 6 3" xfId="300"/>
    <cellStyle name="Comma [0] 6 3 10" xfId="27449"/>
    <cellStyle name="Comma [0] 6 3 11" xfId="46822"/>
    <cellStyle name="Comma [0] 6 3 12" xfId="49627"/>
    <cellStyle name="Comma [0] 6 3 13" xfId="17393"/>
    <cellStyle name="Comma [0] 6 3 14" xfId="52650"/>
    <cellStyle name="Comma [0] 6 3 2" xfId="1542"/>
    <cellStyle name="Comma [0] 6 3 2 10" xfId="53706"/>
    <cellStyle name="Comma [0] 6 3 2 2" xfId="7240"/>
    <cellStyle name="Comma [0] 6 3 2 2 2" xfId="15647"/>
    <cellStyle name="Comma [0] 6 3 2 2 2 2" xfId="43409"/>
    <cellStyle name="Comma [0] 6 3 2 2 2 3" xfId="33723"/>
    <cellStyle name="Comma [0] 6 3 2 2 2 4" xfId="23757"/>
    <cellStyle name="Comma [0] 6 3 2 2 3" xfId="26781"/>
    <cellStyle name="Comma [0] 6 3 2 2 3 2" xfId="46154"/>
    <cellStyle name="Comma [0] 6 3 2 2 3 3" xfId="36468"/>
    <cellStyle name="Comma [0] 6 3 2 2 4" xfId="40992"/>
    <cellStyle name="Comma [0] 6 3 2 2 5" xfId="31306"/>
    <cellStyle name="Comma [0] 6 3 2 2 6" xfId="21249"/>
    <cellStyle name="Comma [0] 6 3 2 2 7" xfId="56506"/>
    <cellStyle name="Comma [0] 6 3 2 3" xfId="4435"/>
    <cellStyle name="Comma [0] 6 3 2 3 2" xfId="12843"/>
    <cellStyle name="Comma [0] 6 3 2 3 2 2" xfId="43408"/>
    <cellStyle name="Comma [0] 6 3 2 3 3" xfId="33722"/>
    <cellStyle name="Comma [0] 6 3 2 3 4" xfId="23756"/>
    <cellStyle name="Comma [0] 6 3 2 4" xfId="10043"/>
    <cellStyle name="Comma [0] 6 3 2 4 2" xfId="44954"/>
    <cellStyle name="Comma [0] 6 3 2 4 3" xfId="35268"/>
    <cellStyle name="Comma [0] 6 3 2 4 4" xfId="25563"/>
    <cellStyle name="Comma [0] 6 3 2 5" xfId="38191"/>
    <cellStyle name="Comma [0] 6 3 2 6" xfId="28505"/>
    <cellStyle name="Comma [0] 6 3 2 7" xfId="47880"/>
    <cellStyle name="Comma [0] 6 3 2 8" xfId="50683"/>
    <cellStyle name="Comma [0] 6 3 2 9" xfId="18449"/>
    <cellStyle name="Comma [0] 6 3 3" xfId="2016"/>
    <cellStyle name="Comma [0] 6 3 3 10" xfId="54136"/>
    <cellStyle name="Comma [0] 6 3 3 2" xfId="7670"/>
    <cellStyle name="Comma [0] 6 3 3 2 2" xfId="16077"/>
    <cellStyle name="Comma [0] 6 3 3 2 2 2" xfId="41422"/>
    <cellStyle name="Comma [0] 6 3 3 2 3" xfId="31736"/>
    <cellStyle name="Comma [0] 6 3 3 2 4" xfId="21679"/>
    <cellStyle name="Comma [0] 6 3 3 2 5" xfId="56936"/>
    <cellStyle name="Comma [0] 6 3 3 3" xfId="4865"/>
    <cellStyle name="Comma [0] 6 3 3 3 2" xfId="13273"/>
    <cellStyle name="Comma [0] 6 3 3 3 2 2" xfId="43410"/>
    <cellStyle name="Comma [0] 6 3 3 3 3" xfId="33724"/>
    <cellStyle name="Comma [0] 6 3 3 3 4" xfId="23758"/>
    <cellStyle name="Comma [0] 6 3 3 4" xfId="10473"/>
    <cellStyle name="Comma [0] 6 3 3 4 2" xfId="45562"/>
    <cellStyle name="Comma [0] 6 3 3 4 3" xfId="35876"/>
    <cellStyle name="Comma [0] 6 3 3 4 4" xfId="26188"/>
    <cellStyle name="Comma [0] 6 3 3 5" xfId="38621"/>
    <cellStyle name="Comma [0] 6 3 3 6" xfId="28935"/>
    <cellStyle name="Comma [0] 6 3 3 7" xfId="48310"/>
    <cellStyle name="Comma [0] 6 3 3 8" xfId="51113"/>
    <cellStyle name="Comma [0] 6 3 3 9" xfId="18879"/>
    <cellStyle name="Comma [0] 6 3 4" xfId="2508"/>
    <cellStyle name="Comma [0] 6 3 4 2" xfId="8131"/>
    <cellStyle name="Comma [0] 6 3 4 2 2" xfId="16538"/>
    <cellStyle name="Comma [0] 6 3 4 2 2 2" xfId="41883"/>
    <cellStyle name="Comma [0] 6 3 4 2 3" xfId="32197"/>
    <cellStyle name="Comma [0] 6 3 4 2 4" xfId="22140"/>
    <cellStyle name="Comma [0] 6 3 4 2 5" xfId="57397"/>
    <cellStyle name="Comma [0] 6 3 4 3" xfId="5326"/>
    <cellStyle name="Comma [0] 6 3 4 3 2" xfId="13734"/>
    <cellStyle name="Comma [0] 6 3 4 3 3" xfId="39079"/>
    <cellStyle name="Comma [0] 6 3 4 4" xfId="10931"/>
    <cellStyle name="Comma [0] 6 3 4 4 2" xfId="29393"/>
    <cellStyle name="Comma [0] 6 3 4 5" xfId="48769"/>
    <cellStyle name="Comma [0] 6 3 4 6" xfId="51571"/>
    <cellStyle name="Comma [0] 6 3 4 7" xfId="19337"/>
    <cellStyle name="Comma [0] 6 3 4 8" xfId="54594"/>
    <cellStyle name="Comma [0] 6 3 5" xfId="2936"/>
    <cellStyle name="Comma [0] 6 3 5 2" xfId="8559"/>
    <cellStyle name="Comma [0] 6 3 5 2 2" xfId="16966"/>
    <cellStyle name="Comma [0] 6 3 5 2 2 2" xfId="42311"/>
    <cellStyle name="Comma [0] 6 3 5 2 3" xfId="32625"/>
    <cellStyle name="Comma [0] 6 3 5 2 4" xfId="22568"/>
    <cellStyle name="Comma [0] 6 3 5 2 5" xfId="57825"/>
    <cellStyle name="Comma [0] 6 3 5 3" xfId="5754"/>
    <cellStyle name="Comma [0] 6 3 5 3 2" xfId="14162"/>
    <cellStyle name="Comma [0] 6 3 5 3 3" xfId="39507"/>
    <cellStyle name="Comma [0] 6 3 5 4" xfId="11359"/>
    <cellStyle name="Comma [0] 6 3 5 4 2" xfId="29821"/>
    <cellStyle name="Comma [0] 6 3 5 5" xfId="49197"/>
    <cellStyle name="Comma [0] 6 3 5 6" xfId="51999"/>
    <cellStyle name="Comma [0] 6 3 5 7" xfId="19765"/>
    <cellStyle name="Comma [0] 6 3 5 8" xfId="55022"/>
    <cellStyle name="Comma [0] 6 3 6" xfId="6183"/>
    <cellStyle name="Comma [0] 6 3 6 2" xfId="14590"/>
    <cellStyle name="Comma [0] 6 3 6 2 2" xfId="39935"/>
    <cellStyle name="Comma [0] 6 3 6 3" xfId="30249"/>
    <cellStyle name="Comma [0] 6 3 6 4" xfId="20192"/>
    <cellStyle name="Comma [0] 6 3 6 5" xfId="55449"/>
    <cellStyle name="Comma [0] 6 3 7" xfId="3378"/>
    <cellStyle name="Comma [0] 6 3 7 2" xfId="11786"/>
    <cellStyle name="Comma [0] 6 3 7 2 2" xfId="43407"/>
    <cellStyle name="Comma [0] 6 3 7 3" xfId="33721"/>
    <cellStyle name="Comma [0] 6 3 7 4" xfId="23755"/>
    <cellStyle name="Comma [0] 6 3 8" xfId="8987"/>
    <cellStyle name="Comma [0] 6 3 8 2" xfId="44355"/>
    <cellStyle name="Comma [0] 6 3 8 3" xfId="34669"/>
    <cellStyle name="Comma [0] 6 3 8 4" xfId="24959"/>
    <cellStyle name="Comma [0] 6 3 9" xfId="37135"/>
    <cellStyle name="Comma [0] 6 4" xfId="301"/>
    <cellStyle name="Comma [0] 6 4 10" xfId="37136"/>
    <cellStyle name="Comma [0] 6 4 11" xfId="27450"/>
    <cellStyle name="Comma [0] 6 4 12" xfId="46823"/>
    <cellStyle name="Comma [0] 6 4 13" xfId="49628"/>
    <cellStyle name="Comma [0] 6 4 14" xfId="17394"/>
    <cellStyle name="Comma [0] 6 4 15" xfId="52651"/>
    <cellStyle name="Comma [0] 6 4 2" xfId="1540"/>
    <cellStyle name="Comma [0] 6 4 2 2" xfId="7238"/>
    <cellStyle name="Comma [0] 6 4 2 2 2" xfId="15645"/>
    <cellStyle name="Comma [0] 6 4 2 2 2 2" xfId="46152"/>
    <cellStyle name="Comma [0] 6 4 2 2 2 3" xfId="36466"/>
    <cellStyle name="Comma [0] 6 4 2 2 2 4" xfId="26779"/>
    <cellStyle name="Comma [0] 6 4 2 2 3" xfId="40990"/>
    <cellStyle name="Comma [0] 6 4 2 2 4" xfId="31304"/>
    <cellStyle name="Comma [0] 6 4 2 2 5" xfId="21247"/>
    <cellStyle name="Comma [0] 6 4 2 2 6" xfId="56504"/>
    <cellStyle name="Comma [0] 6 4 2 3" xfId="4433"/>
    <cellStyle name="Comma [0] 6 4 2 3 2" xfId="12841"/>
    <cellStyle name="Comma [0] 6 4 2 3 2 2" xfId="44952"/>
    <cellStyle name="Comma [0] 6 4 2 3 3" xfId="35266"/>
    <cellStyle name="Comma [0] 6 4 2 3 4" xfId="25561"/>
    <cellStyle name="Comma [0] 6 4 2 4" xfId="10041"/>
    <cellStyle name="Comma [0] 6 4 2 4 2" xfId="38189"/>
    <cellStyle name="Comma [0] 6 4 2 5" xfId="28503"/>
    <cellStyle name="Comma [0] 6 4 2 6" xfId="47878"/>
    <cellStyle name="Comma [0] 6 4 2 7" xfId="50681"/>
    <cellStyle name="Comma [0] 6 4 2 8" xfId="18447"/>
    <cellStyle name="Comma [0] 6 4 2 9" xfId="53704"/>
    <cellStyle name="Comma [0] 6 4 3" xfId="965"/>
    <cellStyle name="Comma [0] 6 4 3 2" xfId="6704"/>
    <cellStyle name="Comma [0] 6 4 3 2 2" xfId="15111"/>
    <cellStyle name="Comma [0] 6 4 3 2 2 2" xfId="40456"/>
    <cellStyle name="Comma [0] 6 4 3 2 3" xfId="30770"/>
    <cellStyle name="Comma [0] 6 4 3 2 4" xfId="20713"/>
    <cellStyle name="Comma [0] 6 4 3 2 5" xfId="55970"/>
    <cellStyle name="Comma [0] 6 4 3 3" xfId="3899"/>
    <cellStyle name="Comma [0] 6 4 3 3 2" xfId="12307"/>
    <cellStyle name="Comma [0] 6 4 3 3 2 2" xfId="45560"/>
    <cellStyle name="Comma [0] 6 4 3 3 3" xfId="35874"/>
    <cellStyle name="Comma [0] 6 4 3 3 4" xfId="26186"/>
    <cellStyle name="Comma [0] 6 4 3 4" xfId="9507"/>
    <cellStyle name="Comma [0] 6 4 3 4 2" xfId="37655"/>
    <cellStyle name="Comma [0] 6 4 3 5" xfId="27969"/>
    <cellStyle name="Comma [0] 6 4 3 6" xfId="47344"/>
    <cellStyle name="Comma [0] 6 4 3 7" xfId="50147"/>
    <cellStyle name="Comma [0] 6 4 3 8" xfId="17913"/>
    <cellStyle name="Comma [0] 6 4 3 9" xfId="53170"/>
    <cellStyle name="Comma [0] 6 4 4" xfId="2014"/>
    <cellStyle name="Comma [0] 6 4 4 2" xfId="7668"/>
    <cellStyle name="Comma [0] 6 4 4 2 2" xfId="16075"/>
    <cellStyle name="Comma [0] 6 4 4 2 2 2" xfId="41420"/>
    <cellStyle name="Comma [0] 6 4 4 2 3" xfId="31734"/>
    <cellStyle name="Comma [0] 6 4 4 2 4" xfId="21677"/>
    <cellStyle name="Comma [0] 6 4 4 2 5" xfId="56934"/>
    <cellStyle name="Comma [0] 6 4 4 3" xfId="4863"/>
    <cellStyle name="Comma [0] 6 4 4 3 2" xfId="13271"/>
    <cellStyle name="Comma [0] 6 4 4 3 3" xfId="38619"/>
    <cellStyle name="Comma [0] 6 4 4 4" xfId="10471"/>
    <cellStyle name="Comma [0] 6 4 4 4 2" xfId="28933"/>
    <cellStyle name="Comma [0] 6 4 4 5" xfId="48308"/>
    <cellStyle name="Comma [0] 6 4 4 6" xfId="51111"/>
    <cellStyle name="Comma [0] 6 4 4 7" xfId="18877"/>
    <cellStyle name="Comma [0] 6 4 4 8" xfId="54134"/>
    <cellStyle name="Comma [0] 6 4 5" xfId="2506"/>
    <cellStyle name="Comma [0] 6 4 5 2" xfId="8129"/>
    <cellStyle name="Comma [0] 6 4 5 2 2" xfId="16536"/>
    <cellStyle name="Comma [0] 6 4 5 2 2 2" xfId="41881"/>
    <cellStyle name="Comma [0] 6 4 5 2 3" xfId="32195"/>
    <cellStyle name="Comma [0] 6 4 5 2 4" xfId="22138"/>
    <cellStyle name="Comma [0] 6 4 5 2 5" xfId="57395"/>
    <cellStyle name="Comma [0] 6 4 5 3" xfId="5324"/>
    <cellStyle name="Comma [0] 6 4 5 3 2" xfId="13732"/>
    <cellStyle name="Comma [0] 6 4 5 3 3" xfId="39077"/>
    <cellStyle name="Comma [0] 6 4 5 4" xfId="10929"/>
    <cellStyle name="Comma [0] 6 4 5 4 2" xfId="29391"/>
    <cellStyle name="Comma [0] 6 4 5 5" xfId="48767"/>
    <cellStyle name="Comma [0] 6 4 5 6" xfId="51569"/>
    <cellStyle name="Comma [0] 6 4 5 7" xfId="19335"/>
    <cellStyle name="Comma [0] 6 4 5 8" xfId="54592"/>
    <cellStyle name="Comma [0] 6 4 6" xfId="2934"/>
    <cellStyle name="Comma [0] 6 4 6 2" xfId="8557"/>
    <cellStyle name="Comma [0] 6 4 6 2 2" xfId="16964"/>
    <cellStyle name="Comma [0] 6 4 6 2 2 2" xfId="42309"/>
    <cellStyle name="Comma [0] 6 4 6 2 3" xfId="32623"/>
    <cellStyle name="Comma [0] 6 4 6 2 4" xfId="22566"/>
    <cellStyle name="Comma [0] 6 4 6 2 5" xfId="57823"/>
    <cellStyle name="Comma [0] 6 4 6 3" xfId="5752"/>
    <cellStyle name="Comma [0] 6 4 6 3 2" xfId="14160"/>
    <cellStyle name="Comma [0] 6 4 6 3 3" xfId="39505"/>
    <cellStyle name="Comma [0] 6 4 6 4" xfId="11357"/>
    <cellStyle name="Comma [0] 6 4 6 4 2" xfId="29819"/>
    <cellStyle name="Comma [0] 6 4 6 5" xfId="49195"/>
    <cellStyle name="Comma [0] 6 4 6 6" xfId="51997"/>
    <cellStyle name="Comma [0] 6 4 6 7" xfId="19763"/>
    <cellStyle name="Comma [0] 6 4 6 8" xfId="55020"/>
    <cellStyle name="Comma [0] 6 4 7" xfId="6184"/>
    <cellStyle name="Comma [0] 6 4 7 2" xfId="14591"/>
    <cellStyle name="Comma [0] 6 4 7 2 2" xfId="39936"/>
    <cellStyle name="Comma [0] 6 4 7 3" xfId="30250"/>
    <cellStyle name="Comma [0] 6 4 7 4" xfId="20193"/>
    <cellStyle name="Comma [0] 6 4 7 5" xfId="55450"/>
    <cellStyle name="Comma [0] 6 4 8" xfId="3379"/>
    <cellStyle name="Comma [0] 6 4 8 2" xfId="11787"/>
    <cellStyle name="Comma [0] 6 4 8 2 2" xfId="43411"/>
    <cellStyle name="Comma [0] 6 4 8 3" xfId="33725"/>
    <cellStyle name="Comma [0] 6 4 8 4" xfId="23759"/>
    <cellStyle name="Comma [0] 6 4 9" xfId="8988"/>
    <cellStyle name="Comma [0] 6 4 9 2" xfId="44353"/>
    <cellStyle name="Comma [0] 6 4 9 3" xfId="34667"/>
    <cellStyle name="Comma [0] 6 4 9 4" xfId="24957"/>
    <cellStyle name="Comma [0] 6 5" xfId="690"/>
    <cellStyle name="Comma [0] 6 5 10" xfId="37384"/>
    <cellStyle name="Comma [0] 6 5 11" xfId="27698"/>
    <cellStyle name="Comma [0] 6 5 12" xfId="47072"/>
    <cellStyle name="Comma [0] 6 5 13" xfId="49876"/>
    <cellStyle name="Comma [0] 6 5 14" xfId="17642"/>
    <cellStyle name="Comma [0] 6 5 15" xfId="52899"/>
    <cellStyle name="Comma [0] 6 5 2" xfId="1348"/>
    <cellStyle name="Comma [0] 6 5 2 2" xfId="7073"/>
    <cellStyle name="Comma [0] 6 5 2 2 2" xfId="15480"/>
    <cellStyle name="Comma [0] 6 5 2 2 2 2" xfId="46472"/>
    <cellStyle name="Comma [0] 6 5 2 2 2 3" xfId="36786"/>
    <cellStyle name="Comma [0] 6 5 2 2 2 4" xfId="27099"/>
    <cellStyle name="Comma [0] 6 5 2 2 3" xfId="40825"/>
    <cellStyle name="Comma [0] 6 5 2 2 4" xfId="31139"/>
    <cellStyle name="Comma [0] 6 5 2 2 5" xfId="21082"/>
    <cellStyle name="Comma [0] 6 5 2 2 6" xfId="56339"/>
    <cellStyle name="Comma [0] 6 5 2 3" xfId="4268"/>
    <cellStyle name="Comma [0] 6 5 2 3 2" xfId="12676"/>
    <cellStyle name="Comma [0] 6 5 2 3 2 2" xfId="45272"/>
    <cellStyle name="Comma [0] 6 5 2 3 3" xfId="35586"/>
    <cellStyle name="Comma [0] 6 5 2 3 4" xfId="25882"/>
    <cellStyle name="Comma [0] 6 5 2 4" xfId="9876"/>
    <cellStyle name="Comma [0] 6 5 2 4 2" xfId="38024"/>
    <cellStyle name="Comma [0] 6 5 2 5" xfId="28338"/>
    <cellStyle name="Comma [0] 6 5 2 6" xfId="47713"/>
    <cellStyle name="Comma [0] 6 5 2 7" xfId="50516"/>
    <cellStyle name="Comma [0] 6 5 2 8" xfId="18282"/>
    <cellStyle name="Comma [0] 6 5 2 9" xfId="53539"/>
    <cellStyle name="Comma [0] 6 5 3" xfId="1142"/>
    <cellStyle name="Comma [0] 6 5 3 2" xfId="6881"/>
    <cellStyle name="Comma [0] 6 5 3 2 2" xfId="15288"/>
    <cellStyle name="Comma [0] 6 5 3 2 2 2" xfId="40633"/>
    <cellStyle name="Comma [0] 6 5 3 2 3" xfId="30947"/>
    <cellStyle name="Comma [0] 6 5 3 2 4" xfId="20890"/>
    <cellStyle name="Comma [0] 6 5 3 2 5" xfId="56147"/>
    <cellStyle name="Comma [0] 6 5 3 3" xfId="4076"/>
    <cellStyle name="Comma [0] 6 5 3 3 2" xfId="12484"/>
    <cellStyle name="Comma [0] 6 5 3 3 2 2" xfId="45879"/>
    <cellStyle name="Comma [0] 6 5 3 3 3" xfId="36193"/>
    <cellStyle name="Comma [0] 6 5 3 3 4" xfId="26505"/>
    <cellStyle name="Comma [0] 6 5 3 4" xfId="9684"/>
    <cellStyle name="Comma [0] 6 5 3 4 2" xfId="37832"/>
    <cellStyle name="Comma [0] 6 5 3 5" xfId="28146"/>
    <cellStyle name="Comma [0] 6 5 3 6" xfId="47521"/>
    <cellStyle name="Comma [0] 6 5 3 7" xfId="50324"/>
    <cellStyle name="Comma [0] 6 5 3 8" xfId="18090"/>
    <cellStyle name="Comma [0] 6 5 3 9" xfId="53347"/>
    <cellStyle name="Comma [0] 6 5 4" xfId="1849"/>
    <cellStyle name="Comma [0] 6 5 4 2" xfId="7503"/>
    <cellStyle name="Comma [0] 6 5 4 2 2" xfId="15910"/>
    <cellStyle name="Comma [0] 6 5 4 2 2 2" xfId="41255"/>
    <cellStyle name="Comma [0] 6 5 4 2 3" xfId="31569"/>
    <cellStyle name="Comma [0] 6 5 4 2 4" xfId="21512"/>
    <cellStyle name="Comma [0] 6 5 4 2 5" xfId="56769"/>
    <cellStyle name="Comma [0] 6 5 4 3" xfId="4698"/>
    <cellStyle name="Comma [0] 6 5 4 3 2" xfId="13106"/>
    <cellStyle name="Comma [0] 6 5 4 3 3" xfId="38454"/>
    <cellStyle name="Comma [0] 6 5 4 4" xfId="10306"/>
    <cellStyle name="Comma [0] 6 5 4 4 2" xfId="28768"/>
    <cellStyle name="Comma [0] 6 5 4 5" xfId="48143"/>
    <cellStyle name="Comma [0] 6 5 4 6" xfId="50946"/>
    <cellStyle name="Comma [0] 6 5 4 7" xfId="18712"/>
    <cellStyle name="Comma [0] 6 5 4 8" xfId="53969"/>
    <cellStyle name="Comma [0] 6 5 5" xfId="2341"/>
    <cellStyle name="Comma [0] 6 5 5 2" xfId="7964"/>
    <cellStyle name="Comma [0] 6 5 5 2 2" xfId="16371"/>
    <cellStyle name="Comma [0] 6 5 5 2 2 2" xfId="41716"/>
    <cellStyle name="Comma [0] 6 5 5 2 3" xfId="32030"/>
    <cellStyle name="Comma [0] 6 5 5 2 4" xfId="21973"/>
    <cellStyle name="Comma [0] 6 5 5 2 5" xfId="57230"/>
    <cellStyle name="Comma [0] 6 5 5 3" xfId="5159"/>
    <cellStyle name="Comma [0] 6 5 5 3 2" xfId="13567"/>
    <cellStyle name="Comma [0] 6 5 5 3 3" xfId="38912"/>
    <cellStyle name="Comma [0] 6 5 5 4" xfId="10764"/>
    <cellStyle name="Comma [0] 6 5 5 4 2" xfId="29226"/>
    <cellStyle name="Comma [0] 6 5 5 5" xfId="48602"/>
    <cellStyle name="Comma [0] 6 5 5 6" xfId="51404"/>
    <cellStyle name="Comma [0] 6 5 5 7" xfId="19170"/>
    <cellStyle name="Comma [0] 6 5 5 8" xfId="54427"/>
    <cellStyle name="Comma [0] 6 5 6" xfId="2769"/>
    <cellStyle name="Comma [0] 6 5 6 2" xfId="8392"/>
    <cellStyle name="Comma [0] 6 5 6 2 2" xfId="16799"/>
    <cellStyle name="Comma [0] 6 5 6 2 2 2" xfId="42144"/>
    <cellStyle name="Comma [0] 6 5 6 2 3" xfId="32458"/>
    <cellStyle name="Comma [0] 6 5 6 2 4" xfId="22401"/>
    <cellStyle name="Comma [0] 6 5 6 2 5" xfId="57658"/>
    <cellStyle name="Comma [0] 6 5 6 3" xfId="5587"/>
    <cellStyle name="Comma [0] 6 5 6 3 2" xfId="13995"/>
    <cellStyle name="Comma [0] 6 5 6 3 3" xfId="39340"/>
    <cellStyle name="Comma [0] 6 5 6 4" xfId="11192"/>
    <cellStyle name="Comma [0] 6 5 6 4 2" xfId="29654"/>
    <cellStyle name="Comma [0] 6 5 6 5" xfId="49030"/>
    <cellStyle name="Comma [0] 6 5 6 6" xfId="51832"/>
    <cellStyle name="Comma [0] 6 5 6 7" xfId="19598"/>
    <cellStyle name="Comma [0] 6 5 6 8" xfId="54855"/>
    <cellStyle name="Comma [0] 6 5 7" xfId="6432"/>
    <cellStyle name="Comma [0] 6 5 7 2" xfId="14839"/>
    <cellStyle name="Comma [0] 6 5 7 2 2" xfId="40184"/>
    <cellStyle name="Comma [0] 6 5 7 3" xfId="30498"/>
    <cellStyle name="Comma [0] 6 5 7 4" xfId="20441"/>
    <cellStyle name="Comma [0] 6 5 7 5" xfId="55698"/>
    <cellStyle name="Comma [0] 6 5 8" xfId="3627"/>
    <cellStyle name="Comma [0] 6 5 8 2" xfId="12035"/>
    <cellStyle name="Comma [0] 6 5 8 2 2" xfId="43412"/>
    <cellStyle name="Comma [0] 6 5 8 3" xfId="33726"/>
    <cellStyle name="Comma [0] 6 5 8 4" xfId="23760"/>
    <cellStyle name="Comma [0] 6 5 9" xfId="9236"/>
    <cellStyle name="Comma [0] 6 5 9 2" xfId="44679"/>
    <cellStyle name="Comma [0] 6 5 9 3" xfId="34993"/>
    <cellStyle name="Comma [0] 6 5 9 4" xfId="25284"/>
    <cellStyle name="Comma [0] 6 6" xfId="749"/>
    <cellStyle name="Comma [0] 6 6 10" xfId="52956"/>
    <cellStyle name="Comma [0] 6 6 2" xfId="1197"/>
    <cellStyle name="Comma [0] 6 6 2 2" xfId="6936"/>
    <cellStyle name="Comma [0] 6 6 2 2 2" xfId="15343"/>
    <cellStyle name="Comma [0] 6 6 2 2 2 2" xfId="40688"/>
    <cellStyle name="Comma [0] 6 6 2 2 3" xfId="31002"/>
    <cellStyle name="Comma [0] 6 6 2 2 4" xfId="20945"/>
    <cellStyle name="Comma [0] 6 6 2 2 5" xfId="56202"/>
    <cellStyle name="Comma [0] 6 6 2 3" xfId="4131"/>
    <cellStyle name="Comma [0] 6 6 2 3 2" xfId="12539"/>
    <cellStyle name="Comma [0] 6 6 2 3 2 2" xfId="46026"/>
    <cellStyle name="Comma [0] 6 6 2 3 3" xfId="36340"/>
    <cellStyle name="Comma [0] 6 6 2 3 4" xfId="26653"/>
    <cellStyle name="Comma [0] 6 6 2 4" xfId="9739"/>
    <cellStyle name="Comma [0] 6 6 2 4 2" xfId="37887"/>
    <cellStyle name="Comma [0] 6 6 2 5" xfId="28201"/>
    <cellStyle name="Comma [0] 6 6 2 6" xfId="47576"/>
    <cellStyle name="Comma [0] 6 6 2 7" xfId="50379"/>
    <cellStyle name="Comma [0] 6 6 2 8" xfId="18145"/>
    <cellStyle name="Comma [0] 6 6 2 9" xfId="53402"/>
    <cellStyle name="Comma [0] 6 6 3" xfId="6489"/>
    <cellStyle name="Comma [0] 6 6 3 2" xfId="14896"/>
    <cellStyle name="Comma [0] 6 6 3 2 2" xfId="40241"/>
    <cellStyle name="Comma [0] 6 6 3 3" xfId="30555"/>
    <cellStyle name="Comma [0] 6 6 3 4" xfId="20498"/>
    <cellStyle name="Comma [0] 6 6 3 5" xfId="55755"/>
    <cellStyle name="Comma [0] 6 6 4" xfId="3684"/>
    <cellStyle name="Comma [0] 6 6 4 2" xfId="12092"/>
    <cellStyle name="Comma [0] 6 6 4 2 2" xfId="44826"/>
    <cellStyle name="Comma [0] 6 6 4 3" xfId="35140"/>
    <cellStyle name="Comma [0] 6 6 4 4" xfId="25435"/>
    <cellStyle name="Comma [0] 6 6 5" xfId="9293"/>
    <cellStyle name="Comma [0] 6 6 5 2" xfId="37441"/>
    <cellStyle name="Comma [0] 6 6 6" xfId="27755"/>
    <cellStyle name="Comma [0] 6 6 7" xfId="47130"/>
    <cellStyle name="Comma [0] 6 6 8" xfId="49933"/>
    <cellStyle name="Comma [0] 6 6 9" xfId="17699"/>
    <cellStyle name="Comma [0] 6 7" xfId="799"/>
    <cellStyle name="Comma [0] 6 7 10" xfId="53006"/>
    <cellStyle name="Comma [0] 6 7 2" xfId="1247"/>
    <cellStyle name="Comma [0] 6 7 2 2" xfId="6986"/>
    <cellStyle name="Comma [0] 6 7 2 2 2" xfId="15393"/>
    <cellStyle name="Comma [0] 6 7 2 2 2 2" xfId="40738"/>
    <cellStyle name="Comma [0] 6 7 2 2 3" xfId="31052"/>
    <cellStyle name="Comma [0] 6 7 2 2 4" xfId="20995"/>
    <cellStyle name="Comma [0] 6 7 2 2 5" xfId="56252"/>
    <cellStyle name="Comma [0] 6 7 2 3" xfId="4181"/>
    <cellStyle name="Comma [0] 6 7 2 3 2" xfId="12589"/>
    <cellStyle name="Comma [0] 6 7 2 3 3" xfId="37937"/>
    <cellStyle name="Comma [0] 6 7 2 4" xfId="9789"/>
    <cellStyle name="Comma [0] 6 7 2 4 2" xfId="28251"/>
    <cellStyle name="Comma [0] 6 7 2 5" xfId="47626"/>
    <cellStyle name="Comma [0] 6 7 2 6" xfId="50429"/>
    <cellStyle name="Comma [0] 6 7 2 7" xfId="18195"/>
    <cellStyle name="Comma [0] 6 7 2 8" xfId="53452"/>
    <cellStyle name="Comma [0] 6 7 3" xfId="6539"/>
    <cellStyle name="Comma [0] 6 7 3 2" xfId="14946"/>
    <cellStyle name="Comma [0] 6 7 3 2 2" xfId="40291"/>
    <cellStyle name="Comma [0] 6 7 3 3" xfId="30605"/>
    <cellStyle name="Comma [0] 6 7 3 4" xfId="20548"/>
    <cellStyle name="Comma [0] 6 7 3 5" xfId="55805"/>
    <cellStyle name="Comma [0] 6 7 4" xfId="3734"/>
    <cellStyle name="Comma [0] 6 7 4 2" xfId="12142"/>
    <cellStyle name="Comma [0] 6 7 4 2 2" xfId="45434"/>
    <cellStyle name="Comma [0] 6 7 4 3" xfId="35748"/>
    <cellStyle name="Comma [0] 6 7 4 4" xfId="26060"/>
    <cellStyle name="Comma [0] 6 7 5" xfId="9343"/>
    <cellStyle name="Comma [0] 6 7 5 2" xfId="37491"/>
    <cellStyle name="Comma [0] 6 7 6" xfId="27805"/>
    <cellStyle name="Comma [0] 6 7 7" xfId="47180"/>
    <cellStyle name="Comma [0] 6 7 8" xfId="49983"/>
    <cellStyle name="Comma [0] 6 7 9" xfId="17749"/>
    <cellStyle name="Comma [0] 6 8" xfId="297"/>
    <cellStyle name="Comma [0] 6 8 2" xfId="1308"/>
    <cellStyle name="Comma [0] 6 8 2 2" xfId="7040"/>
    <cellStyle name="Comma [0] 6 8 2 2 2" xfId="15447"/>
    <cellStyle name="Comma [0] 6 8 2 2 2 2" xfId="40792"/>
    <cellStyle name="Comma [0] 6 8 2 2 3" xfId="31106"/>
    <cellStyle name="Comma [0] 6 8 2 2 4" xfId="21049"/>
    <cellStyle name="Comma [0] 6 8 2 2 5" xfId="56306"/>
    <cellStyle name="Comma [0] 6 8 2 3" xfId="4235"/>
    <cellStyle name="Comma [0] 6 8 2 3 2" xfId="12643"/>
    <cellStyle name="Comma [0] 6 8 2 3 3" xfId="37991"/>
    <cellStyle name="Comma [0] 6 8 2 4" xfId="9843"/>
    <cellStyle name="Comma [0] 6 8 2 4 2" xfId="28305"/>
    <cellStyle name="Comma [0] 6 8 2 5" xfId="47680"/>
    <cellStyle name="Comma [0] 6 8 2 6" xfId="50483"/>
    <cellStyle name="Comma [0] 6 8 2 7" xfId="18249"/>
    <cellStyle name="Comma [0] 6 8 2 8" xfId="53506"/>
    <cellStyle name="Comma [0] 6 8 3" xfId="6180"/>
    <cellStyle name="Comma [0] 6 8 3 2" xfId="14587"/>
    <cellStyle name="Comma [0] 6 8 3 2 2" xfId="39932"/>
    <cellStyle name="Comma [0] 6 8 3 3" xfId="30246"/>
    <cellStyle name="Comma [0] 6 8 3 4" xfId="20189"/>
    <cellStyle name="Comma [0] 6 8 3 5" xfId="55446"/>
    <cellStyle name="Comma [0] 6 8 4" xfId="3375"/>
    <cellStyle name="Comma [0] 6 8 4 2" xfId="11783"/>
    <cellStyle name="Comma [0] 6 8 4 3" xfId="37132"/>
    <cellStyle name="Comma [0] 6 8 5" xfId="8984"/>
    <cellStyle name="Comma [0] 6 8 5 2" xfId="27446"/>
    <cellStyle name="Comma [0] 6 8 6" xfId="46819"/>
    <cellStyle name="Comma [0] 6 8 7" xfId="49624"/>
    <cellStyle name="Comma [0] 6 8 8" xfId="17390"/>
    <cellStyle name="Comma [0] 6 8 9" xfId="52647"/>
    <cellStyle name="Comma [0] 6 9" xfId="962"/>
    <cellStyle name="Comma [0] 6 9 2" xfId="6701"/>
    <cellStyle name="Comma [0] 6 9 2 2" xfId="15108"/>
    <cellStyle name="Comma [0] 6 9 2 2 2" xfId="40453"/>
    <cellStyle name="Comma [0] 6 9 2 3" xfId="30767"/>
    <cellStyle name="Comma [0] 6 9 2 4" xfId="20710"/>
    <cellStyle name="Comma [0] 6 9 2 5" xfId="55967"/>
    <cellStyle name="Comma [0] 6 9 3" xfId="3896"/>
    <cellStyle name="Comma [0] 6 9 3 2" xfId="12304"/>
    <cellStyle name="Comma [0] 6 9 3 3" xfId="37652"/>
    <cellStyle name="Comma [0] 6 9 4" xfId="9504"/>
    <cellStyle name="Comma [0] 6 9 4 2" xfId="27966"/>
    <cellStyle name="Comma [0] 6 9 5" xfId="47341"/>
    <cellStyle name="Comma [0] 6 9 6" xfId="50144"/>
    <cellStyle name="Comma [0] 6 9 7" xfId="17910"/>
    <cellStyle name="Comma [0] 6 9 8" xfId="53167"/>
    <cellStyle name="Comma [0] 7" xfId="302"/>
    <cellStyle name="Comma [0] 7 10" xfId="6185"/>
    <cellStyle name="Comma [0] 7 10 2" xfId="14592"/>
    <cellStyle name="Comma [0] 7 10 2 2" xfId="39937"/>
    <cellStyle name="Comma [0] 7 10 3" xfId="30251"/>
    <cellStyle name="Comma [0] 7 10 4" xfId="20194"/>
    <cellStyle name="Comma [0] 7 10 5" xfId="55451"/>
    <cellStyle name="Comma [0] 7 11" xfId="3380"/>
    <cellStyle name="Comma [0] 7 11 2" xfId="11788"/>
    <cellStyle name="Comma [0] 7 11 2 2" xfId="42636"/>
    <cellStyle name="Comma [0] 7 11 3" xfId="32950"/>
    <cellStyle name="Comma [0] 7 11 4" xfId="22893"/>
    <cellStyle name="Comma [0] 7 12" xfId="8989"/>
    <cellStyle name="Comma [0] 7 12 2" xfId="42902"/>
    <cellStyle name="Comma [0] 7 12 3" xfId="33216"/>
    <cellStyle name="Comma [0] 7 12 4" xfId="23159"/>
    <cellStyle name="Comma [0] 7 13" xfId="24960"/>
    <cellStyle name="Comma [0] 7 13 2" xfId="44356"/>
    <cellStyle name="Comma [0] 7 13 3" xfId="34670"/>
    <cellStyle name="Comma [0] 7 14" xfId="37137"/>
    <cellStyle name="Comma [0] 7 15" xfId="27451"/>
    <cellStyle name="Comma [0] 7 16" xfId="46824"/>
    <cellStyle name="Comma [0] 7 17" xfId="49629"/>
    <cellStyle name="Comma [0] 7 18" xfId="17395"/>
    <cellStyle name="Comma [0] 7 19" xfId="52324"/>
    <cellStyle name="Comma [0] 7 2" xfId="303"/>
    <cellStyle name="Comma [0] 7 2 10" xfId="24961"/>
    <cellStyle name="Comma [0] 7 2 10 2" xfId="44357"/>
    <cellStyle name="Comma [0] 7 2 10 3" xfId="34671"/>
    <cellStyle name="Comma [0] 7 2 11" xfId="37138"/>
    <cellStyle name="Comma [0] 7 2 12" xfId="27452"/>
    <cellStyle name="Comma [0] 7 2 13" xfId="46825"/>
    <cellStyle name="Comma [0] 7 2 14" xfId="49630"/>
    <cellStyle name="Comma [0] 7 2 15" xfId="17396"/>
    <cellStyle name="Comma [0] 7 2 16" xfId="52325"/>
    <cellStyle name="Comma [0] 7 2 17" xfId="52653"/>
    <cellStyle name="Comma [0] 7 2 2" xfId="1544"/>
    <cellStyle name="Comma [0] 7 2 2 10" xfId="53708"/>
    <cellStyle name="Comma [0] 7 2 2 2" xfId="7242"/>
    <cellStyle name="Comma [0] 7 2 2 2 2" xfId="15649"/>
    <cellStyle name="Comma [0] 7 2 2 2 2 2" xfId="46475"/>
    <cellStyle name="Comma [0] 7 2 2 2 2 3" xfId="36789"/>
    <cellStyle name="Comma [0] 7 2 2 2 2 4" xfId="27102"/>
    <cellStyle name="Comma [0] 7 2 2 2 3" xfId="25885"/>
    <cellStyle name="Comma [0] 7 2 2 2 3 2" xfId="45275"/>
    <cellStyle name="Comma [0] 7 2 2 2 3 3" xfId="35589"/>
    <cellStyle name="Comma [0] 7 2 2 2 4" xfId="40994"/>
    <cellStyle name="Comma [0] 7 2 2 2 5" xfId="31308"/>
    <cellStyle name="Comma [0] 7 2 2 2 6" xfId="21251"/>
    <cellStyle name="Comma [0] 7 2 2 2 7" xfId="56508"/>
    <cellStyle name="Comma [0] 7 2 2 3" xfId="4437"/>
    <cellStyle name="Comma [0] 7 2 2 3 2" xfId="12845"/>
    <cellStyle name="Comma [0] 7 2 2 3 2 2" xfId="45882"/>
    <cellStyle name="Comma [0] 7 2 2 3 2 3" xfId="36196"/>
    <cellStyle name="Comma [0] 7 2 2 3 2 4" xfId="26508"/>
    <cellStyle name="Comma [0] 7 2 2 3 3" xfId="43413"/>
    <cellStyle name="Comma [0] 7 2 2 3 4" xfId="33727"/>
    <cellStyle name="Comma [0] 7 2 2 3 5" xfId="23761"/>
    <cellStyle name="Comma [0] 7 2 2 4" xfId="10045"/>
    <cellStyle name="Comma [0] 7 2 2 4 2" xfId="44682"/>
    <cellStyle name="Comma [0] 7 2 2 4 3" xfId="34996"/>
    <cellStyle name="Comma [0] 7 2 2 4 4" xfId="25287"/>
    <cellStyle name="Comma [0] 7 2 2 5" xfId="38193"/>
    <cellStyle name="Comma [0] 7 2 2 6" xfId="28507"/>
    <cellStyle name="Comma [0] 7 2 2 7" xfId="47882"/>
    <cellStyle name="Comma [0] 7 2 2 8" xfId="50685"/>
    <cellStyle name="Comma [0] 7 2 2 9" xfId="18451"/>
    <cellStyle name="Comma [0] 7 2 3" xfId="967"/>
    <cellStyle name="Comma [0] 7 2 3 10" xfId="53172"/>
    <cellStyle name="Comma [0] 7 2 3 2" xfId="6706"/>
    <cellStyle name="Comma [0] 7 2 3 2 2" xfId="15113"/>
    <cellStyle name="Comma [0] 7 2 3 2 2 2" xfId="46156"/>
    <cellStyle name="Comma [0] 7 2 3 2 2 3" xfId="36470"/>
    <cellStyle name="Comma [0] 7 2 3 2 2 4" xfId="26783"/>
    <cellStyle name="Comma [0] 7 2 3 2 3" xfId="40458"/>
    <cellStyle name="Comma [0] 7 2 3 2 4" xfId="30772"/>
    <cellStyle name="Comma [0] 7 2 3 2 5" xfId="20715"/>
    <cellStyle name="Comma [0] 7 2 3 2 6" xfId="55972"/>
    <cellStyle name="Comma [0] 7 2 3 3" xfId="3901"/>
    <cellStyle name="Comma [0] 7 2 3 3 2" xfId="12309"/>
    <cellStyle name="Comma [0] 7 2 3 3 2 2" xfId="43414"/>
    <cellStyle name="Comma [0] 7 2 3 3 3" xfId="33728"/>
    <cellStyle name="Comma [0] 7 2 3 3 4" xfId="23762"/>
    <cellStyle name="Comma [0] 7 2 3 4" xfId="9509"/>
    <cellStyle name="Comma [0] 7 2 3 4 2" xfId="44956"/>
    <cellStyle name="Comma [0] 7 2 3 4 3" xfId="35270"/>
    <cellStyle name="Comma [0] 7 2 3 4 4" xfId="25565"/>
    <cellStyle name="Comma [0] 7 2 3 5" xfId="37657"/>
    <cellStyle name="Comma [0] 7 2 3 6" xfId="27971"/>
    <cellStyle name="Comma [0] 7 2 3 7" xfId="47346"/>
    <cellStyle name="Comma [0] 7 2 3 8" xfId="50149"/>
    <cellStyle name="Comma [0] 7 2 3 9" xfId="17915"/>
    <cellStyle name="Comma [0] 7 2 4" xfId="2018"/>
    <cellStyle name="Comma [0] 7 2 4 10" xfId="54138"/>
    <cellStyle name="Comma [0] 7 2 4 2" xfId="7672"/>
    <cellStyle name="Comma [0] 7 2 4 2 2" xfId="16079"/>
    <cellStyle name="Comma [0] 7 2 4 2 2 2" xfId="41424"/>
    <cellStyle name="Comma [0] 7 2 4 2 3" xfId="31738"/>
    <cellStyle name="Comma [0] 7 2 4 2 4" xfId="21681"/>
    <cellStyle name="Comma [0] 7 2 4 2 5" xfId="56938"/>
    <cellStyle name="Comma [0] 7 2 4 3" xfId="4867"/>
    <cellStyle name="Comma [0] 7 2 4 3 2" xfId="13275"/>
    <cellStyle name="Comma [0] 7 2 4 3 2 2" xfId="43415"/>
    <cellStyle name="Comma [0] 7 2 4 3 3" xfId="33729"/>
    <cellStyle name="Comma [0] 7 2 4 3 4" xfId="23763"/>
    <cellStyle name="Comma [0] 7 2 4 4" xfId="10475"/>
    <cellStyle name="Comma [0] 7 2 4 4 2" xfId="45564"/>
    <cellStyle name="Comma [0] 7 2 4 4 3" xfId="35878"/>
    <cellStyle name="Comma [0] 7 2 4 4 4" xfId="26190"/>
    <cellStyle name="Comma [0] 7 2 4 5" xfId="38623"/>
    <cellStyle name="Comma [0] 7 2 4 6" xfId="28937"/>
    <cellStyle name="Comma [0] 7 2 4 7" xfId="48312"/>
    <cellStyle name="Comma [0] 7 2 4 8" xfId="51115"/>
    <cellStyle name="Comma [0] 7 2 4 9" xfId="18881"/>
    <cellStyle name="Comma [0] 7 2 5" xfId="2510"/>
    <cellStyle name="Comma [0] 7 2 5 2" xfId="8133"/>
    <cellStyle name="Comma [0] 7 2 5 2 2" xfId="16540"/>
    <cellStyle name="Comma [0] 7 2 5 2 2 2" xfId="41885"/>
    <cellStyle name="Comma [0] 7 2 5 2 3" xfId="32199"/>
    <cellStyle name="Comma [0] 7 2 5 2 4" xfId="22142"/>
    <cellStyle name="Comma [0] 7 2 5 2 5" xfId="57399"/>
    <cellStyle name="Comma [0] 7 2 5 3" xfId="5328"/>
    <cellStyle name="Comma [0] 7 2 5 3 2" xfId="13736"/>
    <cellStyle name="Comma [0] 7 2 5 3 2 2" xfId="43416"/>
    <cellStyle name="Comma [0] 7 2 5 3 3" xfId="33730"/>
    <cellStyle name="Comma [0] 7 2 5 3 4" xfId="23764"/>
    <cellStyle name="Comma [0] 7 2 5 4" xfId="10933"/>
    <cellStyle name="Comma [0] 7 2 5 4 2" xfId="39081"/>
    <cellStyle name="Comma [0] 7 2 5 5" xfId="29395"/>
    <cellStyle name="Comma [0] 7 2 5 6" xfId="48771"/>
    <cellStyle name="Comma [0] 7 2 5 7" xfId="51573"/>
    <cellStyle name="Comma [0] 7 2 5 8" xfId="19339"/>
    <cellStyle name="Comma [0] 7 2 5 9" xfId="54596"/>
    <cellStyle name="Comma [0] 7 2 6" xfId="2938"/>
    <cellStyle name="Comma [0] 7 2 6 2" xfId="8561"/>
    <cellStyle name="Comma [0] 7 2 6 2 2" xfId="16968"/>
    <cellStyle name="Comma [0] 7 2 6 2 2 2" xfId="42313"/>
    <cellStyle name="Comma [0] 7 2 6 2 3" xfId="32627"/>
    <cellStyle name="Comma [0] 7 2 6 2 4" xfId="22570"/>
    <cellStyle name="Comma [0] 7 2 6 2 5" xfId="57827"/>
    <cellStyle name="Comma [0] 7 2 6 3" xfId="5756"/>
    <cellStyle name="Comma [0] 7 2 6 3 2" xfId="14164"/>
    <cellStyle name="Comma [0] 7 2 6 3 3" xfId="39509"/>
    <cellStyle name="Comma [0] 7 2 6 4" xfId="11361"/>
    <cellStyle name="Comma [0] 7 2 6 4 2" xfId="29823"/>
    <cellStyle name="Comma [0] 7 2 6 5" xfId="49199"/>
    <cellStyle name="Comma [0] 7 2 6 6" xfId="52001"/>
    <cellStyle name="Comma [0] 7 2 6 7" xfId="19767"/>
    <cellStyle name="Comma [0] 7 2 6 8" xfId="55024"/>
    <cellStyle name="Comma [0] 7 2 7" xfId="6186"/>
    <cellStyle name="Comma [0] 7 2 7 2" xfId="14593"/>
    <cellStyle name="Comma [0] 7 2 7 2 2" xfId="39938"/>
    <cellStyle name="Comma [0] 7 2 7 3" xfId="30252"/>
    <cellStyle name="Comma [0] 7 2 7 4" xfId="20195"/>
    <cellStyle name="Comma [0] 7 2 7 5" xfId="55452"/>
    <cellStyle name="Comma [0] 7 2 8" xfId="3381"/>
    <cellStyle name="Comma [0] 7 2 8 2" xfId="11789"/>
    <cellStyle name="Comma [0] 7 2 8 2 2" xfId="42637"/>
    <cellStyle name="Comma [0] 7 2 8 3" xfId="32951"/>
    <cellStyle name="Comma [0] 7 2 8 4" xfId="22894"/>
    <cellStyle name="Comma [0] 7 2 9" xfId="8990"/>
    <cellStyle name="Comma [0] 7 2 9 2" xfId="42903"/>
    <cellStyle name="Comma [0] 7 2 9 3" xfId="33217"/>
    <cellStyle name="Comma [0] 7 2 9 4" xfId="23160"/>
    <cellStyle name="Comma [0] 7 20" xfId="52652"/>
    <cellStyle name="Comma [0] 7 3" xfId="1543"/>
    <cellStyle name="Comma [0] 7 3 10" xfId="50684"/>
    <cellStyle name="Comma [0] 7 3 11" xfId="18450"/>
    <cellStyle name="Comma [0] 7 3 12" xfId="53707"/>
    <cellStyle name="Comma [0] 7 3 2" xfId="2017"/>
    <cellStyle name="Comma [0] 7 3 2 10" xfId="54137"/>
    <cellStyle name="Comma [0] 7 3 2 2" xfId="7671"/>
    <cellStyle name="Comma [0] 7 3 2 2 2" xfId="16078"/>
    <cellStyle name="Comma [0] 7 3 2 2 2 2" xfId="46474"/>
    <cellStyle name="Comma [0] 7 3 2 2 2 3" xfId="36788"/>
    <cellStyle name="Comma [0] 7 3 2 2 2 4" xfId="27101"/>
    <cellStyle name="Comma [0] 7 3 2 2 3" xfId="41423"/>
    <cellStyle name="Comma [0] 7 3 2 2 4" xfId="31737"/>
    <cellStyle name="Comma [0] 7 3 2 2 5" xfId="21680"/>
    <cellStyle name="Comma [0] 7 3 2 2 6" xfId="56937"/>
    <cellStyle name="Comma [0] 7 3 2 3" xfId="4866"/>
    <cellStyle name="Comma [0] 7 3 2 3 2" xfId="13274"/>
    <cellStyle name="Comma [0] 7 3 2 3 2 2" xfId="43417"/>
    <cellStyle name="Comma [0] 7 3 2 3 3" xfId="33731"/>
    <cellStyle name="Comma [0] 7 3 2 3 4" xfId="23765"/>
    <cellStyle name="Comma [0] 7 3 2 4" xfId="10474"/>
    <cellStyle name="Comma [0] 7 3 2 4 2" xfId="45274"/>
    <cellStyle name="Comma [0] 7 3 2 4 3" xfId="35588"/>
    <cellStyle name="Comma [0] 7 3 2 4 4" xfId="25884"/>
    <cellStyle name="Comma [0] 7 3 2 5" xfId="38622"/>
    <cellStyle name="Comma [0] 7 3 2 6" xfId="28936"/>
    <cellStyle name="Comma [0] 7 3 2 7" xfId="48311"/>
    <cellStyle name="Comma [0] 7 3 2 8" xfId="51114"/>
    <cellStyle name="Comma [0] 7 3 2 9" xfId="18880"/>
    <cellStyle name="Comma [0] 7 3 3" xfId="2509"/>
    <cellStyle name="Comma [0] 7 3 3 2" xfId="8132"/>
    <cellStyle name="Comma [0] 7 3 3 2 2" xfId="16539"/>
    <cellStyle name="Comma [0] 7 3 3 2 2 2" xfId="41884"/>
    <cellStyle name="Comma [0] 7 3 3 2 3" xfId="32198"/>
    <cellStyle name="Comma [0] 7 3 3 2 4" xfId="22141"/>
    <cellStyle name="Comma [0] 7 3 3 2 5" xfId="57398"/>
    <cellStyle name="Comma [0] 7 3 3 3" xfId="5327"/>
    <cellStyle name="Comma [0] 7 3 3 3 2" xfId="13735"/>
    <cellStyle name="Comma [0] 7 3 3 3 2 2" xfId="45881"/>
    <cellStyle name="Comma [0] 7 3 3 3 3" xfId="36195"/>
    <cellStyle name="Comma [0] 7 3 3 3 4" xfId="26507"/>
    <cellStyle name="Comma [0] 7 3 3 4" xfId="10932"/>
    <cellStyle name="Comma [0] 7 3 3 4 2" xfId="39080"/>
    <cellStyle name="Comma [0] 7 3 3 5" xfId="29394"/>
    <cellStyle name="Comma [0] 7 3 3 6" xfId="48770"/>
    <cellStyle name="Comma [0] 7 3 3 7" xfId="51572"/>
    <cellStyle name="Comma [0] 7 3 3 8" xfId="19338"/>
    <cellStyle name="Comma [0] 7 3 3 9" xfId="54595"/>
    <cellStyle name="Comma [0] 7 3 4" xfId="2937"/>
    <cellStyle name="Comma [0] 7 3 4 2" xfId="8560"/>
    <cellStyle name="Comma [0] 7 3 4 2 2" xfId="16967"/>
    <cellStyle name="Comma [0] 7 3 4 2 2 2" xfId="42312"/>
    <cellStyle name="Comma [0] 7 3 4 2 3" xfId="32626"/>
    <cellStyle name="Comma [0] 7 3 4 2 4" xfId="22569"/>
    <cellStyle name="Comma [0] 7 3 4 2 5" xfId="57826"/>
    <cellStyle name="Comma [0] 7 3 4 3" xfId="5755"/>
    <cellStyle name="Comma [0] 7 3 4 3 2" xfId="14163"/>
    <cellStyle name="Comma [0] 7 3 4 3 3" xfId="39508"/>
    <cellStyle name="Comma [0] 7 3 4 4" xfId="11360"/>
    <cellStyle name="Comma [0] 7 3 4 4 2" xfId="29822"/>
    <cellStyle name="Comma [0] 7 3 4 5" xfId="49198"/>
    <cellStyle name="Comma [0] 7 3 4 6" xfId="52000"/>
    <cellStyle name="Comma [0] 7 3 4 7" xfId="19766"/>
    <cellStyle name="Comma [0] 7 3 4 8" xfId="55023"/>
    <cellStyle name="Comma [0] 7 3 5" xfId="7241"/>
    <cellStyle name="Comma [0] 7 3 5 2" xfId="15648"/>
    <cellStyle name="Comma [0] 7 3 5 2 2" xfId="40993"/>
    <cellStyle name="Comma [0] 7 3 5 3" xfId="31307"/>
    <cellStyle name="Comma [0] 7 3 5 4" xfId="21250"/>
    <cellStyle name="Comma [0] 7 3 5 5" xfId="56507"/>
    <cellStyle name="Comma [0] 7 3 6" xfId="4436"/>
    <cellStyle name="Comma [0] 7 3 6 2" xfId="12844"/>
    <cellStyle name="Comma [0] 7 3 6 2 2" xfId="44681"/>
    <cellStyle name="Comma [0] 7 3 6 3" xfId="34995"/>
    <cellStyle name="Comma [0] 7 3 6 4" xfId="25286"/>
    <cellStyle name="Comma [0] 7 3 7" xfId="10044"/>
    <cellStyle name="Comma [0] 7 3 7 2" xfId="38192"/>
    <cellStyle name="Comma [0] 7 3 8" xfId="28506"/>
    <cellStyle name="Comma [0] 7 3 9" xfId="47881"/>
    <cellStyle name="Comma [0] 7 4" xfId="1349"/>
    <cellStyle name="Comma [0] 7 4 10" xfId="47714"/>
    <cellStyle name="Comma [0] 7 4 11" xfId="50517"/>
    <cellStyle name="Comma [0] 7 4 12" xfId="18283"/>
    <cellStyle name="Comma [0] 7 4 13" xfId="53540"/>
    <cellStyle name="Comma [0] 7 4 2" xfId="1850"/>
    <cellStyle name="Comma [0] 7 4 2 2" xfId="7504"/>
    <cellStyle name="Comma [0] 7 4 2 2 2" xfId="15911"/>
    <cellStyle name="Comma [0] 7 4 2 2 2 2" xfId="41256"/>
    <cellStyle name="Comma [0] 7 4 2 2 3" xfId="31570"/>
    <cellStyle name="Comma [0] 7 4 2 2 4" xfId="21513"/>
    <cellStyle name="Comma [0] 7 4 2 2 5" xfId="56770"/>
    <cellStyle name="Comma [0] 7 4 2 3" xfId="4699"/>
    <cellStyle name="Comma [0] 7 4 2 3 2" xfId="13107"/>
    <cellStyle name="Comma [0] 7 4 2 3 2 2" xfId="46155"/>
    <cellStyle name="Comma [0] 7 4 2 3 3" xfId="36469"/>
    <cellStyle name="Comma [0] 7 4 2 3 4" xfId="26782"/>
    <cellStyle name="Comma [0] 7 4 2 4" xfId="10307"/>
    <cellStyle name="Comma [0] 7 4 2 4 2" xfId="38455"/>
    <cellStyle name="Comma [0] 7 4 2 5" xfId="28769"/>
    <cellStyle name="Comma [0] 7 4 2 6" xfId="48144"/>
    <cellStyle name="Comma [0] 7 4 2 7" xfId="50947"/>
    <cellStyle name="Comma [0] 7 4 2 8" xfId="18713"/>
    <cellStyle name="Comma [0] 7 4 2 9" xfId="53970"/>
    <cellStyle name="Comma [0] 7 4 3" xfId="2342"/>
    <cellStyle name="Comma [0] 7 4 3 2" xfId="7965"/>
    <cellStyle name="Comma [0] 7 4 3 2 2" xfId="16372"/>
    <cellStyle name="Comma [0] 7 4 3 2 2 2" xfId="41717"/>
    <cellStyle name="Comma [0] 7 4 3 2 3" xfId="32031"/>
    <cellStyle name="Comma [0] 7 4 3 2 4" xfId="21974"/>
    <cellStyle name="Comma [0] 7 4 3 2 5" xfId="57231"/>
    <cellStyle name="Comma [0] 7 4 3 3" xfId="5160"/>
    <cellStyle name="Comma [0] 7 4 3 3 2" xfId="13568"/>
    <cellStyle name="Comma [0] 7 4 3 3 3" xfId="38913"/>
    <cellStyle name="Comma [0] 7 4 3 4" xfId="10765"/>
    <cellStyle name="Comma [0] 7 4 3 4 2" xfId="29227"/>
    <cellStyle name="Comma [0] 7 4 3 5" xfId="48603"/>
    <cellStyle name="Comma [0] 7 4 3 6" xfId="51405"/>
    <cellStyle name="Comma [0] 7 4 3 7" xfId="19171"/>
    <cellStyle name="Comma [0] 7 4 3 8" xfId="54428"/>
    <cellStyle name="Comma [0] 7 4 4" xfId="2770"/>
    <cellStyle name="Comma [0] 7 4 4 2" xfId="8393"/>
    <cellStyle name="Comma [0] 7 4 4 2 2" xfId="16800"/>
    <cellStyle name="Comma [0] 7 4 4 2 2 2" xfId="42145"/>
    <cellStyle name="Comma [0] 7 4 4 2 3" xfId="32459"/>
    <cellStyle name="Comma [0] 7 4 4 2 4" xfId="22402"/>
    <cellStyle name="Comma [0] 7 4 4 2 5" xfId="57659"/>
    <cellStyle name="Comma [0] 7 4 4 3" xfId="5588"/>
    <cellStyle name="Comma [0] 7 4 4 3 2" xfId="13996"/>
    <cellStyle name="Comma [0] 7 4 4 3 3" xfId="39341"/>
    <cellStyle name="Comma [0] 7 4 4 4" xfId="11193"/>
    <cellStyle name="Comma [0] 7 4 4 4 2" xfId="29655"/>
    <cellStyle name="Comma [0] 7 4 4 5" xfId="49031"/>
    <cellStyle name="Comma [0] 7 4 4 6" xfId="51833"/>
    <cellStyle name="Comma [0] 7 4 4 7" xfId="19599"/>
    <cellStyle name="Comma [0] 7 4 4 8" xfId="54856"/>
    <cellStyle name="Comma [0] 7 4 5" xfId="7074"/>
    <cellStyle name="Comma [0] 7 4 5 2" xfId="15481"/>
    <cellStyle name="Comma [0] 7 4 5 2 2" xfId="40826"/>
    <cellStyle name="Comma [0] 7 4 5 3" xfId="31140"/>
    <cellStyle name="Comma [0] 7 4 5 4" xfId="21083"/>
    <cellStyle name="Comma [0] 7 4 5 5" xfId="56340"/>
    <cellStyle name="Comma [0] 7 4 6" xfId="4269"/>
    <cellStyle name="Comma [0] 7 4 6 2" xfId="12677"/>
    <cellStyle name="Comma [0] 7 4 6 2 2" xfId="43418"/>
    <cellStyle name="Comma [0] 7 4 6 3" xfId="33732"/>
    <cellStyle name="Comma [0] 7 4 6 4" xfId="23766"/>
    <cellStyle name="Comma [0] 7 4 7" xfId="9877"/>
    <cellStyle name="Comma [0] 7 4 7 2" xfId="44955"/>
    <cellStyle name="Comma [0] 7 4 7 3" xfId="35269"/>
    <cellStyle name="Comma [0] 7 4 7 4" xfId="25564"/>
    <cellStyle name="Comma [0] 7 4 8" xfId="38025"/>
    <cellStyle name="Comma [0] 7 4 9" xfId="28339"/>
    <cellStyle name="Comma [0] 7 5" xfId="1293"/>
    <cellStyle name="Comma [0] 7 5 10" xfId="53497"/>
    <cellStyle name="Comma [0] 7 5 2" xfId="7031"/>
    <cellStyle name="Comma [0] 7 5 2 2" xfId="15438"/>
    <cellStyle name="Comma [0] 7 5 2 2 2" xfId="40783"/>
    <cellStyle name="Comma [0] 7 5 2 3" xfId="31097"/>
    <cellStyle name="Comma [0] 7 5 2 4" xfId="21040"/>
    <cellStyle name="Comma [0] 7 5 2 5" xfId="56297"/>
    <cellStyle name="Comma [0] 7 5 3" xfId="4226"/>
    <cellStyle name="Comma [0] 7 5 3 2" xfId="12634"/>
    <cellStyle name="Comma [0] 7 5 3 2 2" xfId="43419"/>
    <cellStyle name="Comma [0] 7 5 3 3" xfId="33733"/>
    <cellStyle name="Comma [0] 7 5 3 4" xfId="23767"/>
    <cellStyle name="Comma [0] 7 5 4" xfId="9834"/>
    <cellStyle name="Comma [0] 7 5 4 2" xfId="45563"/>
    <cellStyle name="Comma [0] 7 5 4 3" xfId="35877"/>
    <cellStyle name="Comma [0] 7 5 4 4" xfId="26189"/>
    <cellStyle name="Comma [0] 7 5 5" xfId="37982"/>
    <cellStyle name="Comma [0] 7 5 6" xfId="28296"/>
    <cellStyle name="Comma [0] 7 5 7" xfId="47671"/>
    <cellStyle name="Comma [0] 7 5 8" xfId="50474"/>
    <cellStyle name="Comma [0] 7 5 9" xfId="18240"/>
    <cellStyle name="Comma [0] 7 6" xfId="966"/>
    <cellStyle name="Comma [0] 7 6 2" xfId="6705"/>
    <cellStyle name="Comma [0] 7 6 2 2" xfId="15112"/>
    <cellStyle name="Comma [0] 7 6 2 2 2" xfId="40457"/>
    <cellStyle name="Comma [0] 7 6 2 3" xfId="30771"/>
    <cellStyle name="Comma [0] 7 6 2 4" xfId="20714"/>
    <cellStyle name="Comma [0] 7 6 2 5" xfId="55971"/>
    <cellStyle name="Comma [0] 7 6 3" xfId="3900"/>
    <cellStyle name="Comma [0] 7 6 3 2" xfId="12308"/>
    <cellStyle name="Comma [0] 7 6 3 2 2" xfId="43420"/>
    <cellStyle name="Comma [0] 7 6 3 3" xfId="33734"/>
    <cellStyle name="Comma [0] 7 6 3 4" xfId="23768"/>
    <cellStyle name="Comma [0] 7 6 4" xfId="9508"/>
    <cellStyle name="Comma [0] 7 6 4 2" xfId="37656"/>
    <cellStyle name="Comma [0] 7 6 5" xfId="27970"/>
    <cellStyle name="Comma [0] 7 6 6" xfId="47345"/>
    <cellStyle name="Comma [0] 7 6 7" xfId="50148"/>
    <cellStyle name="Comma [0] 7 6 8" xfId="17914"/>
    <cellStyle name="Comma [0] 7 6 9" xfId="53171"/>
    <cellStyle name="Comma [0] 7 7" xfId="1807"/>
    <cellStyle name="Comma [0] 7 7 2" xfId="7461"/>
    <cellStyle name="Comma [0] 7 7 2 2" xfId="15868"/>
    <cellStyle name="Comma [0] 7 7 2 2 2" xfId="41213"/>
    <cellStyle name="Comma [0] 7 7 2 3" xfId="31527"/>
    <cellStyle name="Comma [0] 7 7 2 4" xfId="21470"/>
    <cellStyle name="Comma [0] 7 7 2 5" xfId="56727"/>
    <cellStyle name="Comma [0] 7 7 3" xfId="4656"/>
    <cellStyle name="Comma [0] 7 7 3 2" xfId="13064"/>
    <cellStyle name="Comma [0] 7 7 3 3" xfId="38412"/>
    <cellStyle name="Comma [0] 7 7 4" xfId="10264"/>
    <cellStyle name="Comma [0] 7 7 4 2" xfId="28726"/>
    <cellStyle name="Comma [0] 7 7 5" xfId="48101"/>
    <cellStyle name="Comma [0] 7 7 6" xfId="50904"/>
    <cellStyle name="Comma [0] 7 7 7" xfId="18670"/>
    <cellStyle name="Comma [0] 7 7 8" xfId="53927"/>
    <cellStyle name="Comma [0] 7 8" xfId="2299"/>
    <cellStyle name="Comma [0] 7 8 2" xfId="7922"/>
    <cellStyle name="Comma [0] 7 8 2 2" xfId="16329"/>
    <cellStyle name="Comma [0] 7 8 2 2 2" xfId="41674"/>
    <cellStyle name="Comma [0] 7 8 2 3" xfId="31988"/>
    <cellStyle name="Comma [0] 7 8 2 4" xfId="21931"/>
    <cellStyle name="Comma [0] 7 8 2 5" xfId="57188"/>
    <cellStyle name="Comma [0] 7 8 3" xfId="5117"/>
    <cellStyle name="Comma [0] 7 8 3 2" xfId="13525"/>
    <cellStyle name="Comma [0] 7 8 3 3" xfId="38870"/>
    <cellStyle name="Comma [0] 7 8 4" xfId="10722"/>
    <cellStyle name="Comma [0] 7 8 4 2" xfId="29184"/>
    <cellStyle name="Comma [0] 7 8 5" xfId="48560"/>
    <cellStyle name="Comma [0] 7 8 6" xfId="51362"/>
    <cellStyle name="Comma [0] 7 8 7" xfId="19128"/>
    <cellStyle name="Comma [0] 7 8 8" xfId="54385"/>
    <cellStyle name="Comma [0] 7 9" xfId="2727"/>
    <cellStyle name="Comma [0] 7 9 2" xfId="8350"/>
    <cellStyle name="Comma [0] 7 9 2 2" xfId="16757"/>
    <cellStyle name="Comma [0] 7 9 2 2 2" xfId="42102"/>
    <cellStyle name="Comma [0] 7 9 2 3" xfId="32416"/>
    <cellStyle name="Comma [0] 7 9 2 4" xfId="22359"/>
    <cellStyle name="Comma [0] 7 9 2 5" xfId="57616"/>
    <cellStyle name="Comma [0] 7 9 3" xfId="5545"/>
    <cellStyle name="Comma [0] 7 9 3 2" xfId="13953"/>
    <cellStyle name="Comma [0] 7 9 3 3" xfId="39298"/>
    <cellStyle name="Comma [0] 7 9 4" xfId="11150"/>
    <cellStyle name="Comma [0] 7 9 4 2" xfId="29612"/>
    <cellStyle name="Comma [0] 7 9 5" xfId="48988"/>
    <cellStyle name="Comma [0] 7 9 6" xfId="51790"/>
    <cellStyle name="Comma [0] 7 9 7" xfId="19556"/>
    <cellStyle name="Comma [0] 7 9 8" xfId="54813"/>
    <cellStyle name="Comma [0] 8" xfId="152"/>
    <cellStyle name="Comma [0] 8 10" xfId="24962"/>
    <cellStyle name="Comma [0] 8 10 2" xfId="44358"/>
    <cellStyle name="Comma [0] 8 10 3" xfId="34672"/>
    <cellStyle name="Comma [0] 8 11" xfId="52326"/>
    <cellStyle name="Comma [0] 8 2" xfId="304"/>
    <cellStyle name="Comma [0] 8 2 10" xfId="17397"/>
    <cellStyle name="Comma [0] 8 2 11" xfId="52654"/>
    <cellStyle name="Comma [0] 8 2 2" xfId="1545"/>
    <cellStyle name="Comma [0] 8 2 2 10" xfId="53709"/>
    <cellStyle name="Comma [0] 8 2 2 2" xfId="7243"/>
    <cellStyle name="Comma [0] 8 2 2 2 2" xfId="15650"/>
    <cellStyle name="Comma [0] 8 2 2 2 2 2" xfId="46476"/>
    <cellStyle name="Comma [0] 8 2 2 2 2 3" xfId="36790"/>
    <cellStyle name="Comma [0] 8 2 2 2 2 4" xfId="27103"/>
    <cellStyle name="Comma [0] 8 2 2 2 3" xfId="40995"/>
    <cellStyle name="Comma [0] 8 2 2 2 4" xfId="31309"/>
    <cellStyle name="Comma [0] 8 2 2 2 5" xfId="21252"/>
    <cellStyle name="Comma [0] 8 2 2 2 6" xfId="56509"/>
    <cellStyle name="Comma [0] 8 2 2 3" xfId="4438"/>
    <cellStyle name="Comma [0] 8 2 2 3 2" xfId="12846"/>
    <cellStyle name="Comma [0] 8 2 2 3 2 2" xfId="43422"/>
    <cellStyle name="Comma [0] 8 2 2 3 3" xfId="33736"/>
    <cellStyle name="Comma [0] 8 2 2 3 4" xfId="23770"/>
    <cellStyle name="Comma [0] 8 2 2 4" xfId="10046"/>
    <cellStyle name="Comma [0] 8 2 2 4 2" xfId="45276"/>
    <cellStyle name="Comma [0] 8 2 2 4 3" xfId="35590"/>
    <cellStyle name="Comma [0] 8 2 2 4 4" xfId="25886"/>
    <cellStyle name="Comma [0] 8 2 2 5" xfId="38194"/>
    <cellStyle name="Comma [0] 8 2 2 6" xfId="28508"/>
    <cellStyle name="Comma [0] 8 2 2 7" xfId="47883"/>
    <cellStyle name="Comma [0] 8 2 2 8" xfId="50686"/>
    <cellStyle name="Comma [0] 8 2 2 9" xfId="18452"/>
    <cellStyle name="Comma [0] 8 2 3" xfId="6187"/>
    <cellStyle name="Comma [0] 8 2 3 2" xfId="14594"/>
    <cellStyle name="Comma [0] 8 2 3 2 2" xfId="43423"/>
    <cellStyle name="Comma [0] 8 2 3 2 3" xfId="33737"/>
    <cellStyle name="Comma [0] 8 2 3 2 4" xfId="23771"/>
    <cellStyle name="Comma [0] 8 2 3 3" xfId="26509"/>
    <cellStyle name="Comma [0] 8 2 3 3 2" xfId="45883"/>
    <cellStyle name="Comma [0] 8 2 3 3 3" xfId="36197"/>
    <cellStyle name="Comma [0] 8 2 3 4" xfId="39939"/>
    <cellStyle name="Comma [0] 8 2 3 5" xfId="30253"/>
    <cellStyle name="Comma [0] 8 2 3 6" xfId="20196"/>
    <cellStyle name="Comma [0] 8 2 3 7" xfId="55453"/>
    <cellStyle name="Comma [0] 8 2 4" xfId="3382"/>
    <cellStyle name="Comma [0] 8 2 4 2" xfId="11790"/>
    <cellStyle name="Comma [0] 8 2 4 2 2" xfId="43421"/>
    <cellStyle name="Comma [0] 8 2 4 3" xfId="33735"/>
    <cellStyle name="Comma [0] 8 2 4 4" xfId="23769"/>
    <cellStyle name="Comma [0] 8 2 5" xfId="8991"/>
    <cellStyle name="Comma [0] 8 2 5 2" xfId="44683"/>
    <cellStyle name="Comma [0] 8 2 5 3" xfId="34997"/>
    <cellStyle name="Comma [0] 8 2 5 4" xfId="25288"/>
    <cellStyle name="Comma [0] 8 2 6" xfId="37139"/>
    <cellStyle name="Comma [0] 8 2 7" xfId="27453"/>
    <cellStyle name="Comma [0] 8 2 8" xfId="46826"/>
    <cellStyle name="Comma [0] 8 2 9" xfId="49631"/>
    <cellStyle name="Comma [0] 8 3" xfId="968"/>
    <cellStyle name="Comma [0] 8 3 10" xfId="53173"/>
    <cellStyle name="Comma [0] 8 3 2" xfId="6707"/>
    <cellStyle name="Comma [0] 8 3 2 2" xfId="15114"/>
    <cellStyle name="Comma [0] 8 3 2 2 2" xfId="46157"/>
    <cellStyle name="Comma [0] 8 3 2 2 3" xfId="36471"/>
    <cellStyle name="Comma [0] 8 3 2 2 4" xfId="26784"/>
    <cellStyle name="Comma [0] 8 3 2 3" xfId="40459"/>
    <cellStyle name="Comma [0] 8 3 2 4" xfId="30773"/>
    <cellStyle name="Comma [0] 8 3 2 5" xfId="20716"/>
    <cellStyle name="Comma [0] 8 3 2 6" xfId="55973"/>
    <cellStyle name="Comma [0] 8 3 3" xfId="3902"/>
    <cellStyle name="Comma [0] 8 3 3 2" xfId="12310"/>
    <cellStyle name="Comma [0] 8 3 3 2 2" xfId="43424"/>
    <cellStyle name="Comma [0] 8 3 3 3" xfId="33738"/>
    <cellStyle name="Comma [0] 8 3 3 4" xfId="23772"/>
    <cellStyle name="Comma [0] 8 3 4" xfId="9510"/>
    <cellStyle name="Comma [0] 8 3 4 2" xfId="44957"/>
    <cellStyle name="Comma [0] 8 3 4 3" xfId="35271"/>
    <cellStyle name="Comma [0] 8 3 4 4" xfId="25566"/>
    <cellStyle name="Comma [0] 8 3 5" xfId="37658"/>
    <cellStyle name="Comma [0] 8 3 6" xfId="27972"/>
    <cellStyle name="Comma [0] 8 3 7" xfId="47347"/>
    <cellStyle name="Comma [0] 8 3 8" xfId="50150"/>
    <cellStyle name="Comma [0] 8 3 9" xfId="17916"/>
    <cellStyle name="Comma [0] 8 4" xfId="2019"/>
    <cellStyle name="Comma [0] 8 4 10" xfId="54139"/>
    <cellStyle name="Comma [0] 8 4 2" xfId="7673"/>
    <cellStyle name="Comma [0] 8 4 2 2" xfId="16080"/>
    <cellStyle name="Comma [0] 8 4 2 2 2" xfId="41425"/>
    <cellStyle name="Comma [0] 8 4 2 3" xfId="31739"/>
    <cellStyle name="Comma [0] 8 4 2 4" xfId="21682"/>
    <cellStyle name="Comma [0] 8 4 2 5" xfId="56939"/>
    <cellStyle name="Comma [0] 8 4 3" xfId="4868"/>
    <cellStyle name="Comma [0] 8 4 3 2" xfId="13276"/>
    <cellStyle name="Comma [0] 8 4 3 2 2" xfId="43425"/>
    <cellStyle name="Comma [0] 8 4 3 3" xfId="33739"/>
    <cellStyle name="Comma [0] 8 4 3 4" xfId="23773"/>
    <cellStyle name="Comma [0] 8 4 4" xfId="10476"/>
    <cellStyle name="Comma [0] 8 4 4 2" xfId="45565"/>
    <cellStyle name="Comma [0] 8 4 4 3" xfId="35879"/>
    <cellStyle name="Comma [0] 8 4 4 4" xfId="26191"/>
    <cellStyle name="Comma [0] 8 4 5" xfId="38624"/>
    <cellStyle name="Comma [0] 8 4 6" xfId="28938"/>
    <cellStyle name="Comma [0] 8 4 7" xfId="48313"/>
    <cellStyle name="Comma [0] 8 4 8" xfId="51116"/>
    <cellStyle name="Comma [0] 8 4 9" xfId="18882"/>
    <cellStyle name="Comma [0] 8 5" xfId="2511"/>
    <cellStyle name="Comma [0] 8 5 2" xfId="8134"/>
    <cellStyle name="Comma [0] 8 5 2 2" xfId="16541"/>
    <cellStyle name="Comma [0] 8 5 2 2 2" xfId="41886"/>
    <cellStyle name="Comma [0] 8 5 2 3" xfId="32200"/>
    <cellStyle name="Comma [0] 8 5 2 4" xfId="22143"/>
    <cellStyle name="Comma [0] 8 5 2 5" xfId="57400"/>
    <cellStyle name="Comma [0] 8 5 3" xfId="5329"/>
    <cellStyle name="Comma [0] 8 5 3 2" xfId="13737"/>
    <cellStyle name="Comma [0] 8 5 3 2 2" xfId="43426"/>
    <cellStyle name="Comma [0] 8 5 3 3" xfId="33740"/>
    <cellStyle name="Comma [0] 8 5 3 4" xfId="23774"/>
    <cellStyle name="Comma [0] 8 5 4" xfId="10934"/>
    <cellStyle name="Comma [0] 8 5 4 2" xfId="39082"/>
    <cellStyle name="Comma [0] 8 5 5" xfId="29396"/>
    <cellStyle name="Comma [0] 8 5 6" xfId="48772"/>
    <cellStyle name="Comma [0] 8 5 7" xfId="51574"/>
    <cellStyle name="Comma [0] 8 5 8" xfId="19340"/>
    <cellStyle name="Comma [0] 8 5 9" xfId="54597"/>
    <cellStyle name="Comma [0] 8 6" xfId="2939"/>
    <cellStyle name="Comma [0] 8 6 2" xfId="8562"/>
    <cellStyle name="Comma [0] 8 6 2 2" xfId="16969"/>
    <cellStyle name="Comma [0] 8 6 2 2 2" xfId="42314"/>
    <cellStyle name="Comma [0] 8 6 2 3" xfId="32628"/>
    <cellStyle name="Comma [0] 8 6 2 4" xfId="22571"/>
    <cellStyle name="Comma [0] 8 6 2 5" xfId="57828"/>
    <cellStyle name="Comma [0] 8 6 3" xfId="5757"/>
    <cellStyle name="Comma [0] 8 6 3 2" xfId="14165"/>
    <cellStyle name="Comma [0] 8 6 3 2 2" xfId="43427"/>
    <cellStyle name="Comma [0] 8 6 3 3" xfId="33741"/>
    <cellStyle name="Comma [0] 8 6 3 4" xfId="23775"/>
    <cellStyle name="Comma [0] 8 6 4" xfId="11362"/>
    <cellStyle name="Comma [0] 8 6 4 2" xfId="39510"/>
    <cellStyle name="Comma [0] 8 6 5" xfId="29824"/>
    <cellStyle name="Comma [0] 8 6 6" xfId="49200"/>
    <cellStyle name="Comma [0] 8 6 7" xfId="52002"/>
    <cellStyle name="Comma [0] 8 6 8" xfId="19768"/>
    <cellStyle name="Comma [0] 8 6 9" xfId="55025"/>
    <cellStyle name="Comma [0] 8 7" xfId="6039"/>
    <cellStyle name="Comma [0] 8 7 2" xfId="14446"/>
    <cellStyle name="Comma [0] 8 7 2 2" xfId="39791"/>
    <cellStyle name="Comma [0] 8 7 3" xfId="30105"/>
    <cellStyle name="Comma [0] 8 7 4" xfId="20048"/>
    <cellStyle name="Comma [0] 8 7 5" xfId="55305"/>
    <cellStyle name="Comma [0] 8 8" xfId="3234"/>
    <cellStyle name="Comma [0] 8 8 2" xfId="11642"/>
    <cellStyle name="Comma [0] 8 8 2 2" xfId="42638"/>
    <cellStyle name="Comma [0] 8 8 3" xfId="32952"/>
    <cellStyle name="Comma [0] 8 8 4" xfId="22895"/>
    <cellStyle name="Comma [0] 8 9" xfId="23161"/>
    <cellStyle name="Comma [0] 8 9 2" xfId="42904"/>
    <cellStyle name="Comma [0] 8 9 3" xfId="33218"/>
    <cellStyle name="Comma [0] 9" xfId="305"/>
    <cellStyle name="Comma [0] 9 10" xfId="3383"/>
    <cellStyle name="Comma [0] 9 10 2" xfId="11791"/>
    <cellStyle name="Comma [0] 9 10 2 2" xfId="42639"/>
    <cellStyle name="Comma [0] 9 10 3" xfId="32953"/>
    <cellStyle name="Comma [0] 9 10 4" xfId="22896"/>
    <cellStyle name="Comma [0] 9 11" xfId="8992"/>
    <cellStyle name="Comma [0] 9 11 2" xfId="42905"/>
    <cellStyle name="Comma [0] 9 11 3" xfId="33219"/>
    <cellStyle name="Comma [0] 9 11 4" xfId="23162"/>
    <cellStyle name="Comma [0] 9 12" xfId="24963"/>
    <cellStyle name="Comma [0] 9 12 2" xfId="44359"/>
    <cellStyle name="Comma [0] 9 12 3" xfId="34673"/>
    <cellStyle name="Comma [0] 9 13" xfId="37140"/>
    <cellStyle name="Comma [0] 9 14" xfId="27454"/>
    <cellStyle name="Comma [0] 9 15" xfId="46827"/>
    <cellStyle name="Comma [0] 9 16" xfId="49632"/>
    <cellStyle name="Comma [0] 9 17" xfId="17398"/>
    <cellStyle name="Comma [0] 9 18" xfId="52327"/>
    <cellStyle name="Comma [0] 9 19" xfId="52655"/>
    <cellStyle name="Comma [0] 9 2" xfId="306"/>
    <cellStyle name="Comma [0] 9 2 10" xfId="24964"/>
    <cellStyle name="Comma [0] 9 2 10 2" xfId="44360"/>
    <cellStyle name="Comma [0] 9 2 10 3" xfId="34674"/>
    <cellStyle name="Comma [0] 9 2 11" xfId="37141"/>
    <cellStyle name="Comma [0] 9 2 12" xfId="27455"/>
    <cellStyle name="Comma [0] 9 2 13" xfId="46828"/>
    <cellStyle name="Comma [0] 9 2 14" xfId="49633"/>
    <cellStyle name="Comma [0] 9 2 15" xfId="17399"/>
    <cellStyle name="Comma [0] 9 2 16" xfId="52328"/>
    <cellStyle name="Comma [0] 9 2 17" xfId="52656"/>
    <cellStyle name="Comma [0] 9 2 2" xfId="1547"/>
    <cellStyle name="Comma [0] 9 2 2 10" xfId="18454"/>
    <cellStyle name="Comma [0] 9 2 2 11" xfId="53711"/>
    <cellStyle name="Comma [0] 9 2 2 2" xfId="2258"/>
    <cellStyle name="Comma [0] 9 2 2 2 2" xfId="7901"/>
    <cellStyle name="Comma [0] 9 2 2 2 2 2" xfId="16308"/>
    <cellStyle name="Comma [0] 9 2 2 2 2 2 2" xfId="46478"/>
    <cellStyle name="Comma [0] 9 2 2 2 2 2 3" xfId="36792"/>
    <cellStyle name="Comma [0] 9 2 2 2 2 2 4" xfId="27105"/>
    <cellStyle name="Comma [0] 9 2 2 2 2 3" xfId="41653"/>
    <cellStyle name="Comma [0] 9 2 2 2 2 4" xfId="31967"/>
    <cellStyle name="Comma [0] 9 2 2 2 2 5" xfId="21910"/>
    <cellStyle name="Comma [0] 9 2 2 2 2 6" xfId="57167"/>
    <cellStyle name="Comma [0] 9 2 2 2 3" xfId="5096"/>
    <cellStyle name="Comma [0] 9 2 2 2 3 2" xfId="13504"/>
    <cellStyle name="Comma [0] 9 2 2 2 3 2 2" xfId="45278"/>
    <cellStyle name="Comma [0] 9 2 2 2 3 3" xfId="35592"/>
    <cellStyle name="Comma [0] 9 2 2 2 3 4" xfId="25888"/>
    <cellStyle name="Comma [0] 9 2 2 2 4" xfId="10704"/>
    <cellStyle name="Comma [0] 9 2 2 2 4 2" xfId="38852"/>
    <cellStyle name="Comma [0] 9 2 2 2 5" xfId="29166"/>
    <cellStyle name="Comma [0] 9 2 2 2 6" xfId="48541"/>
    <cellStyle name="Comma [0] 9 2 2 2 7" xfId="51344"/>
    <cellStyle name="Comma [0] 9 2 2 2 8" xfId="19110"/>
    <cellStyle name="Comma [0] 9 2 2 2 9" xfId="54367"/>
    <cellStyle name="Comma [0] 9 2 2 3" xfId="7245"/>
    <cellStyle name="Comma [0] 9 2 2 3 2" xfId="15652"/>
    <cellStyle name="Comma [0] 9 2 2 3 2 2" xfId="45885"/>
    <cellStyle name="Comma [0] 9 2 2 3 2 3" xfId="36199"/>
    <cellStyle name="Comma [0] 9 2 2 3 2 4" xfId="26511"/>
    <cellStyle name="Comma [0] 9 2 2 3 3" xfId="40997"/>
    <cellStyle name="Comma [0] 9 2 2 3 4" xfId="31311"/>
    <cellStyle name="Comma [0] 9 2 2 3 5" xfId="21254"/>
    <cellStyle name="Comma [0] 9 2 2 3 6" xfId="56511"/>
    <cellStyle name="Comma [0] 9 2 2 4" xfId="4440"/>
    <cellStyle name="Comma [0] 9 2 2 4 2" xfId="12848"/>
    <cellStyle name="Comma [0] 9 2 2 4 2 2" xfId="43428"/>
    <cellStyle name="Comma [0] 9 2 2 4 3" xfId="33742"/>
    <cellStyle name="Comma [0] 9 2 2 4 4" xfId="23776"/>
    <cellStyle name="Comma [0] 9 2 2 5" xfId="10048"/>
    <cellStyle name="Comma [0] 9 2 2 5 2" xfId="44685"/>
    <cellStyle name="Comma [0] 9 2 2 5 3" xfId="34999"/>
    <cellStyle name="Comma [0] 9 2 2 5 4" xfId="25290"/>
    <cellStyle name="Comma [0] 9 2 2 6" xfId="38196"/>
    <cellStyle name="Comma [0] 9 2 2 7" xfId="28510"/>
    <cellStyle name="Comma [0] 9 2 2 8" xfId="47885"/>
    <cellStyle name="Comma [0] 9 2 2 9" xfId="50688"/>
    <cellStyle name="Comma [0] 9 2 3" xfId="970"/>
    <cellStyle name="Comma [0] 9 2 3 10" xfId="53175"/>
    <cellStyle name="Comma [0] 9 2 3 2" xfId="6709"/>
    <cellStyle name="Comma [0] 9 2 3 2 2" xfId="15116"/>
    <cellStyle name="Comma [0] 9 2 3 2 2 2" xfId="46159"/>
    <cellStyle name="Comma [0] 9 2 3 2 2 3" xfId="36473"/>
    <cellStyle name="Comma [0] 9 2 3 2 2 4" xfId="26786"/>
    <cellStyle name="Comma [0] 9 2 3 2 3" xfId="40461"/>
    <cellStyle name="Comma [0] 9 2 3 2 4" xfId="30775"/>
    <cellStyle name="Comma [0] 9 2 3 2 5" xfId="20718"/>
    <cellStyle name="Comma [0] 9 2 3 2 6" xfId="55975"/>
    <cellStyle name="Comma [0] 9 2 3 3" xfId="3904"/>
    <cellStyle name="Comma [0] 9 2 3 3 2" xfId="12312"/>
    <cellStyle name="Comma [0] 9 2 3 3 2 2" xfId="43429"/>
    <cellStyle name="Comma [0] 9 2 3 3 3" xfId="33743"/>
    <cellStyle name="Comma [0] 9 2 3 3 4" xfId="23777"/>
    <cellStyle name="Comma [0] 9 2 3 4" xfId="9512"/>
    <cellStyle name="Comma [0] 9 2 3 4 2" xfId="44959"/>
    <cellStyle name="Comma [0] 9 2 3 4 3" xfId="35273"/>
    <cellStyle name="Comma [0] 9 2 3 4 4" xfId="25568"/>
    <cellStyle name="Comma [0] 9 2 3 5" xfId="37660"/>
    <cellStyle name="Comma [0] 9 2 3 6" xfId="27974"/>
    <cellStyle name="Comma [0] 9 2 3 7" xfId="47349"/>
    <cellStyle name="Comma [0] 9 2 3 8" xfId="50152"/>
    <cellStyle name="Comma [0] 9 2 3 9" xfId="17918"/>
    <cellStyle name="Comma [0] 9 2 4" xfId="2021"/>
    <cellStyle name="Comma [0] 9 2 4 10" xfId="54141"/>
    <cellStyle name="Comma [0] 9 2 4 2" xfId="7675"/>
    <cellStyle name="Comma [0] 9 2 4 2 2" xfId="16082"/>
    <cellStyle name="Comma [0] 9 2 4 2 2 2" xfId="41427"/>
    <cellStyle name="Comma [0] 9 2 4 2 3" xfId="31741"/>
    <cellStyle name="Comma [0] 9 2 4 2 4" xfId="21684"/>
    <cellStyle name="Comma [0] 9 2 4 2 5" xfId="56941"/>
    <cellStyle name="Comma [0] 9 2 4 3" xfId="4870"/>
    <cellStyle name="Comma [0] 9 2 4 3 2" xfId="13278"/>
    <cellStyle name="Comma [0] 9 2 4 3 2 2" xfId="43430"/>
    <cellStyle name="Comma [0] 9 2 4 3 3" xfId="33744"/>
    <cellStyle name="Comma [0] 9 2 4 3 4" xfId="23778"/>
    <cellStyle name="Comma [0] 9 2 4 4" xfId="10478"/>
    <cellStyle name="Comma [0] 9 2 4 4 2" xfId="45567"/>
    <cellStyle name="Comma [0] 9 2 4 4 3" xfId="35881"/>
    <cellStyle name="Comma [0] 9 2 4 4 4" xfId="26193"/>
    <cellStyle name="Comma [0] 9 2 4 5" xfId="38626"/>
    <cellStyle name="Comma [0] 9 2 4 6" xfId="28940"/>
    <cellStyle name="Comma [0] 9 2 4 7" xfId="48315"/>
    <cellStyle name="Comma [0] 9 2 4 8" xfId="51118"/>
    <cellStyle name="Comma [0] 9 2 4 9" xfId="18884"/>
    <cellStyle name="Comma [0] 9 2 5" xfId="2513"/>
    <cellStyle name="Comma [0] 9 2 5 2" xfId="8136"/>
    <cellStyle name="Comma [0] 9 2 5 2 2" xfId="16543"/>
    <cellStyle name="Comma [0] 9 2 5 2 2 2" xfId="41888"/>
    <cellStyle name="Comma [0] 9 2 5 2 3" xfId="32202"/>
    <cellStyle name="Comma [0] 9 2 5 2 4" xfId="22145"/>
    <cellStyle name="Comma [0] 9 2 5 2 5" xfId="57402"/>
    <cellStyle name="Comma [0] 9 2 5 3" xfId="5331"/>
    <cellStyle name="Comma [0] 9 2 5 3 2" xfId="13739"/>
    <cellStyle name="Comma [0] 9 2 5 3 2 2" xfId="43431"/>
    <cellStyle name="Comma [0] 9 2 5 3 3" xfId="33745"/>
    <cellStyle name="Comma [0] 9 2 5 3 4" xfId="23779"/>
    <cellStyle name="Comma [0] 9 2 5 4" xfId="10936"/>
    <cellStyle name="Comma [0] 9 2 5 4 2" xfId="39084"/>
    <cellStyle name="Comma [0] 9 2 5 5" xfId="29398"/>
    <cellStyle name="Comma [0] 9 2 5 6" xfId="48774"/>
    <cellStyle name="Comma [0] 9 2 5 7" xfId="51576"/>
    <cellStyle name="Comma [0] 9 2 5 8" xfId="19342"/>
    <cellStyle name="Comma [0] 9 2 5 9" xfId="54599"/>
    <cellStyle name="Comma [0] 9 2 6" xfId="2941"/>
    <cellStyle name="Comma [0] 9 2 6 2" xfId="8564"/>
    <cellStyle name="Comma [0] 9 2 6 2 2" xfId="16971"/>
    <cellStyle name="Comma [0] 9 2 6 2 2 2" xfId="42316"/>
    <cellStyle name="Comma [0] 9 2 6 2 3" xfId="32630"/>
    <cellStyle name="Comma [0] 9 2 6 2 4" xfId="22573"/>
    <cellStyle name="Comma [0] 9 2 6 2 5" xfId="57830"/>
    <cellStyle name="Comma [0] 9 2 6 3" xfId="5759"/>
    <cellStyle name="Comma [0] 9 2 6 3 2" xfId="14167"/>
    <cellStyle name="Comma [0] 9 2 6 3 3" xfId="39512"/>
    <cellStyle name="Comma [0] 9 2 6 4" xfId="11364"/>
    <cellStyle name="Comma [0] 9 2 6 4 2" xfId="29826"/>
    <cellStyle name="Comma [0] 9 2 6 5" xfId="49202"/>
    <cellStyle name="Comma [0] 9 2 6 6" xfId="52004"/>
    <cellStyle name="Comma [0] 9 2 6 7" xfId="19770"/>
    <cellStyle name="Comma [0] 9 2 6 8" xfId="55027"/>
    <cellStyle name="Comma [0] 9 2 7" xfId="6189"/>
    <cellStyle name="Comma [0] 9 2 7 2" xfId="14596"/>
    <cellStyle name="Comma [0] 9 2 7 2 2" xfId="39941"/>
    <cellStyle name="Comma [0] 9 2 7 3" xfId="30255"/>
    <cellStyle name="Comma [0] 9 2 7 4" xfId="20198"/>
    <cellStyle name="Comma [0] 9 2 7 5" xfId="55455"/>
    <cellStyle name="Comma [0] 9 2 8" xfId="3384"/>
    <cellStyle name="Comma [0] 9 2 8 2" xfId="11792"/>
    <cellStyle name="Comma [0] 9 2 8 2 2" xfId="42640"/>
    <cellStyle name="Comma [0] 9 2 8 3" xfId="32954"/>
    <cellStyle name="Comma [0] 9 2 8 4" xfId="22897"/>
    <cellStyle name="Comma [0] 9 2 9" xfId="8993"/>
    <cellStyle name="Comma [0] 9 2 9 2" xfId="42906"/>
    <cellStyle name="Comma [0] 9 2 9 3" xfId="33220"/>
    <cellStyle name="Comma [0] 9 2 9 4" xfId="23163"/>
    <cellStyle name="Comma [0] 9 3" xfId="1546"/>
    <cellStyle name="Comma [0] 9 3 10" xfId="53710"/>
    <cellStyle name="Comma [0] 9 3 2" xfId="7244"/>
    <cellStyle name="Comma [0] 9 3 2 2" xfId="15651"/>
    <cellStyle name="Comma [0] 9 3 2 2 2" xfId="46477"/>
    <cellStyle name="Comma [0] 9 3 2 2 3" xfId="36791"/>
    <cellStyle name="Comma [0] 9 3 2 2 4" xfId="27104"/>
    <cellStyle name="Comma [0] 9 3 2 3" xfId="25887"/>
    <cellStyle name="Comma [0] 9 3 2 3 2" xfId="45277"/>
    <cellStyle name="Comma [0] 9 3 2 3 3" xfId="35591"/>
    <cellStyle name="Comma [0] 9 3 2 4" xfId="40996"/>
    <cellStyle name="Comma [0] 9 3 2 5" xfId="31310"/>
    <cellStyle name="Comma [0] 9 3 2 6" xfId="21253"/>
    <cellStyle name="Comma [0] 9 3 2 7" xfId="56510"/>
    <cellStyle name="Comma [0] 9 3 3" xfId="4439"/>
    <cellStyle name="Comma [0] 9 3 3 2" xfId="12847"/>
    <cellStyle name="Comma [0] 9 3 3 2 2" xfId="45884"/>
    <cellStyle name="Comma [0] 9 3 3 2 3" xfId="36198"/>
    <cellStyle name="Comma [0] 9 3 3 2 4" xfId="26510"/>
    <cellStyle name="Comma [0] 9 3 3 3" xfId="43432"/>
    <cellStyle name="Comma [0] 9 3 3 4" xfId="33746"/>
    <cellStyle name="Comma [0] 9 3 3 5" xfId="23780"/>
    <cellStyle name="Comma [0] 9 3 4" xfId="10047"/>
    <cellStyle name="Comma [0] 9 3 4 2" xfId="44684"/>
    <cellStyle name="Comma [0] 9 3 4 3" xfId="34998"/>
    <cellStyle name="Comma [0] 9 3 4 4" xfId="25289"/>
    <cellStyle name="Comma [0] 9 3 5" xfId="38195"/>
    <cellStyle name="Comma [0] 9 3 6" xfId="28509"/>
    <cellStyle name="Comma [0] 9 3 7" xfId="47884"/>
    <cellStyle name="Comma [0] 9 3 8" xfId="50687"/>
    <cellStyle name="Comma [0] 9 3 9" xfId="18453"/>
    <cellStyle name="Comma [0] 9 4" xfId="969"/>
    <cellStyle name="Comma [0] 9 4 10" xfId="53174"/>
    <cellStyle name="Comma [0] 9 4 2" xfId="6708"/>
    <cellStyle name="Comma [0] 9 4 2 2" xfId="15115"/>
    <cellStyle name="Comma [0] 9 4 2 2 2" xfId="46158"/>
    <cellStyle name="Comma [0] 9 4 2 2 3" xfId="36472"/>
    <cellStyle name="Comma [0] 9 4 2 2 4" xfId="26785"/>
    <cellStyle name="Comma [0] 9 4 2 3" xfId="40460"/>
    <cellStyle name="Comma [0] 9 4 2 4" xfId="30774"/>
    <cellStyle name="Comma [0] 9 4 2 5" xfId="20717"/>
    <cellStyle name="Comma [0] 9 4 2 6" xfId="55974"/>
    <cellStyle name="Comma [0] 9 4 3" xfId="3903"/>
    <cellStyle name="Comma [0] 9 4 3 2" xfId="12311"/>
    <cellStyle name="Comma [0] 9 4 3 2 2" xfId="43433"/>
    <cellStyle name="Comma [0] 9 4 3 3" xfId="33747"/>
    <cellStyle name="Comma [0] 9 4 3 4" xfId="23781"/>
    <cellStyle name="Comma [0] 9 4 4" xfId="9511"/>
    <cellStyle name="Comma [0] 9 4 4 2" xfId="44958"/>
    <cellStyle name="Comma [0] 9 4 4 3" xfId="35272"/>
    <cellStyle name="Comma [0] 9 4 4 4" xfId="25567"/>
    <cellStyle name="Comma [0] 9 4 5" xfId="37659"/>
    <cellStyle name="Comma [0] 9 4 6" xfId="27973"/>
    <cellStyle name="Comma [0] 9 4 7" xfId="47348"/>
    <cellStyle name="Comma [0] 9 4 8" xfId="50151"/>
    <cellStyle name="Comma [0] 9 4 9" xfId="17917"/>
    <cellStyle name="Comma [0] 9 5" xfId="20"/>
    <cellStyle name="Comma [0] 9 5 2" xfId="307"/>
    <cellStyle name="Comma [0] 9 5 2 10" xfId="24966"/>
    <cellStyle name="Comma [0] 9 5 2 10 2" xfId="44362"/>
    <cellStyle name="Comma [0] 9 5 2 10 3" xfId="34676"/>
    <cellStyle name="Comma [0] 9 5 2 11" xfId="37142"/>
    <cellStyle name="Comma [0] 9 5 2 12" xfId="27456"/>
    <cellStyle name="Comma [0] 9 5 2 13" xfId="46829"/>
    <cellStyle name="Comma [0] 9 5 2 14" xfId="49634"/>
    <cellStyle name="Comma [0] 9 5 2 15" xfId="17400"/>
    <cellStyle name="Comma [0] 9 5 2 16" xfId="52329"/>
    <cellStyle name="Comma [0] 9 5 2 17" xfId="52657"/>
    <cellStyle name="Comma [0] 9 5 2 2" xfId="1549"/>
    <cellStyle name="Comma [0] 9 5 2 2 10" xfId="53713"/>
    <cellStyle name="Comma [0] 9 5 2 2 2" xfId="7247"/>
    <cellStyle name="Comma [0] 9 5 2 2 2 2" xfId="15654"/>
    <cellStyle name="Comma [0] 9 5 2 2 2 2 2" xfId="46479"/>
    <cellStyle name="Comma [0] 9 5 2 2 2 2 3" xfId="36793"/>
    <cellStyle name="Comma [0] 9 5 2 2 2 2 4" xfId="27106"/>
    <cellStyle name="Comma [0] 9 5 2 2 2 3" xfId="25889"/>
    <cellStyle name="Comma [0] 9 5 2 2 2 3 2" xfId="45279"/>
    <cellStyle name="Comma [0] 9 5 2 2 2 3 3" xfId="35593"/>
    <cellStyle name="Comma [0] 9 5 2 2 2 4" xfId="40999"/>
    <cellStyle name="Comma [0] 9 5 2 2 2 5" xfId="31313"/>
    <cellStyle name="Comma [0] 9 5 2 2 2 6" xfId="21256"/>
    <cellStyle name="Comma [0] 9 5 2 2 2 7" xfId="56513"/>
    <cellStyle name="Comma [0] 9 5 2 2 3" xfId="4442"/>
    <cellStyle name="Comma [0] 9 5 2 2 3 2" xfId="12850"/>
    <cellStyle name="Comma [0] 9 5 2 2 3 2 2" xfId="45886"/>
    <cellStyle name="Comma [0] 9 5 2 2 3 2 3" xfId="36200"/>
    <cellStyle name="Comma [0] 9 5 2 2 3 2 4" xfId="26512"/>
    <cellStyle name="Comma [0] 9 5 2 2 3 3" xfId="43434"/>
    <cellStyle name="Comma [0] 9 5 2 2 3 4" xfId="33748"/>
    <cellStyle name="Comma [0] 9 5 2 2 3 5" xfId="23782"/>
    <cellStyle name="Comma [0] 9 5 2 2 4" xfId="10050"/>
    <cellStyle name="Comma [0] 9 5 2 2 4 2" xfId="44686"/>
    <cellStyle name="Comma [0] 9 5 2 2 4 3" xfId="35000"/>
    <cellStyle name="Comma [0] 9 5 2 2 4 4" xfId="25291"/>
    <cellStyle name="Comma [0] 9 5 2 2 5" xfId="38198"/>
    <cellStyle name="Comma [0] 9 5 2 2 6" xfId="28512"/>
    <cellStyle name="Comma [0] 9 5 2 2 7" xfId="47887"/>
    <cellStyle name="Comma [0] 9 5 2 2 8" xfId="50690"/>
    <cellStyle name="Comma [0] 9 5 2 2 9" xfId="18456"/>
    <cellStyle name="Comma [0] 9 5 2 3" xfId="971"/>
    <cellStyle name="Comma [0] 9 5 2 3 10" xfId="53176"/>
    <cellStyle name="Comma [0] 9 5 2 3 2" xfId="6710"/>
    <cellStyle name="Comma [0] 9 5 2 3 2 2" xfId="15117"/>
    <cellStyle name="Comma [0] 9 5 2 3 2 2 2" xfId="46161"/>
    <cellStyle name="Comma [0] 9 5 2 3 2 2 3" xfId="36475"/>
    <cellStyle name="Comma [0] 9 5 2 3 2 2 4" xfId="26788"/>
    <cellStyle name="Comma [0] 9 5 2 3 2 3" xfId="40462"/>
    <cellStyle name="Comma [0] 9 5 2 3 2 4" xfId="30776"/>
    <cellStyle name="Comma [0] 9 5 2 3 2 5" xfId="20719"/>
    <cellStyle name="Comma [0] 9 5 2 3 2 6" xfId="55976"/>
    <cellStyle name="Comma [0] 9 5 2 3 3" xfId="3905"/>
    <cellStyle name="Comma [0] 9 5 2 3 3 2" xfId="12313"/>
    <cellStyle name="Comma [0] 9 5 2 3 3 2 2" xfId="43435"/>
    <cellStyle name="Comma [0] 9 5 2 3 3 3" xfId="33749"/>
    <cellStyle name="Comma [0] 9 5 2 3 3 4" xfId="23783"/>
    <cellStyle name="Comma [0] 9 5 2 3 4" xfId="9513"/>
    <cellStyle name="Comma [0] 9 5 2 3 4 2" xfId="44961"/>
    <cellStyle name="Comma [0] 9 5 2 3 4 3" xfId="35275"/>
    <cellStyle name="Comma [0] 9 5 2 3 4 4" xfId="25570"/>
    <cellStyle name="Comma [0] 9 5 2 3 5" xfId="37661"/>
    <cellStyle name="Comma [0] 9 5 2 3 6" xfId="27975"/>
    <cellStyle name="Comma [0] 9 5 2 3 7" xfId="47350"/>
    <cellStyle name="Comma [0] 9 5 2 3 8" xfId="50153"/>
    <cellStyle name="Comma [0] 9 5 2 3 9" xfId="17919"/>
    <cellStyle name="Comma [0] 9 5 2 4" xfId="2023"/>
    <cellStyle name="Comma [0] 9 5 2 4 2" xfId="7677"/>
    <cellStyle name="Comma [0] 9 5 2 4 2 2" xfId="16084"/>
    <cellStyle name="Comma [0] 9 5 2 4 2 2 2" xfId="41429"/>
    <cellStyle name="Comma [0] 9 5 2 4 2 3" xfId="31743"/>
    <cellStyle name="Comma [0] 9 5 2 4 2 4" xfId="21686"/>
    <cellStyle name="Comma [0] 9 5 2 4 2 5" xfId="56943"/>
    <cellStyle name="Comma [0] 9 5 2 4 3" xfId="4872"/>
    <cellStyle name="Comma [0] 9 5 2 4 3 2" xfId="13280"/>
    <cellStyle name="Comma [0] 9 5 2 4 3 2 2" xfId="45569"/>
    <cellStyle name="Comma [0] 9 5 2 4 3 3" xfId="35883"/>
    <cellStyle name="Comma [0] 9 5 2 4 3 4" xfId="26195"/>
    <cellStyle name="Comma [0] 9 5 2 4 4" xfId="10480"/>
    <cellStyle name="Comma [0] 9 5 2 4 4 2" xfId="38628"/>
    <cellStyle name="Comma [0] 9 5 2 4 5" xfId="28942"/>
    <cellStyle name="Comma [0] 9 5 2 4 6" xfId="48317"/>
    <cellStyle name="Comma [0] 9 5 2 4 7" xfId="51120"/>
    <cellStyle name="Comma [0] 9 5 2 4 8" xfId="18886"/>
    <cellStyle name="Comma [0] 9 5 2 4 9" xfId="54143"/>
    <cellStyle name="Comma [0] 9 5 2 5" xfId="2515"/>
    <cellStyle name="Comma [0] 9 5 2 5 2" xfId="8138"/>
    <cellStyle name="Comma [0] 9 5 2 5 2 2" xfId="16545"/>
    <cellStyle name="Comma [0] 9 5 2 5 2 2 2" xfId="41890"/>
    <cellStyle name="Comma [0] 9 5 2 5 2 3" xfId="32204"/>
    <cellStyle name="Comma [0] 9 5 2 5 2 4" xfId="22147"/>
    <cellStyle name="Comma [0] 9 5 2 5 2 5" xfId="57404"/>
    <cellStyle name="Comma [0] 9 5 2 5 3" xfId="5333"/>
    <cellStyle name="Comma [0] 9 5 2 5 3 2" xfId="13741"/>
    <cellStyle name="Comma [0] 9 5 2 5 3 3" xfId="39086"/>
    <cellStyle name="Comma [0] 9 5 2 5 4" xfId="10938"/>
    <cellStyle name="Comma [0] 9 5 2 5 4 2" xfId="29400"/>
    <cellStyle name="Comma [0] 9 5 2 5 5" xfId="48776"/>
    <cellStyle name="Comma [0] 9 5 2 5 6" xfId="51578"/>
    <cellStyle name="Comma [0] 9 5 2 5 7" xfId="19344"/>
    <cellStyle name="Comma [0] 9 5 2 5 8" xfId="54601"/>
    <cellStyle name="Comma [0] 9 5 2 6" xfId="2943"/>
    <cellStyle name="Comma [0] 9 5 2 6 2" xfId="8566"/>
    <cellStyle name="Comma [0] 9 5 2 6 2 2" xfId="16973"/>
    <cellStyle name="Comma [0] 9 5 2 6 2 2 2" xfId="42318"/>
    <cellStyle name="Comma [0] 9 5 2 6 2 3" xfId="32632"/>
    <cellStyle name="Comma [0] 9 5 2 6 2 4" xfId="22575"/>
    <cellStyle name="Comma [0] 9 5 2 6 2 5" xfId="57832"/>
    <cellStyle name="Comma [0] 9 5 2 6 3" xfId="5761"/>
    <cellStyle name="Comma [0] 9 5 2 6 3 2" xfId="14169"/>
    <cellStyle name="Comma [0] 9 5 2 6 3 3" xfId="39514"/>
    <cellStyle name="Comma [0] 9 5 2 6 4" xfId="11366"/>
    <cellStyle name="Comma [0] 9 5 2 6 4 2" xfId="29828"/>
    <cellStyle name="Comma [0] 9 5 2 6 5" xfId="49204"/>
    <cellStyle name="Comma [0] 9 5 2 6 6" xfId="52006"/>
    <cellStyle name="Comma [0] 9 5 2 6 7" xfId="19772"/>
    <cellStyle name="Comma [0] 9 5 2 6 8" xfId="55029"/>
    <cellStyle name="Comma [0] 9 5 2 7" xfId="6190"/>
    <cellStyle name="Comma [0] 9 5 2 7 2" xfId="14597"/>
    <cellStyle name="Comma [0] 9 5 2 7 2 2" xfId="39942"/>
    <cellStyle name="Comma [0] 9 5 2 7 3" xfId="30256"/>
    <cellStyle name="Comma [0] 9 5 2 7 4" xfId="20199"/>
    <cellStyle name="Comma [0] 9 5 2 7 5" xfId="55456"/>
    <cellStyle name="Comma [0] 9 5 2 8" xfId="3385"/>
    <cellStyle name="Comma [0] 9 5 2 8 2" xfId="11793"/>
    <cellStyle name="Comma [0] 9 5 2 8 2 2" xfId="42641"/>
    <cellStyle name="Comma [0] 9 5 2 8 3" xfId="32955"/>
    <cellStyle name="Comma [0] 9 5 2 8 4" xfId="22898"/>
    <cellStyle name="Comma [0] 9 5 2 9" xfId="8994"/>
    <cellStyle name="Comma [0] 9 5 2 9 2" xfId="42908"/>
    <cellStyle name="Comma [0] 9 5 2 9 3" xfId="33222"/>
    <cellStyle name="Comma [0] 9 5 2 9 4" xfId="23165"/>
    <cellStyle name="Comma [0] 9 5 3" xfId="75"/>
    <cellStyle name="Comma [0] 9 5 3 10" xfId="27268"/>
    <cellStyle name="Comma [0] 9 5 3 11" xfId="46641"/>
    <cellStyle name="Comma [0] 9 5 3 11 2" xfId="58081"/>
    <cellStyle name="Comma [0] 9 5 3 12" xfId="49446"/>
    <cellStyle name="Comma [0] 9 5 3 13" xfId="17212"/>
    <cellStyle name="Comma [0] 9 5 3 14" xfId="52469"/>
    <cellStyle name="Comma [0] 9 5 3 15" xfId="58107"/>
    <cellStyle name="Comma [0] 9 5 3 2" xfId="696"/>
    <cellStyle name="Comma [0] 9 5 3 2 10" xfId="52904"/>
    <cellStyle name="Comma [0] 9 5 3 2 2" xfId="1147"/>
    <cellStyle name="Comma [0] 9 5 3 2 2 2" xfId="6886"/>
    <cellStyle name="Comma [0] 9 5 3 2 2 2 2" xfId="15293"/>
    <cellStyle name="Comma [0] 9 5 3 2 2 2 2 2" xfId="40638"/>
    <cellStyle name="Comma [0] 9 5 3 2 2 2 3" xfId="30952"/>
    <cellStyle name="Comma [0] 9 5 3 2 2 2 4" xfId="20895"/>
    <cellStyle name="Comma [0] 9 5 3 2 2 2 5" xfId="56152"/>
    <cellStyle name="Comma [0] 9 5 3 2 2 3" xfId="4081"/>
    <cellStyle name="Comma [0] 9 5 3 2 2 3 2" xfId="12489"/>
    <cellStyle name="Comma [0] 9 5 3 2 2 3 3" xfId="37837"/>
    <cellStyle name="Comma [0] 9 5 3 2 2 4" xfId="9689"/>
    <cellStyle name="Comma [0] 9 5 3 2 2 4 2" xfId="28151"/>
    <cellStyle name="Comma [0] 9 5 3 2 2 5" xfId="47526"/>
    <cellStyle name="Comma [0] 9 5 3 2 2 6" xfId="50329"/>
    <cellStyle name="Comma [0] 9 5 3 2 2 7" xfId="18095"/>
    <cellStyle name="Comma [0] 9 5 3 2 2 8" xfId="53352"/>
    <cellStyle name="Comma [0] 9 5 3 2 3" xfId="6437"/>
    <cellStyle name="Comma [0] 9 5 3 2 3 2" xfId="14844"/>
    <cellStyle name="Comma [0] 9 5 3 2 3 2 2" xfId="40189"/>
    <cellStyle name="Comma [0] 9 5 3 2 3 3" xfId="30503"/>
    <cellStyle name="Comma [0] 9 5 3 2 3 4" xfId="20446"/>
    <cellStyle name="Comma [0] 9 5 3 2 3 5" xfId="55703"/>
    <cellStyle name="Comma [0] 9 5 3 2 4" xfId="3632"/>
    <cellStyle name="Comma [0] 9 5 3 2 4 2" xfId="12040"/>
    <cellStyle name="Comma [0] 9 5 3 2 4 2 2" xfId="46160"/>
    <cellStyle name="Comma [0] 9 5 3 2 4 3" xfId="36474"/>
    <cellStyle name="Comma [0] 9 5 3 2 4 4" xfId="26787"/>
    <cellStyle name="Comma [0] 9 5 3 2 5" xfId="9241"/>
    <cellStyle name="Comma [0] 9 5 3 2 5 2" xfId="37389"/>
    <cellStyle name="Comma [0] 9 5 3 2 6" xfId="27703"/>
    <cellStyle name="Comma [0] 9 5 3 2 7" xfId="47077"/>
    <cellStyle name="Comma [0] 9 5 3 2 8" xfId="49881"/>
    <cellStyle name="Comma [0] 9 5 3 2 9" xfId="17647"/>
    <cellStyle name="Comma [0] 9 5 3 3" xfId="752"/>
    <cellStyle name="Comma [0] 9 5 3 3 2" xfId="1200"/>
    <cellStyle name="Comma [0] 9 5 3 3 2 2" xfId="6939"/>
    <cellStyle name="Comma [0] 9 5 3 3 2 2 2" xfId="15346"/>
    <cellStyle name="Comma [0] 9 5 3 3 2 2 2 2" xfId="40691"/>
    <cellStyle name="Comma [0] 9 5 3 3 2 2 3" xfId="31005"/>
    <cellStyle name="Comma [0] 9 5 3 3 2 2 4" xfId="20948"/>
    <cellStyle name="Comma [0] 9 5 3 3 2 2 5" xfId="56205"/>
    <cellStyle name="Comma [0] 9 5 3 3 2 3" xfId="4134"/>
    <cellStyle name="Comma [0] 9 5 3 3 2 3 2" xfId="12542"/>
    <cellStyle name="Comma [0] 9 5 3 3 2 3 3" xfId="37890"/>
    <cellStyle name="Comma [0] 9 5 3 3 2 4" xfId="9742"/>
    <cellStyle name="Comma [0] 9 5 3 3 2 4 2" xfId="28204"/>
    <cellStyle name="Comma [0] 9 5 3 3 2 5" xfId="47579"/>
    <cellStyle name="Comma [0] 9 5 3 3 2 6" xfId="50382"/>
    <cellStyle name="Comma [0] 9 5 3 3 2 7" xfId="18148"/>
    <cellStyle name="Comma [0] 9 5 3 3 2 8" xfId="53405"/>
    <cellStyle name="Comma [0] 9 5 3 3 3" xfId="6492"/>
    <cellStyle name="Comma [0] 9 5 3 3 3 2" xfId="14899"/>
    <cellStyle name="Comma [0] 9 5 3 3 3 2 2" xfId="40244"/>
    <cellStyle name="Comma [0] 9 5 3 3 3 3" xfId="30558"/>
    <cellStyle name="Comma [0] 9 5 3 3 3 4" xfId="20501"/>
    <cellStyle name="Comma [0] 9 5 3 3 3 5" xfId="55758"/>
    <cellStyle name="Comma [0] 9 5 3 3 4" xfId="3687"/>
    <cellStyle name="Comma [0] 9 5 3 3 4 2" xfId="12095"/>
    <cellStyle name="Comma [0] 9 5 3 3 4 3" xfId="37444"/>
    <cellStyle name="Comma [0] 9 5 3 3 5" xfId="9296"/>
    <cellStyle name="Comma [0] 9 5 3 3 5 2" xfId="27758"/>
    <cellStyle name="Comma [0] 9 5 3 3 6" xfId="47133"/>
    <cellStyle name="Comma [0] 9 5 3 3 7" xfId="49936"/>
    <cellStyle name="Comma [0] 9 5 3 3 8" xfId="17702"/>
    <cellStyle name="Comma [0] 9 5 3 3 9" xfId="52959"/>
    <cellStyle name="Comma [0] 9 5 3 4" xfId="802"/>
    <cellStyle name="Comma [0] 9 5 3 4 2" xfId="1250"/>
    <cellStyle name="Comma [0] 9 5 3 4 2 2" xfId="6989"/>
    <cellStyle name="Comma [0] 9 5 3 4 2 2 2" xfId="15396"/>
    <cellStyle name="Comma [0] 9 5 3 4 2 2 2 2" xfId="40741"/>
    <cellStyle name="Comma [0] 9 5 3 4 2 2 3" xfId="31055"/>
    <cellStyle name="Comma [0] 9 5 3 4 2 2 4" xfId="20998"/>
    <cellStyle name="Comma [0] 9 5 3 4 2 2 5" xfId="56255"/>
    <cellStyle name="Comma [0] 9 5 3 4 2 3" xfId="4184"/>
    <cellStyle name="Comma [0] 9 5 3 4 2 3 2" xfId="12592"/>
    <cellStyle name="Comma [0] 9 5 3 4 2 3 3" xfId="37940"/>
    <cellStyle name="Comma [0] 9 5 3 4 2 4" xfId="9792"/>
    <cellStyle name="Comma [0] 9 5 3 4 2 4 2" xfId="28254"/>
    <cellStyle name="Comma [0] 9 5 3 4 2 5" xfId="47629"/>
    <cellStyle name="Comma [0] 9 5 3 4 2 6" xfId="50432"/>
    <cellStyle name="Comma [0] 9 5 3 4 2 7" xfId="18198"/>
    <cellStyle name="Comma [0] 9 5 3 4 2 8" xfId="53455"/>
    <cellStyle name="Comma [0] 9 5 3 4 3" xfId="6542"/>
    <cellStyle name="Comma [0] 9 5 3 4 3 2" xfId="14949"/>
    <cellStyle name="Comma [0] 9 5 3 4 3 2 2" xfId="40294"/>
    <cellStyle name="Comma [0] 9 5 3 4 3 3" xfId="30608"/>
    <cellStyle name="Comma [0] 9 5 3 4 3 4" xfId="20551"/>
    <cellStyle name="Comma [0] 9 5 3 4 3 5" xfId="55808"/>
    <cellStyle name="Comma [0] 9 5 3 4 4" xfId="3737"/>
    <cellStyle name="Comma [0] 9 5 3 4 4 2" xfId="12145"/>
    <cellStyle name="Comma [0] 9 5 3 4 4 3" xfId="37494"/>
    <cellStyle name="Comma [0] 9 5 3 4 5" xfId="9346"/>
    <cellStyle name="Comma [0] 9 5 3 4 5 2" xfId="27808"/>
    <cellStyle name="Comma [0] 9 5 3 4 6" xfId="47183"/>
    <cellStyle name="Comma [0] 9 5 3 4 7" xfId="49986"/>
    <cellStyle name="Comma [0] 9 5 3 4 8" xfId="17752"/>
    <cellStyle name="Comma [0] 9 5 3 4 9" xfId="53009"/>
    <cellStyle name="Comma [0] 9 5 3 5" xfId="308"/>
    <cellStyle name="Comma [0] 9 5 3 5 2" xfId="6191"/>
    <cellStyle name="Comma [0] 9 5 3 5 2 2" xfId="14598"/>
    <cellStyle name="Comma [0] 9 5 3 5 2 2 2" xfId="39943"/>
    <cellStyle name="Comma [0] 9 5 3 5 2 3" xfId="30257"/>
    <cellStyle name="Comma [0] 9 5 3 5 2 4" xfId="20200"/>
    <cellStyle name="Comma [0] 9 5 3 5 2 5" xfId="55457"/>
    <cellStyle name="Comma [0] 9 5 3 5 3" xfId="3386"/>
    <cellStyle name="Comma [0] 9 5 3 5 3 2" xfId="11794"/>
    <cellStyle name="Comma [0] 9 5 3 5 3 3" xfId="37143"/>
    <cellStyle name="Comma [0] 9 5 3 5 4" xfId="8995"/>
    <cellStyle name="Comma [0] 9 5 3 5 4 2" xfId="27457"/>
    <cellStyle name="Comma [0] 9 5 3 5 5" xfId="46830"/>
    <cellStyle name="Comma [0] 9 5 3 5 6" xfId="49635"/>
    <cellStyle name="Comma [0] 9 5 3 5 7" xfId="17401"/>
    <cellStyle name="Comma [0] 9 5 3 5 8" xfId="52658"/>
    <cellStyle name="Comma [0] 9 5 3 6" xfId="972"/>
    <cellStyle name="Comma [0] 9 5 3 6 2" xfId="6711"/>
    <cellStyle name="Comma [0] 9 5 3 6 2 2" xfId="15118"/>
    <cellStyle name="Comma [0] 9 5 3 6 2 2 2" xfId="40463"/>
    <cellStyle name="Comma [0] 9 5 3 6 2 3" xfId="30777"/>
    <cellStyle name="Comma [0] 9 5 3 6 2 4" xfId="20720"/>
    <cellStyle name="Comma [0] 9 5 3 6 2 5" xfId="55977"/>
    <cellStyle name="Comma [0] 9 5 3 6 3" xfId="3906"/>
    <cellStyle name="Comma [0] 9 5 3 6 3 2" xfId="12314"/>
    <cellStyle name="Comma [0] 9 5 3 6 3 3" xfId="37662"/>
    <cellStyle name="Comma [0] 9 5 3 6 4" xfId="9514"/>
    <cellStyle name="Comma [0] 9 5 3 6 4 2" xfId="27976"/>
    <cellStyle name="Comma [0] 9 5 3 6 5" xfId="47351"/>
    <cellStyle name="Comma [0] 9 5 3 6 6" xfId="50154"/>
    <cellStyle name="Comma [0] 9 5 3 6 7" xfId="17920"/>
    <cellStyle name="Comma [0] 9 5 3 6 8" xfId="53177"/>
    <cellStyle name="Comma [0] 9 5 3 7" xfId="5999"/>
    <cellStyle name="Comma [0] 9 5 3 7 2" xfId="14406"/>
    <cellStyle name="Comma [0] 9 5 3 7 2 2" xfId="39751"/>
    <cellStyle name="Comma [0] 9 5 3 7 3" xfId="30065"/>
    <cellStyle name="Comma [0] 9 5 3 7 4" xfId="20008"/>
    <cellStyle name="Comma [0] 9 5 3 7 5" xfId="55265"/>
    <cellStyle name="Comma [0] 9 5 3 8" xfId="3194"/>
    <cellStyle name="Comma [0] 9 5 3 8 2" xfId="11602"/>
    <cellStyle name="Comma [0] 9 5 3 8 2 2" xfId="44960"/>
    <cellStyle name="Comma [0] 9 5 3 8 3" xfId="35274"/>
    <cellStyle name="Comma [0] 9 5 3 8 4" xfId="25569"/>
    <cellStyle name="Comma [0] 9 5 3 9" xfId="8806"/>
    <cellStyle name="Comma [0] 9 5 3 9 2" xfId="36954"/>
    <cellStyle name="Comma [0] 9 5 4" xfId="843"/>
    <cellStyle name="Comma [0] 9 5 4 2" xfId="1548"/>
    <cellStyle name="Comma [0] 9 5 4 2 2" xfId="7246"/>
    <cellStyle name="Comma [0] 9 5 4 2 2 2" xfId="15653"/>
    <cellStyle name="Comma [0] 9 5 4 2 2 2 2" xfId="40998"/>
    <cellStyle name="Comma [0] 9 5 4 2 2 3" xfId="31312"/>
    <cellStyle name="Comma [0] 9 5 4 2 2 4" xfId="21255"/>
    <cellStyle name="Comma [0] 9 5 4 2 2 5" xfId="56512"/>
    <cellStyle name="Comma [0] 9 5 4 2 3" xfId="4441"/>
    <cellStyle name="Comma [0] 9 5 4 2 3 2" xfId="12849"/>
    <cellStyle name="Comma [0] 9 5 4 2 3 3" xfId="38197"/>
    <cellStyle name="Comma [0] 9 5 4 2 4" xfId="10049"/>
    <cellStyle name="Comma [0] 9 5 4 2 4 2" xfId="28511"/>
    <cellStyle name="Comma [0] 9 5 4 2 5" xfId="47886"/>
    <cellStyle name="Comma [0] 9 5 4 2 6" xfId="50689"/>
    <cellStyle name="Comma [0] 9 5 4 2 7" xfId="18455"/>
    <cellStyle name="Comma [0] 9 5 4 2 8" xfId="53712"/>
    <cellStyle name="Comma [0] 9 5 4 3" xfId="26194"/>
    <cellStyle name="Comma [0] 9 5 4 3 2" xfId="45568"/>
    <cellStyle name="Comma [0] 9 5 4 3 3" xfId="35882"/>
    <cellStyle name="Comma [0] 9 5 5" xfId="2022"/>
    <cellStyle name="Comma [0] 9 5 5 2" xfId="7676"/>
    <cellStyle name="Comma [0] 9 5 5 2 2" xfId="16083"/>
    <cellStyle name="Comma [0] 9 5 5 2 2 2" xfId="41428"/>
    <cellStyle name="Comma [0] 9 5 5 2 3" xfId="31742"/>
    <cellStyle name="Comma [0] 9 5 5 2 4" xfId="21685"/>
    <cellStyle name="Comma [0] 9 5 5 2 5" xfId="56942"/>
    <cellStyle name="Comma [0] 9 5 5 3" xfId="4871"/>
    <cellStyle name="Comma [0] 9 5 5 3 2" xfId="13279"/>
    <cellStyle name="Comma [0] 9 5 5 3 3" xfId="38627"/>
    <cellStyle name="Comma [0] 9 5 5 4" xfId="10479"/>
    <cellStyle name="Comma [0] 9 5 5 4 2" xfId="28941"/>
    <cellStyle name="Comma [0] 9 5 5 5" xfId="48316"/>
    <cellStyle name="Comma [0] 9 5 5 6" xfId="51119"/>
    <cellStyle name="Comma [0] 9 5 5 7" xfId="18885"/>
    <cellStyle name="Comma [0] 9 5 5 8" xfId="54142"/>
    <cellStyle name="Comma [0] 9 5 6" xfId="2514"/>
    <cellStyle name="Comma [0] 9 5 6 2" xfId="8137"/>
    <cellStyle name="Comma [0] 9 5 6 2 2" xfId="16544"/>
    <cellStyle name="Comma [0] 9 5 6 2 2 2" xfId="41889"/>
    <cellStyle name="Comma [0] 9 5 6 2 3" xfId="32203"/>
    <cellStyle name="Comma [0] 9 5 6 2 4" xfId="22146"/>
    <cellStyle name="Comma [0] 9 5 6 2 5" xfId="57403"/>
    <cellStyle name="Comma [0] 9 5 6 3" xfId="5332"/>
    <cellStyle name="Comma [0] 9 5 6 3 2" xfId="13740"/>
    <cellStyle name="Comma [0] 9 5 6 3 3" xfId="39085"/>
    <cellStyle name="Comma [0] 9 5 6 4" xfId="10937"/>
    <cellStyle name="Comma [0] 9 5 6 4 2" xfId="29399"/>
    <cellStyle name="Comma [0] 9 5 6 5" xfId="48775"/>
    <cellStyle name="Comma [0] 9 5 6 6" xfId="51577"/>
    <cellStyle name="Comma [0] 9 5 6 7" xfId="19343"/>
    <cellStyle name="Comma [0] 9 5 6 8" xfId="54600"/>
    <cellStyle name="Comma [0] 9 5 7" xfId="2942"/>
    <cellStyle name="Comma [0] 9 5 7 2" xfId="8565"/>
    <cellStyle name="Comma [0] 9 5 7 2 2" xfId="16972"/>
    <cellStyle name="Comma [0] 9 5 7 2 2 2" xfId="42317"/>
    <cellStyle name="Comma [0] 9 5 7 2 3" xfId="32631"/>
    <cellStyle name="Comma [0] 9 5 7 2 4" xfId="22574"/>
    <cellStyle name="Comma [0] 9 5 7 2 5" xfId="57831"/>
    <cellStyle name="Comma [0] 9 5 7 3" xfId="5760"/>
    <cellStyle name="Comma [0] 9 5 7 3 2" xfId="14168"/>
    <cellStyle name="Comma [0] 9 5 7 3 3" xfId="39513"/>
    <cellStyle name="Comma [0] 9 5 7 4" xfId="11365"/>
    <cellStyle name="Comma [0] 9 5 7 4 2" xfId="29827"/>
    <cellStyle name="Comma [0] 9 5 7 5" xfId="49203"/>
    <cellStyle name="Comma [0] 9 5 7 6" xfId="52005"/>
    <cellStyle name="Comma [0] 9 5 7 7" xfId="19771"/>
    <cellStyle name="Comma [0] 9 5 7 8" xfId="55028"/>
    <cellStyle name="Comma [0] 9 5 8" xfId="24965"/>
    <cellStyle name="Comma [0] 9 5 8 2" xfId="44361"/>
    <cellStyle name="Comma [0] 9 5 8 3" xfId="34675"/>
    <cellStyle name="Comma [0] 9 5 9" xfId="58071"/>
    <cellStyle name="Comma [0] 9 6" xfId="2020"/>
    <cellStyle name="Comma [0] 9 6 10" xfId="54140"/>
    <cellStyle name="Comma [0] 9 6 2" xfId="7674"/>
    <cellStyle name="Comma [0] 9 6 2 2" xfId="16081"/>
    <cellStyle name="Comma [0] 9 6 2 2 2" xfId="41426"/>
    <cellStyle name="Comma [0] 9 6 2 3" xfId="31740"/>
    <cellStyle name="Comma [0] 9 6 2 4" xfId="21683"/>
    <cellStyle name="Comma [0] 9 6 2 5" xfId="56940"/>
    <cellStyle name="Comma [0] 9 6 3" xfId="4869"/>
    <cellStyle name="Comma [0] 9 6 3 2" xfId="13277"/>
    <cellStyle name="Comma [0] 9 6 3 2 2" xfId="43436"/>
    <cellStyle name="Comma [0] 9 6 3 3" xfId="33750"/>
    <cellStyle name="Comma [0] 9 6 3 4" xfId="23784"/>
    <cellStyle name="Comma [0] 9 6 4" xfId="10477"/>
    <cellStyle name="Comma [0] 9 6 4 2" xfId="45566"/>
    <cellStyle name="Comma [0] 9 6 4 3" xfId="35880"/>
    <cellStyle name="Comma [0] 9 6 4 4" xfId="26192"/>
    <cellStyle name="Comma [0] 9 6 5" xfId="38625"/>
    <cellStyle name="Comma [0] 9 6 6" xfId="28939"/>
    <cellStyle name="Comma [0] 9 6 7" xfId="48314"/>
    <cellStyle name="Comma [0] 9 6 8" xfId="51117"/>
    <cellStyle name="Comma [0] 9 6 9" xfId="18883"/>
    <cellStyle name="Comma [0] 9 7" xfId="2512"/>
    <cellStyle name="Comma [0] 9 7 2" xfId="8135"/>
    <cellStyle name="Comma [0] 9 7 2 2" xfId="16542"/>
    <cellStyle name="Comma [0] 9 7 2 2 2" xfId="41887"/>
    <cellStyle name="Comma [0] 9 7 2 3" xfId="32201"/>
    <cellStyle name="Comma [0] 9 7 2 4" xfId="22144"/>
    <cellStyle name="Comma [0] 9 7 2 5" xfId="57401"/>
    <cellStyle name="Comma [0] 9 7 3" xfId="5330"/>
    <cellStyle name="Comma [0] 9 7 3 2" xfId="13738"/>
    <cellStyle name="Comma [0] 9 7 3 3" xfId="39083"/>
    <cellStyle name="Comma [0] 9 7 4" xfId="10935"/>
    <cellStyle name="Comma [0] 9 7 4 2" xfId="29397"/>
    <cellStyle name="Comma [0] 9 7 5" xfId="48773"/>
    <cellStyle name="Comma [0] 9 7 6" xfId="51575"/>
    <cellStyle name="Comma [0] 9 7 7" xfId="19341"/>
    <cellStyle name="Comma [0] 9 7 8" xfId="54598"/>
    <cellStyle name="Comma [0] 9 8" xfId="2940"/>
    <cellStyle name="Comma [0] 9 8 2" xfId="8563"/>
    <cellStyle name="Comma [0] 9 8 2 2" xfId="16970"/>
    <cellStyle name="Comma [0] 9 8 2 2 2" xfId="42315"/>
    <cellStyle name="Comma [0] 9 8 2 3" xfId="32629"/>
    <cellStyle name="Comma [0] 9 8 2 4" xfId="22572"/>
    <cellStyle name="Comma [0] 9 8 2 5" xfId="57829"/>
    <cellStyle name="Comma [0] 9 8 3" xfId="5758"/>
    <cellStyle name="Comma [0] 9 8 3 2" xfId="14166"/>
    <cellStyle name="Comma [0] 9 8 3 3" xfId="39511"/>
    <cellStyle name="Comma [0] 9 8 4" xfId="11363"/>
    <cellStyle name="Comma [0] 9 8 4 2" xfId="29825"/>
    <cellStyle name="Comma [0] 9 8 5" xfId="49201"/>
    <cellStyle name="Comma [0] 9 8 6" xfId="52003"/>
    <cellStyle name="Comma [0] 9 8 7" xfId="19769"/>
    <cellStyle name="Comma [0] 9 8 8" xfId="55026"/>
    <cellStyle name="Comma [0] 9 9" xfId="6188"/>
    <cellStyle name="Comma [0] 9 9 2" xfId="14595"/>
    <cellStyle name="Comma [0] 9 9 2 2" xfId="39940"/>
    <cellStyle name="Comma [0] 9 9 3" xfId="30254"/>
    <cellStyle name="Comma [0] 9 9 4" xfId="20197"/>
    <cellStyle name="Comma [0] 9 9 5" xfId="55454"/>
    <cellStyle name="Comma 10" xfId="309"/>
    <cellStyle name="Comma 10 10" xfId="105"/>
    <cellStyle name="Comma 10 10 10" xfId="2945"/>
    <cellStyle name="Comma 10 10 10 2" xfId="8568"/>
    <cellStyle name="Comma 10 10 10 2 2" xfId="16975"/>
    <cellStyle name="Comma 10 10 10 2 2 2" xfId="42320"/>
    <cellStyle name="Comma 10 10 10 2 3" xfId="32634"/>
    <cellStyle name="Comma 10 10 10 2 4" xfId="22577"/>
    <cellStyle name="Comma 10 10 10 2 5" xfId="57834"/>
    <cellStyle name="Comma 10 10 10 3" xfId="5763"/>
    <cellStyle name="Comma 10 10 10 3 2" xfId="14171"/>
    <cellStyle name="Comma 10 10 10 3 3" xfId="39516"/>
    <cellStyle name="Comma 10 10 10 4" xfId="11368"/>
    <cellStyle name="Comma 10 10 10 4 2" xfId="29830"/>
    <cellStyle name="Comma 10 10 10 5" xfId="49206"/>
    <cellStyle name="Comma 10 10 10 6" xfId="52008"/>
    <cellStyle name="Comma 10 10 10 7" xfId="19774"/>
    <cellStyle name="Comma 10 10 10 8" xfId="55031"/>
    <cellStyle name="Comma 10 10 10 9" xfId="58119"/>
    <cellStyle name="Comma 10 10 11" xfId="6007"/>
    <cellStyle name="Comma 10 10 11 2" xfId="14414"/>
    <cellStyle name="Comma 10 10 11 2 2" xfId="39759"/>
    <cellStyle name="Comma 10 10 11 3" xfId="30073"/>
    <cellStyle name="Comma 10 10 11 4" xfId="20016"/>
    <cellStyle name="Comma 10 10 11 5" xfId="55273"/>
    <cellStyle name="Comma 10 10 12" xfId="3202"/>
    <cellStyle name="Comma 10 10 12 2" xfId="11610"/>
    <cellStyle name="Comma 10 10 12 2 2" xfId="44364"/>
    <cellStyle name="Comma 10 10 12 3" xfId="34678"/>
    <cellStyle name="Comma 10 10 12 4" xfId="24968"/>
    <cellStyle name="Comma 10 10 13" xfId="8814"/>
    <cellStyle name="Comma 10 10 13 2" xfId="36962"/>
    <cellStyle name="Comma 10 10 14" xfId="27276"/>
    <cellStyle name="Comma 10 10 15" xfId="46649"/>
    <cellStyle name="Comma 10 10 16" xfId="49454"/>
    <cellStyle name="Comma 10 10 17" xfId="17220"/>
    <cellStyle name="Comma 10 10 18" xfId="52477"/>
    <cellStyle name="Comma 10 10 2" xfId="310"/>
    <cellStyle name="Comma 10 10 2 10" xfId="52660"/>
    <cellStyle name="Comma 10 10 2 2" xfId="974"/>
    <cellStyle name="Comma 10 10 2 2 2" xfId="6713"/>
    <cellStyle name="Comma 10 10 2 2 2 2" xfId="15120"/>
    <cellStyle name="Comma 10 10 2 2 2 2 2" xfId="40465"/>
    <cellStyle name="Comma 10 10 2 2 2 3" xfId="30779"/>
    <cellStyle name="Comma 10 10 2 2 2 4" xfId="20722"/>
    <cellStyle name="Comma 10 10 2 2 2 5" xfId="55979"/>
    <cellStyle name="Comma 10 10 2 2 3" xfId="3908"/>
    <cellStyle name="Comma 10 10 2 2 3 2" xfId="12316"/>
    <cellStyle name="Comma 10 10 2 2 3 2 2" xfId="46163"/>
    <cellStyle name="Comma 10 10 2 2 3 3" xfId="36477"/>
    <cellStyle name="Comma 10 10 2 2 3 4" xfId="26790"/>
    <cellStyle name="Comma 10 10 2 2 4" xfId="9516"/>
    <cellStyle name="Comma 10 10 2 2 4 2" xfId="37664"/>
    <cellStyle name="Comma 10 10 2 2 5" xfId="27978"/>
    <cellStyle name="Comma 10 10 2 2 6" xfId="47353"/>
    <cellStyle name="Comma 10 10 2 2 7" xfId="50156"/>
    <cellStyle name="Comma 10 10 2 2 8" xfId="17922"/>
    <cellStyle name="Comma 10 10 2 2 9" xfId="53179"/>
    <cellStyle name="Comma 10 10 2 3" xfId="6193"/>
    <cellStyle name="Comma 10 10 2 3 2" xfId="14600"/>
    <cellStyle name="Comma 10 10 2 3 2 2" xfId="39945"/>
    <cellStyle name="Comma 10 10 2 3 3" xfId="30259"/>
    <cellStyle name="Comma 10 10 2 3 4" xfId="20202"/>
    <cellStyle name="Comma 10 10 2 3 5" xfId="55459"/>
    <cellStyle name="Comma 10 10 2 4" xfId="3388"/>
    <cellStyle name="Comma 10 10 2 4 2" xfId="11796"/>
    <cellStyle name="Comma 10 10 2 4 2 2" xfId="44963"/>
    <cellStyle name="Comma 10 10 2 4 3" xfId="35277"/>
    <cellStyle name="Comma 10 10 2 4 4" xfId="25572"/>
    <cellStyle name="Comma 10 10 2 5" xfId="8997"/>
    <cellStyle name="Comma 10 10 2 5 2" xfId="37145"/>
    <cellStyle name="Comma 10 10 2 6" xfId="27459"/>
    <cellStyle name="Comma 10 10 2 7" xfId="46832"/>
    <cellStyle name="Comma 10 10 2 8" xfId="49637"/>
    <cellStyle name="Comma 10 10 2 9" xfId="17403"/>
    <cellStyle name="Comma 10 10 3" xfId="707"/>
    <cellStyle name="Comma 10 10 3 10" xfId="52915"/>
    <cellStyle name="Comma 10 10 3 2" xfId="1158"/>
    <cellStyle name="Comma 10 10 3 2 2" xfId="6897"/>
    <cellStyle name="Comma 10 10 3 2 2 2" xfId="15304"/>
    <cellStyle name="Comma 10 10 3 2 2 2 2" xfId="40649"/>
    <cellStyle name="Comma 10 10 3 2 2 3" xfId="30963"/>
    <cellStyle name="Comma 10 10 3 2 2 4" xfId="20906"/>
    <cellStyle name="Comma 10 10 3 2 2 5" xfId="56163"/>
    <cellStyle name="Comma 10 10 3 2 3" xfId="4092"/>
    <cellStyle name="Comma 10 10 3 2 3 2" xfId="12500"/>
    <cellStyle name="Comma 10 10 3 2 3 3" xfId="37848"/>
    <cellStyle name="Comma 10 10 3 2 4" xfId="9700"/>
    <cellStyle name="Comma 10 10 3 2 4 2" xfId="28162"/>
    <cellStyle name="Comma 10 10 3 2 5" xfId="47537"/>
    <cellStyle name="Comma 10 10 3 2 6" xfId="50340"/>
    <cellStyle name="Comma 10 10 3 2 7" xfId="18106"/>
    <cellStyle name="Comma 10 10 3 2 8" xfId="53363"/>
    <cellStyle name="Comma 10 10 3 3" xfId="6448"/>
    <cellStyle name="Comma 10 10 3 3 2" xfId="14855"/>
    <cellStyle name="Comma 10 10 3 3 2 2" xfId="40200"/>
    <cellStyle name="Comma 10 10 3 3 3" xfId="30514"/>
    <cellStyle name="Comma 10 10 3 3 4" xfId="20457"/>
    <cellStyle name="Comma 10 10 3 3 5" xfId="55714"/>
    <cellStyle name="Comma 10 10 3 4" xfId="3643"/>
    <cellStyle name="Comma 10 10 3 4 2" xfId="12051"/>
    <cellStyle name="Comma 10 10 3 4 2 2" xfId="45571"/>
    <cellStyle name="Comma 10 10 3 4 3" xfId="35885"/>
    <cellStyle name="Comma 10 10 3 4 4" xfId="26197"/>
    <cellStyle name="Comma 10 10 3 5" xfId="9252"/>
    <cellStyle name="Comma 10 10 3 5 2" xfId="37400"/>
    <cellStyle name="Comma 10 10 3 6" xfId="27714"/>
    <cellStyle name="Comma 10 10 3 7" xfId="47088"/>
    <cellStyle name="Comma 10 10 3 8" xfId="49892"/>
    <cellStyle name="Comma 10 10 3 9" xfId="17658"/>
    <cellStyle name="Comma 10 10 4" xfId="760"/>
    <cellStyle name="Comma 10 10 4 2" xfId="1208"/>
    <cellStyle name="Comma 10 10 4 2 2" xfId="6947"/>
    <cellStyle name="Comma 10 10 4 2 2 2" xfId="15354"/>
    <cellStyle name="Comma 10 10 4 2 2 2 2" xfId="40699"/>
    <cellStyle name="Comma 10 10 4 2 2 3" xfId="31013"/>
    <cellStyle name="Comma 10 10 4 2 2 4" xfId="20956"/>
    <cellStyle name="Comma 10 10 4 2 2 5" xfId="56213"/>
    <cellStyle name="Comma 10 10 4 2 3" xfId="4142"/>
    <cellStyle name="Comma 10 10 4 2 3 2" xfId="12550"/>
    <cellStyle name="Comma 10 10 4 2 3 3" xfId="37898"/>
    <cellStyle name="Comma 10 10 4 2 4" xfId="9750"/>
    <cellStyle name="Comma 10 10 4 2 4 2" xfId="28212"/>
    <cellStyle name="Comma 10 10 4 2 5" xfId="47587"/>
    <cellStyle name="Comma 10 10 4 2 6" xfId="50390"/>
    <cellStyle name="Comma 10 10 4 2 7" xfId="18156"/>
    <cellStyle name="Comma 10 10 4 2 8" xfId="53413"/>
    <cellStyle name="Comma 10 10 4 3" xfId="6500"/>
    <cellStyle name="Comma 10 10 4 3 2" xfId="14907"/>
    <cellStyle name="Comma 10 10 4 3 2 2" xfId="40252"/>
    <cellStyle name="Comma 10 10 4 3 3" xfId="30566"/>
    <cellStyle name="Comma 10 10 4 3 4" xfId="20509"/>
    <cellStyle name="Comma 10 10 4 3 5" xfId="55766"/>
    <cellStyle name="Comma 10 10 4 4" xfId="3695"/>
    <cellStyle name="Comma 10 10 4 4 2" xfId="12103"/>
    <cellStyle name="Comma 10 10 4 4 3" xfId="37452"/>
    <cellStyle name="Comma 10 10 4 5" xfId="9304"/>
    <cellStyle name="Comma 10 10 4 5 2" xfId="27766"/>
    <cellStyle name="Comma 10 10 4 6" xfId="47141"/>
    <cellStyle name="Comma 10 10 4 7" xfId="49944"/>
    <cellStyle name="Comma 10 10 4 8" xfId="17710"/>
    <cellStyle name="Comma 10 10 4 9" xfId="52967"/>
    <cellStyle name="Comma 10 10 5" xfId="810"/>
    <cellStyle name="Comma 10 10 5 2" xfId="1258"/>
    <cellStyle name="Comma 10 10 5 2 2" xfId="6997"/>
    <cellStyle name="Comma 10 10 5 2 2 2" xfId="15404"/>
    <cellStyle name="Comma 10 10 5 2 2 2 2" xfId="40749"/>
    <cellStyle name="Comma 10 10 5 2 2 3" xfId="31063"/>
    <cellStyle name="Comma 10 10 5 2 2 4" xfId="21006"/>
    <cellStyle name="Comma 10 10 5 2 2 5" xfId="56263"/>
    <cellStyle name="Comma 10 10 5 2 3" xfId="4192"/>
    <cellStyle name="Comma 10 10 5 2 3 2" xfId="12600"/>
    <cellStyle name="Comma 10 10 5 2 3 3" xfId="37948"/>
    <cellStyle name="Comma 10 10 5 2 4" xfId="9800"/>
    <cellStyle name="Comma 10 10 5 2 4 2" xfId="28262"/>
    <cellStyle name="Comma 10 10 5 2 5" xfId="47637"/>
    <cellStyle name="Comma 10 10 5 2 6" xfId="50440"/>
    <cellStyle name="Comma 10 10 5 2 7" xfId="18206"/>
    <cellStyle name="Comma 10 10 5 2 8" xfId="53463"/>
    <cellStyle name="Comma 10 10 5 3" xfId="6550"/>
    <cellStyle name="Comma 10 10 5 3 2" xfId="14957"/>
    <cellStyle name="Comma 10 10 5 3 2 2" xfId="40302"/>
    <cellStyle name="Comma 10 10 5 3 3" xfId="30616"/>
    <cellStyle name="Comma 10 10 5 3 4" xfId="20559"/>
    <cellStyle name="Comma 10 10 5 3 5" xfId="55816"/>
    <cellStyle name="Comma 10 10 5 4" xfId="3745"/>
    <cellStyle name="Comma 10 10 5 4 2" xfId="12153"/>
    <cellStyle name="Comma 10 10 5 4 3" xfId="37502"/>
    <cellStyle name="Comma 10 10 5 5" xfId="9354"/>
    <cellStyle name="Comma 10 10 5 5 2" xfId="27816"/>
    <cellStyle name="Comma 10 10 5 6" xfId="47191"/>
    <cellStyle name="Comma 10 10 5 7" xfId="49994"/>
    <cellStyle name="Comma 10 10 5 8" xfId="17760"/>
    <cellStyle name="Comma 10 10 5 9" xfId="53017"/>
    <cellStyle name="Comma 10 10 6" xfId="1551"/>
    <cellStyle name="Comma 10 10 6 2" xfId="7249"/>
    <cellStyle name="Comma 10 10 6 2 2" xfId="15656"/>
    <cellStyle name="Comma 10 10 6 2 2 2" xfId="41001"/>
    <cellStyle name="Comma 10 10 6 2 3" xfId="31315"/>
    <cellStyle name="Comma 10 10 6 2 4" xfId="21258"/>
    <cellStyle name="Comma 10 10 6 2 5" xfId="56515"/>
    <cellStyle name="Comma 10 10 6 3" xfId="4444"/>
    <cellStyle name="Comma 10 10 6 3 2" xfId="12852"/>
    <cellStyle name="Comma 10 10 6 3 3" xfId="38200"/>
    <cellStyle name="Comma 10 10 6 4" xfId="10052"/>
    <cellStyle name="Comma 10 10 6 4 2" xfId="28514"/>
    <cellStyle name="Comma 10 10 6 5" xfId="47889"/>
    <cellStyle name="Comma 10 10 6 6" xfId="50692"/>
    <cellStyle name="Comma 10 10 6 7" xfId="18458"/>
    <cellStyle name="Comma 10 10 6 8" xfId="53715"/>
    <cellStyle name="Comma 10 10 7" xfId="2025"/>
    <cellStyle name="Comma 10 10 7 2" xfId="7679"/>
    <cellStyle name="Comma 10 10 7 2 2" xfId="16086"/>
    <cellStyle name="Comma 10 10 7 2 2 2" xfId="41431"/>
    <cellStyle name="Comma 10 10 7 2 3" xfId="31745"/>
    <cellStyle name="Comma 10 10 7 2 4" xfId="21688"/>
    <cellStyle name="Comma 10 10 7 2 5" xfId="56945"/>
    <cellStyle name="Comma 10 10 7 3" xfId="4874"/>
    <cellStyle name="Comma 10 10 7 3 2" xfId="13282"/>
    <cellStyle name="Comma 10 10 7 3 3" xfId="38630"/>
    <cellStyle name="Comma 10 10 7 4" xfId="10482"/>
    <cellStyle name="Comma 10 10 7 4 2" xfId="28944"/>
    <cellStyle name="Comma 10 10 7 5" xfId="48319"/>
    <cellStyle name="Comma 10 10 7 6" xfId="51122"/>
    <cellStyle name="Comma 10 10 7 7" xfId="18888"/>
    <cellStyle name="Comma 10 10 7 8" xfId="54145"/>
    <cellStyle name="Comma 10 10 8" xfId="2295"/>
    <cellStyle name="Comma 10 10 8 2" xfId="7918"/>
    <cellStyle name="Comma 10 10 8 2 2" xfId="16325"/>
    <cellStyle name="Comma 10 10 8 2 2 2" xfId="41670"/>
    <cellStyle name="Comma 10 10 8 2 3" xfId="31984"/>
    <cellStyle name="Comma 10 10 8 2 4" xfId="21927"/>
    <cellStyle name="Comma 10 10 8 2 5" xfId="57184"/>
    <cellStyle name="Comma 10 10 8 2 6" xfId="58121"/>
    <cellStyle name="Comma 10 10 8 3" xfId="5113"/>
    <cellStyle name="Comma 10 10 8 3 2" xfId="13521"/>
    <cellStyle name="Comma 10 10 9" xfId="2517"/>
    <cellStyle name="Comma 10 10 9 2" xfId="8140"/>
    <cellStyle name="Comma 10 10 9 2 2" xfId="16547"/>
    <cellStyle name="Comma 10 10 9 2 2 2" xfId="41892"/>
    <cellStyle name="Comma 10 10 9 2 3" xfId="32206"/>
    <cellStyle name="Comma 10 10 9 2 4" xfId="22149"/>
    <cellStyle name="Comma 10 10 9 2 5" xfId="57406"/>
    <cellStyle name="Comma 10 10 9 3" xfId="5335"/>
    <cellStyle name="Comma 10 10 9 3 2" xfId="13743"/>
    <cellStyle name="Comma 10 10 9 3 3" xfId="39088"/>
    <cellStyle name="Comma 10 10 9 4" xfId="10940"/>
    <cellStyle name="Comma 10 10 9 4 2" xfId="29402"/>
    <cellStyle name="Comma 10 10 9 5" xfId="48778"/>
    <cellStyle name="Comma 10 10 9 6" xfId="51580"/>
    <cellStyle name="Comma 10 10 9 7" xfId="19346"/>
    <cellStyle name="Comma 10 10 9 8" xfId="54603"/>
    <cellStyle name="Comma 10 11" xfId="2729"/>
    <cellStyle name="Comma 10 11 2" xfId="8352"/>
    <cellStyle name="Comma 10 11 2 2" xfId="16759"/>
    <cellStyle name="Comma 10 11 2 2 2" xfId="42104"/>
    <cellStyle name="Comma 10 11 2 3" xfId="32418"/>
    <cellStyle name="Comma 10 11 2 4" xfId="22361"/>
    <cellStyle name="Comma 10 11 2 5" xfId="57618"/>
    <cellStyle name="Comma 10 11 3" xfId="5547"/>
    <cellStyle name="Comma 10 11 3 2" xfId="13955"/>
    <cellStyle name="Comma 10 11 3 3" xfId="39300"/>
    <cellStyle name="Comma 10 11 4" xfId="11152"/>
    <cellStyle name="Comma 10 11 4 2" xfId="29614"/>
    <cellStyle name="Comma 10 11 5" xfId="48990"/>
    <cellStyle name="Comma 10 11 6" xfId="51792"/>
    <cellStyle name="Comma 10 11 7" xfId="19558"/>
    <cellStyle name="Comma 10 11 8" xfId="54815"/>
    <cellStyle name="Comma 10 12" xfId="6192"/>
    <cellStyle name="Comma 10 12 2" xfId="14599"/>
    <cellStyle name="Comma 10 12 2 2" xfId="39944"/>
    <cellStyle name="Comma 10 12 3" xfId="30258"/>
    <cellStyle name="Comma 10 12 4" xfId="20201"/>
    <cellStyle name="Comma 10 12 5" xfId="55458"/>
    <cellStyle name="Comma 10 13" xfId="3387"/>
    <cellStyle name="Comma 10 13 2" xfId="11795"/>
    <cellStyle name="Comma 10 13 2 2" xfId="42642"/>
    <cellStyle name="Comma 10 13 3" xfId="32956"/>
    <cellStyle name="Comma 10 13 4" xfId="22899"/>
    <cellStyle name="Comma 10 14" xfId="8996"/>
    <cellStyle name="Comma 10 14 2" xfId="42909"/>
    <cellStyle name="Comma 10 14 3" xfId="33223"/>
    <cellStyle name="Comma 10 14 4" xfId="23166"/>
    <cellStyle name="Comma 10 15" xfId="24967"/>
    <cellStyle name="Comma 10 15 2" xfId="44363"/>
    <cellStyle name="Comma 10 15 3" xfId="34677"/>
    <cellStyle name="Comma 10 16" xfId="37144"/>
    <cellStyle name="Comma 10 17" xfId="27458"/>
    <cellStyle name="Comma 10 18" xfId="46831"/>
    <cellStyle name="Comma 10 19" xfId="49636"/>
    <cellStyle name="Comma 10 2" xfId="21"/>
    <cellStyle name="Comma 10 2 10" xfId="24969"/>
    <cellStyle name="Comma 10 2 10 2" xfId="44365"/>
    <cellStyle name="Comma 10 2 10 3" xfId="34679"/>
    <cellStyle name="Comma 10 2 2" xfId="113"/>
    <cellStyle name="Comma 10 2 2 10" xfId="2947"/>
    <cellStyle name="Comma 10 2 2 10 2" xfId="8570"/>
    <cellStyle name="Comma 10 2 2 10 2 2" xfId="16977"/>
    <cellStyle name="Comma 10 2 2 10 2 2 2" xfId="42322"/>
    <cellStyle name="Comma 10 2 2 10 2 3" xfId="32636"/>
    <cellStyle name="Comma 10 2 2 10 2 4" xfId="22579"/>
    <cellStyle name="Comma 10 2 2 10 2 5" xfId="57836"/>
    <cellStyle name="Comma 10 2 2 10 3" xfId="5765"/>
    <cellStyle name="Comma 10 2 2 10 3 2" xfId="14173"/>
    <cellStyle name="Comma 10 2 2 10 3 3" xfId="39518"/>
    <cellStyle name="Comma 10 2 2 10 4" xfId="11370"/>
    <cellStyle name="Comma 10 2 2 10 4 2" xfId="29832"/>
    <cellStyle name="Comma 10 2 2 10 5" xfId="49208"/>
    <cellStyle name="Comma 10 2 2 10 6" xfId="52010"/>
    <cellStyle name="Comma 10 2 2 10 7" xfId="19776"/>
    <cellStyle name="Comma 10 2 2 10 8" xfId="55033"/>
    <cellStyle name="Comma 10 2 2 11" xfId="6010"/>
    <cellStyle name="Comma 10 2 2 11 2" xfId="14417"/>
    <cellStyle name="Comma 10 2 2 11 2 2" xfId="39762"/>
    <cellStyle name="Comma 10 2 2 11 3" xfId="30076"/>
    <cellStyle name="Comma 10 2 2 11 4" xfId="20019"/>
    <cellStyle name="Comma 10 2 2 11 5" xfId="55276"/>
    <cellStyle name="Comma 10 2 2 12" xfId="3205"/>
    <cellStyle name="Comma 10 2 2 12 2" xfId="11613"/>
    <cellStyle name="Comma 10 2 2 12 2 2" xfId="42643"/>
    <cellStyle name="Comma 10 2 2 12 3" xfId="32957"/>
    <cellStyle name="Comma 10 2 2 12 4" xfId="22900"/>
    <cellStyle name="Comma 10 2 2 13" xfId="8817"/>
    <cellStyle name="Comma 10 2 2 13 2" xfId="42911"/>
    <cellStyle name="Comma 10 2 2 13 3" xfId="33225"/>
    <cellStyle name="Comma 10 2 2 13 4" xfId="23168"/>
    <cellStyle name="Comma 10 2 2 14" xfId="24970"/>
    <cellStyle name="Comma 10 2 2 14 2" xfId="44366"/>
    <cellStyle name="Comma 10 2 2 14 3" xfId="34680"/>
    <cellStyle name="Comma 10 2 2 15" xfId="36965"/>
    <cellStyle name="Comma 10 2 2 16" xfId="27279"/>
    <cellStyle name="Comma 10 2 2 17" xfId="46652"/>
    <cellStyle name="Comma 10 2 2 18" xfId="49457"/>
    <cellStyle name="Comma 10 2 2 19" xfId="17223"/>
    <cellStyle name="Comma 10 2 2 2" xfId="312"/>
    <cellStyle name="Comma 10 2 2 2 10" xfId="17405"/>
    <cellStyle name="Comma 10 2 2 2 11" xfId="52662"/>
    <cellStyle name="Comma 10 2 2 2 2" xfId="976"/>
    <cellStyle name="Comma 10 2 2 2 2 2" xfId="6715"/>
    <cellStyle name="Comma 10 2 2 2 2 2 2" xfId="15122"/>
    <cellStyle name="Comma 10 2 2 2 2 2 2 2" xfId="46481"/>
    <cellStyle name="Comma 10 2 2 2 2 2 2 3" xfId="36795"/>
    <cellStyle name="Comma 10 2 2 2 2 2 2 4" xfId="27108"/>
    <cellStyle name="Comma 10 2 2 2 2 2 3" xfId="40467"/>
    <cellStyle name="Comma 10 2 2 2 2 2 4" xfId="30781"/>
    <cellStyle name="Comma 10 2 2 2 2 2 5" xfId="20724"/>
    <cellStyle name="Comma 10 2 2 2 2 2 6" xfId="55981"/>
    <cellStyle name="Comma 10 2 2 2 2 3" xfId="3910"/>
    <cellStyle name="Comma 10 2 2 2 2 3 2" xfId="12318"/>
    <cellStyle name="Comma 10 2 2 2 2 3 2 2" xfId="45281"/>
    <cellStyle name="Comma 10 2 2 2 2 3 3" xfId="35595"/>
    <cellStyle name="Comma 10 2 2 2 2 3 4" xfId="25891"/>
    <cellStyle name="Comma 10 2 2 2 2 4" xfId="9518"/>
    <cellStyle name="Comma 10 2 2 2 2 4 2" xfId="37666"/>
    <cellStyle name="Comma 10 2 2 2 2 5" xfId="27980"/>
    <cellStyle name="Comma 10 2 2 2 2 6" xfId="47355"/>
    <cellStyle name="Comma 10 2 2 2 2 7" xfId="50158"/>
    <cellStyle name="Comma 10 2 2 2 2 8" xfId="17924"/>
    <cellStyle name="Comma 10 2 2 2 2 9" xfId="53181"/>
    <cellStyle name="Comma 10 2 2 2 3" xfId="6195"/>
    <cellStyle name="Comma 10 2 2 2 3 2" xfId="14602"/>
    <cellStyle name="Comma 10 2 2 2 3 2 2" xfId="45888"/>
    <cellStyle name="Comma 10 2 2 2 3 2 3" xfId="36202"/>
    <cellStyle name="Comma 10 2 2 2 3 2 4" xfId="26514"/>
    <cellStyle name="Comma 10 2 2 2 3 3" xfId="39947"/>
    <cellStyle name="Comma 10 2 2 2 3 4" xfId="30261"/>
    <cellStyle name="Comma 10 2 2 2 3 5" xfId="20204"/>
    <cellStyle name="Comma 10 2 2 2 3 6" xfId="55461"/>
    <cellStyle name="Comma 10 2 2 2 4" xfId="3390"/>
    <cellStyle name="Comma 10 2 2 2 4 2" xfId="11798"/>
    <cellStyle name="Comma 10 2 2 2 4 2 2" xfId="43437"/>
    <cellStyle name="Comma 10 2 2 2 4 3" xfId="33751"/>
    <cellStyle name="Comma 10 2 2 2 4 4" xfId="23785"/>
    <cellStyle name="Comma 10 2 2 2 5" xfId="8999"/>
    <cellStyle name="Comma 10 2 2 2 5 2" xfId="44688"/>
    <cellStyle name="Comma 10 2 2 2 5 3" xfId="35002"/>
    <cellStyle name="Comma 10 2 2 2 5 4" xfId="25293"/>
    <cellStyle name="Comma 10 2 2 2 6" xfId="37147"/>
    <cellStyle name="Comma 10 2 2 2 7" xfId="27461"/>
    <cellStyle name="Comma 10 2 2 2 8" xfId="46834"/>
    <cellStyle name="Comma 10 2 2 2 9" xfId="49639"/>
    <cellStyle name="Comma 10 2 2 20" xfId="52331"/>
    <cellStyle name="Comma 10 2 2 21" xfId="52480"/>
    <cellStyle name="Comma 10 2 2 3" xfId="710"/>
    <cellStyle name="Comma 10 2 2 3 10" xfId="17661"/>
    <cellStyle name="Comma 10 2 2 3 11" xfId="52918"/>
    <cellStyle name="Comma 10 2 2 3 2" xfId="1161"/>
    <cellStyle name="Comma 10 2 2 3 2 2" xfId="6900"/>
    <cellStyle name="Comma 10 2 2 3 2 2 2" xfId="15307"/>
    <cellStyle name="Comma 10 2 2 3 2 2 2 2" xfId="40652"/>
    <cellStyle name="Comma 10 2 2 3 2 2 3" xfId="30966"/>
    <cellStyle name="Comma 10 2 2 3 2 2 4" xfId="20909"/>
    <cellStyle name="Comma 10 2 2 3 2 2 5" xfId="56166"/>
    <cellStyle name="Comma 10 2 2 3 2 3" xfId="4095"/>
    <cellStyle name="Comma 10 2 2 3 2 3 2" xfId="12503"/>
    <cellStyle name="Comma 10 2 2 3 2 3 2 2" xfId="46165"/>
    <cellStyle name="Comma 10 2 2 3 2 3 3" xfId="36479"/>
    <cellStyle name="Comma 10 2 2 3 2 3 4" xfId="26792"/>
    <cellStyle name="Comma 10 2 2 3 2 4" xfId="9703"/>
    <cellStyle name="Comma 10 2 2 3 2 4 2" xfId="37851"/>
    <cellStyle name="Comma 10 2 2 3 2 5" xfId="28165"/>
    <cellStyle name="Comma 10 2 2 3 2 6" xfId="47540"/>
    <cellStyle name="Comma 10 2 2 3 2 7" xfId="50343"/>
    <cellStyle name="Comma 10 2 2 3 2 8" xfId="18109"/>
    <cellStyle name="Comma 10 2 2 3 2 9" xfId="53366"/>
    <cellStyle name="Comma 10 2 2 3 3" xfId="6451"/>
    <cellStyle name="Comma 10 2 2 3 3 2" xfId="14858"/>
    <cellStyle name="Comma 10 2 2 3 3 2 2" xfId="40203"/>
    <cellStyle name="Comma 10 2 2 3 3 3" xfId="30517"/>
    <cellStyle name="Comma 10 2 2 3 3 4" xfId="20460"/>
    <cellStyle name="Comma 10 2 2 3 3 5" xfId="55717"/>
    <cellStyle name="Comma 10 2 2 3 4" xfId="3646"/>
    <cellStyle name="Comma 10 2 2 3 4 2" xfId="12054"/>
    <cellStyle name="Comma 10 2 2 3 4 2 2" xfId="43438"/>
    <cellStyle name="Comma 10 2 2 3 4 3" xfId="33752"/>
    <cellStyle name="Comma 10 2 2 3 4 4" xfId="23786"/>
    <cellStyle name="Comma 10 2 2 3 5" xfId="9255"/>
    <cellStyle name="Comma 10 2 2 3 5 2" xfId="44965"/>
    <cellStyle name="Comma 10 2 2 3 5 3" xfId="35279"/>
    <cellStyle name="Comma 10 2 2 3 5 4" xfId="25574"/>
    <cellStyle name="Comma 10 2 2 3 6" xfId="37403"/>
    <cellStyle name="Comma 10 2 2 3 7" xfId="27717"/>
    <cellStyle name="Comma 10 2 2 3 8" xfId="47091"/>
    <cellStyle name="Comma 10 2 2 3 9" xfId="49895"/>
    <cellStyle name="Comma 10 2 2 4" xfId="763"/>
    <cellStyle name="Comma 10 2 2 4 10" xfId="17713"/>
    <cellStyle name="Comma 10 2 2 4 11" xfId="52970"/>
    <cellStyle name="Comma 10 2 2 4 2" xfId="1211"/>
    <cellStyle name="Comma 10 2 2 4 2 2" xfId="6950"/>
    <cellStyle name="Comma 10 2 2 4 2 2 2" xfId="15357"/>
    <cellStyle name="Comma 10 2 2 4 2 2 2 2" xfId="40702"/>
    <cellStyle name="Comma 10 2 2 4 2 2 3" xfId="31016"/>
    <cellStyle name="Comma 10 2 2 4 2 2 4" xfId="20959"/>
    <cellStyle name="Comma 10 2 2 4 2 2 5" xfId="56216"/>
    <cellStyle name="Comma 10 2 2 4 2 3" xfId="4145"/>
    <cellStyle name="Comma 10 2 2 4 2 3 2" xfId="12553"/>
    <cellStyle name="Comma 10 2 2 4 2 3 3" xfId="37901"/>
    <cellStyle name="Comma 10 2 2 4 2 4" xfId="9753"/>
    <cellStyle name="Comma 10 2 2 4 2 4 2" xfId="28215"/>
    <cellStyle name="Comma 10 2 2 4 2 5" xfId="47590"/>
    <cellStyle name="Comma 10 2 2 4 2 6" xfId="50393"/>
    <cellStyle name="Comma 10 2 2 4 2 7" xfId="18159"/>
    <cellStyle name="Comma 10 2 2 4 2 8" xfId="53416"/>
    <cellStyle name="Comma 10 2 2 4 3" xfId="6503"/>
    <cellStyle name="Comma 10 2 2 4 3 2" xfId="14910"/>
    <cellStyle name="Comma 10 2 2 4 3 2 2" xfId="40255"/>
    <cellStyle name="Comma 10 2 2 4 3 3" xfId="30569"/>
    <cellStyle name="Comma 10 2 2 4 3 4" xfId="20512"/>
    <cellStyle name="Comma 10 2 2 4 3 5" xfId="55769"/>
    <cellStyle name="Comma 10 2 2 4 4" xfId="3698"/>
    <cellStyle name="Comma 10 2 2 4 4 2" xfId="12106"/>
    <cellStyle name="Comma 10 2 2 4 4 2 2" xfId="43439"/>
    <cellStyle name="Comma 10 2 2 4 4 3" xfId="33753"/>
    <cellStyle name="Comma 10 2 2 4 4 4" xfId="23787"/>
    <cellStyle name="Comma 10 2 2 4 5" xfId="9307"/>
    <cellStyle name="Comma 10 2 2 4 5 2" xfId="45573"/>
    <cellStyle name="Comma 10 2 2 4 5 3" xfId="35887"/>
    <cellStyle name="Comma 10 2 2 4 5 4" xfId="26199"/>
    <cellStyle name="Comma 10 2 2 4 6" xfId="37455"/>
    <cellStyle name="Comma 10 2 2 4 7" xfId="27769"/>
    <cellStyle name="Comma 10 2 2 4 8" xfId="47144"/>
    <cellStyle name="Comma 10 2 2 4 9" xfId="49947"/>
    <cellStyle name="Comma 10 2 2 5" xfId="814"/>
    <cellStyle name="Comma 10 2 2 5 10" xfId="53021"/>
    <cellStyle name="Comma 10 2 2 5 2" xfId="1262"/>
    <cellStyle name="Comma 10 2 2 5 2 2" xfId="7001"/>
    <cellStyle name="Comma 10 2 2 5 2 2 2" xfId="15408"/>
    <cellStyle name="Comma 10 2 2 5 2 2 2 2" xfId="40753"/>
    <cellStyle name="Comma 10 2 2 5 2 2 3" xfId="31067"/>
    <cellStyle name="Comma 10 2 2 5 2 2 4" xfId="21010"/>
    <cellStyle name="Comma 10 2 2 5 2 2 5" xfId="56267"/>
    <cellStyle name="Comma 10 2 2 5 2 3" xfId="4196"/>
    <cellStyle name="Comma 10 2 2 5 2 3 2" xfId="12604"/>
    <cellStyle name="Comma 10 2 2 5 2 3 3" xfId="37952"/>
    <cellStyle name="Comma 10 2 2 5 2 4" xfId="9804"/>
    <cellStyle name="Comma 10 2 2 5 2 4 2" xfId="28266"/>
    <cellStyle name="Comma 10 2 2 5 2 5" xfId="47641"/>
    <cellStyle name="Comma 10 2 2 5 2 6" xfId="50444"/>
    <cellStyle name="Comma 10 2 2 5 2 7" xfId="18210"/>
    <cellStyle name="Comma 10 2 2 5 2 8" xfId="53467"/>
    <cellStyle name="Comma 10 2 2 5 3" xfId="6554"/>
    <cellStyle name="Comma 10 2 2 5 3 2" xfId="14961"/>
    <cellStyle name="Comma 10 2 2 5 3 2 2" xfId="40306"/>
    <cellStyle name="Comma 10 2 2 5 3 3" xfId="30620"/>
    <cellStyle name="Comma 10 2 2 5 3 4" xfId="20563"/>
    <cellStyle name="Comma 10 2 2 5 3 5" xfId="55820"/>
    <cellStyle name="Comma 10 2 2 5 4" xfId="3749"/>
    <cellStyle name="Comma 10 2 2 5 4 2" xfId="12157"/>
    <cellStyle name="Comma 10 2 2 5 4 2 2" xfId="43440"/>
    <cellStyle name="Comma 10 2 2 5 4 3" xfId="33754"/>
    <cellStyle name="Comma 10 2 2 5 4 4" xfId="23788"/>
    <cellStyle name="Comma 10 2 2 5 5" xfId="9358"/>
    <cellStyle name="Comma 10 2 2 5 5 2" xfId="37506"/>
    <cellStyle name="Comma 10 2 2 5 6" xfId="27820"/>
    <cellStyle name="Comma 10 2 2 5 7" xfId="47195"/>
    <cellStyle name="Comma 10 2 2 5 8" xfId="49998"/>
    <cellStyle name="Comma 10 2 2 5 9" xfId="17764"/>
    <cellStyle name="Comma 10 2 2 6" xfId="311"/>
    <cellStyle name="Comma 10 2 2 6 2" xfId="1553"/>
    <cellStyle name="Comma 10 2 2 6 2 2" xfId="7251"/>
    <cellStyle name="Comma 10 2 2 6 2 2 2" xfId="15658"/>
    <cellStyle name="Comma 10 2 2 6 2 2 2 2" xfId="41003"/>
    <cellStyle name="Comma 10 2 2 6 2 2 3" xfId="31317"/>
    <cellStyle name="Comma 10 2 2 6 2 2 4" xfId="21260"/>
    <cellStyle name="Comma 10 2 2 6 2 2 5" xfId="56517"/>
    <cellStyle name="Comma 10 2 2 6 2 3" xfId="4446"/>
    <cellStyle name="Comma 10 2 2 6 2 3 2" xfId="12854"/>
    <cellStyle name="Comma 10 2 2 6 2 3 3" xfId="38202"/>
    <cellStyle name="Comma 10 2 2 6 2 4" xfId="10054"/>
    <cellStyle name="Comma 10 2 2 6 2 4 2" xfId="28516"/>
    <cellStyle name="Comma 10 2 2 6 2 5" xfId="47891"/>
    <cellStyle name="Comma 10 2 2 6 2 6" xfId="50694"/>
    <cellStyle name="Comma 10 2 2 6 2 7" xfId="18460"/>
    <cellStyle name="Comma 10 2 2 6 2 8" xfId="53717"/>
    <cellStyle name="Comma 10 2 2 6 3" xfId="6194"/>
    <cellStyle name="Comma 10 2 2 6 3 2" xfId="14601"/>
    <cellStyle name="Comma 10 2 2 6 3 2 2" xfId="39946"/>
    <cellStyle name="Comma 10 2 2 6 3 3" xfId="30260"/>
    <cellStyle name="Comma 10 2 2 6 3 4" xfId="20203"/>
    <cellStyle name="Comma 10 2 2 6 3 5" xfId="55460"/>
    <cellStyle name="Comma 10 2 2 6 4" xfId="3389"/>
    <cellStyle name="Comma 10 2 2 6 4 2" xfId="11797"/>
    <cellStyle name="Comma 10 2 2 6 4 3" xfId="37146"/>
    <cellStyle name="Comma 10 2 2 6 5" xfId="8998"/>
    <cellStyle name="Comma 10 2 2 6 5 2" xfId="27460"/>
    <cellStyle name="Comma 10 2 2 6 6" xfId="46833"/>
    <cellStyle name="Comma 10 2 2 6 7" xfId="49638"/>
    <cellStyle name="Comma 10 2 2 6 8" xfId="17404"/>
    <cellStyle name="Comma 10 2 2 6 9" xfId="52661"/>
    <cellStyle name="Comma 10 2 2 7" xfId="975"/>
    <cellStyle name="Comma 10 2 2 7 2" xfId="6714"/>
    <cellStyle name="Comma 10 2 2 7 2 2" xfId="15121"/>
    <cellStyle name="Comma 10 2 2 7 2 2 2" xfId="40466"/>
    <cellStyle name="Comma 10 2 2 7 2 3" xfId="30780"/>
    <cellStyle name="Comma 10 2 2 7 2 4" xfId="20723"/>
    <cellStyle name="Comma 10 2 2 7 2 5" xfId="55980"/>
    <cellStyle name="Comma 10 2 2 7 3" xfId="3909"/>
    <cellStyle name="Comma 10 2 2 7 3 2" xfId="12317"/>
    <cellStyle name="Comma 10 2 2 7 3 3" xfId="37665"/>
    <cellStyle name="Comma 10 2 2 7 4" xfId="9517"/>
    <cellStyle name="Comma 10 2 2 7 4 2" xfId="27979"/>
    <cellStyle name="Comma 10 2 2 7 5" xfId="47354"/>
    <cellStyle name="Comma 10 2 2 7 6" xfId="50157"/>
    <cellStyle name="Comma 10 2 2 7 7" xfId="17923"/>
    <cellStyle name="Comma 10 2 2 7 8" xfId="53180"/>
    <cellStyle name="Comma 10 2 2 8" xfId="2027"/>
    <cellStyle name="Comma 10 2 2 8 2" xfId="7681"/>
    <cellStyle name="Comma 10 2 2 8 2 2" xfId="16088"/>
    <cellStyle name="Comma 10 2 2 8 2 2 2" xfId="41433"/>
    <cellStyle name="Comma 10 2 2 8 2 3" xfId="31747"/>
    <cellStyle name="Comma 10 2 2 8 2 4" xfId="21690"/>
    <cellStyle name="Comma 10 2 2 8 2 5" xfId="56947"/>
    <cellStyle name="Comma 10 2 2 8 3" xfId="4876"/>
    <cellStyle name="Comma 10 2 2 8 3 2" xfId="13284"/>
    <cellStyle name="Comma 10 2 2 8 3 3" xfId="38632"/>
    <cellStyle name="Comma 10 2 2 8 4" xfId="10484"/>
    <cellStyle name="Comma 10 2 2 8 4 2" xfId="28946"/>
    <cellStyle name="Comma 10 2 2 8 5" xfId="48321"/>
    <cellStyle name="Comma 10 2 2 8 6" xfId="51124"/>
    <cellStyle name="Comma 10 2 2 8 7" xfId="18890"/>
    <cellStyle name="Comma 10 2 2 8 8" xfId="54147"/>
    <cellStyle name="Comma 10 2 2 9" xfId="2519"/>
    <cellStyle name="Comma 10 2 2 9 2" xfId="8142"/>
    <cellStyle name="Comma 10 2 2 9 2 2" xfId="16549"/>
    <cellStyle name="Comma 10 2 2 9 2 2 2" xfId="41894"/>
    <cellStyle name="Comma 10 2 2 9 2 3" xfId="32208"/>
    <cellStyle name="Comma 10 2 2 9 2 4" xfId="22151"/>
    <cellStyle name="Comma 10 2 2 9 2 5" xfId="57408"/>
    <cellStyle name="Comma 10 2 2 9 3" xfId="5337"/>
    <cellStyle name="Comma 10 2 2 9 3 2" xfId="13745"/>
    <cellStyle name="Comma 10 2 2 9 3 3" xfId="39090"/>
    <cellStyle name="Comma 10 2 2 9 4" xfId="10942"/>
    <cellStyle name="Comma 10 2 2 9 4 2" xfId="29404"/>
    <cellStyle name="Comma 10 2 2 9 5" xfId="48780"/>
    <cellStyle name="Comma 10 2 2 9 6" xfId="51582"/>
    <cellStyle name="Comma 10 2 2 9 7" xfId="19348"/>
    <cellStyle name="Comma 10 2 2 9 8" xfId="54605"/>
    <cellStyle name="Comma 10 2 3" xfId="313"/>
    <cellStyle name="Comma 10 2 3 10" xfId="24971"/>
    <cellStyle name="Comma 10 2 3 10 2" xfId="44367"/>
    <cellStyle name="Comma 10 2 3 10 3" xfId="34681"/>
    <cellStyle name="Comma 10 2 3 11" xfId="37148"/>
    <cellStyle name="Comma 10 2 3 12" xfId="27462"/>
    <cellStyle name="Comma 10 2 3 13" xfId="46835"/>
    <cellStyle name="Comma 10 2 3 14" xfId="49640"/>
    <cellStyle name="Comma 10 2 3 15" xfId="17406"/>
    <cellStyle name="Comma 10 2 3 16" xfId="52332"/>
    <cellStyle name="Comma 10 2 3 17" xfId="52663"/>
    <cellStyle name="Comma 10 2 3 2" xfId="1554"/>
    <cellStyle name="Comma 10 2 3 2 10" xfId="53718"/>
    <cellStyle name="Comma 10 2 3 2 2" xfId="7252"/>
    <cellStyle name="Comma 10 2 3 2 2 2" xfId="15659"/>
    <cellStyle name="Comma 10 2 3 2 2 2 2" xfId="46482"/>
    <cellStyle name="Comma 10 2 3 2 2 2 3" xfId="36796"/>
    <cellStyle name="Comma 10 2 3 2 2 2 4" xfId="27109"/>
    <cellStyle name="Comma 10 2 3 2 2 3" xfId="25892"/>
    <cellStyle name="Comma 10 2 3 2 2 3 2" xfId="45282"/>
    <cellStyle name="Comma 10 2 3 2 2 3 3" xfId="35596"/>
    <cellStyle name="Comma 10 2 3 2 2 4" xfId="41004"/>
    <cellStyle name="Comma 10 2 3 2 2 5" xfId="31318"/>
    <cellStyle name="Comma 10 2 3 2 2 6" xfId="21261"/>
    <cellStyle name="Comma 10 2 3 2 2 7" xfId="56518"/>
    <cellStyle name="Comma 10 2 3 2 3" xfId="4447"/>
    <cellStyle name="Comma 10 2 3 2 3 2" xfId="12855"/>
    <cellStyle name="Comma 10 2 3 2 3 2 2" xfId="45889"/>
    <cellStyle name="Comma 10 2 3 2 3 2 3" xfId="36203"/>
    <cellStyle name="Comma 10 2 3 2 3 2 4" xfId="26515"/>
    <cellStyle name="Comma 10 2 3 2 3 3" xfId="43441"/>
    <cellStyle name="Comma 10 2 3 2 3 4" xfId="33755"/>
    <cellStyle name="Comma 10 2 3 2 3 5" xfId="23789"/>
    <cellStyle name="Comma 10 2 3 2 4" xfId="10055"/>
    <cellStyle name="Comma 10 2 3 2 4 2" xfId="44689"/>
    <cellStyle name="Comma 10 2 3 2 4 3" xfId="35003"/>
    <cellStyle name="Comma 10 2 3 2 4 4" xfId="25294"/>
    <cellStyle name="Comma 10 2 3 2 5" xfId="38203"/>
    <cellStyle name="Comma 10 2 3 2 6" xfId="28517"/>
    <cellStyle name="Comma 10 2 3 2 7" xfId="47892"/>
    <cellStyle name="Comma 10 2 3 2 8" xfId="50695"/>
    <cellStyle name="Comma 10 2 3 2 9" xfId="18461"/>
    <cellStyle name="Comma 10 2 3 3" xfId="977"/>
    <cellStyle name="Comma 10 2 3 3 10" xfId="53182"/>
    <cellStyle name="Comma 10 2 3 3 2" xfId="6716"/>
    <cellStyle name="Comma 10 2 3 3 2 2" xfId="15123"/>
    <cellStyle name="Comma 10 2 3 3 2 2 2" xfId="46166"/>
    <cellStyle name="Comma 10 2 3 3 2 2 3" xfId="36480"/>
    <cellStyle name="Comma 10 2 3 3 2 2 4" xfId="26793"/>
    <cellStyle name="Comma 10 2 3 3 2 3" xfId="40468"/>
    <cellStyle name="Comma 10 2 3 3 2 4" xfId="30782"/>
    <cellStyle name="Comma 10 2 3 3 2 5" xfId="20725"/>
    <cellStyle name="Comma 10 2 3 3 2 6" xfId="55982"/>
    <cellStyle name="Comma 10 2 3 3 3" xfId="3911"/>
    <cellStyle name="Comma 10 2 3 3 3 2" xfId="12319"/>
    <cellStyle name="Comma 10 2 3 3 3 2 2" xfId="43442"/>
    <cellStyle name="Comma 10 2 3 3 3 3" xfId="33756"/>
    <cellStyle name="Comma 10 2 3 3 3 4" xfId="23790"/>
    <cellStyle name="Comma 10 2 3 3 4" xfId="9519"/>
    <cellStyle name="Comma 10 2 3 3 4 2" xfId="44966"/>
    <cellStyle name="Comma 10 2 3 3 4 3" xfId="35280"/>
    <cellStyle name="Comma 10 2 3 3 4 4" xfId="25575"/>
    <cellStyle name="Comma 10 2 3 3 5" xfId="37667"/>
    <cellStyle name="Comma 10 2 3 3 6" xfId="27981"/>
    <cellStyle name="Comma 10 2 3 3 7" xfId="47356"/>
    <cellStyle name="Comma 10 2 3 3 8" xfId="50159"/>
    <cellStyle name="Comma 10 2 3 3 9" xfId="17925"/>
    <cellStyle name="Comma 10 2 3 4" xfId="2028"/>
    <cellStyle name="Comma 10 2 3 4 2" xfId="7682"/>
    <cellStyle name="Comma 10 2 3 4 2 2" xfId="16089"/>
    <cellStyle name="Comma 10 2 3 4 2 2 2" xfId="41434"/>
    <cellStyle name="Comma 10 2 3 4 2 3" xfId="31748"/>
    <cellStyle name="Comma 10 2 3 4 2 4" xfId="21691"/>
    <cellStyle name="Comma 10 2 3 4 2 5" xfId="56948"/>
    <cellStyle name="Comma 10 2 3 4 3" xfId="4877"/>
    <cellStyle name="Comma 10 2 3 4 3 2" xfId="13285"/>
    <cellStyle name="Comma 10 2 3 4 3 2 2" xfId="45574"/>
    <cellStyle name="Comma 10 2 3 4 3 3" xfId="35888"/>
    <cellStyle name="Comma 10 2 3 4 3 4" xfId="26200"/>
    <cellStyle name="Comma 10 2 3 4 4" xfId="10485"/>
    <cellStyle name="Comma 10 2 3 4 4 2" xfId="38633"/>
    <cellStyle name="Comma 10 2 3 4 5" xfId="28947"/>
    <cellStyle name="Comma 10 2 3 4 6" xfId="48322"/>
    <cellStyle name="Comma 10 2 3 4 7" xfId="51125"/>
    <cellStyle name="Comma 10 2 3 4 8" xfId="18891"/>
    <cellStyle name="Comma 10 2 3 4 9" xfId="54148"/>
    <cellStyle name="Comma 10 2 3 5" xfId="2520"/>
    <cellStyle name="Comma 10 2 3 5 2" xfId="8143"/>
    <cellStyle name="Comma 10 2 3 5 2 2" xfId="16550"/>
    <cellStyle name="Comma 10 2 3 5 2 2 2" xfId="41895"/>
    <cellStyle name="Comma 10 2 3 5 2 3" xfId="32209"/>
    <cellStyle name="Comma 10 2 3 5 2 4" xfId="22152"/>
    <cellStyle name="Comma 10 2 3 5 2 5" xfId="57409"/>
    <cellStyle name="Comma 10 2 3 5 3" xfId="5338"/>
    <cellStyle name="Comma 10 2 3 5 3 2" xfId="13746"/>
    <cellStyle name="Comma 10 2 3 5 3 3" xfId="39091"/>
    <cellStyle name="Comma 10 2 3 5 4" xfId="10943"/>
    <cellStyle name="Comma 10 2 3 5 4 2" xfId="29405"/>
    <cellStyle name="Comma 10 2 3 5 5" xfId="48781"/>
    <cellStyle name="Comma 10 2 3 5 6" xfId="51583"/>
    <cellStyle name="Comma 10 2 3 5 7" xfId="19349"/>
    <cellStyle name="Comma 10 2 3 5 8" xfId="54606"/>
    <cellStyle name="Comma 10 2 3 6" xfId="2948"/>
    <cellStyle name="Comma 10 2 3 6 2" xfId="8571"/>
    <cellStyle name="Comma 10 2 3 6 2 2" xfId="16978"/>
    <cellStyle name="Comma 10 2 3 6 2 2 2" xfId="42323"/>
    <cellStyle name="Comma 10 2 3 6 2 3" xfId="32637"/>
    <cellStyle name="Comma 10 2 3 6 2 4" xfId="22580"/>
    <cellStyle name="Comma 10 2 3 6 2 5" xfId="57837"/>
    <cellStyle name="Comma 10 2 3 6 3" xfId="5766"/>
    <cellStyle name="Comma 10 2 3 6 3 2" xfId="14174"/>
    <cellStyle name="Comma 10 2 3 6 3 3" xfId="39519"/>
    <cellStyle name="Comma 10 2 3 6 4" xfId="11371"/>
    <cellStyle name="Comma 10 2 3 6 4 2" xfId="29833"/>
    <cellStyle name="Comma 10 2 3 6 5" xfId="49209"/>
    <cellStyle name="Comma 10 2 3 6 6" xfId="52011"/>
    <cellStyle name="Comma 10 2 3 6 7" xfId="19777"/>
    <cellStyle name="Comma 10 2 3 6 8" xfId="55034"/>
    <cellStyle name="Comma 10 2 3 7" xfId="6196"/>
    <cellStyle name="Comma 10 2 3 7 2" xfId="14603"/>
    <cellStyle name="Comma 10 2 3 7 2 2" xfId="39948"/>
    <cellStyle name="Comma 10 2 3 7 3" xfId="30262"/>
    <cellStyle name="Comma 10 2 3 7 4" xfId="20205"/>
    <cellStyle name="Comma 10 2 3 7 5" xfId="55462"/>
    <cellStyle name="Comma 10 2 3 8" xfId="3391"/>
    <cellStyle name="Comma 10 2 3 8 2" xfId="11799"/>
    <cellStyle name="Comma 10 2 3 8 2 2" xfId="42644"/>
    <cellStyle name="Comma 10 2 3 8 3" xfId="32958"/>
    <cellStyle name="Comma 10 2 3 8 4" xfId="22901"/>
    <cellStyle name="Comma 10 2 3 9" xfId="9000"/>
    <cellStyle name="Comma 10 2 3 9 2" xfId="42912"/>
    <cellStyle name="Comma 10 2 3 9 3" xfId="33226"/>
    <cellStyle name="Comma 10 2 3 9 4" xfId="23169"/>
    <cellStyle name="Comma 10 2 4" xfId="22"/>
    <cellStyle name="Comma 10 2 4 2" xfId="128"/>
    <cellStyle name="Comma 10 2 4 2 10" xfId="2950"/>
    <cellStyle name="Comma 10 2 4 2 10 2" xfId="8573"/>
    <cellStyle name="Comma 10 2 4 2 10 2 2" xfId="16980"/>
    <cellStyle name="Comma 10 2 4 2 10 2 2 2" xfId="42325"/>
    <cellStyle name="Comma 10 2 4 2 10 2 3" xfId="32639"/>
    <cellStyle name="Comma 10 2 4 2 10 2 4" xfId="22582"/>
    <cellStyle name="Comma 10 2 4 2 10 2 5" xfId="57839"/>
    <cellStyle name="Comma 10 2 4 2 10 3" xfId="5768"/>
    <cellStyle name="Comma 10 2 4 2 10 3 2" xfId="14176"/>
    <cellStyle name="Comma 10 2 4 2 10 3 3" xfId="39521"/>
    <cellStyle name="Comma 10 2 4 2 10 4" xfId="11373"/>
    <cellStyle name="Comma 10 2 4 2 10 4 2" xfId="29835"/>
    <cellStyle name="Comma 10 2 4 2 10 5" xfId="49211"/>
    <cellStyle name="Comma 10 2 4 2 10 6" xfId="52013"/>
    <cellStyle name="Comma 10 2 4 2 10 7" xfId="19779"/>
    <cellStyle name="Comma 10 2 4 2 10 8" xfId="55036"/>
    <cellStyle name="Comma 10 2 4 2 11" xfId="6023"/>
    <cellStyle name="Comma 10 2 4 2 11 2" xfId="14430"/>
    <cellStyle name="Comma 10 2 4 2 11 2 2" xfId="39775"/>
    <cellStyle name="Comma 10 2 4 2 11 3" xfId="30089"/>
    <cellStyle name="Comma 10 2 4 2 11 4" xfId="20032"/>
    <cellStyle name="Comma 10 2 4 2 11 5" xfId="55289"/>
    <cellStyle name="Comma 10 2 4 2 12" xfId="3218"/>
    <cellStyle name="Comma 10 2 4 2 12 2" xfId="11626"/>
    <cellStyle name="Comma 10 2 4 2 12 2 2" xfId="42645"/>
    <cellStyle name="Comma 10 2 4 2 12 3" xfId="32959"/>
    <cellStyle name="Comma 10 2 4 2 12 4" xfId="22902"/>
    <cellStyle name="Comma 10 2 4 2 13" xfId="8830"/>
    <cellStyle name="Comma 10 2 4 2 13 2" xfId="42914"/>
    <cellStyle name="Comma 10 2 4 2 13 3" xfId="33228"/>
    <cellStyle name="Comma 10 2 4 2 13 4" xfId="23171"/>
    <cellStyle name="Comma 10 2 4 2 14" xfId="24973"/>
    <cellStyle name="Comma 10 2 4 2 14 2" xfId="44369"/>
    <cellStyle name="Comma 10 2 4 2 14 3" xfId="34683"/>
    <cellStyle name="Comma 10 2 4 2 15" xfId="36978"/>
    <cellStyle name="Comma 10 2 4 2 16" xfId="27292"/>
    <cellStyle name="Comma 10 2 4 2 17" xfId="46665"/>
    <cellStyle name="Comma 10 2 4 2 18" xfId="49470"/>
    <cellStyle name="Comma 10 2 4 2 19" xfId="17236"/>
    <cellStyle name="Comma 10 2 4 2 2" xfId="315"/>
    <cellStyle name="Comma 10 2 4 2 2 10" xfId="17408"/>
    <cellStyle name="Comma 10 2 4 2 2 11" xfId="52665"/>
    <cellStyle name="Comma 10 2 4 2 2 2" xfId="979"/>
    <cellStyle name="Comma 10 2 4 2 2 2 2" xfId="6718"/>
    <cellStyle name="Comma 10 2 4 2 2 2 2 2" xfId="15125"/>
    <cellStyle name="Comma 10 2 4 2 2 2 2 2 2" xfId="46483"/>
    <cellStyle name="Comma 10 2 4 2 2 2 2 2 3" xfId="36797"/>
    <cellStyle name="Comma 10 2 4 2 2 2 2 2 4" xfId="27110"/>
    <cellStyle name="Comma 10 2 4 2 2 2 2 3" xfId="40470"/>
    <cellStyle name="Comma 10 2 4 2 2 2 2 4" xfId="30784"/>
    <cellStyle name="Comma 10 2 4 2 2 2 2 5" xfId="20727"/>
    <cellStyle name="Comma 10 2 4 2 2 2 2 6" xfId="55984"/>
    <cellStyle name="Comma 10 2 4 2 2 2 3" xfId="3913"/>
    <cellStyle name="Comma 10 2 4 2 2 2 3 2" xfId="12321"/>
    <cellStyle name="Comma 10 2 4 2 2 2 3 2 2" xfId="45283"/>
    <cellStyle name="Comma 10 2 4 2 2 2 3 3" xfId="35597"/>
    <cellStyle name="Comma 10 2 4 2 2 2 3 4" xfId="25893"/>
    <cellStyle name="Comma 10 2 4 2 2 2 4" xfId="9521"/>
    <cellStyle name="Comma 10 2 4 2 2 2 4 2" xfId="37669"/>
    <cellStyle name="Comma 10 2 4 2 2 2 5" xfId="27983"/>
    <cellStyle name="Comma 10 2 4 2 2 2 6" xfId="47358"/>
    <cellStyle name="Comma 10 2 4 2 2 2 7" xfId="50161"/>
    <cellStyle name="Comma 10 2 4 2 2 2 8" xfId="17927"/>
    <cellStyle name="Comma 10 2 4 2 2 2 9" xfId="53184"/>
    <cellStyle name="Comma 10 2 4 2 2 3" xfId="6198"/>
    <cellStyle name="Comma 10 2 4 2 2 3 2" xfId="14605"/>
    <cellStyle name="Comma 10 2 4 2 2 3 2 2" xfId="45890"/>
    <cellStyle name="Comma 10 2 4 2 2 3 2 3" xfId="36204"/>
    <cellStyle name="Comma 10 2 4 2 2 3 2 4" xfId="26516"/>
    <cellStyle name="Comma 10 2 4 2 2 3 3" xfId="39950"/>
    <cellStyle name="Comma 10 2 4 2 2 3 4" xfId="30264"/>
    <cellStyle name="Comma 10 2 4 2 2 3 5" xfId="20207"/>
    <cellStyle name="Comma 10 2 4 2 2 3 6" xfId="55464"/>
    <cellStyle name="Comma 10 2 4 2 2 4" xfId="3393"/>
    <cellStyle name="Comma 10 2 4 2 2 4 2" xfId="11801"/>
    <cellStyle name="Comma 10 2 4 2 2 4 2 2" xfId="43443"/>
    <cellStyle name="Comma 10 2 4 2 2 4 3" xfId="33757"/>
    <cellStyle name="Comma 10 2 4 2 2 4 4" xfId="23791"/>
    <cellStyle name="Comma 10 2 4 2 2 5" xfId="9002"/>
    <cellStyle name="Comma 10 2 4 2 2 5 2" xfId="44690"/>
    <cellStyle name="Comma 10 2 4 2 2 5 3" xfId="35004"/>
    <cellStyle name="Comma 10 2 4 2 2 5 4" xfId="25295"/>
    <cellStyle name="Comma 10 2 4 2 2 6" xfId="37150"/>
    <cellStyle name="Comma 10 2 4 2 2 7" xfId="27464"/>
    <cellStyle name="Comma 10 2 4 2 2 8" xfId="46837"/>
    <cellStyle name="Comma 10 2 4 2 2 9" xfId="49642"/>
    <cellStyle name="Comma 10 2 4 2 20" xfId="52333"/>
    <cellStyle name="Comma 10 2 4 2 21" xfId="52493"/>
    <cellStyle name="Comma 10 2 4 2 3" xfId="723"/>
    <cellStyle name="Comma 10 2 4 2 3 10" xfId="17674"/>
    <cellStyle name="Comma 10 2 4 2 3 11" xfId="52931"/>
    <cellStyle name="Comma 10 2 4 2 3 2" xfId="1174"/>
    <cellStyle name="Comma 10 2 4 2 3 2 2" xfId="6913"/>
    <cellStyle name="Comma 10 2 4 2 3 2 2 2" xfId="15320"/>
    <cellStyle name="Comma 10 2 4 2 3 2 2 2 2" xfId="40665"/>
    <cellStyle name="Comma 10 2 4 2 3 2 2 3" xfId="30979"/>
    <cellStyle name="Comma 10 2 4 2 3 2 2 4" xfId="20922"/>
    <cellStyle name="Comma 10 2 4 2 3 2 2 5" xfId="56179"/>
    <cellStyle name="Comma 10 2 4 2 3 2 3" xfId="4108"/>
    <cellStyle name="Comma 10 2 4 2 3 2 3 2" xfId="12516"/>
    <cellStyle name="Comma 10 2 4 2 3 2 3 2 2" xfId="46168"/>
    <cellStyle name="Comma 10 2 4 2 3 2 3 3" xfId="36482"/>
    <cellStyle name="Comma 10 2 4 2 3 2 3 4" xfId="26795"/>
    <cellStyle name="Comma 10 2 4 2 3 2 4" xfId="9716"/>
    <cellStyle name="Comma 10 2 4 2 3 2 4 2" xfId="37864"/>
    <cellStyle name="Comma 10 2 4 2 3 2 5" xfId="28178"/>
    <cellStyle name="Comma 10 2 4 2 3 2 6" xfId="47553"/>
    <cellStyle name="Comma 10 2 4 2 3 2 7" xfId="50356"/>
    <cellStyle name="Comma 10 2 4 2 3 2 8" xfId="18122"/>
    <cellStyle name="Comma 10 2 4 2 3 2 9" xfId="53379"/>
    <cellStyle name="Comma 10 2 4 2 3 3" xfId="6464"/>
    <cellStyle name="Comma 10 2 4 2 3 3 2" xfId="14871"/>
    <cellStyle name="Comma 10 2 4 2 3 3 2 2" xfId="40216"/>
    <cellStyle name="Comma 10 2 4 2 3 3 3" xfId="30530"/>
    <cellStyle name="Comma 10 2 4 2 3 3 4" xfId="20473"/>
    <cellStyle name="Comma 10 2 4 2 3 3 5" xfId="55730"/>
    <cellStyle name="Comma 10 2 4 2 3 4" xfId="3659"/>
    <cellStyle name="Comma 10 2 4 2 3 4 2" xfId="12067"/>
    <cellStyle name="Comma 10 2 4 2 3 4 2 2" xfId="43444"/>
    <cellStyle name="Comma 10 2 4 2 3 4 3" xfId="33758"/>
    <cellStyle name="Comma 10 2 4 2 3 4 4" xfId="23792"/>
    <cellStyle name="Comma 10 2 4 2 3 5" xfId="9268"/>
    <cellStyle name="Comma 10 2 4 2 3 5 2" xfId="44968"/>
    <cellStyle name="Comma 10 2 4 2 3 5 3" xfId="35282"/>
    <cellStyle name="Comma 10 2 4 2 3 5 4" xfId="25577"/>
    <cellStyle name="Comma 10 2 4 2 3 6" xfId="37416"/>
    <cellStyle name="Comma 10 2 4 2 3 7" xfId="27730"/>
    <cellStyle name="Comma 10 2 4 2 3 8" xfId="47104"/>
    <cellStyle name="Comma 10 2 4 2 3 9" xfId="49908"/>
    <cellStyle name="Comma 10 2 4 2 4" xfId="776"/>
    <cellStyle name="Comma 10 2 4 2 4 10" xfId="52983"/>
    <cellStyle name="Comma 10 2 4 2 4 2" xfId="1224"/>
    <cellStyle name="Comma 10 2 4 2 4 2 2" xfId="6963"/>
    <cellStyle name="Comma 10 2 4 2 4 2 2 2" xfId="15370"/>
    <cellStyle name="Comma 10 2 4 2 4 2 2 2 2" xfId="40715"/>
    <cellStyle name="Comma 10 2 4 2 4 2 2 3" xfId="31029"/>
    <cellStyle name="Comma 10 2 4 2 4 2 2 4" xfId="20972"/>
    <cellStyle name="Comma 10 2 4 2 4 2 2 5" xfId="56229"/>
    <cellStyle name="Comma 10 2 4 2 4 2 3" xfId="4158"/>
    <cellStyle name="Comma 10 2 4 2 4 2 3 2" xfId="12566"/>
    <cellStyle name="Comma 10 2 4 2 4 2 3 3" xfId="37914"/>
    <cellStyle name="Comma 10 2 4 2 4 2 4" xfId="9766"/>
    <cellStyle name="Comma 10 2 4 2 4 2 4 2" xfId="28228"/>
    <cellStyle name="Comma 10 2 4 2 4 2 5" xfId="47603"/>
    <cellStyle name="Comma 10 2 4 2 4 2 6" xfId="50406"/>
    <cellStyle name="Comma 10 2 4 2 4 2 7" xfId="18172"/>
    <cellStyle name="Comma 10 2 4 2 4 2 8" xfId="53429"/>
    <cellStyle name="Comma 10 2 4 2 4 3" xfId="6516"/>
    <cellStyle name="Comma 10 2 4 2 4 3 2" xfId="14923"/>
    <cellStyle name="Comma 10 2 4 2 4 3 2 2" xfId="40268"/>
    <cellStyle name="Comma 10 2 4 2 4 3 3" xfId="30582"/>
    <cellStyle name="Comma 10 2 4 2 4 3 4" xfId="20525"/>
    <cellStyle name="Comma 10 2 4 2 4 3 5" xfId="55782"/>
    <cellStyle name="Comma 10 2 4 2 4 4" xfId="3711"/>
    <cellStyle name="Comma 10 2 4 2 4 4 2" xfId="12119"/>
    <cellStyle name="Comma 10 2 4 2 4 4 2 2" xfId="45576"/>
    <cellStyle name="Comma 10 2 4 2 4 4 3" xfId="35890"/>
    <cellStyle name="Comma 10 2 4 2 4 4 4" xfId="26202"/>
    <cellStyle name="Comma 10 2 4 2 4 5" xfId="9320"/>
    <cellStyle name="Comma 10 2 4 2 4 5 2" xfId="37468"/>
    <cellStyle name="Comma 10 2 4 2 4 6" xfId="27782"/>
    <cellStyle name="Comma 10 2 4 2 4 7" xfId="47157"/>
    <cellStyle name="Comma 10 2 4 2 4 8" xfId="49960"/>
    <cellStyle name="Comma 10 2 4 2 4 9" xfId="17726"/>
    <cellStyle name="Comma 10 2 4 2 5" xfId="827"/>
    <cellStyle name="Comma 10 2 4 2 5 2" xfId="1275"/>
    <cellStyle name="Comma 10 2 4 2 5 2 2" xfId="7014"/>
    <cellStyle name="Comma 10 2 4 2 5 2 2 2" xfId="15421"/>
    <cellStyle name="Comma 10 2 4 2 5 2 2 2 2" xfId="40766"/>
    <cellStyle name="Comma 10 2 4 2 5 2 2 3" xfId="31080"/>
    <cellStyle name="Comma 10 2 4 2 5 2 2 4" xfId="21023"/>
    <cellStyle name="Comma 10 2 4 2 5 2 2 5" xfId="56280"/>
    <cellStyle name="Comma 10 2 4 2 5 2 3" xfId="4209"/>
    <cellStyle name="Comma 10 2 4 2 5 2 3 2" xfId="12617"/>
    <cellStyle name="Comma 10 2 4 2 5 2 3 3" xfId="37965"/>
    <cellStyle name="Comma 10 2 4 2 5 2 4" xfId="9817"/>
    <cellStyle name="Comma 10 2 4 2 5 2 4 2" xfId="28279"/>
    <cellStyle name="Comma 10 2 4 2 5 2 5" xfId="47654"/>
    <cellStyle name="Comma 10 2 4 2 5 2 6" xfId="50457"/>
    <cellStyle name="Comma 10 2 4 2 5 2 7" xfId="18223"/>
    <cellStyle name="Comma 10 2 4 2 5 2 8" xfId="53480"/>
    <cellStyle name="Comma 10 2 4 2 5 3" xfId="6567"/>
    <cellStyle name="Comma 10 2 4 2 5 3 2" xfId="14974"/>
    <cellStyle name="Comma 10 2 4 2 5 3 2 2" xfId="40319"/>
    <cellStyle name="Comma 10 2 4 2 5 3 3" xfId="30633"/>
    <cellStyle name="Comma 10 2 4 2 5 3 4" xfId="20576"/>
    <cellStyle name="Comma 10 2 4 2 5 3 5" xfId="55833"/>
    <cellStyle name="Comma 10 2 4 2 5 4" xfId="3762"/>
    <cellStyle name="Comma 10 2 4 2 5 4 2" xfId="12170"/>
    <cellStyle name="Comma 10 2 4 2 5 4 3" xfId="37519"/>
    <cellStyle name="Comma 10 2 4 2 5 5" xfId="9371"/>
    <cellStyle name="Comma 10 2 4 2 5 5 2" xfId="27833"/>
    <cellStyle name="Comma 10 2 4 2 5 6" xfId="47208"/>
    <cellStyle name="Comma 10 2 4 2 5 7" xfId="50011"/>
    <cellStyle name="Comma 10 2 4 2 5 8" xfId="17777"/>
    <cellStyle name="Comma 10 2 4 2 5 9" xfId="53034"/>
    <cellStyle name="Comma 10 2 4 2 6" xfId="314"/>
    <cellStyle name="Comma 10 2 4 2 6 2" xfId="1556"/>
    <cellStyle name="Comma 10 2 4 2 6 2 2" xfId="7254"/>
    <cellStyle name="Comma 10 2 4 2 6 2 2 2" xfId="15661"/>
    <cellStyle name="Comma 10 2 4 2 6 2 2 2 2" xfId="41006"/>
    <cellStyle name="Comma 10 2 4 2 6 2 2 3" xfId="31320"/>
    <cellStyle name="Comma 10 2 4 2 6 2 2 4" xfId="21263"/>
    <cellStyle name="Comma 10 2 4 2 6 2 2 5" xfId="56520"/>
    <cellStyle name="Comma 10 2 4 2 6 2 3" xfId="4449"/>
    <cellStyle name="Comma 10 2 4 2 6 2 3 2" xfId="12857"/>
    <cellStyle name="Comma 10 2 4 2 6 2 3 3" xfId="38205"/>
    <cellStyle name="Comma 10 2 4 2 6 2 4" xfId="10057"/>
    <cellStyle name="Comma 10 2 4 2 6 2 4 2" xfId="28519"/>
    <cellStyle name="Comma 10 2 4 2 6 2 5" xfId="47894"/>
    <cellStyle name="Comma 10 2 4 2 6 2 6" xfId="50697"/>
    <cellStyle name="Comma 10 2 4 2 6 2 7" xfId="18463"/>
    <cellStyle name="Comma 10 2 4 2 6 2 8" xfId="53720"/>
    <cellStyle name="Comma 10 2 4 2 6 3" xfId="6197"/>
    <cellStyle name="Comma 10 2 4 2 6 3 2" xfId="14604"/>
    <cellStyle name="Comma 10 2 4 2 6 3 2 2" xfId="39949"/>
    <cellStyle name="Comma 10 2 4 2 6 3 3" xfId="30263"/>
    <cellStyle name="Comma 10 2 4 2 6 3 4" xfId="20206"/>
    <cellStyle name="Comma 10 2 4 2 6 3 5" xfId="55463"/>
    <cellStyle name="Comma 10 2 4 2 6 4" xfId="3392"/>
    <cellStyle name="Comma 10 2 4 2 6 4 2" xfId="11800"/>
    <cellStyle name="Comma 10 2 4 2 6 4 3" xfId="37149"/>
    <cellStyle name="Comma 10 2 4 2 6 5" xfId="9001"/>
    <cellStyle name="Comma 10 2 4 2 6 5 2" xfId="27463"/>
    <cellStyle name="Comma 10 2 4 2 6 6" xfId="46836"/>
    <cellStyle name="Comma 10 2 4 2 6 7" xfId="49641"/>
    <cellStyle name="Comma 10 2 4 2 6 8" xfId="17407"/>
    <cellStyle name="Comma 10 2 4 2 6 9" xfId="52664"/>
    <cellStyle name="Comma 10 2 4 2 7" xfId="978"/>
    <cellStyle name="Comma 10 2 4 2 7 2" xfId="6717"/>
    <cellStyle name="Comma 10 2 4 2 7 2 2" xfId="15124"/>
    <cellStyle name="Comma 10 2 4 2 7 2 2 2" xfId="40469"/>
    <cellStyle name="Comma 10 2 4 2 7 2 3" xfId="30783"/>
    <cellStyle name="Comma 10 2 4 2 7 2 4" xfId="20726"/>
    <cellStyle name="Comma 10 2 4 2 7 2 5" xfId="55983"/>
    <cellStyle name="Comma 10 2 4 2 7 3" xfId="3912"/>
    <cellStyle name="Comma 10 2 4 2 7 3 2" xfId="12320"/>
    <cellStyle name="Comma 10 2 4 2 7 3 3" xfId="37668"/>
    <cellStyle name="Comma 10 2 4 2 7 4" xfId="9520"/>
    <cellStyle name="Comma 10 2 4 2 7 4 2" xfId="27982"/>
    <cellStyle name="Comma 10 2 4 2 7 5" xfId="47357"/>
    <cellStyle name="Comma 10 2 4 2 7 6" xfId="50160"/>
    <cellStyle name="Comma 10 2 4 2 7 7" xfId="17926"/>
    <cellStyle name="Comma 10 2 4 2 7 8" xfId="53183"/>
    <cellStyle name="Comma 10 2 4 2 8" xfId="2030"/>
    <cellStyle name="Comma 10 2 4 2 8 2" xfId="7684"/>
    <cellStyle name="Comma 10 2 4 2 8 2 2" xfId="16091"/>
    <cellStyle name="Comma 10 2 4 2 8 2 2 2" xfId="41436"/>
    <cellStyle name="Comma 10 2 4 2 8 2 3" xfId="31750"/>
    <cellStyle name="Comma 10 2 4 2 8 2 4" xfId="21693"/>
    <cellStyle name="Comma 10 2 4 2 8 2 5" xfId="56950"/>
    <cellStyle name="Comma 10 2 4 2 8 3" xfId="4879"/>
    <cellStyle name="Comma 10 2 4 2 8 3 2" xfId="13287"/>
    <cellStyle name="Comma 10 2 4 2 8 3 3" xfId="38635"/>
    <cellStyle name="Comma 10 2 4 2 8 4" xfId="10487"/>
    <cellStyle name="Comma 10 2 4 2 8 4 2" xfId="28949"/>
    <cellStyle name="Comma 10 2 4 2 8 5" xfId="48324"/>
    <cellStyle name="Comma 10 2 4 2 8 6" xfId="51127"/>
    <cellStyle name="Comma 10 2 4 2 8 7" xfId="18893"/>
    <cellStyle name="Comma 10 2 4 2 8 8" xfId="54150"/>
    <cellStyle name="Comma 10 2 4 2 9" xfId="2522"/>
    <cellStyle name="Comma 10 2 4 2 9 2" xfId="8145"/>
    <cellStyle name="Comma 10 2 4 2 9 2 2" xfId="16552"/>
    <cellStyle name="Comma 10 2 4 2 9 2 2 2" xfId="41897"/>
    <cellStyle name="Comma 10 2 4 2 9 2 3" xfId="32211"/>
    <cellStyle name="Comma 10 2 4 2 9 2 4" xfId="22154"/>
    <cellStyle name="Comma 10 2 4 2 9 2 5" xfId="57411"/>
    <cellStyle name="Comma 10 2 4 2 9 3" xfId="5340"/>
    <cellStyle name="Comma 10 2 4 2 9 3 2" xfId="13748"/>
    <cellStyle name="Comma 10 2 4 2 9 3 3" xfId="39093"/>
    <cellStyle name="Comma 10 2 4 2 9 4" xfId="10945"/>
    <cellStyle name="Comma 10 2 4 2 9 4 2" xfId="29407"/>
    <cellStyle name="Comma 10 2 4 2 9 5" xfId="48783"/>
    <cellStyle name="Comma 10 2 4 2 9 6" xfId="51585"/>
    <cellStyle name="Comma 10 2 4 2 9 7" xfId="19351"/>
    <cellStyle name="Comma 10 2 4 2 9 8" xfId="54608"/>
    <cellStyle name="Comma 10 2 4 3" xfId="1555"/>
    <cellStyle name="Comma 10 2 4 3 2" xfId="7253"/>
    <cellStyle name="Comma 10 2 4 3 2 2" xfId="15660"/>
    <cellStyle name="Comma 10 2 4 3 2 2 2" xfId="46167"/>
    <cellStyle name="Comma 10 2 4 3 2 2 3" xfId="36481"/>
    <cellStyle name="Comma 10 2 4 3 2 2 4" xfId="26794"/>
    <cellStyle name="Comma 10 2 4 3 2 3" xfId="41005"/>
    <cellStyle name="Comma 10 2 4 3 2 4" xfId="31319"/>
    <cellStyle name="Comma 10 2 4 3 2 5" xfId="21262"/>
    <cellStyle name="Comma 10 2 4 3 2 6" xfId="56519"/>
    <cellStyle name="Comma 10 2 4 3 3" xfId="4448"/>
    <cellStyle name="Comma 10 2 4 3 3 2" xfId="12856"/>
    <cellStyle name="Comma 10 2 4 3 3 2 2" xfId="44967"/>
    <cellStyle name="Comma 10 2 4 3 3 3" xfId="35281"/>
    <cellStyle name="Comma 10 2 4 3 3 4" xfId="25576"/>
    <cellStyle name="Comma 10 2 4 3 4" xfId="10056"/>
    <cellStyle name="Comma 10 2 4 3 4 2" xfId="38204"/>
    <cellStyle name="Comma 10 2 4 3 5" xfId="28518"/>
    <cellStyle name="Comma 10 2 4 3 6" xfId="47893"/>
    <cellStyle name="Comma 10 2 4 3 7" xfId="50696"/>
    <cellStyle name="Comma 10 2 4 3 8" xfId="18462"/>
    <cellStyle name="Comma 10 2 4 3 9" xfId="53719"/>
    <cellStyle name="Comma 10 2 4 4" xfId="154"/>
    <cellStyle name="Comma 10 2 4 4 2" xfId="739"/>
    <cellStyle name="Comma 10 2 4 4 2 2" xfId="6479"/>
    <cellStyle name="Comma 10 2 4 4 2 2 2" xfId="14886"/>
    <cellStyle name="Comma 10 2 4 4 2 2 2 2" xfId="40231"/>
    <cellStyle name="Comma 10 2 4 4 2 2 3" xfId="30545"/>
    <cellStyle name="Comma 10 2 4 4 2 2 4" xfId="20488"/>
    <cellStyle name="Comma 10 2 4 4 2 2 5" xfId="55745"/>
    <cellStyle name="Comma 10 2 4 4 2 3" xfId="3674"/>
    <cellStyle name="Comma 10 2 4 4 2 3 2" xfId="12082"/>
    <cellStyle name="Comma 10 2 4 4 2 3 3" xfId="37431"/>
    <cellStyle name="Comma 10 2 4 4 2 4" xfId="9283"/>
    <cellStyle name="Comma 10 2 4 4 2 4 2" xfId="27745"/>
    <cellStyle name="Comma 10 2 4 4 2 5" xfId="47120"/>
    <cellStyle name="Comma 10 2 4 4 2 6" xfId="49923"/>
    <cellStyle name="Comma 10 2 4 4 2 7" xfId="17689"/>
    <cellStyle name="Comma 10 2 4 4 2 8" xfId="52946"/>
    <cellStyle name="Comma 10 2 4 4 3" xfId="26201"/>
    <cellStyle name="Comma 10 2 4 4 3 2" xfId="45575"/>
    <cellStyle name="Comma 10 2 4 4 3 3" xfId="35889"/>
    <cellStyle name="Comma 10 2 4 5" xfId="2029"/>
    <cellStyle name="Comma 10 2 4 5 2" xfId="7683"/>
    <cellStyle name="Comma 10 2 4 5 2 2" xfId="16090"/>
    <cellStyle name="Comma 10 2 4 5 2 2 2" xfId="41435"/>
    <cellStyle name="Comma 10 2 4 5 2 3" xfId="31749"/>
    <cellStyle name="Comma 10 2 4 5 2 4" xfId="21692"/>
    <cellStyle name="Comma 10 2 4 5 2 5" xfId="56949"/>
    <cellStyle name="Comma 10 2 4 5 3" xfId="4878"/>
    <cellStyle name="Comma 10 2 4 5 3 2" xfId="13286"/>
    <cellStyle name="Comma 10 2 4 5 3 3" xfId="38634"/>
    <cellStyle name="Comma 10 2 4 5 4" xfId="10486"/>
    <cellStyle name="Comma 10 2 4 5 4 2" xfId="28948"/>
    <cellStyle name="Comma 10 2 4 5 5" xfId="48323"/>
    <cellStyle name="Comma 10 2 4 5 6" xfId="51126"/>
    <cellStyle name="Comma 10 2 4 5 7" xfId="18892"/>
    <cellStyle name="Comma 10 2 4 5 8" xfId="54149"/>
    <cellStyle name="Comma 10 2 4 6" xfId="2521"/>
    <cellStyle name="Comma 10 2 4 6 2" xfId="8144"/>
    <cellStyle name="Comma 10 2 4 6 2 2" xfId="16551"/>
    <cellStyle name="Comma 10 2 4 6 2 2 2" xfId="41896"/>
    <cellStyle name="Comma 10 2 4 6 2 3" xfId="32210"/>
    <cellStyle name="Comma 10 2 4 6 2 4" xfId="22153"/>
    <cellStyle name="Comma 10 2 4 6 2 5" xfId="57410"/>
    <cellStyle name="Comma 10 2 4 6 3" xfId="5339"/>
    <cellStyle name="Comma 10 2 4 6 3 2" xfId="13747"/>
    <cellStyle name="Comma 10 2 4 6 3 3" xfId="39092"/>
    <cellStyle name="Comma 10 2 4 6 4" xfId="10944"/>
    <cellStyle name="Comma 10 2 4 6 4 2" xfId="29406"/>
    <cellStyle name="Comma 10 2 4 6 5" xfId="48782"/>
    <cellStyle name="Comma 10 2 4 6 6" xfId="51584"/>
    <cellStyle name="Comma 10 2 4 6 7" xfId="19350"/>
    <cellStyle name="Comma 10 2 4 6 8" xfId="54607"/>
    <cellStyle name="Comma 10 2 4 7" xfId="2949"/>
    <cellStyle name="Comma 10 2 4 7 2" xfId="8572"/>
    <cellStyle name="Comma 10 2 4 7 2 2" xfId="16979"/>
    <cellStyle name="Comma 10 2 4 7 2 2 2" xfId="42324"/>
    <cellStyle name="Comma 10 2 4 7 2 3" xfId="32638"/>
    <cellStyle name="Comma 10 2 4 7 2 4" xfId="22581"/>
    <cellStyle name="Comma 10 2 4 7 2 5" xfId="57838"/>
    <cellStyle name="Comma 10 2 4 7 3" xfId="5767"/>
    <cellStyle name="Comma 10 2 4 7 3 2" xfId="14175"/>
    <cellStyle name="Comma 10 2 4 7 3 3" xfId="39520"/>
    <cellStyle name="Comma 10 2 4 7 4" xfId="11372"/>
    <cellStyle name="Comma 10 2 4 7 4 2" xfId="29834"/>
    <cellStyle name="Comma 10 2 4 7 5" xfId="49210"/>
    <cellStyle name="Comma 10 2 4 7 6" xfId="52012"/>
    <cellStyle name="Comma 10 2 4 7 7" xfId="19778"/>
    <cellStyle name="Comma 10 2 4 7 8" xfId="55035"/>
    <cellStyle name="Comma 10 2 4 8" xfId="24972"/>
    <cellStyle name="Comma 10 2 4 8 2" xfId="44368"/>
    <cellStyle name="Comma 10 2 4 8 3" xfId="34682"/>
    <cellStyle name="Comma 10 2 5" xfId="1552"/>
    <cellStyle name="Comma 10 2 5 10" xfId="50693"/>
    <cellStyle name="Comma 10 2 5 11" xfId="18459"/>
    <cellStyle name="Comma 10 2 5 12" xfId="53716"/>
    <cellStyle name="Comma 10 2 5 2" xfId="2026"/>
    <cellStyle name="Comma 10 2 5 2 2" xfId="7680"/>
    <cellStyle name="Comma 10 2 5 2 2 2" xfId="16087"/>
    <cellStyle name="Comma 10 2 5 2 2 2 2" xfId="41432"/>
    <cellStyle name="Comma 10 2 5 2 2 3" xfId="31746"/>
    <cellStyle name="Comma 10 2 5 2 2 4" xfId="21689"/>
    <cellStyle name="Comma 10 2 5 2 2 5" xfId="56946"/>
    <cellStyle name="Comma 10 2 5 2 3" xfId="4875"/>
    <cellStyle name="Comma 10 2 5 2 3 2" xfId="13283"/>
    <cellStyle name="Comma 10 2 5 2 3 2 2" xfId="46164"/>
    <cellStyle name="Comma 10 2 5 2 3 3" xfId="36478"/>
    <cellStyle name="Comma 10 2 5 2 3 4" xfId="26791"/>
    <cellStyle name="Comma 10 2 5 2 4" xfId="10483"/>
    <cellStyle name="Comma 10 2 5 2 4 2" xfId="38631"/>
    <cellStyle name="Comma 10 2 5 2 5" xfId="28945"/>
    <cellStyle name="Comma 10 2 5 2 6" xfId="48320"/>
    <cellStyle name="Comma 10 2 5 2 7" xfId="51123"/>
    <cellStyle name="Comma 10 2 5 2 8" xfId="18889"/>
    <cellStyle name="Comma 10 2 5 2 9" xfId="54146"/>
    <cellStyle name="Comma 10 2 5 3" xfId="2518"/>
    <cellStyle name="Comma 10 2 5 3 2" xfId="8141"/>
    <cellStyle name="Comma 10 2 5 3 2 2" xfId="16548"/>
    <cellStyle name="Comma 10 2 5 3 2 2 2" xfId="41893"/>
    <cellStyle name="Comma 10 2 5 3 2 3" xfId="32207"/>
    <cellStyle name="Comma 10 2 5 3 2 4" xfId="22150"/>
    <cellStyle name="Comma 10 2 5 3 2 5" xfId="57407"/>
    <cellStyle name="Comma 10 2 5 3 3" xfId="5336"/>
    <cellStyle name="Comma 10 2 5 3 3 2" xfId="13744"/>
    <cellStyle name="Comma 10 2 5 3 3 3" xfId="39089"/>
    <cellStyle name="Comma 10 2 5 3 4" xfId="10941"/>
    <cellStyle name="Comma 10 2 5 3 4 2" xfId="29403"/>
    <cellStyle name="Comma 10 2 5 3 5" xfId="48779"/>
    <cellStyle name="Comma 10 2 5 3 6" xfId="51581"/>
    <cellStyle name="Comma 10 2 5 3 7" xfId="19347"/>
    <cellStyle name="Comma 10 2 5 3 8" xfId="54604"/>
    <cellStyle name="Comma 10 2 5 4" xfId="2946"/>
    <cellStyle name="Comma 10 2 5 4 2" xfId="8569"/>
    <cellStyle name="Comma 10 2 5 4 2 2" xfId="16976"/>
    <cellStyle name="Comma 10 2 5 4 2 2 2" xfId="42321"/>
    <cellStyle name="Comma 10 2 5 4 2 3" xfId="32635"/>
    <cellStyle name="Comma 10 2 5 4 2 4" xfId="22578"/>
    <cellStyle name="Comma 10 2 5 4 2 5" xfId="57835"/>
    <cellStyle name="Comma 10 2 5 4 3" xfId="5764"/>
    <cellStyle name="Comma 10 2 5 4 3 2" xfId="14172"/>
    <cellStyle name="Comma 10 2 5 4 3 3" xfId="39517"/>
    <cellStyle name="Comma 10 2 5 4 4" xfId="11369"/>
    <cellStyle name="Comma 10 2 5 4 4 2" xfId="29831"/>
    <cellStyle name="Comma 10 2 5 4 5" xfId="49207"/>
    <cellStyle name="Comma 10 2 5 4 6" xfId="52009"/>
    <cellStyle name="Comma 10 2 5 4 7" xfId="19775"/>
    <cellStyle name="Comma 10 2 5 4 8" xfId="55032"/>
    <cellStyle name="Comma 10 2 5 5" xfId="7250"/>
    <cellStyle name="Comma 10 2 5 5 2" xfId="15657"/>
    <cellStyle name="Comma 10 2 5 5 2 2" xfId="41002"/>
    <cellStyle name="Comma 10 2 5 5 3" xfId="31316"/>
    <cellStyle name="Comma 10 2 5 5 4" xfId="21259"/>
    <cellStyle name="Comma 10 2 5 5 5" xfId="56516"/>
    <cellStyle name="Comma 10 2 5 6" xfId="4445"/>
    <cellStyle name="Comma 10 2 5 6 2" xfId="12853"/>
    <cellStyle name="Comma 10 2 5 6 2 2" xfId="44964"/>
    <cellStyle name="Comma 10 2 5 6 3" xfId="35278"/>
    <cellStyle name="Comma 10 2 5 6 4" xfId="25573"/>
    <cellStyle name="Comma 10 2 5 7" xfId="10053"/>
    <cellStyle name="Comma 10 2 5 7 2" xfId="38201"/>
    <cellStyle name="Comma 10 2 5 8" xfId="28515"/>
    <cellStyle name="Comma 10 2 5 9" xfId="47890"/>
    <cellStyle name="Comma 10 2 6" xfId="1351"/>
    <cellStyle name="Comma 10 2 6 2" xfId="7076"/>
    <cellStyle name="Comma 10 2 6 2 2" xfId="15483"/>
    <cellStyle name="Comma 10 2 6 2 2 2" xfId="40828"/>
    <cellStyle name="Comma 10 2 6 2 3" xfId="31142"/>
    <cellStyle name="Comma 10 2 6 2 4" xfId="21085"/>
    <cellStyle name="Comma 10 2 6 2 5" xfId="56342"/>
    <cellStyle name="Comma 10 2 6 3" xfId="4271"/>
    <cellStyle name="Comma 10 2 6 3 2" xfId="12679"/>
    <cellStyle name="Comma 10 2 6 3 2 2" xfId="45572"/>
    <cellStyle name="Comma 10 2 6 3 3" xfId="35886"/>
    <cellStyle name="Comma 10 2 6 3 4" xfId="26198"/>
    <cellStyle name="Comma 10 2 6 4" xfId="9879"/>
    <cellStyle name="Comma 10 2 6 4 2" xfId="38027"/>
    <cellStyle name="Comma 10 2 6 5" xfId="28341"/>
    <cellStyle name="Comma 10 2 6 6" xfId="47716"/>
    <cellStyle name="Comma 10 2 6 7" xfId="50519"/>
    <cellStyle name="Comma 10 2 6 8" xfId="18285"/>
    <cellStyle name="Comma 10 2 6 9" xfId="53542"/>
    <cellStyle name="Comma 10 2 7" xfId="1852"/>
    <cellStyle name="Comma 10 2 7 2" xfId="7506"/>
    <cellStyle name="Comma 10 2 7 2 2" xfId="15913"/>
    <cellStyle name="Comma 10 2 7 2 2 2" xfId="41258"/>
    <cellStyle name="Comma 10 2 7 2 3" xfId="31572"/>
    <cellStyle name="Comma 10 2 7 2 4" xfId="21515"/>
    <cellStyle name="Comma 10 2 7 2 5" xfId="56772"/>
    <cellStyle name="Comma 10 2 7 3" xfId="4701"/>
    <cellStyle name="Comma 10 2 7 3 2" xfId="13109"/>
    <cellStyle name="Comma 10 2 7 3 3" xfId="38457"/>
    <cellStyle name="Comma 10 2 7 4" xfId="10309"/>
    <cellStyle name="Comma 10 2 7 4 2" xfId="28771"/>
    <cellStyle name="Comma 10 2 7 5" xfId="48146"/>
    <cellStyle name="Comma 10 2 7 6" xfId="50949"/>
    <cellStyle name="Comma 10 2 7 7" xfId="18715"/>
    <cellStyle name="Comma 10 2 7 8" xfId="53972"/>
    <cellStyle name="Comma 10 2 8" xfId="2344"/>
    <cellStyle name="Comma 10 2 8 2" xfId="7967"/>
    <cellStyle name="Comma 10 2 8 2 2" xfId="16374"/>
    <cellStyle name="Comma 10 2 8 2 2 2" xfId="41719"/>
    <cellStyle name="Comma 10 2 8 2 3" xfId="32033"/>
    <cellStyle name="Comma 10 2 8 2 4" xfId="21976"/>
    <cellStyle name="Comma 10 2 8 2 5" xfId="57233"/>
    <cellStyle name="Comma 10 2 8 3" xfId="5162"/>
    <cellStyle name="Comma 10 2 8 3 2" xfId="13570"/>
    <cellStyle name="Comma 10 2 8 3 3" xfId="38915"/>
    <cellStyle name="Comma 10 2 8 4" xfId="10767"/>
    <cellStyle name="Comma 10 2 8 4 2" xfId="29229"/>
    <cellStyle name="Comma 10 2 8 5" xfId="48605"/>
    <cellStyle name="Comma 10 2 8 6" xfId="51407"/>
    <cellStyle name="Comma 10 2 8 7" xfId="19173"/>
    <cellStyle name="Comma 10 2 8 8" xfId="54430"/>
    <cellStyle name="Comma 10 2 9" xfId="2772"/>
    <cellStyle name="Comma 10 2 9 2" xfId="8395"/>
    <cellStyle name="Comma 10 2 9 2 2" xfId="16802"/>
    <cellStyle name="Comma 10 2 9 2 2 2" xfId="42147"/>
    <cellStyle name="Comma 10 2 9 2 3" xfId="32461"/>
    <cellStyle name="Comma 10 2 9 2 4" xfId="22404"/>
    <cellStyle name="Comma 10 2 9 2 5" xfId="57661"/>
    <cellStyle name="Comma 10 2 9 3" xfId="5590"/>
    <cellStyle name="Comma 10 2 9 3 2" xfId="13998"/>
    <cellStyle name="Comma 10 2 9 3 3" xfId="39343"/>
    <cellStyle name="Comma 10 2 9 4" xfId="11195"/>
    <cellStyle name="Comma 10 2 9 4 2" xfId="29657"/>
    <cellStyle name="Comma 10 2 9 5" xfId="49033"/>
    <cellStyle name="Comma 10 2 9 6" xfId="51835"/>
    <cellStyle name="Comma 10 2 9 7" xfId="19601"/>
    <cellStyle name="Comma 10 2 9 8" xfId="54858"/>
    <cellStyle name="Comma 10 20" xfId="17402"/>
    <cellStyle name="Comma 10 21" xfId="52330"/>
    <cellStyle name="Comma 10 22" xfId="52659"/>
    <cellStyle name="Comma 10 3" xfId="316"/>
    <cellStyle name="Comma 10 3 10" xfId="46838"/>
    <cellStyle name="Comma 10 3 11" xfId="49643"/>
    <cellStyle name="Comma 10 3 12" xfId="17409"/>
    <cellStyle name="Comma 10 3 13" xfId="52666"/>
    <cellStyle name="Comma 10 3 2" xfId="1557"/>
    <cellStyle name="Comma 10 3 2 10" xfId="53721"/>
    <cellStyle name="Comma 10 3 2 2" xfId="7255"/>
    <cellStyle name="Comma 10 3 2 2 2" xfId="15662"/>
    <cellStyle name="Comma 10 3 2 2 2 2" xfId="46169"/>
    <cellStyle name="Comma 10 3 2 2 2 3" xfId="36483"/>
    <cellStyle name="Comma 10 3 2 2 2 4" xfId="26796"/>
    <cellStyle name="Comma 10 3 2 2 3" xfId="41007"/>
    <cellStyle name="Comma 10 3 2 2 4" xfId="31321"/>
    <cellStyle name="Comma 10 3 2 2 5" xfId="21264"/>
    <cellStyle name="Comma 10 3 2 2 6" xfId="56521"/>
    <cellStyle name="Comma 10 3 2 3" xfId="4450"/>
    <cellStyle name="Comma 10 3 2 3 2" xfId="12858"/>
    <cellStyle name="Comma 10 3 2 3 2 2" xfId="43445"/>
    <cellStyle name="Comma 10 3 2 3 3" xfId="33759"/>
    <cellStyle name="Comma 10 3 2 3 4" xfId="23793"/>
    <cellStyle name="Comma 10 3 2 4" xfId="10058"/>
    <cellStyle name="Comma 10 3 2 4 2" xfId="44969"/>
    <cellStyle name="Comma 10 3 2 4 3" xfId="35283"/>
    <cellStyle name="Comma 10 3 2 4 4" xfId="25578"/>
    <cellStyle name="Comma 10 3 2 5" xfId="38206"/>
    <cellStyle name="Comma 10 3 2 6" xfId="28520"/>
    <cellStyle name="Comma 10 3 2 7" xfId="47895"/>
    <cellStyle name="Comma 10 3 2 8" xfId="50698"/>
    <cellStyle name="Comma 10 3 2 9" xfId="18464"/>
    <cellStyle name="Comma 10 3 3" xfId="2031"/>
    <cellStyle name="Comma 10 3 3 10" xfId="54151"/>
    <cellStyle name="Comma 10 3 3 2" xfId="7685"/>
    <cellStyle name="Comma 10 3 3 2 2" xfId="16092"/>
    <cellStyle name="Comma 10 3 3 2 2 2" xfId="41437"/>
    <cellStyle name="Comma 10 3 3 2 3" xfId="31751"/>
    <cellStyle name="Comma 10 3 3 2 4" xfId="21694"/>
    <cellStyle name="Comma 10 3 3 2 5" xfId="56951"/>
    <cellStyle name="Comma 10 3 3 3" xfId="4880"/>
    <cellStyle name="Comma 10 3 3 3 2" xfId="13288"/>
    <cellStyle name="Comma 10 3 3 3 2 2" xfId="43446"/>
    <cellStyle name="Comma 10 3 3 3 3" xfId="33760"/>
    <cellStyle name="Comma 10 3 3 3 4" xfId="23794"/>
    <cellStyle name="Comma 10 3 3 4" xfId="10488"/>
    <cellStyle name="Comma 10 3 3 4 2" xfId="45577"/>
    <cellStyle name="Comma 10 3 3 4 3" xfId="35891"/>
    <cellStyle name="Comma 10 3 3 4 4" xfId="26203"/>
    <cellStyle name="Comma 10 3 3 5" xfId="38636"/>
    <cellStyle name="Comma 10 3 3 6" xfId="28950"/>
    <cellStyle name="Comma 10 3 3 7" xfId="48325"/>
    <cellStyle name="Comma 10 3 3 8" xfId="51128"/>
    <cellStyle name="Comma 10 3 3 9" xfId="18894"/>
    <cellStyle name="Comma 10 3 4" xfId="2523"/>
    <cellStyle name="Comma 10 3 4 2" xfId="8146"/>
    <cellStyle name="Comma 10 3 4 2 2" xfId="16553"/>
    <cellStyle name="Comma 10 3 4 2 2 2" xfId="41898"/>
    <cellStyle name="Comma 10 3 4 2 3" xfId="32212"/>
    <cellStyle name="Comma 10 3 4 2 4" xfId="22155"/>
    <cellStyle name="Comma 10 3 4 2 5" xfId="57412"/>
    <cellStyle name="Comma 10 3 4 3" xfId="5341"/>
    <cellStyle name="Comma 10 3 4 3 2" xfId="13749"/>
    <cellStyle name="Comma 10 3 4 3 3" xfId="39094"/>
    <cellStyle name="Comma 10 3 4 4" xfId="10946"/>
    <cellStyle name="Comma 10 3 4 4 2" xfId="29408"/>
    <cellStyle name="Comma 10 3 4 5" xfId="48784"/>
    <cellStyle name="Comma 10 3 4 6" xfId="51586"/>
    <cellStyle name="Comma 10 3 4 7" xfId="19352"/>
    <cellStyle name="Comma 10 3 4 8" xfId="54609"/>
    <cellStyle name="Comma 10 3 5" xfId="2951"/>
    <cellStyle name="Comma 10 3 5 2" xfId="8574"/>
    <cellStyle name="Comma 10 3 5 2 2" xfId="16981"/>
    <cellStyle name="Comma 10 3 5 2 2 2" xfId="42326"/>
    <cellStyle name="Comma 10 3 5 2 3" xfId="32640"/>
    <cellStyle name="Comma 10 3 5 2 4" xfId="22583"/>
    <cellStyle name="Comma 10 3 5 2 5" xfId="57840"/>
    <cellStyle name="Comma 10 3 5 3" xfId="5769"/>
    <cellStyle name="Comma 10 3 5 3 2" xfId="14177"/>
    <cellStyle name="Comma 10 3 5 3 3" xfId="39522"/>
    <cellStyle name="Comma 10 3 5 4" xfId="11374"/>
    <cellStyle name="Comma 10 3 5 4 2" xfId="29836"/>
    <cellStyle name="Comma 10 3 5 5" xfId="49212"/>
    <cellStyle name="Comma 10 3 5 6" xfId="52014"/>
    <cellStyle name="Comma 10 3 5 7" xfId="19780"/>
    <cellStyle name="Comma 10 3 5 8" xfId="55037"/>
    <cellStyle name="Comma 10 3 6" xfId="3181"/>
    <cellStyle name="Comma 10 3 6 2" xfId="8794"/>
    <cellStyle name="Comma 10 3 6 2 2" xfId="17200"/>
    <cellStyle name="Comma 10 3 6 2 3" xfId="39951"/>
    <cellStyle name="Comma 10 3 6 3" xfId="30265"/>
    <cellStyle name="Comma 10 3 6 4" xfId="20208"/>
    <cellStyle name="Comma 10 3 6 5" xfId="58059"/>
    <cellStyle name="Comma 10 3 7" xfId="6199"/>
    <cellStyle name="Comma 10 3 7 2" xfId="14606"/>
    <cellStyle name="Comma 10 3 7 2 2" xfId="44370"/>
    <cellStyle name="Comma 10 3 7 3" xfId="34684"/>
    <cellStyle name="Comma 10 3 7 4" xfId="24974"/>
    <cellStyle name="Comma 10 3 7 5" xfId="55465"/>
    <cellStyle name="Comma 10 3 8" xfId="3394"/>
    <cellStyle name="Comma 10 3 8 2" xfId="11802"/>
    <cellStyle name="Comma 10 3 8 3" xfId="37151"/>
    <cellStyle name="Comma 10 3 9" xfId="9003"/>
    <cellStyle name="Comma 10 3 9 2" xfId="27465"/>
    <cellStyle name="Comma 10 4" xfId="1550"/>
    <cellStyle name="Comma 10 4 10" xfId="47888"/>
    <cellStyle name="Comma 10 4 11" xfId="50691"/>
    <cellStyle name="Comma 10 4 12" xfId="18457"/>
    <cellStyle name="Comma 10 4 13" xfId="53714"/>
    <cellStyle name="Comma 10 4 2" xfId="2024"/>
    <cellStyle name="Comma 10 4 2 10" xfId="54144"/>
    <cellStyle name="Comma 10 4 2 2" xfId="7678"/>
    <cellStyle name="Comma 10 4 2 2 2" xfId="16085"/>
    <cellStyle name="Comma 10 4 2 2 2 2" xfId="46024"/>
    <cellStyle name="Comma 10 4 2 2 2 3" xfId="36338"/>
    <cellStyle name="Comma 10 4 2 2 2 4" xfId="26651"/>
    <cellStyle name="Comma 10 4 2 2 3" xfId="41430"/>
    <cellStyle name="Comma 10 4 2 2 4" xfId="31744"/>
    <cellStyle name="Comma 10 4 2 2 5" xfId="21687"/>
    <cellStyle name="Comma 10 4 2 2 6" xfId="56944"/>
    <cellStyle name="Comma 10 4 2 3" xfId="4873"/>
    <cellStyle name="Comma 10 4 2 3 2" xfId="13281"/>
    <cellStyle name="Comma 10 4 2 3 2 2" xfId="43448"/>
    <cellStyle name="Comma 10 4 2 3 3" xfId="33762"/>
    <cellStyle name="Comma 10 4 2 3 4" xfId="23796"/>
    <cellStyle name="Comma 10 4 2 4" xfId="10481"/>
    <cellStyle name="Comma 10 4 2 4 2" xfId="44824"/>
    <cellStyle name="Comma 10 4 2 4 3" xfId="35138"/>
    <cellStyle name="Comma 10 4 2 4 4" xfId="25433"/>
    <cellStyle name="Comma 10 4 2 5" xfId="38629"/>
    <cellStyle name="Comma 10 4 2 6" xfId="28943"/>
    <cellStyle name="Comma 10 4 2 7" xfId="48318"/>
    <cellStyle name="Comma 10 4 2 8" xfId="51121"/>
    <cellStyle name="Comma 10 4 2 9" xfId="18887"/>
    <cellStyle name="Comma 10 4 3" xfId="2516"/>
    <cellStyle name="Comma 10 4 3 2" xfId="8139"/>
    <cellStyle name="Comma 10 4 3 2 2" xfId="16546"/>
    <cellStyle name="Comma 10 4 3 2 2 2" xfId="41891"/>
    <cellStyle name="Comma 10 4 3 2 3" xfId="32205"/>
    <cellStyle name="Comma 10 4 3 2 4" xfId="22148"/>
    <cellStyle name="Comma 10 4 3 2 5" xfId="57405"/>
    <cellStyle name="Comma 10 4 3 3" xfId="5334"/>
    <cellStyle name="Comma 10 4 3 3 2" xfId="13742"/>
    <cellStyle name="Comma 10 4 3 3 3" xfId="39087"/>
    <cellStyle name="Comma 10 4 3 4" xfId="10939"/>
    <cellStyle name="Comma 10 4 3 4 2" xfId="29401"/>
    <cellStyle name="Comma 10 4 3 5" xfId="48777"/>
    <cellStyle name="Comma 10 4 3 6" xfId="51579"/>
    <cellStyle name="Comma 10 4 3 7" xfId="19345"/>
    <cellStyle name="Comma 10 4 3 8" xfId="54602"/>
    <cellStyle name="Comma 10 4 4" xfId="2944"/>
    <cellStyle name="Comma 10 4 4 2" xfId="8567"/>
    <cellStyle name="Comma 10 4 4 2 2" xfId="16974"/>
    <cellStyle name="Comma 10 4 4 2 2 2" xfId="42319"/>
    <cellStyle name="Comma 10 4 4 2 3" xfId="32633"/>
    <cellStyle name="Comma 10 4 4 2 4" xfId="22576"/>
    <cellStyle name="Comma 10 4 4 2 5" xfId="57833"/>
    <cellStyle name="Comma 10 4 4 3" xfId="5762"/>
    <cellStyle name="Comma 10 4 4 3 2" xfId="14170"/>
    <cellStyle name="Comma 10 4 4 3 3" xfId="39515"/>
    <cellStyle name="Comma 10 4 4 4" xfId="11367"/>
    <cellStyle name="Comma 10 4 4 4 2" xfId="29829"/>
    <cellStyle name="Comma 10 4 4 5" xfId="49205"/>
    <cellStyle name="Comma 10 4 4 6" xfId="52007"/>
    <cellStyle name="Comma 10 4 4 7" xfId="19773"/>
    <cellStyle name="Comma 10 4 4 8" xfId="55030"/>
    <cellStyle name="Comma 10 4 5" xfId="7248"/>
    <cellStyle name="Comma 10 4 5 2" xfId="15655"/>
    <cellStyle name="Comma 10 4 5 2 2" xfId="41000"/>
    <cellStyle name="Comma 10 4 5 3" xfId="31314"/>
    <cellStyle name="Comma 10 4 5 4" xfId="21257"/>
    <cellStyle name="Comma 10 4 5 5" xfId="56514"/>
    <cellStyle name="Comma 10 4 6" xfId="4443"/>
    <cellStyle name="Comma 10 4 6 2" xfId="12851"/>
    <cellStyle name="Comma 10 4 6 2 2" xfId="43447"/>
    <cellStyle name="Comma 10 4 6 3" xfId="33761"/>
    <cellStyle name="Comma 10 4 6 4" xfId="23795"/>
    <cellStyle name="Comma 10 4 7" xfId="10051"/>
    <cellStyle name="Comma 10 4 7 2" xfId="44225"/>
    <cellStyle name="Comma 10 4 7 3" xfId="34539"/>
    <cellStyle name="Comma 10 4 7 4" xfId="24829"/>
    <cellStyle name="Comma 10 4 8" xfId="38199"/>
    <cellStyle name="Comma 10 4 9" xfId="28513"/>
    <cellStyle name="Comma 10 5" xfId="1350"/>
    <cellStyle name="Comma 10 5 10" xfId="47715"/>
    <cellStyle name="Comma 10 5 11" xfId="50518"/>
    <cellStyle name="Comma 10 5 12" xfId="18284"/>
    <cellStyle name="Comma 10 5 13" xfId="53541"/>
    <cellStyle name="Comma 10 5 2" xfId="1851"/>
    <cellStyle name="Comma 10 5 2 10" xfId="53971"/>
    <cellStyle name="Comma 10 5 2 2" xfId="7505"/>
    <cellStyle name="Comma 10 5 2 2 2" xfId="15912"/>
    <cellStyle name="Comma 10 5 2 2 2 2" xfId="46480"/>
    <cellStyle name="Comma 10 5 2 2 2 3" xfId="36794"/>
    <cellStyle name="Comma 10 5 2 2 2 4" xfId="27107"/>
    <cellStyle name="Comma 10 5 2 2 3" xfId="41257"/>
    <cellStyle name="Comma 10 5 2 2 4" xfId="31571"/>
    <cellStyle name="Comma 10 5 2 2 5" xfId="21514"/>
    <cellStyle name="Comma 10 5 2 2 6" xfId="56771"/>
    <cellStyle name="Comma 10 5 2 3" xfId="4700"/>
    <cellStyle name="Comma 10 5 2 3 2" xfId="13108"/>
    <cellStyle name="Comma 10 5 2 3 2 2" xfId="43450"/>
    <cellStyle name="Comma 10 5 2 3 3" xfId="33764"/>
    <cellStyle name="Comma 10 5 2 3 4" xfId="23798"/>
    <cellStyle name="Comma 10 5 2 4" xfId="10308"/>
    <cellStyle name="Comma 10 5 2 4 2" xfId="45280"/>
    <cellStyle name="Comma 10 5 2 4 3" xfId="35594"/>
    <cellStyle name="Comma 10 5 2 4 4" xfId="25890"/>
    <cellStyle name="Comma 10 5 2 5" xfId="38456"/>
    <cellStyle name="Comma 10 5 2 6" xfId="28770"/>
    <cellStyle name="Comma 10 5 2 7" xfId="48145"/>
    <cellStyle name="Comma 10 5 2 8" xfId="50948"/>
    <cellStyle name="Comma 10 5 2 9" xfId="18714"/>
    <cellStyle name="Comma 10 5 3" xfId="2343"/>
    <cellStyle name="Comma 10 5 3 10" xfId="54429"/>
    <cellStyle name="Comma 10 5 3 2" xfId="7966"/>
    <cellStyle name="Comma 10 5 3 2 2" xfId="16373"/>
    <cellStyle name="Comma 10 5 3 2 2 2" xfId="41718"/>
    <cellStyle name="Comma 10 5 3 2 3" xfId="32032"/>
    <cellStyle name="Comma 10 5 3 2 4" xfId="21975"/>
    <cellStyle name="Comma 10 5 3 2 5" xfId="57232"/>
    <cellStyle name="Comma 10 5 3 3" xfId="5161"/>
    <cellStyle name="Comma 10 5 3 3 2" xfId="13569"/>
    <cellStyle name="Comma 10 5 3 3 2 2" xfId="43451"/>
    <cellStyle name="Comma 10 5 3 3 3" xfId="33765"/>
    <cellStyle name="Comma 10 5 3 3 4" xfId="23799"/>
    <cellStyle name="Comma 10 5 3 4" xfId="10766"/>
    <cellStyle name="Comma 10 5 3 4 2" xfId="45887"/>
    <cellStyle name="Comma 10 5 3 4 3" xfId="36201"/>
    <cellStyle name="Comma 10 5 3 4 4" xfId="26513"/>
    <cellStyle name="Comma 10 5 3 5" xfId="38914"/>
    <cellStyle name="Comma 10 5 3 6" xfId="29228"/>
    <cellStyle name="Comma 10 5 3 7" xfId="48604"/>
    <cellStyle name="Comma 10 5 3 8" xfId="51406"/>
    <cellStyle name="Comma 10 5 3 9" xfId="19172"/>
    <cellStyle name="Comma 10 5 4" xfId="2771"/>
    <cellStyle name="Comma 10 5 4 2" xfId="8394"/>
    <cellStyle name="Comma 10 5 4 2 2" xfId="16801"/>
    <cellStyle name="Comma 10 5 4 2 2 2" xfId="42146"/>
    <cellStyle name="Comma 10 5 4 2 3" xfId="32460"/>
    <cellStyle name="Comma 10 5 4 2 4" xfId="22403"/>
    <cellStyle name="Comma 10 5 4 2 5" xfId="57660"/>
    <cellStyle name="Comma 10 5 4 3" xfId="5589"/>
    <cellStyle name="Comma 10 5 4 3 2" xfId="13997"/>
    <cellStyle name="Comma 10 5 4 3 2 2" xfId="43452"/>
    <cellStyle name="Comma 10 5 4 3 3" xfId="33766"/>
    <cellStyle name="Comma 10 5 4 3 4" xfId="23800"/>
    <cellStyle name="Comma 10 5 4 4" xfId="11194"/>
    <cellStyle name="Comma 10 5 4 4 2" xfId="39342"/>
    <cellStyle name="Comma 10 5 4 5" xfId="29656"/>
    <cellStyle name="Comma 10 5 4 6" xfId="49032"/>
    <cellStyle name="Comma 10 5 4 7" xfId="51834"/>
    <cellStyle name="Comma 10 5 4 8" xfId="19600"/>
    <cellStyle name="Comma 10 5 4 9" xfId="54857"/>
    <cellStyle name="Comma 10 5 5" xfId="7075"/>
    <cellStyle name="Comma 10 5 5 2" xfId="15482"/>
    <cellStyle name="Comma 10 5 5 2 2" xfId="40827"/>
    <cellStyle name="Comma 10 5 5 3" xfId="31141"/>
    <cellStyle name="Comma 10 5 5 4" xfId="21084"/>
    <cellStyle name="Comma 10 5 5 5" xfId="56341"/>
    <cellStyle name="Comma 10 5 6" xfId="4270"/>
    <cellStyle name="Comma 10 5 6 2" xfId="12678"/>
    <cellStyle name="Comma 10 5 6 2 2" xfId="43449"/>
    <cellStyle name="Comma 10 5 6 3" xfId="33763"/>
    <cellStyle name="Comma 10 5 6 4" xfId="23797"/>
    <cellStyle name="Comma 10 5 7" xfId="9878"/>
    <cellStyle name="Comma 10 5 7 2" xfId="44687"/>
    <cellStyle name="Comma 10 5 7 3" xfId="35001"/>
    <cellStyle name="Comma 10 5 7 4" xfId="25292"/>
    <cellStyle name="Comma 10 5 8" xfId="38026"/>
    <cellStyle name="Comma 10 5 9" xfId="28340"/>
    <cellStyle name="Comma 10 6" xfId="1301"/>
    <cellStyle name="Comma 10 6 10" xfId="53499"/>
    <cellStyle name="Comma 10 6 2" xfId="7033"/>
    <cellStyle name="Comma 10 6 2 2" xfId="15440"/>
    <cellStyle name="Comma 10 6 2 2 2" xfId="46162"/>
    <cellStyle name="Comma 10 6 2 2 3" xfId="36476"/>
    <cellStyle name="Comma 10 6 2 2 4" xfId="26789"/>
    <cellStyle name="Comma 10 6 2 3" xfId="40785"/>
    <cellStyle name="Comma 10 6 2 4" xfId="31099"/>
    <cellStyle name="Comma 10 6 2 5" xfId="21042"/>
    <cellStyle name="Comma 10 6 2 6" xfId="56299"/>
    <cellStyle name="Comma 10 6 3" xfId="4228"/>
    <cellStyle name="Comma 10 6 3 2" xfId="12636"/>
    <cellStyle name="Comma 10 6 3 2 2" xfId="43453"/>
    <cellStyle name="Comma 10 6 3 3" xfId="33767"/>
    <cellStyle name="Comma 10 6 3 4" xfId="23801"/>
    <cellStyle name="Comma 10 6 4" xfId="9836"/>
    <cellStyle name="Comma 10 6 4 2" xfId="44962"/>
    <cellStyle name="Comma 10 6 4 3" xfId="35276"/>
    <cellStyle name="Comma 10 6 4 4" xfId="25571"/>
    <cellStyle name="Comma 10 6 5" xfId="37984"/>
    <cellStyle name="Comma 10 6 6" xfId="28298"/>
    <cellStyle name="Comma 10 6 7" xfId="47673"/>
    <cellStyle name="Comma 10 6 8" xfId="50476"/>
    <cellStyle name="Comma 10 6 9" xfId="18242"/>
    <cellStyle name="Comma 10 7" xfId="973"/>
    <cellStyle name="Comma 10 7 10" xfId="53178"/>
    <cellStyle name="Comma 10 7 2" xfId="6712"/>
    <cellStyle name="Comma 10 7 2 2" xfId="15119"/>
    <cellStyle name="Comma 10 7 2 2 2" xfId="40464"/>
    <cellStyle name="Comma 10 7 2 3" xfId="30778"/>
    <cellStyle name="Comma 10 7 2 4" xfId="20721"/>
    <cellStyle name="Comma 10 7 2 5" xfId="55978"/>
    <cellStyle name="Comma 10 7 3" xfId="3907"/>
    <cellStyle name="Comma 10 7 3 2" xfId="12315"/>
    <cellStyle name="Comma 10 7 3 2 2" xfId="43454"/>
    <cellStyle name="Comma 10 7 3 3" xfId="33768"/>
    <cellStyle name="Comma 10 7 3 4" xfId="23802"/>
    <cellStyle name="Comma 10 7 4" xfId="9515"/>
    <cellStyle name="Comma 10 7 4 2" xfId="45570"/>
    <cellStyle name="Comma 10 7 4 3" xfId="35884"/>
    <cellStyle name="Comma 10 7 4 4" xfId="26196"/>
    <cellStyle name="Comma 10 7 5" xfId="37663"/>
    <cellStyle name="Comma 10 7 6" xfId="27977"/>
    <cellStyle name="Comma 10 7 7" xfId="47352"/>
    <cellStyle name="Comma 10 7 8" xfId="50155"/>
    <cellStyle name="Comma 10 7 9" xfId="17921"/>
    <cellStyle name="Comma 10 8" xfId="1809"/>
    <cellStyle name="Comma 10 8 2" xfId="7463"/>
    <cellStyle name="Comma 10 8 2 2" xfId="15870"/>
    <cellStyle name="Comma 10 8 2 2 2" xfId="41215"/>
    <cellStyle name="Comma 10 8 2 3" xfId="31529"/>
    <cellStyle name="Comma 10 8 2 4" xfId="21472"/>
    <cellStyle name="Comma 10 8 2 5" xfId="56729"/>
    <cellStyle name="Comma 10 8 3" xfId="4658"/>
    <cellStyle name="Comma 10 8 3 2" xfId="13066"/>
    <cellStyle name="Comma 10 8 3 2 2" xfId="43455"/>
    <cellStyle name="Comma 10 8 3 3" xfId="33769"/>
    <cellStyle name="Comma 10 8 3 4" xfId="23803"/>
    <cellStyle name="Comma 10 8 4" xfId="10266"/>
    <cellStyle name="Comma 10 8 4 2" xfId="38414"/>
    <cellStyle name="Comma 10 8 5" xfId="28728"/>
    <cellStyle name="Comma 10 8 6" xfId="48103"/>
    <cellStyle name="Comma 10 8 7" xfId="50906"/>
    <cellStyle name="Comma 10 8 8" xfId="18672"/>
    <cellStyle name="Comma 10 8 9" xfId="53929"/>
    <cellStyle name="Comma 10 9" xfId="2301"/>
    <cellStyle name="Comma 10 9 2" xfId="7924"/>
    <cellStyle name="Comma 10 9 2 2" xfId="16331"/>
    <cellStyle name="Comma 10 9 2 2 2" xfId="41676"/>
    <cellStyle name="Comma 10 9 2 3" xfId="31990"/>
    <cellStyle name="Comma 10 9 2 4" xfId="21933"/>
    <cellStyle name="Comma 10 9 2 5" xfId="57190"/>
    <cellStyle name="Comma 10 9 3" xfId="5119"/>
    <cellStyle name="Comma 10 9 3 2" xfId="13527"/>
    <cellStyle name="Comma 10 9 3 3" xfId="38872"/>
    <cellStyle name="Comma 10 9 4" xfId="10724"/>
    <cellStyle name="Comma 10 9 4 2" xfId="29186"/>
    <cellStyle name="Comma 10 9 5" xfId="48562"/>
    <cellStyle name="Comma 10 9 6" xfId="51364"/>
    <cellStyle name="Comma 10 9 7" xfId="19130"/>
    <cellStyle name="Comma 10 9 8" xfId="54387"/>
    <cellStyle name="Comma 100" xfId="23804"/>
    <cellStyle name="Comma 100 2" xfId="677"/>
    <cellStyle name="Comma 100 2 10" xfId="17631"/>
    <cellStyle name="Comma 100 2 11" xfId="52888"/>
    <cellStyle name="Comma 100 2 2" xfId="2254"/>
    <cellStyle name="Comma 100 2 2 2" xfId="7899"/>
    <cellStyle name="Comma 100 2 2 2 2" xfId="16306"/>
    <cellStyle name="Comma 100 2 2 2 2 2" xfId="41651"/>
    <cellStyle name="Comma 100 2 2 2 3" xfId="31965"/>
    <cellStyle name="Comma 100 2 2 2 4" xfId="21908"/>
    <cellStyle name="Comma 100 2 2 2 5" xfId="57165"/>
    <cellStyle name="Comma 100 2 2 3" xfId="5094"/>
    <cellStyle name="Comma 100 2 2 3 2" xfId="13502"/>
    <cellStyle name="Comma 100 2 2 3 3" xfId="38850"/>
    <cellStyle name="Comma 100 2 2 4" xfId="10702"/>
    <cellStyle name="Comma 100 2 2 4 2" xfId="29164"/>
    <cellStyle name="Comma 100 2 2 5" xfId="48539"/>
    <cellStyle name="Comma 100 2 2 6" xfId="51342"/>
    <cellStyle name="Comma 100 2 2 7" xfId="19108"/>
    <cellStyle name="Comma 100 2 2 8" xfId="54365"/>
    <cellStyle name="Comma 100 2 3" xfId="6421"/>
    <cellStyle name="Comma 100 2 3 2" xfId="14828"/>
    <cellStyle name="Comma 100 2 3 2 2" xfId="40173"/>
    <cellStyle name="Comma 100 2 3 3" xfId="30487"/>
    <cellStyle name="Comma 100 2 3 4" xfId="20430"/>
    <cellStyle name="Comma 100 2 3 5" xfId="55687"/>
    <cellStyle name="Comma 100 2 4" xfId="3616"/>
    <cellStyle name="Comma 100 2 4 2" xfId="12024"/>
    <cellStyle name="Comma 100 2 4 2 2" xfId="43458"/>
    <cellStyle name="Comma 100 2 4 3" xfId="33772"/>
    <cellStyle name="Comma 100 2 4 4" xfId="23806"/>
    <cellStyle name="Comma 100 2 5" xfId="9225"/>
    <cellStyle name="Comma 100 2 5 2" xfId="43457"/>
    <cellStyle name="Comma 100 2 5 3" xfId="33771"/>
    <cellStyle name="Comma 100 2 5 4" xfId="23805"/>
    <cellStyle name="Comma 100 2 6" xfId="37373"/>
    <cellStyle name="Comma 100 2 7" xfId="27687"/>
    <cellStyle name="Comma 100 2 8" xfId="47061"/>
    <cellStyle name="Comma 100 2 9" xfId="49865"/>
    <cellStyle name="Comma 100 3" xfId="43456"/>
    <cellStyle name="Comma 100 4" xfId="33770"/>
    <cellStyle name="Comma 101" xfId="23807"/>
    <cellStyle name="Comma 101 2" xfId="23808"/>
    <cellStyle name="Comma 101 2 2" xfId="43460"/>
    <cellStyle name="Comma 101 2 3" xfId="33774"/>
    <cellStyle name="Comma 101 3" xfId="43459"/>
    <cellStyle name="Comma 101 4" xfId="33773"/>
    <cellStyle name="Comma 102" xfId="23809"/>
    <cellStyle name="Comma 102 2" xfId="23810"/>
    <cellStyle name="Comma 102 2 2" xfId="43462"/>
    <cellStyle name="Comma 102 2 3" xfId="33776"/>
    <cellStyle name="Comma 102 3" xfId="43461"/>
    <cellStyle name="Comma 102 4" xfId="33775"/>
    <cellStyle name="Comma 103" xfId="23811"/>
    <cellStyle name="Comma 103 2" xfId="23812"/>
    <cellStyle name="Comma 103 2 2" xfId="43464"/>
    <cellStyle name="Comma 103 2 3" xfId="33778"/>
    <cellStyle name="Comma 103 3" xfId="43463"/>
    <cellStyle name="Comma 103 4" xfId="33777"/>
    <cellStyle name="Comma 104" xfId="23813"/>
    <cellStyle name="Comma 104 2" xfId="23814"/>
    <cellStyle name="Comma 104 2 2" xfId="43466"/>
    <cellStyle name="Comma 104 2 3" xfId="33780"/>
    <cellStyle name="Comma 104 3" xfId="43465"/>
    <cellStyle name="Comma 104 4" xfId="33779"/>
    <cellStyle name="Comma 105" xfId="23815"/>
    <cellStyle name="Comma 105 2" xfId="23816"/>
    <cellStyle name="Comma 105 2 2" xfId="43468"/>
    <cellStyle name="Comma 105 2 3" xfId="33782"/>
    <cellStyle name="Comma 105 3" xfId="43467"/>
    <cellStyle name="Comma 105 4" xfId="33781"/>
    <cellStyle name="Comma 106" xfId="23817"/>
    <cellStyle name="Comma 106 2" xfId="23818"/>
    <cellStyle name="Comma 106 2 2" xfId="43470"/>
    <cellStyle name="Comma 106 2 3" xfId="33784"/>
    <cellStyle name="Comma 106 3" xfId="43469"/>
    <cellStyle name="Comma 106 4" xfId="33783"/>
    <cellStyle name="Comma 107" xfId="23819"/>
    <cellStyle name="Comma 107 2" xfId="23820"/>
    <cellStyle name="Comma 107 2 2" xfId="43472"/>
    <cellStyle name="Comma 107 2 3" xfId="33786"/>
    <cellStyle name="Comma 107 3" xfId="43471"/>
    <cellStyle name="Comma 107 4" xfId="33785"/>
    <cellStyle name="Comma 108" xfId="23821"/>
    <cellStyle name="Comma 108 2" xfId="23822"/>
    <cellStyle name="Comma 108 2 2" xfId="43474"/>
    <cellStyle name="Comma 108 2 3" xfId="33788"/>
    <cellStyle name="Comma 108 3" xfId="43473"/>
    <cellStyle name="Comma 108 4" xfId="33787"/>
    <cellStyle name="Comma 109" xfId="23823"/>
    <cellStyle name="Comma 109 2" xfId="43475"/>
    <cellStyle name="Comma 109 3" xfId="33789"/>
    <cellStyle name="Comma 11" xfId="317"/>
    <cellStyle name="Comma 11 10" xfId="6200"/>
    <cellStyle name="Comma 11 10 2" xfId="14607"/>
    <cellStyle name="Comma 11 10 2 2" xfId="39952"/>
    <cellStyle name="Comma 11 10 3" xfId="30266"/>
    <cellStyle name="Comma 11 10 4" xfId="20209"/>
    <cellStyle name="Comma 11 10 5" xfId="55466"/>
    <cellStyle name="Comma 11 11" xfId="3395"/>
    <cellStyle name="Comma 11 11 2" xfId="11803"/>
    <cellStyle name="Comma 11 11 2 2" xfId="42646"/>
    <cellStyle name="Comma 11 11 3" xfId="32960"/>
    <cellStyle name="Comma 11 11 4" xfId="22903"/>
    <cellStyle name="Comma 11 12" xfId="9004"/>
    <cellStyle name="Comma 11 12 2" xfId="42916"/>
    <cellStyle name="Comma 11 12 3" xfId="33230"/>
    <cellStyle name="Comma 11 12 4" xfId="23173"/>
    <cellStyle name="Comma 11 13" xfId="24975"/>
    <cellStyle name="Comma 11 13 2" xfId="44371"/>
    <cellStyle name="Comma 11 13 3" xfId="34685"/>
    <cellStyle name="Comma 11 14" xfId="37152"/>
    <cellStyle name="Comma 11 15" xfId="27466"/>
    <cellStyle name="Comma 11 16" xfId="46839"/>
    <cellStyle name="Comma 11 17" xfId="2269"/>
    <cellStyle name="Comma 11 17 2" xfId="7909"/>
    <cellStyle name="Comma 11 17 2 2" xfId="16316"/>
    <cellStyle name="Comma 11 17 2 2 2" xfId="41661"/>
    <cellStyle name="Comma 11 17 2 3" xfId="31975"/>
    <cellStyle name="Comma 11 17 2 4" xfId="21918"/>
    <cellStyle name="Comma 11 17 2 5" xfId="57175"/>
    <cellStyle name="Comma 11 17 3" xfId="5104"/>
    <cellStyle name="Comma 11 17 3 2" xfId="13512"/>
    <cellStyle name="Comma 11 17 3 3" xfId="38860"/>
    <cellStyle name="Comma 11 17 4" xfId="10712"/>
    <cellStyle name="Comma 11 17 4 2" xfId="29174"/>
    <cellStyle name="Comma 11 17 5" xfId="48550"/>
    <cellStyle name="Comma 11 17 6" xfId="51352"/>
    <cellStyle name="Comma 11 17 7" xfId="19118"/>
    <cellStyle name="Comma 11 17 8" xfId="54375"/>
    <cellStyle name="Comma 11 18" xfId="49644"/>
    <cellStyle name="Comma 11 19" xfId="17410"/>
    <cellStyle name="Comma 11 2" xfId="318"/>
    <cellStyle name="Comma 11 2 10" xfId="9005"/>
    <cellStyle name="Comma 11 2 10 2" xfId="37153"/>
    <cellStyle name="Comma 11 2 11" xfId="27467"/>
    <cellStyle name="Comma 11 2 12" xfId="46840"/>
    <cellStyle name="Comma 11 2 13" xfId="49645"/>
    <cellStyle name="Comma 11 2 14" xfId="17411"/>
    <cellStyle name="Comma 11 2 15" xfId="52668"/>
    <cellStyle name="Comma 11 2 2" xfId="1559"/>
    <cellStyle name="Comma 11 2 2 10" xfId="47897"/>
    <cellStyle name="Comma 11 2 2 11" xfId="50700"/>
    <cellStyle name="Comma 11 2 2 12" xfId="18466"/>
    <cellStyle name="Comma 11 2 2 13" xfId="53723"/>
    <cellStyle name="Comma 11 2 2 2" xfId="2265"/>
    <cellStyle name="Comma 11 2 2 2 10" xfId="54372"/>
    <cellStyle name="Comma 11 2 2 2 2" xfId="3160"/>
    <cellStyle name="Comma 11 2 2 2 2 2" xfId="8783"/>
    <cellStyle name="Comma 11 2 2 2 2 2 2" xfId="17190"/>
    <cellStyle name="Comma 11 2 2 2 2 2 2 2" xfId="42535"/>
    <cellStyle name="Comma 11 2 2 2 2 2 3" xfId="32849"/>
    <cellStyle name="Comma 11 2 2 2 2 2 4" xfId="22792"/>
    <cellStyle name="Comma 11 2 2 2 2 2 5" xfId="58049"/>
    <cellStyle name="Comma 11 2 2 2 2 3" xfId="5978"/>
    <cellStyle name="Comma 11 2 2 2 2 3 2" xfId="14386"/>
    <cellStyle name="Comma 11 2 2 2 2 3 3" xfId="39731"/>
    <cellStyle name="Comma 11 2 2 2 2 4" xfId="11583"/>
    <cellStyle name="Comma 11 2 2 2 2 4 2" xfId="30045"/>
    <cellStyle name="Comma 11 2 2 2 2 5" xfId="49421"/>
    <cellStyle name="Comma 11 2 2 2 2 6" xfId="52223"/>
    <cellStyle name="Comma 11 2 2 2 2 7" xfId="19989"/>
    <cellStyle name="Comma 11 2 2 2 2 8" xfId="55246"/>
    <cellStyle name="Comma 11 2 2 2 3" xfId="7906"/>
    <cellStyle name="Comma 11 2 2 2 3 2" xfId="16313"/>
    <cellStyle name="Comma 11 2 2 2 3 2 2" xfId="41658"/>
    <cellStyle name="Comma 11 2 2 2 3 3" xfId="31972"/>
    <cellStyle name="Comma 11 2 2 2 3 4" xfId="21915"/>
    <cellStyle name="Comma 11 2 2 2 3 5" xfId="57172"/>
    <cellStyle name="Comma 11 2 2 2 4" xfId="5101"/>
    <cellStyle name="Comma 11 2 2 2 4 2" xfId="13509"/>
    <cellStyle name="Comma 11 2 2 2 4 2 2" xfId="46171"/>
    <cellStyle name="Comma 11 2 2 2 4 3" xfId="36485"/>
    <cellStyle name="Comma 11 2 2 2 4 4" xfId="26798"/>
    <cellStyle name="Comma 11 2 2 2 5" xfId="10709"/>
    <cellStyle name="Comma 11 2 2 2 5 2" xfId="38857"/>
    <cellStyle name="Comma 11 2 2 2 6" xfId="29171"/>
    <cellStyle name="Comma 11 2 2 2 7" xfId="48547"/>
    <cellStyle name="Comma 11 2 2 2 8" xfId="51349"/>
    <cellStyle name="Comma 11 2 2 2 9" xfId="19115"/>
    <cellStyle name="Comma 11 2 2 3" xfId="2248"/>
    <cellStyle name="Comma 11 2 2 3 2" xfId="7893"/>
    <cellStyle name="Comma 11 2 2 3 2 2" xfId="16300"/>
    <cellStyle name="Comma 11 2 2 3 2 2 2" xfId="41645"/>
    <cellStyle name="Comma 11 2 2 3 2 3" xfId="31959"/>
    <cellStyle name="Comma 11 2 2 3 2 4" xfId="21902"/>
    <cellStyle name="Comma 11 2 2 3 2 5" xfId="57159"/>
    <cellStyle name="Comma 11 2 2 3 3" xfId="5088"/>
    <cellStyle name="Comma 11 2 2 3 3 2" xfId="13496"/>
    <cellStyle name="Comma 11 2 2 3 3 3" xfId="38844"/>
    <cellStyle name="Comma 11 2 2 3 4" xfId="10696"/>
    <cellStyle name="Comma 11 2 2 3 4 2" xfId="29158"/>
    <cellStyle name="Comma 11 2 2 3 5" xfId="48533"/>
    <cellStyle name="Comma 11 2 2 3 6" xfId="51336"/>
    <cellStyle name="Comma 11 2 2 3 7" xfId="19102"/>
    <cellStyle name="Comma 11 2 2 3 8" xfId="54359"/>
    <cellStyle name="Comma 11 2 2 4" xfId="3154"/>
    <cellStyle name="Comma 11 2 2 4 2" xfId="8777"/>
    <cellStyle name="Comma 11 2 2 4 2 2" xfId="17184"/>
    <cellStyle name="Comma 11 2 2 4 2 2 2" xfId="42529"/>
    <cellStyle name="Comma 11 2 2 4 2 3" xfId="32843"/>
    <cellStyle name="Comma 11 2 2 4 2 4" xfId="22786"/>
    <cellStyle name="Comma 11 2 2 4 2 5" xfId="58043"/>
    <cellStyle name="Comma 11 2 2 4 3" xfId="5972"/>
    <cellStyle name="Comma 11 2 2 4 3 2" xfId="14380"/>
    <cellStyle name="Comma 11 2 2 4 3 3" xfId="39725"/>
    <cellStyle name="Comma 11 2 2 4 4" xfId="11577"/>
    <cellStyle name="Comma 11 2 2 4 4 2" xfId="30039"/>
    <cellStyle name="Comma 11 2 2 4 5" xfId="49415"/>
    <cellStyle name="Comma 11 2 2 4 6" xfId="52217"/>
    <cellStyle name="Comma 11 2 2 4 7" xfId="19983"/>
    <cellStyle name="Comma 11 2 2 4 8" xfId="55240"/>
    <cellStyle name="Comma 11 2 2 5" xfId="7257"/>
    <cellStyle name="Comma 11 2 2 5 2" xfId="15664"/>
    <cellStyle name="Comma 11 2 2 5 2 2" xfId="41009"/>
    <cellStyle name="Comma 11 2 2 5 3" xfId="31323"/>
    <cellStyle name="Comma 11 2 2 5 4" xfId="21266"/>
    <cellStyle name="Comma 11 2 2 5 5" xfId="56523"/>
    <cellStyle name="Comma 11 2 2 6" xfId="4452"/>
    <cellStyle name="Comma 11 2 2 6 2" xfId="12860"/>
    <cellStyle name="Comma 11 2 2 6 2 2" xfId="43476"/>
    <cellStyle name="Comma 11 2 2 6 3" xfId="33790"/>
    <cellStyle name="Comma 11 2 2 6 4" xfId="23824"/>
    <cellStyle name="Comma 11 2 2 7" xfId="10060"/>
    <cellStyle name="Comma 11 2 2 7 2" xfId="44971"/>
    <cellStyle name="Comma 11 2 2 7 3" xfId="35285"/>
    <cellStyle name="Comma 11 2 2 7 4" xfId="25580"/>
    <cellStyle name="Comma 11 2 2 8" xfId="38208"/>
    <cellStyle name="Comma 11 2 2 9" xfId="28522"/>
    <cellStyle name="Comma 11 2 3" xfId="2033"/>
    <cellStyle name="Comma 11 2 3 10" xfId="54153"/>
    <cellStyle name="Comma 11 2 3 2" xfId="7687"/>
    <cellStyle name="Comma 11 2 3 2 2" xfId="16094"/>
    <cellStyle name="Comma 11 2 3 2 2 2" xfId="41439"/>
    <cellStyle name="Comma 11 2 3 2 3" xfId="31753"/>
    <cellStyle name="Comma 11 2 3 2 4" xfId="21696"/>
    <cellStyle name="Comma 11 2 3 2 5" xfId="56953"/>
    <cellStyle name="Comma 11 2 3 3" xfId="4882"/>
    <cellStyle name="Comma 11 2 3 3 2" xfId="13290"/>
    <cellStyle name="Comma 11 2 3 3 2 2" xfId="43477"/>
    <cellStyle name="Comma 11 2 3 3 3" xfId="33791"/>
    <cellStyle name="Comma 11 2 3 3 4" xfId="23825"/>
    <cellStyle name="Comma 11 2 3 4" xfId="10490"/>
    <cellStyle name="Comma 11 2 3 4 2" xfId="45579"/>
    <cellStyle name="Comma 11 2 3 4 3" xfId="35893"/>
    <cellStyle name="Comma 11 2 3 4 4" xfId="26205"/>
    <cellStyle name="Comma 11 2 3 5" xfId="38638"/>
    <cellStyle name="Comma 11 2 3 6" xfId="28952"/>
    <cellStyle name="Comma 11 2 3 7" xfId="48327"/>
    <cellStyle name="Comma 11 2 3 8" xfId="51130"/>
    <cellStyle name="Comma 11 2 3 9" xfId="18896"/>
    <cellStyle name="Comma 11 2 4" xfId="2251"/>
    <cellStyle name="Comma 11 2 4 2" xfId="7896"/>
    <cellStyle name="Comma 11 2 4 2 2" xfId="16303"/>
    <cellStyle name="Comma 11 2 4 2 2 2" xfId="41648"/>
    <cellStyle name="Comma 11 2 4 2 3" xfId="31962"/>
    <cellStyle name="Comma 11 2 4 2 4" xfId="21905"/>
    <cellStyle name="Comma 11 2 4 2 5" xfId="57162"/>
    <cellStyle name="Comma 11 2 4 3" xfId="5091"/>
    <cellStyle name="Comma 11 2 4 3 2" xfId="13499"/>
    <cellStyle name="Comma 11 2 4 3 2 2" xfId="43478"/>
    <cellStyle name="Comma 11 2 4 3 3" xfId="33792"/>
    <cellStyle name="Comma 11 2 4 3 4" xfId="23826"/>
    <cellStyle name="Comma 11 2 4 4" xfId="10699"/>
    <cellStyle name="Comma 11 2 4 4 2" xfId="38847"/>
    <cellStyle name="Comma 11 2 4 5" xfId="29161"/>
    <cellStyle name="Comma 11 2 4 6" xfId="48536"/>
    <cellStyle name="Comma 11 2 4 7" xfId="51339"/>
    <cellStyle name="Comma 11 2 4 8" xfId="19105"/>
    <cellStyle name="Comma 11 2 4 9" xfId="54362"/>
    <cellStyle name="Comma 11 2 5" xfId="2525"/>
    <cellStyle name="Comma 11 2 5 2" xfId="8148"/>
    <cellStyle name="Comma 11 2 5 2 2" xfId="16555"/>
    <cellStyle name="Comma 11 2 5 2 2 2" xfId="41900"/>
    <cellStyle name="Comma 11 2 5 2 3" xfId="32214"/>
    <cellStyle name="Comma 11 2 5 2 4" xfId="22157"/>
    <cellStyle name="Comma 11 2 5 2 5" xfId="57414"/>
    <cellStyle name="Comma 11 2 5 3" xfId="5343"/>
    <cellStyle name="Comma 11 2 5 3 2" xfId="13751"/>
    <cellStyle name="Comma 11 2 5 3 3" xfId="39096"/>
    <cellStyle name="Comma 11 2 5 4" xfId="10948"/>
    <cellStyle name="Comma 11 2 5 4 2" xfId="29410"/>
    <cellStyle name="Comma 11 2 5 5" xfId="48786"/>
    <cellStyle name="Comma 11 2 5 6" xfId="51588"/>
    <cellStyle name="Comma 11 2 5 7" xfId="19354"/>
    <cellStyle name="Comma 11 2 5 8" xfId="54611"/>
    <cellStyle name="Comma 11 2 6" xfId="2953"/>
    <cellStyle name="Comma 11 2 6 2" xfId="8576"/>
    <cellStyle name="Comma 11 2 6 2 2" xfId="16983"/>
    <cellStyle name="Comma 11 2 6 2 2 2" xfId="42328"/>
    <cellStyle name="Comma 11 2 6 2 3" xfId="32642"/>
    <cellStyle name="Comma 11 2 6 2 4" xfId="22585"/>
    <cellStyle name="Comma 11 2 6 2 5" xfId="57842"/>
    <cellStyle name="Comma 11 2 6 3" xfId="5771"/>
    <cellStyle name="Comma 11 2 6 3 2" xfId="14179"/>
    <cellStyle name="Comma 11 2 6 3 3" xfId="39524"/>
    <cellStyle name="Comma 11 2 6 4" xfId="11376"/>
    <cellStyle name="Comma 11 2 6 4 2" xfId="29838"/>
    <cellStyle name="Comma 11 2 6 5" xfId="49214"/>
    <cellStyle name="Comma 11 2 6 6" xfId="52016"/>
    <cellStyle name="Comma 11 2 6 7" xfId="19782"/>
    <cellStyle name="Comma 11 2 6 8" xfId="55039"/>
    <cellStyle name="Comma 11 2 7" xfId="2243"/>
    <cellStyle name="Comma 11 2 7 2" xfId="7890"/>
    <cellStyle name="Comma 11 2 7 2 2" xfId="16297"/>
    <cellStyle name="Comma 11 2 7 2 2 2" xfId="41642"/>
    <cellStyle name="Comma 11 2 7 2 3" xfId="31956"/>
    <cellStyle name="Comma 11 2 7 2 4" xfId="21899"/>
    <cellStyle name="Comma 11 2 7 2 5" xfId="57156"/>
    <cellStyle name="Comma 11 2 7 3" xfId="5085"/>
    <cellStyle name="Comma 11 2 7 3 2" xfId="13493"/>
    <cellStyle name="Comma 11 2 7 3 3" xfId="38841"/>
    <cellStyle name="Comma 11 2 7 4" xfId="10693"/>
    <cellStyle name="Comma 11 2 7 4 2" xfId="29155"/>
    <cellStyle name="Comma 11 2 7 5" xfId="48530"/>
    <cellStyle name="Comma 11 2 7 6" xfId="51333"/>
    <cellStyle name="Comma 11 2 7 7" xfId="19099"/>
    <cellStyle name="Comma 11 2 7 8" xfId="54356"/>
    <cellStyle name="Comma 11 2 8" xfId="6201"/>
    <cellStyle name="Comma 11 2 8 2" xfId="14608"/>
    <cellStyle name="Comma 11 2 8 2 2" xfId="39953"/>
    <cellStyle name="Comma 11 2 8 3" xfId="30267"/>
    <cellStyle name="Comma 11 2 8 4" xfId="20210"/>
    <cellStyle name="Comma 11 2 8 5" xfId="55467"/>
    <cellStyle name="Comma 11 2 9" xfId="3396"/>
    <cellStyle name="Comma 11 2 9 2" xfId="11804"/>
    <cellStyle name="Comma 11 2 9 2 2" xfId="44372"/>
    <cellStyle name="Comma 11 2 9 3" xfId="34686"/>
    <cellStyle name="Comma 11 2 9 4" xfId="24976"/>
    <cellStyle name="Comma 11 20" xfId="52334"/>
    <cellStyle name="Comma 11 21" xfId="52667"/>
    <cellStyle name="Comma 11 3" xfId="1558"/>
    <cellStyle name="Comma 11 3 10" xfId="47896"/>
    <cellStyle name="Comma 11 3 11" xfId="50699"/>
    <cellStyle name="Comma 11 3 12" xfId="18465"/>
    <cellStyle name="Comma 11 3 13" xfId="53722"/>
    <cellStyle name="Comma 11 3 2" xfId="2032"/>
    <cellStyle name="Comma 11 3 2 10" xfId="54152"/>
    <cellStyle name="Comma 11 3 2 2" xfId="7686"/>
    <cellStyle name="Comma 11 3 2 2 2" xfId="16093"/>
    <cellStyle name="Comma 11 3 2 2 2 2" xfId="46484"/>
    <cellStyle name="Comma 11 3 2 2 2 3" xfId="36798"/>
    <cellStyle name="Comma 11 3 2 2 2 4" xfId="27111"/>
    <cellStyle name="Comma 11 3 2 2 3" xfId="41438"/>
    <cellStyle name="Comma 11 3 2 2 4" xfId="31752"/>
    <cellStyle name="Comma 11 3 2 2 5" xfId="21695"/>
    <cellStyle name="Comma 11 3 2 2 6" xfId="56952"/>
    <cellStyle name="Comma 11 3 2 3" xfId="4881"/>
    <cellStyle name="Comma 11 3 2 3 2" xfId="13289"/>
    <cellStyle name="Comma 11 3 2 3 2 2" xfId="43480"/>
    <cellStyle name="Comma 11 3 2 3 3" xfId="33794"/>
    <cellStyle name="Comma 11 3 2 3 4" xfId="23828"/>
    <cellStyle name="Comma 11 3 2 4" xfId="10489"/>
    <cellStyle name="Comma 11 3 2 4 2" xfId="45284"/>
    <cellStyle name="Comma 11 3 2 4 3" xfId="35598"/>
    <cellStyle name="Comma 11 3 2 4 4" xfId="25894"/>
    <cellStyle name="Comma 11 3 2 5" xfId="38637"/>
    <cellStyle name="Comma 11 3 2 6" xfId="28951"/>
    <cellStyle name="Comma 11 3 2 7" xfId="48326"/>
    <cellStyle name="Comma 11 3 2 8" xfId="51129"/>
    <cellStyle name="Comma 11 3 2 9" xfId="18895"/>
    <cellStyle name="Comma 11 3 3" xfId="2524"/>
    <cellStyle name="Comma 11 3 3 2" xfId="8147"/>
    <cellStyle name="Comma 11 3 3 2 2" xfId="16554"/>
    <cellStyle name="Comma 11 3 3 2 2 2" xfId="41899"/>
    <cellStyle name="Comma 11 3 3 2 3" xfId="32213"/>
    <cellStyle name="Comma 11 3 3 2 4" xfId="22156"/>
    <cellStyle name="Comma 11 3 3 2 5" xfId="57413"/>
    <cellStyle name="Comma 11 3 3 3" xfId="5342"/>
    <cellStyle name="Comma 11 3 3 3 2" xfId="13750"/>
    <cellStyle name="Comma 11 3 3 3 2 2" xfId="45891"/>
    <cellStyle name="Comma 11 3 3 3 3" xfId="36205"/>
    <cellStyle name="Comma 11 3 3 3 4" xfId="26517"/>
    <cellStyle name="Comma 11 3 3 4" xfId="10947"/>
    <cellStyle name="Comma 11 3 3 4 2" xfId="39095"/>
    <cellStyle name="Comma 11 3 3 5" xfId="29409"/>
    <cellStyle name="Comma 11 3 3 6" xfId="48785"/>
    <cellStyle name="Comma 11 3 3 7" xfId="51587"/>
    <cellStyle name="Comma 11 3 3 8" xfId="19353"/>
    <cellStyle name="Comma 11 3 3 9" xfId="54610"/>
    <cellStyle name="Comma 11 3 4" xfId="2952"/>
    <cellStyle name="Comma 11 3 4 2" xfId="8575"/>
    <cellStyle name="Comma 11 3 4 2 2" xfId="16982"/>
    <cellStyle name="Comma 11 3 4 2 2 2" xfId="42327"/>
    <cellStyle name="Comma 11 3 4 2 3" xfId="32641"/>
    <cellStyle name="Comma 11 3 4 2 4" xfId="22584"/>
    <cellStyle name="Comma 11 3 4 2 5" xfId="57841"/>
    <cellStyle name="Comma 11 3 4 3" xfId="5770"/>
    <cellStyle name="Comma 11 3 4 3 2" xfId="14178"/>
    <cellStyle name="Comma 11 3 4 3 3" xfId="39523"/>
    <cellStyle name="Comma 11 3 4 4" xfId="11375"/>
    <cellStyle name="Comma 11 3 4 4 2" xfId="29837"/>
    <cellStyle name="Comma 11 3 4 5" xfId="49213"/>
    <cellStyle name="Comma 11 3 4 6" xfId="52015"/>
    <cellStyle name="Comma 11 3 4 7" xfId="19781"/>
    <cellStyle name="Comma 11 3 4 8" xfId="55038"/>
    <cellStyle name="Comma 11 3 5" xfId="7256"/>
    <cellStyle name="Comma 11 3 5 2" xfId="15663"/>
    <cellStyle name="Comma 11 3 5 2 2" xfId="41008"/>
    <cellStyle name="Comma 11 3 5 3" xfId="31322"/>
    <cellStyle name="Comma 11 3 5 4" xfId="21265"/>
    <cellStyle name="Comma 11 3 5 5" xfId="56522"/>
    <cellStyle name="Comma 11 3 6" xfId="4451"/>
    <cellStyle name="Comma 11 3 6 2" xfId="12859"/>
    <cellStyle name="Comma 11 3 6 2 2" xfId="43479"/>
    <cellStyle name="Comma 11 3 6 3" xfId="33793"/>
    <cellStyle name="Comma 11 3 6 4" xfId="23827"/>
    <cellStyle name="Comma 11 3 7" xfId="10059"/>
    <cellStyle name="Comma 11 3 7 2" xfId="44691"/>
    <cellStyle name="Comma 11 3 7 3" xfId="35005"/>
    <cellStyle name="Comma 11 3 7 4" xfId="25296"/>
    <cellStyle name="Comma 11 3 8" xfId="38207"/>
    <cellStyle name="Comma 11 3 9" xfId="28521"/>
    <cellStyle name="Comma 11 4" xfId="1352"/>
    <cellStyle name="Comma 11 4 10" xfId="47717"/>
    <cellStyle name="Comma 11 4 11" xfId="50520"/>
    <cellStyle name="Comma 11 4 12" xfId="18286"/>
    <cellStyle name="Comma 11 4 13" xfId="53543"/>
    <cellStyle name="Comma 11 4 2" xfId="1853"/>
    <cellStyle name="Comma 11 4 2 10" xfId="53973"/>
    <cellStyle name="Comma 11 4 2 2" xfId="7507"/>
    <cellStyle name="Comma 11 4 2 2 2" xfId="15914"/>
    <cellStyle name="Comma 11 4 2 2 2 2" xfId="41259"/>
    <cellStyle name="Comma 11 4 2 2 3" xfId="31573"/>
    <cellStyle name="Comma 11 4 2 2 4" xfId="21516"/>
    <cellStyle name="Comma 11 4 2 2 5" xfId="56773"/>
    <cellStyle name="Comma 11 4 2 3" xfId="4702"/>
    <cellStyle name="Comma 11 4 2 3 2" xfId="13110"/>
    <cellStyle name="Comma 11 4 2 3 2 2" xfId="43482"/>
    <cellStyle name="Comma 11 4 2 3 3" xfId="33796"/>
    <cellStyle name="Comma 11 4 2 3 4" xfId="23830"/>
    <cellStyle name="Comma 11 4 2 4" xfId="10310"/>
    <cellStyle name="Comma 11 4 2 4 2" xfId="46170"/>
    <cellStyle name="Comma 11 4 2 4 3" xfId="36484"/>
    <cellStyle name="Comma 11 4 2 4 4" xfId="26797"/>
    <cellStyle name="Comma 11 4 2 5" xfId="38458"/>
    <cellStyle name="Comma 11 4 2 6" xfId="28772"/>
    <cellStyle name="Comma 11 4 2 7" xfId="48147"/>
    <cellStyle name="Comma 11 4 2 8" xfId="50950"/>
    <cellStyle name="Comma 11 4 2 9" xfId="18716"/>
    <cellStyle name="Comma 11 4 3" xfId="2345"/>
    <cellStyle name="Comma 11 4 3 2" xfId="7968"/>
    <cellStyle name="Comma 11 4 3 2 2" xfId="16375"/>
    <cellStyle name="Comma 11 4 3 2 2 2" xfId="41720"/>
    <cellStyle name="Comma 11 4 3 2 3" xfId="32034"/>
    <cellStyle name="Comma 11 4 3 2 4" xfId="21977"/>
    <cellStyle name="Comma 11 4 3 2 5" xfId="57234"/>
    <cellStyle name="Comma 11 4 3 3" xfId="5163"/>
    <cellStyle name="Comma 11 4 3 3 2" xfId="13571"/>
    <cellStyle name="Comma 11 4 3 3 3" xfId="38916"/>
    <cellStyle name="Comma 11 4 3 4" xfId="10768"/>
    <cellStyle name="Comma 11 4 3 4 2" xfId="29230"/>
    <cellStyle name="Comma 11 4 3 5" xfId="48606"/>
    <cellStyle name="Comma 11 4 3 6" xfId="51408"/>
    <cellStyle name="Comma 11 4 3 7" xfId="19174"/>
    <cellStyle name="Comma 11 4 3 8" xfId="54431"/>
    <cellStyle name="Comma 11 4 4" xfId="2773"/>
    <cellStyle name="Comma 11 4 4 2" xfId="8396"/>
    <cellStyle name="Comma 11 4 4 2 2" xfId="16803"/>
    <cellStyle name="Comma 11 4 4 2 2 2" xfId="42148"/>
    <cellStyle name="Comma 11 4 4 2 3" xfId="32462"/>
    <cellStyle name="Comma 11 4 4 2 4" xfId="22405"/>
    <cellStyle name="Comma 11 4 4 2 5" xfId="57662"/>
    <cellStyle name="Comma 11 4 4 3" xfId="5591"/>
    <cellStyle name="Comma 11 4 4 3 2" xfId="13999"/>
    <cellStyle name="Comma 11 4 4 3 3" xfId="39344"/>
    <cellStyle name="Comma 11 4 4 4" xfId="11196"/>
    <cellStyle name="Comma 11 4 4 4 2" xfId="29658"/>
    <cellStyle name="Comma 11 4 4 5" xfId="49034"/>
    <cellStyle name="Comma 11 4 4 6" xfId="51836"/>
    <cellStyle name="Comma 11 4 4 7" xfId="19602"/>
    <cellStyle name="Comma 11 4 4 8" xfId="54859"/>
    <cellStyle name="Comma 11 4 5" xfId="7077"/>
    <cellStyle name="Comma 11 4 5 2" xfId="15484"/>
    <cellStyle name="Comma 11 4 5 2 2" xfId="40829"/>
    <cellStyle name="Comma 11 4 5 3" xfId="31143"/>
    <cellStyle name="Comma 11 4 5 4" xfId="21086"/>
    <cellStyle name="Comma 11 4 5 5" xfId="56343"/>
    <cellStyle name="Comma 11 4 6" xfId="4272"/>
    <cellStyle name="Comma 11 4 6 2" xfId="12680"/>
    <cellStyle name="Comma 11 4 6 2 2" xfId="43481"/>
    <cellStyle name="Comma 11 4 6 3" xfId="33795"/>
    <cellStyle name="Comma 11 4 6 4" xfId="23829"/>
    <cellStyle name="Comma 11 4 7" xfId="9880"/>
    <cellStyle name="Comma 11 4 7 2" xfId="44970"/>
    <cellStyle name="Comma 11 4 7 3" xfId="35284"/>
    <cellStyle name="Comma 11 4 7 4" xfId="25579"/>
    <cellStyle name="Comma 11 4 8" xfId="38028"/>
    <cellStyle name="Comma 11 4 9" xfId="28342"/>
    <cellStyle name="Comma 11 5" xfId="1309"/>
    <cellStyle name="Comma 11 5 10" xfId="53507"/>
    <cellStyle name="Comma 11 5 2" xfId="7041"/>
    <cellStyle name="Comma 11 5 2 2" xfId="15448"/>
    <cellStyle name="Comma 11 5 2 2 2" xfId="43484"/>
    <cellStyle name="Comma 11 5 2 2 3" xfId="33798"/>
    <cellStyle name="Comma 11 5 2 2 4" xfId="23832"/>
    <cellStyle name="Comma 11 5 2 3" xfId="40793"/>
    <cellStyle name="Comma 11 5 2 4" xfId="31107"/>
    <cellStyle name="Comma 11 5 2 5" xfId="21050"/>
    <cellStyle name="Comma 11 5 2 6" xfId="56307"/>
    <cellStyle name="Comma 11 5 3" xfId="4236"/>
    <cellStyle name="Comma 11 5 3 2" xfId="12644"/>
    <cellStyle name="Comma 11 5 3 2 2" xfId="43483"/>
    <cellStyle name="Comma 11 5 3 3" xfId="33797"/>
    <cellStyle name="Comma 11 5 3 4" xfId="23831"/>
    <cellStyle name="Comma 11 5 4" xfId="9844"/>
    <cellStyle name="Comma 11 5 4 2" xfId="45578"/>
    <cellStyle name="Comma 11 5 4 3" xfId="35892"/>
    <cellStyle name="Comma 11 5 4 4" xfId="26204"/>
    <cellStyle name="Comma 11 5 5" xfId="37992"/>
    <cellStyle name="Comma 11 5 6" xfId="28306"/>
    <cellStyle name="Comma 11 5 7" xfId="47681"/>
    <cellStyle name="Comma 11 5 8" xfId="50484"/>
    <cellStyle name="Comma 11 5 9" xfId="18250"/>
    <cellStyle name="Comma 11 6" xfId="980"/>
    <cellStyle name="Comma 11 6 2" xfId="6719"/>
    <cellStyle name="Comma 11 6 2 2" xfId="15126"/>
    <cellStyle name="Comma 11 6 2 2 2" xfId="40471"/>
    <cellStyle name="Comma 11 6 2 3" xfId="30785"/>
    <cellStyle name="Comma 11 6 2 4" xfId="20728"/>
    <cellStyle name="Comma 11 6 2 5" xfId="55985"/>
    <cellStyle name="Comma 11 6 3" xfId="3914"/>
    <cellStyle name="Comma 11 6 3 2" xfId="12322"/>
    <cellStyle name="Comma 11 6 3 2 2" xfId="43485"/>
    <cellStyle name="Comma 11 6 3 3" xfId="33799"/>
    <cellStyle name="Comma 11 6 3 4" xfId="23833"/>
    <cellStyle name="Comma 11 6 4" xfId="9522"/>
    <cellStyle name="Comma 11 6 4 2" xfId="37670"/>
    <cellStyle name="Comma 11 6 5" xfId="27984"/>
    <cellStyle name="Comma 11 6 6" xfId="47359"/>
    <cellStyle name="Comma 11 6 7" xfId="50162"/>
    <cellStyle name="Comma 11 6 8" xfId="17928"/>
    <cellStyle name="Comma 11 6 9" xfId="53185"/>
    <cellStyle name="Comma 11 7" xfId="1817"/>
    <cellStyle name="Comma 11 7 2" xfId="7471"/>
    <cellStyle name="Comma 11 7 2 2" xfId="15878"/>
    <cellStyle name="Comma 11 7 2 2 2" xfId="41223"/>
    <cellStyle name="Comma 11 7 2 3" xfId="31537"/>
    <cellStyle name="Comma 11 7 2 4" xfId="21480"/>
    <cellStyle name="Comma 11 7 2 5" xfId="56737"/>
    <cellStyle name="Comma 11 7 3" xfId="4666"/>
    <cellStyle name="Comma 11 7 3 2" xfId="13074"/>
    <cellStyle name="Comma 11 7 3 2 2" xfId="43486"/>
    <cellStyle name="Comma 11 7 3 3" xfId="33800"/>
    <cellStyle name="Comma 11 7 3 4" xfId="23834"/>
    <cellStyle name="Comma 11 7 4" xfId="10274"/>
    <cellStyle name="Comma 11 7 4 2" xfId="38422"/>
    <cellStyle name="Comma 11 7 5" xfId="28736"/>
    <cellStyle name="Comma 11 7 6" xfId="48111"/>
    <cellStyle name="Comma 11 7 7" xfId="50914"/>
    <cellStyle name="Comma 11 7 8" xfId="18680"/>
    <cellStyle name="Comma 11 7 9" xfId="53937"/>
    <cellStyle name="Comma 11 8" xfId="2309"/>
    <cellStyle name="Comma 11 8 2" xfId="7932"/>
    <cellStyle name="Comma 11 8 2 2" xfId="16339"/>
    <cellStyle name="Comma 11 8 2 2 2" xfId="41684"/>
    <cellStyle name="Comma 11 8 2 3" xfId="31998"/>
    <cellStyle name="Comma 11 8 2 4" xfId="21941"/>
    <cellStyle name="Comma 11 8 2 5" xfId="57198"/>
    <cellStyle name="Comma 11 8 3" xfId="5127"/>
    <cellStyle name="Comma 11 8 3 2" xfId="13535"/>
    <cellStyle name="Comma 11 8 3 2 2" xfId="43487"/>
    <cellStyle name="Comma 11 8 3 3" xfId="33801"/>
    <cellStyle name="Comma 11 8 3 4" xfId="23835"/>
    <cellStyle name="Comma 11 8 4" xfId="10732"/>
    <cellStyle name="Comma 11 8 4 2" xfId="38880"/>
    <cellStyle name="Comma 11 8 5" xfId="29194"/>
    <cellStyle name="Comma 11 8 6" xfId="48570"/>
    <cellStyle name="Comma 11 8 7" xfId="51372"/>
    <cellStyle name="Comma 11 8 8" xfId="19138"/>
    <cellStyle name="Comma 11 8 9" xfId="54395"/>
    <cellStyle name="Comma 11 9" xfId="2737"/>
    <cellStyle name="Comma 11 9 2" xfId="8360"/>
    <cellStyle name="Comma 11 9 2 2" xfId="16767"/>
    <cellStyle name="Comma 11 9 2 2 2" xfId="42112"/>
    <cellStyle name="Comma 11 9 2 3" xfId="32426"/>
    <cellStyle name="Comma 11 9 2 4" xfId="22369"/>
    <cellStyle name="Comma 11 9 2 5" xfId="57626"/>
    <cellStyle name="Comma 11 9 3" xfId="5555"/>
    <cellStyle name="Comma 11 9 3 2" xfId="13963"/>
    <cellStyle name="Comma 11 9 3 3" xfId="39308"/>
    <cellStyle name="Comma 11 9 4" xfId="11160"/>
    <cellStyle name="Comma 11 9 4 2" xfId="29622"/>
    <cellStyle name="Comma 11 9 5" xfId="48998"/>
    <cellStyle name="Comma 11 9 6" xfId="51800"/>
    <cellStyle name="Comma 11 9 7" xfId="19566"/>
    <cellStyle name="Comma 11 9 8" xfId="54823"/>
    <cellStyle name="Comma 110" xfId="23836"/>
    <cellStyle name="Comma 110 2" xfId="43488"/>
    <cellStyle name="Comma 110 3" xfId="33802"/>
    <cellStyle name="Comma 111" xfId="23837"/>
    <cellStyle name="Comma 111 2" xfId="43489"/>
    <cellStyle name="Comma 111 3" xfId="33803"/>
    <cellStyle name="Comma 112" xfId="23"/>
    <cellStyle name="Comma 112 2" xfId="119"/>
    <cellStyle name="Comma 112 2 10" xfId="2955"/>
    <cellStyle name="Comma 112 2 10 2" xfId="8578"/>
    <cellStyle name="Comma 112 2 10 2 2" xfId="16985"/>
    <cellStyle name="Comma 112 2 10 2 2 2" xfId="42330"/>
    <cellStyle name="Comma 112 2 10 2 3" xfId="32644"/>
    <cellStyle name="Comma 112 2 10 2 4" xfId="22587"/>
    <cellStyle name="Comma 112 2 10 2 5" xfId="57844"/>
    <cellStyle name="Comma 112 2 10 3" xfId="5773"/>
    <cellStyle name="Comma 112 2 10 3 2" xfId="14181"/>
    <cellStyle name="Comma 112 2 10 3 3" xfId="39526"/>
    <cellStyle name="Comma 112 2 10 4" xfId="11378"/>
    <cellStyle name="Comma 112 2 10 4 2" xfId="29840"/>
    <cellStyle name="Comma 112 2 10 5" xfId="49216"/>
    <cellStyle name="Comma 112 2 10 6" xfId="52018"/>
    <cellStyle name="Comma 112 2 10 7" xfId="19784"/>
    <cellStyle name="Comma 112 2 10 8" xfId="55041"/>
    <cellStyle name="Comma 112 2 11" xfId="6014"/>
    <cellStyle name="Comma 112 2 11 2" xfId="14421"/>
    <cellStyle name="Comma 112 2 11 2 2" xfId="39766"/>
    <cellStyle name="Comma 112 2 11 3" xfId="30080"/>
    <cellStyle name="Comma 112 2 11 4" xfId="20023"/>
    <cellStyle name="Comma 112 2 11 5" xfId="55280"/>
    <cellStyle name="Comma 112 2 12" xfId="3209"/>
    <cellStyle name="Comma 112 2 12 2" xfId="11617"/>
    <cellStyle name="Comma 112 2 12 2 2" xfId="42647"/>
    <cellStyle name="Comma 112 2 12 3" xfId="32961"/>
    <cellStyle name="Comma 112 2 12 4" xfId="22904"/>
    <cellStyle name="Comma 112 2 13" xfId="8821"/>
    <cellStyle name="Comma 112 2 13 2" xfId="42919"/>
    <cellStyle name="Comma 112 2 13 3" xfId="33233"/>
    <cellStyle name="Comma 112 2 13 4" xfId="23176"/>
    <cellStyle name="Comma 112 2 14" xfId="24978"/>
    <cellStyle name="Comma 112 2 14 2" xfId="44374"/>
    <cellStyle name="Comma 112 2 14 3" xfId="34688"/>
    <cellStyle name="Comma 112 2 15" xfId="36969"/>
    <cellStyle name="Comma 112 2 16" xfId="27283"/>
    <cellStyle name="Comma 112 2 17" xfId="46656"/>
    <cellStyle name="Comma 112 2 18" xfId="49461"/>
    <cellStyle name="Comma 112 2 19" xfId="17227"/>
    <cellStyle name="Comma 112 2 2" xfId="320"/>
    <cellStyle name="Comma 112 2 2 10" xfId="17413"/>
    <cellStyle name="Comma 112 2 2 11" xfId="52670"/>
    <cellStyle name="Comma 112 2 2 2" xfId="982"/>
    <cellStyle name="Comma 112 2 2 2 2" xfId="6721"/>
    <cellStyle name="Comma 112 2 2 2 2 2" xfId="15128"/>
    <cellStyle name="Comma 112 2 2 2 2 2 2" xfId="46485"/>
    <cellStyle name="Comma 112 2 2 2 2 2 3" xfId="36799"/>
    <cellStyle name="Comma 112 2 2 2 2 2 4" xfId="27112"/>
    <cellStyle name="Comma 112 2 2 2 2 3" xfId="40473"/>
    <cellStyle name="Comma 112 2 2 2 2 4" xfId="30787"/>
    <cellStyle name="Comma 112 2 2 2 2 5" xfId="20730"/>
    <cellStyle name="Comma 112 2 2 2 2 6" xfId="55987"/>
    <cellStyle name="Comma 112 2 2 2 3" xfId="3916"/>
    <cellStyle name="Comma 112 2 2 2 3 2" xfId="12324"/>
    <cellStyle name="Comma 112 2 2 2 3 2 2" xfId="45285"/>
    <cellStyle name="Comma 112 2 2 2 3 3" xfId="35599"/>
    <cellStyle name="Comma 112 2 2 2 3 4" xfId="25895"/>
    <cellStyle name="Comma 112 2 2 2 4" xfId="9524"/>
    <cellStyle name="Comma 112 2 2 2 4 2" xfId="37672"/>
    <cellStyle name="Comma 112 2 2 2 5" xfId="27986"/>
    <cellStyle name="Comma 112 2 2 2 6" xfId="47361"/>
    <cellStyle name="Comma 112 2 2 2 7" xfId="50164"/>
    <cellStyle name="Comma 112 2 2 2 8" xfId="17930"/>
    <cellStyle name="Comma 112 2 2 2 9" xfId="53187"/>
    <cellStyle name="Comma 112 2 2 3" xfId="6203"/>
    <cellStyle name="Comma 112 2 2 3 2" xfId="14610"/>
    <cellStyle name="Comma 112 2 2 3 2 2" xfId="45892"/>
    <cellStyle name="Comma 112 2 2 3 2 3" xfId="36206"/>
    <cellStyle name="Comma 112 2 2 3 2 4" xfId="26518"/>
    <cellStyle name="Comma 112 2 2 3 3" xfId="39955"/>
    <cellStyle name="Comma 112 2 2 3 4" xfId="30269"/>
    <cellStyle name="Comma 112 2 2 3 5" xfId="20212"/>
    <cellStyle name="Comma 112 2 2 3 6" xfId="55469"/>
    <cellStyle name="Comma 112 2 2 4" xfId="3398"/>
    <cellStyle name="Comma 112 2 2 4 2" xfId="11806"/>
    <cellStyle name="Comma 112 2 2 4 2 2" xfId="43490"/>
    <cellStyle name="Comma 112 2 2 4 3" xfId="33804"/>
    <cellStyle name="Comma 112 2 2 4 4" xfId="23838"/>
    <cellStyle name="Comma 112 2 2 5" xfId="9007"/>
    <cellStyle name="Comma 112 2 2 5 2" xfId="44692"/>
    <cellStyle name="Comma 112 2 2 5 3" xfId="35006"/>
    <cellStyle name="Comma 112 2 2 5 4" xfId="25297"/>
    <cellStyle name="Comma 112 2 2 6" xfId="37155"/>
    <cellStyle name="Comma 112 2 2 7" xfId="27469"/>
    <cellStyle name="Comma 112 2 2 8" xfId="46842"/>
    <cellStyle name="Comma 112 2 2 9" xfId="49647"/>
    <cellStyle name="Comma 112 2 20" xfId="52335"/>
    <cellStyle name="Comma 112 2 21" xfId="52484"/>
    <cellStyle name="Comma 112 2 3" xfId="714"/>
    <cellStyle name="Comma 112 2 3 10" xfId="17665"/>
    <cellStyle name="Comma 112 2 3 11" xfId="52922"/>
    <cellStyle name="Comma 112 2 3 2" xfId="1165"/>
    <cellStyle name="Comma 112 2 3 2 2" xfId="6904"/>
    <cellStyle name="Comma 112 2 3 2 2 2" xfId="15311"/>
    <cellStyle name="Comma 112 2 3 2 2 2 2" xfId="40656"/>
    <cellStyle name="Comma 112 2 3 2 2 3" xfId="30970"/>
    <cellStyle name="Comma 112 2 3 2 2 4" xfId="20913"/>
    <cellStyle name="Comma 112 2 3 2 2 5" xfId="56170"/>
    <cellStyle name="Comma 112 2 3 2 3" xfId="4099"/>
    <cellStyle name="Comma 112 2 3 2 3 2" xfId="12507"/>
    <cellStyle name="Comma 112 2 3 2 3 2 2" xfId="46173"/>
    <cellStyle name="Comma 112 2 3 2 3 3" xfId="36487"/>
    <cellStyle name="Comma 112 2 3 2 3 4" xfId="26800"/>
    <cellStyle name="Comma 112 2 3 2 4" xfId="9707"/>
    <cellStyle name="Comma 112 2 3 2 4 2" xfId="37855"/>
    <cellStyle name="Comma 112 2 3 2 5" xfId="28169"/>
    <cellStyle name="Comma 112 2 3 2 6" xfId="47544"/>
    <cellStyle name="Comma 112 2 3 2 7" xfId="50347"/>
    <cellStyle name="Comma 112 2 3 2 8" xfId="18113"/>
    <cellStyle name="Comma 112 2 3 2 9" xfId="53370"/>
    <cellStyle name="Comma 112 2 3 3" xfId="6455"/>
    <cellStyle name="Comma 112 2 3 3 2" xfId="14862"/>
    <cellStyle name="Comma 112 2 3 3 2 2" xfId="40207"/>
    <cellStyle name="Comma 112 2 3 3 3" xfId="30521"/>
    <cellStyle name="Comma 112 2 3 3 4" xfId="20464"/>
    <cellStyle name="Comma 112 2 3 3 5" xfId="55721"/>
    <cellStyle name="Comma 112 2 3 4" xfId="3650"/>
    <cellStyle name="Comma 112 2 3 4 2" xfId="12058"/>
    <cellStyle name="Comma 112 2 3 4 2 2" xfId="43491"/>
    <cellStyle name="Comma 112 2 3 4 3" xfId="33805"/>
    <cellStyle name="Comma 112 2 3 4 4" xfId="23839"/>
    <cellStyle name="Comma 112 2 3 5" xfId="9259"/>
    <cellStyle name="Comma 112 2 3 5 2" xfId="44973"/>
    <cellStyle name="Comma 112 2 3 5 3" xfId="35287"/>
    <cellStyle name="Comma 112 2 3 5 4" xfId="25582"/>
    <cellStyle name="Comma 112 2 3 6" xfId="37407"/>
    <cellStyle name="Comma 112 2 3 7" xfId="27721"/>
    <cellStyle name="Comma 112 2 3 8" xfId="47095"/>
    <cellStyle name="Comma 112 2 3 9" xfId="49899"/>
    <cellStyle name="Comma 112 2 4" xfId="767"/>
    <cellStyle name="Comma 112 2 4 10" xfId="52974"/>
    <cellStyle name="Comma 112 2 4 2" xfId="1215"/>
    <cellStyle name="Comma 112 2 4 2 2" xfId="6954"/>
    <cellStyle name="Comma 112 2 4 2 2 2" xfId="15361"/>
    <cellStyle name="Comma 112 2 4 2 2 2 2" xfId="40706"/>
    <cellStyle name="Comma 112 2 4 2 2 3" xfId="31020"/>
    <cellStyle name="Comma 112 2 4 2 2 4" xfId="20963"/>
    <cellStyle name="Comma 112 2 4 2 2 5" xfId="56220"/>
    <cellStyle name="Comma 112 2 4 2 3" xfId="4149"/>
    <cellStyle name="Comma 112 2 4 2 3 2" xfId="12557"/>
    <cellStyle name="Comma 112 2 4 2 3 3" xfId="37905"/>
    <cellStyle name="Comma 112 2 4 2 4" xfId="9757"/>
    <cellStyle name="Comma 112 2 4 2 4 2" xfId="28219"/>
    <cellStyle name="Comma 112 2 4 2 5" xfId="47594"/>
    <cellStyle name="Comma 112 2 4 2 6" xfId="50397"/>
    <cellStyle name="Comma 112 2 4 2 7" xfId="18163"/>
    <cellStyle name="Comma 112 2 4 2 8" xfId="53420"/>
    <cellStyle name="Comma 112 2 4 3" xfId="6507"/>
    <cellStyle name="Comma 112 2 4 3 2" xfId="14914"/>
    <cellStyle name="Comma 112 2 4 3 2 2" xfId="40259"/>
    <cellStyle name="Comma 112 2 4 3 3" xfId="30573"/>
    <cellStyle name="Comma 112 2 4 3 4" xfId="20516"/>
    <cellStyle name="Comma 112 2 4 3 5" xfId="55773"/>
    <cellStyle name="Comma 112 2 4 4" xfId="3702"/>
    <cellStyle name="Comma 112 2 4 4 2" xfId="12110"/>
    <cellStyle name="Comma 112 2 4 4 2 2" xfId="45581"/>
    <cellStyle name="Comma 112 2 4 4 3" xfId="35895"/>
    <cellStyle name="Comma 112 2 4 4 4" xfId="26207"/>
    <cellStyle name="Comma 112 2 4 5" xfId="9311"/>
    <cellStyle name="Comma 112 2 4 5 2" xfId="37459"/>
    <cellStyle name="Comma 112 2 4 6" xfId="27773"/>
    <cellStyle name="Comma 112 2 4 7" xfId="47148"/>
    <cellStyle name="Comma 112 2 4 8" xfId="49951"/>
    <cellStyle name="Comma 112 2 4 9" xfId="17717"/>
    <cellStyle name="Comma 112 2 5" xfId="818"/>
    <cellStyle name="Comma 112 2 5 2" xfId="1266"/>
    <cellStyle name="Comma 112 2 5 2 2" xfId="7005"/>
    <cellStyle name="Comma 112 2 5 2 2 2" xfId="15412"/>
    <cellStyle name="Comma 112 2 5 2 2 2 2" xfId="40757"/>
    <cellStyle name="Comma 112 2 5 2 2 3" xfId="31071"/>
    <cellStyle name="Comma 112 2 5 2 2 4" xfId="21014"/>
    <cellStyle name="Comma 112 2 5 2 2 5" xfId="56271"/>
    <cellStyle name="Comma 112 2 5 2 3" xfId="4200"/>
    <cellStyle name="Comma 112 2 5 2 3 2" xfId="12608"/>
    <cellStyle name="Comma 112 2 5 2 3 3" xfId="37956"/>
    <cellStyle name="Comma 112 2 5 2 4" xfId="9808"/>
    <cellStyle name="Comma 112 2 5 2 4 2" xfId="28270"/>
    <cellStyle name="Comma 112 2 5 2 5" xfId="47645"/>
    <cellStyle name="Comma 112 2 5 2 6" xfId="50448"/>
    <cellStyle name="Comma 112 2 5 2 7" xfId="18214"/>
    <cellStyle name="Comma 112 2 5 2 8" xfId="53471"/>
    <cellStyle name="Comma 112 2 5 3" xfId="6558"/>
    <cellStyle name="Comma 112 2 5 3 2" xfId="14965"/>
    <cellStyle name="Comma 112 2 5 3 2 2" xfId="40310"/>
    <cellStyle name="Comma 112 2 5 3 3" xfId="30624"/>
    <cellStyle name="Comma 112 2 5 3 4" xfId="20567"/>
    <cellStyle name="Comma 112 2 5 3 5" xfId="55824"/>
    <cellStyle name="Comma 112 2 5 4" xfId="3753"/>
    <cellStyle name="Comma 112 2 5 4 2" xfId="12161"/>
    <cellStyle name="Comma 112 2 5 4 3" xfId="37510"/>
    <cellStyle name="Comma 112 2 5 5" xfId="9362"/>
    <cellStyle name="Comma 112 2 5 5 2" xfId="27824"/>
    <cellStyle name="Comma 112 2 5 6" xfId="47199"/>
    <cellStyle name="Comma 112 2 5 7" xfId="50002"/>
    <cellStyle name="Comma 112 2 5 8" xfId="17768"/>
    <cellStyle name="Comma 112 2 5 9" xfId="53025"/>
    <cellStyle name="Comma 112 2 6" xfId="319"/>
    <cellStyle name="Comma 112 2 6 2" xfId="1561"/>
    <cellStyle name="Comma 112 2 6 2 2" xfId="7259"/>
    <cellStyle name="Comma 112 2 6 2 2 2" xfId="15666"/>
    <cellStyle name="Comma 112 2 6 2 2 2 2" xfId="41011"/>
    <cellStyle name="Comma 112 2 6 2 2 3" xfId="31325"/>
    <cellStyle name="Comma 112 2 6 2 2 4" xfId="21268"/>
    <cellStyle name="Comma 112 2 6 2 2 5" xfId="56525"/>
    <cellStyle name="Comma 112 2 6 2 3" xfId="4454"/>
    <cellStyle name="Comma 112 2 6 2 3 2" xfId="12862"/>
    <cellStyle name="Comma 112 2 6 2 3 3" xfId="38210"/>
    <cellStyle name="Comma 112 2 6 2 4" xfId="10062"/>
    <cellStyle name="Comma 112 2 6 2 4 2" xfId="28524"/>
    <cellStyle name="Comma 112 2 6 2 5" xfId="47899"/>
    <cellStyle name="Comma 112 2 6 2 6" xfId="50702"/>
    <cellStyle name="Comma 112 2 6 2 7" xfId="18468"/>
    <cellStyle name="Comma 112 2 6 2 8" xfId="53725"/>
    <cellStyle name="Comma 112 2 6 3" xfId="6202"/>
    <cellStyle name="Comma 112 2 6 3 2" xfId="14609"/>
    <cellStyle name="Comma 112 2 6 3 2 2" xfId="39954"/>
    <cellStyle name="Comma 112 2 6 3 3" xfId="30268"/>
    <cellStyle name="Comma 112 2 6 3 4" xfId="20211"/>
    <cellStyle name="Comma 112 2 6 3 5" xfId="55468"/>
    <cellStyle name="Comma 112 2 6 4" xfId="3397"/>
    <cellStyle name="Comma 112 2 6 4 2" xfId="11805"/>
    <cellStyle name="Comma 112 2 6 4 3" xfId="37154"/>
    <cellStyle name="Comma 112 2 6 5" xfId="9006"/>
    <cellStyle name="Comma 112 2 6 5 2" xfId="27468"/>
    <cellStyle name="Comma 112 2 6 6" xfId="46841"/>
    <cellStyle name="Comma 112 2 6 7" xfId="49646"/>
    <cellStyle name="Comma 112 2 6 8" xfId="17412"/>
    <cellStyle name="Comma 112 2 6 9" xfId="52669"/>
    <cellStyle name="Comma 112 2 7" xfId="981"/>
    <cellStyle name="Comma 112 2 7 2" xfId="6720"/>
    <cellStyle name="Comma 112 2 7 2 2" xfId="15127"/>
    <cellStyle name="Comma 112 2 7 2 2 2" xfId="40472"/>
    <cellStyle name="Comma 112 2 7 2 3" xfId="30786"/>
    <cellStyle name="Comma 112 2 7 2 4" xfId="20729"/>
    <cellStyle name="Comma 112 2 7 2 5" xfId="55986"/>
    <cellStyle name="Comma 112 2 7 3" xfId="3915"/>
    <cellStyle name="Comma 112 2 7 3 2" xfId="12323"/>
    <cellStyle name="Comma 112 2 7 3 3" xfId="37671"/>
    <cellStyle name="Comma 112 2 7 4" xfId="9523"/>
    <cellStyle name="Comma 112 2 7 4 2" xfId="27985"/>
    <cellStyle name="Comma 112 2 7 5" xfId="47360"/>
    <cellStyle name="Comma 112 2 7 6" xfId="50163"/>
    <cellStyle name="Comma 112 2 7 7" xfId="17929"/>
    <cellStyle name="Comma 112 2 7 8" xfId="53186"/>
    <cellStyle name="Comma 112 2 8" xfId="2035"/>
    <cellStyle name="Comma 112 2 8 2" xfId="7689"/>
    <cellStyle name="Comma 112 2 8 2 2" xfId="16096"/>
    <cellStyle name="Comma 112 2 8 2 2 2" xfId="41441"/>
    <cellStyle name="Comma 112 2 8 2 3" xfId="31755"/>
    <cellStyle name="Comma 112 2 8 2 4" xfId="21698"/>
    <cellStyle name="Comma 112 2 8 2 5" xfId="56955"/>
    <cellStyle name="Comma 112 2 8 3" xfId="4884"/>
    <cellStyle name="Comma 112 2 8 3 2" xfId="13292"/>
    <cellStyle name="Comma 112 2 8 3 3" xfId="38640"/>
    <cellStyle name="Comma 112 2 8 4" xfId="10492"/>
    <cellStyle name="Comma 112 2 8 4 2" xfId="28954"/>
    <cellStyle name="Comma 112 2 8 5" xfId="48329"/>
    <cellStyle name="Comma 112 2 8 6" xfId="51132"/>
    <cellStyle name="Comma 112 2 8 7" xfId="18898"/>
    <cellStyle name="Comma 112 2 8 8" xfId="54155"/>
    <cellStyle name="Comma 112 2 9" xfId="2527"/>
    <cellStyle name="Comma 112 2 9 2" xfId="8150"/>
    <cellStyle name="Comma 112 2 9 2 2" xfId="16557"/>
    <cellStyle name="Comma 112 2 9 2 2 2" xfId="41902"/>
    <cellStyle name="Comma 112 2 9 2 3" xfId="32216"/>
    <cellStyle name="Comma 112 2 9 2 4" xfId="22159"/>
    <cellStyle name="Comma 112 2 9 2 5" xfId="57416"/>
    <cellStyle name="Comma 112 2 9 3" xfId="5345"/>
    <cellStyle name="Comma 112 2 9 3 2" xfId="13753"/>
    <cellStyle name="Comma 112 2 9 3 3" xfId="39098"/>
    <cellStyle name="Comma 112 2 9 4" xfId="10950"/>
    <cellStyle name="Comma 112 2 9 4 2" xfId="29412"/>
    <cellStyle name="Comma 112 2 9 5" xfId="48788"/>
    <cellStyle name="Comma 112 2 9 6" xfId="51590"/>
    <cellStyle name="Comma 112 2 9 7" xfId="19356"/>
    <cellStyle name="Comma 112 2 9 8" xfId="54613"/>
    <cellStyle name="Comma 112 3" xfId="675"/>
    <cellStyle name="Comma 112 3 10" xfId="52887"/>
    <cellStyle name="Comma 112 3 2" xfId="6420"/>
    <cellStyle name="Comma 112 3 2 2" xfId="14827"/>
    <cellStyle name="Comma 112 3 2 2 2" xfId="46172"/>
    <cellStyle name="Comma 112 3 2 2 3" xfId="36486"/>
    <cellStyle name="Comma 112 3 2 2 4" xfId="26799"/>
    <cellStyle name="Comma 112 3 2 3" xfId="25581"/>
    <cellStyle name="Comma 112 3 2 3 2" xfId="44972"/>
    <cellStyle name="Comma 112 3 2 3 3" xfId="35286"/>
    <cellStyle name="Comma 112 3 2 4" xfId="40172"/>
    <cellStyle name="Comma 112 3 2 5" xfId="30486"/>
    <cellStyle name="Comma 112 3 2 6" xfId="20429"/>
    <cellStyle name="Comma 112 3 2 7" xfId="55686"/>
    <cellStyle name="Comma 112 3 3" xfId="3615"/>
    <cellStyle name="Comma 112 3 3 2" xfId="12023"/>
    <cellStyle name="Comma 112 3 3 2 2" xfId="45580"/>
    <cellStyle name="Comma 112 3 3 2 3" xfId="35894"/>
    <cellStyle name="Comma 112 3 3 2 4" xfId="26206"/>
    <cellStyle name="Comma 112 3 3 3" xfId="43492"/>
    <cellStyle name="Comma 112 3 3 4" xfId="33806"/>
    <cellStyle name="Comma 112 3 3 5" xfId="23840"/>
    <cellStyle name="Comma 112 3 4" xfId="9224"/>
    <cellStyle name="Comma 112 3 4 2" xfId="44373"/>
    <cellStyle name="Comma 112 3 4 3" xfId="34687"/>
    <cellStyle name="Comma 112 3 4 4" xfId="24977"/>
    <cellStyle name="Comma 112 3 5" xfId="37372"/>
    <cellStyle name="Comma 112 3 6" xfId="27686"/>
    <cellStyle name="Comma 112 3 7" xfId="47060"/>
    <cellStyle name="Comma 112 3 8" xfId="49864"/>
    <cellStyle name="Comma 112 3 9" xfId="17630"/>
    <cellStyle name="Comma 112 4" xfId="1560"/>
    <cellStyle name="Comma 112 4 2" xfId="7258"/>
    <cellStyle name="Comma 112 4 2 2" xfId="15665"/>
    <cellStyle name="Comma 112 4 2 2 2" xfId="41010"/>
    <cellStyle name="Comma 112 4 2 3" xfId="31324"/>
    <cellStyle name="Comma 112 4 2 4" xfId="21267"/>
    <cellStyle name="Comma 112 4 2 5" xfId="56524"/>
    <cellStyle name="Comma 112 4 3" xfId="4453"/>
    <cellStyle name="Comma 112 4 3 2" xfId="12861"/>
    <cellStyle name="Comma 112 4 3 3" xfId="38209"/>
    <cellStyle name="Comma 112 4 4" xfId="10061"/>
    <cellStyle name="Comma 112 4 4 2" xfId="28523"/>
    <cellStyle name="Comma 112 4 5" xfId="47898"/>
    <cellStyle name="Comma 112 4 6" xfId="50701"/>
    <cellStyle name="Comma 112 4 7" xfId="18467"/>
    <cellStyle name="Comma 112 4 8" xfId="53724"/>
    <cellStyle name="Comma 112 5" xfId="2034"/>
    <cellStyle name="Comma 112 5 2" xfId="7688"/>
    <cellStyle name="Comma 112 5 2 2" xfId="16095"/>
    <cellStyle name="Comma 112 5 2 2 2" xfId="41440"/>
    <cellStyle name="Comma 112 5 2 3" xfId="31754"/>
    <cellStyle name="Comma 112 5 2 4" xfId="21697"/>
    <cellStyle name="Comma 112 5 2 5" xfId="56954"/>
    <cellStyle name="Comma 112 5 3" xfId="4883"/>
    <cellStyle name="Comma 112 5 3 2" xfId="13291"/>
    <cellStyle name="Comma 112 5 3 3" xfId="38639"/>
    <cellStyle name="Comma 112 5 4" xfId="10491"/>
    <cellStyle name="Comma 112 5 4 2" xfId="28953"/>
    <cellStyle name="Comma 112 5 5" xfId="48328"/>
    <cellStyle name="Comma 112 5 6" xfId="51131"/>
    <cellStyle name="Comma 112 5 7" xfId="18897"/>
    <cellStyle name="Comma 112 5 8" xfId="54154"/>
    <cellStyle name="Comma 112 6" xfId="2526"/>
    <cellStyle name="Comma 112 6 2" xfId="8149"/>
    <cellStyle name="Comma 112 6 2 2" xfId="16556"/>
    <cellStyle name="Comma 112 6 2 2 2" xfId="41901"/>
    <cellStyle name="Comma 112 6 2 3" xfId="32215"/>
    <cellStyle name="Comma 112 6 2 4" xfId="22158"/>
    <cellStyle name="Comma 112 6 2 5" xfId="57415"/>
    <cellStyle name="Comma 112 6 3" xfId="5344"/>
    <cellStyle name="Comma 112 6 3 2" xfId="13752"/>
    <cellStyle name="Comma 112 6 3 3" xfId="39097"/>
    <cellStyle name="Comma 112 6 4" xfId="10949"/>
    <cellStyle name="Comma 112 6 4 2" xfId="29411"/>
    <cellStyle name="Comma 112 6 5" xfId="48787"/>
    <cellStyle name="Comma 112 6 6" xfId="51589"/>
    <cellStyle name="Comma 112 6 7" xfId="19355"/>
    <cellStyle name="Comma 112 6 8" xfId="54612"/>
    <cellStyle name="Comma 112 7" xfId="2954"/>
    <cellStyle name="Comma 112 7 2" xfId="8577"/>
    <cellStyle name="Comma 112 7 2 2" xfId="16984"/>
    <cellStyle name="Comma 112 7 2 2 2" xfId="42329"/>
    <cellStyle name="Comma 112 7 2 3" xfId="32643"/>
    <cellStyle name="Comma 112 7 2 4" xfId="22586"/>
    <cellStyle name="Comma 112 7 2 5" xfId="57843"/>
    <cellStyle name="Comma 112 7 3" xfId="5772"/>
    <cellStyle name="Comma 112 7 3 2" xfId="14180"/>
    <cellStyle name="Comma 112 7 3 3" xfId="39525"/>
    <cellStyle name="Comma 112 7 4" xfId="11377"/>
    <cellStyle name="Comma 112 7 4 2" xfId="29839"/>
    <cellStyle name="Comma 112 7 5" xfId="49215"/>
    <cellStyle name="Comma 112 7 6" xfId="52017"/>
    <cellStyle name="Comma 112 7 7" xfId="19783"/>
    <cellStyle name="Comma 112 7 8" xfId="55040"/>
    <cellStyle name="Comma 112 8" xfId="58068"/>
    <cellStyle name="Comma 113" xfId="23841"/>
    <cellStyle name="Comma 113 2" xfId="43493"/>
    <cellStyle name="Comma 113 3" xfId="33807"/>
    <cellStyle name="Comma 114" xfId="23842"/>
    <cellStyle name="Comma 114 2" xfId="43494"/>
    <cellStyle name="Comma 114 3" xfId="33808"/>
    <cellStyle name="Comma 115" xfId="23843"/>
    <cellStyle name="Comma 115 2" xfId="43495"/>
    <cellStyle name="Comma 115 3" xfId="33809"/>
    <cellStyle name="Comma 116" xfId="23844"/>
    <cellStyle name="Comma 116 2" xfId="43496"/>
    <cellStyle name="Comma 116 3" xfId="33810"/>
    <cellStyle name="Comma 117" xfId="23845"/>
    <cellStyle name="Comma 117 2" xfId="43497"/>
    <cellStyle name="Comma 117 3" xfId="33811"/>
    <cellStyle name="Comma 118" xfId="23846"/>
    <cellStyle name="Comma 118 2" xfId="43498"/>
    <cellStyle name="Comma 118 3" xfId="33812"/>
    <cellStyle name="Comma 119" xfId="23847"/>
    <cellStyle name="Comma 119 2" xfId="43499"/>
    <cellStyle name="Comma 119 3" xfId="33813"/>
    <cellStyle name="Comma 12" xfId="321"/>
    <cellStyle name="Comma 12 10" xfId="6204"/>
    <cellStyle name="Comma 12 10 2" xfId="14611"/>
    <cellStyle name="Comma 12 10 2 2" xfId="39956"/>
    <cellStyle name="Comma 12 10 3" xfId="30270"/>
    <cellStyle name="Comma 12 10 4" xfId="20213"/>
    <cellStyle name="Comma 12 10 5" xfId="55470"/>
    <cellStyle name="Comma 12 11" xfId="3399"/>
    <cellStyle name="Comma 12 11 2" xfId="11807"/>
    <cellStyle name="Comma 12 11 2 2" xfId="42648"/>
    <cellStyle name="Comma 12 11 3" xfId="32962"/>
    <cellStyle name="Comma 12 11 4" xfId="22905"/>
    <cellStyle name="Comma 12 12" xfId="9008"/>
    <cellStyle name="Comma 12 12 2" xfId="42920"/>
    <cellStyle name="Comma 12 12 3" xfId="33234"/>
    <cellStyle name="Comma 12 12 4" xfId="23177"/>
    <cellStyle name="Comma 12 13" xfId="24979"/>
    <cellStyle name="Comma 12 13 2" xfId="44375"/>
    <cellStyle name="Comma 12 13 3" xfId="34689"/>
    <cellStyle name="Comma 12 14" xfId="37156"/>
    <cellStyle name="Comma 12 15" xfId="27470"/>
    <cellStyle name="Comma 12 16" xfId="46843"/>
    <cellStyle name="Comma 12 17" xfId="49648"/>
    <cellStyle name="Comma 12 18" xfId="17414"/>
    <cellStyle name="Comma 12 19" xfId="52336"/>
    <cellStyle name="Comma 12 2" xfId="24"/>
    <cellStyle name="Comma 12 2 10" xfId="24980"/>
    <cellStyle name="Comma 12 2 10 2" xfId="44376"/>
    <cellStyle name="Comma 12 2 10 3" xfId="34690"/>
    <cellStyle name="Comma 12 2 11" xfId="58070"/>
    <cellStyle name="Comma 12 2 2" xfId="77"/>
    <cellStyle name="Comma 12 2 2 10" xfId="24981"/>
    <cellStyle name="Comma 12 2 2 10 2" xfId="44377"/>
    <cellStyle name="Comma 12 2 2 10 3" xfId="34691"/>
    <cellStyle name="Comma 12 2 2 11" xfId="52337"/>
    <cellStyle name="Comma 12 2 2 2" xfId="148"/>
    <cellStyle name="Comma 12 2 2 2 2" xfId="323"/>
    <cellStyle name="Comma 12 2 2 2 2 2" xfId="6206"/>
    <cellStyle name="Comma 12 2 2 2 2 2 2" xfId="14613"/>
    <cellStyle name="Comma 12 2 2 2 2 2 2 2" xfId="46487"/>
    <cellStyle name="Comma 12 2 2 2 2 2 2 3" xfId="36801"/>
    <cellStyle name="Comma 12 2 2 2 2 2 2 4" xfId="27114"/>
    <cellStyle name="Comma 12 2 2 2 2 2 3" xfId="39958"/>
    <cellStyle name="Comma 12 2 2 2 2 2 4" xfId="30272"/>
    <cellStyle name="Comma 12 2 2 2 2 2 5" xfId="20215"/>
    <cellStyle name="Comma 12 2 2 2 2 2 6" xfId="55472"/>
    <cellStyle name="Comma 12 2 2 2 2 3" xfId="3401"/>
    <cellStyle name="Comma 12 2 2 2 2 3 2" xfId="11809"/>
    <cellStyle name="Comma 12 2 2 2 2 3 2 2" xfId="45287"/>
    <cellStyle name="Comma 12 2 2 2 2 3 3" xfId="35601"/>
    <cellStyle name="Comma 12 2 2 2 2 3 4" xfId="25897"/>
    <cellStyle name="Comma 12 2 2 2 2 4" xfId="9010"/>
    <cellStyle name="Comma 12 2 2 2 2 4 2" xfId="37158"/>
    <cellStyle name="Comma 12 2 2 2 2 5" xfId="27472"/>
    <cellStyle name="Comma 12 2 2 2 2 6" xfId="46845"/>
    <cellStyle name="Comma 12 2 2 2 2 7" xfId="49650"/>
    <cellStyle name="Comma 12 2 2 2 2 8" xfId="17416"/>
    <cellStyle name="Comma 12 2 2 2 2 9" xfId="52673"/>
    <cellStyle name="Comma 12 2 2 2 3" xfId="985"/>
    <cellStyle name="Comma 12 2 2 2 3 2" xfId="6724"/>
    <cellStyle name="Comma 12 2 2 2 3 2 2" xfId="15131"/>
    <cellStyle name="Comma 12 2 2 2 3 2 2 2" xfId="40476"/>
    <cellStyle name="Comma 12 2 2 2 3 2 3" xfId="30790"/>
    <cellStyle name="Comma 12 2 2 2 3 2 4" xfId="20733"/>
    <cellStyle name="Comma 12 2 2 2 3 2 5" xfId="55990"/>
    <cellStyle name="Comma 12 2 2 2 3 3" xfId="3919"/>
    <cellStyle name="Comma 12 2 2 2 3 3 2" xfId="12327"/>
    <cellStyle name="Comma 12 2 2 2 3 3 2 2" xfId="45894"/>
    <cellStyle name="Comma 12 2 2 2 3 3 3" xfId="36208"/>
    <cellStyle name="Comma 12 2 2 2 3 3 4" xfId="26520"/>
    <cellStyle name="Comma 12 2 2 2 3 4" xfId="9527"/>
    <cellStyle name="Comma 12 2 2 2 3 4 2" xfId="37675"/>
    <cellStyle name="Comma 12 2 2 2 3 5" xfId="27989"/>
    <cellStyle name="Comma 12 2 2 2 3 6" xfId="47364"/>
    <cellStyle name="Comma 12 2 2 2 3 7" xfId="50167"/>
    <cellStyle name="Comma 12 2 2 2 3 8" xfId="17933"/>
    <cellStyle name="Comma 12 2 2 2 3 9" xfId="53190"/>
    <cellStyle name="Comma 12 2 2 2 4" xfId="23848"/>
    <cellStyle name="Comma 12 2 2 2 4 2" xfId="43500"/>
    <cellStyle name="Comma 12 2 2 2 4 3" xfId="33814"/>
    <cellStyle name="Comma 12 2 2 2 5" xfId="25299"/>
    <cellStyle name="Comma 12 2 2 2 5 2" xfId="44694"/>
    <cellStyle name="Comma 12 2 2 2 5 3" xfId="35008"/>
    <cellStyle name="Comma 12 2 2 3" xfId="322"/>
    <cellStyle name="Comma 12 2 2 3 10" xfId="17415"/>
    <cellStyle name="Comma 12 2 2 3 11" xfId="52672"/>
    <cellStyle name="Comma 12 2 2 3 2" xfId="1564"/>
    <cellStyle name="Comma 12 2 2 3 2 2" xfId="7262"/>
    <cellStyle name="Comma 12 2 2 3 2 2 2" xfId="15669"/>
    <cellStyle name="Comma 12 2 2 3 2 2 2 2" xfId="41014"/>
    <cellStyle name="Comma 12 2 2 3 2 2 3" xfId="31328"/>
    <cellStyle name="Comma 12 2 2 3 2 2 4" xfId="21271"/>
    <cellStyle name="Comma 12 2 2 3 2 2 5" xfId="56528"/>
    <cellStyle name="Comma 12 2 2 3 2 3" xfId="4457"/>
    <cellStyle name="Comma 12 2 2 3 2 3 2" xfId="12865"/>
    <cellStyle name="Comma 12 2 2 3 2 3 2 2" xfId="46176"/>
    <cellStyle name="Comma 12 2 2 3 2 3 3" xfId="36490"/>
    <cellStyle name="Comma 12 2 2 3 2 3 4" xfId="26803"/>
    <cellStyle name="Comma 12 2 2 3 2 4" xfId="10065"/>
    <cellStyle name="Comma 12 2 2 3 2 4 2" xfId="38213"/>
    <cellStyle name="Comma 12 2 2 3 2 5" xfId="28527"/>
    <cellStyle name="Comma 12 2 2 3 2 6" xfId="47902"/>
    <cellStyle name="Comma 12 2 2 3 2 7" xfId="50705"/>
    <cellStyle name="Comma 12 2 2 3 2 8" xfId="18471"/>
    <cellStyle name="Comma 12 2 2 3 2 9" xfId="53728"/>
    <cellStyle name="Comma 12 2 2 3 3" xfId="6205"/>
    <cellStyle name="Comma 12 2 2 3 3 2" xfId="14612"/>
    <cellStyle name="Comma 12 2 2 3 3 2 2" xfId="39957"/>
    <cellStyle name="Comma 12 2 2 3 3 3" xfId="30271"/>
    <cellStyle name="Comma 12 2 2 3 3 4" xfId="20214"/>
    <cellStyle name="Comma 12 2 2 3 3 5" xfId="55471"/>
    <cellStyle name="Comma 12 2 2 3 4" xfId="3400"/>
    <cellStyle name="Comma 12 2 2 3 4 2" xfId="11808"/>
    <cellStyle name="Comma 12 2 2 3 4 2 2" xfId="43501"/>
    <cellStyle name="Comma 12 2 2 3 4 3" xfId="33815"/>
    <cellStyle name="Comma 12 2 2 3 4 4" xfId="23849"/>
    <cellStyle name="Comma 12 2 2 3 5" xfId="9009"/>
    <cellStyle name="Comma 12 2 2 3 5 2" xfId="44976"/>
    <cellStyle name="Comma 12 2 2 3 5 3" xfId="35290"/>
    <cellStyle name="Comma 12 2 2 3 5 4" xfId="25585"/>
    <cellStyle name="Comma 12 2 2 3 6" xfId="37157"/>
    <cellStyle name="Comma 12 2 2 3 7" xfId="27471"/>
    <cellStyle name="Comma 12 2 2 3 8" xfId="46844"/>
    <cellStyle name="Comma 12 2 2 3 9" xfId="49649"/>
    <cellStyle name="Comma 12 2 2 4" xfId="984"/>
    <cellStyle name="Comma 12 2 2 4 10" xfId="53189"/>
    <cellStyle name="Comma 12 2 2 4 2" xfId="6723"/>
    <cellStyle name="Comma 12 2 2 4 2 2" xfId="15130"/>
    <cellStyle name="Comma 12 2 2 4 2 2 2" xfId="40475"/>
    <cellStyle name="Comma 12 2 2 4 2 3" xfId="30789"/>
    <cellStyle name="Comma 12 2 2 4 2 4" xfId="20732"/>
    <cellStyle name="Comma 12 2 2 4 2 5" xfId="55989"/>
    <cellStyle name="Comma 12 2 2 4 3" xfId="3918"/>
    <cellStyle name="Comma 12 2 2 4 3 2" xfId="12326"/>
    <cellStyle name="Comma 12 2 2 4 3 2 2" xfId="43502"/>
    <cellStyle name="Comma 12 2 2 4 3 3" xfId="33816"/>
    <cellStyle name="Comma 12 2 2 4 3 4" xfId="23850"/>
    <cellStyle name="Comma 12 2 2 4 4" xfId="9526"/>
    <cellStyle name="Comma 12 2 2 4 4 2" xfId="45584"/>
    <cellStyle name="Comma 12 2 2 4 4 3" xfId="35898"/>
    <cellStyle name="Comma 12 2 2 4 4 4" xfId="26210"/>
    <cellStyle name="Comma 12 2 2 4 5" xfId="37674"/>
    <cellStyle name="Comma 12 2 2 4 6" xfId="27988"/>
    <cellStyle name="Comma 12 2 2 4 7" xfId="47363"/>
    <cellStyle name="Comma 12 2 2 4 8" xfId="50166"/>
    <cellStyle name="Comma 12 2 2 4 9" xfId="17932"/>
    <cellStyle name="Comma 12 2 2 5" xfId="2038"/>
    <cellStyle name="Comma 12 2 2 5 2" xfId="7692"/>
    <cellStyle name="Comma 12 2 2 5 2 2" xfId="16099"/>
    <cellStyle name="Comma 12 2 2 5 2 2 2" xfId="41444"/>
    <cellStyle name="Comma 12 2 2 5 2 3" xfId="31758"/>
    <cellStyle name="Comma 12 2 2 5 2 4" xfId="21701"/>
    <cellStyle name="Comma 12 2 2 5 2 5" xfId="56958"/>
    <cellStyle name="Comma 12 2 2 5 3" xfId="4887"/>
    <cellStyle name="Comma 12 2 2 5 3 2" xfId="13295"/>
    <cellStyle name="Comma 12 2 2 5 3 3" xfId="38643"/>
    <cellStyle name="Comma 12 2 2 5 4" xfId="10495"/>
    <cellStyle name="Comma 12 2 2 5 4 2" xfId="28957"/>
    <cellStyle name="Comma 12 2 2 5 5" xfId="48332"/>
    <cellStyle name="Comma 12 2 2 5 6" xfId="51135"/>
    <cellStyle name="Comma 12 2 2 5 7" xfId="18901"/>
    <cellStyle name="Comma 12 2 2 5 8" xfId="54158"/>
    <cellStyle name="Comma 12 2 2 6" xfId="2530"/>
    <cellStyle name="Comma 12 2 2 6 2" xfId="8153"/>
    <cellStyle name="Comma 12 2 2 6 2 2" xfId="16560"/>
    <cellStyle name="Comma 12 2 2 6 2 2 2" xfId="41905"/>
    <cellStyle name="Comma 12 2 2 6 2 3" xfId="32219"/>
    <cellStyle name="Comma 12 2 2 6 2 4" xfId="22162"/>
    <cellStyle name="Comma 12 2 2 6 2 5" xfId="57419"/>
    <cellStyle name="Comma 12 2 2 6 3" xfId="5348"/>
    <cellStyle name="Comma 12 2 2 6 3 2" xfId="13756"/>
    <cellStyle name="Comma 12 2 2 6 3 3" xfId="39101"/>
    <cellStyle name="Comma 12 2 2 6 4" xfId="10953"/>
    <cellStyle name="Comma 12 2 2 6 4 2" xfId="29415"/>
    <cellStyle name="Comma 12 2 2 6 5" xfId="48791"/>
    <cellStyle name="Comma 12 2 2 6 6" xfId="51593"/>
    <cellStyle name="Comma 12 2 2 6 7" xfId="19359"/>
    <cellStyle name="Comma 12 2 2 6 8" xfId="54616"/>
    <cellStyle name="Comma 12 2 2 7" xfId="2958"/>
    <cellStyle name="Comma 12 2 2 7 2" xfId="8581"/>
    <cellStyle name="Comma 12 2 2 7 2 2" xfId="16988"/>
    <cellStyle name="Comma 12 2 2 7 2 2 2" xfId="42333"/>
    <cellStyle name="Comma 12 2 2 7 2 3" xfId="32647"/>
    <cellStyle name="Comma 12 2 2 7 2 4" xfId="22590"/>
    <cellStyle name="Comma 12 2 2 7 2 5" xfId="57847"/>
    <cellStyle name="Comma 12 2 2 7 3" xfId="5776"/>
    <cellStyle name="Comma 12 2 2 7 3 2" xfId="14184"/>
    <cellStyle name="Comma 12 2 2 7 3 3" xfId="39529"/>
    <cellStyle name="Comma 12 2 2 7 4" xfId="11381"/>
    <cellStyle name="Comma 12 2 2 7 4 2" xfId="29843"/>
    <cellStyle name="Comma 12 2 2 7 5" xfId="49219"/>
    <cellStyle name="Comma 12 2 2 7 6" xfId="52021"/>
    <cellStyle name="Comma 12 2 2 7 7" xfId="19787"/>
    <cellStyle name="Comma 12 2 2 7 8" xfId="55044"/>
    <cellStyle name="Comma 12 2 2 8" xfId="22906"/>
    <cellStyle name="Comma 12 2 2 8 2" xfId="42649"/>
    <cellStyle name="Comma 12 2 2 8 3" xfId="32963"/>
    <cellStyle name="Comma 12 2 2 9" xfId="23179"/>
    <cellStyle name="Comma 12 2 2 9 2" xfId="42922"/>
    <cellStyle name="Comma 12 2 2 9 3" xfId="33236"/>
    <cellStyle name="Comma 12 2 3" xfId="133"/>
    <cellStyle name="Comma 12 2 3 10" xfId="2531"/>
    <cellStyle name="Comma 12 2 3 10 2" xfId="8154"/>
    <cellStyle name="Comma 12 2 3 10 2 2" xfId="16561"/>
    <cellStyle name="Comma 12 2 3 10 2 2 2" xfId="41906"/>
    <cellStyle name="Comma 12 2 3 10 2 3" xfId="32220"/>
    <cellStyle name="Comma 12 2 3 10 2 4" xfId="22163"/>
    <cellStyle name="Comma 12 2 3 10 2 5" xfId="57420"/>
    <cellStyle name="Comma 12 2 3 10 3" xfId="5349"/>
    <cellStyle name="Comma 12 2 3 10 3 2" xfId="13757"/>
    <cellStyle name="Comma 12 2 3 10 3 3" xfId="39102"/>
    <cellStyle name="Comma 12 2 3 10 4" xfId="10954"/>
    <cellStyle name="Comma 12 2 3 10 4 2" xfId="29416"/>
    <cellStyle name="Comma 12 2 3 10 5" xfId="48792"/>
    <cellStyle name="Comma 12 2 3 10 6" xfId="51594"/>
    <cellStyle name="Comma 12 2 3 10 7" xfId="19360"/>
    <cellStyle name="Comma 12 2 3 10 8" xfId="54617"/>
    <cellStyle name="Comma 12 2 3 11" xfId="2959"/>
    <cellStyle name="Comma 12 2 3 11 2" xfId="8582"/>
    <cellStyle name="Comma 12 2 3 11 2 2" xfId="16989"/>
    <cellStyle name="Comma 12 2 3 11 2 2 2" xfId="42334"/>
    <cellStyle name="Comma 12 2 3 11 2 3" xfId="32648"/>
    <cellStyle name="Comma 12 2 3 11 2 4" xfId="22591"/>
    <cellStyle name="Comma 12 2 3 11 2 5" xfId="57848"/>
    <cellStyle name="Comma 12 2 3 11 3" xfId="5777"/>
    <cellStyle name="Comma 12 2 3 11 3 2" xfId="14185"/>
    <cellStyle name="Comma 12 2 3 11 3 3" xfId="39530"/>
    <cellStyle name="Comma 12 2 3 11 4" xfId="11382"/>
    <cellStyle name="Comma 12 2 3 11 4 2" xfId="29844"/>
    <cellStyle name="Comma 12 2 3 11 5" xfId="49220"/>
    <cellStyle name="Comma 12 2 3 11 6" xfId="52022"/>
    <cellStyle name="Comma 12 2 3 11 7" xfId="19788"/>
    <cellStyle name="Comma 12 2 3 11 8" xfId="55045"/>
    <cellStyle name="Comma 12 2 3 12" xfId="6027"/>
    <cellStyle name="Comma 12 2 3 12 2" xfId="14434"/>
    <cellStyle name="Comma 12 2 3 12 2 2" xfId="39779"/>
    <cellStyle name="Comma 12 2 3 12 3" xfId="30093"/>
    <cellStyle name="Comma 12 2 3 12 4" xfId="20036"/>
    <cellStyle name="Comma 12 2 3 12 5" xfId="55293"/>
    <cellStyle name="Comma 12 2 3 13" xfId="3222"/>
    <cellStyle name="Comma 12 2 3 13 2" xfId="11630"/>
    <cellStyle name="Comma 12 2 3 13 2 2" xfId="42650"/>
    <cellStyle name="Comma 12 2 3 13 3" xfId="32964"/>
    <cellStyle name="Comma 12 2 3 13 4" xfId="22907"/>
    <cellStyle name="Comma 12 2 3 14" xfId="8834"/>
    <cellStyle name="Comma 12 2 3 14 2" xfId="42923"/>
    <cellStyle name="Comma 12 2 3 14 3" xfId="33237"/>
    <cellStyle name="Comma 12 2 3 14 4" xfId="23180"/>
    <cellStyle name="Comma 12 2 3 15" xfId="24982"/>
    <cellStyle name="Comma 12 2 3 15 2" xfId="44378"/>
    <cellStyle name="Comma 12 2 3 15 3" xfId="34692"/>
    <cellStyle name="Comma 12 2 3 16" xfId="36982"/>
    <cellStyle name="Comma 12 2 3 17" xfId="27296"/>
    <cellStyle name="Comma 12 2 3 18" xfId="46669"/>
    <cellStyle name="Comma 12 2 3 19" xfId="49474"/>
    <cellStyle name="Comma 12 2 3 2" xfId="325"/>
    <cellStyle name="Comma 12 2 3 2 10" xfId="46847"/>
    <cellStyle name="Comma 12 2 3 2 11" xfId="49652"/>
    <cellStyle name="Comma 12 2 3 2 12" xfId="17418"/>
    <cellStyle name="Comma 12 2 3 2 13" xfId="52675"/>
    <cellStyle name="Comma 12 2 3 2 2" xfId="1566"/>
    <cellStyle name="Comma 12 2 3 2 2 10" xfId="53730"/>
    <cellStyle name="Comma 12 2 3 2 2 2" xfId="7264"/>
    <cellStyle name="Comma 12 2 3 2 2 2 2" xfId="15671"/>
    <cellStyle name="Comma 12 2 3 2 2 2 2 2" xfId="46178"/>
    <cellStyle name="Comma 12 2 3 2 2 2 2 3" xfId="36492"/>
    <cellStyle name="Comma 12 2 3 2 2 2 2 4" xfId="26805"/>
    <cellStyle name="Comma 12 2 3 2 2 2 3" xfId="41016"/>
    <cellStyle name="Comma 12 2 3 2 2 2 4" xfId="31330"/>
    <cellStyle name="Comma 12 2 3 2 2 2 5" xfId="21273"/>
    <cellStyle name="Comma 12 2 3 2 2 2 6" xfId="56530"/>
    <cellStyle name="Comma 12 2 3 2 2 3" xfId="4459"/>
    <cellStyle name="Comma 12 2 3 2 2 3 2" xfId="12867"/>
    <cellStyle name="Comma 12 2 3 2 2 3 2 2" xfId="43503"/>
    <cellStyle name="Comma 12 2 3 2 2 3 3" xfId="33817"/>
    <cellStyle name="Comma 12 2 3 2 2 3 4" xfId="23851"/>
    <cellStyle name="Comma 12 2 3 2 2 4" xfId="10067"/>
    <cellStyle name="Comma 12 2 3 2 2 4 2" xfId="44978"/>
    <cellStyle name="Comma 12 2 3 2 2 4 3" xfId="35292"/>
    <cellStyle name="Comma 12 2 3 2 2 4 4" xfId="25587"/>
    <cellStyle name="Comma 12 2 3 2 2 5" xfId="38215"/>
    <cellStyle name="Comma 12 2 3 2 2 6" xfId="28529"/>
    <cellStyle name="Comma 12 2 3 2 2 7" xfId="47904"/>
    <cellStyle name="Comma 12 2 3 2 2 8" xfId="50707"/>
    <cellStyle name="Comma 12 2 3 2 2 9" xfId="18473"/>
    <cellStyle name="Comma 12 2 3 2 3" xfId="2040"/>
    <cellStyle name="Comma 12 2 3 2 3 2" xfId="7694"/>
    <cellStyle name="Comma 12 2 3 2 3 2 2" xfId="16101"/>
    <cellStyle name="Comma 12 2 3 2 3 2 2 2" xfId="41446"/>
    <cellStyle name="Comma 12 2 3 2 3 2 3" xfId="31760"/>
    <cellStyle name="Comma 12 2 3 2 3 2 4" xfId="21703"/>
    <cellStyle name="Comma 12 2 3 2 3 2 5" xfId="56960"/>
    <cellStyle name="Comma 12 2 3 2 3 3" xfId="4889"/>
    <cellStyle name="Comma 12 2 3 2 3 3 2" xfId="13297"/>
    <cellStyle name="Comma 12 2 3 2 3 3 2 2" xfId="45586"/>
    <cellStyle name="Comma 12 2 3 2 3 3 3" xfId="35900"/>
    <cellStyle name="Comma 12 2 3 2 3 3 4" xfId="26212"/>
    <cellStyle name="Comma 12 2 3 2 3 4" xfId="10497"/>
    <cellStyle name="Comma 12 2 3 2 3 4 2" xfId="38645"/>
    <cellStyle name="Comma 12 2 3 2 3 5" xfId="28959"/>
    <cellStyle name="Comma 12 2 3 2 3 6" xfId="48334"/>
    <cellStyle name="Comma 12 2 3 2 3 7" xfId="51137"/>
    <cellStyle name="Comma 12 2 3 2 3 8" xfId="18903"/>
    <cellStyle name="Comma 12 2 3 2 3 9" xfId="54160"/>
    <cellStyle name="Comma 12 2 3 2 4" xfId="2532"/>
    <cellStyle name="Comma 12 2 3 2 4 2" xfId="8155"/>
    <cellStyle name="Comma 12 2 3 2 4 2 2" xfId="16562"/>
    <cellStyle name="Comma 12 2 3 2 4 2 2 2" xfId="41907"/>
    <cellStyle name="Comma 12 2 3 2 4 2 3" xfId="32221"/>
    <cellStyle name="Comma 12 2 3 2 4 2 4" xfId="22164"/>
    <cellStyle name="Comma 12 2 3 2 4 2 5" xfId="57421"/>
    <cellStyle name="Comma 12 2 3 2 4 3" xfId="5350"/>
    <cellStyle name="Comma 12 2 3 2 4 3 2" xfId="13758"/>
    <cellStyle name="Comma 12 2 3 2 4 3 3" xfId="39103"/>
    <cellStyle name="Comma 12 2 3 2 4 4" xfId="10955"/>
    <cellStyle name="Comma 12 2 3 2 4 4 2" xfId="29417"/>
    <cellStyle name="Comma 12 2 3 2 4 5" xfId="48793"/>
    <cellStyle name="Comma 12 2 3 2 4 6" xfId="51595"/>
    <cellStyle name="Comma 12 2 3 2 4 7" xfId="19361"/>
    <cellStyle name="Comma 12 2 3 2 4 8" xfId="54618"/>
    <cellStyle name="Comma 12 2 3 2 5" xfId="2960"/>
    <cellStyle name="Comma 12 2 3 2 5 2" xfId="8583"/>
    <cellStyle name="Comma 12 2 3 2 5 2 2" xfId="16990"/>
    <cellStyle name="Comma 12 2 3 2 5 2 2 2" xfId="42335"/>
    <cellStyle name="Comma 12 2 3 2 5 2 3" xfId="32649"/>
    <cellStyle name="Comma 12 2 3 2 5 2 4" xfId="22592"/>
    <cellStyle name="Comma 12 2 3 2 5 2 5" xfId="57849"/>
    <cellStyle name="Comma 12 2 3 2 5 3" xfId="5778"/>
    <cellStyle name="Comma 12 2 3 2 5 3 2" xfId="14186"/>
    <cellStyle name="Comma 12 2 3 2 5 3 3" xfId="39531"/>
    <cellStyle name="Comma 12 2 3 2 5 4" xfId="11383"/>
    <cellStyle name="Comma 12 2 3 2 5 4 2" xfId="29845"/>
    <cellStyle name="Comma 12 2 3 2 5 5" xfId="49221"/>
    <cellStyle name="Comma 12 2 3 2 5 6" xfId="52023"/>
    <cellStyle name="Comma 12 2 3 2 5 7" xfId="19789"/>
    <cellStyle name="Comma 12 2 3 2 5 8" xfId="55046"/>
    <cellStyle name="Comma 12 2 3 2 6" xfId="6208"/>
    <cellStyle name="Comma 12 2 3 2 6 2" xfId="14615"/>
    <cellStyle name="Comma 12 2 3 2 6 2 2" xfId="39960"/>
    <cellStyle name="Comma 12 2 3 2 6 3" xfId="30274"/>
    <cellStyle name="Comma 12 2 3 2 6 4" xfId="20217"/>
    <cellStyle name="Comma 12 2 3 2 6 5" xfId="55474"/>
    <cellStyle name="Comma 12 2 3 2 7" xfId="3403"/>
    <cellStyle name="Comma 12 2 3 2 7 2" xfId="11811"/>
    <cellStyle name="Comma 12 2 3 2 7 2 2" xfId="44379"/>
    <cellStyle name="Comma 12 2 3 2 7 3" xfId="34693"/>
    <cellStyle name="Comma 12 2 3 2 7 4" xfId="24983"/>
    <cellStyle name="Comma 12 2 3 2 8" xfId="9012"/>
    <cellStyle name="Comma 12 2 3 2 8 2" xfId="37160"/>
    <cellStyle name="Comma 12 2 3 2 9" xfId="27474"/>
    <cellStyle name="Comma 12 2 3 20" xfId="17240"/>
    <cellStyle name="Comma 12 2 3 21" xfId="52338"/>
    <cellStyle name="Comma 12 2 3 22" xfId="52497"/>
    <cellStyle name="Comma 12 2 3 23" xfId="58095"/>
    <cellStyle name="Comma 12 2 3 24" xfId="58106"/>
    <cellStyle name="Comma 12 2 3 3" xfId="326"/>
    <cellStyle name="Comma 12 2 3 3 10" xfId="17419"/>
    <cellStyle name="Comma 12 2 3 3 11" xfId="52676"/>
    <cellStyle name="Comma 12 2 3 3 2" xfId="987"/>
    <cellStyle name="Comma 12 2 3 3 2 2" xfId="6726"/>
    <cellStyle name="Comma 12 2 3 3 2 2 2" xfId="15133"/>
    <cellStyle name="Comma 12 2 3 3 2 2 2 2" xfId="46488"/>
    <cellStyle name="Comma 12 2 3 3 2 2 2 3" xfId="36802"/>
    <cellStyle name="Comma 12 2 3 3 2 2 2 4" xfId="27115"/>
    <cellStyle name="Comma 12 2 3 3 2 2 3" xfId="40478"/>
    <cellStyle name="Comma 12 2 3 3 2 2 4" xfId="30792"/>
    <cellStyle name="Comma 12 2 3 3 2 2 5" xfId="20735"/>
    <cellStyle name="Comma 12 2 3 3 2 2 6" xfId="55992"/>
    <cellStyle name="Comma 12 2 3 3 2 3" xfId="3921"/>
    <cellStyle name="Comma 12 2 3 3 2 3 2" xfId="12329"/>
    <cellStyle name="Comma 12 2 3 3 2 3 2 2" xfId="45288"/>
    <cellStyle name="Comma 12 2 3 3 2 3 3" xfId="35602"/>
    <cellStyle name="Comma 12 2 3 3 2 3 4" xfId="25898"/>
    <cellStyle name="Comma 12 2 3 3 2 4" xfId="9529"/>
    <cellStyle name="Comma 12 2 3 3 2 4 2" xfId="37677"/>
    <cellStyle name="Comma 12 2 3 3 2 5" xfId="27991"/>
    <cellStyle name="Comma 12 2 3 3 2 6" xfId="47366"/>
    <cellStyle name="Comma 12 2 3 3 2 7" xfId="50169"/>
    <cellStyle name="Comma 12 2 3 3 2 8" xfId="17935"/>
    <cellStyle name="Comma 12 2 3 3 2 9" xfId="53192"/>
    <cellStyle name="Comma 12 2 3 3 3" xfId="6209"/>
    <cellStyle name="Comma 12 2 3 3 3 2" xfId="14616"/>
    <cellStyle name="Comma 12 2 3 3 3 2 2" xfId="45895"/>
    <cellStyle name="Comma 12 2 3 3 3 2 3" xfId="36209"/>
    <cellStyle name="Comma 12 2 3 3 3 2 4" xfId="26521"/>
    <cellStyle name="Comma 12 2 3 3 3 3" xfId="39961"/>
    <cellStyle name="Comma 12 2 3 3 3 4" xfId="30275"/>
    <cellStyle name="Comma 12 2 3 3 3 5" xfId="20218"/>
    <cellStyle name="Comma 12 2 3 3 3 6" xfId="55475"/>
    <cellStyle name="Comma 12 2 3 3 4" xfId="3404"/>
    <cellStyle name="Comma 12 2 3 3 4 2" xfId="11812"/>
    <cellStyle name="Comma 12 2 3 3 4 2 2" xfId="43504"/>
    <cellStyle name="Comma 12 2 3 3 4 3" xfId="33818"/>
    <cellStyle name="Comma 12 2 3 3 4 4" xfId="23852"/>
    <cellStyle name="Comma 12 2 3 3 5" xfId="9013"/>
    <cellStyle name="Comma 12 2 3 3 5 2" xfId="44695"/>
    <cellStyle name="Comma 12 2 3 3 5 3" xfId="35009"/>
    <cellStyle name="Comma 12 2 3 3 5 4" xfId="25300"/>
    <cellStyle name="Comma 12 2 3 3 6" xfId="37161"/>
    <cellStyle name="Comma 12 2 3 3 7" xfId="27475"/>
    <cellStyle name="Comma 12 2 3 3 8" xfId="46848"/>
    <cellStyle name="Comma 12 2 3 3 9" xfId="49653"/>
    <cellStyle name="Comma 12 2 3 4" xfId="727"/>
    <cellStyle name="Comma 12 2 3 4 10" xfId="17678"/>
    <cellStyle name="Comma 12 2 3 4 11" xfId="52935"/>
    <cellStyle name="Comma 12 2 3 4 2" xfId="1178"/>
    <cellStyle name="Comma 12 2 3 4 2 2" xfId="6917"/>
    <cellStyle name="Comma 12 2 3 4 2 2 2" xfId="15324"/>
    <cellStyle name="Comma 12 2 3 4 2 2 2 2" xfId="40669"/>
    <cellStyle name="Comma 12 2 3 4 2 2 3" xfId="30983"/>
    <cellStyle name="Comma 12 2 3 4 2 2 4" xfId="20926"/>
    <cellStyle name="Comma 12 2 3 4 2 2 5" xfId="56183"/>
    <cellStyle name="Comma 12 2 3 4 2 3" xfId="4112"/>
    <cellStyle name="Comma 12 2 3 4 2 3 2" xfId="12520"/>
    <cellStyle name="Comma 12 2 3 4 2 3 2 2" xfId="46177"/>
    <cellStyle name="Comma 12 2 3 4 2 3 3" xfId="36491"/>
    <cellStyle name="Comma 12 2 3 4 2 3 4" xfId="26804"/>
    <cellStyle name="Comma 12 2 3 4 2 4" xfId="9720"/>
    <cellStyle name="Comma 12 2 3 4 2 4 2" xfId="37868"/>
    <cellStyle name="Comma 12 2 3 4 2 5" xfId="28182"/>
    <cellStyle name="Comma 12 2 3 4 2 6" xfId="47557"/>
    <cellStyle name="Comma 12 2 3 4 2 7" xfId="50360"/>
    <cellStyle name="Comma 12 2 3 4 2 8" xfId="18126"/>
    <cellStyle name="Comma 12 2 3 4 2 9" xfId="53383"/>
    <cellStyle name="Comma 12 2 3 4 3" xfId="6468"/>
    <cellStyle name="Comma 12 2 3 4 3 2" xfId="14875"/>
    <cellStyle name="Comma 12 2 3 4 3 2 2" xfId="40220"/>
    <cellStyle name="Comma 12 2 3 4 3 3" xfId="30534"/>
    <cellStyle name="Comma 12 2 3 4 3 4" xfId="20477"/>
    <cellStyle name="Comma 12 2 3 4 3 5" xfId="55734"/>
    <cellStyle name="Comma 12 2 3 4 4" xfId="3663"/>
    <cellStyle name="Comma 12 2 3 4 4 2" xfId="12071"/>
    <cellStyle name="Comma 12 2 3 4 4 2 2" xfId="43505"/>
    <cellStyle name="Comma 12 2 3 4 4 3" xfId="33819"/>
    <cellStyle name="Comma 12 2 3 4 4 4" xfId="23853"/>
    <cellStyle name="Comma 12 2 3 4 5" xfId="9272"/>
    <cellStyle name="Comma 12 2 3 4 5 2" xfId="44977"/>
    <cellStyle name="Comma 12 2 3 4 5 3" xfId="35291"/>
    <cellStyle name="Comma 12 2 3 4 5 4" xfId="25586"/>
    <cellStyle name="Comma 12 2 3 4 6" xfId="37420"/>
    <cellStyle name="Comma 12 2 3 4 7" xfId="27734"/>
    <cellStyle name="Comma 12 2 3 4 8" xfId="47108"/>
    <cellStyle name="Comma 12 2 3 4 9" xfId="49912"/>
    <cellStyle name="Comma 12 2 3 5" xfId="780"/>
    <cellStyle name="Comma 12 2 3 5 10" xfId="52987"/>
    <cellStyle name="Comma 12 2 3 5 2" xfId="1228"/>
    <cellStyle name="Comma 12 2 3 5 2 2" xfId="6967"/>
    <cellStyle name="Comma 12 2 3 5 2 2 2" xfId="15374"/>
    <cellStyle name="Comma 12 2 3 5 2 2 2 2" xfId="40719"/>
    <cellStyle name="Comma 12 2 3 5 2 2 3" xfId="31033"/>
    <cellStyle name="Comma 12 2 3 5 2 2 4" xfId="20976"/>
    <cellStyle name="Comma 12 2 3 5 2 2 5" xfId="56233"/>
    <cellStyle name="Comma 12 2 3 5 2 3" xfId="4162"/>
    <cellStyle name="Comma 12 2 3 5 2 3 2" xfId="12570"/>
    <cellStyle name="Comma 12 2 3 5 2 3 3" xfId="37918"/>
    <cellStyle name="Comma 12 2 3 5 2 4" xfId="9770"/>
    <cellStyle name="Comma 12 2 3 5 2 4 2" xfId="28232"/>
    <cellStyle name="Comma 12 2 3 5 2 5" xfId="47607"/>
    <cellStyle name="Comma 12 2 3 5 2 6" xfId="50410"/>
    <cellStyle name="Comma 12 2 3 5 2 7" xfId="18176"/>
    <cellStyle name="Comma 12 2 3 5 2 8" xfId="53433"/>
    <cellStyle name="Comma 12 2 3 5 3" xfId="6520"/>
    <cellStyle name="Comma 12 2 3 5 3 2" xfId="14927"/>
    <cellStyle name="Comma 12 2 3 5 3 2 2" xfId="40272"/>
    <cellStyle name="Comma 12 2 3 5 3 3" xfId="30586"/>
    <cellStyle name="Comma 12 2 3 5 3 4" xfId="20529"/>
    <cellStyle name="Comma 12 2 3 5 3 5" xfId="55786"/>
    <cellStyle name="Comma 12 2 3 5 4" xfId="3715"/>
    <cellStyle name="Comma 12 2 3 5 4 2" xfId="12123"/>
    <cellStyle name="Comma 12 2 3 5 4 2 2" xfId="45585"/>
    <cellStyle name="Comma 12 2 3 5 4 3" xfId="35899"/>
    <cellStyle name="Comma 12 2 3 5 4 4" xfId="26211"/>
    <cellStyle name="Comma 12 2 3 5 5" xfId="9324"/>
    <cellStyle name="Comma 12 2 3 5 5 2" xfId="37472"/>
    <cellStyle name="Comma 12 2 3 5 6" xfId="27786"/>
    <cellStyle name="Comma 12 2 3 5 7" xfId="47161"/>
    <cellStyle name="Comma 12 2 3 5 8" xfId="49964"/>
    <cellStyle name="Comma 12 2 3 5 9" xfId="17730"/>
    <cellStyle name="Comma 12 2 3 6" xfId="831"/>
    <cellStyle name="Comma 12 2 3 6 2" xfId="1279"/>
    <cellStyle name="Comma 12 2 3 6 2 2" xfId="7018"/>
    <cellStyle name="Comma 12 2 3 6 2 2 2" xfId="15425"/>
    <cellStyle name="Comma 12 2 3 6 2 2 2 2" xfId="40770"/>
    <cellStyle name="Comma 12 2 3 6 2 2 3" xfId="31084"/>
    <cellStyle name="Comma 12 2 3 6 2 2 4" xfId="21027"/>
    <cellStyle name="Comma 12 2 3 6 2 2 5" xfId="56284"/>
    <cellStyle name="Comma 12 2 3 6 2 3" xfId="4213"/>
    <cellStyle name="Comma 12 2 3 6 2 3 2" xfId="12621"/>
    <cellStyle name="Comma 12 2 3 6 2 3 3" xfId="37969"/>
    <cellStyle name="Comma 12 2 3 6 2 4" xfId="9821"/>
    <cellStyle name="Comma 12 2 3 6 2 4 2" xfId="28283"/>
    <cellStyle name="Comma 12 2 3 6 2 5" xfId="47658"/>
    <cellStyle name="Comma 12 2 3 6 2 6" xfId="50461"/>
    <cellStyle name="Comma 12 2 3 6 2 7" xfId="18227"/>
    <cellStyle name="Comma 12 2 3 6 2 8" xfId="53484"/>
    <cellStyle name="Comma 12 2 3 6 3" xfId="6571"/>
    <cellStyle name="Comma 12 2 3 6 3 2" xfId="14978"/>
    <cellStyle name="Comma 12 2 3 6 3 2 2" xfId="40323"/>
    <cellStyle name="Comma 12 2 3 6 3 3" xfId="30637"/>
    <cellStyle name="Comma 12 2 3 6 3 4" xfId="20580"/>
    <cellStyle name="Comma 12 2 3 6 3 5" xfId="55837"/>
    <cellStyle name="Comma 12 2 3 6 4" xfId="3766"/>
    <cellStyle name="Comma 12 2 3 6 4 2" xfId="12174"/>
    <cellStyle name="Comma 12 2 3 6 4 3" xfId="37523"/>
    <cellStyle name="Comma 12 2 3 6 5" xfId="9375"/>
    <cellStyle name="Comma 12 2 3 6 5 2" xfId="27837"/>
    <cellStyle name="Comma 12 2 3 6 6" xfId="47212"/>
    <cellStyle name="Comma 12 2 3 6 7" xfId="50015"/>
    <cellStyle name="Comma 12 2 3 6 8" xfId="17781"/>
    <cellStyle name="Comma 12 2 3 6 9" xfId="53038"/>
    <cellStyle name="Comma 12 2 3 7" xfId="324"/>
    <cellStyle name="Comma 12 2 3 7 2" xfId="1565"/>
    <cellStyle name="Comma 12 2 3 7 2 2" xfId="7263"/>
    <cellStyle name="Comma 12 2 3 7 2 2 2" xfId="15670"/>
    <cellStyle name="Comma 12 2 3 7 2 2 2 2" xfId="41015"/>
    <cellStyle name="Comma 12 2 3 7 2 2 3" xfId="31329"/>
    <cellStyle name="Comma 12 2 3 7 2 2 4" xfId="21272"/>
    <cellStyle name="Comma 12 2 3 7 2 2 5" xfId="56529"/>
    <cellStyle name="Comma 12 2 3 7 2 3" xfId="4458"/>
    <cellStyle name="Comma 12 2 3 7 2 3 2" xfId="12866"/>
    <cellStyle name="Comma 12 2 3 7 2 3 3" xfId="38214"/>
    <cellStyle name="Comma 12 2 3 7 2 4" xfId="10066"/>
    <cellStyle name="Comma 12 2 3 7 2 4 2" xfId="28528"/>
    <cellStyle name="Comma 12 2 3 7 2 5" xfId="47903"/>
    <cellStyle name="Comma 12 2 3 7 2 6" xfId="50706"/>
    <cellStyle name="Comma 12 2 3 7 2 7" xfId="18472"/>
    <cellStyle name="Comma 12 2 3 7 2 8" xfId="53729"/>
    <cellStyle name="Comma 12 2 3 7 3" xfId="6207"/>
    <cellStyle name="Comma 12 2 3 7 3 2" xfId="14614"/>
    <cellStyle name="Comma 12 2 3 7 3 2 2" xfId="39959"/>
    <cellStyle name="Comma 12 2 3 7 3 3" xfId="30273"/>
    <cellStyle name="Comma 12 2 3 7 3 4" xfId="20216"/>
    <cellStyle name="Comma 12 2 3 7 3 5" xfId="55473"/>
    <cellStyle name="Comma 12 2 3 7 4" xfId="3402"/>
    <cellStyle name="Comma 12 2 3 7 4 2" xfId="11810"/>
    <cellStyle name="Comma 12 2 3 7 4 3" xfId="37159"/>
    <cellStyle name="Comma 12 2 3 7 5" xfId="9011"/>
    <cellStyle name="Comma 12 2 3 7 5 2" xfId="27473"/>
    <cellStyle name="Comma 12 2 3 7 6" xfId="46846"/>
    <cellStyle name="Comma 12 2 3 7 7" xfId="49651"/>
    <cellStyle name="Comma 12 2 3 7 8" xfId="17417"/>
    <cellStyle name="Comma 12 2 3 7 9" xfId="52674"/>
    <cellStyle name="Comma 12 2 3 8" xfId="986"/>
    <cellStyle name="Comma 12 2 3 8 2" xfId="6725"/>
    <cellStyle name="Comma 12 2 3 8 2 2" xfId="15132"/>
    <cellStyle name="Comma 12 2 3 8 2 2 2" xfId="40477"/>
    <cellStyle name="Comma 12 2 3 8 2 3" xfId="30791"/>
    <cellStyle name="Comma 12 2 3 8 2 4" xfId="20734"/>
    <cellStyle name="Comma 12 2 3 8 2 5" xfId="55991"/>
    <cellStyle name="Comma 12 2 3 8 3" xfId="3920"/>
    <cellStyle name="Comma 12 2 3 8 3 2" xfId="12328"/>
    <cellStyle name="Comma 12 2 3 8 3 3" xfId="37676"/>
    <cellStyle name="Comma 12 2 3 8 4" xfId="9528"/>
    <cellStyle name="Comma 12 2 3 8 4 2" xfId="27990"/>
    <cellStyle name="Comma 12 2 3 8 5" xfId="47365"/>
    <cellStyle name="Comma 12 2 3 8 6" xfId="50168"/>
    <cellStyle name="Comma 12 2 3 8 7" xfId="17934"/>
    <cellStyle name="Comma 12 2 3 8 8" xfId="53191"/>
    <cellStyle name="Comma 12 2 3 9" xfId="2039"/>
    <cellStyle name="Comma 12 2 3 9 2" xfId="7693"/>
    <cellStyle name="Comma 12 2 3 9 2 2" xfId="16100"/>
    <cellStyle name="Comma 12 2 3 9 2 2 2" xfId="41445"/>
    <cellStyle name="Comma 12 2 3 9 2 3" xfId="31759"/>
    <cellStyle name="Comma 12 2 3 9 2 4" xfId="21702"/>
    <cellStyle name="Comma 12 2 3 9 2 5" xfId="56959"/>
    <cellStyle name="Comma 12 2 3 9 3" xfId="4888"/>
    <cellStyle name="Comma 12 2 3 9 3 2" xfId="13296"/>
    <cellStyle name="Comma 12 2 3 9 3 3" xfId="38644"/>
    <cellStyle name="Comma 12 2 3 9 4" xfId="10496"/>
    <cellStyle name="Comma 12 2 3 9 4 2" xfId="28958"/>
    <cellStyle name="Comma 12 2 3 9 5" xfId="48333"/>
    <cellStyle name="Comma 12 2 3 9 6" xfId="51136"/>
    <cellStyle name="Comma 12 2 3 9 7" xfId="18902"/>
    <cellStyle name="Comma 12 2 3 9 8" xfId="54159"/>
    <cellStyle name="Comma 12 2 4" xfId="327"/>
    <cellStyle name="Comma 12 2 4 10" xfId="24984"/>
    <cellStyle name="Comma 12 2 4 10 2" xfId="44380"/>
    <cellStyle name="Comma 12 2 4 10 3" xfId="34694"/>
    <cellStyle name="Comma 12 2 4 11" xfId="37162"/>
    <cellStyle name="Comma 12 2 4 12" xfId="27476"/>
    <cellStyle name="Comma 12 2 4 13" xfId="46849"/>
    <cellStyle name="Comma 12 2 4 14" xfId="49654"/>
    <cellStyle name="Comma 12 2 4 15" xfId="17420"/>
    <cellStyle name="Comma 12 2 4 16" xfId="52339"/>
    <cellStyle name="Comma 12 2 4 17" xfId="52677"/>
    <cellStyle name="Comma 12 2 4 2" xfId="1567"/>
    <cellStyle name="Comma 12 2 4 2 10" xfId="53731"/>
    <cellStyle name="Comma 12 2 4 2 2" xfId="7265"/>
    <cellStyle name="Comma 12 2 4 2 2 2" xfId="15672"/>
    <cellStyle name="Comma 12 2 4 2 2 2 2" xfId="46489"/>
    <cellStyle name="Comma 12 2 4 2 2 2 3" xfId="36803"/>
    <cellStyle name="Comma 12 2 4 2 2 2 4" xfId="27116"/>
    <cellStyle name="Comma 12 2 4 2 2 3" xfId="25899"/>
    <cellStyle name="Comma 12 2 4 2 2 3 2" xfId="45289"/>
    <cellStyle name="Comma 12 2 4 2 2 3 3" xfId="35603"/>
    <cellStyle name="Comma 12 2 4 2 2 4" xfId="41017"/>
    <cellStyle name="Comma 12 2 4 2 2 5" xfId="31331"/>
    <cellStyle name="Comma 12 2 4 2 2 6" xfId="21274"/>
    <cellStyle name="Comma 12 2 4 2 2 7" xfId="56531"/>
    <cellStyle name="Comma 12 2 4 2 3" xfId="4460"/>
    <cellStyle name="Comma 12 2 4 2 3 2" xfId="12868"/>
    <cellStyle name="Comma 12 2 4 2 3 2 2" xfId="45896"/>
    <cellStyle name="Comma 12 2 4 2 3 2 3" xfId="36210"/>
    <cellStyle name="Comma 12 2 4 2 3 2 4" xfId="26522"/>
    <cellStyle name="Comma 12 2 4 2 3 3" xfId="43506"/>
    <cellStyle name="Comma 12 2 4 2 3 4" xfId="33820"/>
    <cellStyle name="Comma 12 2 4 2 3 5" xfId="23854"/>
    <cellStyle name="Comma 12 2 4 2 4" xfId="10068"/>
    <cellStyle name="Comma 12 2 4 2 4 2" xfId="44696"/>
    <cellStyle name="Comma 12 2 4 2 4 3" xfId="35010"/>
    <cellStyle name="Comma 12 2 4 2 4 4" xfId="25301"/>
    <cellStyle name="Comma 12 2 4 2 5" xfId="38216"/>
    <cellStyle name="Comma 12 2 4 2 6" xfId="28530"/>
    <cellStyle name="Comma 12 2 4 2 7" xfId="47905"/>
    <cellStyle name="Comma 12 2 4 2 8" xfId="50708"/>
    <cellStyle name="Comma 12 2 4 2 9" xfId="18474"/>
    <cellStyle name="Comma 12 2 4 3" xfId="988"/>
    <cellStyle name="Comma 12 2 4 3 10" xfId="53193"/>
    <cellStyle name="Comma 12 2 4 3 2" xfId="6727"/>
    <cellStyle name="Comma 12 2 4 3 2 2" xfId="15134"/>
    <cellStyle name="Comma 12 2 4 3 2 2 2" xfId="46179"/>
    <cellStyle name="Comma 12 2 4 3 2 2 3" xfId="36493"/>
    <cellStyle name="Comma 12 2 4 3 2 2 4" xfId="26806"/>
    <cellStyle name="Comma 12 2 4 3 2 3" xfId="40479"/>
    <cellStyle name="Comma 12 2 4 3 2 4" xfId="30793"/>
    <cellStyle name="Comma 12 2 4 3 2 5" xfId="20736"/>
    <cellStyle name="Comma 12 2 4 3 2 6" xfId="55993"/>
    <cellStyle name="Comma 12 2 4 3 3" xfId="3922"/>
    <cellStyle name="Comma 12 2 4 3 3 2" xfId="12330"/>
    <cellStyle name="Comma 12 2 4 3 3 2 2" xfId="43507"/>
    <cellStyle name="Comma 12 2 4 3 3 3" xfId="33821"/>
    <cellStyle name="Comma 12 2 4 3 3 4" xfId="23855"/>
    <cellStyle name="Comma 12 2 4 3 4" xfId="9530"/>
    <cellStyle name="Comma 12 2 4 3 4 2" xfId="44979"/>
    <cellStyle name="Comma 12 2 4 3 4 3" xfId="35293"/>
    <cellStyle name="Comma 12 2 4 3 4 4" xfId="25588"/>
    <cellStyle name="Comma 12 2 4 3 5" xfId="37678"/>
    <cellStyle name="Comma 12 2 4 3 6" xfId="27992"/>
    <cellStyle name="Comma 12 2 4 3 7" xfId="47367"/>
    <cellStyle name="Comma 12 2 4 3 8" xfId="50170"/>
    <cellStyle name="Comma 12 2 4 3 9" xfId="17936"/>
    <cellStyle name="Comma 12 2 4 4" xfId="2041"/>
    <cellStyle name="Comma 12 2 4 4 2" xfId="7695"/>
    <cellStyle name="Comma 12 2 4 4 2 2" xfId="16102"/>
    <cellStyle name="Comma 12 2 4 4 2 2 2" xfId="41447"/>
    <cellStyle name="Comma 12 2 4 4 2 3" xfId="31761"/>
    <cellStyle name="Comma 12 2 4 4 2 4" xfId="21704"/>
    <cellStyle name="Comma 12 2 4 4 2 5" xfId="56961"/>
    <cellStyle name="Comma 12 2 4 4 3" xfId="4890"/>
    <cellStyle name="Comma 12 2 4 4 3 2" xfId="13298"/>
    <cellStyle name="Comma 12 2 4 4 3 2 2" xfId="45587"/>
    <cellStyle name="Comma 12 2 4 4 3 3" xfId="35901"/>
    <cellStyle name="Comma 12 2 4 4 3 4" xfId="26213"/>
    <cellStyle name="Comma 12 2 4 4 4" xfId="10498"/>
    <cellStyle name="Comma 12 2 4 4 4 2" xfId="38646"/>
    <cellStyle name="Comma 12 2 4 4 5" xfId="28960"/>
    <cellStyle name="Comma 12 2 4 4 6" xfId="48335"/>
    <cellStyle name="Comma 12 2 4 4 7" xfId="51138"/>
    <cellStyle name="Comma 12 2 4 4 8" xfId="18904"/>
    <cellStyle name="Comma 12 2 4 4 9" xfId="54161"/>
    <cellStyle name="Comma 12 2 4 5" xfId="2533"/>
    <cellStyle name="Comma 12 2 4 5 2" xfId="8156"/>
    <cellStyle name="Comma 12 2 4 5 2 2" xfId="16563"/>
    <cellStyle name="Comma 12 2 4 5 2 2 2" xfId="41908"/>
    <cellStyle name="Comma 12 2 4 5 2 3" xfId="32222"/>
    <cellStyle name="Comma 12 2 4 5 2 4" xfId="22165"/>
    <cellStyle name="Comma 12 2 4 5 2 5" xfId="57422"/>
    <cellStyle name="Comma 12 2 4 5 3" xfId="5351"/>
    <cellStyle name="Comma 12 2 4 5 3 2" xfId="13759"/>
    <cellStyle name="Comma 12 2 4 5 3 3" xfId="39104"/>
    <cellStyle name="Comma 12 2 4 5 4" xfId="10956"/>
    <cellStyle name="Comma 12 2 4 5 4 2" xfId="29418"/>
    <cellStyle name="Comma 12 2 4 5 5" xfId="48794"/>
    <cellStyle name="Comma 12 2 4 5 6" xfId="51596"/>
    <cellStyle name="Comma 12 2 4 5 7" xfId="19362"/>
    <cellStyle name="Comma 12 2 4 5 8" xfId="54619"/>
    <cellStyle name="Comma 12 2 4 6" xfId="2961"/>
    <cellStyle name="Comma 12 2 4 6 2" xfId="8584"/>
    <cellStyle name="Comma 12 2 4 6 2 2" xfId="16991"/>
    <cellStyle name="Comma 12 2 4 6 2 2 2" xfId="42336"/>
    <cellStyle name="Comma 12 2 4 6 2 3" xfId="32650"/>
    <cellStyle name="Comma 12 2 4 6 2 4" xfId="22593"/>
    <cellStyle name="Comma 12 2 4 6 2 5" xfId="57850"/>
    <cellStyle name="Comma 12 2 4 6 3" xfId="5779"/>
    <cellStyle name="Comma 12 2 4 6 3 2" xfId="14187"/>
    <cellStyle name="Comma 12 2 4 6 3 3" xfId="39532"/>
    <cellStyle name="Comma 12 2 4 6 4" xfId="11384"/>
    <cellStyle name="Comma 12 2 4 6 4 2" xfId="29846"/>
    <cellStyle name="Comma 12 2 4 6 5" xfId="49222"/>
    <cellStyle name="Comma 12 2 4 6 6" xfId="52024"/>
    <cellStyle name="Comma 12 2 4 6 7" xfId="19790"/>
    <cellStyle name="Comma 12 2 4 6 8" xfId="55047"/>
    <cellStyle name="Comma 12 2 4 7" xfId="6210"/>
    <cellStyle name="Comma 12 2 4 7 2" xfId="14617"/>
    <cellStyle name="Comma 12 2 4 7 2 2" xfId="39962"/>
    <cellStyle name="Comma 12 2 4 7 3" xfId="30276"/>
    <cellStyle name="Comma 12 2 4 7 4" xfId="20219"/>
    <cellStyle name="Comma 12 2 4 7 5" xfId="55476"/>
    <cellStyle name="Comma 12 2 4 8" xfId="3405"/>
    <cellStyle name="Comma 12 2 4 8 2" xfId="11813"/>
    <cellStyle name="Comma 12 2 4 8 2 2" xfId="42651"/>
    <cellStyle name="Comma 12 2 4 8 3" xfId="32965"/>
    <cellStyle name="Comma 12 2 4 8 4" xfId="22908"/>
    <cellStyle name="Comma 12 2 4 9" xfId="9014"/>
    <cellStyle name="Comma 12 2 4 9 2" xfId="42925"/>
    <cellStyle name="Comma 12 2 4 9 3" xfId="33239"/>
    <cellStyle name="Comma 12 2 4 9 4" xfId="23182"/>
    <cellStyle name="Comma 12 2 5" xfId="740"/>
    <cellStyle name="Comma 12 2 5 2" xfId="6480"/>
    <cellStyle name="Comma 12 2 5 2 2" xfId="14887"/>
    <cellStyle name="Comma 12 2 5 2 2 2" xfId="46175"/>
    <cellStyle name="Comma 12 2 5 2 2 3" xfId="36489"/>
    <cellStyle name="Comma 12 2 5 2 2 4" xfId="26802"/>
    <cellStyle name="Comma 12 2 5 2 3" xfId="40232"/>
    <cellStyle name="Comma 12 2 5 2 4" xfId="30546"/>
    <cellStyle name="Comma 12 2 5 2 5" xfId="20489"/>
    <cellStyle name="Comma 12 2 5 2 6" xfId="55746"/>
    <cellStyle name="Comma 12 2 5 3" xfId="3675"/>
    <cellStyle name="Comma 12 2 5 3 2" xfId="12083"/>
    <cellStyle name="Comma 12 2 5 3 2 2" xfId="44975"/>
    <cellStyle name="Comma 12 2 5 3 3" xfId="35289"/>
    <cellStyle name="Comma 12 2 5 3 4" xfId="25584"/>
    <cellStyle name="Comma 12 2 5 4" xfId="9284"/>
    <cellStyle name="Comma 12 2 5 4 2" xfId="37432"/>
    <cellStyle name="Comma 12 2 5 5" xfId="27746"/>
    <cellStyle name="Comma 12 2 5 6" xfId="47121"/>
    <cellStyle name="Comma 12 2 5 7" xfId="49924"/>
    <cellStyle name="Comma 12 2 5 8" xfId="17690"/>
    <cellStyle name="Comma 12 2 5 9" xfId="52947"/>
    <cellStyle name="Comma 12 2 6" xfId="1563"/>
    <cellStyle name="Comma 12 2 6 2" xfId="7261"/>
    <cellStyle name="Comma 12 2 6 2 2" xfId="15668"/>
    <cellStyle name="Comma 12 2 6 2 2 2" xfId="41013"/>
    <cellStyle name="Comma 12 2 6 2 3" xfId="31327"/>
    <cellStyle name="Comma 12 2 6 2 4" xfId="21270"/>
    <cellStyle name="Comma 12 2 6 2 5" xfId="56527"/>
    <cellStyle name="Comma 12 2 6 3" xfId="4456"/>
    <cellStyle name="Comma 12 2 6 3 2" xfId="12864"/>
    <cellStyle name="Comma 12 2 6 3 2 2" xfId="45583"/>
    <cellStyle name="Comma 12 2 6 3 3" xfId="35897"/>
    <cellStyle name="Comma 12 2 6 3 4" xfId="26209"/>
    <cellStyle name="Comma 12 2 6 4" xfId="10064"/>
    <cellStyle name="Comma 12 2 6 4 2" xfId="38212"/>
    <cellStyle name="Comma 12 2 6 5" xfId="28526"/>
    <cellStyle name="Comma 12 2 6 6" xfId="47901"/>
    <cellStyle name="Comma 12 2 6 7" xfId="50704"/>
    <cellStyle name="Comma 12 2 6 8" xfId="18470"/>
    <cellStyle name="Comma 12 2 6 9" xfId="53727"/>
    <cellStyle name="Comma 12 2 7" xfId="2037"/>
    <cellStyle name="Comma 12 2 7 2" xfId="7691"/>
    <cellStyle name="Comma 12 2 7 2 2" xfId="16098"/>
    <cellStyle name="Comma 12 2 7 2 2 2" xfId="41443"/>
    <cellStyle name="Comma 12 2 7 2 3" xfId="31757"/>
    <cellStyle name="Comma 12 2 7 2 4" xfId="21700"/>
    <cellStyle name="Comma 12 2 7 2 5" xfId="56957"/>
    <cellStyle name="Comma 12 2 7 3" xfId="4886"/>
    <cellStyle name="Comma 12 2 7 3 2" xfId="13294"/>
    <cellStyle name="Comma 12 2 7 3 3" xfId="38642"/>
    <cellStyle name="Comma 12 2 7 4" xfId="10494"/>
    <cellStyle name="Comma 12 2 7 4 2" xfId="28956"/>
    <cellStyle name="Comma 12 2 7 5" xfId="48331"/>
    <cellStyle name="Comma 12 2 7 6" xfId="51134"/>
    <cellStyle name="Comma 12 2 7 7" xfId="18900"/>
    <cellStyle name="Comma 12 2 7 8" xfId="54157"/>
    <cellStyle name="Comma 12 2 8" xfId="2529"/>
    <cellStyle name="Comma 12 2 8 2" xfId="8152"/>
    <cellStyle name="Comma 12 2 8 2 2" xfId="16559"/>
    <cellStyle name="Comma 12 2 8 2 2 2" xfId="41904"/>
    <cellStyle name="Comma 12 2 8 2 3" xfId="32218"/>
    <cellStyle name="Comma 12 2 8 2 4" xfId="22161"/>
    <cellStyle name="Comma 12 2 8 2 5" xfId="57418"/>
    <cellStyle name="Comma 12 2 8 3" xfId="5347"/>
    <cellStyle name="Comma 12 2 8 3 2" xfId="13755"/>
    <cellStyle name="Comma 12 2 8 3 3" xfId="39100"/>
    <cellStyle name="Comma 12 2 8 4" xfId="10952"/>
    <cellStyle name="Comma 12 2 8 4 2" xfId="29414"/>
    <cellStyle name="Comma 12 2 8 5" xfId="48790"/>
    <cellStyle name="Comma 12 2 8 6" xfId="51592"/>
    <cellStyle name="Comma 12 2 8 7" xfId="19358"/>
    <cellStyle name="Comma 12 2 8 8" xfId="54615"/>
    <cellStyle name="Comma 12 2 9" xfId="2957"/>
    <cellStyle name="Comma 12 2 9 2" xfId="8580"/>
    <cellStyle name="Comma 12 2 9 2 2" xfId="16987"/>
    <cellStyle name="Comma 12 2 9 2 2 2" xfId="42332"/>
    <cellStyle name="Comma 12 2 9 2 3" xfId="32646"/>
    <cellStyle name="Comma 12 2 9 2 4" xfId="22589"/>
    <cellStyle name="Comma 12 2 9 2 5" xfId="57846"/>
    <cellStyle name="Comma 12 2 9 3" xfId="5775"/>
    <cellStyle name="Comma 12 2 9 3 2" xfId="14183"/>
    <cellStyle name="Comma 12 2 9 3 3" xfId="39528"/>
    <cellStyle name="Comma 12 2 9 4" xfId="11380"/>
    <cellStyle name="Comma 12 2 9 4 2" xfId="29842"/>
    <cellStyle name="Comma 12 2 9 5" xfId="49218"/>
    <cellStyle name="Comma 12 2 9 6" xfId="52020"/>
    <cellStyle name="Comma 12 2 9 7" xfId="19786"/>
    <cellStyle name="Comma 12 2 9 8" xfId="55043"/>
    <cellStyle name="Comma 12 20" xfId="52671"/>
    <cellStyle name="Comma 12 3" xfId="1562"/>
    <cellStyle name="Comma 12 3 10" xfId="47900"/>
    <cellStyle name="Comma 12 3 11" xfId="50703"/>
    <cellStyle name="Comma 12 3 12" xfId="18469"/>
    <cellStyle name="Comma 12 3 13" xfId="53726"/>
    <cellStyle name="Comma 12 3 2" xfId="2036"/>
    <cellStyle name="Comma 12 3 2 10" xfId="54156"/>
    <cellStyle name="Comma 12 3 2 2" xfId="7690"/>
    <cellStyle name="Comma 12 3 2 2 2" xfId="16097"/>
    <cellStyle name="Comma 12 3 2 2 2 2" xfId="46486"/>
    <cellStyle name="Comma 12 3 2 2 2 3" xfId="36800"/>
    <cellStyle name="Comma 12 3 2 2 2 4" xfId="27113"/>
    <cellStyle name="Comma 12 3 2 2 3" xfId="41442"/>
    <cellStyle name="Comma 12 3 2 2 4" xfId="31756"/>
    <cellStyle name="Comma 12 3 2 2 5" xfId="21699"/>
    <cellStyle name="Comma 12 3 2 2 6" xfId="56956"/>
    <cellStyle name="Comma 12 3 2 3" xfId="4885"/>
    <cellStyle name="Comma 12 3 2 3 2" xfId="13293"/>
    <cellStyle name="Comma 12 3 2 3 2 2" xfId="43509"/>
    <cellStyle name="Comma 12 3 2 3 3" xfId="33823"/>
    <cellStyle name="Comma 12 3 2 3 4" xfId="23857"/>
    <cellStyle name="Comma 12 3 2 4" xfId="10493"/>
    <cellStyle name="Comma 12 3 2 4 2" xfId="45286"/>
    <cellStyle name="Comma 12 3 2 4 3" xfId="35600"/>
    <cellStyle name="Comma 12 3 2 4 4" xfId="25896"/>
    <cellStyle name="Comma 12 3 2 5" xfId="38641"/>
    <cellStyle name="Comma 12 3 2 6" xfId="28955"/>
    <cellStyle name="Comma 12 3 2 7" xfId="48330"/>
    <cellStyle name="Comma 12 3 2 8" xfId="51133"/>
    <cellStyle name="Comma 12 3 2 9" xfId="18899"/>
    <cellStyle name="Comma 12 3 3" xfId="2528"/>
    <cellStyle name="Comma 12 3 3 10" xfId="54614"/>
    <cellStyle name="Comma 12 3 3 2" xfId="8151"/>
    <cellStyle name="Comma 12 3 3 2 2" xfId="16558"/>
    <cellStyle name="Comma 12 3 3 2 2 2" xfId="41903"/>
    <cellStyle name="Comma 12 3 3 2 3" xfId="32217"/>
    <cellStyle name="Comma 12 3 3 2 4" xfId="22160"/>
    <cellStyle name="Comma 12 3 3 2 5" xfId="57417"/>
    <cellStyle name="Comma 12 3 3 3" xfId="5346"/>
    <cellStyle name="Comma 12 3 3 3 2" xfId="13754"/>
    <cellStyle name="Comma 12 3 3 3 2 2" xfId="43510"/>
    <cellStyle name="Comma 12 3 3 3 3" xfId="33824"/>
    <cellStyle name="Comma 12 3 3 3 4" xfId="23858"/>
    <cellStyle name="Comma 12 3 3 4" xfId="10951"/>
    <cellStyle name="Comma 12 3 3 4 2" xfId="45893"/>
    <cellStyle name="Comma 12 3 3 4 3" xfId="36207"/>
    <cellStyle name="Comma 12 3 3 4 4" xfId="26519"/>
    <cellStyle name="Comma 12 3 3 5" xfId="39099"/>
    <cellStyle name="Comma 12 3 3 6" xfId="29413"/>
    <cellStyle name="Comma 12 3 3 7" xfId="48789"/>
    <cellStyle name="Comma 12 3 3 8" xfId="51591"/>
    <cellStyle name="Comma 12 3 3 9" xfId="19357"/>
    <cellStyle name="Comma 12 3 4" xfId="2956"/>
    <cellStyle name="Comma 12 3 4 2" xfId="8579"/>
    <cellStyle name="Comma 12 3 4 2 2" xfId="16986"/>
    <cellStyle name="Comma 12 3 4 2 2 2" xfId="42331"/>
    <cellStyle name="Comma 12 3 4 2 3" xfId="32645"/>
    <cellStyle name="Comma 12 3 4 2 4" xfId="22588"/>
    <cellStyle name="Comma 12 3 4 2 5" xfId="57845"/>
    <cellStyle name="Comma 12 3 4 3" xfId="5774"/>
    <cellStyle name="Comma 12 3 4 3 2" xfId="14182"/>
    <cellStyle name="Comma 12 3 4 3 3" xfId="39527"/>
    <cellStyle name="Comma 12 3 4 4" xfId="11379"/>
    <cellStyle name="Comma 12 3 4 4 2" xfId="29841"/>
    <cellStyle name="Comma 12 3 4 5" xfId="49217"/>
    <cellStyle name="Comma 12 3 4 6" xfId="52019"/>
    <cellStyle name="Comma 12 3 4 7" xfId="19785"/>
    <cellStyle name="Comma 12 3 4 8" xfId="55042"/>
    <cellStyle name="Comma 12 3 5" xfId="7260"/>
    <cellStyle name="Comma 12 3 5 2" xfId="15667"/>
    <cellStyle name="Comma 12 3 5 2 2" xfId="41012"/>
    <cellStyle name="Comma 12 3 5 3" xfId="31326"/>
    <cellStyle name="Comma 12 3 5 4" xfId="21269"/>
    <cellStyle name="Comma 12 3 5 5" xfId="56526"/>
    <cellStyle name="Comma 12 3 6" xfId="4455"/>
    <cellStyle name="Comma 12 3 6 2" xfId="12863"/>
    <cellStyle name="Comma 12 3 6 2 2" xfId="43508"/>
    <cellStyle name="Comma 12 3 6 3" xfId="33822"/>
    <cellStyle name="Comma 12 3 6 4" xfId="23856"/>
    <cellStyle name="Comma 12 3 7" xfId="10063"/>
    <cellStyle name="Comma 12 3 7 2" xfId="44693"/>
    <cellStyle name="Comma 12 3 7 3" xfId="35007"/>
    <cellStyle name="Comma 12 3 7 4" xfId="25298"/>
    <cellStyle name="Comma 12 3 8" xfId="38211"/>
    <cellStyle name="Comma 12 3 9" xfId="28525"/>
    <cellStyle name="Comma 12 4" xfId="1353"/>
    <cellStyle name="Comma 12 4 10" xfId="47718"/>
    <cellStyle name="Comma 12 4 11" xfId="50521"/>
    <cellStyle name="Comma 12 4 12" xfId="18287"/>
    <cellStyle name="Comma 12 4 13" xfId="53544"/>
    <cellStyle name="Comma 12 4 2" xfId="1854"/>
    <cellStyle name="Comma 12 4 2 10" xfId="53974"/>
    <cellStyle name="Comma 12 4 2 2" xfId="7508"/>
    <cellStyle name="Comma 12 4 2 2 2" xfId="15915"/>
    <cellStyle name="Comma 12 4 2 2 2 2" xfId="41260"/>
    <cellStyle name="Comma 12 4 2 2 3" xfId="31574"/>
    <cellStyle name="Comma 12 4 2 2 4" xfId="21517"/>
    <cellStyle name="Comma 12 4 2 2 5" xfId="56774"/>
    <cellStyle name="Comma 12 4 2 3" xfId="4703"/>
    <cellStyle name="Comma 12 4 2 3 2" xfId="13111"/>
    <cellStyle name="Comma 12 4 2 3 2 2" xfId="43512"/>
    <cellStyle name="Comma 12 4 2 3 3" xfId="33826"/>
    <cellStyle name="Comma 12 4 2 3 4" xfId="23860"/>
    <cellStyle name="Comma 12 4 2 4" xfId="10311"/>
    <cellStyle name="Comma 12 4 2 4 2" xfId="46174"/>
    <cellStyle name="Comma 12 4 2 4 3" xfId="36488"/>
    <cellStyle name="Comma 12 4 2 4 4" xfId="26801"/>
    <cellStyle name="Comma 12 4 2 5" xfId="38459"/>
    <cellStyle name="Comma 12 4 2 6" xfId="28773"/>
    <cellStyle name="Comma 12 4 2 7" xfId="48148"/>
    <cellStyle name="Comma 12 4 2 8" xfId="50951"/>
    <cellStyle name="Comma 12 4 2 9" xfId="18717"/>
    <cellStyle name="Comma 12 4 3" xfId="2346"/>
    <cellStyle name="Comma 12 4 3 2" xfId="7969"/>
    <cellStyle name="Comma 12 4 3 2 2" xfId="16376"/>
    <cellStyle name="Comma 12 4 3 2 2 2" xfId="41721"/>
    <cellStyle name="Comma 12 4 3 2 3" xfId="32035"/>
    <cellStyle name="Comma 12 4 3 2 4" xfId="21978"/>
    <cellStyle name="Comma 12 4 3 2 5" xfId="57235"/>
    <cellStyle name="Comma 12 4 3 3" xfId="5164"/>
    <cellStyle name="Comma 12 4 3 3 2" xfId="13572"/>
    <cellStyle name="Comma 12 4 3 3 3" xfId="38917"/>
    <cellStyle name="Comma 12 4 3 4" xfId="10769"/>
    <cellStyle name="Comma 12 4 3 4 2" xfId="29231"/>
    <cellStyle name="Comma 12 4 3 5" xfId="48607"/>
    <cellStyle name="Comma 12 4 3 6" xfId="51409"/>
    <cellStyle name="Comma 12 4 3 7" xfId="19175"/>
    <cellStyle name="Comma 12 4 3 8" xfId="54432"/>
    <cellStyle name="Comma 12 4 4" xfId="2774"/>
    <cellStyle name="Comma 12 4 4 2" xfId="8397"/>
    <cellStyle name="Comma 12 4 4 2 2" xfId="16804"/>
    <cellStyle name="Comma 12 4 4 2 2 2" xfId="42149"/>
    <cellStyle name="Comma 12 4 4 2 3" xfId="32463"/>
    <cellStyle name="Comma 12 4 4 2 4" xfId="22406"/>
    <cellStyle name="Comma 12 4 4 2 5" xfId="57663"/>
    <cellStyle name="Comma 12 4 4 3" xfId="5592"/>
    <cellStyle name="Comma 12 4 4 3 2" xfId="14000"/>
    <cellStyle name="Comma 12 4 4 3 3" xfId="39345"/>
    <cellStyle name="Comma 12 4 4 4" xfId="11197"/>
    <cellStyle name="Comma 12 4 4 4 2" xfId="29659"/>
    <cellStyle name="Comma 12 4 4 5" xfId="49035"/>
    <cellStyle name="Comma 12 4 4 6" xfId="51837"/>
    <cellStyle name="Comma 12 4 4 7" xfId="19603"/>
    <cellStyle name="Comma 12 4 4 8" xfId="54860"/>
    <cellStyle name="Comma 12 4 5" xfId="7078"/>
    <cellStyle name="Comma 12 4 5 2" xfId="15485"/>
    <cellStyle name="Comma 12 4 5 2 2" xfId="40830"/>
    <cellStyle name="Comma 12 4 5 3" xfId="31144"/>
    <cellStyle name="Comma 12 4 5 4" xfId="21087"/>
    <cellStyle name="Comma 12 4 5 5" xfId="56344"/>
    <cellStyle name="Comma 12 4 6" xfId="4273"/>
    <cellStyle name="Comma 12 4 6 2" xfId="12681"/>
    <cellStyle name="Comma 12 4 6 2 2" xfId="43511"/>
    <cellStyle name="Comma 12 4 6 3" xfId="33825"/>
    <cellStyle name="Comma 12 4 6 4" xfId="23859"/>
    <cellStyle name="Comma 12 4 7" xfId="9881"/>
    <cellStyle name="Comma 12 4 7 2" xfId="44974"/>
    <cellStyle name="Comma 12 4 7 3" xfId="35288"/>
    <cellStyle name="Comma 12 4 7 4" xfId="25583"/>
    <cellStyle name="Comma 12 4 8" xfId="38029"/>
    <cellStyle name="Comma 12 4 9" xfId="28343"/>
    <cellStyle name="Comma 12 5" xfId="1299"/>
    <cellStyle name="Comma 12 5 10" xfId="53498"/>
    <cellStyle name="Comma 12 5 2" xfId="7032"/>
    <cellStyle name="Comma 12 5 2 2" xfId="15439"/>
    <cellStyle name="Comma 12 5 2 2 2" xfId="40784"/>
    <cellStyle name="Comma 12 5 2 3" xfId="31098"/>
    <cellStyle name="Comma 12 5 2 4" xfId="21041"/>
    <cellStyle name="Comma 12 5 2 5" xfId="56298"/>
    <cellStyle name="Comma 12 5 3" xfId="4227"/>
    <cellStyle name="Comma 12 5 3 2" xfId="12635"/>
    <cellStyle name="Comma 12 5 3 2 2" xfId="43513"/>
    <cellStyle name="Comma 12 5 3 3" xfId="33827"/>
    <cellStyle name="Comma 12 5 3 4" xfId="23861"/>
    <cellStyle name="Comma 12 5 4" xfId="9835"/>
    <cellStyle name="Comma 12 5 4 2" xfId="45582"/>
    <cellStyle name="Comma 12 5 4 3" xfId="35896"/>
    <cellStyle name="Comma 12 5 4 4" xfId="26208"/>
    <cellStyle name="Comma 12 5 5" xfId="37983"/>
    <cellStyle name="Comma 12 5 6" xfId="28297"/>
    <cellStyle name="Comma 12 5 7" xfId="47672"/>
    <cellStyle name="Comma 12 5 8" xfId="50475"/>
    <cellStyle name="Comma 12 5 9" xfId="18241"/>
    <cellStyle name="Comma 12 6" xfId="983"/>
    <cellStyle name="Comma 12 6 2" xfId="6722"/>
    <cellStyle name="Comma 12 6 2 2" xfId="15129"/>
    <cellStyle name="Comma 12 6 2 2 2" xfId="40474"/>
    <cellStyle name="Comma 12 6 2 3" xfId="30788"/>
    <cellStyle name="Comma 12 6 2 4" xfId="20731"/>
    <cellStyle name="Comma 12 6 2 5" xfId="55988"/>
    <cellStyle name="Comma 12 6 3" xfId="3917"/>
    <cellStyle name="Comma 12 6 3 2" xfId="12325"/>
    <cellStyle name="Comma 12 6 3 2 2" xfId="43514"/>
    <cellStyle name="Comma 12 6 3 3" xfId="33828"/>
    <cellStyle name="Comma 12 6 3 4" xfId="23862"/>
    <cellStyle name="Comma 12 6 4" xfId="9525"/>
    <cellStyle name="Comma 12 6 4 2" xfId="37673"/>
    <cellStyle name="Comma 12 6 5" xfId="27987"/>
    <cellStyle name="Comma 12 6 6" xfId="47362"/>
    <cellStyle name="Comma 12 6 7" xfId="50165"/>
    <cellStyle name="Comma 12 6 8" xfId="17931"/>
    <cellStyle name="Comma 12 6 9" xfId="53188"/>
    <cellStyle name="Comma 12 7" xfId="1808"/>
    <cellStyle name="Comma 12 7 2" xfId="7462"/>
    <cellStyle name="Comma 12 7 2 2" xfId="15869"/>
    <cellStyle name="Comma 12 7 2 2 2" xfId="41214"/>
    <cellStyle name="Comma 12 7 2 3" xfId="31528"/>
    <cellStyle name="Comma 12 7 2 4" xfId="21471"/>
    <cellStyle name="Comma 12 7 2 5" xfId="56728"/>
    <cellStyle name="Comma 12 7 3" xfId="4657"/>
    <cellStyle name="Comma 12 7 3 2" xfId="13065"/>
    <cellStyle name="Comma 12 7 3 2 2" xfId="43515"/>
    <cellStyle name="Comma 12 7 3 3" xfId="33829"/>
    <cellStyle name="Comma 12 7 3 4" xfId="23863"/>
    <cellStyle name="Comma 12 7 4" xfId="10265"/>
    <cellStyle name="Comma 12 7 4 2" xfId="38413"/>
    <cellStyle name="Comma 12 7 5" xfId="28727"/>
    <cellStyle name="Comma 12 7 6" xfId="48102"/>
    <cellStyle name="Comma 12 7 7" xfId="50905"/>
    <cellStyle name="Comma 12 7 8" xfId="18671"/>
    <cellStyle name="Comma 12 7 9" xfId="53928"/>
    <cellStyle name="Comma 12 8" xfId="2300"/>
    <cellStyle name="Comma 12 8 2" xfId="7923"/>
    <cellStyle name="Comma 12 8 2 2" xfId="16330"/>
    <cellStyle name="Comma 12 8 2 2 2" xfId="41675"/>
    <cellStyle name="Comma 12 8 2 3" xfId="31989"/>
    <cellStyle name="Comma 12 8 2 4" xfId="21932"/>
    <cellStyle name="Comma 12 8 2 5" xfId="57189"/>
    <cellStyle name="Comma 12 8 3" xfId="5118"/>
    <cellStyle name="Comma 12 8 3 2" xfId="13526"/>
    <cellStyle name="Comma 12 8 3 2 2" xfId="43516"/>
    <cellStyle name="Comma 12 8 3 3" xfId="33830"/>
    <cellStyle name="Comma 12 8 3 4" xfId="23864"/>
    <cellStyle name="Comma 12 8 4" xfId="10723"/>
    <cellStyle name="Comma 12 8 4 2" xfId="38871"/>
    <cellStyle name="Comma 12 8 5" xfId="29185"/>
    <cellStyle name="Comma 12 8 6" xfId="48561"/>
    <cellStyle name="Comma 12 8 7" xfId="51363"/>
    <cellStyle name="Comma 12 8 8" xfId="19129"/>
    <cellStyle name="Comma 12 8 9" xfId="54386"/>
    <cellStyle name="Comma 12 9" xfId="2728"/>
    <cellStyle name="Comma 12 9 2" xfId="8351"/>
    <cellStyle name="Comma 12 9 2 2" xfId="16758"/>
    <cellStyle name="Comma 12 9 2 2 2" xfId="42103"/>
    <cellStyle name="Comma 12 9 2 3" xfId="32417"/>
    <cellStyle name="Comma 12 9 2 4" xfId="22360"/>
    <cellStyle name="Comma 12 9 2 5" xfId="57617"/>
    <cellStyle name="Comma 12 9 3" xfId="5546"/>
    <cellStyle name="Comma 12 9 3 2" xfId="13954"/>
    <cellStyle name="Comma 12 9 3 3" xfId="39299"/>
    <cellStyle name="Comma 12 9 4" xfId="11151"/>
    <cellStyle name="Comma 12 9 4 2" xfId="29613"/>
    <cellStyle name="Comma 12 9 5" xfId="48989"/>
    <cellStyle name="Comma 12 9 6" xfId="51791"/>
    <cellStyle name="Comma 12 9 7" xfId="19557"/>
    <cellStyle name="Comma 12 9 8" xfId="54814"/>
    <cellStyle name="Comma 120" xfId="23865"/>
    <cellStyle name="Comma 120 2" xfId="43517"/>
    <cellStyle name="Comma 120 3" xfId="33831"/>
    <cellStyle name="Comma 121" xfId="23866"/>
    <cellStyle name="Comma 121 2" xfId="43518"/>
    <cellStyle name="Comma 121 3" xfId="33832"/>
    <cellStyle name="Comma 122" xfId="23867"/>
    <cellStyle name="Comma 122 2" xfId="43519"/>
    <cellStyle name="Comma 122 3" xfId="33833"/>
    <cellStyle name="Comma 123" xfId="23868"/>
    <cellStyle name="Comma 123 2" xfId="43520"/>
    <cellStyle name="Comma 123 3" xfId="33834"/>
    <cellStyle name="Comma 124" xfId="23869"/>
    <cellStyle name="Comma 124 2" xfId="43521"/>
    <cellStyle name="Comma 124 3" xfId="33835"/>
    <cellStyle name="Comma 125" xfId="23870"/>
    <cellStyle name="Comma 125 2" xfId="43522"/>
    <cellStyle name="Comma 125 3" xfId="33836"/>
    <cellStyle name="Comma 126" xfId="23871"/>
    <cellStyle name="Comma 126 2" xfId="43523"/>
    <cellStyle name="Comma 126 3" xfId="33837"/>
    <cellStyle name="Comma 127" xfId="23872"/>
    <cellStyle name="Comma 127 2" xfId="43524"/>
    <cellStyle name="Comma 127 3" xfId="33838"/>
    <cellStyle name="Comma 128" xfId="23873"/>
    <cellStyle name="Comma 128 2" xfId="43525"/>
    <cellStyle name="Comma 128 3" xfId="33839"/>
    <cellStyle name="Comma 129" xfId="23874"/>
    <cellStyle name="Comma 129 2" xfId="43526"/>
    <cellStyle name="Comma 129 3" xfId="33840"/>
    <cellStyle name="Comma 13" xfId="153"/>
    <cellStyle name="Comma 13 10" xfId="3235"/>
    <cellStyle name="Comma 13 10 2" xfId="11643"/>
    <cellStyle name="Comma 13 10 2 2" xfId="44381"/>
    <cellStyle name="Comma 13 10 3" xfId="34695"/>
    <cellStyle name="Comma 13 10 4" xfId="24985"/>
    <cellStyle name="Comma 13 2" xfId="329"/>
    <cellStyle name="Comma 13 2 10" xfId="24986"/>
    <cellStyle name="Comma 13 2 10 2" xfId="44382"/>
    <cellStyle name="Comma 13 2 10 3" xfId="34696"/>
    <cellStyle name="Comma 13 2 11" xfId="37164"/>
    <cellStyle name="Comma 13 2 12" xfId="27478"/>
    <cellStyle name="Comma 13 2 13" xfId="46851"/>
    <cellStyle name="Comma 13 2 14" xfId="49656"/>
    <cellStyle name="Comma 13 2 15" xfId="17422"/>
    <cellStyle name="Comma 13 2 16" xfId="52340"/>
    <cellStyle name="Comma 13 2 17" xfId="52679"/>
    <cellStyle name="Comma 13 2 2" xfId="1569"/>
    <cellStyle name="Comma 13 2 2 10" xfId="53733"/>
    <cellStyle name="Comma 13 2 2 2" xfId="7267"/>
    <cellStyle name="Comma 13 2 2 2 2" xfId="15674"/>
    <cellStyle name="Comma 13 2 2 2 2 2" xfId="27117"/>
    <cellStyle name="Comma 13 2 2 2 2 2 2" xfId="46490"/>
    <cellStyle name="Comma 13 2 2 2 2 2 3" xfId="36804"/>
    <cellStyle name="Comma 13 2 2 2 2 3" xfId="43528"/>
    <cellStyle name="Comma 13 2 2 2 2 4" xfId="33842"/>
    <cellStyle name="Comma 13 2 2 2 2 5" xfId="23876"/>
    <cellStyle name="Comma 13 2 2 2 3" xfId="25900"/>
    <cellStyle name="Comma 13 2 2 2 3 2" xfId="45290"/>
    <cellStyle name="Comma 13 2 2 2 3 3" xfId="35604"/>
    <cellStyle name="Comma 13 2 2 2 4" xfId="41019"/>
    <cellStyle name="Comma 13 2 2 2 5" xfId="31333"/>
    <cellStyle name="Comma 13 2 2 2 6" xfId="21276"/>
    <cellStyle name="Comma 13 2 2 2 7" xfId="56533"/>
    <cellStyle name="Comma 13 2 2 3" xfId="4462"/>
    <cellStyle name="Comma 13 2 2 3 2" xfId="12870"/>
    <cellStyle name="Comma 13 2 2 3 2 2" xfId="45897"/>
    <cellStyle name="Comma 13 2 2 3 2 3" xfId="36211"/>
    <cellStyle name="Comma 13 2 2 3 2 4" xfId="26523"/>
    <cellStyle name="Comma 13 2 2 3 3" xfId="43527"/>
    <cellStyle name="Comma 13 2 2 3 4" xfId="33841"/>
    <cellStyle name="Comma 13 2 2 3 5" xfId="23875"/>
    <cellStyle name="Comma 13 2 2 4" xfId="10070"/>
    <cellStyle name="Comma 13 2 2 4 2" xfId="44697"/>
    <cellStyle name="Comma 13 2 2 4 3" xfId="35011"/>
    <cellStyle name="Comma 13 2 2 4 4" xfId="25302"/>
    <cellStyle name="Comma 13 2 2 5" xfId="38218"/>
    <cellStyle name="Comma 13 2 2 6" xfId="28532"/>
    <cellStyle name="Comma 13 2 2 7" xfId="47907"/>
    <cellStyle name="Comma 13 2 2 8" xfId="50710"/>
    <cellStyle name="Comma 13 2 2 9" xfId="18476"/>
    <cellStyle name="Comma 13 2 3" xfId="989"/>
    <cellStyle name="Comma 13 2 3 10" xfId="53194"/>
    <cellStyle name="Comma 13 2 3 2" xfId="6728"/>
    <cellStyle name="Comma 13 2 3 2 2" xfId="15135"/>
    <cellStyle name="Comma 13 2 3 2 2 2" xfId="46181"/>
    <cellStyle name="Comma 13 2 3 2 2 3" xfId="36495"/>
    <cellStyle name="Comma 13 2 3 2 2 4" xfId="26808"/>
    <cellStyle name="Comma 13 2 3 2 3" xfId="40480"/>
    <cellStyle name="Comma 13 2 3 2 4" xfId="30794"/>
    <cellStyle name="Comma 13 2 3 2 5" xfId="20737"/>
    <cellStyle name="Comma 13 2 3 2 6" xfId="55994"/>
    <cellStyle name="Comma 13 2 3 3" xfId="3923"/>
    <cellStyle name="Comma 13 2 3 3 2" xfId="12331"/>
    <cellStyle name="Comma 13 2 3 3 2 2" xfId="43529"/>
    <cellStyle name="Comma 13 2 3 3 3" xfId="33843"/>
    <cellStyle name="Comma 13 2 3 3 4" xfId="23877"/>
    <cellStyle name="Comma 13 2 3 4" xfId="9531"/>
    <cellStyle name="Comma 13 2 3 4 2" xfId="44981"/>
    <cellStyle name="Comma 13 2 3 4 3" xfId="35295"/>
    <cellStyle name="Comma 13 2 3 4 4" xfId="25590"/>
    <cellStyle name="Comma 13 2 3 5" xfId="37679"/>
    <cellStyle name="Comma 13 2 3 6" xfId="27993"/>
    <cellStyle name="Comma 13 2 3 7" xfId="47368"/>
    <cellStyle name="Comma 13 2 3 8" xfId="50171"/>
    <cellStyle name="Comma 13 2 3 9" xfId="17937"/>
    <cellStyle name="Comma 13 2 4" xfId="2043"/>
    <cellStyle name="Comma 13 2 4 10" xfId="54163"/>
    <cellStyle name="Comma 13 2 4 2" xfId="7697"/>
    <cellStyle name="Comma 13 2 4 2 2" xfId="16104"/>
    <cellStyle name="Comma 13 2 4 2 2 2" xfId="41449"/>
    <cellStyle name="Comma 13 2 4 2 3" xfId="31763"/>
    <cellStyle name="Comma 13 2 4 2 4" xfId="21706"/>
    <cellStyle name="Comma 13 2 4 2 5" xfId="56963"/>
    <cellStyle name="Comma 13 2 4 3" xfId="4892"/>
    <cellStyle name="Comma 13 2 4 3 2" xfId="13300"/>
    <cellStyle name="Comma 13 2 4 3 2 2" xfId="43530"/>
    <cellStyle name="Comma 13 2 4 3 3" xfId="33844"/>
    <cellStyle name="Comma 13 2 4 3 4" xfId="23878"/>
    <cellStyle name="Comma 13 2 4 4" xfId="10500"/>
    <cellStyle name="Comma 13 2 4 4 2" xfId="45589"/>
    <cellStyle name="Comma 13 2 4 4 3" xfId="35903"/>
    <cellStyle name="Comma 13 2 4 4 4" xfId="26215"/>
    <cellStyle name="Comma 13 2 4 5" xfId="38648"/>
    <cellStyle name="Comma 13 2 4 6" xfId="28962"/>
    <cellStyle name="Comma 13 2 4 7" xfId="48337"/>
    <cellStyle name="Comma 13 2 4 8" xfId="51140"/>
    <cellStyle name="Comma 13 2 4 9" xfId="18906"/>
    <cellStyle name="Comma 13 2 5" xfId="2535"/>
    <cellStyle name="Comma 13 2 5 2" xfId="8158"/>
    <cellStyle name="Comma 13 2 5 2 2" xfId="16565"/>
    <cellStyle name="Comma 13 2 5 2 2 2" xfId="41910"/>
    <cellStyle name="Comma 13 2 5 2 3" xfId="32224"/>
    <cellStyle name="Comma 13 2 5 2 4" xfId="22167"/>
    <cellStyle name="Comma 13 2 5 2 5" xfId="57424"/>
    <cellStyle name="Comma 13 2 5 3" xfId="5353"/>
    <cellStyle name="Comma 13 2 5 3 2" xfId="13761"/>
    <cellStyle name="Comma 13 2 5 3 2 2" xfId="43531"/>
    <cellStyle name="Comma 13 2 5 3 3" xfId="33845"/>
    <cellStyle name="Comma 13 2 5 3 4" xfId="23879"/>
    <cellStyle name="Comma 13 2 5 4" xfId="10958"/>
    <cellStyle name="Comma 13 2 5 4 2" xfId="39106"/>
    <cellStyle name="Comma 13 2 5 5" xfId="29420"/>
    <cellStyle name="Comma 13 2 5 6" xfId="48796"/>
    <cellStyle name="Comma 13 2 5 7" xfId="51598"/>
    <cellStyle name="Comma 13 2 5 8" xfId="19364"/>
    <cellStyle name="Comma 13 2 5 9" xfId="54621"/>
    <cellStyle name="Comma 13 2 6" xfId="2963"/>
    <cellStyle name="Comma 13 2 6 2" xfId="8586"/>
    <cellStyle name="Comma 13 2 6 2 2" xfId="16993"/>
    <cellStyle name="Comma 13 2 6 2 2 2" xfId="42338"/>
    <cellStyle name="Comma 13 2 6 2 3" xfId="32652"/>
    <cellStyle name="Comma 13 2 6 2 4" xfId="22595"/>
    <cellStyle name="Comma 13 2 6 2 5" xfId="57852"/>
    <cellStyle name="Comma 13 2 6 3" xfId="5781"/>
    <cellStyle name="Comma 13 2 6 3 2" xfId="14189"/>
    <cellStyle name="Comma 13 2 6 3 3" xfId="39534"/>
    <cellStyle name="Comma 13 2 6 4" xfId="11386"/>
    <cellStyle name="Comma 13 2 6 4 2" xfId="29848"/>
    <cellStyle name="Comma 13 2 6 5" xfId="49224"/>
    <cellStyle name="Comma 13 2 6 6" xfId="52026"/>
    <cellStyle name="Comma 13 2 6 7" xfId="19792"/>
    <cellStyle name="Comma 13 2 6 8" xfId="55049"/>
    <cellStyle name="Comma 13 2 7" xfId="6212"/>
    <cellStyle name="Comma 13 2 7 2" xfId="14619"/>
    <cellStyle name="Comma 13 2 7 2 2" xfId="39964"/>
    <cellStyle name="Comma 13 2 7 3" xfId="30278"/>
    <cellStyle name="Comma 13 2 7 4" xfId="20221"/>
    <cellStyle name="Comma 13 2 7 5" xfId="55478"/>
    <cellStyle name="Comma 13 2 8" xfId="3407"/>
    <cellStyle name="Comma 13 2 8 2" xfId="11815"/>
    <cellStyle name="Comma 13 2 8 2 2" xfId="42652"/>
    <cellStyle name="Comma 13 2 8 3" xfId="32966"/>
    <cellStyle name="Comma 13 2 8 4" xfId="22909"/>
    <cellStyle name="Comma 13 2 9" xfId="9016"/>
    <cellStyle name="Comma 13 2 9 2" xfId="42927"/>
    <cellStyle name="Comma 13 2 9 3" xfId="33241"/>
    <cellStyle name="Comma 13 2 9 4" xfId="23184"/>
    <cellStyle name="Comma 13 3" xfId="330"/>
    <cellStyle name="Comma 13 3 10" xfId="24987"/>
    <cellStyle name="Comma 13 3 10 2" xfId="44383"/>
    <cellStyle name="Comma 13 3 10 3" xfId="34697"/>
    <cellStyle name="Comma 13 3 11" xfId="37165"/>
    <cellStyle name="Comma 13 3 12" xfId="27479"/>
    <cellStyle name="Comma 13 3 13" xfId="46852"/>
    <cellStyle name="Comma 13 3 14" xfId="49657"/>
    <cellStyle name="Comma 13 3 15" xfId="17423"/>
    <cellStyle name="Comma 13 3 16" xfId="52341"/>
    <cellStyle name="Comma 13 3 17" xfId="52680"/>
    <cellStyle name="Comma 13 3 2" xfId="1570"/>
    <cellStyle name="Comma 13 3 2 10" xfId="53734"/>
    <cellStyle name="Comma 13 3 2 2" xfId="7268"/>
    <cellStyle name="Comma 13 3 2 2 2" xfId="15675"/>
    <cellStyle name="Comma 13 3 2 2 2 2" xfId="46491"/>
    <cellStyle name="Comma 13 3 2 2 2 3" xfId="36805"/>
    <cellStyle name="Comma 13 3 2 2 2 4" xfId="27118"/>
    <cellStyle name="Comma 13 3 2 2 3" xfId="25901"/>
    <cellStyle name="Comma 13 3 2 2 3 2" xfId="45291"/>
    <cellStyle name="Comma 13 3 2 2 3 3" xfId="35605"/>
    <cellStyle name="Comma 13 3 2 2 4" xfId="41020"/>
    <cellStyle name="Comma 13 3 2 2 5" xfId="31334"/>
    <cellStyle name="Comma 13 3 2 2 6" xfId="21277"/>
    <cellStyle name="Comma 13 3 2 2 7" xfId="56534"/>
    <cellStyle name="Comma 13 3 2 3" xfId="4463"/>
    <cellStyle name="Comma 13 3 2 3 2" xfId="12871"/>
    <cellStyle name="Comma 13 3 2 3 2 2" xfId="45898"/>
    <cellStyle name="Comma 13 3 2 3 2 3" xfId="36212"/>
    <cellStyle name="Comma 13 3 2 3 2 4" xfId="26524"/>
    <cellStyle name="Comma 13 3 2 3 3" xfId="43532"/>
    <cellStyle name="Comma 13 3 2 3 4" xfId="33846"/>
    <cellStyle name="Comma 13 3 2 3 5" xfId="23880"/>
    <cellStyle name="Comma 13 3 2 4" xfId="10071"/>
    <cellStyle name="Comma 13 3 2 4 2" xfId="44698"/>
    <cellStyle name="Comma 13 3 2 4 3" xfId="35012"/>
    <cellStyle name="Comma 13 3 2 4 4" xfId="25303"/>
    <cellStyle name="Comma 13 3 2 5" xfId="38219"/>
    <cellStyle name="Comma 13 3 2 6" xfId="28533"/>
    <cellStyle name="Comma 13 3 2 7" xfId="47908"/>
    <cellStyle name="Comma 13 3 2 8" xfId="50711"/>
    <cellStyle name="Comma 13 3 2 9" xfId="18477"/>
    <cellStyle name="Comma 13 3 3" xfId="990"/>
    <cellStyle name="Comma 13 3 3 10" xfId="53195"/>
    <cellStyle name="Comma 13 3 3 2" xfId="6729"/>
    <cellStyle name="Comma 13 3 3 2 2" xfId="15136"/>
    <cellStyle name="Comma 13 3 3 2 2 2" xfId="46182"/>
    <cellStyle name="Comma 13 3 3 2 2 3" xfId="36496"/>
    <cellStyle name="Comma 13 3 3 2 2 4" xfId="26809"/>
    <cellStyle name="Comma 13 3 3 2 3" xfId="40481"/>
    <cellStyle name="Comma 13 3 3 2 4" xfId="30795"/>
    <cellStyle name="Comma 13 3 3 2 5" xfId="20738"/>
    <cellStyle name="Comma 13 3 3 2 6" xfId="55995"/>
    <cellStyle name="Comma 13 3 3 3" xfId="3924"/>
    <cellStyle name="Comma 13 3 3 3 2" xfId="12332"/>
    <cellStyle name="Comma 13 3 3 3 2 2" xfId="43533"/>
    <cellStyle name="Comma 13 3 3 3 3" xfId="33847"/>
    <cellStyle name="Comma 13 3 3 3 4" xfId="23881"/>
    <cellStyle name="Comma 13 3 3 4" xfId="9532"/>
    <cellStyle name="Comma 13 3 3 4 2" xfId="44982"/>
    <cellStyle name="Comma 13 3 3 4 3" xfId="35296"/>
    <cellStyle name="Comma 13 3 3 4 4" xfId="25591"/>
    <cellStyle name="Comma 13 3 3 5" xfId="37680"/>
    <cellStyle name="Comma 13 3 3 6" xfId="27994"/>
    <cellStyle name="Comma 13 3 3 7" xfId="47369"/>
    <cellStyle name="Comma 13 3 3 8" xfId="50172"/>
    <cellStyle name="Comma 13 3 3 9" xfId="17938"/>
    <cellStyle name="Comma 13 3 4" xfId="2044"/>
    <cellStyle name="Comma 13 3 4 2" xfId="7698"/>
    <cellStyle name="Comma 13 3 4 2 2" xfId="16105"/>
    <cellStyle name="Comma 13 3 4 2 2 2" xfId="41450"/>
    <cellStyle name="Comma 13 3 4 2 3" xfId="31764"/>
    <cellStyle name="Comma 13 3 4 2 4" xfId="21707"/>
    <cellStyle name="Comma 13 3 4 2 5" xfId="56964"/>
    <cellStyle name="Comma 13 3 4 3" xfId="4893"/>
    <cellStyle name="Comma 13 3 4 3 2" xfId="13301"/>
    <cellStyle name="Comma 13 3 4 3 2 2" xfId="45590"/>
    <cellStyle name="Comma 13 3 4 3 3" xfId="35904"/>
    <cellStyle name="Comma 13 3 4 3 4" xfId="26216"/>
    <cellStyle name="Comma 13 3 4 4" xfId="10501"/>
    <cellStyle name="Comma 13 3 4 4 2" xfId="38649"/>
    <cellStyle name="Comma 13 3 4 5" xfId="28963"/>
    <cellStyle name="Comma 13 3 4 6" xfId="48338"/>
    <cellStyle name="Comma 13 3 4 7" xfId="51141"/>
    <cellStyle name="Comma 13 3 4 8" xfId="18907"/>
    <cellStyle name="Comma 13 3 4 9" xfId="54164"/>
    <cellStyle name="Comma 13 3 5" xfId="2536"/>
    <cellStyle name="Comma 13 3 5 2" xfId="8159"/>
    <cellStyle name="Comma 13 3 5 2 2" xfId="16566"/>
    <cellStyle name="Comma 13 3 5 2 2 2" xfId="41911"/>
    <cellStyle name="Comma 13 3 5 2 3" xfId="32225"/>
    <cellStyle name="Comma 13 3 5 2 4" xfId="22168"/>
    <cellStyle name="Comma 13 3 5 2 5" xfId="57425"/>
    <cellStyle name="Comma 13 3 5 3" xfId="5354"/>
    <cellStyle name="Comma 13 3 5 3 2" xfId="13762"/>
    <cellStyle name="Comma 13 3 5 3 3" xfId="39107"/>
    <cellStyle name="Comma 13 3 5 4" xfId="10959"/>
    <cellStyle name="Comma 13 3 5 4 2" xfId="29421"/>
    <cellStyle name="Comma 13 3 5 5" xfId="48797"/>
    <cellStyle name="Comma 13 3 5 6" xfId="51599"/>
    <cellStyle name="Comma 13 3 5 7" xfId="19365"/>
    <cellStyle name="Comma 13 3 5 8" xfId="54622"/>
    <cellStyle name="Comma 13 3 6" xfId="2964"/>
    <cellStyle name="Comma 13 3 6 2" xfId="8587"/>
    <cellStyle name="Comma 13 3 6 2 2" xfId="16994"/>
    <cellStyle name="Comma 13 3 6 2 2 2" xfId="42339"/>
    <cellStyle name="Comma 13 3 6 2 3" xfId="32653"/>
    <cellStyle name="Comma 13 3 6 2 4" xfId="22596"/>
    <cellStyle name="Comma 13 3 6 2 5" xfId="57853"/>
    <cellStyle name="Comma 13 3 6 3" xfId="5782"/>
    <cellStyle name="Comma 13 3 6 3 2" xfId="14190"/>
    <cellStyle name="Comma 13 3 6 3 3" xfId="39535"/>
    <cellStyle name="Comma 13 3 6 4" xfId="11387"/>
    <cellStyle name="Comma 13 3 6 4 2" xfId="29849"/>
    <cellStyle name="Comma 13 3 6 5" xfId="49225"/>
    <cellStyle name="Comma 13 3 6 6" xfId="52027"/>
    <cellStyle name="Comma 13 3 6 7" xfId="19793"/>
    <cellStyle name="Comma 13 3 6 8" xfId="55050"/>
    <cellStyle name="Comma 13 3 7" xfId="6213"/>
    <cellStyle name="Comma 13 3 7 2" xfId="14620"/>
    <cellStyle name="Comma 13 3 7 2 2" xfId="39965"/>
    <cellStyle name="Comma 13 3 7 3" xfId="30279"/>
    <cellStyle name="Comma 13 3 7 4" xfId="20222"/>
    <cellStyle name="Comma 13 3 7 5" xfId="55479"/>
    <cellStyle name="Comma 13 3 8" xfId="3408"/>
    <cellStyle name="Comma 13 3 8 2" xfId="11816"/>
    <cellStyle name="Comma 13 3 8 2 2" xfId="42653"/>
    <cellStyle name="Comma 13 3 8 3" xfId="32967"/>
    <cellStyle name="Comma 13 3 8 4" xfId="22910"/>
    <cellStyle name="Comma 13 3 9" xfId="9017"/>
    <cellStyle name="Comma 13 3 9 2" xfId="42928"/>
    <cellStyle name="Comma 13 3 9 3" xfId="33242"/>
    <cellStyle name="Comma 13 3 9 4" xfId="23185"/>
    <cellStyle name="Comma 13 4" xfId="328"/>
    <cellStyle name="Comma 13 4 10" xfId="27477"/>
    <cellStyle name="Comma 13 4 11" xfId="46850"/>
    <cellStyle name="Comma 13 4 12" xfId="49655"/>
    <cellStyle name="Comma 13 4 13" xfId="17421"/>
    <cellStyle name="Comma 13 4 14" xfId="52678"/>
    <cellStyle name="Comma 13 4 2" xfId="1568"/>
    <cellStyle name="Comma 13 4 2 10" xfId="53732"/>
    <cellStyle name="Comma 13 4 2 2" xfId="7266"/>
    <cellStyle name="Comma 13 4 2 2 2" xfId="15673"/>
    <cellStyle name="Comma 13 4 2 2 2 2" xfId="41018"/>
    <cellStyle name="Comma 13 4 2 2 3" xfId="31332"/>
    <cellStyle name="Comma 13 4 2 2 4" xfId="21275"/>
    <cellStyle name="Comma 13 4 2 2 5" xfId="56532"/>
    <cellStyle name="Comma 13 4 2 3" xfId="4461"/>
    <cellStyle name="Comma 13 4 2 3 2" xfId="12869"/>
    <cellStyle name="Comma 13 4 2 3 2 2" xfId="43535"/>
    <cellStyle name="Comma 13 4 2 3 3" xfId="33849"/>
    <cellStyle name="Comma 13 4 2 3 4" xfId="23883"/>
    <cellStyle name="Comma 13 4 2 4" xfId="10069"/>
    <cellStyle name="Comma 13 4 2 4 2" xfId="46180"/>
    <cellStyle name="Comma 13 4 2 4 3" xfId="36494"/>
    <cellStyle name="Comma 13 4 2 4 4" xfId="26807"/>
    <cellStyle name="Comma 13 4 2 5" xfId="38217"/>
    <cellStyle name="Comma 13 4 2 6" xfId="28531"/>
    <cellStyle name="Comma 13 4 2 7" xfId="47906"/>
    <cellStyle name="Comma 13 4 2 8" xfId="50709"/>
    <cellStyle name="Comma 13 4 2 9" xfId="18475"/>
    <cellStyle name="Comma 13 4 3" xfId="2042"/>
    <cellStyle name="Comma 13 4 3 2" xfId="7696"/>
    <cellStyle name="Comma 13 4 3 2 2" xfId="16103"/>
    <cellStyle name="Comma 13 4 3 2 2 2" xfId="41448"/>
    <cellStyle name="Comma 13 4 3 2 3" xfId="31762"/>
    <cellStyle name="Comma 13 4 3 2 4" xfId="21705"/>
    <cellStyle name="Comma 13 4 3 2 5" xfId="56962"/>
    <cellStyle name="Comma 13 4 3 3" xfId="4891"/>
    <cellStyle name="Comma 13 4 3 3 2" xfId="13299"/>
    <cellStyle name="Comma 13 4 3 3 3" xfId="38647"/>
    <cellStyle name="Comma 13 4 3 4" xfId="10499"/>
    <cellStyle name="Comma 13 4 3 4 2" xfId="28961"/>
    <cellStyle name="Comma 13 4 3 5" xfId="48336"/>
    <cellStyle name="Comma 13 4 3 6" xfId="51139"/>
    <cellStyle name="Comma 13 4 3 7" xfId="18905"/>
    <cellStyle name="Comma 13 4 3 8" xfId="54162"/>
    <cellStyle name="Comma 13 4 4" xfId="2534"/>
    <cellStyle name="Comma 13 4 4 2" xfId="8157"/>
    <cellStyle name="Comma 13 4 4 2 2" xfId="16564"/>
    <cellStyle name="Comma 13 4 4 2 2 2" xfId="41909"/>
    <cellStyle name="Comma 13 4 4 2 3" xfId="32223"/>
    <cellStyle name="Comma 13 4 4 2 4" xfId="22166"/>
    <cellStyle name="Comma 13 4 4 2 5" xfId="57423"/>
    <cellStyle name="Comma 13 4 4 3" xfId="5352"/>
    <cellStyle name="Comma 13 4 4 3 2" xfId="13760"/>
    <cellStyle name="Comma 13 4 4 3 3" xfId="39105"/>
    <cellStyle name="Comma 13 4 4 4" xfId="10957"/>
    <cellStyle name="Comma 13 4 4 4 2" xfId="29419"/>
    <cellStyle name="Comma 13 4 4 5" xfId="48795"/>
    <cellStyle name="Comma 13 4 4 6" xfId="51597"/>
    <cellStyle name="Comma 13 4 4 7" xfId="19363"/>
    <cellStyle name="Comma 13 4 4 8" xfId="54620"/>
    <cellStyle name="Comma 13 4 5" xfId="2962"/>
    <cellStyle name="Comma 13 4 5 2" xfId="8585"/>
    <cellStyle name="Comma 13 4 5 2 2" xfId="16992"/>
    <cellStyle name="Comma 13 4 5 2 2 2" xfId="42337"/>
    <cellStyle name="Comma 13 4 5 2 3" xfId="32651"/>
    <cellStyle name="Comma 13 4 5 2 4" xfId="22594"/>
    <cellStyle name="Comma 13 4 5 2 5" xfId="57851"/>
    <cellStyle name="Comma 13 4 5 3" xfId="5780"/>
    <cellStyle name="Comma 13 4 5 3 2" xfId="14188"/>
    <cellStyle name="Comma 13 4 5 3 3" xfId="39533"/>
    <cellStyle name="Comma 13 4 5 4" xfId="11385"/>
    <cellStyle name="Comma 13 4 5 4 2" xfId="29847"/>
    <cellStyle name="Comma 13 4 5 5" xfId="49223"/>
    <cellStyle name="Comma 13 4 5 6" xfId="52025"/>
    <cellStyle name="Comma 13 4 5 7" xfId="19791"/>
    <cellStyle name="Comma 13 4 5 8" xfId="55048"/>
    <cellStyle name="Comma 13 4 6" xfId="6211"/>
    <cellStyle name="Comma 13 4 6 2" xfId="14618"/>
    <cellStyle name="Comma 13 4 6 2 2" xfId="39963"/>
    <cellStyle name="Comma 13 4 6 3" xfId="30277"/>
    <cellStyle name="Comma 13 4 6 4" xfId="20220"/>
    <cellStyle name="Comma 13 4 6 5" xfId="55477"/>
    <cellStyle name="Comma 13 4 7" xfId="3406"/>
    <cellStyle name="Comma 13 4 7 2" xfId="11814"/>
    <cellStyle name="Comma 13 4 7 2 2" xfId="43534"/>
    <cellStyle name="Comma 13 4 7 3" xfId="33848"/>
    <cellStyle name="Comma 13 4 7 4" xfId="23882"/>
    <cellStyle name="Comma 13 4 8" xfId="9015"/>
    <cellStyle name="Comma 13 4 8 2" xfId="44980"/>
    <cellStyle name="Comma 13 4 8 3" xfId="35294"/>
    <cellStyle name="Comma 13 4 8 4" xfId="25589"/>
    <cellStyle name="Comma 13 4 9" xfId="37163"/>
    <cellStyle name="Comma 13 5" xfId="1354"/>
    <cellStyle name="Comma 13 5 10" xfId="47719"/>
    <cellStyle name="Comma 13 5 11" xfId="50522"/>
    <cellStyle name="Comma 13 5 12" xfId="18288"/>
    <cellStyle name="Comma 13 5 13" xfId="53545"/>
    <cellStyle name="Comma 13 5 2" xfId="2294"/>
    <cellStyle name="Comma 13 5 2 2" xfId="3165"/>
    <cellStyle name="Comma 13 5 2 2 2" xfId="8788"/>
    <cellStyle name="Comma 13 5 2 2 2 2" xfId="17195"/>
    <cellStyle name="Comma 13 5 2 2 2 2 2" xfId="42540"/>
    <cellStyle name="Comma 13 5 2 2 2 3" xfId="32854"/>
    <cellStyle name="Comma 13 5 2 2 2 4" xfId="22797"/>
    <cellStyle name="Comma 13 5 2 2 2 5" xfId="58054"/>
    <cellStyle name="Comma 13 5 2 2 3" xfId="5983"/>
    <cellStyle name="Comma 13 5 2 2 3 2" xfId="14391"/>
    <cellStyle name="Comma 13 5 2 2 3 3" xfId="39736"/>
    <cellStyle name="Comma 13 5 2 2 4" xfId="11588"/>
    <cellStyle name="Comma 13 5 2 2 4 2" xfId="30050"/>
    <cellStyle name="Comma 13 5 2 2 5" xfId="49426"/>
    <cellStyle name="Comma 13 5 2 2 6" xfId="52228"/>
    <cellStyle name="Comma 13 5 2 2 7" xfId="19994"/>
    <cellStyle name="Comma 13 5 2 2 8" xfId="55251"/>
    <cellStyle name="Comma 13 5 2 3" xfId="7917"/>
    <cellStyle name="Comma 13 5 2 3 2" xfId="16324"/>
    <cellStyle name="Comma 13 5 2 3 2 2" xfId="41669"/>
    <cellStyle name="Comma 13 5 2 3 3" xfId="31983"/>
    <cellStyle name="Comma 13 5 2 3 4" xfId="21926"/>
    <cellStyle name="Comma 13 5 2 3 5" xfId="57183"/>
    <cellStyle name="Comma 13 5 2 4" xfId="5112"/>
    <cellStyle name="Comma 13 5 2 4 2" xfId="13520"/>
    <cellStyle name="Comma 13 5 2 4 3" xfId="38867"/>
    <cellStyle name="Comma 13 5 2 5" xfId="10719"/>
    <cellStyle name="Comma 13 5 2 5 2" xfId="29181"/>
    <cellStyle name="Comma 13 5 2 6" xfId="48557"/>
    <cellStyle name="Comma 13 5 2 7" xfId="51359"/>
    <cellStyle name="Comma 13 5 2 8" xfId="19125"/>
    <cellStyle name="Comma 13 5 2 9" xfId="54382"/>
    <cellStyle name="Comma 13 5 3" xfId="2263"/>
    <cellStyle name="Comma 13 5 3 2" xfId="7904"/>
    <cellStyle name="Comma 13 5 3 2 2" xfId="16311"/>
    <cellStyle name="Comma 13 5 3 2 2 2" xfId="41656"/>
    <cellStyle name="Comma 13 5 3 2 3" xfId="31970"/>
    <cellStyle name="Comma 13 5 3 2 4" xfId="21913"/>
    <cellStyle name="Comma 13 5 3 2 5" xfId="57170"/>
    <cellStyle name="Comma 13 5 3 3" xfId="5099"/>
    <cellStyle name="Comma 13 5 3 3 2" xfId="13507"/>
    <cellStyle name="Comma 13 5 3 3 3" xfId="38855"/>
    <cellStyle name="Comma 13 5 3 4" xfId="10707"/>
    <cellStyle name="Comma 13 5 3 4 2" xfId="29169"/>
    <cellStyle name="Comma 13 5 3 5" xfId="48545"/>
    <cellStyle name="Comma 13 5 3 6" xfId="51347"/>
    <cellStyle name="Comma 13 5 3 7" xfId="19113"/>
    <cellStyle name="Comma 13 5 3 8" xfId="54370"/>
    <cellStyle name="Comma 13 5 4" xfId="3159"/>
    <cellStyle name="Comma 13 5 4 2" xfId="8782"/>
    <cellStyle name="Comma 13 5 4 2 2" xfId="17189"/>
    <cellStyle name="Comma 13 5 4 2 2 2" xfId="42534"/>
    <cellStyle name="Comma 13 5 4 2 3" xfId="32848"/>
    <cellStyle name="Comma 13 5 4 2 4" xfId="22791"/>
    <cellStyle name="Comma 13 5 4 2 5" xfId="58048"/>
    <cellStyle name="Comma 13 5 4 3" xfId="5977"/>
    <cellStyle name="Comma 13 5 4 3 2" xfId="14385"/>
    <cellStyle name="Comma 13 5 4 3 3" xfId="39730"/>
    <cellStyle name="Comma 13 5 4 4" xfId="11582"/>
    <cellStyle name="Comma 13 5 4 4 2" xfId="30044"/>
    <cellStyle name="Comma 13 5 4 5" xfId="49420"/>
    <cellStyle name="Comma 13 5 4 6" xfId="52222"/>
    <cellStyle name="Comma 13 5 4 7" xfId="19988"/>
    <cellStyle name="Comma 13 5 4 8" xfId="55245"/>
    <cellStyle name="Comma 13 5 5" xfId="7079"/>
    <cellStyle name="Comma 13 5 5 2" xfId="15486"/>
    <cellStyle name="Comma 13 5 5 2 2" xfId="40831"/>
    <cellStyle name="Comma 13 5 5 3" xfId="31145"/>
    <cellStyle name="Comma 13 5 5 4" xfId="21088"/>
    <cellStyle name="Comma 13 5 5 5" xfId="56345"/>
    <cellStyle name="Comma 13 5 6" xfId="4274"/>
    <cellStyle name="Comma 13 5 6 2" xfId="12682"/>
    <cellStyle name="Comma 13 5 6 2 2" xfId="43536"/>
    <cellStyle name="Comma 13 5 6 3" xfId="33850"/>
    <cellStyle name="Comma 13 5 6 4" xfId="23884"/>
    <cellStyle name="Comma 13 5 7" xfId="9882"/>
    <cellStyle name="Comma 13 5 7 2" xfId="45588"/>
    <cellStyle name="Comma 13 5 7 3" xfId="35902"/>
    <cellStyle name="Comma 13 5 7 4" xfId="26214"/>
    <cellStyle name="Comma 13 5 8" xfId="38030"/>
    <cellStyle name="Comma 13 5 9" xfId="28344"/>
    <cellStyle name="Comma 13 6" xfId="1855"/>
    <cellStyle name="Comma 13 6 2" xfId="7509"/>
    <cellStyle name="Comma 13 6 2 2" xfId="15916"/>
    <cellStyle name="Comma 13 6 2 2 2" xfId="41261"/>
    <cellStyle name="Comma 13 6 2 3" xfId="31575"/>
    <cellStyle name="Comma 13 6 2 4" xfId="21518"/>
    <cellStyle name="Comma 13 6 2 5" xfId="56775"/>
    <cellStyle name="Comma 13 6 3" xfId="4704"/>
    <cellStyle name="Comma 13 6 3 2" xfId="13112"/>
    <cellStyle name="Comma 13 6 3 2 2" xfId="43537"/>
    <cellStyle name="Comma 13 6 3 3" xfId="33851"/>
    <cellStyle name="Comma 13 6 3 4" xfId="23885"/>
    <cellStyle name="Comma 13 6 4" xfId="10312"/>
    <cellStyle name="Comma 13 6 4 2" xfId="38460"/>
    <cellStyle name="Comma 13 6 5" xfId="28774"/>
    <cellStyle name="Comma 13 6 6" xfId="48149"/>
    <cellStyle name="Comma 13 6 7" xfId="50952"/>
    <cellStyle name="Comma 13 6 8" xfId="18718"/>
    <cellStyle name="Comma 13 6 9" xfId="53975"/>
    <cellStyle name="Comma 13 7" xfId="2347"/>
    <cellStyle name="Comma 13 7 2" xfId="7970"/>
    <cellStyle name="Comma 13 7 2 2" xfId="16377"/>
    <cellStyle name="Comma 13 7 2 2 2" xfId="41722"/>
    <cellStyle name="Comma 13 7 2 3" xfId="32036"/>
    <cellStyle name="Comma 13 7 2 4" xfId="21979"/>
    <cellStyle name="Comma 13 7 2 5" xfId="57236"/>
    <cellStyle name="Comma 13 7 3" xfId="5165"/>
    <cellStyle name="Comma 13 7 3 2" xfId="13573"/>
    <cellStyle name="Comma 13 7 3 3" xfId="38918"/>
    <cellStyle name="Comma 13 7 4" xfId="10770"/>
    <cellStyle name="Comma 13 7 4 2" xfId="29232"/>
    <cellStyle name="Comma 13 7 5" xfId="48608"/>
    <cellStyle name="Comma 13 7 6" xfId="51410"/>
    <cellStyle name="Comma 13 7 7" xfId="19176"/>
    <cellStyle name="Comma 13 7 8" xfId="54433"/>
    <cellStyle name="Comma 13 8" xfId="2775"/>
    <cellStyle name="Comma 13 8 2" xfId="8398"/>
    <cellStyle name="Comma 13 8 2 2" xfId="16805"/>
    <cellStyle name="Comma 13 8 2 2 2" xfId="42150"/>
    <cellStyle name="Comma 13 8 2 3" xfId="32464"/>
    <cellStyle name="Comma 13 8 2 4" xfId="22407"/>
    <cellStyle name="Comma 13 8 2 5" xfId="57664"/>
    <cellStyle name="Comma 13 8 3" xfId="5593"/>
    <cellStyle name="Comma 13 8 3 2" xfId="14001"/>
    <cellStyle name="Comma 13 8 3 3" xfId="39346"/>
    <cellStyle name="Comma 13 8 4" xfId="11198"/>
    <cellStyle name="Comma 13 8 4 2" xfId="29660"/>
    <cellStyle name="Comma 13 8 5" xfId="49036"/>
    <cellStyle name="Comma 13 8 6" xfId="51838"/>
    <cellStyle name="Comma 13 8 7" xfId="19604"/>
    <cellStyle name="Comma 13 8 8" xfId="54861"/>
    <cellStyle name="Comma 13 9" xfId="6040"/>
    <cellStyle name="Comma 13 9 2" xfId="14447"/>
    <cellStyle name="Comma 13 9 2 2" xfId="39792"/>
    <cellStyle name="Comma 13 9 3" xfId="30106"/>
    <cellStyle name="Comma 13 9 4" xfId="20049"/>
    <cellStyle name="Comma 13 9 5" xfId="55306"/>
    <cellStyle name="Comma 130" xfId="23886"/>
    <cellStyle name="Comma 130 2" xfId="43538"/>
    <cellStyle name="Comma 130 3" xfId="33852"/>
    <cellStyle name="Comma 131" xfId="23887"/>
    <cellStyle name="Comma 131 2" xfId="43539"/>
    <cellStyle name="Comma 131 3" xfId="33853"/>
    <cellStyle name="Comma 132" xfId="24828"/>
    <cellStyle name="Comma 132 2" xfId="44224"/>
    <cellStyle name="Comma 132 3" xfId="34538"/>
    <cellStyle name="Comma 133" xfId="25189"/>
    <cellStyle name="Comma 133 2" xfId="44584"/>
    <cellStyle name="Comma 133 3" xfId="34898"/>
    <cellStyle name="Comma 134" xfId="36943"/>
    <cellStyle name="Comma 135" xfId="27257"/>
    <cellStyle name="Comma 136" xfId="46629"/>
    <cellStyle name="Comma 137" xfId="47059"/>
    <cellStyle name="Comma 138" xfId="49427"/>
    <cellStyle name="Comma 139" xfId="47119"/>
    <cellStyle name="Comma 14" xfId="331"/>
    <cellStyle name="Comma 14 10" xfId="3409"/>
    <cellStyle name="Comma 14 10 2" xfId="11817"/>
    <cellStyle name="Comma 14 10 2 2" xfId="44384"/>
    <cellStyle name="Comma 14 10 3" xfId="34698"/>
    <cellStyle name="Comma 14 10 4" xfId="24988"/>
    <cellStyle name="Comma 14 11" xfId="9018"/>
    <cellStyle name="Comma 14 11 2" xfId="44581"/>
    <cellStyle name="Comma 14 11 3" xfId="34895"/>
    <cellStyle name="Comma 14 11 4" xfId="25186"/>
    <cellStyle name="Comma 14 12" xfId="37166"/>
    <cellStyle name="Comma 14 13" xfId="27480"/>
    <cellStyle name="Comma 14 14" xfId="46853"/>
    <cellStyle name="Comma 14 15" xfId="49658"/>
    <cellStyle name="Comma 14 16" xfId="17424"/>
    <cellStyle name="Comma 14 17" xfId="52681"/>
    <cellStyle name="Comma 14 2" xfId="332"/>
    <cellStyle name="Comma 14 2 10" xfId="24989"/>
    <cellStyle name="Comma 14 2 10 2" xfId="44385"/>
    <cellStyle name="Comma 14 2 10 3" xfId="34699"/>
    <cellStyle name="Comma 14 2 11" xfId="37167"/>
    <cellStyle name="Comma 14 2 12" xfId="27481"/>
    <cellStyle name="Comma 14 2 13" xfId="46854"/>
    <cellStyle name="Comma 14 2 14" xfId="49659"/>
    <cellStyle name="Comma 14 2 15" xfId="17425"/>
    <cellStyle name="Comma 14 2 16" xfId="52342"/>
    <cellStyle name="Comma 14 2 17" xfId="52682"/>
    <cellStyle name="Comma 14 2 2" xfId="1572"/>
    <cellStyle name="Comma 14 2 2 10" xfId="53736"/>
    <cellStyle name="Comma 14 2 2 2" xfId="7270"/>
    <cellStyle name="Comma 14 2 2 2 2" xfId="15677"/>
    <cellStyle name="Comma 14 2 2 2 2 2" xfId="46492"/>
    <cellStyle name="Comma 14 2 2 2 2 3" xfId="36806"/>
    <cellStyle name="Comma 14 2 2 2 2 4" xfId="27119"/>
    <cellStyle name="Comma 14 2 2 2 3" xfId="25902"/>
    <cellStyle name="Comma 14 2 2 2 3 2" xfId="45292"/>
    <cellStyle name="Comma 14 2 2 2 3 3" xfId="35606"/>
    <cellStyle name="Comma 14 2 2 2 4" xfId="41022"/>
    <cellStyle name="Comma 14 2 2 2 5" xfId="31336"/>
    <cellStyle name="Comma 14 2 2 2 6" xfId="21279"/>
    <cellStyle name="Comma 14 2 2 2 7" xfId="56536"/>
    <cellStyle name="Comma 14 2 2 3" xfId="4465"/>
    <cellStyle name="Comma 14 2 2 3 2" xfId="12873"/>
    <cellStyle name="Comma 14 2 2 3 2 2" xfId="45899"/>
    <cellStyle name="Comma 14 2 2 3 2 3" xfId="36213"/>
    <cellStyle name="Comma 14 2 2 3 2 4" xfId="26525"/>
    <cellStyle name="Comma 14 2 2 3 3" xfId="43540"/>
    <cellStyle name="Comma 14 2 2 3 4" xfId="33854"/>
    <cellStyle name="Comma 14 2 2 3 5" xfId="23888"/>
    <cellStyle name="Comma 14 2 2 4" xfId="10073"/>
    <cellStyle name="Comma 14 2 2 4 2" xfId="44699"/>
    <cellStyle name="Comma 14 2 2 4 3" xfId="35013"/>
    <cellStyle name="Comma 14 2 2 4 4" xfId="25304"/>
    <cellStyle name="Comma 14 2 2 5" xfId="38221"/>
    <cellStyle name="Comma 14 2 2 6" xfId="28535"/>
    <cellStyle name="Comma 14 2 2 7" xfId="47910"/>
    <cellStyle name="Comma 14 2 2 8" xfId="50713"/>
    <cellStyle name="Comma 14 2 2 9" xfId="18479"/>
    <cellStyle name="Comma 14 2 3" xfId="991"/>
    <cellStyle name="Comma 14 2 3 10" xfId="53196"/>
    <cellStyle name="Comma 14 2 3 2" xfId="6730"/>
    <cellStyle name="Comma 14 2 3 2 2" xfId="15137"/>
    <cellStyle name="Comma 14 2 3 2 2 2" xfId="46184"/>
    <cellStyle name="Comma 14 2 3 2 2 3" xfId="36498"/>
    <cellStyle name="Comma 14 2 3 2 2 4" xfId="26811"/>
    <cellStyle name="Comma 14 2 3 2 3" xfId="40482"/>
    <cellStyle name="Comma 14 2 3 2 4" xfId="30796"/>
    <cellStyle name="Comma 14 2 3 2 5" xfId="20739"/>
    <cellStyle name="Comma 14 2 3 2 6" xfId="55996"/>
    <cellStyle name="Comma 14 2 3 3" xfId="3925"/>
    <cellStyle name="Comma 14 2 3 3 2" xfId="12333"/>
    <cellStyle name="Comma 14 2 3 3 2 2" xfId="43541"/>
    <cellStyle name="Comma 14 2 3 3 3" xfId="33855"/>
    <cellStyle name="Comma 14 2 3 3 4" xfId="23889"/>
    <cellStyle name="Comma 14 2 3 4" xfId="9533"/>
    <cellStyle name="Comma 14 2 3 4 2" xfId="44984"/>
    <cellStyle name="Comma 14 2 3 4 3" xfId="35298"/>
    <cellStyle name="Comma 14 2 3 4 4" xfId="25593"/>
    <cellStyle name="Comma 14 2 3 5" xfId="37681"/>
    <cellStyle name="Comma 14 2 3 6" xfId="27995"/>
    <cellStyle name="Comma 14 2 3 7" xfId="47370"/>
    <cellStyle name="Comma 14 2 3 8" xfId="50173"/>
    <cellStyle name="Comma 14 2 3 9" xfId="17939"/>
    <cellStyle name="Comma 14 2 4" xfId="2046"/>
    <cellStyle name="Comma 14 2 4 10" xfId="54166"/>
    <cellStyle name="Comma 14 2 4 2" xfId="7700"/>
    <cellStyle name="Comma 14 2 4 2 2" xfId="16107"/>
    <cellStyle name="Comma 14 2 4 2 2 2" xfId="41452"/>
    <cellStyle name="Comma 14 2 4 2 3" xfId="31766"/>
    <cellStyle name="Comma 14 2 4 2 4" xfId="21709"/>
    <cellStyle name="Comma 14 2 4 2 5" xfId="56966"/>
    <cellStyle name="Comma 14 2 4 3" xfId="4895"/>
    <cellStyle name="Comma 14 2 4 3 2" xfId="13303"/>
    <cellStyle name="Comma 14 2 4 3 2 2" xfId="43542"/>
    <cellStyle name="Comma 14 2 4 3 3" xfId="33856"/>
    <cellStyle name="Comma 14 2 4 3 4" xfId="23890"/>
    <cellStyle name="Comma 14 2 4 4" xfId="10503"/>
    <cellStyle name="Comma 14 2 4 4 2" xfId="45592"/>
    <cellStyle name="Comma 14 2 4 4 3" xfId="35906"/>
    <cellStyle name="Comma 14 2 4 4 4" xfId="26218"/>
    <cellStyle name="Comma 14 2 4 5" xfId="38651"/>
    <cellStyle name="Comma 14 2 4 6" xfId="28965"/>
    <cellStyle name="Comma 14 2 4 7" xfId="48340"/>
    <cellStyle name="Comma 14 2 4 8" xfId="51143"/>
    <cellStyle name="Comma 14 2 4 9" xfId="18909"/>
    <cellStyle name="Comma 14 2 5" xfId="2538"/>
    <cellStyle name="Comma 14 2 5 2" xfId="8161"/>
    <cellStyle name="Comma 14 2 5 2 2" xfId="16568"/>
    <cellStyle name="Comma 14 2 5 2 2 2" xfId="41913"/>
    <cellStyle name="Comma 14 2 5 2 3" xfId="32227"/>
    <cellStyle name="Comma 14 2 5 2 4" xfId="22170"/>
    <cellStyle name="Comma 14 2 5 2 5" xfId="57427"/>
    <cellStyle name="Comma 14 2 5 3" xfId="5356"/>
    <cellStyle name="Comma 14 2 5 3 2" xfId="13764"/>
    <cellStyle name="Comma 14 2 5 3 3" xfId="39109"/>
    <cellStyle name="Comma 14 2 5 4" xfId="10961"/>
    <cellStyle name="Comma 14 2 5 4 2" xfId="29423"/>
    <cellStyle name="Comma 14 2 5 5" xfId="48799"/>
    <cellStyle name="Comma 14 2 5 6" xfId="51601"/>
    <cellStyle name="Comma 14 2 5 7" xfId="19367"/>
    <cellStyle name="Comma 14 2 5 8" xfId="54624"/>
    <cellStyle name="Comma 14 2 6" xfId="2966"/>
    <cellStyle name="Comma 14 2 6 2" xfId="8589"/>
    <cellStyle name="Comma 14 2 6 2 2" xfId="16996"/>
    <cellStyle name="Comma 14 2 6 2 2 2" xfId="42341"/>
    <cellStyle name="Comma 14 2 6 2 3" xfId="32655"/>
    <cellStyle name="Comma 14 2 6 2 4" xfId="22598"/>
    <cellStyle name="Comma 14 2 6 2 5" xfId="57855"/>
    <cellStyle name="Comma 14 2 6 3" xfId="5784"/>
    <cellStyle name="Comma 14 2 6 3 2" xfId="14192"/>
    <cellStyle name="Comma 14 2 6 3 3" xfId="39537"/>
    <cellStyle name="Comma 14 2 6 4" xfId="11389"/>
    <cellStyle name="Comma 14 2 6 4 2" xfId="29851"/>
    <cellStyle name="Comma 14 2 6 5" xfId="49227"/>
    <cellStyle name="Comma 14 2 6 6" xfId="52029"/>
    <cellStyle name="Comma 14 2 6 7" xfId="19795"/>
    <cellStyle name="Comma 14 2 6 8" xfId="55052"/>
    <cellStyle name="Comma 14 2 7" xfId="6215"/>
    <cellStyle name="Comma 14 2 7 2" xfId="14622"/>
    <cellStyle name="Comma 14 2 7 2 2" xfId="39967"/>
    <cellStyle name="Comma 14 2 7 3" xfId="30281"/>
    <cellStyle name="Comma 14 2 7 4" xfId="20224"/>
    <cellStyle name="Comma 14 2 7 5" xfId="55481"/>
    <cellStyle name="Comma 14 2 8" xfId="3410"/>
    <cellStyle name="Comma 14 2 8 2" xfId="11818"/>
    <cellStyle name="Comma 14 2 8 2 2" xfId="42654"/>
    <cellStyle name="Comma 14 2 8 3" xfId="32968"/>
    <cellStyle name="Comma 14 2 8 4" xfId="22911"/>
    <cellStyle name="Comma 14 2 9" xfId="9019"/>
    <cellStyle name="Comma 14 2 9 2" xfId="42929"/>
    <cellStyle name="Comma 14 2 9 3" xfId="33243"/>
    <cellStyle name="Comma 14 2 9 4" xfId="23186"/>
    <cellStyle name="Comma 14 3" xfId="1571"/>
    <cellStyle name="Comma 14 3 10" xfId="47909"/>
    <cellStyle name="Comma 14 3 11" xfId="50712"/>
    <cellStyle name="Comma 14 3 12" xfId="18478"/>
    <cellStyle name="Comma 14 3 13" xfId="53735"/>
    <cellStyle name="Comma 14 3 2" xfId="2045"/>
    <cellStyle name="Comma 14 3 2 2" xfId="7699"/>
    <cellStyle name="Comma 14 3 2 2 2" xfId="16106"/>
    <cellStyle name="Comma 14 3 2 2 2 2" xfId="41451"/>
    <cellStyle name="Comma 14 3 2 2 3" xfId="31765"/>
    <cellStyle name="Comma 14 3 2 2 4" xfId="21708"/>
    <cellStyle name="Comma 14 3 2 2 5" xfId="56965"/>
    <cellStyle name="Comma 14 3 2 3" xfId="4894"/>
    <cellStyle name="Comma 14 3 2 3 2" xfId="13302"/>
    <cellStyle name="Comma 14 3 2 3 2 2" xfId="46183"/>
    <cellStyle name="Comma 14 3 2 3 3" xfId="36497"/>
    <cellStyle name="Comma 14 3 2 3 4" xfId="26810"/>
    <cellStyle name="Comma 14 3 2 4" xfId="10502"/>
    <cellStyle name="Comma 14 3 2 4 2" xfId="38650"/>
    <cellStyle name="Comma 14 3 2 5" xfId="28964"/>
    <cellStyle name="Comma 14 3 2 6" xfId="48339"/>
    <cellStyle name="Comma 14 3 2 7" xfId="51142"/>
    <cellStyle name="Comma 14 3 2 8" xfId="18908"/>
    <cellStyle name="Comma 14 3 2 9" xfId="54165"/>
    <cellStyle name="Comma 14 3 3" xfId="2537"/>
    <cellStyle name="Comma 14 3 3 2" xfId="8160"/>
    <cellStyle name="Comma 14 3 3 2 2" xfId="16567"/>
    <cellStyle name="Comma 14 3 3 2 2 2" xfId="41912"/>
    <cellStyle name="Comma 14 3 3 2 3" xfId="32226"/>
    <cellStyle name="Comma 14 3 3 2 4" xfId="22169"/>
    <cellStyle name="Comma 14 3 3 2 5" xfId="57426"/>
    <cellStyle name="Comma 14 3 3 3" xfId="5355"/>
    <cellStyle name="Comma 14 3 3 3 2" xfId="13763"/>
    <cellStyle name="Comma 14 3 3 3 3" xfId="39108"/>
    <cellStyle name="Comma 14 3 3 4" xfId="10960"/>
    <cellStyle name="Comma 14 3 3 4 2" xfId="29422"/>
    <cellStyle name="Comma 14 3 3 5" xfId="48798"/>
    <cellStyle name="Comma 14 3 3 6" xfId="51600"/>
    <cellStyle name="Comma 14 3 3 7" xfId="19366"/>
    <cellStyle name="Comma 14 3 3 8" xfId="54623"/>
    <cellStyle name="Comma 14 3 4" xfId="2965"/>
    <cellStyle name="Comma 14 3 4 2" xfId="8588"/>
    <cellStyle name="Comma 14 3 4 2 2" xfId="16995"/>
    <cellStyle name="Comma 14 3 4 2 2 2" xfId="42340"/>
    <cellStyle name="Comma 14 3 4 2 3" xfId="32654"/>
    <cellStyle name="Comma 14 3 4 2 4" xfId="22597"/>
    <cellStyle name="Comma 14 3 4 2 5" xfId="57854"/>
    <cellStyle name="Comma 14 3 4 3" xfId="5783"/>
    <cellStyle name="Comma 14 3 4 3 2" xfId="14191"/>
    <cellStyle name="Comma 14 3 4 3 3" xfId="39536"/>
    <cellStyle name="Comma 14 3 4 4" xfId="11388"/>
    <cellStyle name="Comma 14 3 4 4 2" xfId="29850"/>
    <cellStyle name="Comma 14 3 4 5" xfId="49226"/>
    <cellStyle name="Comma 14 3 4 6" xfId="52028"/>
    <cellStyle name="Comma 14 3 4 7" xfId="19794"/>
    <cellStyle name="Comma 14 3 4 8" xfId="55051"/>
    <cellStyle name="Comma 14 3 5" xfId="7269"/>
    <cellStyle name="Comma 14 3 5 2" xfId="15676"/>
    <cellStyle name="Comma 14 3 5 2 2" xfId="41021"/>
    <cellStyle name="Comma 14 3 5 3" xfId="31335"/>
    <cellStyle name="Comma 14 3 5 4" xfId="21278"/>
    <cellStyle name="Comma 14 3 5 5" xfId="56535"/>
    <cellStyle name="Comma 14 3 6" xfId="4464"/>
    <cellStyle name="Comma 14 3 6 2" xfId="12872"/>
    <cellStyle name="Comma 14 3 6 2 2" xfId="43543"/>
    <cellStyle name="Comma 14 3 6 3" xfId="33857"/>
    <cellStyle name="Comma 14 3 6 4" xfId="23891"/>
    <cellStyle name="Comma 14 3 7" xfId="10072"/>
    <cellStyle name="Comma 14 3 7 2" xfId="44983"/>
    <cellStyle name="Comma 14 3 7 3" xfId="35297"/>
    <cellStyle name="Comma 14 3 7 4" xfId="25592"/>
    <cellStyle name="Comma 14 3 8" xfId="38220"/>
    <cellStyle name="Comma 14 3 9" xfId="28534"/>
    <cellStyle name="Comma 14 4" xfId="1355"/>
    <cellStyle name="Comma 14 4 2" xfId="7080"/>
    <cellStyle name="Comma 14 4 2 2" xfId="15487"/>
    <cellStyle name="Comma 14 4 2 2 2" xfId="40832"/>
    <cellStyle name="Comma 14 4 2 3" xfId="31146"/>
    <cellStyle name="Comma 14 4 2 4" xfId="21089"/>
    <cellStyle name="Comma 14 4 2 5" xfId="56346"/>
    <cellStyle name="Comma 14 4 3" xfId="4275"/>
    <cellStyle name="Comma 14 4 3 2" xfId="12683"/>
    <cellStyle name="Comma 14 4 3 2 2" xfId="45591"/>
    <cellStyle name="Comma 14 4 3 3" xfId="35905"/>
    <cellStyle name="Comma 14 4 3 4" xfId="26217"/>
    <cellStyle name="Comma 14 4 4" xfId="9883"/>
    <cellStyle name="Comma 14 4 4 2" xfId="38031"/>
    <cellStyle name="Comma 14 4 5" xfId="28345"/>
    <cellStyle name="Comma 14 4 6" xfId="47720"/>
    <cellStyle name="Comma 14 4 7" xfId="50523"/>
    <cellStyle name="Comma 14 4 8" xfId="18289"/>
    <cellStyle name="Comma 14 4 9" xfId="53546"/>
    <cellStyle name="Comma 14 5" xfId="1856"/>
    <cellStyle name="Comma 14 5 2" xfId="7510"/>
    <cellStyle name="Comma 14 5 2 2" xfId="15917"/>
    <cellStyle name="Comma 14 5 2 2 2" xfId="41262"/>
    <cellStyle name="Comma 14 5 2 3" xfId="31576"/>
    <cellStyle name="Comma 14 5 2 4" xfId="21519"/>
    <cellStyle name="Comma 14 5 2 5" xfId="56776"/>
    <cellStyle name="Comma 14 5 3" xfId="4705"/>
    <cellStyle name="Comma 14 5 3 2" xfId="13113"/>
    <cellStyle name="Comma 14 5 3 3" xfId="38461"/>
    <cellStyle name="Comma 14 5 4" xfId="10313"/>
    <cellStyle name="Comma 14 5 4 2" xfId="28775"/>
    <cellStyle name="Comma 14 5 5" xfId="48150"/>
    <cellStyle name="Comma 14 5 6" xfId="50953"/>
    <cellStyle name="Comma 14 5 7" xfId="18719"/>
    <cellStyle name="Comma 14 5 8" xfId="53976"/>
    <cellStyle name="Comma 14 6" xfId="333"/>
    <cellStyle name="Comma 14 6 10" xfId="9020"/>
    <cellStyle name="Comma 14 6 10 2" xfId="42930"/>
    <cellStyle name="Comma 14 6 10 3" xfId="33244"/>
    <cellStyle name="Comma 14 6 10 4" xfId="23187"/>
    <cellStyle name="Comma 14 6 11" xfId="24990"/>
    <cellStyle name="Comma 14 6 11 2" xfId="44386"/>
    <cellStyle name="Comma 14 6 11 3" xfId="34700"/>
    <cellStyle name="Comma 14 6 12" xfId="37168"/>
    <cellStyle name="Comma 14 6 13" xfId="27482"/>
    <cellStyle name="Comma 14 6 14" xfId="46855"/>
    <cellStyle name="Comma 14 6 15" xfId="49660"/>
    <cellStyle name="Comma 14 6 16" xfId="17426"/>
    <cellStyle name="Comma 14 6 17" xfId="52343"/>
    <cellStyle name="Comma 14 6 18" xfId="52683"/>
    <cellStyle name="Comma 14 6 2" xfId="334"/>
    <cellStyle name="Comma 14 6 2 10" xfId="46856"/>
    <cellStyle name="Comma 14 6 2 11" xfId="49661"/>
    <cellStyle name="Comma 14 6 2 12" xfId="17427"/>
    <cellStyle name="Comma 14 6 2 13" xfId="52684"/>
    <cellStyle name="Comma 14 6 2 2" xfId="1574"/>
    <cellStyle name="Comma 14 6 2 2 10" xfId="53738"/>
    <cellStyle name="Comma 14 6 2 2 2" xfId="7272"/>
    <cellStyle name="Comma 14 6 2 2 2 2" xfId="15679"/>
    <cellStyle name="Comma 14 6 2 2 2 2 2" xfId="46186"/>
    <cellStyle name="Comma 14 6 2 2 2 2 3" xfId="36500"/>
    <cellStyle name="Comma 14 6 2 2 2 2 4" xfId="26813"/>
    <cellStyle name="Comma 14 6 2 2 2 3" xfId="41024"/>
    <cellStyle name="Comma 14 6 2 2 2 4" xfId="31338"/>
    <cellStyle name="Comma 14 6 2 2 2 5" xfId="21281"/>
    <cellStyle name="Comma 14 6 2 2 2 6" xfId="56538"/>
    <cellStyle name="Comma 14 6 2 2 3" xfId="4467"/>
    <cellStyle name="Comma 14 6 2 2 3 2" xfId="12875"/>
    <cellStyle name="Comma 14 6 2 2 3 2 2" xfId="43544"/>
    <cellStyle name="Comma 14 6 2 2 3 3" xfId="33858"/>
    <cellStyle name="Comma 14 6 2 2 3 4" xfId="23892"/>
    <cellStyle name="Comma 14 6 2 2 4" xfId="10075"/>
    <cellStyle name="Comma 14 6 2 2 4 2" xfId="44986"/>
    <cellStyle name="Comma 14 6 2 2 4 3" xfId="35300"/>
    <cellStyle name="Comma 14 6 2 2 4 4" xfId="25595"/>
    <cellStyle name="Comma 14 6 2 2 5" xfId="38223"/>
    <cellStyle name="Comma 14 6 2 2 6" xfId="28537"/>
    <cellStyle name="Comma 14 6 2 2 7" xfId="47912"/>
    <cellStyle name="Comma 14 6 2 2 8" xfId="50715"/>
    <cellStyle name="Comma 14 6 2 2 9" xfId="18481"/>
    <cellStyle name="Comma 14 6 2 3" xfId="2048"/>
    <cellStyle name="Comma 14 6 2 3 2" xfId="7702"/>
    <cellStyle name="Comma 14 6 2 3 2 2" xfId="16109"/>
    <cellStyle name="Comma 14 6 2 3 2 2 2" xfId="41454"/>
    <cellStyle name="Comma 14 6 2 3 2 3" xfId="31768"/>
    <cellStyle name="Comma 14 6 2 3 2 4" xfId="21711"/>
    <cellStyle name="Comma 14 6 2 3 2 5" xfId="56968"/>
    <cellStyle name="Comma 14 6 2 3 3" xfId="4897"/>
    <cellStyle name="Comma 14 6 2 3 3 2" xfId="13305"/>
    <cellStyle name="Comma 14 6 2 3 3 2 2" xfId="45594"/>
    <cellStyle name="Comma 14 6 2 3 3 3" xfId="35908"/>
    <cellStyle name="Comma 14 6 2 3 3 4" xfId="26220"/>
    <cellStyle name="Comma 14 6 2 3 4" xfId="10505"/>
    <cellStyle name="Comma 14 6 2 3 4 2" xfId="38653"/>
    <cellStyle name="Comma 14 6 2 3 5" xfId="28967"/>
    <cellStyle name="Comma 14 6 2 3 6" xfId="48342"/>
    <cellStyle name="Comma 14 6 2 3 7" xfId="51145"/>
    <cellStyle name="Comma 14 6 2 3 8" xfId="18911"/>
    <cellStyle name="Comma 14 6 2 3 9" xfId="54168"/>
    <cellStyle name="Comma 14 6 2 4" xfId="2540"/>
    <cellStyle name="Comma 14 6 2 4 2" xfId="8163"/>
    <cellStyle name="Comma 14 6 2 4 2 2" xfId="16570"/>
    <cellStyle name="Comma 14 6 2 4 2 2 2" xfId="41915"/>
    <cellStyle name="Comma 14 6 2 4 2 3" xfId="32229"/>
    <cellStyle name="Comma 14 6 2 4 2 4" xfId="22172"/>
    <cellStyle name="Comma 14 6 2 4 2 5" xfId="57429"/>
    <cellStyle name="Comma 14 6 2 4 3" xfId="5358"/>
    <cellStyle name="Comma 14 6 2 4 3 2" xfId="13766"/>
    <cellStyle name="Comma 14 6 2 4 3 3" xfId="39111"/>
    <cellStyle name="Comma 14 6 2 4 4" xfId="10963"/>
    <cellStyle name="Comma 14 6 2 4 4 2" xfId="29425"/>
    <cellStyle name="Comma 14 6 2 4 5" xfId="48801"/>
    <cellStyle name="Comma 14 6 2 4 6" xfId="51603"/>
    <cellStyle name="Comma 14 6 2 4 7" xfId="19369"/>
    <cellStyle name="Comma 14 6 2 4 8" xfId="54626"/>
    <cellStyle name="Comma 14 6 2 5" xfId="2968"/>
    <cellStyle name="Comma 14 6 2 5 2" xfId="8591"/>
    <cellStyle name="Comma 14 6 2 5 2 2" xfId="16998"/>
    <cellStyle name="Comma 14 6 2 5 2 2 2" xfId="42343"/>
    <cellStyle name="Comma 14 6 2 5 2 3" xfId="32657"/>
    <cellStyle name="Comma 14 6 2 5 2 4" xfId="22600"/>
    <cellStyle name="Comma 14 6 2 5 2 5" xfId="57857"/>
    <cellStyle name="Comma 14 6 2 5 3" xfId="5786"/>
    <cellStyle name="Comma 14 6 2 5 3 2" xfId="14194"/>
    <cellStyle name="Comma 14 6 2 5 3 3" xfId="39539"/>
    <cellStyle name="Comma 14 6 2 5 4" xfId="11391"/>
    <cellStyle name="Comma 14 6 2 5 4 2" xfId="29853"/>
    <cellStyle name="Comma 14 6 2 5 5" xfId="49229"/>
    <cellStyle name="Comma 14 6 2 5 6" xfId="52031"/>
    <cellStyle name="Comma 14 6 2 5 7" xfId="19797"/>
    <cellStyle name="Comma 14 6 2 5 8" xfId="55054"/>
    <cellStyle name="Comma 14 6 2 6" xfId="6217"/>
    <cellStyle name="Comma 14 6 2 6 2" xfId="14624"/>
    <cellStyle name="Comma 14 6 2 6 2 2" xfId="39969"/>
    <cellStyle name="Comma 14 6 2 6 3" xfId="30283"/>
    <cellStyle name="Comma 14 6 2 6 4" xfId="20226"/>
    <cellStyle name="Comma 14 6 2 6 5" xfId="55483"/>
    <cellStyle name="Comma 14 6 2 7" xfId="3412"/>
    <cellStyle name="Comma 14 6 2 7 2" xfId="11820"/>
    <cellStyle name="Comma 14 6 2 7 2 2" xfId="44387"/>
    <cellStyle name="Comma 14 6 2 7 3" xfId="34701"/>
    <cellStyle name="Comma 14 6 2 7 4" xfId="24991"/>
    <cellStyle name="Comma 14 6 2 8" xfId="9021"/>
    <cellStyle name="Comma 14 6 2 8 2" xfId="37169"/>
    <cellStyle name="Comma 14 6 2 9" xfId="27483"/>
    <cellStyle name="Comma 14 6 3" xfId="1573"/>
    <cellStyle name="Comma 14 6 3 10" xfId="53737"/>
    <cellStyle name="Comma 14 6 3 2" xfId="7271"/>
    <cellStyle name="Comma 14 6 3 2 2" xfId="15678"/>
    <cellStyle name="Comma 14 6 3 2 2 2" xfId="46493"/>
    <cellStyle name="Comma 14 6 3 2 2 3" xfId="36807"/>
    <cellStyle name="Comma 14 6 3 2 2 4" xfId="27120"/>
    <cellStyle name="Comma 14 6 3 2 3" xfId="25903"/>
    <cellStyle name="Comma 14 6 3 2 3 2" xfId="45293"/>
    <cellStyle name="Comma 14 6 3 2 3 3" xfId="35607"/>
    <cellStyle name="Comma 14 6 3 2 4" xfId="41023"/>
    <cellStyle name="Comma 14 6 3 2 5" xfId="31337"/>
    <cellStyle name="Comma 14 6 3 2 6" xfId="21280"/>
    <cellStyle name="Comma 14 6 3 2 7" xfId="56537"/>
    <cellStyle name="Comma 14 6 3 3" xfId="4466"/>
    <cellStyle name="Comma 14 6 3 3 2" xfId="12874"/>
    <cellStyle name="Comma 14 6 3 3 2 2" xfId="45900"/>
    <cellStyle name="Comma 14 6 3 3 2 3" xfId="36214"/>
    <cellStyle name="Comma 14 6 3 3 2 4" xfId="26526"/>
    <cellStyle name="Comma 14 6 3 3 3" xfId="43545"/>
    <cellStyle name="Comma 14 6 3 3 4" xfId="33859"/>
    <cellStyle name="Comma 14 6 3 3 5" xfId="23893"/>
    <cellStyle name="Comma 14 6 3 4" xfId="10074"/>
    <cellStyle name="Comma 14 6 3 4 2" xfId="44700"/>
    <cellStyle name="Comma 14 6 3 4 3" xfId="35014"/>
    <cellStyle name="Comma 14 6 3 4 4" xfId="25305"/>
    <cellStyle name="Comma 14 6 3 5" xfId="38222"/>
    <cellStyle name="Comma 14 6 3 6" xfId="28536"/>
    <cellStyle name="Comma 14 6 3 7" xfId="47911"/>
    <cellStyle name="Comma 14 6 3 8" xfId="50714"/>
    <cellStyle name="Comma 14 6 3 9" xfId="18480"/>
    <cellStyle name="Comma 14 6 4" xfId="992"/>
    <cellStyle name="Comma 14 6 4 10" xfId="53197"/>
    <cellStyle name="Comma 14 6 4 2" xfId="6731"/>
    <cellStyle name="Comma 14 6 4 2 2" xfId="15138"/>
    <cellStyle name="Comma 14 6 4 2 2 2" xfId="46185"/>
    <cellStyle name="Comma 14 6 4 2 2 3" xfId="36499"/>
    <cellStyle name="Comma 14 6 4 2 2 4" xfId="26812"/>
    <cellStyle name="Comma 14 6 4 2 3" xfId="40483"/>
    <cellStyle name="Comma 14 6 4 2 4" xfId="30797"/>
    <cellStyle name="Comma 14 6 4 2 5" xfId="20740"/>
    <cellStyle name="Comma 14 6 4 2 6" xfId="55997"/>
    <cellStyle name="Comma 14 6 4 3" xfId="3926"/>
    <cellStyle name="Comma 14 6 4 3 2" xfId="12334"/>
    <cellStyle name="Comma 14 6 4 3 2 2" xfId="43546"/>
    <cellStyle name="Comma 14 6 4 3 3" xfId="33860"/>
    <cellStyle name="Comma 14 6 4 3 4" xfId="23894"/>
    <cellStyle name="Comma 14 6 4 4" xfId="9534"/>
    <cellStyle name="Comma 14 6 4 4 2" xfId="44985"/>
    <cellStyle name="Comma 14 6 4 4 3" xfId="35299"/>
    <cellStyle name="Comma 14 6 4 4 4" xfId="25594"/>
    <cellStyle name="Comma 14 6 4 5" xfId="37682"/>
    <cellStyle name="Comma 14 6 4 6" xfId="27996"/>
    <cellStyle name="Comma 14 6 4 7" xfId="47371"/>
    <cellStyle name="Comma 14 6 4 8" xfId="50174"/>
    <cellStyle name="Comma 14 6 4 9" xfId="17940"/>
    <cellStyle name="Comma 14 6 5" xfId="2047"/>
    <cellStyle name="Comma 14 6 5 2" xfId="7701"/>
    <cellStyle name="Comma 14 6 5 2 2" xfId="16108"/>
    <cellStyle name="Comma 14 6 5 2 2 2" xfId="41453"/>
    <cellStyle name="Comma 14 6 5 2 3" xfId="31767"/>
    <cellStyle name="Comma 14 6 5 2 4" xfId="21710"/>
    <cellStyle name="Comma 14 6 5 2 5" xfId="56967"/>
    <cellStyle name="Comma 14 6 5 3" xfId="4896"/>
    <cellStyle name="Comma 14 6 5 3 2" xfId="13304"/>
    <cellStyle name="Comma 14 6 5 3 2 2" xfId="45593"/>
    <cellStyle name="Comma 14 6 5 3 3" xfId="35907"/>
    <cellStyle name="Comma 14 6 5 3 4" xfId="26219"/>
    <cellStyle name="Comma 14 6 5 4" xfId="10504"/>
    <cellStyle name="Comma 14 6 5 4 2" xfId="38652"/>
    <cellStyle name="Comma 14 6 5 5" xfId="28966"/>
    <cellStyle name="Comma 14 6 5 6" xfId="48341"/>
    <cellStyle name="Comma 14 6 5 7" xfId="51144"/>
    <cellStyle name="Comma 14 6 5 8" xfId="18910"/>
    <cellStyle name="Comma 14 6 5 9" xfId="54167"/>
    <cellStyle name="Comma 14 6 6" xfId="2539"/>
    <cellStyle name="Comma 14 6 6 2" xfId="8162"/>
    <cellStyle name="Comma 14 6 6 2 2" xfId="16569"/>
    <cellStyle name="Comma 14 6 6 2 2 2" xfId="41914"/>
    <cellStyle name="Comma 14 6 6 2 3" xfId="32228"/>
    <cellStyle name="Comma 14 6 6 2 4" xfId="22171"/>
    <cellStyle name="Comma 14 6 6 2 5" xfId="57428"/>
    <cellStyle name="Comma 14 6 6 3" xfId="5357"/>
    <cellStyle name="Comma 14 6 6 3 2" xfId="13765"/>
    <cellStyle name="Comma 14 6 6 3 3" xfId="39110"/>
    <cellStyle name="Comma 14 6 6 4" xfId="10962"/>
    <cellStyle name="Comma 14 6 6 4 2" xfId="29424"/>
    <cellStyle name="Comma 14 6 6 5" xfId="48800"/>
    <cellStyle name="Comma 14 6 6 6" xfId="51602"/>
    <cellStyle name="Comma 14 6 6 7" xfId="19368"/>
    <cellStyle name="Comma 14 6 6 8" xfId="54625"/>
    <cellStyle name="Comma 14 6 7" xfId="2967"/>
    <cellStyle name="Comma 14 6 7 2" xfId="8590"/>
    <cellStyle name="Comma 14 6 7 2 2" xfId="16997"/>
    <cellStyle name="Comma 14 6 7 2 2 2" xfId="42342"/>
    <cellStyle name="Comma 14 6 7 2 3" xfId="32656"/>
    <cellStyle name="Comma 14 6 7 2 4" xfId="22599"/>
    <cellStyle name="Comma 14 6 7 2 5" xfId="57856"/>
    <cellStyle name="Comma 14 6 7 3" xfId="5785"/>
    <cellStyle name="Comma 14 6 7 3 2" xfId="14193"/>
    <cellStyle name="Comma 14 6 7 3 3" xfId="39538"/>
    <cellStyle name="Comma 14 6 7 4" xfId="11390"/>
    <cellStyle name="Comma 14 6 7 4 2" xfId="29852"/>
    <cellStyle name="Comma 14 6 7 5" xfId="49228"/>
    <cellStyle name="Comma 14 6 7 6" xfId="52030"/>
    <cellStyle name="Comma 14 6 7 7" xfId="19796"/>
    <cellStyle name="Comma 14 6 7 8" xfId="55053"/>
    <cellStyle name="Comma 14 6 8" xfId="6216"/>
    <cellStyle name="Comma 14 6 8 2" xfId="14623"/>
    <cellStyle name="Comma 14 6 8 2 2" xfId="39968"/>
    <cellStyle name="Comma 14 6 8 3" xfId="30282"/>
    <cellStyle name="Comma 14 6 8 4" xfId="20225"/>
    <cellStyle name="Comma 14 6 8 5" xfId="55482"/>
    <cellStyle name="Comma 14 6 9" xfId="3411"/>
    <cellStyle name="Comma 14 6 9 2" xfId="11819"/>
    <cellStyle name="Comma 14 6 9 2 2" xfId="42655"/>
    <cellStyle name="Comma 14 6 9 3" xfId="32969"/>
    <cellStyle name="Comma 14 6 9 4" xfId="22912"/>
    <cellStyle name="Comma 14 7" xfId="2348"/>
    <cellStyle name="Comma 14 7 2" xfId="7971"/>
    <cellStyle name="Comma 14 7 2 2" xfId="16378"/>
    <cellStyle name="Comma 14 7 2 2 2" xfId="41723"/>
    <cellStyle name="Comma 14 7 2 3" xfId="32037"/>
    <cellStyle name="Comma 14 7 2 4" xfId="21980"/>
    <cellStyle name="Comma 14 7 2 5" xfId="57237"/>
    <cellStyle name="Comma 14 7 3" xfId="5166"/>
    <cellStyle name="Comma 14 7 3 2" xfId="13574"/>
    <cellStyle name="Comma 14 7 3 3" xfId="38919"/>
    <cellStyle name="Comma 14 7 4" xfId="10771"/>
    <cellStyle name="Comma 14 7 4 2" xfId="29233"/>
    <cellStyle name="Comma 14 7 5" xfId="48609"/>
    <cellStyle name="Comma 14 7 6" xfId="51411"/>
    <cellStyle name="Comma 14 7 7" xfId="19177"/>
    <cellStyle name="Comma 14 7 8" xfId="54434"/>
    <cellStyle name="Comma 14 8" xfId="2776"/>
    <cellStyle name="Comma 14 8 2" xfId="8399"/>
    <cellStyle name="Comma 14 8 2 2" xfId="16806"/>
    <cellStyle name="Comma 14 8 2 2 2" xfId="42151"/>
    <cellStyle name="Comma 14 8 2 3" xfId="32465"/>
    <cellStyle name="Comma 14 8 2 4" xfId="22408"/>
    <cellStyle name="Comma 14 8 2 5" xfId="57665"/>
    <cellStyle name="Comma 14 8 3" xfId="5594"/>
    <cellStyle name="Comma 14 8 3 2" xfId="14002"/>
    <cellStyle name="Comma 14 8 3 3" xfId="39347"/>
    <cellStyle name="Comma 14 8 4" xfId="11199"/>
    <cellStyle name="Comma 14 8 4 2" xfId="29661"/>
    <cellStyle name="Comma 14 8 5" xfId="49037"/>
    <cellStyle name="Comma 14 8 6" xfId="51839"/>
    <cellStyle name="Comma 14 8 7" xfId="19605"/>
    <cellStyle name="Comma 14 8 8" xfId="54862"/>
    <cellStyle name="Comma 14 9" xfId="6214"/>
    <cellStyle name="Comma 14 9 2" xfId="14621"/>
    <cellStyle name="Comma 14 9 2 2" xfId="39966"/>
    <cellStyle name="Comma 14 9 3" xfId="30280"/>
    <cellStyle name="Comma 14 9 4" xfId="20223"/>
    <cellStyle name="Comma 14 9 5" xfId="55480"/>
    <cellStyle name="Comma 140" xfId="49431"/>
    <cellStyle name="Comma 141" xfId="49428"/>
    <cellStyle name="Comma 142" xfId="46638"/>
    <cellStyle name="Comma 143" xfId="49430"/>
    <cellStyle name="Comma 144" xfId="48543"/>
    <cellStyle name="Comma 145" xfId="49432"/>
    <cellStyle name="Comma 146" xfId="49433"/>
    <cellStyle name="Comma 147" xfId="49434"/>
    <cellStyle name="Comma 148" xfId="49429"/>
    <cellStyle name="Comma 149" xfId="49435"/>
    <cellStyle name="Comma 15" xfId="335"/>
    <cellStyle name="Comma 15 10" xfId="3413"/>
    <cellStyle name="Comma 15 10 2" xfId="11821"/>
    <cellStyle name="Comma 15 10 2 2" xfId="44388"/>
    <cellStyle name="Comma 15 10 3" xfId="34702"/>
    <cellStyle name="Comma 15 10 4" xfId="24992"/>
    <cellStyle name="Comma 15 11" xfId="9022"/>
    <cellStyle name="Comma 15 11 2" xfId="37170"/>
    <cellStyle name="Comma 15 12" xfId="27484"/>
    <cellStyle name="Comma 15 13" xfId="46857"/>
    <cellStyle name="Comma 15 14" xfId="49662"/>
    <cellStyle name="Comma 15 15" xfId="17428"/>
    <cellStyle name="Comma 15 16" xfId="52685"/>
    <cellStyle name="Comma 15 2" xfId="336"/>
    <cellStyle name="Comma 15 2 10" xfId="24993"/>
    <cellStyle name="Comma 15 2 10 2" xfId="44389"/>
    <cellStyle name="Comma 15 2 10 3" xfId="34703"/>
    <cellStyle name="Comma 15 2 11" xfId="37171"/>
    <cellStyle name="Comma 15 2 12" xfId="27485"/>
    <cellStyle name="Comma 15 2 13" xfId="46858"/>
    <cellStyle name="Comma 15 2 14" xfId="49663"/>
    <cellStyle name="Comma 15 2 15" xfId="17429"/>
    <cellStyle name="Comma 15 2 16" xfId="52344"/>
    <cellStyle name="Comma 15 2 17" xfId="52686"/>
    <cellStyle name="Comma 15 2 2" xfId="1576"/>
    <cellStyle name="Comma 15 2 2 10" xfId="53740"/>
    <cellStyle name="Comma 15 2 2 2" xfId="7274"/>
    <cellStyle name="Comma 15 2 2 2 2" xfId="15681"/>
    <cellStyle name="Comma 15 2 2 2 2 2" xfId="27121"/>
    <cellStyle name="Comma 15 2 2 2 2 2 2" xfId="46494"/>
    <cellStyle name="Comma 15 2 2 2 2 2 3" xfId="36808"/>
    <cellStyle name="Comma 15 2 2 2 2 3" xfId="43548"/>
    <cellStyle name="Comma 15 2 2 2 2 4" xfId="33862"/>
    <cellStyle name="Comma 15 2 2 2 2 5" xfId="23896"/>
    <cellStyle name="Comma 15 2 2 2 3" xfId="25904"/>
    <cellStyle name="Comma 15 2 2 2 3 2" xfId="45294"/>
    <cellStyle name="Comma 15 2 2 2 3 3" xfId="35608"/>
    <cellStyle name="Comma 15 2 2 2 4" xfId="41026"/>
    <cellStyle name="Comma 15 2 2 2 5" xfId="31340"/>
    <cellStyle name="Comma 15 2 2 2 6" xfId="21283"/>
    <cellStyle name="Comma 15 2 2 2 7" xfId="56540"/>
    <cellStyle name="Comma 15 2 2 3" xfId="4469"/>
    <cellStyle name="Comma 15 2 2 3 2" xfId="12877"/>
    <cellStyle name="Comma 15 2 2 3 2 2" xfId="45901"/>
    <cellStyle name="Comma 15 2 2 3 2 3" xfId="36215"/>
    <cellStyle name="Comma 15 2 2 3 2 4" xfId="26527"/>
    <cellStyle name="Comma 15 2 2 3 3" xfId="43547"/>
    <cellStyle name="Comma 15 2 2 3 4" xfId="33861"/>
    <cellStyle name="Comma 15 2 2 3 5" xfId="23895"/>
    <cellStyle name="Comma 15 2 2 4" xfId="10077"/>
    <cellStyle name="Comma 15 2 2 4 2" xfId="44701"/>
    <cellStyle name="Comma 15 2 2 4 3" xfId="35015"/>
    <cellStyle name="Comma 15 2 2 4 4" xfId="25306"/>
    <cellStyle name="Comma 15 2 2 5" xfId="38225"/>
    <cellStyle name="Comma 15 2 2 6" xfId="28539"/>
    <cellStyle name="Comma 15 2 2 7" xfId="47914"/>
    <cellStyle name="Comma 15 2 2 8" xfId="50717"/>
    <cellStyle name="Comma 15 2 2 9" xfId="18483"/>
    <cellStyle name="Comma 15 2 3" xfId="993"/>
    <cellStyle name="Comma 15 2 3 10" xfId="53198"/>
    <cellStyle name="Comma 15 2 3 2" xfId="6732"/>
    <cellStyle name="Comma 15 2 3 2 2" xfId="15139"/>
    <cellStyle name="Comma 15 2 3 2 2 2" xfId="46188"/>
    <cellStyle name="Comma 15 2 3 2 2 3" xfId="36502"/>
    <cellStyle name="Comma 15 2 3 2 2 4" xfId="26815"/>
    <cellStyle name="Comma 15 2 3 2 3" xfId="40484"/>
    <cellStyle name="Comma 15 2 3 2 4" xfId="30798"/>
    <cellStyle name="Comma 15 2 3 2 5" xfId="20741"/>
    <cellStyle name="Comma 15 2 3 2 6" xfId="55998"/>
    <cellStyle name="Comma 15 2 3 3" xfId="3927"/>
    <cellStyle name="Comma 15 2 3 3 2" xfId="12335"/>
    <cellStyle name="Comma 15 2 3 3 2 2" xfId="43549"/>
    <cellStyle name="Comma 15 2 3 3 3" xfId="33863"/>
    <cellStyle name="Comma 15 2 3 3 4" xfId="23897"/>
    <cellStyle name="Comma 15 2 3 4" xfId="9535"/>
    <cellStyle name="Comma 15 2 3 4 2" xfId="44988"/>
    <cellStyle name="Comma 15 2 3 4 3" xfId="35302"/>
    <cellStyle name="Comma 15 2 3 4 4" xfId="25597"/>
    <cellStyle name="Comma 15 2 3 5" xfId="37683"/>
    <cellStyle name="Comma 15 2 3 6" xfId="27997"/>
    <cellStyle name="Comma 15 2 3 7" xfId="47372"/>
    <cellStyle name="Comma 15 2 3 8" xfId="50175"/>
    <cellStyle name="Comma 15 2 3 9" xfId="17941"/>
    <cellStyle name="Comma 15 2 4" xfId="2050"/>
    <cellStyle name="Comma 15 2 4 10" xfId="54170"/>
    <cellStyle name="Comma 15 2 4 2" xfId="7704"/>
    <cellStyle name="Comma 15 2 4 2 2" xfId="16111"/>
    <cellStyle name="Comma 15 2 4 2 2 2" xfId="41456"/>
    <cellStyle name="Comma 15 2 4 2 3" xfId="31770"/>
    <cellStyle name="Comma 15 2 4 2 4" xfId="21713"/>
    <cellStyle name="Comma 15 2 4 2 5" xfId="56970"/>
    <cellStyle name="Comma 15 2 4 3" xfId="4899"/>
    <cellStyle name="Comma 15 2 4 3 2" xfId="13307"/>
    <cellStyle name="Comma 15 2 4 3 2 2" xfId="43550"/>
    <cellStyle name="Comma 15 2 4 3 3" xfId="33864"/>
    <cellStyle name="Comma 15 2 4 3 4" xfId="23898"/>
    <cellStyle name="Comma 15 2 4 4" xfId="10507"/>
    <cellStyle name="Comma 15 2 4 4 2" xfId="45596"/>
    <cellStyle name="Comma 15 2 4 4 3" xfId="35910"/>
    <cellStyle name="Comma 15 2 4 4 4" xfId="26222"/>
    <cellStyle name="Comma 15 2 4 5" xfId="38655"/>
    <cellStyle name="Comma 15 2 4 6" xfId="28969"/>
    <cellStyle name="Comma 15 2 4 7" xfId="48344"/>
    <cellStyle name="Comma 15 2 4 8" xfId="51147"/>
    <cellStyle name="Comma 15 2 4 9" xfId="18913"/>
    <cellStyle name="Comma 15 2 5" xfId="2542"/>
    <cellStyle name="Comma 15 2 5 2" xfId="8165"/>
    <cellStyle name="Comma 15 2 5 2 2" xfId="16572"/>
    <cellStyle name="Comma 15 2 5 2 2 2" xfId="41917"/>
    <cellStyle name="Comma 15 2 5 2 3" xfId="32231"/>
    <cellStyle name="Comma 15 2 5 2 4" xfId="22174"/>
    <cellStyle name="Comma 15 2 5 2 5" xfId="57431"/>
    <cellStyle name="Comma 15 2 5 3" xfId="5360"/>
    <cellStyle name="Comma 15 2 5 3 2" xfId="13768"/>
    <cellStyle name="Comma 15 2 5 3 2 2" xfId="43551"/>
    <cellStyle name="Comma 15 2 5 3 3" xfId="33865"/>
    <cellStyle name="Comma 15 2 5 3 4" xfId="23899"/>
    <cellStyle name="Comma 15 2 5 4" xfId="10965"/>
    <cellStyle name="Comma 15 2 5 4 2" xfId="39113"/>
    <cellStyle name="Comma 15 2 5 5" xfId="29427"/>
    <cellStyle name="Comma 15 2 5 6" xfId="48803"/>
    <cellStyle name="Comma 15 2 5 7" xfId="51605"/>
    <cellStyle name="Comma 15 2 5 8" xfId="19371"/>
    <cellStyle name="Comma 15 2 5 9" xfId="54628"/>
    <cellStyle name="Comma 15 2 6" xfId="2970"/>
    <cellStyle name="Comma 15 2 6 2" xfId="8593"/>
    <cellStyle name="Comma 15 2 6 2 2" xfId="17000"/>
    <cellStyle name="Comma 15 2 6 2 2 2" xfId="42345"/>
    <cellStyle name="Comma 15 2 6 2 3" xfId="32659"/>
    <cellStyle name="Comma 15 2 6 2 4" xfId="22602"/>
    <cellStyle name="Comma 15 2 6 2 5" xfId="57859"/>
    <cellStyle name="Comma 15 2 6 3" xfId="5788"/>
    <cellStyle name="Comma 15 2 6 3 2" xfId="14196"/>
    <cellStyle name="Comma 15 2 6 3 3" xfId="39541"/>
    <cellStyle name="Comma 15 2 6 4" xfId="11393"/>
    <cellStyle name="Comma 15 2 6 4 2" xfId="29855"/>
    <cellStyle name="Comma 15 2 6 5" xfId="49231"/>
    <cellStyle name="Comma 15 2 6 6" xfId="52033"/>
    <cellStyle name="Comma 15 2 6 7" xfId="19799"/>
    <cellStyle name="Comma 15 2 6 8" xfId="55056"/>
    <cellStyle name="Comma 15 2 7" xfId="6219"/>
    <cellStyle name="Comma 15 2 7 2" xfId="14626"/>
    <cellStyle name="Comma 15 2 7 2 2" xfId="39971"/>
    <cellStyle name="Comma 15 2 7 3" xfId="30285"/>
    <cellStyle name="Comma 15 2 7 4" xfId="20228"/>
    <cellStyle name="Comma 15 2 7 5" xfId="55485"/>
    <cellStyle name="Comma 15 2 8" xfId="3414"/>
    <cellStyle name="Comma 15 2 8 2" xfId="11822"/>
    <cellStyle name="Comma 15 2 8 2 2" xfId="42656"/>
    <cellStyle name="Comma 15 2 8 3" xfId="32970"/>
    <cellStyle name="Comma 15 2 8 4" xfId="22913"/>
    <cellStyle name="Comma 15 2 9" xfId="9023"/>
    <cellStyle name="Comma 15 2 9 2" xfId="42933"/>
    <cellStyle name="Comma 15 2 9 3" xfId="33247"/>
    <cellStyle name="Comma 15 2 9 4" xfId="23190"/>
    <cellStyle name="Comma 15 3" xfId="337"/>
    <cellStyle name="Comma 15 3 10" xfId="24994"/>
    <cellStyle name="Comma 15 3 10 2" xfId="44390"/>
    <cellStyle name="Comma 15 3 10 3" xfId="34704"/>
    <cellStyle name="Comma 15 3 11" xfId="37172"/>
    <cellStyle name="Comma 15 3 12" xfId="27486"/>
    <cellStyle name="Comma 15 3 13" xfId="46859"/>
    <cellStyle name="Comma 15 3 14" xfId="49664"/>
    <cellStyle name="Comma 15 3 15" xfId="17430"/>
    <cellStyle name="Comma 15 3 16" xfId="52345"/>
    <cellStyle name="Comma 15 3 17" xfId="52687"/>
    <cellStyle name="Comma 15 3 2" xfId="1577"/>
    <cellStyle name="Comma 15 3 2 10" xfId="53741"/>
    <cellStyle name="Comma 15 3 2 2" xfId="7275"/>
    <cellStyle name="Comma 15 3 2 2 2" xfId="15682"/>
    <cellStyle name="Comma 15 3 2 2 2 2" xfId="46495"/>
    <cellStyle name="Comma 15 3 2 2 2 3" xfId="36809"/>
    <cellStyle name="Comma 15 3 2 2 2 4" xfId="27122"/>
    <cellStyle name="Comma 15 3 2 2 3" xfId="25905"/>
    <cellStyle name="Comma 15 3 2 2 3 2" xfId="45295"/>
    <cellStyle name="Comma 15 3 2 2 3 3" xfId="35609"/>
    <cellStyle name="Comma 15 3 2 2 4" xfId="41027"/>
    <cellStyle name="Comma 15 3 2 2 5" xfId="31341"/>
    <cellStyle name="Comma 15 3 2 2 6" xfId="21284"/>
    <cellStyle name="Comma 15 3 2 2 7" xfId="56541"/>
    <cellStyle name="Comma 15 3 2 3" xfId="4470"/>
    <cellStyle name="Comma 15 3 2 3 2" xfId="12878"/>
    <cellStyle name="Comma 15 3 2 3 2 2" xfId="45902"/>
    <cellStyle name="Comma 15 3 2 3 2 3" xfId="36216"/>
    <cellStyle name="Comma 15 3 2 3 2 4" xfId="26528"/>
    <cellStyle name="Comma 15 3 2 3 3" xfId="43552"/>
    <cellStyle name="Comma 15 3 2 3 4" xfId="33866"/>
    <cellStyle name="Comma 15 3 2 3 5" xfId="23900"/>
    <cellStyle name="Comma 15 3 2 4" xfId="10078"/>
    <cellStyle name="Comma 15 3 2 4 2" xfId="44702"/>
    <cellStyle name="Comma 15 3 2 4 3" xfId="35016"/>
    <cellStyle name="Comma 15 3 2 4 4" xfId="25307"/>
    <cellStyle name="Comma 15 3 2 5" xfId="38226"/>
    <cellStyle name="Comma 15 3 2 6" xfId="28540"/>
    <cellStyle name="Comma 15 3 2 7" xfId="47915"/>
    <cellStyle name="Comma 15 3 2 8" xfId="50718"/>
    <cellStyle name="Comma 15 3 2 9" xfId="18484"/>
    <cellStyle name="Comma 15 3 3" xfId="994"/>
    <cellStyle name="Comma 15 3 3 10" xfId="53199"/>
    <cellStyle name="Comma 15 3 3 2" xfId="6733"/>
    <cellStyle name="Comma 15 3 3 2 2" xfId="15140"/>
    <cellStyle name="Comma 15 3 3 2 2 2" xfId="46189"/>
    <cellStyle name="Comma 15 3 3 2 2 3" xfId="36503"/>
    <cellStyle name="Comma 15 3 3 2 2 4" xfId="26816"/>
    <cellStyle name="Comma 15 3 3 2 3" xfId="40485"/>
    <cellStyle name="Comma 15 3 3 2 4" xfId="30799"/>
    <cellStyle name="Comma 15 3 3 2 5" xfId="20742"/>
    <cellStyle name="Comma 15 3 3 2 6" xfId="55999"/>
    <cellStyle name="Comma 15 3 3 3" xfId="3928"/>
    <cellStyle name="Comma 15 3 3 3 2" xfId="12336"/>
    <cellStyle name="Comma 15 3 3 3 2 2" xfId="43553"/>
    <cellStyle name="Comma 15 3 3 3 3" xfId="33867"/>
    <cellStyle name="Comma 15 3 3 3 4" xfId="23901"/>
    <cellStyle name="Comma 15 3 3 4" xfId="9536"/>
    <cellStyle name="Comma 15 3 3 4 2" xfId="44989"/>
    <cellStyle name="Comma 15 3 3 4 3" xfId="35303"/>
    <cellStyle name="Comma 15 3 3 4 4" xfId="25598"/>
    <cellStyle name="Comma 15 3 3 5" xfId="37684"/>
    <cellStyle name="Comma 15 3 3 6" xfId="27998"/>
    <cellStyle name="Comma 15 3 3 7" xfId="47373"/>
    <cellStyle name="Comma 15 3 3 8" xfId="50176"/>
    <cellStyle name="Comma 15 3 3 9" xfId="17942"/>
    <cellStyle name="Comma 15 3 4" xfId="2051"/>
    <cellStyle name="Comma 15 3 4 2" xfId="7705"/>
    <cellStyle name="Comma 15 3 4 2 2" xfId="16112"/>
    <cellStyle name="Comma 15 3 4 2 2 2" xfId="41457"/>
    <cellStyle name="Comma 15 3 4 2 3" xfId="31771"/>
    <cellStyle name="Comma 15 3 4 2 4" xfId="21714"/>
    <cellStyle name="Comma 15 3 4 2 5" xfId="56971"/>
    <cellStyle name="Comma 15 3 4 3" xfId="4900"/>
    <cellStyle name="Comma 15 3 4 3 2" xfId="13308"/>
    <cellStyle name="Comma 15 3 4 3 2 2" xfId="45597"/>
    <cellStyle name="Comma 15 3 4 3 3" xfId="35911"/>
    <cellStyle name="Comma 15 3 4 3 4" xfId="26223"/>
    <cellStyle name="Comma 15 3 4 4" xfId="10508"/>
    <cellStyle name="Comma 15 3 4 4 2" xfId="38656"/>
    <cellStyle name="Comma 15 3 4 5" xfId="28970"/>
    <cellStyle name="Comma 15 3 4 6" xfId="48345"/>
    <cellStyle name="Comma 15 3 4 7" xfId="51148"/>
    <cellStyle name="Comma 15 3 4 8" xfId="18914"/>
    <cellStyle name="Comma 15 3 4 9" xfId="54171"/>
    <cellStyle name="Comma 15 3 5" xfId="2543"/>
    <cellStyle name="Comma 15 3 5 2" xfId="8166"/>
    <cellStyle name="Comma 15 3 5 2 2" xfId="16573"/>
    <cellStyle name="Comma 15 3 5 2 2 2" xfId="41918"/>
    <cellStyle name="Comma 15 3 5 2 3" xfId="32232"/>
    <cellStyle name="Comma 15 3 5 2 4" xfId="22175"/>
    <cellStyle name="Comma 15 3 5 2 5" xfId="57432"/>
    <cellStyle name="Comma 15 3 5 3" xfId="5361"/>
    <cellStyle name="Comma 15 3 5 3 2" xfId="13769"/>
    <cellStyle name="Comma 15 3 5 3 3" xfId="39114"/>
    <cellStyle name="Comma 15 3 5 4" xfId="10966"/>
    <cellStyle name="Comma 15 3 5 4 2" xfId="29428"/>
    <cellStyle name="Comma 15 3 5 5" xfId="48804"/>
    <cellStyle name="Comma 15 3 5 6" xfId="51606"/>
    <cellStyle name="Comma 15 3 5 7" xfId="19372"/>
    <cellStyle name="Comma 15 3 5 8" xfId="54629"/>
    <cellStyle name="Comma 15 3 6" xfId="2971"/>
    <cellStyle name="Comma 15 3 6 2" xfId="8594"/>
    <cellStyle name="Comma 15 3 6 2 2" xfId="17001"/>
    <cellStyle name="Comma 15 3 6 2 2 2" xfId="42346"/>
    <cellStyle name="Comma 15 3 6 2 3" xfId="32660"/>
    <cellStyle name="Comma 15 3 6 2 4" xfId="22603"/>
    <cellStyle name="Comma 15 3 6 2 5" xfId="57860"/>
    <cellStyle name="Comma 15 3 6 3" xfId="5789"/>
    <cellStyle name="Comma 15 3 6 3 2" xfId="14197"/>
    <cellStyle name="Comma 15 3 6 3 3" xfId="39542"/>
    <cellStyle name="Comma 15 3 6 4" xfId="11394"/>
    <cellStyle name="Comma 15 3 6 4 2" xfId="29856"/>
    <cellStyle name="Comma 15 3 6 5" xfId="49232"/>
    <cellStyle name="Comma 15 3 6 6" xfId="52034"/>
    <cellStyle name="Comma 15 3 6 7" xfId="19800"/>
    <cellStyle name="Comma 15 3 6 8" xfId="55057"/>
    <cellStyle name="Comma 15 3 7" xfId="6220"/>
    <cellStyle name="Comma 15 3 7 2" xfId="14627"/>
    <cellStyle name="Comma 15 3 7 2 2" xfId="39972"/>
    <cellStyle name="Comma 15 3 7 3" xfId="30286"/>
    <cellStyle name="Comma 15 3 7 4" xfId="20229"/>
    <cellStyle name="Comma 15 3 7 5" xfId="55486"/>
    <cellStyle name="Comma 15 3 8" xfId="3415"/>
    <cellStyle name="Comma 15 3 8 2" xfId="11823"/>
    <cellStyle name="Comma 15 3 8 2 2" xfId="42657"/>
    <cellStyle name="Comma 15 3 8 3" xfId="32971"/>
    <cellStyle name="Comma 15 3 8 4" xfId="22914"/>
    <cellStyle name="Comma 15 3 9" xfId="9024"/>
    <cellStyle name="Comma 15 3 9 2" xfId="42934"/>
    <cellStyle name="Comma 15 3 9 3" xfId="33248"/>
    <cellStyle name="Comma 15 3 9 4" xfId="23191"/>
    <cellStyle name="Comma 15 4" xfId="1575"/>
    <cellStyle name="Comma 15 4 10" xfId="47913"/>
    <cellStyle name="Comma 15 4 11" xfId="50716"/>
    <cellStyle name="Comma 15 4 12" xfId="18482"/>
    <cellStyle name="Comma 15 4 13" xfId="53739"/>
    <cellStyle name="Comma 15 4 2" xfId="2049"/>
    <cellStyle name="Comma 15 4 2 10" xfId="54169"/>
    <cellStyle name="Comma 15 4 2 2" xfId="7703"/>
    <cellStyle name="Comma 15 4 2 2 2" xfId="16110"/>
    <cellStyle name="Comma 15 4 2 2 2 2" xfId="41455"/>
    <cellStyle name="Comma 15 4 2 2 3" xfId="31769"/>
    <cellStyle name="Comma 15 4 2 2 4" xfId="21712"/>
    <cellStyle name="Comma 15 4 2 2 5" xfId="56969"/>
    <cellStyle name="Comma 15 4 2 3" xfId="4898"/>
    <cellStyle name="Comma 15 4 2 3 2" xfId="13306"/>
    <cellStyle name="Comma 15 4 2 3 2 2" xfId="43555"/>
    <cellStyle name="Comma 15 4 2 3 3" xfId="33869"/>
    <cellStyle name="Comma 15 4 2 3 4" xfId="23903"/>
    <cellStyle name="Comma 15 4 2 4" xfId="10506"/>
    <cellStyle name="Comma 15 4 2 4 2" xfId="46187"/>
    <cellStyle name="Comma 15 4 2 4 3" xfId="36501"/>
    <cellStyle name="Comma 15 4 2 4 4" xfId="26814"/>
    <cellStyle name="Comma 15 4 2 5" xfId="38654"/>
    <cellStyle name="Comma 15 4 2 6" xfId="28968"/>
    <cellStyle name="Comma 15 4 2 7" xfId="48343"/>
    <cellStyle name="Comma 15 4 2 8" xfId="51146"/>
    <cellStyle name="Comma 15 4 2 9" xfId="18912"/>
    <cellStyle name="Comma 15 4 3" xfId="2541"/>
    <cellStyle name="Comma 15 4 3 2" xfId="8164"/>
    <cellStyle name="Comma 15 4 3 2 2" xfId="16571"/>
    <cellStyle name="Comma 15 4 3 2 2 2" xfId="41916"/>
    <cellStyle name="Comma 15 4 3 2 3" xfId="32230"/>
    <cellStyle name="Comma 15 4 3 2 4" xfId="22173"/>
    <cellStyle name="Comma 15 4 3 2 5" xfId="57430"/>
    <cellStyle name="Comma 15 4 3 3" xfId="5359"/>
    <cellStyle name="Comma 15 4 3 3 2" xfId="13767"/>
    <cellStyle name="Comma 15 4 3 3 3" xfId="39112"/>
    <cellStyle name="Comma 15 4 3 4" xfId="10964"/>
    <cellStyle name="Comma 15 4 3 4 2" xfId="29426"/>
    <cellStyle name="Comma 15 4 3 5" xfId="48802"/>
    <cellStyle name="Comma 15 4 3 6" xfId="51604"/>
    <cellStyle name="Comma 15 4 3 7" xfId="19370"/>
    <cellStyle name="Comma 15 4 3 8" xfId="54627"/>
    <cellStyle name="Comma 15 4 4" xfId="2969"/>
    <cellStyle name="Comma 15 4 4 2" xfId="8592"/>
    <cellStyle name="Comma 15 4 4 2 2" xfId="16999"/>
    <cellStyle name="Comma 15 4 4 2 2 2" xfId="42344"/>
    <cellStyle name="Comma 15 4 4 2 3" xfId="32658"/>
    <cellStyle name="Comma 15 4 4 2 4" xfId="22601"/>
    <cellStyle name="Comma 15 4 4 2 5" xfId="57858"/>
    <cellStyle name="Comma 15 4 4 3" xfId="5787"/>
    <cellStyle name="Comma 15 4 4 3 2" xfId="14195"/>
    <cellStyle name="Comma 15 4 4 3 3" xfId="39540"/>
    <cellStyle name="Comma 15 4 4 4" xfId="11392"/>
    <cellStyle name="Comma 15 4 4 4 2" xfId="29854"/>
    <cellStyle name="Comma 15 4 4 5" xfId="49230"/>
    <cellStyle name="Comma 15 4 4 6" xfId="52032"/>
    <cellStyle name="Comma 15 4 4 7" xfId="19798"/>
    <cellStyle name="Comma 15 4 4 8" xfId="55055"/>
    <cellStyle name="Comma 15 4 5" xfId="7273"/>
    <cellStyle name="Comma 15 4 5 2" xfId="15680"/>
    <cellStyle name="Comma 15 4 5 2 2" xfId="41025"/>
    <cellStyle name="Comma 15 4 5 3" xfId="31339"/>
    <cellStyle name="Comma 15 4 5 4" xfId="21282"/>
    <cellStyle name="Comma 15 4 5 5" xfId="56539"/>
    <cellStyle name="Comma 15 4 6" xfId="4468"/>
    <cellStyle name="Comma 15 4 6 2" xfId="12876"/>
    <cellStyle name="Comma 15 4 6 2 2" xfId="43554"/>
    <cellStyle name="Comma 15 4 6 3" xfId="33868"/>
    <cellStyle name="Comma 15 4 6 4" xfId="23902"/>
    <cellStyle name="Comma 15 4 7" xfId="10076"/>
    <cellStyle name="Comma 15 4 7 2" xfId="44987"/>
    <cellStyle name="Comma 15 4 7 3" xfId="35301"/>
    <cellStyle name="Comma 15 4 7 4" xfId="25596"/>
    <cellStyle name="Comma 15 4 8" xfId="38224"/>
    <cellStyle name="Comma 15 4 9" xfId="28538"/>
    <cellStyle name="Comma 15 5" xfId="1356"/>
    <cellStyle name="Comma 15 5 10" xfId="53547"/>
    <cellStyle name="Comma 15 5 2" xfId="7081"/>
    <cellStyle name="Comma 15 5 2 2" xfId="15488"/>
    <cellStyle name="Comma 15 5 2 2 2" xfId="40833"/>
    <cellStyle name="Comma 15 5 2 3" xfId="31147"/>
    <cellStyle name="Comma 15 5 2 4" xfId="21090"/>
    <cellStyle name="Comma 15 5 2 5" xfId="56347"/>
    <cellStyle name="Comma 15 5 3" xfId="4276"/>
    <cellStyle name="Comma 15 5 3 2" xfId="12684"/>
    <cellStyle name="Comma 15 5 3 2 2" xfId="43556"/>
    <cellStyle name="Comma 15 5 3 3" xfId="33870"/>
    <cellStyle name="Comma 15 5 3 4" xfId="23904"/>
    <cellStyle name="Comma 15 5 4" xfId="9884"/>
    <cellStyle name="Comma 15 5 4 2" xfId="45595"/>
    <cellStyle name="Comma 15 5 4 3" xfId="35909"/>
    <cellStyle name="Comma 15 5 4 4" xfId="26221"/>
    <cellStyle name="Comma 15 5 5" xfId="38032"/>
    <cellStyle name="Comma 15 5 6" xfId="28346"/>
    <cellStyle name="Comma 15 5 7" xfId="47721"/>
    <cellStyle name="Comma 15 5 8" xfId="50524"/>
    <cellStyle name="Comma 15 5 9" xfId="18290"/>
    <cellStyle name="Comma 15 6" xfId="1857"/>
    <cellStyle name="Comma 15 6 2" xfId="7511"/>
    <cellStyle name="Comma 15 6 2 2" xfId="15918"/>
    <cellStyle name="Comma 15 6 2 2 2" xfId="41263"/>
    <cellStyle name="Comma 15 6 2 3" xfId="31577"/>
    <cellStyle name="Comma 15 6 2 4" xfId="21520"/>
    <cellStyle name="Comma 15 6 2 5" xfId="56777"/>
    <cellStyle name="Comma 15 6 3" xfId="4706"/>
    <cellStyle name="Comma 15 6 3 2" xfId="13114"/>
    <cellStyle name="Comma 15 6 3 2 2" xfId="43557"/>
    <cellStyle name="Comma 15 6 3 3" xfId="33871"/>
    <cellStyle name="Comma 15 6 3 4" xfId="23905"/>
    <cellStyle name="Comma 15 6 4" xfId="10314"/>
    <cellStyle name="Comma 15 6 4 2" xfId="38462"/>
    <cellStyle name="Comma 15 6 5" xfId="28776"/>
    <cellStyle name="Comma 15 6 6" xfId="48151"/>
    <cellStyle name="Comma 15 6 7" xfId="50954"/>
    <cellStyle name="Comma 15 6 8" xfId="18720"/>
    <cellStyle name="Comma 15 6 9" xfId="53977"/>
    <cellStyle name="Comma 15 7" xfId="2349"/>
    <cellStyle name="Comma 15 7 2" xfId="7972"/>
    <cellStyle name="Comma 15 7 2 2" xfId="16379"/>
    <cellStyle name="Comma 15 7 2 2 2" xfId="41724"/>
    <cellStyle name="Comma 15 7 2 3" xfId="32038"/>
    <cellStyle name="Comma 15 7 2 4" xfId="21981"/>
    <cellStyle name="Comma 15 7 2 5" xfId="57238"/>
    <cellStyle name="Comma 15 7 3" xfId="5167"/>
    <cellStyle name="Comma 15 7 3 2" xfId="13575"/>
    <cellStyle name="Comma 15 7 3 3" xfId="38920"/>
    <cellStyle name="Comma 15 7 4" xfId="10772"/>
    <cellStyle name="Comma 15 7 4 2" xfId="29234"/>
    <cellStyle name="Comma 15 7 5" xfId="48610"/>
    <cellStyle name="Comma 15 7 6" xfId="51412"/>
    <cellStyle name="Comma 15 7 7" xfId="19178"/>
    <cellStyle name="Comma 15 7 8" xfId="54435"/>
    <cellStyle name="Comma 15 8" xfId="2777"/>
    <cellStyle name="Comma 15 8 2" xfId="8400"/>
    <cellStyle name="Comma 15 8 2 2" xfId="16807"/>
    <cellStyle name="Comma 15 8 2 2 2" xfId="42152"/>
    <cellStyle name="Comma 15 8 2 3" xfId="32466"/>
    <cellStyle name="Comma 15 8 2 4" xfId="22409"/>
    <cellStyle name="Comma 15 8 2 5" xfId="57666"/>
    <cellStyle name="Comma 15 8 3" xfId="5595"/>
    <cellStyle name="Comma 15 8 3 2" xfId="14003"/>
    <cellStyle name="Comma 15 8 3 3" xfId="39348"/>
    <cellStyle name="Comma 15 8 4" xfId="11200"/>
    <cellStyle name="Comma 15 8 4 2" xfId="29662"/>
    <cellStyle name="Comma 15 8 5" xfId="49038"/>
    <cellStyle name="Comma 15 8 6" xfId="51840"/>
    <cellStyle name="Comma 15 8 7" xfId="19606"/>
    <cellStyle name="Comma 15 8 8" xfId="54863"/>
    <cellStyle name="Comma 15 9" xfId="6218"/>
    <cellStyle name="Comma 15 9 2" xfId="14625"/>
    <cellStyle name="Comma 15 9 2 2" xfId="39970"/>
    <cellStyle name="Comma 15 9 3" xfId="30284"/>
    <cellStyle name="Comma 15 9 4" xfId="20227"/>
    <cellStyle name="Comma 15 9 5" xfId="55484"/>
    <cellStyle name="Comma 150" xfId="17201"/>
    <cellStyle name="Comma 151" xfId="52229"/>
    <cellStyle name="Comma 152" xfId="52458"/>
    <cellStyle name="Comma 153" xfId="58111"/>
    <cellStyle name="Comma 154" xfId="58103"/>
    <cellStyle name="Comma 16" xfId="338"/>
    <cellStyle name="Comma 16 10" xfId="6221"/>
    <cellStyle name="Comma 16 10 2" xfId="14628"/>
    <cellStyle name="Comma 16 10 2 2" xfId="39973"/>
    <cellStyle name="Comma 16 10 3" xfId="30287"/>
    <cellStyle name="Comma 16 10 4" xfId="20230"/>
    <cellStyle name="Comma 16 10 5" xfId="55487"/>
    <cellStyle name="Comma 16 11" xfId="3416"/>
    <cellStyle name="Comma 16 11 2" xfId="11824"/>
    <cellStyle name="Comma 16 11 2 2" xfId="44391"/>
    <cellStyle name="Comma 16 11 3" xfId="34705"/>
    <cellStyle name="Comma 16 11 4" xfId="24995"/>
    <cellStyle name="Comma 16 12" xfId="9025"/>
    <cellStyle name="Comma 16 12 2" xfId="37173"/>
    <cellStyle name="Comma 16 13" xfId="27487"/>
    <cellStyle name="Comma 16 14" xfId="46860"/>
    <cellStyle name="Comma 16 15" xfId="49665"/>
    <cellStyle name="Comma 16 16" xfId="17431"/>
    <cellStyle name="Comma 16 17" xfId="52688"/>
    <cellStyle name="Comma 16 2" xfId="339"/>
    <cellStyle name="Comma 16 2 10" xfId="3417"/>
    <cellStyle name="Comma 16 2 10 2" xfId="11825"/>
    <cellStyle name="Comma 16 2 10 2 2" xfId="44392"/>
    <cellStyle name="Comma 16 2 10 3" xfId="34706"/>
    <cellStyle name="Comma 16 2 10 4" xfId="24996"/>
    <cellStyle name="Comma 16 2 11" xfId="9026"/>
    <cellStyle name="Comma 16 2 11 2" xfId="37174"/>
    <cellStyle name="Comma 16 2 12" xfId="27488"/>
    <cellStyle name="Comma 16 2 13" xfId="46861"/>
    <cellStyle name="Comma 16 2 14" xfId="49666"/>
    <cellStyle name="Comma 16 2 15" xfId="17432"/>
    <cellStyle name="Comma 16 2 16" xfId="52689"/>
    <cellStyle name="Comma 16 2 2" xfId="340"/>
    <cellStyle name="Comma 16 2 2 10" xfId="24997"/>
    <cellStyle name="Comma 16 2 2 10 2" xfId="44393"/>
    <cellStyle name="Comma 16 2 2 10 3" xfId="34707"/>
    <cellStyle name="Comma 16 2 2 11" xfId="37175"/>
    <cellStyle name="Comma 16 2 2 12" xfId="27489"/>
    <cellStyle name="Comma 16 2 2 13" xfId="46862"/>
    <cellStyle name="Comma 16 2 2 14" xfId="49667"/>
    <cellStyle name="Comma 16 2 2 15" xfId="17433"/>
    <cellStyle name="Comma 16 2 2 16" xfId="52346"/>
    <cellStyle name="Comma 16 2 2 17" xfId="52690"/>
    <cellStyle name="Comma 16 2 2 2" xfId="1580"/>
    <cellStyle name="Comma 16 2 2 2 10" xfId="53744"/>
    <cellStyle name="Comma 16 2 2 2 2" xfId="7278"/>
    <cellStyle name="Comma 16 2 2 2 2 2" xfId="15685"/>
    <cellStyle name="Comma 16 2 2 2 2 2 2" xfId="46496"/>
    <cellStyle name="Comma 16 2 2 2 2 2 3" xfId="36810"/>
    <cellStyle name="Comma 16 2 2 2 2 2 4" xfId="27123"/>
    <cellStyle name="Comma 16 2 2 2 2 3" xfId="25906"/>
    <cellStyle name="Comma 16 2 2 2 2 3 2" xfId="45296"/>
    <cellStyle name="Comma 16 2 2 2 2 3 3" xfId="35610"/>
    <cellStyle name="Comma 16 2 2 2 2 4" xfId="41030"/>
    <cellStyle name="Comma 16 2 2 2 2 5" xfId="31344"/>
    <cellStyle name="Comma 16 2 2 2 2 6" xfId="21287"/>
    <cellStyle name="Comma 16 2 2 2 2 7" xfId="56544"/>
    <cellStyle name="Comma 16 2 2 2 3" xfId="4473"/>
    <cellStyle name="Comma 16 2 2 2 3 2" xfId="12881"/>
    <cellStyle name="Comma 16 2 2 2 3 2 2" xfId="45903"/>
    <cellStyle name="Comma 16 2 2 2 3 2 3" xfId="36217"/>
    <cellStyle name="Comma 16 2 2 2 3 2 4" xfId="26529"/>
    <cellStyle name="Comma 16 2 2 2 3 3" xfId="43558"/>
    <cellStyle name="Comma 16 2 2 2 3 4" xfId="33872"/>
    <cellStyle name="Comma 16 2 2 2 3 5" xfId="23906"/>
    <cellStyle name="Comma 16 2 2 2 4" xfId="10081"/>
    <cellStyle name="Comma 16 2 2 2 4 2" xfId="44703"/>
    <cellStyle name="Comma 16 2 2 2 4 3" xfId="35017"/>
    <cellStyle name="Comma 16 2 2 2 4 4" xfId="25308"/>
    <cellStyle name="Comma 16 2 2 2 5" xfId="38229"/>
    <cellStyle name="Comma 16 2 2 2 6" xfId="28543"/>
    <cellStyle name="Comma 16 2 2 2 7" xfId="47918"/>
    <cellStyle name="Comma 16 2 2 2 8" xfId="50721"/>
    <cellStyle name="Comma 16 2 2 2 9" xfId="18487"/>
    <cellStyle name="Comma 16 2 2 3" xfId="995"/>
    <cellStyle name="Comma 16 2 2 3 10" xfId="53200"/>
    <cellStyle name="Comma 16 2 2 3 2" xfId="6734"/>
    <cellStyle name="Comma 16 2 2 3 2 2" xfId="15141"/>
    <cellStyle name="Comma 16 2 2 3 2 2 2" xfId="46192"/>
    <cellStyle name="Comma 16 2 2 3 2 2 3" xfId="36506"/>
    <cellStyle name="Comma 16 2 2 3 2 2 4" xfId="26819"/>
    <cellStyle name="Comma 16 2 2 3 2 3" xfId="40486"/>
    <cellStyle name="Comma 16 2 2 3 2 4" xfId="30800"/>
    <cellStyle name="Comma 16 2 2 3 2 5" xfId="20743"/>
    <cellStyle name="Comma 16 2 2 3 2 6" xfId="56000"/>
    <cellStyle name="Comma 16 2 2 3 3" xfId="3929"/>
    <cellStyle name="Comma 16 2 2 3 3 2" xfId="12337"/>
    <cellStyle name="Comma 16 2 2 3 3 2 2" xfId="43559"/>
    <cellStyle name="Comma 16 2 2 3 3 3" xfId="33873"/>
    <cellStyle name="Comma 16 2 2 3 3 4" xfId="23907"/>
    <cellStyle name="Comma 16 2 2 3 4" xfId="9537"/>
    <cellStyle name="Comma 16 2 2 3 4 2" xfId="44992"/>
    <cellStyle name="Comma 16 2 2 3 4 3" xfId="35306"/>
    <cellStyle name="Comma 16 2 2 3 4 4" xfId="25601"/>
    <cellStyle name="Comma 16 2 2 3 5" xfId="37685"/>
    <cellStyle name="Comma 16 2 2 3 6" xfId="27999"/>
    <cellStyle name="Comma 16 2 2 3 7" xfId="47374"/>
    <cellStyle name="Comma 16 2 2 3 8" xfId="50177"/>
    <cellStyle name="Comma 16 2 2 3 9" xfId="17943"/>
    <cellStyle name="Comma 16 2 2 4" xfId="2054"/>
    <cellStyle name="Comma 16 2 2 4 2" xfId="7708"/>
    <cellStyle name="Comma 16 2 2 4 2 2" xfId="16115"/>
    <cellStyle name="Comma 16 2 2 4 2 2 2" xfId="41460"/>
    <cellStyle name="Comma 16 2 2 4 2 3" xfId="31774"/>
    <cellStyle name="Comma 16 2 2 4 2 4" xfId="21717"/>
    <cellStyle name="Comma 16 2 2 4 2 5" xfId="56974"/>
    <cellStyle name="Comma 16 2 2 4 3" xfId="4903"/>
    <cellStyle name="Comma 16 2 2 4 3 2" xfId="13311"/>
    <cellStyle name="Comma 16 2 2 4 3 2 2" xfId="45600"/>
    <cellStyle name="Comma 16 2 2 4 3 3" xfId="35914"/>
    <cellStyle name="Comma 16 2 2 4 3 4" xfId="26226"/>
    <cellStyle name="Comma 16 2 2 4 4" xfId="10511"/>
    <cellStyle name="Comma 16 2 2 4 4 2" xfId="38659"/>
    <cellStyle name="Comma 16 2 2 4 5" xfId="28973"/>
    <cellStyle name="Comma 16 2 2 4 6" xfId="48348"/>
    <cellStyle name="Comma 16 2 2 4 7" xfId="51151"/>
    <cellStyle name="Comma 16 2 2 4 8" xfId="18917"/>
    <cellStyle name="Comma 16 2 2 4 9" xfId="54174"/>
    <cellStyle name="Comma 16 2 2 5" xfId="2546"/>
    <cellStyle name="Comma 16 2 2 5 2" xfId="8169"/>
    <cellStyle name="Comma 16 2 2 5 2 2" xfId="16576"/>
    <cellStyle name="Comma 16 2 2 5 2 2 2" xfId="41921"/>
    <cellStyle name="Comma 16 2 2 5 2 3" xfId="32235"/>
    <cellStyle name="Comma 16 2 2 5 2 4" xfId="22178"/>
    <cellStyle name="Comma 16 2 2 5 2 5" xfId="57435"/>
    <cellStyle name="Comma 16 2 2 5 3" xfId="5364"/>
    <cellStyle name="Comma 16 2 2 5 3 2" xfId="13772"/>
    <cellStyle name="Comma 16 2 2 5 3 3" xfId="39117"/>
    <cellStyle name="Comma 16 2 2 5 4" xfId="10969"/>
    <cellStyle name="Comma 16 2 2 5 4 2" xfId="29431"/>
    <cellStyle name="Comma 16 2 2 5 5" xfId="48807"/>
    <cellStyle name="Comma 16 2 2 5 6" xfId="51609"/>
    <cellStyle name="Comma 16 2 2 5 7" xfId="19375"/>
    <cellStyle name="Comma 16 2 2 5 8" xfId="54632"/>
    <cellStyle name="Comma 16 2 2 6" xfId="2974"/>
    <cellStyle name="Comma 16 2 2 6 2" xfId="8597"/>
    <cellStyle name="Comma 16 2 2 6 2 2" xfId="17004"/>
    <cellStyle name="Comma 16 2 2 6 2 2 2" xfId="42349"/>
    <cellStyle name="Comma 16 2 2 6 2 3" xfId="32663"/>
    <cellStyle name="Comma 16 2 2 6 2 4" xfId="22606"/>
    <cellStyle name="Comma 16 2 2 6 2 5" xfId="57863"/>
    <cellStyle name="Comma 16 2 2 6 3" xfId="5792"/>
    <cellStyle name="Comma 16 2 2 6 3 2" xfId="14200"/>
    <cellStyle name="Comma 16 2 2 6 3 3" xfId="39545"/>
    <cellStyle name="Comma 16 2 2 6 4" xfId="11397"/>
    <cellStyle name="Comma 16 2 2 6 4 2" xfId="29859"/>
    <cellStyle name="Comma 16 2 2 6 5" xfId="49235"/>
    <cellStyle name="Comma 16 2 2 6 6" xfId="52037"/>
    <cellStyle name="Comma 16 2 2 6 7" xfId="19803"/>
    <cellStyle name="Comma 16 2 2 6 8" xfId="55060"/>
    <cellStyle name="Comma 16 2 2 7" xfId="6223"/>
    <cellStyle name="Comma 16 2 2 7 2" xfId="14630"/>
    <cellStyle name="Comma 16 2 2 7 2 2" xfId="39975"/>
    <cellStyle name="Comma 16 2 2 7 3" xfId="30289"/>
    <cellStyle name="Comma 16 2 2 7 4" xfId="20232"/>
    <cellStyle name="Comma 16 2 2 7 5" xfId="55489"/>
    <cellStyle name="Comma 16 2 2 8" xfId="3418"/>
    <cellStyle name="Comma 16 2 2 8 2" xfId="11826"/>
    <cellStyle name="Comma 16 2 2 8 2 2" xfId="42658"/>
    <cellStyle name="Comma 16 2 2 8 3" xfId="32972"/>
    <cellStyle name="Comma 16 2 2 8 4" xfId="22915"/>
    <cellStyle name="Comma 16 2 2 9" xfId="9027"/>
    <cellStyle name="Comma 16 2 2 9 2" xfId="42937"/>
    <cellStyle name="Comma 16 2 2 9 3" xfId="33251"/>
    <cellStyle name="Comma 16 2 2 9 4" xfId="23194"/>
    <cellStyle name="Comma 16 2 3" xfId="341"/>
    <cellStyle name="Comma 16 2 3 10" xfId="24998"/>
    <cellStyle name="Comma 16 2 3 10 2" xfId="44394"/>
    <cellStyle name="Comma 16 2 3 10 3" xfId="34708"/>
    <cellStyle name="Comma 16 2 3 11" xfId="37176"/>
    <cellStyle name="Comma 16 2 3 12" xfId="27490"/>
    <cellStyle name="Comma 16 2 3 13" xfId="46863"/>
    <cellStyle name="Comma 16 2 3 14" xfId="49668"/>
    <cellStyle name="Comma 16 2 3 15" xfId="17434"/>
    <cellStyle name="Comma 16 2 3 16" xfId="52347"/>
    <cellStyle name="Comma 16 2 3 17" xfId="52691"/>
    <cellStyle name="Comma 16 2 3 2" xfId="1581"/>
    <cellStyle name="Comma 16 2 3 2 10" xfId="53745"/>
    <cellStyle name="Comma 16 2 3 2 2" xfId="7279"/>
    <cellStyle name="Comma 16 2 3 2 2 2" xfId="15686"/>
    <cellStyle name="Comma 16 2 3 2 2 2 2" xfId="46497"/>
    <cellStyle name="Comma 16 2 3 2 2 2 3" xfId="36811"/>
    <cellStyle name="Comma 16 2 3 2 2 2 4" xfId="27124"/>
    <cellStyle name="Comma 16 2 3 2 2 3" xfId="25907"/>
    <cellStyle name="Comma 16 2 3 2 2 3 2" xfId="45297"/>
    <cellStyle name="Comma 16 2 3 2 2 3 3" xfId="35611"/>
    <cellStyle name="Comma 16 2 3 2 2 4" xfId="41031"/>
    <cellStyle name="Comma 16 2 3 2 2 5" xfId="31345"/>
    <cellStyle name="Comma 16 2 3 2 2 6" xfId="21288"/>
    <cellStyle name="Comma 16 2 3 2 2 7" xfId="56545"/>
    <cellStyle name="Comma 16 2 3 2 3" xfId="4474"/>
    <cellStyle name="Comma 16 2 3 2 3 2" xfId="12882"/>
    <cellStyle name="Comma 16 2 3 2 3 2 2" xfId="45904"/>
    <cellStyle name="Comma 16 2 3 2 3 2 3" xfId="36218"/>
    <cellStyle name="Comma 16 2 3 2 3 2 4" xfId="26530"/>
    <cellStyle name="Comma 16 2 3 2 3 3" xfId="43560"/>
    <cellStyle name="Comma 16 2 3 2 3 4" xfId="33874"/>
    <cellStyle name="Comma 16 2 3 2 3 5" xfId="23908"/>
    <cellStyle name="Comma 16 2 3 2 4" xfId="10082"/>
    <cellStyle name="Comma 16 2 3 2 4 2" xfId="44704"/>
    <cellStyle name="Comma 16 2 3 2 4 3" xfId="35018"/>
    <cellStyle name="Comma 16 2 3 2 4 4" xfId="25309"/>
    <cellStyle name="Comma 16 2 3 2 5" xfId="38230"/>
    <cellStyle name="Comma 16 2 3 2 6" xfId="28544"/>
    <cellStyle name="Comma 16 2 3 2 7" xfId="47919"/>
    <cellStyle name="Comma 16 2 3 2 8" xfId="50722"/>
    <cellStyle name="Comma 16 2 3 2 9" xfId="18488"/>
    <cellStyle name="Comma 16 2 3 3" xfId="996"/>
    <cellStyle name="Comma 16 2 3 3 10" xfId="53201"/>
    <cellStyle name="Comma 16 2 3 3 2" xfId="6735"/>
    <cellStyle name="Comma 16 2 3 3 2 2" xfId="15142"/>
    <cellStyle name="Comma 16 2 3 3 2 2 2" xfId="46193"/>
    <cellStyle name="Comma 16 2 3 3 2 2 3" xfId="36507"/>
    <cellStyle name="Comma 16 2 3 3 2 2 4" xfId="26820"/>
    <cellStyle name="Comma 16 2 3 3 2 3" xfId="40487"/>
    <cellStyle name="Comma 16 2 3 3 2 4" xfId="30801"/>
    <cellStyle name="Comma 16 2 3 3 2 5" xfId="20744"/>
    <cellStyle name="Comma 16 2 3 3 2 6" xfId="56001"/>
    <cellStyle name="Comma 16 2 3 3 3" xfId="3930"/>
    <cellStyle name="Comma 16 2 3 3 3 2" xfId="12338"/>
    <cellStyle name="Comma 16 2 3 3 3 2 2" xfId="43561"/>
    <cellStyle name="Comma 16 2 3 3 3 3" xfId="33875"/>
    <cellStyle name="Comma 16 2 3 3 3 4" xfId="23909"/>
    <cellStyle name="Comma 16 2 3 3 4" xfId="9538"/>
    <cellStyle name="Comma 16 2 3 3 4 2" xfId="44993"/>
    <cellStyle name="Comma 16 2 3 3 4 3" xfId="35307"/>
    <cellStyle name="Comma 16 2 3 3 4 4" xfId="25602"/>
    <cellStyle name="Comma 16 2 3 3 5" xfId="37686"/>
    <cellStyle name="Comma 16 2 3 3 6" xfId="28000"/>
    <cellStyle name="Comma 16 2 3 3 7" xfId="47375"/>
    <cellStyle name="Comma 16 2 3 3 8" xfId="50178"/>
    <cellStyle name="Comma 16 2 3 3 9" xfId="17944"/>
    <cellStyle name="Comma 16 2 3 4" xfId="2055"/>
    <cellStyle name="Comma 16 2 3 4 2" xfId="7709"/>
    <cellStyle name="Comma 16 2 3 4 2 2" xfId="16116"/>
    <cellStyle name="Comma 16 2 3 4 2 2 2" xfId="41461"/>
    <cellStyle name="Comma 16 2 3 4 2 3" xfId="31775"/>
    <cellStyle name="Comma 16 2 3 4 2 4" xfId="21718"/>
    <cellStyle name="Comma 16 2 3 4 2 5" xfId="56975"/>
    <cellStyle name="Comma 16 2 3 4 3" xfId="4904"/>
    <cellStyle name="Comma 16 2 3 4 3 2" xfId="13312"/>
    <cellStyle name="Comma 16 2 3 4 3 2 2" xfId="45601"/>
    <cellStyle name="Comma 16 2 3 4 3 3" xfId="35915"/>
    <cellStyle name="Comma 16 2 3 4 3 4" xfId="26227"/>
    <cellStyle name="Comma 16 2 3 4 4" xfId="10512"/>
    <cellStyle name="Comma 16 2 3 4 4 2" xfId="38660"/>
    <cellStyle name="Comma 16 2 3 4 5" xfId="28974"/>
    <cellStyle name="Comma 16 2 3 4 6" xfId="48349"/>
    <cellStyle name="Comma 16 2 3 4 7" xfId="51152"/>
    <cellStyle name="Comma 16 2 3 4 8" xfId="18918"/>
    <cellStyle name="Comma 16 2 3 4 9" xfId="54175"/>
    <cellStyle name="Comma 16 2 3 5" xfId="2547"/>
    <cellStyle name="Comma 16 2 3 5 2" xfId="8170"/>
    <cellStyle name="Comma 16 2 3 5 2 2" xfId="16577"/>
    <cellStyle name="Comma 16 2 3 5 2 2 2" xfId="41922"/>
    <cellStyle name="Comma 16 2 3 5 2 3" xfId="32236"/>
    <cellStyle name="Comma 16 2 3 5 2 4" xfId="22179"/>
    <cellStyle name="Comma 16 2 3 5 2 5" xfId="57436"/>
    <cellStyle name="Comma 16 2 3 5 3" xfId="5365"/>
    <cellStyle name="Comma 16 2 3 5 3 2" xfId="13773"/>
    <cellStyle name="Comma 16 2 3 5 3 3" xfId="39118"/>
    <cellStyle name="Comma 16 2 3 5 4" xfId="10970"/>
    <cellStyle name="Comma 16 2 3 5 4 2" xfId="29432"/>
    <cellStyle name="Comma 16 2 3 5 5" xfId="48808"/>
    <cellStyle name="Comma 16 2 3 5 6" xfId="51610"/>
    <cellStyle name="Comma 16 2 3 5 7" xfId="19376"/>
    <cellStyle name="Comma 16 2 3 5 8" xfId="54633"/>
    <cellStyle name="Comma 16 2 3 6" xfId="2975"/>
    <cellStyle name="Comma 16 2 3 6 2" xfId="8598"/>
    <cellStyle name="Comma 16 2 3 6 2 2" xfId="17005"/>
    <cellStyle name="Comma 16 2 3 6 2 2 2" xfId="42350"/>
    <cellStyle name="Comma 16 2 3 6 2 3" xfId="32664"/>
    <cellStyle name="Comma 16 2 3 6 2 4" xfId="22607"/>
    <cellStyle name="Comma 16 2 3 6 2 5" xfId="57864"/>
    <cellStyle name="Comma 16 2 3 6 3" xfId="5793"/>
    <cellStyle name="Comma 16 2 3 6 3 2" xfId="14201"/>
    <cellStyle name="Comma 16 2 3 6 3 3" xfId="39546"/>
    <cellStyle name="Comma 16 2 3 6 4" xfId="11398"/>
    <cellStyle name="Comma 16 2 3 6 4 2" xfId="29860"/>
    <cellStyle name="Comma 16 2 3 6 5" xfId="49236"/>
    <cellStyle name="Comma 16 2 3 6 6" xfId="52038"/>
    <cellStyle name="Comma 16 2 3 6 7" xfId="19804"/>
    <cellStyle name="Comma 16 2 3 6 8" xfId="55061"/>
    <cellStyle name="Comma 16 2 3 7" xfId="6224"/>
    <cellStyle name="Comma 16 2 3 7 2" xfId="14631"/>
    <cellStyle name="Comma 16 2 3 7 2 2" xfId="39976"/>
    <cellStyle name="Comma 16 2 3 7 3" xfId="30290"/>
    <cellStyle name="Comma 16 2 3 7 4" xfId="20233"/>
    <cellStyle name="Comma 16 2 3 7 5" xfId="55490"/>
    <cellStyle name="Comma 16 2 3 8" xfId="3419"/>
    <cellStyle name="Comma 16 2 3 8 2" xfId="11827"/>
    <cellStyle name="Comma 16 2 3 8 2 2" xfId="42659"/>
    <cellStyle name="Comma 16 2 3 8 3" xfId="32973"/>
    <cellStyle name="Comma 16 2 3 8 4" xfId="22916"/>
    <cellStyle name="Comma 16 2 3 9" xfId="9028"/>
    <cellStyle name="Comma 16 2 3 9 2" xfId="42938"/>
    <cellStyle name="Comma 16 2 3 9 3" xfId="33252"/>
    <cellStyle name="Comma 16 2 3 9 4" xfId="23195"/>
    <cellStyle name="Comma 16 2 4" xfId="342"/>
    <cellStyle name="Comma 16 2 4 10" xfId="46864"/>
    <cellStyle name="Comma 16 2 4 11" xfId="49669"/>
    <cellStyle name="Comma 16 2 4 12" xfId="17435"/>
    <cellStyle name="Comma 16 2 4 13" xfId="52692"/>
    <cellStyle name="Comma 16 2 4 2" xfId="1582"/>
    <cellStyle name="Comma 16 2 4 2 10" xfId="53746"/>
    <cellStyle name="Comma 16 2 4 2 2" xfId="7280"/>
    <cellStyle name="Comma 16 2 4 2 2 2" xfId="15687"/>
    <cellStyle name="Comma 16 2 4 2 2 2 2" xfId="46194"/>
    <cellStyle name="Comma 16 2 4 2 2 2 3" xfId="36508"/>
    <cellStyle name="Comma 16 2 4 2 2 2 4" xfId="26821"/>
    <cellStyle name="Comma 16 2 4 2 2 3" xfId="41032"/>
    <cellStyle name="Comma 16 2 4 2 2 4" xfId="31346"/>
    <cellStyle name="Comma 16 2 4 2 2 5" xfId="21289"/>
    <cellStyle name="Comma 16 2 4 2 2 6" xfId="56546"/>
    <cellStyle name="Comma 16 2 4 2 3" xfId="4475"/>
    <cellStyle name="Comma 16 2 4 2 3 2" xfId="12883"/>
    <cellStyle name="Comma 16 2 4 2 3 2 2" xfId="43562"/>
    <cellStyle name="Comma 16 2 4 2 3 3" xfId="33876"/>
    <cellStyle name="Comma 16 2 4 2 3 4" xfId="23910"/>
    <cellStyle name="Comma 16 2 4 2 4" xfId="10083"/>
    <cellStyle name="Comma 16 2 4 2 4 2" xfId="44994"/>
    <cellStyle name="Comma 16 2 4 2 4 3" xfId="35308"/>
    <cellStyle name="Comma 16 2 4 2 4 4" xfId="25603"/>
    <cellStyle name="Comma 16 2 4 2 5" xfId="38231"/>
    <cellStyle name="Comma 16 2 4 2 6" xfId="28545"/>
    <cellStyle name="Comma 16 2 4 2 7" xfId="47920"/>
    <cellStyle name="Comma 16 2 4 2 8" xfId="50723"/>
    <cellStyle name="Comma 16 2 4 2 9" xfId="18489"/>
    <cellStyle name="Comma 16 2 4 3" xfId="2056"/>
    <cellStyle name="Comma 16 2 4 3 2" xfId="7710"/>
    <cellStyle name="Comma 16 2 4 3 2 2" xfId="16117"/>
    <cellStyle name="Comma 16 2 4 3 2 2 2" xfId="41462"/>
    <cellStyle name="Comma 16 2 4 3 2 3" xfId="31776"/>
    <cellStyle name="Comma 16 2 4 3 2 4" xfId="21719"/>
    <cellStyle name="Comma 16 2 4 3 2 5" xfId="56976"/>
    <cellStyle name="Comma 16 2 4 3 3" xfId="4905"/>
    <cellStyle name="Comma 16 2 4 3 3 2" xfId="13313"/>
    <cellStyle name="Comma 16 2 4 3 3 2 2" xfId="45602"/>
    <cellStyle name="Comma 16 2 4 3 3 3" xfId="35916"/>
    <cellStyle name="Comma 16 2 4 3 3 4" xfId="26228"/>
    <cellStyle name="Comma 16 2 4 3 4" xfId="10513"/>
    <cellStyle name="Comma 16 2 4 3 4 2" xfId="38661"/>
    <cellStyle name="Comma 16 2 4 3 5" xfId="28975"/>
    <cellStyle name="Comma 16 2 4 3 6" xfId="48350"/>
    <cellStyle name="Comma 16 2 4 3 7" xfId="51153"/>
    <cellStyle name="Comma 16 2 4 3 8" xfId="18919"/>
    <cellStyle name="Comma 16 2 4 3 9" xfId="54176"/>
    <cellStyle name="Comma 16 2 4 4" xfId="2548"/>
    <cellStyle name="Comma 16 2 4 4 2" xfId="8171"/>
    <cellStyle name="Comma 16 2 4 4 2 2" xfId="16578"/>
    <cellStyle name="Comma 16 2 4 4 2 2 2" xfId="41923"/>
    <cellStyle name="Comma 16 2 4 4 2 3" xfId="32237"/>
    <cellStyle name="Comma 16 2 4 4 2 4" xfId="22180"/>
    <cellStyle name="Comma 16 2 4 4 2 5" xfId="57437"/>
    <cellStyle name="Comma 16 2 4 4 3" xfId="5366"/>
    <cellStyle name="Comma 16 2 4 4 3 2" xfId="13774"/>
    <cellStyle name="Comma 16 2 4 4 3 3" xfId="39119"/>
    <cellStyle name="Comma 16 2 4 4 4" xfId="10971"/>
    <cellStyle name="Comma 16 2 4 4 4 2" xfId="29433"/>
    <cellStyle name="Comma 16 2 4 4 5" xfId="48809"/>
    <cellStyle name="Comma 16 2 4 4 6" xfId="51611"/>
    <cellStyle name="Comma 16 2 4 4 7" xfId="19377"/>
    <cellStyle name="Comma 16 2 4 4 8" xfId="54634"/>
    <cellStyle name="Comma 16 2 4 5" xfId="2976"/>
    <cellStyle name="Comma 16 2 4 5 2" xfId="8599"/>
    <cellStyle name="Comma 16 2 4 5 2 2" xfId="17006"/>
    <cellStyle name="Comma 16 2 4 5 2 2 2" xfId="42351"/>
    <cellStyle name="Comma 16 2 4 5 2 3" xfId="32665"/>
    <cellStyle name="Comma 16 2 4 5 2 4" xfId="22608"/>
    <cellStyle name="Comma 16 2 4 5 2 5" xfId="57865"/>
    <cellStyle name="Comma 16 2 4 5 3" xfId="5794"/>
    <cellStyle name="Comma 16 2 4 5 3 2" xfId="14202"/>
    <cellStyle name="Comma 16 2 4 5 3 3" xfId="39547"/>
    <cellStyle name="Comma 16 2 4 5 4" xfId="11399"/>
    <cellStyle name="Comma 16 2 4 5 4 2" xfId="29861"/>
    <cellStyle name="Comma 16 2 4 5 5" xfId="49237"/>
    <cellStyle name="Comma 16 2 4 5 6" xfId="52039"/>
    <cellStyle name="Comma 16 2 4 5 7" xfId="19805"/>
    <cellStyle name="Comma 16 2 4 5 8" xfId="55062"/>
    <cellStyle name="Comma 16 2 4 6" xfId="6225"/>
    <cellStyle name="Comma 16 2 4 6 2" xfId="14632"/>
    <cellStyle name="Comma 16 2 4 6 2 2" xfId="39977"/>
    <cellStyle name="Comma 16 2 4 6 3" xfId="30291"/>
    <cellStyle name="Comma 16 2 4 6 4" xfId="20234"/>
    <cellStyle name="Comma 16 2 4 6 5" xfId="55491"/>
    <cellStyle name="Comma 16 2 4 7" xfId="3420"/>
    <cellStyle name="Comma 16 2 4 7 2" xfId="11828"/>
    <cellStyle name="Comma 16 2 4 7 2 2" xfId="44395"/>
    <cellStyle name="Comma 16 2 4 7 3" xfId="34709"/>
    <cellStyle name="Comma 16 2 4 7 4" xfId="24999"/>
    <cellStyle name="Comma 16 2 4 8" xfId="9029"/>
    <cellStyle name="Comma 16 2 4 8 2" xfId="37177"/>
    <cellStyle name="Comma 16 2 4 9" xfId="27491"/>
    <cellStyle name="Comma 16 2 5" xfId="1579"/>
    <cellStyle name="Comma 16 2 5 10" xfId="53743"/>
    <cellStyle name="Comma 16 2 5 2" xfId="7277"/>
    <cellStyle name="Comma 16 2 5 2 2" xfId="15684"/>
    <cellStyle name="Comma 16 2 5 2 2 2" xfId="46191"/>
    <cellStyle name="Comma 16 2 5 2 2 3" xfId="36505"/>
    <cellStyle name="Comma 16 2 5 2 2 4" xfId="26818"/>
    <cellStyle name="Comma 16 2 5 2 3" xfId="41029"/>
    <cellStyle name="Comma 16 2 5 2 4" xfId="31343"/>
    <cellStyle name="Comma 16 2 5 2 5" xfId="21286"/>
    <cellStyle name="Comma 16 2 5 2 6" xfId="56543"/>
    <cellStyle name="Comma 16 2 5 3" xfId="4472"/>
    <cellStyle name="Comma 16 2 5 3 2" xfId="12880"/>
    <cellStyle name="Comma 16 2 5 3 2 2" xfId="43563"/>
    <cellStyle name="Comma 16 2 5 3 3" xfId="33877"/>
    <cellStyle name="Comma 16 2 5 3 4" xfId="23911"/>
    <cellStyle name="Comma 16 2 5 4" xfId="10080"/>
    <cellStyle name="Comma 16 2 5 4 2" xfId="44991"/>
    <cellStyle name="Comma 16 2 5 4 3" xfId="35305"/>
    <cellStyle name="Comma 16 2 5 4 4" xfId="25600"/>
    <cellStyle name="Comma 16 2 5 5" xfId="38228"/>
    <cellStyle name="Comma 16 2 5 6" xfId="28542"/>
    <cellStyle name="Comma 16 2 5 7" xfId="47917"/>
    <cellStyle name="Comma 16 2 5 8" xfId="50720"/>
    <cellStyle name="Comma 16 2 5 9" xfId="18486"/>
    <cellStyle name="Comma 16 2 6" xfId="2053"/>
    <cellStyle name="Comma 16 2 6 10" xfId="54173"/>
    <cellStyle name="Comma 16 2 6 2" xfId="7707"/>
    <cellStyle name="Comma 16 2 6 2 2" xfId="16114"/>
    <cellStyle name="Comma 16 2 6 2 2 2" xfId="41459"/>
    <cellStyle name="Comma 16 2 6 2 3" xfId="31773"/>
    <cellStyle name="Comma 16 2 6 2 4" xfId="21716"/>
    <cellStyle name="Comma 16 2 6 2 5" xfId="56973"/>
    <cellStyle name="Comma 16 2 6 3" xfId="4902"/>
    <cellStyle name="Comma 16 2 6 3 2" xfId="13310"/>
    <cellStyle name="Comma 16 2 6 3 2 2" xfId="43564"/>
    <cellStyle name="Comma 16 2 6 3 3" xfId="33878"/>
    <cellStyle name="Comma 16 2 6 3 4" xfId="23912"/>
    <cellStyle name="Comma 16 2 6 4" xfId="10510"/>
    <cellStyle name="Comma 16 2 6 4 2" xfId="45599"/>
    <cellStyle name="Comma 16 2 6 4 3" xfId="35913"/>
    <cellStyle name="Comma 16 2 6 4 4" xfId="26225"/>
    <cellStyle name="Comma 16 2 6 5" xfId="38658"/>
    <cellStyle name="Comma 16 2 6 6" xfId="28972"/>
    <cellStyle name="Comma 16 2 6 7" xfId="48347"/>
    <cellStyle name="Comma 16 2 6 8" xfId="51150"/>
    <cellStyle name="Comma 16 2 6 9" xfId="18916"/>
    <cellStyle name="Comma 16 2 7" xfId="2545"/>
    <cellStyle name="Comma 16 2 7 2" xfId="8168"/>
    <cellStyle name="Comma 16 2 7 2 2" xfId="16575"/>
    <cellStyle name="Comma 16 2 7 2 2 2" xfId="41920"/>
    <cellStyle name="Comma 16 2 7 2 3" xfId="32234"/>
    <cellStyle name="Comma 16 2 7 2 4" xfId="22177"/>
    <cellStyle name="Comma 16 2 7 2 5" xfId="57434"/>
    <cellStyle name="Comma 16 2 7 3" xfId="5363"/>
    <cellStyle name="Comma 16 2 7 3 2" xfId="13771"/>
    <cellStyle name="Comma 16 2 7 3 3" xfId="39116"/>
    <cellStyle name="Comma 16 2 7 4" xfId="10968"/>
    <cellStyle name="Comma 16 2 7 4 2" xfId="29430"/>
    <cellStyle name="Comma 16 2 7 5" xfId="48806"/>
    <cellStyle name="Comma 16 2 7 6" xfId="51608"/>
    <cellStyle name="Comma 16 2 7 7" xfId="19374"/>
    <cellStyle name="Comma 16 2 7 8" xfId="54631"/>
    <cellStyle name="Comma 16 2 8" xfId="2973"/>
    <cellStyle name="Comma 16 2 8 2" xfId="8596"/>
    <cellStyle name="Comma 16 2 8 2 2" xfId="17003"/>
    <cellStyle name="Comma 16 2 8 2 2 2" xfId="42348"/>
    <cellStyle name="Comma 16 2 8 2 3" xfId="32662"/>
    <cellStyle name="Comma 16 2 8 2 4" xfId="22605"/>
    <cellStyle name="Comma 16 2 8 2 5" xfId="57862"/>
    <cellStyle name="Comma 16 2 8 3" xfId="5791"/>
    <cellStyle name="Comma 16 2 8 3 2" xfId="14199"/>
    <cellStyle name="Comma 16 2 8 3 3" xfId="39544"/>
    <cellStyle name="Comma 16 2 8 4" xfId="11396"/>
    <cellStyle name="Comma 16 2 8 4 2" xfId="29858"/>
    <cellStyle name="Comma 16 2 8 5" xfId="49234"/>
    <cellStyle name="Comma 16 2 8 6" xfId="52036"/>
    <cellStyle name="Comma 16 2 8 7" xfId="19802"/>
    <cellStyle name="Comma 16 2 8 8" xfId="55059"/>
    <cellStyle name="Comma 16 2 9" xfId="6222"/>
    <cellStyle name="Comma 16 2 9 2" xfId="14629"/>
    <cellStyle name="Comma 16 2 9 2 2" xfId="39974"/>
    <cellStyle name="Comma 16 2 9 3" xfId="30288"/>
    <cellStyle name="Comma 16 2 9 4" xfId="20231"/>
    <cellStyle name="Comma 16 2 9 5" xfId="55488"/>
    <cellStyle name="Comma 16 3" xfId="343"/>
    <cellStyle name="Comma 16 3 10" xfId="25000"/>
    <cellStyle name="Comma 16 3 10 2" xfId="44396"/>
    <cellStyle name="Comma 16 3 10 3" xfId="34710"/>
    <cellStyle name="Comma 16 3 11" xfId="37178"/>
    <cellStyle name="Comma 16 3 12" xfId="27492"/>
    <cellStyle name="Comma 16 3 13" xfId="46865"/>
    <cellStyle name="Comma 16 3 14" xfId="49670"/>
    <cellStyle name="Comma 16 3 15" xfId="17436"/>
    <cellStyle name="Comma 16 3 16" xfId="52348"/>
    <cellStyle name="Comma 16 3 17" xfId="52693"/>
    <cellStyle name="Comma 16 3 2" xfId="1583"/>
    <cellStyle name="Comma 16 3 2 10" xfId="53747"/>
    <cellStyle name="Comma 16 3 2 2" xfId="7281"/>
    <cellStyle name="Comma 16 3 2 2 2" xfId="15688"/>
    <cellStyle name="Comma 16 3 2 2 2 2" xfId="46498"/>
    <cellStyle name="Comma 16 3 2 2 2 3" xfId="36812"/>
    <cellStyle name="Comma 16 3 2 2 2 4" xfId="27125"/>
    <cellStyle name="Comma 16 3 2 2 3" xfId="25908"/>
    <cellStyle name="Comma 16 3 2 2 3 2" xfId="45298"/>
    <cellStyle name="Comma 16 3 2 2 3 3" xfId="35612"/>
    <cellStyle name="Comma 16 3 2 2 4" xfId="41033"/>
    <cellStyle name="Comma 16 3 2 2 5" xfId="31347"/>
    <cellStyle name="Comma 16 3 2 2 6" xfId="21290"/>
    <cellStyle name="Comma 16 3 2 2 7" xfId="56547"/>
    <cellStyle name="Comma 16 3 2 3" xfId="4476"/>
    <cellStyle name="Comma 16 3 2 3 2" xfId="12884"/>
    <cellStyle name="Comma 16 3 2 3 2 2" xfId="45905"/>
    <cellStyle name="Comma 16 3 2 3 2 3" xfId="36219"/>
    <cellStyle name="Comma 16 3 2 3 2 4" xfId="26531"/>
    <cellStyle name="Comma 16 3 2 3 3" xfId="43565"/>
    <cellStyle name="Comma 16 3 2 3 4" xfId="33879"/>
    <cellStyle name="Comma 16 3 2 3 5" xfId="23913"/>
    <cellStyle name="Comma 16 3 2 4" xfId="10084"/>
    <cellStyle name="Comma 16 3 2 4 2" xfId="44705"/>
    <cellStyle name="Comma 16 3 2 4 3" xfId="35019"/>
    <cellStyle name="Comma 16 3 2 4 4" xfId="25310"/>
    <cellStyle name="Comma 16 3 2 5" xfId="38232"/>
    <cellStyle name="Comma 16 3 2 6" xfId="28546"/>
    <cellStyle name="Comma 16 3 2 7" xfId="47921"/>
    <cellStyle name="Comma 16 3 2 8" xfId="50724"/>
    <cellStyle name="Comma 16 3 2 9" xfId="18490"/>
    <cellStyle name="Comma 16 3 3" xfId="997"/>
    <cellStyle name="Comma 16 3 3 10" xfId="53202"/>
    <cellStyle name="Comma 16 3 3 2" xfId="6736"/>
    <cellStyle name="Comma 16 3 3 2 2" xfId="15143"/>
    <cellStyle name="Comma 16 3 3 2 2 2" xfId="46195"/>
    <cellStyle name="Comma 16 3 3 2 2 3" xfId="36509"/>
    <cellStyle name="Comma 16 3 3 2 2 4" xfId="26822"/>
    <cellStyle name="Comma 16 3 3 2 3" xfId="40488"/>
    <cellStyle name="Comma 16 3 3 2 4" xfId="30802"/>
    <cellStyle name="Comma 16 3 3 2 5" xfId="20745"/>
    <cellStyle name="Comma 16 3 3 2 6" xfId="56002"/>
    <cellStyle name="Comma 16 3 3 3" xfId="3931"/>
    <cellStyle name="Comma 16 3 3 3 2" xfId="12339"/>
    <cellStyle name="Comma 16 3 3 3 2 2" xfId="43566"/>
    <cellStyle name="Comma 16 3 3 3 3" xfId="33880"/>
    <cellStyle name="Comma 16 3 3 3 4" xfId="23914"/>
    <cellStyle name="Comma 16 3 3 4" xfId="9539"/>
    <cellStyle name="Comma 16 3 3 4 2" xfId="44995"/>
    <cellStyle name="Comma 16 3 3 4 3" xfId="35309"/>
    <cellStyle name="Comma 16 3 3 4 4" xfId="25604"/>
    <cellStyle name="Comma 16 3 3 5" xfId="37687"/>
    <cellStyle name="Comma 16 3 3 6" xfId="28001"/>
    <cellStyle name="Comma 16 3 3 7" xfId="47376"/>
    <cellStyle name="Comma 16 3 3 8" xfId="50179"/>
    <cellStyle name="Comma 16 3 3 9" xfId="17945"/>
    <cellStyle name="Comma 16 3 4" xfId="2057"/>
    <cellStyle name="Comma 16 3 4 2" xfId="7711"/>
    <cellStyle name="Comma 16 3 4 2 2" xfId="16118"/>
    <cellStyle name="Comma 16 3 4 2 2 2" xfId="41463"/>
    <cellStyle name="Comma 16 3 4 2 3" xfId="31777"/>
    <cellStyle name="Comma 16 3 4 2 4" xfId="21720"/>
    <cellStyle name="Comma 16 3 4 2 5" xfId="56977"/>
    <cellStyle name="Comma 16 3 4 3" xfId="4906"/>
    <cellStyle name="Comma 16 3 4 3 2" xfId="13314"/>
    <cellStyle name="Comma 16 3 4 3 2 2" xfId="45603"/>
    <cellStyle name="Comma 16 3 4 3 3" xfId="35917"/>
    <cellStyle name="Comma 16 3 4 3 4" xfId="26229"/>
    <cellStyle name="Comma 16 3 4 4" xfId="10514"/>
    <cellStyle name="Comma 16 3 4 4 2" xfId="38662"/>
    <cellStyle name="Comma 16 3 4 5" xfId="28976"/>
    <cellStyle name="Comma 16 3 4 6" xfId="48351"/>
    <cellStyle name="Comma 16 3 4 7" xfId="51154"/>
    <cellStyle name="Comma 16 3 4 8" xfId="18920"/>
    <cellStyle name="Comma 16 3 4 9" xfId="54177"/>
    <cellStyle name="Comma 16 3 5" xfId="2549"/>
    <cellStyle name="Comma 16 3 5 2" xfId="8172"/>
    <cellStyle name="Comma 16 3 5 2 2" xfId="16579"/>
    <cellStyle name="Comma 16 3 5 2 2 2" xfId="41924"/>
    <cellStyle name="Comma 16 3 5 2 3" xfId="32238"/>
    <cellStyle name="Comma 16 3 5 2 4" xfId="22181"/>
    <cellStyle name="Comma 16 3 5 2 5" xfId="57438"/>
    <cellStyle name="Comma 16 3 5 3" xfId="5367"/>
    <cellStyle name="Comma 16 3 5 3 2" xfId="13775"/>
    <cellStyle name="Comma 16 3 5 3 3" xfId="39120"/>
    <cellStyle name="Comma 16 3 5 4" xfId="10972"/>
    <cellStyle name="Comma 16 3 5 4 2" xfId="29434"/>
    <cellStyle name="Comma 16 3 5 5" xfId="48810"/>
    <cellStyle name="Comma 16 3 5 6" xfId="51612"/>
    <cellStyle name="Comma 16 3 5 7" xfId="19378"/>
    <cellStyle name="Comma 16 3 5 8" xfId="54635"/>
    <cellStyle name="Comma 16 3 6" xfId="2977"/>
    <cellStyle name="Comma 16 3 6 2" xfId="8600"/>
    <cellStyle name="Comma 16 3 6 2 2" xfId="17007"/>
    <cellStyle name="Comma 16 3 6 2 2 2" xfId="42352"/>
    <cellStyle name="Comma 16 3 6 2 3" xfId="32666"/>
    <cellStyle name="Comma 16 3 6 2 4" xfId="22609"/>
    <cellStyle name="Comma 16 3 6 2 5" xfId="57866"/>
    <cellStyle name="Comma 16 3 6 3" xfId="5795"/>
    <cellStyle name="Comma 16 3 6 3 2" xfId="14203"/>
    <cellStyle name="Comma 16 3 6 3 3" xfId="39548"/>
    <cellStyle name="Comma 16 3 6 4" xfId="11400"/>
    <cellStyle name="Comma 16 3 6 4 2" xfId="29862"/>
    <cellStyle name="Comma 16 3 6 5" xfId="49238"/>
    <cellStyle name="Comma 16 3 6 6" xfId="52040"/>
    <cellStyle name="Comma 16 3 6 7" xfId="19806"/>
    <cellStyle name="Comma 16 3 6 8" xfId="55063"/>
    <cellStyle name="Comma 16 3 7" xfId="6226"/>
    <cellStyle name="Comma 16 3 7 2" xfId="14633"/>
    <cellStyle name="Comma 16 3 7 2 2" xfId="39978"/>
    <cellStyle name="Comma 16 3 7 3" xfId="30292"/>
    <cellStyle name="Comma 16 3 7 4" xfId="20235"/>
    <cellStyle name="Comma 16 3 7 5" xfId="55492"/>
    <cellStyle name="Comma 16 3 8" xfId="3421"/>
    <cellStyle name="Comma 16 3 8 2" xfId="11829"/>
    <cellStyle name="Comma 16 3 8 2 2" xfId="42660"/>
    <cellStyle name="Comma 16 3 8 3" xfId="32974"/>
    <cellStyle name="Comma 16 3 8 4" xfId="22917"/>
    <cellStyle name="Comma 16 3 9" xfId="9030"/>
    <cellStyle name="Comma 16 3 9 2" xfId="42940"/>
    <cellStyle name="Comma 16 3 9 3" xfId="33254"/>
    <cellStyle name="Comma 16 3 9 4" xfId="23197"/>
    <cellStyle name="Comma 16 4" xfId="344"/>
    <cellStyle name="Comma 16 4 10" xfId="25001"/>
    <cellStyle name="Comma 16 4 10 2" xfId="44397"/>
    <cellStyle name="Comma 16 4 10 3" xfId="34711"/>
    <cellStyle name="Comma 16 4 11" xfId="37179"/>
    <cellStyle name="Comma 16 4 12" xfId="27493"/>
    <cellStyle name="Comma 16 4 13" xfId="46866"/>
    <cellStyle name="Comma 16 4 14" xfId="49671"/>
    <cellStyle name="Comma 16 4 15" xfId="17437"/>
    <cellStyle name="Comma 16 4 16" xfId="52349"/>
    <cellStyle name="Comma 16 4 17" xfId="52694"/>
    <cellStyle name="Comma 16 4 2" xfId="1584"/>
    <cellStyle name="Comma 16 4 2 10" xfId="53748"/>
    <cellStyle name="Comma 16 4 2 2" xfId="7282"/>
    <cellStyle name="Comma 16 4 2 2 2" xfId="15689"/>
    <cellStyle name="Comma 16 4 2 2 2 2" xfId="46499"/>
    <cellStyle name="Comma 16 4 2 2 2 3" xfId="36813"/>
    <cellStyle name="Comma 16 4 2 2 2 4" xfId="27126"/>
    <cellStyle name="Comma 16 4 2 2 3" xfId="25909"/>
    <cellStyle name="Comma 16 4 2 2 3 2" xfId="45299"/>
    <cellStyle name="Comma 16 4 2 2 3 3" xfId="35613"/>
    <cellStyle name="Comma 16 4 2 2 4" xfId="41034"/>
    <cellStyle name="Comma 16 4 2 2 5" xfId="31348"/>
    <cellStyle name="Comma 16 4 2 2 6" xfId="21291"/>
    <cellStyle name="Comma 16 4 2 2 7" xfId="56548"/>
    <cellStyle name="Comma 16 4 2 3" xfId="4477"/>
    <cellStyle name="Comma 16 4 2 3 2" xfId="12885"/>
    <cellStyle name="Comma 16 4 2 3 2 2" xfId="45906"/>
    <cellStyle name="Comma 16 4 2 3 2 3" xfId="36220"/>
    <cellStyle name="Comma 16 4 2 3 2 4" xfId="26532"/>
    <cellStyle name="Comma 16 4 2 3 3" xfId="43567"/>
    <cellStyle name="Comma 16 4 2 3 4" xfId="33881"/>
    <cellStyle name="Comma 16 4 2 3 5" xfId="23915"/>
    <cellStyle name="Comma 16 4 2 4" xfId="10085"/>
    <cellStyle name="Comma 16 4 2 4 2" xfId="44706"/>
    <cellStyle name="Comma 16 4 2 4 3" xfId="35020"/>
    <cellStyle name="Comma 16 4 2 4 4" xfId="25311"/>
    <cellStyle name="Comma 16 4 2 5" xfId="38233"/>
    <cellStyle name="Comma 16 4 2 6" xfId="28547"/>
    <cellStyle name="Comma 16 4 2 7" xfId="47922"/>
    <cellStyle name="Comma 16 4 2 8" xfId="50725"/>
    <cellStyle name="Comma 16 4 2 9" xfId="18491"/>
    <cellStyle name="Comma 16 4 3" xfId="998"/>
    <cellStyle name="Comma 16 4 3 10" xfId="53203"/>
    <cellStyle name="Comma 16 4 3 2" xfId="6737"/>
    <cellStyle name="Comma 16 4 3 2 2" xfId="15144"/>
    <cellStyle name="Comma 16 4 3 2 2 2" xfId="46196"/>
    <cellStyle name="Comma 16 4 3 2 2 3" xfId="36510"/>
    <cellStyle name="Comma 16 4 3 2 2 4" xfId="26823"/>
    <cellStyle name="Comma 16 4 3 2 3" xfId="40489"/>
    <cellStyle name="Comma 16 4 3 2 4" xfId="30803"/>
    <cellStyle name="Comma 16 4 3 2 5" xfId="20746"/>
    <cellStyle name="Comma 16 4 3 2 6" xfId="56003"/>
    <cellStyle name="Comma 16 4 3 3" xfId="3932"/>
    <cellStyle name="Comma 16 4 3 3 2" xfId="12340"/>
    <cellStyle name="Comma 16 4 3 3 2 2" xfId="43568"/>
    <cellStyle name="Comma 16 4 3 3 3" xfId="33882"/>
    <cellStyle name="Comma 16 4 3 3 4" xfId="23916"/>
    <cellStyle name="Comma 16 4 3 4" xfId="9540"/>
    <cellStyle name="Comma 16 4 3 4 2" xfId="44996"/>
    <cellStyle name="Comma 16 4 3 4 3" xfId="35310"/>
    <cellStyle name="Comma 16 4 3 4 4" xfId="25605"/>
    <cellStyle name="Comma 16 4 3 5" xfId="37688"/>
    <cellStyle name="Comma 16 4 3 6" xfId="28002"/>
    <cellStyle name="Comma 16 4 3 7" xfId="47377"/>
    <cellStyle name="Comma 16 4 3 8" xfId="50180"/>
    <cellStyle name="Comma 16 4 3 9" xfId="17946"/>
    <cellStyle name="Comma 16 4 4" xfId="2058"/>
    <cellStyle name="Comma 16 4 4 2" xfId="7712"/>
    <cellStyle name="Comma 16 4 4 2 2" xfId="16119"/>
    <cellStyle name="Comma 16 4 4 2 2 2" xfId="41464"/>
    <cellStyle name="Comma 16 4 4 2 3" xfId="31778"/>
    <cellStyle name="Comma 16 4 4 2 4" xfId="21721"/>
    <cellStyle name="Comma 16 4 4 2 5" xfId="56978"/>
    <cellStyle name="Comma 16 4 4 3" xfId="4907"/>
    <cellStyle name="Comma 16 4 4 3 2" xfId="13315"/>
    <cellStyle name="Comma 16 4 4 3 2 2" xfId="45604"/>
    <cellStyle name="Comma 16 4 4 3 3" xfId="35918"/>
    <cellStyle name="Comma 16 4 4 3 4" xfId="26230"/>
    <cellStyle name="Comma 16 4 4 4" xfId="10515"/>
    <cellStyle name="Comma 16 4 4 4 2" xfId="38663"/>
    <cellStyle name="Comma 16 4 4 5" xfId="28977"/>
    <cellStyle name="Comma 16 4 4 6" xfId="48352"/>
    <cellStyle name="Comma 16 4 4 7" xfId="51155"/>
    <cellStyle name="Comma 16 4 4 8" xfId="18921"/>
    <cellStyle name="Comma 16 4 4 9" xfId="54178"/>
    <cellStyle name="Comma 16 4 5" xfId="2550"/>
    <cellStyle name="Comma 16 4 5 2" xfId="8173"/>
    <cellStyle name="Comma 16 4 5 2 2" xfId="16580"/>
    <cellStyle name="Comma 16 4 5 2 2 2" xfId="41925"/>
    <cellStyle name="Comma 16 4 5 2 3" xfId="32239"/>
    <cellStyle name="Comma 16 4 5 2 4" xfId="22182"/>
    <cellStyle name="Comma 16 4 5 2 5" xfId="57439"/>
    <cellStyle name="Comma 16 4 5 3" xfId="5368"/>
    <cellStyle name="Comma 16 4 5 3 2" xfId="13776"/>
    <cellStyle name="Comma 16 4 5 3 3" xfId="39121"/>
    <cellStyle name="Comma 16 4 5 4" xfId="10973"/>
    <cellStyle name="Comma 16 4 5 4 2" xfId="29435"/>
    <cellStyle name="Comma 16 4 5 5" xfId="48811"/>
    <cellStyle name="Comma 16 4 5 6" xfId="51613"/>
    <cellStyle name="Comma 16 4 5 7" xfId="19379"/>
    <cellStyle name="Comma 16 4 5 8" xfId="54636"/>
    <cellStyle name="Comma 16 4 6" xfId="2978"/>
    <cellStyle name="Comma 16 4 6 2" xfId="8601"/>
    <cellStyle name="Comma 16 4 6 2 2" xfId="17008"/>
    <cellStyle name="Comma 16 4 6 2 2 2" xfId="42353"/>
    <cellStyle name="Comma 16 4 6 2 3" xfId="32667"/>
    <cellStyle name="Comma 16 4 6 2 4" xfId="22610"/>
    <cellStyle name="Comma 16 4 6 2 5" xfId="57867"/>
    <cellStyle name="Comma 16 4 6 3" xfId="5796"/>
    <cellStyle name="Comma 16 4 6 3 2" xfId="14204"/>
    <cellStyle name="Comma 16 4 6 3 3" xfId="39549"/>
    <cellStyle name="Comma 16 4 6 4" xfId="11401"/>
    <cellStyle name="Comma 16 4 6 4 2" xfId="29863"/>
    <cellStyle name="Comma 16 4 6 5" xfId="49239"/>
    <cellStyle name="Comma 16 4 6 6" xfId="52041"/>
    <cellStyle name="Comma 16 4 6 7" xfId="19807"/>
    <cellStyle name="Comma 16 4 6 8" xfId="55064"/>
    <cellStyle name="Comma 16 4 7" xfId="6227"/>
    <cellStyle name="Comma 16 4 7 2" xfId="14634"/>
    <cellStyle name="Comma 16 4 7 2 2" xfId="39979"/>
    <cellStyle name="Comma 16 4 7 3" xfId="30293"/>
    <cellStyle name="Comma 16 4 7 4" xfId="20236"/>
    <cellStyle name="Comma 16 4 7 5" xfId="55493"/>
    <cellStyle name="Comma 16 4 8" xfId="3422"/>
    <cellStyle name="Comma 16 4 8 2" xfId="11830"/>
    <cellStyle name="Comma 16 4 8 2 2" xfId="42661"/>
    <cellStyle name="Comma 16 4 8 3" xfId="32975"/>
    <cellStyle name="Comma 16 4 8 4" xfId="22918"/>
    <cellStyle name="Comma 16 4 9" xfId="9031"/>
    <cellStyle name="Comma 16 4 9 2" xfId="42941"/>
    <cellStyle name="Comma 16 4 9 3" xfId="33255"/>
    <cellStyle name="Comma 16 4 9 4" xfId="23198"/>
    <cellStyle name="Comma 16 5" xfId="345"/>
    <cellStyle name="Comma 16 5 10" xfId="46867"/>
    <cellStyle name="Comma 16 5 11" xfId="49672"/>
    <cellStyle name="Comma 16 5 12" xfId="17438"/>
    <cellStyle name="Comma 16 5 13" xfId="52695"/>
    <cellStyle name="Comma 16 5 2" xfId="1585"/>
    <cellStyle name="Comma 16 5 2 10" xfId="53749"/>
    <cellStyle name="Comma 16 5 2 2" xfId="7283"/>
    <cellStyle name="Comma 16 5 2 2 2" xfId="15690"/>
    <cellStyle name="Comma 16 5 2 2 2 2" xfId="46197"/>
    <cellStyle name="Comma 16 5 2 2 2 3" xfId="36511"/>
    <cellStyle name="Comma 16 5 2 2 2 4" xfId="26824"/>
    <cellStyle name="Comma 16 5 2 2 3" xfId="41035"/>
    <cellStyle name="Comma 16 5 2 2 4" xfId="31349"/>
    <cellStyle name="Comma 16 5 2 2 5" xfId="21292"/>
    <cellStyle name="Comma 16 5 2 2 6" xfId="56549"/>
    <cellStyle name="Comma 16 5 2 3" xfId="4478"/>
    <cellStyle name="Comma 16 5 2 3 2" xfId="12886"/>
    <cellStyle name="Comma 16 5 2 3 2 2" xfId="43569"/>
    <cellStyle name="Comma 16 5 2 3 3" xfId="33883"/>
    <cellStyle name="Comma 16 5 2 3 4" xfId="23917"/>
    <cellStyle name="Comma 16 5 2 4" xfId="10086"/>
    <cellStyle name="Comma 16 5 2 4 2" xfId="44997"/>
    <cellStyle name="Comma 16 5 2 4 3" xfId="35311"/>
    <cellStyle name="Comma 16 5 2 4 4" xfId="25606"/>
    <cellStyle name="Comma 16 5 2 5" xfId="38234"/>
    <cellStyle name="Comma 16 5 2 6" xfId="28548"/>
    <cellStyle name="Comma 16 5 2 7" xfId="47923"/>
    <cellStyle name="Comma 16 5 2 8" xfId="50726"/>
    <cellStyle name="Comma 16 5 2 9" xfId="18492"/>
    <cellStyle name="Comma 16 5 3" xfId="2059"/>
    <cellStyle name="Comma 16 5 3 2" xfId="7713"/>
    <cellStyle name="Comma 16 5 3 2 2" xfId="16120"/>
    <cellStyle name="Comma 16 5 3 2 2 2" xfId="41465"/>
    <cellStyle name="Comma 16 5 3 2 3" xfId="31779"/>
    <cellStyle name="Comma 16 5 3 2 4" xfId="21722"/>
    <cellStyle name="Comma 16 5 3 2 5" xfId="56979"/>
    <cellStyle name="Comma 16 5 3 3" xfId="4908"/>
    <cellStyle name="Comma 16 5 3 3 2" xfId="13316"/>
    <cellStyle name="Comma 16 5 3 3 2 2" xfId="45605"/>
    <cellStyle name="Comma 16 5 3 3 3" xfId="35919"/>
    <cellStyle name="Comma 16 5 3 3 4" xfId="26231"/>
    <cellStyle name="Comma 16 5 3 4" xfId="10516"/>
    <cellStyle name="Comma 16 5 3 4 2" xfId="38664"/>
    <cellStyle name="Comma 16 5 3 5" xfId="28978"/>
    <cellStyle name="Comma 16 5 3 6" xfId="48353"/>
    <cellStyle name="Comma 16 5 3 7" xfId="51156"/>
    <cellStyle name="Comma 16 5 3 8" xfId="18922"/>
    <cellStyle name="Comma 16 5 3 9" xfId="54179"/>
    <cellStyle name="Comma 16 5 4" xfId="2551"/>
    <cellStyle name="Comma 16 5 4 2" xfId="8174"/>
    <cellStyle name="Comma 16 5 4 2 2" xfId="16581"/>
    <cellStyle name="Comma 16 5 4 2 2 2" xfId="41926"/>
    <cellStyle name="Comma 16 5 4 2 3" xfId="32240"/>
    <cellStyle name="Comma 16 5 4 2 4" xfId="22183"/>
    <cellStyle name="Comma 16 5 4 2 5" xfId="57440"/>
    <cellStyle name="Comma 16 5 4 3" xfId="5369"/>
    <cellStyle name="Comma 16 5 4 3 2" xfId="13777"/>
    <cellStyle name="Comma 16 5 4 3 3" xfId="39122"/>
    <cellStyle name="Comma 16 5 4 4" xfId="10974"/>
    <cellStyle name="Comma 16 5 4 4 2" xfId="29436"/>
    <cellStyle name="Comma 16 5 4 5" xfId="48812"/>
    <cellStyle name="Comma 16 5 4 6" xfId="51614"/>
    <cellStyle name="Comma 16 5 4 7" xfId="19380"/>
    <cellStyle name="Comma 16 5 4 8" xfId="54637"/>
    <cellStyle name="Comma 16 5 5" xfId="2979"/>
    <cellStyle name="Comma 16 5 5 2" xfId="8602"/>
    <cellStyle name="Comma 16 5 5 2 2" xfId="17009"/>
    <cellStyle name="Comma 16 5 5 2 2 2" xfId="42354"/>
    <cellStyle name="Comma 16 5 5 2 3" xfId="32668"/>
    <cellStyle name="Comma 16 5 5 2 4" xfId="22611"/>
    <cellStyle name="Comma 16 5 5 2 5" xfId="57868"/>
    <cellStyle name="Comma 16 5 5 3" xfId="5797"/>
    <cellStyle name="Comma 16 5 5 3 2" xfId="14205"/>
    <cellStyle name="Comma 16 5 5 3 3" xfId="39550"/>
    <cellStyle name="Comma 16 5 5 4" xfId="11402"/>
    <cellStyle name="Comma 16 5 5 4 2" xfId="29864"/>
    <cellStyle name="Comma 16 5 5 5" xfId="49240"/>
    <cellStyle name="Comma 16 5 5 6" xfId="52042"/>
    <cellStyle name="Comma 16 5 5 7" xfId="19808"/>
    <cellStyle name="Comma 16 5 5 8" xfId="55065"/>
    <cellStyle name="Comma 16 5 6" xfId="6228"/>
    <cellStyle name="Comma 16 5 6 2" xfId="14635"/>
    <cellStyle name="Comma 16 5 6 2 2" xfId="39980"/>
    <cellStyle name="Comma 16 5 6 3" xfId="30294"/>
    <cellStyle name="Comma 16 5 6 4" xfId="20237"/>
    <cellStyle name="Comma 16 5 6 5" xfId="55494"/>
    <cellStyle name="Comma 16 5 7" xfId="3423"/>
    <cellStyle name="Comma 16 5 7 2" xfId="11831"/>
    <cellStyle name="Comma 16 5 7 2 2" xfId="44398"/>
    <cellStyle name="Comma 16 5 7 3" xfId="34712"/>
    <cellStyle name="Comma 16 5 7 4" xfId="25002"/>
    <cellStyle name="Comma 16 5 8" xfId="9032"/>
    <cellStyle name="Comma 16 5 8 2" xfId="37180"/>
    <cellStyle name="Comma 16 5 9" xfId="27494"/>
    <cellStyle name="Comma 16 6" xfId="1578"/>
    <cellStyle name="Comma 16 6 2" xfId="7276"/>
    <cellStyle name="Comma 16 6 2 2" xfId="15683"/>
    <cellStyle name="Comma 16 6 2 2 2" xfId="46190"/>
    <cellStyle name="Comma 16 6 2 2 3" xfId="36504"/>
    <cellStyle name="Comma 16 6 2 2 4" xfId="26817"/>
    <cellStyle name="Comma 16 6 2 3" xfId="41028"/>
    <cellStyle name="Comma 16 6 2 4" xfId="31342"/>
    <cellStyle name="Comma 16 6 2 5" xfId="21285"/>
    <cellStyle name="Comma 16 6 2 6" xfId="56542"/>
    <cellStyle name="Comma 16 6 3" xfId="4471"/>
    <cellStyle name="Comma 16 6 3 2" xfId="12879"/>
    <cellStyle name="Comma 16 6 3 2 2" xfId="44990"/>
    <cellStyle name="Comma 16 6 3 3" xfId="35304"/>
    <cellStyle name="Comma 16 6 3 4" xfId="25599"/>
    <cellStyle name="Comma 16 6 4" xfId="10079"/>
    <cellStyle name="Comma 16 6 4 2" xfId="38227"/>
    <cellStyle name="Comma 16 6 5" xfId="28541"/>
    <cellStyle name="Comma 16 6 6" xfId="47916"/>
    <cellStyle name="Comma 16 6 7" xfId="50719"/>
    <cellStyle name="Comma 16 6 8" xfId="18485"/>
    <cellStyle name="Comma 16 6 9" xfId="53742"/>
    <cellStyle name="Comma 16 7" xfId="2052"/>
    <cellStyle name="Comma 16 7 2" xfId="7706"/>
    <cellStyle name="Comma 16 7 2 2" xfId="16113"/>
    <cellStyle name="Comma 16 7 2 2 2" xfId="41458"/>
    <cellStyle name="Comma 16 7 2 3" xfId="31772"/>
    <cellStyle name="Comma 16 7 2 4" xfId="21715"/>
    <cellStyle name="Comma 16 7 2 5" xfId="56972"/>
    <cellStyle name="Comma 16 7 3" xfId="4901"/>
    <cellStyle name="Comma 16 7 3 2" xfId="13309"/>
    <cellStyle name="Comma 16 7 3 2 2" xfId="45598"/>
    <cellStyle name="Comma 16 7 3 3" xfId="35912"/>
    <cellStyle name="Comma 16 7 3 4" xfId="26224"/>
    <cellStyle name="Comma 16 7 4" xfId="10509"/>
    <cellStyle name="Comma 16 7 4 2" xfId="38657"/>
    <cellStyle name="Comma 16 7 5" xfId="28971"/>
    <cellStyle name="Comma 16 7 6" xfId="48346"/>
    <cellStyle name="Comma 16 7 7" xfId="51149"/>
    <cellStyle name="Comma 16 7 8" xfId="18915"/>
    <cellStyle name="Comma 16 7 9" xfId="54172"/>
    <cellStyle name="Comma 16 8" xfId="2544"/>
    <cellStyle name="Comma 16 8 2" xfId="8167"/>
    <cellStyle name="Comma 16 8 2 2" xfId="16574"/>
    <cellStyle name="Comma 16 8 2 2 2" xfId="41919"/>
    <cellStyle name="Comma 16 8 2 3" xfId="32233"/>
    <cellStyle name="Comma 16 8 2 4" xfId="22176"/>
    <cellStyle name="Comma 16 8 2 5" xfId="57433"/>
    <cellStyle name="Comma 16 8 3" xfId="5362"/>
    <cellStyle name="Comma 16 8 3 2" xfId="13770"/>
    <cellStyle name="Comma 16 8 3 3" xfId="39115"/>
    <cellStyle name="Comma 16 8 4" xfId="10967"/>
    <cellStyle name="Comma 16 8 4 2" xfId="29429"/>
    <cellStyle name="Comma 16 8 5" xfId="48805"/>
    <cellStyle name="Comma 16 8 6" xfId="51607"/>
    <cellStyle name="Comma 16 8 7" xfId="19373"/>
    <cellStyle name="Comma 16 8 8" xfId="54630"/>
    <cellStyle name="Comma 16 9" xfId="2972"/>
    <cellStyle name="Comma 16 9 2" xfId="8595"/>
    <cellStyle name="Comma 16 9 2 2" xfId="17002"/>
    <cellStyle name="Comma 16 9 2 2 2" xfId="42347"/>
    <cellStyle name="Comma 16 9 2 3" xfId="32661"/>
    <cellStyle name="Comma 16 9 2 4" xfId="22604"/>
    <cellStyle name="Comma 16 9 2 5" xfId="57861"/>
    <cellStyle name="Comma 16 9 3" xfId="5790"/>
    <cellStyle name="Comma 16 9 3 2" xfId="14198"/>
    <cellStyle name="Comma 16 9 3 3" xfId="39543"/>
    <cellStyle name="Comma 16 9 4" xfId="11395"/>
    <cellStyle name="Comma 16 9 4 2" xfId="29857"/>
    <cellStyle name="Comma 16 9 5" xfId="49233"/>
    <cellStyle name="Comma 16 9 6" xfId="52035"/>
    <cellStyle name="Comma 16 9 7" xfId="19801"/>
    <cellStyle name="Comma 16 9 8" xfId="55058"/>
    <cellStyle name="Comma 17" xfId="26"/>
    <cellStyle name="Comma 17 2" xfId="138"/>
    <cellStyle name="Comma 17 2 10" xfId="2981"/>
    <cellStyle name="Comma 17 2 10 2" xfId="8604"/>
    <cellStyle name="Comma 17 2 10 2 2" xfId="17011"/>
    <cellStyle name="Comma 17 2 10 2 2 2" xfId="42356"/>
    <cellStyle name="Comma 17 2 10 2 3" xfId="32670"/>
    <cellStyle name="Comma 17 2 10 2 4" xfId="22613"/>
    <cellStyle name="Comma 17 2 10 2 5" xfId="57870"/>
    <cellStyle name="Comma 17 2 10 3" xfId="5799"/>
    <cellStyle name="Comma 17 2 10 3 2" xfId="14207"/>
    <cellStyle name="Comma 17 2 10 3 3" xfId="39552"/>
    <cellStyle name="Comma 17 2 10 4" xfId="11404"/>
    <cellStyle name="Comma 17 2 10 4 2" xfId="29866"/>
    <cellStyle name="Comma 17 2 10 5" xfId="49242"/>
    <cellStyle name="Comma 17 2 10 6" xfId="52044"/>
    <cellStyle name="Comma 17 2 10 7" xfId="19810"/>
    <cellStyle name="Comma 17 2 10 8" xfId="55067"/>
    <cellStyle name="Comma 17 2 11" xfId="6032"/>
    <cellStyle name="Comma 17 2 11 2" xfId="14439"/>
    <cellStyle name="Comma 17 2 11 2 2" xfId="39784"/>
    <cellStyle name="Comma 17 2 11 3" xfId="30098"/>
    <cellStyle name="Comma 17 2 11 4" xfId="20041"/>
    <cellStyle name="Comma 17 2 11 5" xfId="55298"/>
    <cellStyle name="Comma 17 2 12" xfId="3227"/>
    <cellStyle name="Comma 17 2 12 2" xfId="11635"/>
    <cellStyle name="Comma 17 2 12 2 2" xfId="42662"/>
    <cellStyle name="Comma 17 2 12 3" xfId="32976"/>
    <cellStyle name="Comma 17 2 12 4" xfId="22919"/>
    <cellStyle name="Comma 17 2 13" xfId="8839"/>
    <cellStyle name="Comma 17 2 13 2" xfId="42943"/>
    <cellStyle name="Comma 17 2 13 3" xfId="33257"/>
    <cellStyle name="Comma 17 2 13 4" xfId="23200"/>
    <cellStyle name="Comma 17 2 14" xfId="25004"/>
    <cellStyle name="Comma 17 2 14 2" xfId="44400"/>
    <cellStyle name="Comma 17 2 14 3" xfId="34714"/>
    <cellStyle name="Comma 17 2 15" xfId="36987"/>
    <cellStyle name="Comma 17 2 16" xfId="27301"/>
    <cellStyle name="Comma 17 2 17" xfId="46674"/>
    <cellStyle name="Comma 17 2 18" xfId="49479"/>
    <cellStyle name="Comma 17 2 19" xfId="17245"/>
    <cellStyle name="Comma 17 2 2" xfId="347"/>
    <cellStyle name="Comma 17 2 2 10" xfId="49674"/>
    <cellStyle name="Comma 17 2 2 11" xfId="17440"/>
    <cellStyle name="Comma 17 2 2 12" xfId="52697"/>
    <cellStyle name="Comma 17 2 2 2" xfId="1000"/>
    <cellStyle name="Comma 17 2 2 2 10" xfId="17948"/>
    <cellStyle name="Comma 17 2 2 2 11" xfId="53205"/>
    <cellStyle name="Comma 17 2 2 2 2" xfId="2262"/>
    <cellStyle name="Comma 17 2 2 2 2 2" xfId="7903"/>
    <cellStyle name="Comma 17 2 2 2 2 2 2" xfId="16310"/>
    <cellStyle name="Comma 17 2 2 2 2 2 2 2" xfId="41655"/>
    <cellStyle name="Comma 17 2 2 2 2 2 3" xfId="31969"/>
    <cellStyle name="Comma 17 2 2 2 2 2 4" xfId="21912"/>
    <cellStyle name="Comma 17 2 2 2 2 2 5" xfId="57169"/>
    <cellStyle name="Comma 17 2 2 2 2 3" xfId="5098"/>
    <cellStyle name="Comma 17 2 2 2 2 3 2" xfId="13506"/>
    <cellStyle name="Comma 17 2 2 2 2 3 2 2" xfId="46500"/>
    <cellStyle name="Comma 17 2 2 2 2 3 3" xfId="36814"/>
    <cellStyle name="Comma 17 2 2 2 2 3 4" xfId="27127"/>
    <cellStyle name="Comma 17 2 2 2 2 4" xfId="10706"/>
    <cellStyle name="Comma 17 2 2 2 2 4 2" xfId="38854"/>
    <cellStyle name="Comma 17 2 2 2 2 5" xfId="29168"/>
    <cellStyle name="Comma 17 2 2 2 2 6" xfId="48544"/>
    <cellStyle name="Comma 17 2 2 2 2 7" xfId="51346"/>
    <cellStyle name="Comma 17 2 2 2 2 8" xfId="19112"/>
    <cellStyle name="Comma 17 2 2 2 2 9" xfId="54369"/>
    <cellStyle name="Comma 17 2 2 2 3" xfId="3158"/>
    <cellStyle name="Comma 17 2 2 2 3 2" xfId="8781"/>
    <cellStyle name="Comma 17 2 2 2 3 2 2" xfId="17188"/>
    <cellStyle name="Comma 17 2 2 2 3 2 2 2" xfId="42533"/>
    <cellStyle name="Comma 17 2 2 2 3 2 3" xfId="32847"/>
    <cellStyle name="Comma 17 2 2 2 3 2 4" xfId="22790"/>
    <cellStyle name="Comma 17 2 2 2 3 2 5" xfId="58047"/>
    <cellStyle name="Comma 17 2 2 2 3 3" xfId="5976"/>
    <cellStyle name="Comma 17 2 2 2 3 3 2" xfId="14384"/>
    <cellStyle name="Comma 17 2 2 2 3 3 3" xfId="39729"/>
    <cellStyle name="Comma 17 2 2 2 3 4" xfId="11581"/>
    <cellStyle name="Comma 17 2 2 2 3 4 2" xfId="30043"/>
    <cellStyle name="Comma 17 2 2 2 3 5" xfId="49419"/>
    <cellStyle name="Comma 17 2 2 2 3 6" xfId="52221"/>
    <cellStyle name="Comma 17 2 2 2 3 7" xfId="19987"/>
    <cellStyle name="Comma 17 2 2 2 3 8" xfId="55244"/>
    <cellStyle name="Comma 17 2 2 2 4" xfId="6739"/>
    <cellStyle name="Comma 17 2 2 2 4 2" xfId="15146"/>
    <cellStyle name="Comma 17 2 2 2 4 2 2" xfId="40491"/>
    <cellStyle name="Comma 17 2 2 2 4 3" xfId="30805"/>
    <cellStyle name="Comma 17 2 2 2 4 4" xfId="20748"/>
    <cellStyle name="Comma 17 2 2 2 4 5" xfId="56005"/>
    <cellStyle name="Comma 17 2 2 2 5" xfId="3934"/>
    <cellStyle name="Comma 17 2 2 2 5 2" xfId="12342"/>
    <cellStyle name="Comma 17 2 2 2 5 2 2" xfId="45300"/>
    <cellStyle name="Comma 17 2 2 2 5 3" xfId="35614"/>
    <cellStyle name="Comma 17 2 2 2 5 4" xfId="25910"/>
    <cellStyle name="Comma 17 2 2 2 6" xfId="9542"/>
    <cellStyle name="Comma 17 2 2 2 6 2" xfId="37690"/>
    <cellStyle name="Comma 17 2 2 2 7" xfId="28004"/>
    <cellStyle name="Comma 17 2 2 2 8" xfId="47379"/>
    <cellStyle name="Comma 17 2 2 2 9" xfId="50182"/>
    <cellStyle name="Comma 17 2 2 3" xfId="2256"/>
    <cellStyle name="Comma 17 2 2 3 2" xfId="7900"/>
    <cellStyle name="Comma 17 2 2 3 2 2" xfId="16307"/>
    <cellStyle name="Comma 17 2 2 3 2 2 2" xfId="41652"/>
    <cellStyle name="Comma 17 2 2 3 2 3" xfId="31966"/>
    <cellStyle name="Comma 17 2 2 3 2 4" xfId="21909"/>
    <cellStyle name="Comma 17 2 2 3 2 5" xfId="57166"/>
    <cellStyle name="Comma 17 2 2 3 3" xfId="5095"/>
    <cellStyle name="Comma 17 2 2 3 3 2" xfId="13503"/>
    <cellStyle name="Comma 17 2 2 3 3 2 2" xfId="45907"/>
    <cellStyle name="Comma 17 2 2 3 3 3" xfId="36221"/>
    <cellStyle name="Comma 17 2 2 3 3 4" xfId="26533"/>
    <cellStyle name="Comma 17 2 2 3 4" xfId="10703"/>
    <cellStyle name="Comma 17 2 2 3 4 2" xfId="38851"/>
    <cellStyle name="Comma 17 2 2 3 5" xfId="29165"/>
    <cellStyle name="Comma 17 2 2 3 6" xfId="48540"/>
    <cellStyle name="Comma 17 2 2 3 7" xfId="51343"/>
    <cellStyle name="Comma 17 2 2 3 8" xfId="19109"/>
    <cellStyle name="Comma 17 2 2 3 9" xfId="54366"/>
    <cellStyle name="Comma 17 2 2 4" xfId="6230"/>
    <cellStyle name="Comma 17 2 2 4 2" xfId="14637"/>
    <cellStyle name="Comma 17 2 2 4 2 2" xfId="39982"/>
    <cellStyle name="Comma 17 2 2 4 3" xfId="30296"/>
    <cellStyle name="Comma 17 2 2 4 4" xfId="20239"/>
    <cellStyle name="Comma 17 2 2 4 5" xfId="55496"/>
    <cellStyle name="Comma 17 2 2 5" xfId="3425"/>
    <cellStyle name="Comma 17 2 2 5 2" xfId="11833"/>
    <cellStyle name="Comma 17 2 2 5 2 2" xfId="43570"/>
    <cellStyle name="Comma 17 2 2 5 3" xfId="33884"/>
    <cellStyle name="Comma 17 2 2 5 4" xfId="23918"/>
    <cellStyle name="Comma 17 2 2 6" xfId="9034"/>
    <cellStyle name="Comma 17 2 2 6 2" xfId="44707"/>
    <cellStyle name="Comma 17 2 2 6 3" xfId="35021"/>
    <cellStyle name="Comma 17 2 2 6 4" xfId="25312"/>
    <cellStyle name="Comma 17 2 2 7" xfId="37182"/>
    <cellStyle name="Comma 17 2 2 8" xfId="27496"/>
    <cellStyle name="Comma 17 2 2 9" xfId="46869"/>
    <cellStyle name="Comma 17 2 20" xfId="52350"/>
    <cellStyle name="Comma 17 2 21" xfId="52502"/>
    <cellStyle name="Comma 17 2 3" xfId="732"/>
    <cellStyle name="Comma 17 2 3 10" xfId="17683"/>
    <cellStyle name="Comma 17 2 3 11" xfId="52940"/>
    <cellStyle name="Comma 17 2 3 2" xfId="1183"/>
    <cellStyle name="Comma 17 2 3 2 2" xfId="6922"/>
    <cellStyle name="Comma 17 2 3 2 2 2" xfId="15329"/>
    <cellStyle name="Comma 17 2 3 2 2 2 2" xfId="40674"/>
    <cellStyle name="Comma 17 2 3 2 2 3" xfId="30988"/>
    <cellStyle name="Comma 17 2 3 2 2 4" xfId="20931"/>
    <cellStyle name="Comma 17 2 3 2 2 5" xfId="56188"/>
    <cellStyle name="Comma 17 2 3 2 3" xfId="4117"/>
    <cellStyle name="Comma 17 2 3 2 3 2" xfId="12525"/>
    <cellStyle name="Comma 17 2 3 2 3 2 2" xfId="46199"/>
    <cellStyle name="Comma 17 2 3 2 3 3" xfId="36513"/>
    <cellStyle name="Comma 17 2 3 2 3 4" xfId="26826"/>
    <cellStyle name="Comma 17 2 3 2 4" xfId="9725"/>
    <cellStyle name="Comma 17 2 3 2 4 2" xfId="37873"/>
    <cellStyle name="Comma 17 2 3 2 5" xfId="28187"/>
    <cellStyle name="Comma 17 2 3 2 6" xfId="47562"/>
    <cellStyle name="Comma 17 2 3 2 7" xfId="50365"/>
    <cellStyle name="Comma 17 2 3 2 8" xfId="18131"/>
    <cellStyle name="Comma 17 2 3 2 9" xfId="53388"/>
    <cellStyle name="Comma 17 2 3 3" xfId="6473"/>
    <cellStyle name="Comma 17 2 3 3 2" xfId="14880"/>
    <cellStyle name="Comma 17 2 3 3 2 2" xfId="40225"/>
    <cellStyle name="Comma 17 2 3 3 3" xfId="30539"/>
    <cellStyle name="Comma 17 2 3 3 4" xfId="20482"/>
    <cellStyle name="Comma 17 2 3 3 5" xfId="55739"/>
    <cellStyle name="Comma 17 2 3 4" xfId="3668"/>
    <cellStyle name="Comma 17 2 3 4 2" xfId="12076"/>
    <cellStyle name="Comma 17 2 3 4 2 2" xfId="43571"/>
    <cellStyle name="Comma 17 2 3 4 3" xfId="33885"/>
    <cellStyle name="Comma 17 2 3 4 4" xfId="23919"/>
    <cellStyle name="Comma 17 2 3 5" xfId="9277"/>
    <cellStyle name="Comma 17 2 3 5 2" xfId="44999"/>
    <cellStyle name="Comma 17 2 3 5 3" xfId="35313"/>
    <cellStyle name="Comma 17 2 3 5 4" xfId="25608"/>
    <cellStyle name="Comma 17 2 3 6" xfId="37425"/>
    <cellStyle name="Comma 17 2 3 7" xfId="27739"/>
    <cellStyle name="Comma 17 2 3 8" xfId="47113"/>
    <cellStyle name="Comma 17 2 3 9" xfId="49917"/>
    <cellStyle name="Comma 17 2 4" xfId="785"/>
    <cellStyle name="Comma 17 2 4 10" xfId="17735"/>
    <cellStyle name="Comma 17 2 4 11" xfId="52992"/>
    <cellStyle name="Comma 17 2 4 2" xfId="1233"/>
    <cellStyle name="Comma 17 2 4 2 2" xfId="6972"/>
    <cellStyle name="Comma 17 2 4 2 2 2" xfId="15379"/>
    <cellStyle name="Comma 17 2 4 2 2 2 2" xfId="40724"/>
    <cellStyle name="Comma 17 2 4 2 2 3" xfId="31038"/>
    <cellStyle name="Comma 17 2 4 2 2 4" xfId="20981"/>
    <cellStyle name="Comma 17 2 4 2 2 5" xfId="56238"/>
    <cellStyle name="Comma 17 2 4 2 3" xfId="4167"/>
    <cellStyle name="Comma 17 2 4 2 3 2" xfId="12575"/>
    <cellStyle name="Comma 17 2 4 2 3 3" xfId="37923"/>
    <cellStyle name="Comma 17 2 4 2 4" xfId="9775"/>
    <cellStyle name="Comma 17 2 4 2 4 2" xfId="28237"/>
    <cellStyle name="Comma 17 2 4 2 5" xfId="47612"/>
    <cellStyle name="Comma 17 2 4 2 6" xfId="50415"/>
    <cellStyle name="Comma 17 2 4 2 7" xfId="18181"/>
    <cellStyle name="Comma 17 2 4 2 8" xfId="53438"/>
    <cellStyle name="Comma 17 2 4 3" xfId="6525"/>
    <cellStyle name="Comma 17 2 4 3 2" xfId="14932"/>
    <cellStyle name="Comma 17 2 4 3 2 2" xfId="40277"/>
    <cellStyle name="Comma 17 2 4 3 3" xfId="30591"/>
    <cellStyle name="Comma 17 2 4 3 4" xfId="20534"/>
    <cellStyle name="Comma 17 2 4 3 5" xfId="55791"/>
    <cellStyle name="Comma 17 2 4 4" xfId="3720"/>
    <cellStyle name="Comma 17 2 4 4 2" xfId="12128"/>
    <cellStyle name="Comma 17 2 4 4 2 2" xfId="43572"/>
    <cellStyle name="Comma 17 2 4 4 3" xfId="33886"/>
    <cellStyle name="Comma 17 2 4 4 4" xfId="23920"/>
    <cellStyle name="Comma 17 2 4 5" xfId="9329"/>
    <cellStyle name="Comma 17 2 4 5 2" xfId="45607"/>
    <cellStyle name="Comma 17 2 4 5 3" xfId="35921"/>
    <cellStyle name="Comma 17 2 4 5 4" xfId="26233"/>
    <cellStyle name="Comma 17 2 4 6" xfId="37477"/>
    <cellStyle name="Comma 17 2 4 7" xfId="27791"/>
    <cellStyle name="Comma 17 2 4 8" xfId="47166"/>
    <cellStyle name="Comma 17 2 4 9" xfId="49969"/>
    <cellStyle name="Comma 17 2 5" xfId="836"/>
    <cellStyle name="Comma 17 2 5 2" xfId="1284"/>
    <cellStyle name="Comma 17 2 5 2 2" xfId="7023"/>
    <cellStyle name="Comma 17 2 5 2 2 2" xfId="15430"/>
    <cellStyle name="Comma 17 2 5 2 2 2 2" xfId="40775"/>
    <cellStyle name="Comma 17 2 5 2 2 3" xfId="31089"/>
    <cellStyle name="Comma 17 2 5 2 2 4" xfId="21032"/>
    <cellStyle name="Comma 17 2 5 2 2 5" xfId="56289"/>
    <cellStyle name="Comma 17 2 5 2 3" xfId="4218"/>
    <cellStyle name="Comma 17 2 5 2 3 2" xfId="12626"/>
    <cellStyle name="Comma 17 2 5 2 3 3" xfId="37974"/>
    <cellStyle name="Comma 17 2 5 2 4" xfId="9826"/>
    <cellStyle name="Comma 17 2 5 2 4 2" xfId="28288"/>
    <cellStyle name="Comma 17 2 5 2 5" xfId="47663"/>
    <cellStyle name="Comma 17 2 5 2 6" xfId="50466"/>
    <cellStyle name="Comma 17 2 5 2 7" xfId="18232"/>
    <cellStyle name="Comma 17 2 5 2 8" xfId="53489"/>
    <cellStyle name="Comma 17 2 5 3" xfId="6576"/>
    <cellStyle name="Comma 17 2 5 3 2" xfId="14983"/>
    <cellStyle name="Comma 17 2 5 3 2 2" xfId="40328"/>
    <cellStyle name="Comma 17 2 5 3 3" xfId="30642"/>
    <cellStyle name="Comma 17 2 5 3 4" xfId="20585"/>
    <cellStyle name="Comma 17 2 5 3 5" xfId="55842"/>
    <cellStyle name="Comma 17 2 5 4" xfId="3771"/>
    <cellStyle name="Comma 17 2 5 4 2" xfId="12179"/>
    <cellStyle name="Comma 17 2 5 4 3" xfId="37528"/>
    <cellStyle name="Comma 17 2 5 5" xfId="9380"/>
    <cellStyle name="Comma 17 2 5 5 2" xfId="27842"/>
    <cellStyle name="Comma 17 2 5 6" xfId="47217"/>
    <cellStyle name="Comma 17 2 5 7" xfId="50020"/>
    <cellStyle name="Comma 17 2 5 8" xfId="17786"/>
    <cellStyle name="Comma 17 2 5 9" xfId="53043"/>
    <cellStyle name="Comma 17 2 6" xfId="346"/>
    <cellStyle name="Comma 17 2 6 2" xfId="1587"/>
    <cellStyle name="Comma 17 2 6 2 2" xfId="7285"/>
    <cellStyle name="Comma 17 2 6 2 2 2" xfId="15692"/>
    <cellStyle name="Comma 17 2 6 2 2 2 2" xfId="41037"/>
    <cellStyle name="Comma 17 2 6 2 2 3" xfId="31351"/>
    <cellStyle name="Comma 17 2 6 2 2 4" xfId="21294"/>
    <cellStyle name="Comma 17 2 6 2 2 5" xfId="56551"/>
    <cellStyle name="Comma 17 2 6 2 3" xfId="4480"/>
    <cellStyle name="Comma 17 2 6 2 3 2" xfId="12888"/>
    <cellStyle name="Comma 17 2 6 2 3 3" xfId="38236"/>
    <cellStyle name="Comma 17 2 6 2 4" xfId="10088"/>
    <cellStyle name="Comma 17 2 6 2 4 2" xfId="28550"/>
    <cellStyle name="Comma 17 2 6 2 5" xfId="47925"/>
    <cellStyle name="Comma 17 2 6 2 6" xfId="50728"/>
    <cellStyle name="Comma 17 2 6 2 7" xfId="18494"/>
    <cellStyle name="Comma 17 2 6 2 8" xfId="53751"/>
    <cellStyle name="Comma 17 2 6 3" xfId="6229"/>
    <cellStyle name="Comma 17 2 6 3 2" xfId="14636"/>
    <cellStyle name="Comma 17 2 6 3 2 2" xfId="39981"/>
    <cellStyle name="Comma 17 2 6 3 3" xfId="30295"/>
    <cellStyle name="Comma 17 2 6 3 4" xfId="20238"/>
    <cellStyle name="Comma 17 2 6 3 5" xfId="55495"/>
    <cellStyle name="Comma 17 2 6 4" xfId="3424"/>
    <cellStyle name="Comma 17 2 6 4 2" xfId="11832"/>
    <cellStyle name="Comma 17 2 6 4 3" xfId="37181"/>
    <cellStyle name="Comma 17 2 6 5" xfId="9033"/>
    <cellStyle name="Comma 17 2 6 5 2" xfId="27495"/>
    <cellStyle name="Comma 17 2 6 6" xfId="46868"/>
    <cellStyle name="Comma 17 2 6 7" xfId="49673"/>
    <cellStyle name="Comma 17 2 6 8" xfId="17439"/>
    <cellStyle name="Comma 17 2 6 9" xfId="52696"/>
    <cellStyle name="Comma 17 2 7" xfId="999"/>
    <cellStyle name="Comma 17 2 7 2" xfId="6738"/>
    <cellStyle name="Comma 17 2 7 2 2" xfId="15145"/>
    <cellStyle name="Comma 17 2 7 2 2 2" xfId="40490"/>
    <cellStyle name="Comma 17 2 7 2 3" xfId="30804"/>
    <cellStyle name="Comma 17 2 7 2 4" xfId="20747"/>
    <cellStyle name="Comma 17 2 7 2 5" xfId="56004"/>
    <cellStyle name="Comma 17 2 7 3" xfId="3933"/>
    <cellStyle name="Comma 17 2 7 3 2" xfId="12341"/>
    <cellStyle name="Comma 17 2 7 3 3" xfId="37689"/>
    <cellStyle name="Comma 17 2 7 4" xfId="9541"/>
    <cellStyle name="Comma 17 2 7 4 2" xfId="28003"/>
    <cellStyle name="Comma 17 2 7 5" xfId="47378"/>
    <cellStyle name="Comma 17 2 7 6" xfId="50181"/>
    <cellStyle name="Comma 17 2 7 7" xfId="17947"/>
    <cellStyle name="Comma 17 2 7 8" xfId="53204"/>
    <cellStyle name="Comma 17 2 8" xfId="2061"/>
    <cellStyle name="Comma 17 2 8 2" xfId="7715"/>
    <cellStyle name="Comma 17 2 8 2 2" xfId="16122"/>
    <cellStyle name="Comma 17 2 8 2 2 2" xfId="41467"/>
    <cellStyle name="Comma 17 2 8 2 3" xfId="31781"/>
    <cellStyle name="Comma 17 2 8 2 4" xfId="21724"/>
    <cellStyle name="Comma 17 2 8 2 5" xfId="56981"/>
    <cellStyle name="Comma 17 2 8 3" xfId="4910"/>
    <cellStyle name="Comma 17 2 8 3 2" xfId="13318"/>
    <cellStyle name="Comma 17 2 8 3 3" xfId="38666"/>
    <cellStyle name="Comma 17 2 8 4" xfId="10518"/>
    <cellStyle name="Comma 17 2 8 4 2" xfId="28980"/>
    <cellStyle name="Comma 17 2 8 5" xfId="48355"/>
    <cellStyle name="Comma 17 2 8 6" xfId="51158"/>
    <cellStyle name="Comma 17 2 8 7" xfId="18924"/>
    <cellStyle name="Comma 17 2 8 8" xfId="54181"/>
    <cellStyle name="Comma 17 2 9" xfId="2553"/>
    <cellStyle name="Comma 17 2 9 2" xfId="8176"/>
    <cellStyle name="Comma 17 2 9 2 2" xfId="16583"/>
    <cellStyle name="Comma 17 2 9 2 2 2" xfId="41928"/>
    <cellStyle name="Comma 17 2 9 2 3" xfId="32242"/>
    <cellStyle name="Comma 17 2 9 2 4" xfId="22185"/>
    <cellStyle name="Comma 17 2 9 2 5" xfId="57442"/>
    <cellStyle name="Comma 17 2 9 3" xfId="5371"/>
    <cellStyle name="Comma 17 2 9 3 2" xfId="13779"/>
    <cellStyle name="Comma 17 2 9 3 3" xfId="39124"/>
    <cellStyle name="Comma 17 2 9 4" xfId="10976"/>
    <cellStyle name="Comma 17 2 9 4 2" xfId="29438"/>
    <cellStyle name="Comma 17 2 9 5" xfId="48814"/>
    <cellStyle name="Comma 17 2 9 6" xfId="51616"/>
    <cellStyle name="Comma 17 2 9 7" xfId="19382"/>
    <cellStyle name="Comma 17 2 9 8" xfId="54639"/>
    <cellStyle name="Comma 17 3" xfId="348"/>
    <cellStyle name="Comma 17 3 10" xfId="46870"/>
    <cellStyle name="Comma 17 3 11" xfId="49675"/>
    <cellStyle name="Comma 17 3 12" xfId="17441"/>
    <cellStyle name="Comma 17 3 13" xfId="52698"/>
    <cellStyle name="Comma 17 3 2" xfId="1588"/>
    <cellStyle name="Comma 17 3 2 10" xfId="53752"/>
    <cellStyle name="Comma 17 3 2 2" xfId="7286"/>
    <cellStyle name="Comma 17 3 2 2 2" xfId="15693"/>
    <cellStyle name="Comma 17 3 2 2 2 2" xfId="46200"/>
    <cellStyle name="Comma 17 3 2 2 2 3" xfId="36514"/>
    <cellStyle name="Comma 17 3 2 2 2 4" xfId="26827"/>
    <cellStyle name="Comma 17 3 2 2 3" xfId="41038"/>
    <cellStyle name="Comma 17 3 2 2 4" xfId="31352"/>
    <cellStyle name="Comma 17 3 2 2 5" xfId="21295"/>
    <cellStyle name="Comma 17 3 2 2 6" xfId="56552"/>
    <cellStyle name="Comma 17 3 2 3" xfId="4481"/>
    <cellStyle name="Comma 17 3 2 3 2" xfId="12889"/>
    <cellStyle name="Comma 17 3 2 3 2 2" xfId="43573"/>
    <cellStyle name="Comma 17 3 2 3 3" xfId="33887"/>
    <cellStyle name="Comma 17 3 2 3 4" xfId="23921"/>
    <cellStyle name="Comma 17 3 2 4" xfId="10089"/>
    <cellStyle name="Comma 17 3 2 4 2" xfId="45000"/>
    <cellStyle name="Comma 17 3 2 4 3" xfId="35314"/>
    <cellStyle name="Comma 17 3 2 4 4" xfId="25609"/>
    <cellStyle name="Comma 17 3 2 5" xfId="38237"/>
    <cellStyle name="Comma 17 3 2 6" xfId="28551"/>
    <cellStyle name="Comma 17 3 2 7" xfId="47926"/>
    <cellStyle name="Comma 17 3 2 8" xfId="50729"/>
    <cellStyle name="Comma 17 3 2 9" xfId="18495"/>
    <cellStyle name="Comma 17 3 3" xfId="2062"/>
    <cellStyle name="Comma 17 3 3 2" xfId="7716"/>
    <cellStyle name="Comma 17 3 3 2 2" xfId="16123"/>
    <cellStyle name="Comma 17 3 3 2 2 2" xfId="41468"/>
    <cellStyle name="Comma 17 3 3 2 3" xfId="31782"/>
    <cellStyle name="Comma 17 3 3 2 4" xfId="21725"/>
    <cellStyle name="Comma 17 3 3 2 5" xfId="56982"/>
    <cellStyle name="Comma 17 3 3 3" xfId="4911"/>
    <cellStyle name="Comma 17 3 3 3 2" xfId="13319"/>
    <cellStyle name="Comma 17 3 3 3 2 2" xfId="45608"/>
    <cellStyle name="Comma 17 3 3 3 3" xfId="35922"/>
    <cellStyle name="Comma 17 3 3 3 4" xfId="26234"/>
    <cellStyle name="Comma 17 3 3 4" xfId="10519"/>
    <cellStyle name="Comma 17 3 3 4 2" xfId="38667"/>
    <cellStyle name="Comma 17 3 3 5" xfId="28981"/>
    <cellStyle name="Comma 17 3 3 6" xfId="48356"/>
    <cellStyle name="Comma 17 3 3 7" xfId="51159"/>
    <cellStyle name="Comma 17 3 3 8" xfId="18925"/>
    <cellStyle name="Comma 17 3 3 9" xfId="54182"/>
    <cellStyle name="Comma 17 3 4" xfId="2554"/>
    <cellStyle name="Comma 17 3 4 2" xfId="8177"/>
    <cellStyle name="Comma 17 3 4 2 2" xfId="16584"/>
    <cellStyle name="Comma 17 3 4 2 2 2" xfId="41929"/>
    <cellStyle name="Comma 17 3 4 2 3" xfId="32243"/>
    <cellStyle name="Comma 17 3 4 2 4" xfId="22186"/>
    <cellStyle name="Comma 17 3 4 2 5" xfId="57443"/>
    <cellStyle name="Comma 17 3 4 3" xfId="5372"/>
    <cellStyle name="Comma 17 3 4 3 2" xfId="13780"/>
    <cellStyle name="Comma 17 3 4 3 3" xfId="39125"/>
    <cellStyle name="Comma 17 3 4 4" xfId="10977"/>
    <cellStyle name="Comma 17 3 4 4 2" xfId="29439"/>
    <cellStyle name="Comma 17 3 4 5" xfId="48815"/>
    <cellStyle name="Comma 17 3 4 6" xfId="51617"/>
    <cellStyle name="Comma 17 3 4 7" xfId="19383"/>
    <cellStyle name="Comma 17 3 4 8" xfId="54640"/>
    <cellStyle name="Comma 17 3 5" xfId="2982"/>
    <cellStyle name="Comma 17 3 5 2" xfId="8605"/>
    <cellStyle name="Comma 17 3 5 2 2" xfId="17012"/>
    <cellStyle name="Comma 17 3 5 2 2 2" xfId="42357"/>
    <cellStyle name="Comma 17 3 5 2 3" xfId="32671"/>
    <cellStyle name="Comma 17 3 5 2 4" xfId="22614"/>
    <cellStyle name="Comma 17 3 5 2 5" xfId="57871"/>
    <cellStyle name="Comma 17 3 5 3" xfId="5800"/>
    <cellStyle name="Comma 17 3 5 3 2" xfId="14208"/>
    <cellStyle name="Comma 17 3 5 3 3" xfId="39553"/>
    <cellStyle name="Comma 17 3 5 4" xfId="11405"/>
    <cellStyle name="Comma 17 3 5 4 2" xfId="29867"/>
    <cellStyle name="Comma 17 3 5 5" xfId="49243"/>
    <cellStyle name="Comma 17 3 5 6" xfId="52045"/>
    <cellStyle name="Comma 17 3 5 7" xfId="19811"/>
    <cellStyle name="Comma 17 3 5 8" xfId="55068"/>
    <cellStyle name="Comma 17 3 6" xfId="6231"/>
    <cellStyle name="Comma 17 3 6 2" xfId="14638"/>
    <cellStyle name="Comma 17 3 6 2 2" xfId="39983"/>
    <cellStyle name="Comma 17 3 6 3" xfId="30297"/>
    <cellStyle name="Comma 17 3 6 4" xfId="20240"/>
    <cellStyle name="Comma 17 3 6 5" xfId="55497"/>
    <cellStyle name="Comma 17 3 7" xfId="3426"/>
    <cellStyle name="Comma 17 3 7 2" xfId="11834"/>
    <cellStyle name="Comma 17 3 7 2 2" xfId="44401"/>
    <cellStyle name="Comma 17 3 7 3" xfId="34715"/>
    <cellStyle name="Comma 17 3 7 4" xfId="25005"/>
    <cellStyle name="Comma 17 3 8" xfId="9035"/>
    <cellStyle name="Comma 17 3 8 2" xfId="37183"/>
    <cellStyle name="Comma 17 3 9" xfId="27497"/>
    <cellStyle name="Comma 17 4" xfId="1586"/>
    <cellStyle name="Comma 17 4 10" xfId="53750"/>
    <cellStyle name="Comma 17 4 2" xfId="7284"/>
    <cellStyle name="Comma 17 4 2 2" xfId="15691"/>
    <cellStyle name="Comma 17 4 2 2 2" xfId="46198"/>
    <cellStyle name="Comma 17 4 2 2 3" xfId="36512"/>
    <cellStyle name="Comma 17 4 2 2 4" xfId="26825"/>
    <cellStyle name="Comma 17 4 2 3" xfId="41036"/>
    <cellStyle name="Comma 17 4 2 4" xfId="31350"/>
    <cellStyle name="Comma 17 4 2 5" xfId="21293"/>
    <cellStyle name="Comma 17 4 2 6" xfId="56550"/>
    <cellStyle name="Comma 17 4 3" xfId="4479"/>
    <cellStyle name="Comma 17 4 3 2" xfId="12887"/>
    <cellStyle name="Comma 17 4 3 2 2" xfId="43574"/>
    <cellStyle name="Comma 17 4 3 3" xfId="33888"/>
    <cellStyle name="Comma 17 4 3 4" xfId="23922"/>
    <cellStyle name="Comma 17 4 4" xfId="10087"/>
    <cellStyle name="Comma 17 4 4 2" xfId="44998"/>
    <cellStyle name="Comma 17 4 4 3" xfId="35312"/>
    <cellStyle name="Comma 17 4 4 4" xfId="25607"/>
    <cellStyle name="Comma 17 4 5" xfId="38235"/>
    <cellStyle name="Comma 17 4 6" xfId="28549"/>
    <cellStyle name="Comma 17 4 7" xfId="47924"/>
    <cellStyle name="Comma 17 4 8" xfId="50727"/>
    <cellStyle name="Comma 17 4 9" xfId="18493"/>
    <cellStyle name="Comma 17 5" xfId="2060"/>
    <cellStyle name="Comma 17 5 10" xfId="54180"/>
    <cellStyle name="Comma 17 5 2" xfId="7714"/>
    <cellStyle name="Comma 17 5 2 2" xfId="16121"/>
    <cellStyle name="Comma 17 5 2 2 2" xfId="41466"/>
    <cellStyle name="Comma 17 5 2 3" xfId="31780"/>
    <cellStyle name="Comma 17 5 2 4" xfId="21723"/>
    <cellStyle name="Comma 17 5 2 5" xfId="56980"/>
    <cellStyle name="Comma 17 5 3" xfId="4909"/>
    <cellStyle name="Comma 17 5 3 2" xfId="13317"/>
    <cellStyle name="Comma 17 5 3 2 2" xfId="43575"/>
    <cellStyle name="Comma 17 5 3 3" xfId="33889"/>
    <cellStyle name="Comma 17 5 3 4" xfId="23923"/>
    <cellStyle name="Comma 17 5 4" xfId="10517"/>
    <cellStyle name="Comma 17 5 4 2" xfId="45606"/>
    <cellStyle name="Comma 17 5 4 3" xfId="35920"/>
    <cellStyle name="Comma 17 5 4 4" xfId="26232"/>
    <cellStyle name="Comma 17 5 5" xfId="38665"/>
    <cellStyle name="Comma 17 5 6" xfId="28979"/>
    <cellStyle name="Comma 17 5 7" xfId="48354"/>
    <cellStyle name="Comma 17 5 8" xfId="51157"/>
    <cellStyle name="Comma 17 5 9" xfId="18923"/>
    <cellStyle name="Comma 17 6" xfId="2552"/>
    <cellStyle name="Comma 17 6 2" xfId="8175"/>
    <cellStyle name="Comma 17 6 2 2" xfId="16582"/>
    <cellStyle name="Comma 17 6 2 2 2" xfId="41927"/>
    <cellStyle name="Comma 17 6 2 3" xfId="32241"/>
    <cellStyle name="Comma 17 6 2 4" xfId="22184"/>
    <cellStyle name="Comma 17 6 2 5" xfId="57441"/>
    <cellStyle name="Comma 17 6 3" xfId="5370"/>
    <cellStyle name="Comma 17 6 3 2" xfId="13778"/>
    <cellStyle name="Comma 17 6 3 3" xfId="39123"/>
    <cellStyle name="Comma 17 6 4" xfId="10975"/>
    <cellStyle name="Comma 17 6 4 2" xfId="29437"/>
    <cellStyle name="Comma 17 6 5" xfId="48813"/>
    <cellStyle name="Comma 17 6 6" xfId="51615"/>
    <cellStyle name="Comma 17 6 7" xfId="19381"/>
    <cellStyle name="Comma 17 6 8" xfId="54638"/>
    <cellStyle name="Comma 17 7" xfId="2980"/>
    <cellStyle name="Comma 17 7 2" xfId="8603"/>
    <cellStyle name="Comma 17 7 2 2" xfId="17010"/>
    <cellStyle name="Comma 17 7 2 2 2" xfId="42355"/>
    <cellStyle name="Comma 17 7 2 3" xfId="32669"/>
    <cellStyle name="Comma 17 7 2 4" xfId="22612"/>
    <cellStyle name="Comma 17 7 2 5" xfId="57869"/>
    <cellStyle name="Comma 17 7 3" xfId="5798"/>
    <cellStyle name="Comma 17 7 3 2" xfId="14206"/>
    <cellStyle name="Comma 17 7 3 3" xfId="39551"/>
    <cellStyle name="Comma 17 7 4" xfId="11403"/>
    <cellStyle name="Comma 17 7 4 2" xfId="29865"/>
    <cellStyle name="Comma 17 7 5" xfId="49241"/>
    <cellStyle name="Comma 17 7 6" xfId="52043"/>
    <cellStyle name="Comma 17 7 7" xfId="19809"/>
    <cellStyle name="Comma 17 7 8" xfId="55066"/>
    <cellStyle name="Comma 17 8" xfId="25003"/>
    <cellStyle name="Comma 17 8 2" xfId="44399"/>
    <cellStyle name="Comma 17 8 3" xfId="34713"/>
    <cellStyle name="Comma 18" xfId="27"/>
    <cellStyle name="Comma 18 2" xfId="350"/>
    <cellStyle name="Comma 18 2 10" xfId="25007"/>
    <cellStyle name="Comma 18 2 10 2" xfId="44403"/>
    <cellStyle name="Comma 18 2 10 3" xfId="34717"/>
    <cellStyle name="Comma 18 2 11" xfId="37185"/>
    <cellStyle name="Comma 18 2 12" xfId="27499"/>
    <cellStyle name="Comma 18 2 13" xfId="46872"/>
    <cellStyle name="Comma 18 2 14" xfId="49677"/>
    <cellStyle name="Comma 18 2 15" xfId="17443"/>
    <cellStyle name="Comma 18 2 16" xfId="52351"/>
    <cellStyle name="Comma 18 2 17" xfId="52700"/>
    <cellStyle name="Comma 18 2 2" xfId="1590"/>
    <cellStyle name="Comma 18 2 2 10" xfId="53754"/>
    <cellStyle name="Comma 18 2 2 2" xfId="7288"/>
    <cellStyle name="Comma 18 2 2 2 2" xfId="15695"/>
    <cellStyle name="Comma 18 2 2 2 2 2" xfId="46501"/>
    <cellStyle name="Comma 18 2 2 2 2 3" xfId="36815"/>
    <cellStyle name="Comma 18 2 2 2 2 4" xfId="27128"/>
    <cellStyle name="Comma 18 2 2 2 3" xfId="25911"/>
    <cellStyle name="Comma 18 2 2 2 3 2" xfId="45301"/>
    <cellStyle name="Comma 18 2 2 2 3 3" xfId="35615"/>
    <cellStyle name="Comma 18 2 2 2 4" xfId="41040"/>
    <cellStyle name="Comma 18 2 2 2 5" xfId="31354"/>
    <cellStyle name="Comma 18 2 2 2 6" xfId="21297"/>
    <cellStyle name="Comma 18 2 2 2 7" xfId="56554"/>
    <cellStyle name="Comma 18 2 2 3" xfId="4483"/>
    <cellStyle name="Comma 18 2 2 3 2" xfId="12891"/>
    <cellStyle name="Comma 18 2 2 3 2 2" xfId="45908"/>
    <cellStyle name="Comma 18 2 2 3 2 3" xfId="36222"/>
    <cellStyle name="Comma 18 2 2 3 2 4" xfId="26534"/>
    <cellStyle name="Comma 18 2 2 3 3" xfId="43576"/>
    <cellStyle name="Comma 18 2 2 3 4" xfId="33890"/>
    <cellStyle name="Comma 18 2 2 3 5" xfId="23924"/>
    <cellStyle name="Comma 18 2 2 4" xfId="10091"/>
    <cellStyle name="Comma 18 2 2 4 2" xfId="44708"/>
    <cellStyle name="Comma 18 2 2 4 3" xfId="35022"/>
    <cellStyle name="Comma 18 2 2 4 4" xfId="25313"/>
    <cellStyle name="Comma 18 2 2 5" xfId="38239"/>
    <cellStyle name="Comma 18 2 2 6" xfId="28553"/>
    <cellStyle name="Comma 18 2 2 7" xfId="47928"/>
    <cellStyle name="Comma 18 2 2 8" xfId="50731"/>
    <cellStyle name="Comma 18 2 2 9" xfId="18497"/>
    <cellStyle name="Comma 18 2 3" xfId="1001"/>
    <cellStyle name="Comma 18 2 3 10" xfId="53206"/>
    <cellStyle name="Comma 18 2 3 2" xfId="6740"/>
    <cellStyle name="Comma 18 2 3 2 2" xfId="15147"/>
    <cellStyle name="Comma 18 2 3 2 2 2" xfId="46202"/>
    <cellStyle name="Comma 18 2 3 2 2 3" xfId="36516"/>
    <cellStyle name="Comma 18 2 3 2 2 4" xfId="26829"/>
    <cellStyle name="Comma 18 2 3 2 3" xfId="40492"/>
    <cellStyle name="Comma 18 2 3 2 4" xfId="30806"/>
    <cellStyle name="Comma 18 2 3 2 5" xfId="20749"/>
    <cellStyle name="Comma 18 2 3 2 6" xfId="56006"/>
    <cellStyle name="Comma 18 2 3 3" xfId="3935"/>
    <cellStyle name="Comma 18 2 3 3 2" xfId="12343"/>
    <cellStyle name="Comma 18 2 3 3 2 2" xfId="43577"/>
    <cellStyle name="Comma 18 2 3 3 3" xfId="33891"/>
    <cellStyle name="Comma 18 2 3 3 4" xfId="23925"/>
    <cellStyle name="Comma 18 2 3 4" xfId="9543"/>
    <cellStyle name="Comma 18 2 3 4 2" xfId="45002"/>
    <cellStyle name="Comma 18 2 3 4 3" xfId="35316"/>
    <cellStyle name="Comma 18 2 3 4 4" xfId="25611"/>
    <cellStyle name="Comma 18 2 3 5" xfId="37691"/>
    <cellStyle name="Comma 18 2 3 6" xfId="28005"/>
    <cellStyle name="Comma 18 2 3 7" xfId="47380"/>
    <cellStyle name="Comma 18 2 3 8" xfId="50183"/>
    <cellStyle name="Comma 18 2 3 9" xfId="17949"/>
    <cellStyle name="Comma 18 2 4" xfId="2064"/>
    <cellStyle name="Comma 18 2 4 10" xfId="54184"/>
    <cellStyle name="Comma 18 2 4 2" xfId="7718"/>
    <cellStyle name="Comma 18 2 4 2 2" xfId="16125"/>
    <cellStyle name="Comma 18 2 4 2 2 2" xfId="41470"/>
    <cellStyle name="Comma 18 2 4 2 3" xfId="31784"/>
    <cellStyle name="Comma 18 2 4 2 4" xfId="21727"/>
    <cellStyle name="Comma 18 2 4 2 5" xfId="56984"/>
    <cellStyle name="Comma 18 2 4 3" xfId="4913"/>
    <cellStyle name="Comma 18 2 4 3 2" xfId="13321"/>
    <cellStyle name="Comma 18 2 4 3 2 2" xfId="43578"/>
    <cellStyle name="Comma 18 2 4 3 3" xfId="33892"/>
    <cellStyle name="Comma 18 2 4 3 4" xfId="23926"/>
    <cellStyle name="Comma 18 2 4 4" xfId="10521"/>
    <cellStyle name="Comma 18 2 4 4 2" xfId="45610"/>
    <cellStyle name="Comma 18 2 4 4 3" xfId="35924"/>
    <cellStyle name="Comma 18 2 4 4 4" xfId="26236"/>
    <cellStyle name="Comma 18 2 4 5" xfId="38669"/>
    <cellStyle name="Comma 18 2 4 6" xfId="28983"/>
    <cellStyle name="Comma 18 2 4 7" xfId="48358"/>
    <cellStyle name="Comma 18 2 4 8" xfId="51161"/>
    <cellStyle name="Comma 18 2 4 9" xfId="18927"/>
    <cellStyle name="Comma 18 2 5" xfId="2556"/>
    <cellStyle name="Comma 18 2 5 2" xfId="8179"/>
    <cellStyle name="Comma 18 2 5 2 2" xfId="16586"/>
    <cellStyle name="Comma 18 2 5 2 2 2" xfId="41931"/>
    <cellStyle name="Comma 18 2 5 2 3" xfId="32245"/>
    <cellStyle name="Comma 18 2 5 2 4" xfId="22188"/>
    <cellStyle name="Comma 18 2 5 2 5" xfId="57445"/>
    <cellStyle name="Comma 18 2 5 3" xfId="5374"/>
    <cellStyle name="Comma 18 2 5 3 2" xfId="13782"/>
    <cellStyle name="Comma 18 2 5 3 3" xfId="39127"/>
    <cellStyle name="Comma 18 2 5 4" xfId="10979"/>
    <cellStyle name="Comma 18 2 5 4 2" xfId="29441"/>
    <cellStyle name="Comma 18 2 5 5" xfId="48817"/>
    <cellStyle name="Comma 18 2 5 6" xfId="51619"/>
    <cellStyle name="Comma 18 2 5 7" xfId="19385"/>
    <cellStyle name="Comma 18 2 5 8" xfId="54642"/>
    <cellStyle name="Comma 18 2 6" xfId="2984"/>
    <cellStyle name="Comma 18 2 6 2" xfId="8607"/>
    <cellStyle name="Comma 18 2 6 2 2" xfId="17014"/>
    <cellStyle name="Comma 18 2 6 2 2 2" xfId="42359"/>
    <cellStyle name="Comma 18 2 6 2 3" xfId="32673"/>
    <cellStyle name="Comma 18 2 6 2 4" xfId="22616"/>
    <cellStyle name="Comma 18 2 6 2 5" xfId="57873"/>
    <cellStyle name="Comma 18 2 6 3" xfId="5802"/>
    <cellStyle name="Comma 18 2 6 3 2" xfId="14210"/>
    <cellStyle name="Comma 18 2 6 3 3" xfId="39555"/>
    <cellStyle name="Comma 18 2 6 4" xfId="11407"/>
    <cellStyle name="Comma 18 2 6 4 2" xfId="29869"/>
    <cellStyle name="Comma 18 2 6 5" xfId="49245"/>
    <cellStyle name="Comma 18 2 6 6" xfId="52047"/>
    <cellStyle name="Comma 18 2 6 7" xfId="19813"/>
    <cellStyle name="Comma 18 2 6 8" xfId="55070"/>
    <cellStyle name="Comma 18 2 7" xfId="6233"/>
    <cellStyle name="Comma 18 2 7 2" xfId="14640"/>
    <cellStyle name="Comma 18 2 7 2 2" xfId="39985"/>
    <cellStyle name="Comma 18 2 7 3" xfId="30299"/>
    <cellStyle name="Comma 18 2 7 4" xfId="20242"/>
    <cellStyle name="Comma 18 2 7 5" xfId="55499"/>
    <cellStyle name="Comma 18 2 8" xfId="3428"/>
    <cellStyle name="Comma 18 2 8 2" xfId="11836"/>
    <cellStyle name="Comma 18 2 8 2 2" xfId="42663"/>
    <cellStyle name="Comma 18 2 8 3" xfId="32977"/>
    <cellStyle name="Comma 18 2 8 4" xfId="22920"/>
    <cellStyle name="Comma 18 2 9" xfId="9037"/>
    <cellStyle name="Comma 18 2 9 2" xfId="42946"/>
    <cellStyle name="Comma 18 2 9 3" xfId="33260"/>
    <cellStyle name="Comma 18 2 9 4" xfId="23203"/>
    <cellStyle name="Comma 18 3" xfId="349"/>
    <cellStyle name="Comma 18 3 10" xfId="17442"/>
    <cellStyle name="Comma 18 3 11" xfId="52699"/>
    <cellStyle name="Comma 18 3 2" xfId="1589"/>
    <cellStyle name="Comma 18 3 2 2" xfId="7287"/>
    <cellStyle name="Comma 18 3 2 2 2" xfId="15694"/>
    <cellStyle name="Comma 18 3 2 2 2 2" xfId="41039"/>
    <cellStyle name="Comma 18 3 2 2 3" xfId="31353"/>
    <cellStyle name="Comma 18 3 2 2 4" xfId="21296"/>
    <cellStyle name="Comma 18 3 2 2 5" xfId="56553"/>
    <cellStyle name="Comma 18 3 2 3" xfId="4482"/>
    <cellStyle name="Comma 18 3 2 3 2" xfId="12890"/>
    <cellStyle name="Comma 18 3 2 3 2 2" xfId="46201"/>
    <cellStyle name="Comma 18 3 2 3 3" xfId="36515"/>
    <cellStyle name="Comma 18 3 2 3 4" xfId="26828"/>
    <cellStyle name="Comma 18 3 2 4" xfId="10090"/>
    <cellStyle name="Comma 18 3 2 4 2" xfId="38238"/>
    <cellStyle name="Comma 18 3 2 5" xfId="28552"/>
    <cellStyle name="Comma 18 3 2 6" xfId="47927"/>
    <cellStyle name="Comma 18 3 2 7" xfId="50730"/>
    <cellStyle name="Comma 18 3 2 8" xfId="18496"/>
    <cellStyle name="Comma 18 3 2 9" xfId="53753"/>
    <cellStyle name="Comma 18 3 3" xfId="6232"/>
    <cellStyle name="Comma 18 3 3 2" xfId="14639"/>
    <cellStyle name="Comma 18 3 3 2 2" xfId="39984"/>
    <cellStyle name="Comma 18 3 3 3" xfId="30298"/>
    <cellStyle name="Comma 18 3 3 4" xfId="20241"/>
    <cellStyle name="Comma 18 3 3 5" xfId="55498"/>
    <cellStyle name="Comma 18 3 4" xfId="3427"/>
    <cellStyle name="Comma 18 3 4 2" xfId="11835"/>
    <cellStyle name="Comma 18 3 4 2 2" xfId="43579"/>
    <cellStyle name="Comma 18 3 4 3" xfId="33893"/>
    <cellStyle name="Comma 18 3 4 4" xfId="23927"/>
    <cellStyle name="Comma 18 3 5" xfId="9036"/>
    <cellStyle name="Comma 18 3 5 2" xfId="45001"/>
    <cellStyle name="Comma 18 3 5 3" xfId="35315"/>
    <cellStyle name="Comma 18 3 5 4" xfId="25610"/>
    <cellStyle name="Comma 18 3 6" xfId="37184"/>
    <cellStyle name="Comma 18 3 7" xfId="27498"/>
    <cellStyle name="Comma 18 3 8" xfId="46871"/>
    <cellStyle name="Comma 18 3 9" xfId="49676"/>
    <cellStyle name="Comma 18 4" xfId="2063"/>
    <cellStyle name="Comma 18 4 2" xfId="7717"/>
    <cellStyle name="Comma 18 4 2 2" xfId="16124"/>
    <cellStyle name="Comma 18 4 2 2 2" xfId="41469"/>
    <cellStyle name="Comma 18 4 2 3" xfId="31783"/>
    <cellStyle name="Comma 18 4 2 4" xfId="21726"/>
    <cellStyle name="Comma 18 4 2 5" xfId="56983"/>
    <cellStyle name="Comma 18 4 3" xfId="4912"/>
    <cellStyle name="Comma 18 4 3 2" xfId="13320"/>
    <cellStyle name="Comma 18 4 3 2 2" xfId="45609"/>
    <cellStyle name="Comma 18 4 3 3" xfId="35923"/>
    <cellStyle name="Comma 18 4 3 4" xfId="26235"/>
    <cellStyle name="Comma 18 4 4" xfId="10520"/>
    <cellStyle name="Comma 18 4 4 2" xfId="38668"/>
    <cellStyle name="Comma 18 4 5" xfId="28982"/>
    <cellStyle name="Comma 18 4 6" xfId="48357"/>
    <cellStyle name="Comma 18 4 7" xfId="51160"/>
    <cellStyle name="Comma 18 4 8" xfId="18926"/>
    <cellStyle name="Comma 18 4 9" xfId="54183"/>
    <cellStyle name="Comma 18 5" xfId="2555"/>
    <cellStyle name="Comma 18 5 2" xfId="8178"/>
    <cellStyle name="Comma 18 5 2 2" xfId="16585"/>
    <cellStyle name="Comma 18 5 2 2 2" xfId="41930"/>
    <cellStyle name="Comma 18 5 2 3" xfId="32244"/>
    <cellStyle name="Comma 18 5 2 4" xfId="22187"/>
    <cellStyle name="Comma 18 5 2 5" xfId="57444"/>
    <cellStyle name="Comma 18 5 3" xfId="5373"/>
    <cellStyle name="Comma 18 5 3 2" xfId="13781"/>
    <cellStyle name="Comma 18 5 3 3" xfId="39126"/>
    <cellStyle name="Comma 18 5 4" xfId="10978"/>
    <cellStyle name="Comma 18 5 4 2" xfId="29440"/>
    <cellStyle name="Comma 18 5 5" xfId="48816"/>
    <cellStyle name="Comma 18 5 6" xfId="51618"/>
    <cellStyle name="Comma 18 5 7" xfId="19384"/>
    <cellStyle name="Comma 18 5 8" xfId="54641"/>
    <cellStyle name="Comma 18 6" xfId="2983"/>
    <cellStyle name="Comma 18 6 2" xfId="8606"/>
    <cellStyle name="Comma 18 6 2 2" xfId="17013"/>
    <cellStyle name="Comma 18 6 2 2 2" xfId="42358"/>
    <cellStyle name="Comma 18 6 2 3" xfId="32672"/>
    <cellStyle name="Comma 18 6 2 4" xfId="22615"/>
    <cellStyle name="Comma 18 6 2 5" xfId="57872"/>
    <cellStyle name="Comma 18 6 3" xfId="5801"/>
    <cellStyle name="Comma 18 6 3 2" xfId="14209"/>
    <cellStyle name="Comma 18 6 3 3" xfId="39554"/>
    <cellStyle name="Comma 18 6 4" xfId="11406"/>
    <cellStyle name="Comma 18 6 4 2" xfId="29868"/>
    <cellStyle name="Comma 18 6 5" xfId="49244"/>
    <cellStyle name="Comma 18 6 6" xfId="52046"/>
    <cellStyle name="Comma 18 6 7" xfId="19812"/>
    <cellStyle name="Comma 18 6 8" xfId="55069"/>
    <cellStyle name="Comma 18 7" xfId="25006"/>
    <cellStyle name="Comma 18 7 2" xfId="44402"/>
    <cellStyle name="Comma 18 7 3" xfId="34716"/>
    <cellStyle name="Comma 19" xfId="28"/>
    <cellStyle name="Comma 19 2" xfId="137"/>
    <cellStyle name="Comma 19 2 10" xfId="2986"/>
    <cellStyle name="Comma 19 2 10 2" xfId="8609"/>
    <cellStyle name="Comma 19 2 10 2 2" xfId="17016"/>
    <cellStyle name="Comma 19 2 10 2 2 2" xfId="42361"/>
    <cellStyle name="Comma 19 2 10 2 3" xfId="32675"/>
    <cellStyle name="Comma 19 2 10 2 4" xfId="22618"/>
    <cellStyle name="Comma 19 2 10 2 5" xfId="57875"/>
    <cellStyle name="Comma 19 2 10 3" xfId="5804"/>
    <cellStyle name="Comma 19 2 10 3 2" xfId="14212"/>
    <cellStyle name="Comma 19 2 10 3 3" xfId="39557"/>
    <cellStyle name="Comma 19 2 10 4" xfId="11409"/>
    <cellStyle name="Comma 19 2 10 4 2" xfId="29871"/>
    <cellStyle name="Comma 19 2 10 5" xfId="49247"/>
    <cellStyle name="Comma 19 2 10 6" xfId="52049"/>
    <cellStyle name="Comma 19 2 10 7" xfId="19815"/>
    <cellStyle name="Comma 19 2 10 8" xfId="55072"/>
    <cellStyle name="Comma 19 2 11" xfId="6031"/>
    <cellStyle name="Comma 19 2 11 2" xfId="14438"/>
    <cellStyle name="Comma 19 2 11 2 2" xfId="39783"/>
    <cellStyle name="Comma 19 2 11 3" xfId="30097"/>
    <cellStyle name="Comma 19 2 11 4" xfId="20040"/>
    <cellStyle name="Comma 19 2 11 5" xfId="55297"/>
    <cellStyle name="Comma 19 2 12" xfId="3226"/>
    <cellStyle name="Comma 19 2 12 2" xfId="11634"/>
    <cellStyle name="Comma 19 2 12 2 2" xfId="42664"/>
    <cellStyle name="Comma 19 2 12 3" xfId="32978"/>
    <cellStyle name="Comma 19 2 12 4" xfId="22921"/>
    <cellStyle name="Comma 19 2 13" xfId="8838"/>
    <cellStyle name="Comma 19 2 13 2" xfId="42948"/>
    <cellStyle name="Comma 19 2 13 3" xfId="33262"/>
    <cellStyle name="Comma 19 2 13 4" xfId="23205"/>
    <cellStyle name="Comma 19 2 14" xfId="25009"/>
    <cellStyle name="Comma 19 2 14 2" xfId="44405"/>
    <cellStyle name="Comma 19 2 14 3" xfId="34719"/>
    <cellStyle name="Comma 19 2 15" xfId="36986"/>
    <cellStyle name="Comma 19 2 16" xfId="27300"/>
    <cellStyle name="Comma 19 2 17" xfId="46673"/>
    <cellStyle name="Comma 19 2 18" xfId="49478"/>
    <cellStyle name="Comma 19 2 19" xfId="17244"/>
    <cellStyle name="Comma 19 2 2" xfId="352"/>
    <cellStyle name="Comma 19 2 2 10" xfId="17445"/>
    <cellStyle name="Comma 19 2 2 11" xfId="52702"/>
    <cellStyle name="Comma 19 2 2 2" xfId="1003"/>
    <cellStyle name="Comma 19 2 2 2 2" xfId="6742"/>
    <cellStyle name="Comma 19 2 2 2 2 2" xfId="15149"/>
    <cellStyle name="Comma 19 2 2 2 2 2 2" xfId="46502"/>
    <cellStyle name="Comma 19 2 2 2 2 2 3" xfId="36816"/>
    <cellStyle name="Comma 19 2 2 2 2 2 4" xfId="27129"/>
    <cellStyle name="Comma 19 2 2 2 2 3" xfId="40494"/>
    <cellStyle name="Comma 19 2 2 2 2 4" xfId="30808"/>
    <cellStyle name="Comma 19 2 2 2 2 5" xfId="20751"/>
    <cellStyle name="Comma 19 2 2 2 2 6" xfId="56008"/>
    <cellStyle name="Comma 19 2 2 2 3" xfId="3937"/>
    <cellStyle name="Comma 19 2 2 2 3 2" xfId="12345"/>
    <cellStyle name="Comma 19 2 2 2 3 2 2" xfId="45302"/>
    <cellStyle name="Comma 19 2 2 2 3 3" xfId="35616"/>
    <cellStyle name="Comma 19 2 2 2 3 4" xfId="25912"/>
    <cellStyle name="Comma 19 2 2 2 4" xfId="9545"/>
    <cellStyle name="Comma 19 2 2 2 4 2" xfId="37693"/>
    <cellStyle name="Comma 19 2 2 2 5" xfId="28007"/>
    <cellStyle name="Comma 19 2 2 2 6" xfId="47382"/>
    <cellStyle name="Comma 19 2 2 2 7" xfId="50185"/>
    <cellStyle name="Comma 19 2 2 2 8" xfId="17951"/>
    <cellStyle name="Comma 19 2 2 2 9" xfId="53208"/>
    <cellStyle name="Comma 19 2 2 3" xfId="6235"/>
    <cellStyle name="Comma 19 2 2 3 2" xfId="14642"/>
    <cellStyle name="Comma 19 2 2 3 2 2" xfId="45909"/>
    <cellStyle name="Comma 19 2 2 3 2 3" xfId="36223"/>
    <cellStyle name="Comma 19 2 2 3 2 4" xfId="26535"/>
    <cellStyle name="Comma 19 2 2 3 3" xfId="39987"/>
    <cellStyle name="Comma 19 2 2 3 4" xfId="30301"/>
    <cellStyle name="Comma 19 2 2 3 5" xfId="20244"/>
    <cellStyle name="Comma 19 2 2 3 6" xfId="55501"/>
    <cellStyle name="Comma 19 2 2 4" xfId="3430"/>
    <cellStyle name="Comma 19 2 2 4 2" xfId="11838"/>
    <cellStyle name="Comma 19 2 2 4 2 2" xfId="43580"/>
    <cellStyle name="Comma 19 2 2 4 3" xfId="33894"/>
    <cellStyle name="Comma 19 2 2 4 4" xfId="23928"/>
    <cellStyle name="Comma 19 2 2 5" xfId="9039"/>
    <cellStyle name="Comma 19 2 2 5 2" xfId="44709"/>
    <cellStyle name="Comma 19 2 2 5 3" xfId="35023"/>
    <cellStyle name="Comma 19 2 2 5 4" xfId="25314"/>
    <cellStyle name="Comma 19 2 2 6" xfId="37187"/>
    <cellStyle name="Comma 19 2 2 7" xfId="27501"/>
    <cellStyle name="Comma 19 2 2 8" xfId="46874"/>
    <cellStyle name="Comma 19 2 2 9" xfId="49679"/>
    <cellStyle name="Comma 19 2 20" xfId="52352"/>
    <cellStyle name="Comma 19 2 21" xfId="52501"/>
    <cellStyle name="Comma 19 2 3" xfId="731"/>
    <cellStyle name="Comma 19 2 3 10" xfId="17682"/>
    <cellStyle name="Comma 19 2 3 11" xfId="52939"/>
    <cellStyle name="Comma 19 2 3 2" xfId="1182"/>
    <cellStyle name="Comma 19 2 3 2 2" xfId="6921"/>
    <cellStyle name="Comma 19 2 3 2 2 2" xfId="15328"/>
    <cellStyle name="Comma 19 2 3 2 2 2 2" xfId="40673"/>
    <cellStyle name="Comma 19 2 3 2 2 3" xfId="30987"/>
    <cellStyle name="Comma 19 2 3 2 2 4" xfId="20930"/>
    <cellStyle name="Comma 19 2 3 2 2 5" xfId="56187"/>
    <cellStyle name="Comma 19 2 3 2 3" xfId="4116"/>
    <cellStyle name="Comma 19 2 3 2 3 2" xfId="12524"/>
    <cellStyle name="Comma 19 2 3 2 3 2 2" xfId="46204"/>
    <cellStyle name="Comma 19 2 3 2 3 3" xfId="36518"/>
    <cellStyle name="Comma 19 2 3 2 3 4" xfId="26831"/>
    <cellStyle name="Comma 19 2 3 2 4" xfId="9724"/>
    <cellStyle name="Comma 19 2 3 2 4 2" xfId="37872"/>
    <cellStyle name="Comma 19 2 3 2 5" xfId="28186"/>
    <cellStyle name="Comma 19 2 3 2 6" xfId="47561"/>
    <cellStyle name="Comma 19 2 3 2 7" xfId="50364"/>
    <cellStyle name="Comma 19 2 3 2 8" xfId="18130"/>
    <cellStyle name="Comma 19 2 3 2 9" xfId="53387"/>
    <cellStyle name="Comma 19 2 3 3" xfId="6472"/>
    <cellStyle name="Comma 19 2 3 3 2" xfId="14879"/>
    <cellStyle name="Comma 19 2 3 3 2 2" xfId="40224"/>
    <cellStyle name="Comma 19 2 3 3 3" xfId="30538"/>
    <cellStyle name="Comma 19 2 3 3 4" xfId="20481"/>
    <cellStyle name="Comma 19 2 3 3 5" xfId="55738"/>
    <cellStyle name="Comma 19 2 3 4" xfId="3667"/>
    <cellStyle name="Comma 19 2 3 4 2" xfId="12075"/>
    <cellStyle name="Comma 19 2 3 4 2 2" xfId="43581"/>
    <cellStyle name="Comma 19 2 3 4 3" xfId="33895"/>
    <cellStyle name="Comma 19 2 3 4 4" xfId="23929"/>
    <cellStyle name="Comma 19 2 3 5" xfId="9276"/>
    <cellStyle name="Comma 19 2 3 5 2" xfId="45004"/>
    <cellStyle name="Comma 19 2 3 5 3" xfId="35318"/>
    <cellStyle name="Comma 19 2 3 5 4" xfId="25613"/>
    <cellStyle name="Comma 19 2 3 6" xfId="37424"/>
    <cellStyle name="Comma 19 2 3 7" xfId="27738"/>
    <cellStyle name="Comma 19 2 3 8" xfId="47112"/>
    <cellStyle name="Comma 19 2 3 9" xfId="49916"/>
    <cellStyle name="Comma 19 2 4" xfId="784"/>
    <cellStyle name="Comma 19 2 4 10" xfId="17734"/>
    <cellStyle name="Comma 19 2 4 11" xfId="52991"/>
    <cellStyle name="Comma 19 2 4 2" xfId="1232"/>
    <cellStyle name="Comma 19 2 4 2 2" xfId="6971"/>
    <cellStyle name="Comma 19 2 4 2 2 2" xfId="15378"/>
    <cellStyle name="Comma 19 2 4 2 2 2 2" xfId="40723"/>
    <cellStyle name="Comma 19 2 4 2 2 3" xfId="31037"/>
    <cellStyle name="Comma 19 2 4 2 2 4" xfId="20980"/>
    <cellStyle name="Comma 19 2 4 2 2 5" xfId="56237"/>
    <cellStyle name="Comma 19 2 4 2 3" xfId="4166"/>
    <cellStyle name="Comma 19 2 4 2 3 2" xfId="12574"/>
    <cellStyle name="Comma 19 2 4 2 3 3" xfId="37922"/>
    <cellStyle name="Comma 19 2 4 2 4" xfId="9774"/>
    <cellStyle name="Comma 19 2 4 2 4 2" xfId="28236"/>
    <cellStyle name="Comma 19 2 4 2 5" xfId="47611"/>
    <cellStyle name="Comma 19 2 4 2 6" xfId="50414"/>
    <cellStyle name="Comma 19 2 4 2 7" xfId="18180"/>
    <cellStyle name="Comma 19 2 4 2 8" xfId="53437"/>
    <cellStyle name="Comma 19 2 4 3" xfId="6524"/>
    <cellStyle name="Comma 19 2 4 3 2" xfId="14931"/>
    <cellStyle name="Comma 19 2 4 3 2 2" xfId="40276"/>
    <cellStyle name="Comma 19 2 4 3 3" xfId="30590"/>
    <cellStyle name="Comma 19 2 4 3 4" xfId="20533"/>
    <cellStyle name="Comma 19 2 4 3 5" xfId="55790"/>
    <cellStyle name="Comma 19 2 4 4" xfId="3719"/>
    <cellStyle name="Comma 19 2 4 4 2" xfId="12127"/>
    <cellStyle name="Comma 19 2 4 4 2 2" xfId="43582"/>
    <cellStyle name="Comma 19 2 4 4 3" xfId="33896"/>
    <cellStyle name="Comma 19 2 4 4 4" xfId="23930"/>
    <cellStyle name="Comma 19 2 4 5" xfId="9328"/>
    <cellStyle name="Comma 19 2 4 5 2" xfId="45612"/>
    <cellStyle name="Comma 19 2 4 5 3" xfId="35926"/>
    <cellStyle name="Comma 19 2 4 5 4" xfId="26238"/>
    <cellStyle name="Comma 19 2 4 6" xfId="37476"/>
    <cellStyle name="Comma 19 2 4 7" xfId="27790"/>
    <cellStyle name="Comma 19 2 4 8" xfId="47165"/>
    <cellStyle name="Comma 19 2 4 9" xfId="49968"/>
    <cellStyle name="Comma 19 2 5" xfId="835"/>
    <cellStyle name="Comma 19 2 5 2" xfId="1283"/>
    <cellStyle name="Comma 19 2 5 2 2" xfId="7022"/>
    <cellStyle name="Comma 19 2 5 2 2 2" xfId="15429"/>
    <cellStyle name="Comma 19 2 5 2 2 2 2" xfId="40774"/>
    <cellStyle name="Comma 19 2 5 2 2 3" xfId="31088"/>
    <cellStyle name="Comma 19 2 5 2 2 4" xfId="21031"/>
    <cellStyle name="Comma 19 2 5 2 2 5" xfId="56288"/>
    <cellStyle name="Comma 19 2 5 2 3" xfId="4217"/>
    <cellStyle name="Comma 19 2 5 2 3 2" xfId="12625"/>
    <cellStyle name="Comma 19 2 5 2 3 3" xfId="37973"/>
    <cellStyle name="Comma 19 2 5 2 4" xfId="9825"/>
    <cellStyle name="Comma 19 2 5 2 4 2" xfId="28287"/>
    <cellStyle name="Comma 19 2 5 2 5" xfId="47662"/>
    <cellStyle name="Comma 19 2 5 2 6" xfId="50465"/>
    <cellStyle name="Comma 19 2 5 2 7" xfId="18231"/>
    <cellStyle name="Comma 19 2 5 2 8" xfId="53488"/>
    <cellStyle name="Comma 19 2 5 3" xfId="6575"/>
    <cellStyle name="Comma 19 2 5 3 2" xfId="14982"/>
    <cellStyle name="Comma 19 2 5 3 2 2" xfId="40327"/>
    <cellStyle name="Comma 19 2 5 3 3" xfId="30641"/>
    <cellStyle name="Comma 19 2 5 3 4" xfId="20584"/>
    <cellStyle name="Comma 19 2 5 3 5" xfId="55841"/>
    <cellStyle name="Comma 19 2 5 4" xfId="3770"/>
    <cellStyle name="Comma 19 2 5 4 2" xfId="12178"/>
    <cellStyle name="Comma 19 2 5 4 3" xfId="37527"/>
    <cellStyle name="Comma 19 2 5 5" xfId="9379"/>
    <cellStyle name="Comma 19 2 5 5 2" xfId="27841"/>
    <cellStyle name="Comma 19 2 5 6" xfId="47216"/>
    <cellStyle name="Comma 19 2 5 7" xfId="50019"/>
    <cellStyle name="Comma 19 2 5 8" xfId="17785"/>
    <cellStyle name="Comma 19 2 5 9" xfId="53042"/>
    <cellStyle name="Comma 19 2 6" xfId="351"/>
    <cellStyle name="Comma 19 2 6 2" xfId="1592"/>
    <cellStyle name="Comma 19 2 6 2 2" xfId="7290"/>
    <cellStyle name="Comma 19 2 6 2 2 2" xfId="15697"/>
    <cellStyle name="Comma 19 2 6 2 2 2 2" xfId="41042"/>
    <cellStyle name="Comma 19 2 6 2 2 3" xfId="31356"/>
    <cellStyle name="Comma 19 2 6 2 2 4" xfId="21299"/>
    <cellStyle name="Comma 19 2 6 2 2 5" xfId="56556"/>
    <cellStyle name="Comma 19 2 6 2 3" xfId="4485"/>
    <cellStyle name="Comma 19 2 6 2 3 2" xfId="12893"/>
    <cellStyle name="Comma 19 2 6 2 3 3" xfId="38241"/>
    <cellStyle name="Comma 19 2 6 2 4" xfId="10093"/>
    <cellStyle name="Comma 19 2 6 2 4 2" xfId="28555"/>
    <cellStyle name="Comma 19 2 6 2 5" xfId="47930"/>
    <cellStyle name="Comma 19 2 6 2 6" xfId="50733"/>
    <cellStyle name="Comma 19 2 6 2 7" xfId="18499"/>
    <cellStyle name="Comma 19 2 6 2 8" xfId="53756"/>
    <cellStyle name="Comma 19 2 6 3" xfId="6234"/>
    <cellStyle name="Comma 19 2 6 3 2" xfId="14641"/>
    <cellStyle name="Comma 19 2 6 3 2 2" xfId="39986"/>
    <cellStyle name="Comma 19 2 6 3 3" xfId="30300"/>
    <cellStyle name="Comma 19 2 6 3 4" xfId="20243"/>
    <cellStyle name="Comma 19 2 6 3 5" xfId="55500"/>
    <cellStyle name="Comma 19 2 6 4" xfId="3429"/>
    <cellStyle name="Comma 19 2 6 4 2" xfId="11837"/>
    <cellStyle name="Comma 19 2 6 4 3" xfId="37186"/>
    <cellStyle name="Comma 19 2 6 5" xfId="9038"/>
    <cellStyle name="Comma 19 2 6 5 2" xfId="27500"/>
    <cellStyle name="Comma 19 2 6 6" xfId="46873"/>
    <cellStyle name="Comma 19 2 6 7" xfId="49678"/>
    <cellStyle name="Comma 19 2 6 8" xfId="17444"/>
    <cellStyle name="Comma 19 2 6 9" xfId="52701"/>
    <cellStyle name="Comma 19 2 7" xfId="1002"/>
    <cellStyle name="Comma 19 2 7 2" xfId="6741"/>
    <cellStyle name="Comma 19 2 7 2 2" xfId="15148"/>
    <cellStyle name="Comma 19 2 7 2 2 2" xfId="40493"/>
    <cellStyle name="Comma 19 2 7 2 3" xfId="30807"/>
    <cellStyle name="Comma 19 2 7 2 4" xfId="20750"/>
    <cellStyle name="Comma 19 2 7 2 5" xfId="56007"/>
    <cellStyle name="Comma 19 2 7 3" xfId="3936"/>
    <cellStyle name="Comma 19 2 7 3 2" xfId="12344"/>
    <cellStyle name="Comma 19 2 7 3 3" xfId="37692"/>
    <cellStyle name="Comma 19 2 7 4" xfId="9544"/>
    <cellStyle name="Comma 19 2 7 4 2" xfId="28006"/>
    <cellStyle name="Comma 19 2 7 5" xfId="47381"/>
    <cellStyle name="Comma 19 2 7 6" xfId="50184"/>
    <cellStyle name="Comma 19 2 7 7" xfId="17950"/>
    <cellStyle name="Comma 19 2 7 8" xfId="53207"/>
    <cellStyle name="Comma 19 2 8" xfId="2066"/>
    <cellStyle name="Comma 19 2 8 2" xfId="7720"/>
    <cellStyle name="Comma 19 2 8 2 2" xfId="16127"/>
    <cellStyle name="Comma 19 2 8 2 2 2" xfId="41472"/>
    <cellStyle name="Comma 19 2 8 2 3" xfId="31786"/>
    <cellStyle name="Comma 19 2 8 2 4" xfId="21729"/>
    <cellStyle name="Comma 19 2 8 2 5" xfId="56986"/>
    <cellStyle name="Comma 19 2 8 3" xfId="4915"/>
    <cellStyle name="Comma 19 2 8 3 2" xfId="13323"/>
    <cellStyle name="Comma 19 2 8 3 3" xfId="38671"/>
    <cellStyle name="Comma 19 2 8 4" xfId="10523"/>
    <cellStyle name="Comma 19 2 8 4 2" xfId="28985"/>
    <cellStyle name="Comma 19 2 8 5" xfId="48360"/>
    <cellStyle name="Comma 19 2 8 6" xfId="51163"/>
    <cellStyle name="Comma 19 2 8 7" xfId="18929"/>
    <cellStyle name="Comma 19 2 8 8" xfId="54186"/>
    <cellStyle name="Comma 19 2 9" xfId="2558"/>
    <cellStyle name="Comma 19 2 9 2" xfId="8181"/>
    <cellStyle name="Comma 19 2 9 2 2" xfId="16588"/>
    <cellStyle name="Comma 19 2 9 2 2 2" xfId="41933"/>
    <cellStyle name="Comma 19 2 9 2 3" xfId="32247"/>
    <cellStyle name="Comma 19 2 9 2 4" xfId="22190"/>
    <cellStyle name="Comma 19 2 9 2 5" xfId="57447"/>
    <cellStyle name="Comma 19 2 9 3" xfId="5376"/>
    <cellStyle name="Comma 19 2 9 3 2" xfId="13784"/>
    <cellStyle name="Comma 19 2 9 3 3" xfId="39129"/>
    <cellStyle name="Comma 19 2 9 4" xfId="10981"/>
    <cellStyle name="Comma 19 2 9 4 2" xfId="29443"/>
    <cellStyle name="Comma 19 2 9 5" xfId="48819"/>
    <cellStyle name="Comma 19 2 9 6" xfId="51621"/>
    <cellStyle name="Comma 19 2 9 7" xfId="19387"/>
    <cellStyle name="Comma 19 2 9 8" xfId="54644"/>
    <cellStyle name="Comma 19 3" xfId="1591"/>
    <cellStyle name="Comma 19 3 10" xfId="53755"/>
    <cellStyle name="Comma 19 3 2" xfId="7289"/>
    <cellStyle name="Comma 19 3 2 2" xfId="15696"/>
    <cellStyle name="Comma 19 3 2 2 2" xfId="46203"/>
    <cellStyle name="Comma 19 3 2 2 3" xfId="36517"/>
    <cellStyle name="Comma 19 3 2 2 4" xfId="26830"/>
    <cellStyle name="Comma 19 3 2 3" xfId="41041"/>
    <cellStyle name="Comma 19 3 2 4" xfId="31355"/>
    <cellStyle name="Comma 19 3 2 5" xfId="21298"/>
    <cellStyle name="Comma 19 3 2 6" xfId="56555"/>
    <cellStyle name="Comma 19 3 3" xfId="4484"/>
    <cellStyle name="Comma 19 3 3 2" xfId="12892"/>
    <cellStyle name="Comma 19 3 3 2 2" xfId="43583"/>
    <cellStyle name="Comma 19 3 3 3" xfId="33897"/>
    <cellStyle name="Comma 19 3 3 4" xfId="23931"/>
    <cellStyle name="Comma 19 3 4" xfId="10092"/>
    <cellStyle name="Comma 19 3 4 2" xfId="45003"/>
    <cellStyle name="Comma 19 3 4 3" xfId="35317"/>
    <cellStyle name="Comma 19 3 4 4" xfId="25612"/>
    <cellStyle name="Comma 19 3 5" xfId="38240"/>
    <cellStyle name="Comma 19 3 6" xfId="28554"/>
    <cellStyle name="Comma 19 3 7" xfId="47929"/>
    <cellStyle name="Comma 19 3 8" xfId="50732"/>
    <cellStyle name="Comma 19 3 9" xfId="18498"/>
    <cellStyle name="Comma 19 4" xfId="2065"/>
    <cellStyle name="Comma 19 4 2" xfId="7719"/>
    <cellStyle name="Comma 19 4 2 2" xfId="16126"/>
    <cellStyle name="Comma 19 4 2 2 2" xfId="41471"/>
    <cellStyle name="Comma 19 4 2 3" xfId="31785"/>
    <cellStyle name="Comma 19 4 2 4" xfId="21728"/>
    <cellStyle name="Comma 19 4 2 5" xfId="56985"/>
    <cellStyle name="Comma 19 4 3" xfId="4914"/>
    <cellStyle name="Comma 19 4 3 2" xfId="13322"/>
    <cellStyle name="Comma 19 4 3 2 2" xfId="45611"/>
    <cellStyle name="Comma 19 4 3 3" xfId="35925"/>
    <cellStyle name="Comma 19 4 3 4" xfId="26237"/>
    <cellStyle name="Comma 19 4 4" xfId="10522"/>
    <cellStyle name="Comma 19 4 4 2" xfId="38670"/>
    <cellStyle name="Comma 19 4 5" xfId="28984"/>
    <cellStyle name="Comma 19 4 6" xfId="48359"/>
    <cellStyle name="Comma 19 4 7" xfId="51162"/>
    <cellStyle name="Comma 19 4 8" xfId="18928"/>
    <cellStyle name="Comma 19 4 9" xfId="54185"/>
    <cellStyle name="Comma 19 5" xfId="2557"/>
    <cellStyle name="Comma 19 5 2" xfId="8180"/>
    <cellStyle name="Comma 19 5 2 2" xfId="16587"/>
    <cellStyle name="Comma 19 5 2 2 2" xfId="41932"/>
    <cellStyle name="Comma 19 5 2 3" xfId="32246"/>
    <cellStyle name="Comma 19 5 2 4" xfId="22189"/>
    <cellStyle name="Comma 19 5 2 5" xfId="57446"/>
    <cellStyle name="Comma 19 5 3" xfId="5375"/>
    <cellStyle name="Comma 19 5 3 2" xfId="13783"/>
    <cellStyle name="Comma 19 5 3 3" xfId="39128"/>
    <cellStyle name="Comma 19 5 4" xfId="10980"/>
    <cellStyle name="Comma 19 5 4 2" xfId="29442"/>
    <cellStyle name="Comma 19 5 5" xfId="48818"/>
    <cellStyle name="Comma 19 5 6" xfId="51620"/>
    <cellStyle name="Comma 19 5 7" xfId="19386"/>
    <cellStyle name="Comma 19 5 8" xfId="54643"/>
    <cellStyle name="Comma 19 6" xfId="2985"/>
    <cellStyle name="Comma 19 6 2" xfId="8608"/>
    <cellStyle name="Comma 19 6 2 2" xfId="17015"/>
    <cellStyle name="Comma 19 6 2 2 2" xfId="42360"/>
    <cellStyle name="Comma 19 6 2 3" xfId="32674"/>
    <cellStyle name="Comma 19 6 2 4" xfId="22617"/>
    <cellStyle name="Comma 19 6 2 5" xfId="57874"/>
    <cellStyle name="Comma 19 6 3" xfId="5803"/>
    <cellStyle name="Comma 19 6 3 2" xfId="14211"/>
    <cellStyle name="Comma 19 6 3 3" xfId="39556"/>
    <cellStyle name="Comma 19 6 4" xfId="11408"/>
    <cellStyle name="Comma 19 6 4 2" xfId="29870"/>
    <cellStyle name="Comma 19 6 5" xfId="49246"/>
    <cellStyle name="Comma 19 6 6" xfId="52048"/>
    <cellStyle name="Comma 19 6 7" xfId="19814"/>
    <cellStyle name="Comma 19 6 8" xfId="55071"/>
    <cellStyle name="Comma 19 7" xfId="25008"/>
    <cellStyle name="Comma 19 7 2" xfId="44404"/>
    <cellStyle name="Comma 19 7 3" xfId="34718"/>
    <cellStyle name="Comma 2" xfId="353"/>
    <cellStyle name="Comma 2 10" xfId="354"/>
    <cellStyle name="Comma 2 10 10" xfId="27503"/>
    <cellStyle name="Comma 2 10 11" xfId="46876"/>
    <cellStyle name="Comma 2 10 12" xfId="49681"/>
    <cellStyle name="Comma 2 10 13" xfId="17447"/>
    <cellStyle name="Comma 2 10 14" xfId="52704"/>
    <cellStyle name="Comma 2 10 2" xfId="355"/>
    <cellStyle name="Comma 2 10 2 10" xfId="46877"/>
    <cellStyle name="Comma 2 10 2 11" xfId="49682"/>
    <cellStyle name="Comma 2 10 2 12" xfId="17448"/>
    <cellStyle name="Comma 2 10 2 13" xfId="52705"/>
    <cellStyle name="Comma 2 10 2 2" xfId="1594"/>
    <cellStyle name="Comma 2 10 2 2 10" xfId="53758"/>
    <cellStyle name="Comma 2 10 2 2 2" xfId="7292"/>
    <cellStyle name="Comma 2 10 2 2 2 2" xfId="15699"/>
    <cellStyle name="Comma 2 10 2 2 2 2 2" xfId="46207"/>
    <cellStyle name="Comma 2 10 2 2 2 2 3" xfId="36521"/>
    <cellStyle name="Comma 2 10 2 2 2 2 4" xfId="26834"/>
    <cellStyle name="Comma 2 10 2 2 2 3" xfId="41044"/>
    <cellStyle name="Comma 2 10 2 2 2 4" xfId="31358"/>
    <cellStyle name="Comma 2 10 2 2 2 5" xfId="21301"/>
    <cellStyle name="Comma 2 10 2 2 2 6" xfId="56558"/>
    <cellStyle name="Comma 2 10 2 2 3" xfId="4487"/>
    <cellStyle name="Comma 2 10 2 2 3 2" xfId="12895"/>
    <cellStyle name="Comma 2 10 2 2 3 2 2" xfId="43584"/>
    <cellStyle name="Comma 2 10 2 2 3 3" xfId="33898"/>
    <cellStyle name="Comma 2 10 2 2 3 4" xfId="23932"/>
    <cellStyle name="Comma 2 10 2 2 4" xfId="10095"/>
    <cellStyle name="Comma 2 10 2 2 4 2" xfId="45007"/>
    <cellStyle name="Comma 2 10 2 2 4 3" xfId="35321"/>
    <cellStyle name="Comma 2 10 2 2 4 4" xfId="25616"/>
    <cellStyle name="Comma 2 10 2 2 5" xfId="38243"/>
    <cellStyle name="Comma 2 10 2 2 6" xfId="28557"/>
    <cellStyle name="Comma 2 10 2 2 7" xfId="47932"/>
    <cellStyle name="Comma 2 10 2 2 8" xfId="50735"/>
    <cellStyle name="Comma 2 10 2 2 9" xfId="18501"/>
    <cellStyle name="Comma 2 10 2 3" xfId="2068"/>
    <cellStyle name="Comma 2 10 2 3 2" xfId="7722"/>
    <cellStyle name="Comma 2 10 2 3 2 2" xfId="16129"/>
    <cellStyle name="Comma 2 10 2 3 2 2 2" xfId="41474"/>
    <cellStyle name="Comma 2 10 2 3 2 3" xfId="31788"/>
    <cellStyle name="Comma 2 10 2 3 2 4" xfId="21731"/>
    <cellStyle name="Comma 2 10 2 3 2 5" xfId="56988"/>
    <cellStyle name="Comma 2 10 2 3 3" xfId="4917"/>
    <cellStyle name="Comma 2 10 2 3 3 2" xfId="13325"/>
    <cellStyle name="Comma 2 10 2 3 3 2 2" xfId="45615"/>
    <cellStyle name="Comma 2 10 2 3 3 3" xfId="35929"/>
    <cellStyle name="Comma 2 10 2 3 3 4" xfId="26241"/>
    <cellStyle name="Comma 2 10 2 3 4" xfId="10525"/>
    <cellStyle name="Comma 2 10 2 3 4 2" xfId="38673"/>
    <cellStyle name="Comma 2 10 2 3 5" xfId="28987"/>
    <cellStyle name="Comma 2 10 2 3 6" xfId="48362"/>
    <cellStyle name="Comma 2 10 2 3 7" xfId="51165"/>
    <cellStyle name="Comma 2 10 2 3 8" xfId="18931"/>
    <cellStyle name="Comma 2 10 2 3 9" xfId="54188"/>
    <cellStyle name="Comma 2 10 2 4" xfId="2560"/>
    <cellStyle name="Comma 2 10 2 4 2" xfId="8183"/>
    <cellStyle name="Comma 2 10 2 4 2 2" xfId="16590"/>
    <cellStyle name="Comma 2 10 2 4 2 2 2" xfId="41935"/>
    <cellStyle name="Comma 2 10 2 4 2 3" xfId="32249"/>
    <cellStyle name="Comma 2 10 2 4 2 4" xfId="22192"/>
    <cellStyle name="Comma 2 10 2 4 2 5" xfId="57449"/>
    <cellStyle name="Comma 2 10 2 4 3" xfId="5378"/>
    <cellStyle name="Comma 2 10 2 4 3 2" xfId="13786"/>
    <cellStyle name="Comma 2 10 2 4 3 3" xfId="39131"/>
    <cellStyle name="Comma 2 10 2 4 4" xfId="10983"/>
    <cellStyle name="Comma 2 10 2 4 4 2" xfId="29445"/>
    <cellStyle name="Comma 2 10 2 4 5" xfId="48821"/>
    <cellStyle name="Comma 2 10 2 4 6" xfId="51623"/>
    <cellStyle name="Comma 2 10 2 4 7" xfId="19389"/>
    <cellStyle name="Comma 2 10 2 4 8" xfId="54646"/>
    <cellStyle name="Comma 2 10 2 5" xfId="2988"/>
    <cellStyle name="Comma 2 10 2 5 2" xfId="8611"/>
    <cellStyle name="Comma 2 10 2 5 2 2" xfId="17018"/>
    <cellStyle name="Comma 2 10 2 5 2 2 2" xfId="42363"/>
    <cellStyle name="Comma 2 10 2 5 2 3" xfId="32677"/>
    <cellStyle name="Comma 2 10 2 5 2 4" xfId="22620"/>
    <cellStyle name="Comma 2 10 2 5 2 5" xfId="57877"/>
    <cellStyle name="Comma 2 10 2 5 3" xfId="5806"/>
    <cellStyle name="Comma 2 10 2 5 3 2" xfId="14214"/>
    <cellStyle name="Comma 2 10 2 5 3 3" xfId="39559"/>
    <cellStyle name="Comma 2 10 2 5 4" xfId="11411"/>
    <cellStyle name="Comma 2 10 2 5 4 2" xfId="29873"/>
    <cellStyle name="Comma 2 10 2 5 5" xfId="49249"/>
    <cellStyle name="Comma 2 10 2 5 6" xfId="52051"/>
    <cellStyle name="Comma 2 10 2 5 7" xfId="19817"/>
    <cellStyle name="Comma 2 10 2 5 8" xfId="55074"/>
    <cellStyle name="Comma 2 10 2 6" xfId="6238"/>
    <cellStyle name="Comma 2 10 2 6 2" xfId="14645"/>
    <cellStyle name="Comma 2 10 2 6 2 2" xfId="39990"/>
    <cellStyle name="Comma 2 10 2 6 3" xfId="30304"/>
    <cellStyle name="Comma 2 10 2 6 4" xfId="20247"/>
    <cellStyle name="Comma 2 10 2 6 5" xfId="55504"/>
    <cellStyle name="Comma 2 10 2 7" xfId="3433"/>
    <cellStyle name="Comma 2 10 2 7 2" xfId="11841"/>
    <cellStyle name="Comma 2 10 2 7 2 2" xfId="44408"/>
    <cellStyle name="Comma 2 10 2 7 3" xfId="34722"/>
    <cellStyle name="Comma 2 10 2 7 4" xfId="25012"/>
    <cellStyle name="Comma 2 10 2 8" xfId="9042"/>
    <cellStyle name="Comma 2 10 2 8 2" xfId="37190"/>
    <cellStyle name="Comma 2 10 2 9" xfId="27504"/>
    <cellStyle name="Comma 2 10 3" xfId="1593"/>
    <cellStyle name="Comma 2 10 3 10" xfId="47931"/>
    <cellStyle name="Comma 2 10 3 11" xfId="50734"/>
    <cellStyle name="Comma 2 10 3 12" xfId="18500"/>
    <cellStyle name="Comma 2 10 3 13" xfId="53757"/>
    <cellStyle name="Comma 2 10 3 2" xfId="2242"/>
    <cellStyle name="Comma 2 10 3 2 2" xfId="7889"/>
    <cellStyle name="Comma 2 10 3 2 2 2" xfId="16296"/>
    <cellStyle name="Comma 2 10 3 2 2 2 2" xfId="41641"/>
    <cellStyle name="Comma 2 10 3 2 2 3" xfId="31955"/>
    <cellStyle name="Comma 2 10 3 2 2 4" xfId="21898"/>
    <cellStyle name="Comma 2 10 3 2 2 5" xfId="57155"/>
    <cellStyle name="Comma 2 10 3 2 3" xfId="5084"/>
    <cellStyle name="Comma 2 10 3 2 3 2" xfId="13492"/>
    <cellStyle name="Comma 2 10 3 2 3 2 2" xfId="46206"/>
    <cellStyle name="Comma 2 10 3 2 3 3" xfId="36520"/>
    <cellStyle name="Comma 2 10 3 2 3 4" xfId="26833"/>
    <cellStyle name="Comma 2 10 3 2 4" xfId="10692"/>
    <cellStyle name="Comma 2 10 3 2 4 2" xfId="38840"/>
    <cellStyle name="Comma 2 10 3 2 5" xfId="29154"/>
    <cellStyle name="Comma 2 10 3 2 6" xfId="48529"/>
    <cellStyle name="Comma 2 10 3 2 7" xfId="51332"/>
    <cellStyle name="Comma 2 10 3 2 8" xfId="19098"/>
    <cellStyle name="Comma 2 10 3 2 9" xfId="54355"/>
    <cellStyle name="Comma 2 10 3 3" xfId="2249"/>
    <cellStyle name="Comma 2 10 3 3 2" xfId="3155"/>
    <cellStyle name="Comma 2 10 3 3 2 2" xfId="8778"/>
    <cellStyle name="Comma 2 10 3 3 2 2 2" xfId="17185"/>
    <cellStyle name="Comma 2 10 3 3 2 2 2 2" xfId="42530"/>
    <cellStyle name="Comma 2 10 3 3 2 2 3" xfId="32844"/>
    <cellStyle name="Comma 2 10 3 3 2 2 4" xfId="22787"/>
    <cellStyle name="Comma 2 10 3 3 2 2 5" xfId="58044"/>
    <cellStyle name="Comma 2 10 3 3 2 3" xfId="5973"/>
    <cellStyle name="Comma 2 10 3 3 2 3 2" xfId="14381"/>
    <cellStyle name="Comma 2 10 3 3 2 3 3" xfId="39726"/>
    <cellStyle name="Comma 2 10 3 3 2 4" xfId="11578"/>
    <cellStyle name="Comma 2 10 3 3 2 4 2" xfId="30040"/>
    <cellStyle name="Comma 2 10 3 3 2 5" xfId="49416"/>
    <cellStyle name="Comma 2 10 3 3 2 6" xfId="52218"/>
    <cellStyle name="Comma 2 10 3 3 2 7" xfId="19984"/>
    <cellStyle name="Comma 2 10 3 3 2 8" xfId="55241"/>
    <cellStyle name="Comma 2 10 3 3 3" xfId="7894"/>
    <cellStyle name="Comma 2 10 3 3 3 2" xfId="16301"/>
    <cellStyle name="Comma 2 10 3 3 3 2 2" xfId="41646"/>
    <cellStyle name="Comma 2 10 3 3 3 3" xfId="31960"/>
    <cellStyle name="Comma 2 10 3 3 3 4" xfId="21903"/>
    <cellStyle name="Comma 2 10 3 3 3 5" xfId="57160"/>
    <cellStyle name="Comma 2 10 3 3 4" xfId="5089"/>
    <cellStyle name="Comma 2 10 3 3 4 2" xfId="13497"/>
    <cellStyle name="Comma 2 10 3 3 4 3" xfId="38845"/>
    <cellStyle name="Comma 2 10 3 3 5" xfId="10697"/>
    <cellStyle name="Comma 2 10 3 3 5 2" xfId="29159"/>
    <cellStyle name="Comma 2 10 3 3 6" xfId="48534"/>
    <cellStyle name="Comma 2 10 3 3 7" xfId="51337"/>
    <cellStyle name="Comma 2 10 3 3 8" xfId="19103"/>
    <cellStyle name="Comma 2 10 3 3 9" xfId="54360"/>
    <cellStyle name="Comma 2 10 3 4" xfId="2237"/>
    <cellStyle name="Comma 2 10 3 4 2" xfId="7888"/>
    <cellStyle name="Comma 2 10 3 4 2 2" xfId="16295"/>
    <cellStyle name="Comma 2 10 3 4 2 2 2" xfId="41640"/>
    <cellStyle name="Comma 2 10 3 4 2 3" xfId="31954"/>
    <cellStyle name="Comma 2 10 3 4 2 4" xfId="21897"/>
    <cellStyle name="Comma 2 10 3 4 2 5" xfId="57154"/>
    <cellStyle name="Comma 2 10 3 4 3" xfId="5083"/>
    <cellStyle name="Comma 2 10 3 4 3 2" xfId="13491"/>
    <cellStyle name="Comma 2 10 3 4 3 3" xfId="38839"/>
    <cellStyle name="Comma 2 10 3 4 4" xfId="10691"/>
    <cellStyle name="Comma 2 10 3 4 4 2" xfId="29153"/>
    <cellStyle name="Comma 2 10 3 4 5" xfId="48528"/>
    <cellStyle name="Comma 2 10 3 4 6" xfId="51331"/>
    <cellStyle name="Comma 2 10 3 4 7" xfId="19097"/>
    <cellStyle name="Comma 2 10 3 4 8" xfId="54354"/>
    <cellStyle name="Comma 2 10 3 5" xfId="7291"/>
    <cellStyle name="Comma 2 10 3 5 2" xfId="15698"/>
    <cellStyle name="Comma 2 10 3 5 2 2" xfId="41043"/>
    <cellStyle name="Comma 2 10 3 5 3" xfId="31357"/>
    <cellStyle name="Comma 2 10 3 5 4" xfId="21300"/>
    <cellStyle name="Comma 2 10 3 5 5" xfId="56557"/>
    <cellStyle name="Comma 2 10 3 6" xfId="4486"/>
    <cellStyle name="Comma 2 10 3 6 2" xfId="12894"/>
    <cellStyle name="Comma 2 10 3 6 2 2" xfId="43585"/>
    <cellStyle name="Comma 2 10 3 6 3" xfId="33899"/>
    <cellStyle name="Comma 2 10 3 6 4" xfId="23933"/>
    <cellStyle name="Comma 2 10 3 7" xfId="10094"/>
    <cellStyle name="Comma 2 10 3 7 2" xfId="45006"/>
    <cellStyle name="Comma 2 10 3 7 3" xfId="35320"/>
    <cellStyle name="Comma 2 10 3 7 4" xfId="25615"/>
    <cellStyle name="Comma 2 10 3 8" xfId="38242"/>
    <cellStyle name="Comma 2 10 3 9" xfId="28556"/>
    <cellStyle name="Comma 2 10 4" xfId="2067"/>
    <cellStyle name="Comma 2 10 4 2" xfId="7721"/>
    <cellStyle name="Comma 2 10 4 2 2" xfId="16128"/>
    <cellStyle name="Comma 2 10 4 2 2 2" xfId="41473"/>
    <cellStyle name="Comma 2 10 4 2 3" xfId="31787"/>
    <cellStyle name="Comma 2 10 4 2 4" xfId="21730"/>
    <cellStyle name="Comma 2 10 4 2 5" xfId="56987"/>
    <cellStyle name="Comma 2 10 4 3" xfId="4916"/>
    <cellStyle name="Comma 2 10 4 3 2" xfId="13324"/>
    <cellStyle name="Comma 2 10 4 3 2 2" xfId="45614"/>
    <cellStyle name="Comma 2 10 4 3 3" xfId="35928"/>
    <cellStyle name="Comma 2 10 4 3 4" xfId="26240"/>
    <cellStyle name="Comma 2 10 4 4" xfId="10524"/>
    <cellStyle name="Comma 2 10 4 4 2" xfId="38672"/>
    <cellStyle name="Comma 2 10 4 5" xfId="28986"/>
    <cellStyle name="Comma 2 10 4 6" xfId="48361"/>
    <cellStyle name="Comma 2 10 4 7" xfId="51164"/>
    <cellStyle name="Comma 2 10 4 8" xfId="18930"/>
    <cellStyle name="Comma 2 10 4 9" xfId="54187"/>
    <cellStyle name="Comma 2 10 5" xfId="2559"/>
    <cellStyle name="Comma 2 10 5 2" xfId="8182"/>
    <cellStyle name="Comma 2 10 5 2 2" xfId="16589"/>
    <cellStyle name="Comma 2 10 5 2 2 2" xfId="41934"/>
    <cellStyle name="Comma 2 10 5 2 3" xfId="32248"/>
    <cellStyle name="Comma 2 10 5 2 4" xfId="22191"/>
    <cellStyle name="Comma 2 10 5 2 5" xfId="57448"/>
    <cellStyle name="Comma 2 10 5 3" xfId="5377"/>
    <cellStyle name="Comma 2 10 5 3 2" xfId="13785"/>
    <cellStyle name="Comma 2 10 5 3 3" xfId="39130"/>
    <cellStyle name="Comma 2 10 5 4" xfId="10982"/>
    <cellStyle name="Comma 2 10 5 4 2" xfId="29444"/>
    <cellStyle name="Comma 2 10 5 5" xfId="48820"/>
    <cellStyle name="Comma 2 10 5 6" xfId="51622"/>
    <cellStyle name="Comma 2 10 5 7" xfId="19388"/>
    <cellStyle name="Comma 2 10 5 8" xfId="54645"/>
    <cellStyle name="Comma 2 10 6" xfId="2987"/>
    <cellStyle name="Comma 2 10 6 2" xfId="8610"/>
    <cellStyle name="Comma 2 10 6 2 2" xfId="17017"/>
    <cellStyle name="Comma 2 10 6 2 2 2" xfId="42362"/>
    <cellStyle name="Comma 2 10 6 2 3" xfId="32676"/>
    <cellStyle name="Comma 2 10 6 2 4" xfId="22619"/>
    <cellStyle name="Comma 2 10 6 2 5" xfId="57876"/>
    <cellStyle name="Comma 2 10 6 3" xfId="5805"/>
    <cellStyle name="Comma 2 10 6 3 2" xfId="14213"/>
    <cellStyle name="Comma 2 10 6 3 3" xfId="39558"/>
    <cellStyle name="Comma 2 10 6 4" xfId="11410"/>
    <cellStyle name="Comma 2 10 6 4 2" xfId="29872"/>
    <cellStyle name="Comma 2 10 6 5" xfId="49248"/>
    <cellStyle name="Comma 2 10 6 6" xfId="52050"/>
    <cellStyle name="Comma 2 10 6 7" xfId="19816"/>
    <cellStyle name="Comma 2 10 6 8" xfId="55073"/>
    <cellStyle name="Comma 2 10 7" xfId="6237"/>
    <cellStyle name="Comma 2 10 7 2" xfId="14644"/>
    <cellStyle name="Comma 2 10 7 2 2" xfId="39989"/>
    <cellStyle name="Comma 2 10 7 3" xfId="30303"/>
    <cellStyle name="Comma 2 10 7 4" xfId="20246"/>
    <cellStyle name="Comma 2 10 7 5" xfId="55503"/>
    <cellStyle name="Comma 2 10 8" xfId="3432"/>
    <cellStyle name="Comma 2 10 8 2" xfId="11840"/>
    <cellStyle name="Comma 2 10 8 2 2" xfId="44407"/>
    <cellStyle name="Comma 2 10 8 3" xfId="34721"/>
    <cellStyle name="Comma 2 10 8 4" xfId="25011"/>
    <cellStyle name="Comma 2 10 9" xfId="9041"/>
    <cellStyle name="Comma 2 10 9 2" xfId="37189"/>
    <cellStyle name="Comma 2 11" xfId="1357"/>
    <cellStyle name="Comma 2 11 10" xfId="47722"/>
    <cellStyle name="Comma 2 11 11" xfId="50525"/>
    <cellStyle name="Comma 2 11 12" xfId="18291"/>
    <cellStyle name="Comma 2 11 13" xfId="53548"/>
    <cellStyle name="Comma 2 11 2" xfId="1858"/>
    <cellStyle name="Comma 2 11 2 10" xfId="53978"/>
    <cellStyle name="Comma 2 11 2 2" xfId="7512"/>
    <cellStyle name="Comma 2 11 2 2 2" xfId="15919"/>
    <cellStyle name="Comma 2 11 2 2 2 2" xfId="46205"/>
    <cellStyle name="Comma 2 11 2 2 2 3" xfId="36519"/>
    <cellStyle name="Comma 2 11 2 2 2 4" xfId="26832"/>
    <cellStyle name="Comma 2 11 2 2 3" xfId="41264"/>
    <cellStyle name="Comma 2 11 2 2 4" xfId="31578"/>
    <cellStyle name="Comma 2 11 2 2 5" xfId="21521"/>
    <cellStyle name="Comma 2 11 2 2 6" xfId="56778"/>
    <cellStyle name="Comma 2 11 2 3" xfId="4707"/>
    <cellStyle name="Comma 2 11 2 3 2" xfId="13115"/>
    <cellStyle name="Comma 2 11 2 3 2 2" xfId="43587"/>
    <cellStyle name="Comma 2 11 2 3 3" xfId="33901"/>
    <cellStyle name="Comma 2 11 2 3 4" xfId="23935"/>
    <cellStyle name="Comma 2 11 2 4" xfId="10315"/>
    <cellStyle name="Comma 2 11 2 4 2" xfId="45005"/>
    <cellStyle name="Comma 2 11 2 4 3" xfId="35319"/>
    <cellStyle name="Comma 2 11 2 4 4" xfId="25614"/>
    <cellStyle name="Comma 2 11 2 5" xfId="38463"/>
    <cellStyle name="Comma 2 11 2 6" xfId="28777"/>
    <cellStyle name="Comma 2 11 2 7" xfId="48152"/>
    <cellStyle name="Comma 2 11 2 8" xfId="50955"/>
    <cellStyle name="Comma 2 11 2 9" xfId="18721"/>
    <cellStyle name="Comma 2 11 3" xfId="2350"/>
    <cellStyle name="Comma 2 11 3 2" xfId="7973"/>
    <cellStyle name="Comma 2 11 3 2 2" xfId="16380"/>
    <cellStyle name="Comma 2 11 3 2 2 2" xfId="41725"/>
    <cellStyle name="Comma 2 11 3 2 3" xfId="32039"/>
    <cellStyle name="Comma 2 11 3 2 4" xfId="21982"/>
    <cellStyle name="Comma 2 11 3 2 5" xfId="57239"/>
    <cellStyle name="Comma 2 11 3 3" xfId="5168"/>
    <cellStyle name="Comma 2 11 3 3 2" xfId="13576"/>
    <cellStyle name="Comma 2 11 3 3 2 2" xfId="45613"/>
    <cellStyle name="Comma 2 11 3 3 3" xfId="35927"/>
    <cellStyle name="Comma 2 11 3 3 4" xfId="26239"/>
    <cellStyle name="Comma 2 11 3 4" xfId="10773"/>
    <cellStyle name="Comma 2 11 3 4 2" xfId="38921"/>
    <cellStyle name="Comma 2 11 3 5" xfId="29235"/>
    <cellStyle name="Comma 2 11 3 6" xfId="48611"/>
    <cellStyle name="Comma 2 11 3 7" xfId="51413"/>
    <cellStyle name="Comma 2 11 3 8" xfId="19179"/>
    <cellStyle name="Comma 2 11 3 9" xfId="54436"/>
    <cellStyle name="Comma 2 11 4" xfId="2778"/>
    <cellStyle name="Comma 2 11 4 2" xfId="8401"/>
    <cellStyle name="Comma 2 11 4 2 2" xfId="16808"/>
    <cellStyle name="Comma 2 11 4 2 2 2" xfId="42153"/>
    <cellStyle name="Comma 2 11 4 2 3" xfId="32467"/>
    <cellStyle name="Comma 2 11 4 2 4" xfId="22410"/>
    <cellStyle name="Comma 2 11 4 2 5" xfId="57667"/>
    <cellStyle name="Comma 2 11 4 3" xfId="5596"/>
    <cellStyle name="Comma 2 11 4 3 2" xfId="14004"/>
    <cellStyle name="Comma 2 11 4 3 3" xfId="39349"/>
    <cellStyle name="Comma 2 11 4 4" xfId="11201"/>
    <cellStyle name="Comma 2 11 4 4 2" xfId="29663"/>
    <cellStyle name="Comma 2 11 4 5" xfId="49039"/>
    <cellStyle name="Comma 2 11 4 6" xfId="51841"/>
    <cellStyle name="Comma 2 11 4 7" xfId="19607"/>
    <cellStyle name="Comma 2 11 4 8" xfId="54864"/>
    <cellStyle name="Comma 2 11 5" xfId="7082"/>
    <cellStyle name="Comma 2 11 5 2" xfId="15489"/>
    <cellStyle name="Comma 2 11 5 2 2" xfId="40834"/>
    <cellStyle name="Comma 2 11 5 3" xfId="31148"/>
    <cellStyle name="Comma 2 11 5 4" xfId="21091"/>
    <cellStyle name="Comma 2 11 5 5" xfId="56348"/>
    <cellStyle name="Comma 2 11 6" xfId="4277"/>
    <cellStyle name="Comma 2 11 6 2" xfId="12685"/>
    <cellStyle name="Comma 2 11 6 2 2" xfId="43586"/>
    <cellStyle name="Comma 2 11 6 3" xfId="33900"/>
    <cellStyle name="Comma 2 11 6 4" xfId="23934"/>
    <cellStyle name="Comma 2 11 7" xfId="9885"/>
    <cellStyle name="Comma 2 11 7 2" xfId="44406"/>
    <cellStyle name="Comma 2 11 7 3" xfId="34720"/>
    <cellStyle name="Comma 2 11 7 4" xfId="25010"/>
    <cellStyle name="Comma 2 11 8" xfId="38033"/>
    <cellStyle name="Comma 2 11 9" xfId="28347"/>
    <cellStyle name="Comma 2 12" xfId="356"/>
    <cellStyle name="Comma 2 12 10" xfId="3434"/>
    <cellStyle name="Comma 2 12 10 2" xfId="11842"/>
    <cellStyle name="Comma 2 12 10 2 2" xfId="42665"/>
    <cellStyle name="Comma 2 12 10 3" xfId="32979"/>
    <cellStyle name="Comma 2 12 10 4" xfId="22922"/>
    <cellStyle name="Comma 2 12 11" xfId="9043"/>
    <cellStyle name="Comma 2 12 11 2" xfId="42952"/>
    <cellStyle name="Comma 2 12 11 3" xfId="33266"/>
    <cellStyle name="Comma 2 12 11 4" xfId="23209"/>
    <cellStyle name="Comma 2 12 12" xfId="25013"/>
    <cellStyle name="Comma 2 12 12 2" xfId="44409"/>
    <cellStyle name="Comma 2 12 12 3" xfId="34723"/>
    <cellStyle name="Comma 2 12 13" xfId="37191"/>
    <cellStyle name="Comma 2 12 14" xfId="27505"/>
    <cellStyle name="Comma 2 12 15" xfId="46878"/>
    <cellStyle name="Comma 2 12 16" xfId="49683"/>
    <cellStyle name="Comma 2 12 17" xfId="17449"/>
    <cellStyle name="Comma 2 12 18" xfId="52353"/>
    <cellStyle name="Comma 2 12 19" xfId="52706"/>
    <cellStyle name="Comma 2 12 2" xfId="357"/>
    <cellStyle name="Comma 2 12 2 10" xfId="25014"/>
    <cellStyle name="Comma 2 12 2 10 2" xfId="44410"/>
    <cellStyle name="Comma 2 12 2 10 3" xfId="34724"/>
    <cellStyle name="Comma 2 12 2 11" xfId="37192"/>
    <cellStyle name="Comma 2 12 2 12" xfId="27506"/>
    <cellStyle name="Comma 2 12 2 13" xfId="46879"/>
    <cellStyle name="Comma 2 12 2 14" xfId="49684"/>
    <cellStyle name="Comma 2 12 2 15" xfId="17450"/>
    <cellStyle name="Comma 2 12 2 16" xfId="52354"/>
    <cellStyle name="Comma 2 12 2 17" xfId="52707"/>
    <cellStyle name="Comma 2 12 2 2" xfId="1596"/>
    <cellStyle name="Comma 2 12 2 2 10" xfId="53760"/>
    <cellStyle name="Comma 2 12 2 2 2" xfId="7294"/>
    <cellStyle name="Comma 2 12 2 2 2 2" xfId="15701"/>
    <cellStyle name="Comma 2 12 2 2 2 2 2" xfId="46504"/>
    <cellStyle name="Comma 2 12 2 2 2 2 3" xfId="36818"/>
    <cellStyle name="Comma 2 12 2 2 2 2 4" xfId="27131"/>
    <cellStyle name="Comma 2 12 2 2 2 3" xfId="25914"/>
    <cellStyle name="Comma 2 12 2 2 2 3 2" xfId="45304"/>
    <cellStyle name="Comma 2 12 2 2 2 3 3" xfId="35618"/>
    <cellStyle name="Comma 2 12 2 2 2 4" xfId="41046"/>
    <cellStyle name="Comma 2 12 2 2 2 5" xfId="31360"/>
    <cellStyle name="Comma 2 12 2 2 2 6" xfId="21303"/>
    <cellStyle name="Comma 2 12 2 2 2 7" xfId="56560"/>
    <cellStyle name="Comma 2 12 2 2 3" xfId="4489"/>
    <cellStyle name="Comma 2 12 2 2 3 2" xfId="12897"/>
    <cellStyle name="Comma 2 12 2 2 3 2 2" xfId="45911"/>
    <cellStyle name="Comma 2 12 2 2 3 2 3" xfId="36225"/>
    <cellStyle name="Comma 2 12 2 2 3 2 4" xfId="26537"/>
    <cellStyle name="Comma 2 12 2 2 3 3" xfId="43588"/>
    <cellStyle name="Comma 2 12 2 2 3 4" xfId="33902"/>
    <cellStyle name="Comma 2 12 2 2 3 5" xfId="23936"/>
    <cellStyle name="Comma 2 12 2 2 4" xfId="10097"/>
    <cellStyle name="Comma 2 12 2 2 4 2" xfId="44711"/>
    <cellStyle name="Comma 2 12 2 2 4 3" xfId="35025"/>
    <cellStyle name="Comma 2 12 2 2 4 4" xfId="25316"/>
    <cellStyle name="Comma 2 12 2 2 5" xfId="38245"/>
    <cellStyle name="Comma 2 12 2 2 6" xfId="28559"/>
    <cellStyle name="Comma 2 12 2 2 7" xfId="47934"/>
    <cellStyle name="Comma 2 12 2 2 8" xfId="50737"/>
    <cellStyle name="Comma 2 12 2 2 9" xfId="18503"/>
    <cellStyle name="Comma 2 12 2 3" xfId="1005"/>
    <cellStyle name="Comma 2 12 2 3 10" xfId="53210"/>
    <cellStyle name="Comma 2 12 2 3 2" xfId="6744"/>
    <cellStyle name="Comma 2 12 2 3 2 2" xfId="15151"/>
    <cellStyle name="Comma 2 12 2 3 2 2 2" xfId="46209"/>
    <cellStyle name="Comma 2 12 2 3 2 2 3" xfId="36523"/>
    <cellStyle name="Comma 2 12 2 3 2 2 4" xfId="26836"/>
    <cellStyle name="Comma 2 12 2 3 2 3" xfId="40496"/>
    <cellStyle name="Comma 2 12 2 3 2 4" xfId="30810"/>
    <cellStyle name="Comma 2 12 2 3 2 5" xfId="20753"/>
    <cellStyle name="Comma 2 12 2 3 2 6" xfId="56010"/>
    <cellStyle name="Comma 2 12 2 3 3" xfId="3939"/>
    <cellStyle name="Comma 2 12 2 3 3 2" xfId="12347"/>
    <cellStyle name="Comma 2 12 2 3 3 2 2" xfId="43589"/>
    <cellStyle name="Comma 2 12 2 3 3 3" xfId="33903"/>
    <cellStyle name="Comma 2 12 2 3 3 4" xfId="23937"/>
    <cellStyle name="Comma 2 12 2 3 4" xfId="9547"/>
    <cellStyle name="Comma 2 12 2 3 4 2" xfId="45009"/>
    <cellStyle name="Comma 2 12 2 3 4 3" xfId="35323"/>
    <cellStyle name="Comma 2 12 2 3 4 4" xfId="25618"/>
    <cellStyle name="Comma 2 12 2 3 5" xfId="37695"/>
    <cellStyle name="Comma 2 12 2 3 6" xfId="28009"/>
    <cellStyle name="Comma 2 12 2 3 7" xfId="47384"/>
    <cellStyle name="Comma 2 12 2 3 8" xfId="50187"/>
    <cellStyle name="Comma 2 12 2 3 9" xfId="17953"/>
    <cellStyle name="Comma 2 12 2 4" xfId="2070"/>
    <cellStyle name="Comma 2 12 2 4 10" xfId="54190"/>
    <cellStyle name="Comma 2 12 2 4 2" xfId="7724"/>
    <cellStyle name="Comma 2 12 2 4 2 2" xfId="16131"/>
    <cellStyle name="Comma 2 12 2 4 2 2 2" xfId="41476"/>
    <cellStyle name="Comma 2 12 2 4 2 3" xfId="31790"/>
    <cellStyle name="Comma 2 12 2 4 2 4" xfId="21733"/>
    <cellStyle name="Comma 2 12 2 4 2 5" xfId="56990"/>
    <cellStyle name="Comma 2 12 2 4 3" xfId="4919"/>
    <cellStyle name="Comma 2 12 2 4 3 2" xfId="13327"/>
    <cellStyle name="Comma 2 12 2 4 3 2 2" xfId="43590"/>
    <cellStyle name="Comma 2 12 2 4 3 3" xfId="33904"/>
    <cellStyle name="Comma 2 12 2 4 3 4" xfId="23938"/>
    <cellStyle name="Comma 2 12 2 4 4" xfId="10527"/>
    <cellStyle name="Comma 2 12 2 4 4 2" xfId="45617"/>
    <cellStyle name="Comma 2 12 2 4 4 3" xfId="35931"/>
    <cellStyle name="Comma 2 12 2 4 4 4" xfId="26243"/>
    <cellStyle name="Comma 2 12 2 4 5" xfId="38675"/>
    <cellStyle name="Comma 2 12 2 4 6" xfId="28989"/>
    <cellStyle name="Comma 2 12 2 4 7" xfId="48364"/>
    <cellStyle name="Comma 2 12 2 4 8" xfId="51167"/>
    <cellStyle name="Comma 2 12 2 4 9" xfId="18933"/>
    <cellStyle name="Comma 2 12 2 5" xfId="2562"/>
    <cellStyle name="Comma 2 12 2 5 2" xfId="8185"/>
    <cellStyle name="Comma 2 12 2 5 2 2" xfId="16592"/>
    <cellStyle name="Comma 2 12 2 5 2 2 2" xfId="41937"/>
    <cellStyle name="Comma 2 12 2 5 2 3" xfId="32251"/>
    <cellStyle name="Comma 2 12 2 5 2 4" xfId="22194"/>
    <cellStyle name="Comma 2 12 2 5 2 5" xfId="57451"/>
    <cellStyle name="Comma 2 12 2 5 3" xfId="5380"/>
    <cellStyle name="Comma 2 12 2 5 3 2" xfId="13788"/>
    <cellStyle name="Comma 2 12 2 5 3 3" xfId="39133"/>
    <cellStyle name="Comma 2 12 2 5 4" xfId="10985"/>
    <cellStyle name="Comma 2 12 2 5 4 2" xfId="29447"/>
    <cellStyle name="Comma 2 12 2 5 5" xfId="48823"/>
    <cellStyle name="Comma 2 12 2 5 6" xfId="51625"/>
    <cellStyle name="Comma 2 12 2 5 7" xfId="19391"/>
    <cellStyle name="Comma 2 12 2 5 8" xfId="54648"/>
    <cellStyle name="Comma 2 12 2 6" xfId="2990"/>
    <cellStyle name="Comma 2 12 2 6 2" xfId="8613"/>
    <cellStyle name="Comma 2 12 2 6 2 2" xfId="17020"/>
    <cellStyle name="Comma 2 12 2 6 2 2 2" xfId="42365"/>
    <cellStyle name="Comma 2 12 2 6 2 3" xfId="32679"/>
    <cellStyle name="Comma 2 12 2 6 2 4" xfId="22622"/>
    <cellStyle name="Comma 2 12 2 6 2 5" xfId="57879"/>
    <cellStyle name="Comma 2 12 2 6 3" xfId="5808"/>
    <cellStyle name="Comma 2 12 2 6 3 2" xfId="14216"/>
    <cellStyle name="Comma 2 12 2 6 3 3" xfId="39561"/>
    <cellStyle name="Comma 2 12 2 6 4" xfId="11413"/>
    <cellStyle name="Comma 2 12 2 6 4 2" xfId="29875"/>
    <cellStyle name="Comma 2 12 2 6 5" xfId="49251"/>
    <cellStyle name="Comma 2 12 2 6 6" xfId="52053"/>
    <cellStyle name="Comma 2 12 2 6 7" xfId="19819"/>
    <cellStyle name="Comma 2 12 2 6 8" xfId="55076"/>
    <cellStyle name="Comma 2 12 2 7" xfId="6240"/>
    <cellStyle name="Comma 2 12 2 7 2" xfId="14647"/>
    <cellStyle name="Comma 2 12 2 7 2 2" xfId="39992"/>
    <cellStyle name="Comma 2 12 2 7 3" xfId="30306"/>
    <cellStyle name="Comma 2 12 2 7 4" xfId="20249"/>
    <cellStyle name="Comma 2 12 2 7 5" xfId="55506"/>
    <cellStyle name="Comma 2 12 2 8" xfId="3435"/>
    <cellStyle name="Comma 2 12 2 8 2" xfId="11843"/>
    <cellStyle name="Comma 2 12 2 8 2 2" xfId="42666"/>
    <cellStyle name="Comma 2 12 2 8 3" xfId="32980"/>
    <cellStyle name="Comma 2 12 2 8 4" xfId="22923"/>
    <cellStyle name="Comma 2 12 2 9" xfId="9044"/>
    <cellStyle name="Comma 2 12 2 9 2" xfId="42953"/>
    <cellStyle name="Comma 2 12 2 9 3" xfId="33267"/>
    <cellStyle name="Comma 2 12 2 9 4" xfId="23210"/>
    <cellStyle name="Comma 2 12 3" xfId="358"/>
    <cellStyle name="Comma 2 12 3 10" xfId="46880"/>
    <cellStyle name="Comma 2 12 3 11" xfId="49685"/>
    <cellStyle name="Comma 2 12 3 12" xfId="17451"/>
    <cellStyle name="Comma 2 12 3 13" xfId="52708"/>
    <cellStyle name="Comma 2 12 3 2" xfId="1597"/>
    <cellStyle name="Comma 2 12 3 2 10" xfId="53761"/>
    <cellStyle name="Comma 2 12 3 2 2" xfId="7295"/>
    <cellStyle name="Comma 2 12 3 2 2 2" xfId="15702"/>
    <cellStyle name="Comma 2 12 3 2 2 2 2" xfId="46210"/>
    <cellStyle name="Comma 2 12 3 2 2 2 3" xfId="36524"/>
    <cellStyle name="Comma 2 12 3 2 2 2 4" xfId="26837"/>
    <cellStyle name="Comma 2 12 3 2 2 3" xfId="41047"/>
    <cellStyle name="Comma 2 12 3 2 2 4" xfId="31361"/>
    <cellStyle name="Comma 2 12 3 2 2 5" xfId="21304"/>
    <cellStyle name="Comma 2 12 3 2 2 6" xfId="56561"/>
    <cellStyle name="Comma 2 12 3 2 3" xfId="4490"/>
    <cellStyle name="Comma 2 12 3 2 3 2" xfId="12898"/>
    <cellStyle name="Comma 2 12 3 2 3 2 2" xfId="43591"/>
    <cellStyle name="Comma 2 12 3 2 3 3" xfId="33905"/>
    <cellStyle name="Comma 2 12 3 2 3 4" xfId="23939"/>
    <cellStyle name="Comma 2 12 3 2 4" xfId="10098"/>
    <cellStyle name="Comma 2 12 3 2 4 2" xfId="45010"/>
    <cellStyle name="Comma 2 12 3 2 4 3" xfId="35324"/>
    <cellStyle name="Comma 2 12 3 2 4 4" xfId="25619"/>
    <cellStyle name="Comma 2 12 3 2 5" xfId="38246"/>
    <cellStyle name="Comma 2 12 3 2 6" xfId="28560"/>
    <cellStyle name="Comma 2 12 3 2 7" xfId="47935"/>
    <cellStyle name="Comma 2 12 3 2 8" xfId="50738"/>
    <cellStyle name="Comma 2 12 3 2 9" xfId="18504"/>
    <cellStyle name="Comma 2 12 3 3" xfId="2071"/>
    <cellStyle name="Comma 2 12 3 3 2" xfId="7725"/>
    <cellStyle name="Comma 2 12 3 3 2 2" xfId="16132"/>
    <cellStyle name="Comma 2 12 3 3 2 2 2" xfId="41477"/>
    <cellStyle name="Comma 2 12 3 3 2 3" xfId="31791"/>
    <cellStyle name="Comma 2 12 3 3 2 4" xfId="21734"/>
    <cellStyle name="Comma 2 12 3 3 2 5" xfId="56991"/>
    <cellStyle name="Comma 2 12 3 3 3" xfId="4920"/>
    <cellStyle name="Comma 2 12 3 3 3 2" xfId="13328"/>
    <cellStyle name="Comma 2 12 3 3 3 2 2" xfId="45618"/>
    <cellStyle name="Comma 2 12 3 3 3 3" xfId="35932"/>
    <cellStyle name="Comma 2 12 3 3 3 4" xfId="26244"/>
    <cellStyle name="Comma 2 12 3 3 4" xfId="10528"/>
    <cellStyle name="Comma 2 12 3 3 4 2" xfId="38676"/>
    <cellStyle name="Comma 2 12 3 3 5" xfId="28990"/>
    <cellStyle name="Comma 2 12 3 3 6" xfId="48365"/>
    <cellStyle name="Comma 2 12 3 3 7" xfId="51168"/>
    <cellStyle name="Comma 2 12 3 3 8" xfId="18934"/>
    <cellStyle name="Comma 2 12 3 3 9" xfId="54191"/>
    <cellStyle name="Comma 2 12 3 4" xfId="2563"/>
    <cellStyle name="Comma 2 12 3 4 2" xfId="8186"/>
    <cellStyle name="Comma 2 12 3 4 2 2" xfId="16593"/>
    <cellStyle name="Comma 2 12 3 4 2 2 2" xfId="41938"/>
    <cellStyle name="Comma 2 12 3 4 2 3" xfId="32252"/>
    <cellStyle name="Comma 2 12 3 4 2 4" xfId="22195"/>
    <cellStyle name="Comma 2 12 3 4 2 5" xfId="57452"/>
    <cellStyle name="Comma 2 12 3 4 3" xfId="5381"/>
    <cellStyle name="Comma 2 12 3 4 3 2" xfId="13789"/>
    <cellStyle name="Comma 2 12 3 4 3 3" xfId="39134"/>
    <cellStyle name="Comma 2 12 3 4 4" xfId="10986"/>
    <cellStyle name="Comma 2 12 3 4 4 2" xfId="29448"/>
    <cellStyle name="Comma 2 12 3 4 5" xfId="48824"/>
    <cellStyle name="Comma 2 12 3 4 6" xfId="51626"/>
    <cellStyle name="Comma 2 12 3 4 7" xfId="19392"/>
    <cellStyle name="Comma 2 12 3 4 8" xfId="54649"/>
    <cellStyle name="Comma 2 12 3 5" xfId="2991"/>
    <cellStyle name="Comma 2 12 3 5 2" xfId="8614"/>
    <cellStyle name="Comma 2 12 3 5 2 2" xfId="17021"/>
    <cellStyle name="Comma 2 12 3 5 2 2 2" xfId="42366"/>
    <cellStyle name="Comma 2 12 3 5 2 3" xfId="32680"/>
    <cellStyle name="Comma 2 12 3 5 2 4" xfId="22623"/>
    <cellStyle name="Comma 2 12 3 5 2 5" xfId="57880"/>
    <cellStyle name="Comma 2 12 3 5 3" xfId="5809"/>
    <cellStyle name="Comma 2 12 3 5 3 2" xfId="14217"/>
    <cellStyle name="Comma 2 12 3 5 3 3" xfId="39562"/>
    <cellStyle name="Comma 2 12 3 5 4" xfId="11414"/>
    <cellStyle name="Comma 2 12 3 5 4 2" xfId="29876"/>
    <cellStyle name="Comma 2 12 3 5 5" xfId="49252"/>
    <cellStyle name="Comma 2 12 3 5 6" xfId="52054"/>
    <cellStyle name="Comma 2 12 3 5 7" xfId="19820"/>
    <cellStyle name="Comma 2 12 3 5 8" xfId="55077"/>
    <cellStyle name="Comma 2 12 3 6" xfId="6241"/>
    <cellStyle name="Comma 2 12 3 6 2" xfId="14648"/>
    <cellStyle name="Comma 2 12 3 6 2 2" xfId="39993"/>
    <cellStyle name="Comma 2 12 3 6 3" xfId="30307"/>
    <cellStyle name="Comma 2 12 3 6 4" xfId="20250"/>
    <cellStyle name="Comma 2 12 3 6 5" xfId="55507"/>
    <cellStyle name="Comma 2 12 3 7" xfId="3436"/>
    <cellStyle name="Comma 2 12 3 7 2" xfId="11844"/>
    <cellStyle name="Comma 2 12 3 7 2 2" xfId="44411"/>
    <cellStyle name="Comma 2 12 3 7 3" xfId="34725"/>
    <cellStyle name="Comma 2 12 3 7 4" xfId="25015"/>
    <cellStyle name="Comma 2 12 3 8" xfId="9045"/>
    <cellStyle name="Comma 2 12 3 8 2" xfId="37193"/>
    <cellStyle name="Comma 2 12 3 9" xfId="27507"/>
    <cellStyle name="Comma 2 12 4" xfId="1595"/>
    <cellStyle name="Comma 2 12 4 10" xfId="53759"/>
    <cellStyle name="Comma 2 12 4 2" xfId="7293"/>
    <cellStyle name="Comma 2 12 4 2 2" xfId="15700"/>
    <cellStyle name="Comma 2 12 4 2 2 2" xfId="46503"/>
    <cellStyle name="Comma 2 12 4 2 2 3" xfId="36817"/>
    <cellStyle name="Comma 2 12 4 2 2 4" xfId="27130"/>
    <cellStyle name="Comma 2 12 4 2 3" xfId="25913"/>
    <cellStyle name="Comma 2 12 4 2 3 2" xfId="45303"/>
    <cellStyle name="Comma 2 12 4 2 3 3" xfId="35617"/>
    <cellStyle name="Comma 2 12 4 2 4" xfId="41045"/>
    <cellStyle name="Comma 2 12 4 2 5" xfId="31359"/>
    <cellStyle name="Comma 2 12 4 2 6" xfId="21302"/>
    <cellStyle name="Comma 2 12 4 2 7" xfId="56559"/>
    <cellStyle name="Comma 2 12 4 3" xfId="4488"/>
    <cellStyle name="Comma 2 12 4 3 2" xfId="12896"/>
    <cellStyle name="Comma 2 12 4 3 2 2" xfId="45910"/>
    <cellStyle name="Comma 2 12 4 3 2 3" xfId="36224"/>
    <cellStyle name="Comma 2 12 4 3 2 4" xfId="26536"/>
    <cellStyle name="Comma 2 12 4 3 3" xfId="43592"/>
    <cellStyle name="Comma 2 12 4 3 4" xfId="33906"/>
    <cellStyle name="Comma 2 12 4 3 5" xfId="23940"/>
    <cellStyle name="Comma 2 12 4 4" xfId="10096"/>
    <cellStyle name="Comma 2 12 4 4 2" xfId="44710"/>
    <cellStyle name="Comma 2 12 4 4 3" xfId="35024"/>
    <cellStyle name="Comma 2 12 4 4 4" xfId="25315"/>
    <cellStyle name="Comma 2 12 4 5" xfId="38244"/>
    <cellStyle name="Comma 2 12 4 6" xfId="28558"/>
    <cellStyle name="Comma 2 12 4 7" xfId="47933"/>
    <cellStyle name="Comma 2 12 4 8" xfId="50736"/>
    <cellStyle name="Comma 2 12 4 9" xfId="18502"/>
    <cellStyle name="Comma 2 12 5" xfId="1004"/>
    <cellStyle name="Comma 2 12 5 10" xfId="53209"/>
    <cellStyle name="Comma 2 12 5 2" xfId="6743"/>
    <cellStyle name="Comma 2 12 5 2 2" xfId="15150"/>
    <cellStyle name="Comma 2 12 5 2 2 2" xfId="46208"/>
    <cellStyle name="Comma 2 12 5 2 2 3" xfId="36522"/>
    <cellStyle name="Comma 2 12 5 2 2 4" xfId="26835"/>
    <cellStyle name="Comma 2 12 5 2 3" xfId="40495"/>
    <cellStyle name="Comma 2 12 5 2 4" xfId="30809"/>
    <cellStyle name="Comma 2 12 5 2 5" xfId="20752"/>
    <cellStyle name="Comma 2 12 5 2 6" xfId="56009"/>
    <cellStyle name="Comma 2 12 5 3" xfId="3938"/>
    <cellStyle name="Comma 2 12 5 3 2" xfId="12346"/>
    <cellStyle name="Comma 2 12 5 3 2 2" xfId="43593"/>
    <cellStyle name="Comma 2 12 5 3 3" xfId="33907"/>
    <cellStyle name="Comma 2 12 5 3 4" xfId="23941"/>
    <cellStyle name="Comma 2 12 5 4" xfId="9546"/>
    <cellStyle name="Comma 2 12 5 4 2" xfId="45008"/>
    <cellStyle name="Comma 2 12 5 4 3" xfId="35322"/>
    <cellStyle name="Comma 2 12 5 4 4" xfId="25617"/>
    <cellStyle name="Comma 2 12 5 5" xfId="37694"/>
    <cellStyle name="Comma 2 12 5 6" xfId="28008"/>
    <cellStyle name="Comma 2 12 5 7" xfId="47383"/>
    <cellStyle name="Comma 2 12 5 8" xfId="50186"/>
    <cellStyle name="Comma 2 12 5 9" xfId="17952"/>
    <cellStyle name="Comma 2 12 6" xfId="2069"/>
    <cellStyle name="Comma 2 12 6 2" xfId="7723"/>
    <cellStyle name="Comma 2 12 6 2 2" xfId="16130"/>
    <cellStyle name="Comma 2 12 6 2 2 2" xfId="41475"/>
    <cellStyle name="Comma 2 12 6 2 3" xfId="31789"/>
    <cellStyle name="Comma 2 12 6 2 4" xfId="21732"/>
    <cellStyle name="Comma 2 12 6 2 5" xfId="56989"/>
    <cellStyle name="Comma 2 12 6 3" xfId="4918"/>
    <cellStyle name="Comma 2 12 6 3 2" xfId="13326"/>
    <cellStyle name="Comma 2 12 6 3 2 2" xfId="45616"/>
    <cellStyle name="Comma 2 12 6 3 3" xfId="35930"/>
    <cellStyle name="Comma 2 12 6 3 4" xfId="26242"/>
    <cellStyle name="Comma 2 12 6 4" xfId="10526"/>
    <cellStyle name="Comma 2 12 6 4 2" xfId="38674"/>
    <cellStyle name="Comma 2 12 6 5" xfId="28988"/>
    <cellStyle name="Comma 2 12 6 6" xfId="48363"/>
    <cellStyle name="Comma 2 12 6 7" xfId="51166"/>
    <cellStyle name="Comma 2 12 6 8" xfId="18932"/>
    <cellStyle name="Comma 2 12 6 9" xfId="54189"/>
    <cellStyle name="Comma 2 12 7" xfId="2561"/>
    <cellStyle name="Comma 2 12 7 2" xfId="8184"/>
    <cellStyle name="Comma 2 12 7 2 2" xfId="16591"/>
    <cellStyle name="Comma 2 12 7 2 2 2" xfId="41936"/>
    <cellStyle name="Comma 2 12 7 2 3" xfId="32250"/>
    <cellStyle name="Comma 2 12 7 2 4" xfId="22193"/>
    <cellStyle name="Comma 2 12 7 2 5" xfId="57450"/>
    <cellStyle name="Comma 2 12 7 3" xfId="5379"/>
    <cellStyle name="Comma 2 12 7 3 2" xfId="13787"/>
    <cellStyle name="Comma 2 12 7 3 3" xfId="39132"/>
    <cellStyle name="Comma 2 12 7 4" xfId="10984"/>
    <cellStyle name="Comma 2 12 7 4 2" xfId="29446"/>
    <cellStyle name="Comma 2 12 7 5" xfId="48822"/>
    <cellStyle name="Comma 2 12 7 6" xfId="51624"/>
    <cellStyle name="Comma 2 12 7 7" xfId="19390"/>
    <cellStyle name="Comma 2 12 7 8" xfId="54647"/>
    <cellStyle name="Comma 2 12 8" xfId="2989"/>
    <cellStyle name="Comma 2 12 8 2" xfId="8612"/>
    <cellStyle name="Comma 2 12 8 2 2" xfId="17019"/>
    <cellStyle name="Comma 2 12 8 2 2 2" xfId="42364"/>
    <cellStyle name="Comma 2 12 8 2 3" xfId="32678"/>
    <cellStyle name="Comma 2 12 8 2 4" xfId="22621"/>
    <cellStyle name="Comma 2 12 8 2 5" xfId="57878"/>
    <cellStyle name="Comma 2 12 8 3" xfId="5807"/>
    <cellStyle name="Comma 2 12 8 3 2" xfId="14215"/>
    <cellStyle name="Comma 2 12 8 3 3" xfId="39560"/>
    <cellStyle name="Comma 2 12 8 4" xfId="11412"/>
    <cellStyle name="Comma 2 12 8 4 2" xfId="29874"/>
    <cellStyle name="Comma 2 12 8 5" xfId="49250"/>
    <cellStyle name="Comma 2 12 8 6" xfId="52052"/>
    <cellStyle name="Comma 2 12 8 7" xfId="19818"/>
    <cellStyle name="Comma 2 12 8 8" xfId="55075"/>
    <cellStyle name="Comma 2 12 9" xfId="6239"/>
    <cellStyle name="Comma 2 12 9 2" xfId="14646"/>
    <cellStyle name="Comma 2 12 9 2 2" xfId="39991"/>
    <cellStyle name="Comma 2 12 9 3" xfId="30305"/>
    <cellStyle name="Comma 2 12 9 4" xfId="20248"/>
    <cellStyle name="Comma 2 12 9 5" xfId="55505"/>
    <cellStyle name="Comma 2 13" xfId="1310"/>
    <cellStyle name="Comma 2 13 2" xfId="7042"/>
    <cellStyle name="Comma 2 13 2 2" xfId="15449"/>
    <cellStyle name="Comma 2 13 2 2 2" xfId="43595"/>
    <cellStyle name="Comma 2 13 2 2 3" xfId="33909"/>
    <cellStyle name="Comma 2 13 2 2 4" xfId="23943"/>
    <cellStyle name="Comma 2 13 2 3" xfId="40794"/>
    <cellStyle name="Comma 2 13 2 4" xfId="31108"/>
    <cellStyle name="Comma 2 13 2 5" xfId="21051"/>
    <cellStyle name="Comma 2 13 2 6" xfId="56308"/>
    <cellStyle name="Comma 2 13 3" xfId="4237"/>
    <cellStyle name="Comma 2 13 3 2" xfId="12645"/>
    <cellStyle name="Comma 2 13 3 2 2" xfId="43594"/>
    <cellStyle name="Comma 2 13 3 3" xfId="33908"/>
    <cellStyle name="Comma 2 13 3 4" xfId="23942"/>
    <cellStyle name="Comma 2 13 4" xfId="9845"/>
    <cellStyle name="Comma 2 13 4 2" xfId="37993"/>
    <cellStyle name="Comma 2 13 5" xfId="28307"/>
    <cellStyle name="Comma 2 13 6" xfId="47682"/>
    <cellStyle name="Comma 2 13 7" xfId="50485"/>
    <cellStyle name="Comma 2 13 8" xfId="18251"/>
    <cellStyle name="Comma 2 13 9" xfId="53508"/>
    <cellStyle name="Comma 2 14" xfId="1818"/>
    <cellStyle name="Comma 2 14 2" xfId="7472"/>
    <cellStyle name="Comma 2 14 2 2" xfId="15879"/>
    <cellStyle name="Comma 2 14 2 2 2" xfId="41224"/>
    <cellStyle name="Comma 2 14 2 3" xfId="31538"/>
    <cellStyle name="Comma 2 14 2 4" xfId="21481"/>
    <cellStyle name="Comma 2 14 2 5" xfId="56738"/>
    <cellStyle name="Comma 2 14 3" xfId="4667"/>
    <cellStyle name="Comma 2 14 3 2" xfId="13075"/>
    <cellStyle name="Comma 2 14 3 2 2" xfId="43596"/>
    <cellStyle name="Comma 2 14 3 3" xfId="33910"/>
    <cellStyle name="Comma 2 14 3 4" xfId="23944"/>
    <cellStyle name="Comma 2 14 4" xfId="10275"/>
    <cellStyle name="Comma 2 14 4 2" xfId="38423"/>
    <cellStyle name="Comma 2 14 5" xfId="28737"/>
    <cellStyle name="Comma 2 14 6" xfId="48112"/>
    <cellStyle name="Comma 2 14 7" xfId="50915"/>
    <cellStyle name="Comma 2 14 8" xfId="18681"/>
    <cellStyle name="Comma 2 14 9" xfId="53938"/>
    <cellStyle name="Comma 2 15" xfId="2310"/>
    <cellStyle name="Comma 2 15 2" xfId="7933"/>
    <cellStyle name="Comma 2 15 2 2" xfId="16340"/>
    <cellStyle name="Comma 2 15 2 2 2" xfId="41685"/>
    <cellStyle name="Comma 2 15 2 3" xfId="31999"/>
    <cellStyle name="Comma 2 15 2 4" xfId="21942"/>
    <cellStyle name="Comma 2 15 2 5" xfId="57199"/>
    <cellStyle name="Comma 2 15 3" xfId="5128"/>
    <cellStyle name="Comma 2 15 3 2" xfId="13536"/>
    <cellStyle name="Comma 2 15 3 3" xfId="38881"/>
    <cellStyle name="Comma 2 15 4" xfId="10733"/>
    <cellStyle name="Comma 2 15 4 2" xfId="29195"/>
    <cellStyle name="Comma 2 15 5" xfId="48571"/>
    <cellStyle name="Comma 2 15 6" xfId="51373"/>
    <cellStyle name="Comma 2 15 7" xfId="19139"/>
    <cellStyle name="Comma 2 15 8" xfId="54396"/>
    <cellStyle name="Comma 2 16" xfId="2738"/>
    <cellStyle name="Comma 2 16 2" xfId="8361"/>
    <cellStyle name="Comma 2 16 2 2" xfId="16768"/>
    <cellStyle name="Comma 2 16 2 2 2" xfId="42113"/>
    <cellStyle name="Comma 2 16 2 3" xfId="32427"/>
    <cellStyle name="Comma 2 16 2 4" xfId="22370"/>
    <cellStyle name="Comma 2 16 2 5" xfId="57627"/>
    <cellStyle name="Comma 2 16 3" xfId="5556"/>
    <cellStyle name="Comma 2 16 3 2" xfId="13964"/>
    <cellStyle name="Comma 2 16 3 3" xfId="39309"/>
    <cellStyle name="Comma 2 16 4" xfId="11161"/>
    <cellStyle name="Comma 2 16 4 2" xfId="29623"/>
    <cellStyle name="Comma 2 16 5" xfId="48999"/>
    <cellStyle name="Comma 2 16 6" xfId="51801"/>
    <cellStyle name="Comma 2 16 7" xfId="19567"/>
    <cellStyle name="Comma 2 16 8" xfId="54824"/>
    <cellStyle name="Comma 2 17" xfId="6236"/>
    <cellStyle name="Comma 2 17 2" xfId="14643"/>
    <cellStyle name="Comma 2 17 2 2" xfId="39988"/>
    <cellStyle name="Comma 2 17 3" xfId="30302"/>
    <cellStyle name="Comma 2 17 4" xfId="20245"/>
    <cellStyle name="Comma 2 17 5" xfId="55502"/>
    <cellStyle name="Comma 2 18" xfId="3431"/>
    <cellStyle name="Comma 2 18 2" xfId="11839"/>
    <cellStyle name="Comma 2 18 3" xfId="37188"/>
    <cellStyle name="Comma 2 19" xfId="9040"/>
    <cellStyle name="Comma 2 19 2" xfId="27502"/>
    <cellStyle name="Comma 2 2" xfId="359"/>
    <cellStyle name="Comma 2 2 10" xfId="1311"/>
    <cellStyle name="Comma 2 2 10 10" xfId="53509"/>
    <cellStyle name="Comma 2 2 10 2" xfId="7043"/>
    <cellStyle name="Comma 2 2 10 2 2" xfId="15450"/>
    <cellStyle name="Comma 2 2 10 2 2 2" xfId="46211"/>
    <cellStyle name="Comma 2 2 10 2 2 3" xfId="36525"/>
    <cellStyle name="Comma 2 2 10 2 2 4" xfId="26838"/>
    <cellStyle name="Comma 2 2 10 2 3" xfId="40795"/>
    <cellStyle name="Comma 2 2 10 2 4" xfId="31109"/>
    <cellStyle name="Comma 2 2 10 2 5" xfId="21052"/>
    <cellStyle name="Comma 2 2 10 2 6" xfId="56309"/>
    <cellStyle name="Comma 2 2 10 3" xfId="4238"/>
    <cellStyle name="Comma 2 2 10 3 2" xfId="12646"/>
    <cellStyle name="Comma 2 2 10 3 2 2" xfId="43597"/>
    <cellStyle name="Comma 2 2 10 3 3" xfId="33911"/>
    <cellStyle name="Comma 2 2 10 3 4" xfId="23945"/>
    <cellStyle name="Comma 2 2 10 4" xfId="9846"/>
    <cellStyle name="Comma 2 2 10 4 2" xfId="45011"/>
    <cellStyle name="Comma 2 2 10 4 3" xfId="35325"/>
    <cellStyle name="Comma 2 2 10 4 4" xfId="25620"/>
    <cellStyle name="Comma 2 2 10 5" xfId="37994"/>
    <cellStyle name="Comma 2 2 10 6" xfId="28308"/>
    <cellStyle name="Comma 2 2 10 7" xfId="47683"/>
    <cellStyle name="Comma 2 2 10 8" xfId="50486"/>
    <cellStyle name="Comma 2 2 10 9" xfId="18252"/>
    <cellStyle name="Comma 2 2 11" xfId="1006"/>
    <cellStyle name="Comma 2 2 11 2" xfId="6745"/>
    <cellStyle name="Comma 2 2 11 2 2" xfId="15152"/>
    <cellStyle name="Comma 2 2 11 2 2 2" xfId="40497"/>
    <cellStyle name="Comma 2 2 11 2 3" xfId="30811"/>
    <cellStyle name="Comma 2 2 11 2 4" xfId="20754"/>
    <cellStyle name="Comma 2 2 11 2 5" xfId="56011"/>
    <cellStyle name="Comma 2 2 11 3" xfId="3940"/>
    <cellStyle name="Comma 2 2 11 3 2" xfId="12348"/>
    <cellStyle name="Comma 2 2 11 3 2 2" xfId="45619"/>
    <cellStyle name="Comma 2 2 11 3 3" xfId="35933"/>
    <cellStyle name="Comma 2 2 11 3 4" xfId="26245"/>
    <cellStyle name="Comma 2 2 11 4" xfId="9548"/>
    <cellStyle name="Comma 2 2 11 4 2" xfId="37696"/>
    <cellStyle name="Comma 2 2 11 5" xfId="28010"/>
    <cellStyle name="Comma 2 2 11 6" xfId="47385"/>
    <cellStyle name="Comma 2 2 11 7" xfId="50188"/>
    <cellStyle name="Comma 2 2 11 8" xfId="17954"/>
    <cellStyle name="Comma 2 2 11 9" xfId="53211"/>
    <cellStyle name="Comma 2 2 12" xfId="1819"/>
    <cellStyle name="Comma 2 2 12 2" xfId="7473"/>
    <cellStyle name="Comma 2 2 12 2 2" xfId="15880"/>
    <cellStyle name="Comma 2 2 12 2 2 2" xfId="41225"/>
    <cellStyle name="Comma 2 2 12 2 3" xfId="31539"/>
    <cellStyle name="Comma 2 2 12 2 4" xfId="21482"/>
    <cellStyle name="Comma 2 2 12 2 5" xfId="56739"/>
    <cellStyle name="Comma 2 2 12 3" xfId="4668"/>
    <cellStyle name="Comma 2 2 12 3 2" xfId="13076"/>
    <cellStyle name="Comma 2 2 12 3 3" xfId="38424"/>
    <cellStyle name="Comma 2 2 12 4" xfId="10276"/>
    <cellStyle name="Comma 2 2 12 4 2" xfId="28738"/>
    <cellStyle name="Comma 2 2 12 5" xfId="48113"/>
    <cellStyle name="Comma 2 2 12 6" xfId="50916"/>
    <cellStyle name="Comma 2 2 12 7" xfId="18682"/>
    <cellStyle name="Comma 2 2 12 8" xfId="53939"/>
    <cellStyle name="Comma 2 2 13" xfId="2311"/>
    <cellStyle name="Comma 2 2 13 2" xfId="7934"/>
    <cellStyle name="Comma 2 2 13 2 2" xfId="16341"/>
    <cellStyle name="Comma 2 2 13 2 2 2" xfId="41686"/>
    <cellStyle name="Comma 2 2 13 2 3" xfId="32000"/>
    <cellStyle name="Comma 2 2 13 2 4" xfId="21943"/>
    <cellStyle name="Comma 2 2 13 2 5" xfId="57200"/>
    <cellStyle name="Comma 2 2 13 3" xfId="5129"/>
    <cellStyle name="Comma 2 2 13 3 2" xfId="13537"/>
    <cellStyle name="Comma 2 2 13 3 3" xfId="38882"/>
    <cellStyle name="Comma 2 2 13 4" xfId="10734"/>
    <cellStyle name="Comma 2 2 13 4 2" xfId="29196"/>
    <cellStyle name="Comma 2 2 13 5" xfId="48572"/>
    <cellStyle name="Comma 2 2 13 6" xfId="51374"/>
    <cellStyle name="Comma 2 2 13 7" xfId="19140"/>
    <cellStyle name="Comma 2 2 13 8" xfId="54397"/>
    <cellStyle name="Comma 2 2 14" xfId="2739"/>
    <cellStyle name="Comma 2 2 14 2" xfId="8362"/>
    <cellStyle name="Comma 2 2 14 2 2" xfId="16769"/>
    <cellStyle name="Comma 2 2 14 2 2 2" xfId="42114"/>
    <cellStyle name="Comma 2 2 14 2 3" xfId="32428"/>
    <cellStyle name="Comma 2 2 14 2 4" xfId="22371"/>
    <cellStyle name="Comma 2 2 14 2 5" xfId="57628"/>
    <cellStyle name="Comma 2 2 14 3" xfId="5557"/>
    <cellStyle name="Comma 2 2 14 3 2" xfId="13965"/>
    <cellStyle name="Comma 2 2 14 3 3" xfId="39310"/>
    <cellStyle name="Comma 2 2 14 4" xfId="11162"/>
    <cellStyle name="Comma 2 2 14 4 2" xfId="29624"/>
    <cellStyle name="Comma 2 2 14 5" xfId="49000"/>
    <cellStyle name="Comma 2 2 14 6" xfId="51802"/>
    <cellStyle name="Comma 2 2 14 7" xfId="19568"/>
    <cellStyle name="Comma 2 2 14 8" xfId="54825"/>
    <cellStyle name="Comma 2 2 15" xfId="6242"/>
    <cellStyle name="Comma 2 2 15 2" xfId="14649"/>
    <cellStyle name="Comma 2 2 15 2 2" xfId="39994"/>
    <cellStyle name="Comma 2 2 15 3" xfId="30308"/>
    <cellStyle name="Comma 2 2 15 4" xfId="20251"/>
    <cellStyle name="Comma 2 2 15 5" xfId="55508"/>
    <cellStyle name="Comma 2 2 16" xfId="3437"/>
    <cellStyle name="Comma 2 2 16 2" xfId="11845"/>
    <cellStyle name="Comma 2 2 16 2 2" xfId="42667"/>
    <cellStyle name="Comma 2 2 16 3" xfId="32981"/>
    <cellStyle name="Comma 2 2 16 4" xfId="22924"/>
    <cellStyle name="Comma 2 2 17" xfId="9046"/>
    <cellStyle name="Comma 2 2 17 2" xfId="42955"/>
    <cellStyle name="Comma 2 2 17 3" xfId="33269"/>
    <cellStyle name="Comma 2 2 17 4" xfId="23212"/>
    <cellStyle name="Comma 2 2 18" xfId="25016"/>
    <cellStyle name="Comma 2 2 18 2" xfId="44412"/>
    <cellStyle name="Comma 2 2 18 3" xfId="34726"/>
    <cellStyle name="Comma 2 2 19" xfId="37194"/>
    <cellStyle name="Comma 2 2 2" xfId="360"/>
    <cellStyle name="Comma 2 2 2 10" xfId="2312"/>
    <cellStyle name="Comma 2 2 2 10 2" xfId="7935"/>
    <cellStyle name="Comma 2 2 2 10 2 2" xfId="16342"/>
    <cellStyle name="Comma 2 2 2 10 2 2 2" xfId="41687"/>
    <cellStyle name="Comma 2 2 2 10 2 3" xfId="32001"/>
    <cellStyle name="Comma 2 2 2 10 2 4" xfId="21944"/>
    <cellStyle name="Comma 2 2 2 10 2 5" xfId="57201"/>
    <cellStyle name="Comma 2 2 2 10 3" xfId="5130"/>
    <cellStyle name="Comma 2 2 2 10 3 2" xfId="13538"/>
    <cellStyle name="Comma 2 2 2 10 3 3" xfId="38883"/>
    <cellStyle name="Comma 2 2 2 10 4" xfId="10735"/>
    <cellStyle name="Comma 2 2 2 10 4 2" xfId="29197"/>
    <cellStyle name="Comma 2 2 2 10 5" xfId="48573"/>
    <cellStyle name="Comma 2 2 2 10 6" xfId="51375"/>
    <cellStyle name="Comma 2 2 2 10 7" xfId="19141"/>
    <cellStyle name="Comma 2 2 2 10 8" xfId="54398"/>
    <cellStyle name="Comma 2 2 2 11" xfId="2740"/>
    <cellStyle name="Comma 2 2 2 11 2" xfId="8363"/>
    <cellStyle name="Comma 2 2 2 11 2 2" xfId="16770"/>
    <cellStyle name="Comma 2 2 2 11 2 2 2" xfId="42115"/>
    <cellStyle name="Comma 2 2 2 11 2 3" xfId="32429"/>
    <cellStyle name="Comma 2 2 2 11 2 4" xfId="22372"/>
    <cellStyle name="Comma 2 2 2 11 2 5" xfId="57629"/>
    <cellStyle name="Comma 2 2 2 11 3" xfId="5558"/>
    <cellStyle name="Comma 2 2 2 11 3 2" xfId="13966"/>
    <cellStyle name="Comma 2 2 2 11 3 3" xfId="39311"/>
    <cellStyle name="Comma 2 2 2 11 4" xfId="11163"/>
    <cellStyle name="Comma 2 2 2 11 4 2" xfId="29625"/>
    <cellStyle name="Comma 2 2 2 11 5" xfId="49001"/>
    <cellStyle name="Comma 2 2 2 11 6" xfId="51803"/>
    <cellStyle name="Comma 2 2 2 11 7" xfId="19569"/>
    <cellStyle name="Comma 2 2 2 11 8" xfId="54826"/>
    <cellStyle name="Comma 2 2 2 12" xfId="6243"/>
    <cellStyle name="Comma 2 2 2 12 2" xfId="14650"/>
    <cellStyle name="Comma 2 2 2 12 2 2" xfId="39995"/>
    <cellStyle name="Comma 2 2 2 12 3" xfId="30309"/>
    <cellStyle name="Comma 2 2 2 12 4" xfId="20252"/>
    <cellStyle name="Comma 2 2 2 12 5" xfId="55509"/>
    <cellStyle name="Comma 2 2 2 13" xfId="3438"/>
    <cellStyle name="Comma 2 2 2 13 2" xfId="11846"/>
    <cellStyle name="Comma 2 2 2 13 2 2" xfId="42668"/>
    <cellStyle name="Comma 2 2 2 13 3" xfId="32982"/>
    <cellStyle name="Comma 2 2 2 13 4" xfId="22925"/>
    <cellStyle name="Comma 2 2 2 14" xfId="9047"/>
    <cellStyle name="Comma 2 2 2 14 2" xfId="42956"/>
    <cellStyle name="Comma 2 2 2 14 3" xfId="33270"/>
    <cellStyle name="Comma 2 2 2 14 4" xfId="23213"/>
    <cellStyle name="Comma 2 2 2 15" xfId="25017"/>
    <cellStyle name="Comma 2 2 2 15 2" xfId="44413"/>
    <cellStyle name="Comma 2 2 2 15 3" xfId="34727"/>
    <cellStyle name="Comma 2 2 2 16" xfId="37195"/>
    <cellStyle name="Comma 2 2 2 17" xfId="27509"/>
    <cellStyle name="Comma 2 2 2 18" xfId="46882"/>
    <cellStyle name="Comma 2 2 2 19" xfId="49687"/>
    <cellStyle name="Comma 2 2 2 2" xfId="361"/>
    <cellStyle name="Comma 2 2 2 2 10" xfId="25018"/>
    <cellStyle name="Comma 2 2 2 2 10 2" xfId="44414"/>
    <cellStyle name="Comma 2 2 2 2 10 3" xfId="34728"/>
    <cellStyle name="Comma 2 2 2 2 11" xfId="37196"/>
    <cellStyle name="Comma 2 2 2 2 12" xfId="27510"/>
    <cellStyle name="Comma 2 2 2 2 13" xfId="46883"/>
    <cellStyle name="Comma 2 2 2 2 14" xfId="49688"/>
    <cellStyle name="Comma 2 2 2 2 15" xfId="17454"/>
    <cellStyle name="Comma 2 2 2 2 16" xfId="52357"/>
    <cellStyle name="Comma 2 2 2 2 17" xfId="52711"/>
    <cellStyle name="Comma 2 2 2 2 2" xfId="1600"/>
    <cellStyle name="Comma 2 2 2 2 2 10" xfId="53764"/>
    <cellStyle name="Comma 2 2 2 2 2 2" xfId="7298"/>
    <cellStyle name="Comma 2 2 2 2 2 2 2" xfId="15705"/>
    <cellStyle name="Comma 2 2 2 2 2 2 2 2" xfId="46507"/>
    <cellStyle name="Comma 2 2 2 2 2 2 2 3" xfId="36821"/>
    <cellStyle name="Comma 2 2 2 2 2 2 2 4" xfId="27134"/>
    <cellStyle name="Comma 2 2 2 2 2 2 3" xfId="25917"/>
    <cellStyle name="Comma 2 2 2 2 2 2 3 2" xfId="45307"/>
    <cellStyle name="Comma 2 2 2 2 2 2 3 3" xfId="35621"/>
    <cellStyle name="Comma 2 2 2 2 2 2 4" xfId="41050"/>
    <cellStyle name="Comma 2 2 2 2 2 2 5" xfId="31364"/>
    <cellStyle name="Comma 2 2 2 2 2 2 6" xfId="21307"/>
    <cellStyle name="Comma 2 2 2 2 2 2 7" xfId="56564"/>
    <cellStyle name="Comma 2 2 2 2 2 3" xfId="4493"/>
    <cellStyle name="Comma 2 2 2 2 2 3 2" xfId="12901"/>
    <cellStyle name="Comma 2 2 2 2 2 3 2 2" xfId="45914"/>
    <cellStyle name="Comma 2 2 2 2 2 3 2 3" xfId="36228"/>
    <cellStyle name="Comma 2 2 2 2 2 3 2 4" xfId="26540"/>
    <cellStyle name="Comma 2 2 2 2 2 3 3" xfId="43598"/>
    <cellStyle name="Comma 2 2 2 2 2 3 4" xfId="33912"/>
    <cellStyle name="Comma 2 2 2 2 2 3 5" xfId="23946"/>
    <cellStyle name="Comma 2 2 2 2 2 4" xfId="10101"/>
    <cellStyle name="Comma 2 2 2 2 2 4 2" xfId="44714"/>
    <cellStyle name="Comma 2 2 2 2 2 4 3" xfId="35028"/>
    <cellStyle name="Comma 2 2 2 2 2 4 4" xfId="25319"/>
    <cellStyle name="Comma 2 2 2 2 2 5" xfId="38249"/>
    <cellStyle name="Comma 2 2 2 2 2 6" xfId="28563"/>
    <cellStyle name="Comma 2 2 2 2 2 7" xfId="47938"/>
    <cellStyle name="Comma 2 2 2 2 2 8" xfId="50741"/>
    <cellStyle name="Comma 2 2 2 2 2 9" xfId="18507"/>
    <cellStyle name="Comma 2 2 2 2 3" xfId="1008"/>
    <cellStyle name="Comma 2 2 2 2 3 10" xfId="53213"/>
    <cellStyle name="Comma 2 2 2 2 3 2" xfId="6747"/>
    <cellStyle name="Comma 2 2 2 2 3 2 2" xfId="15154"/>
    <cellStyle name="Comma 2 2 2 2 3 2 2 2" xfId="46213"/>
    <cellStyle name="Comma 2 2 2 2 3 2 2 3" xfId="36527"/>
    <cellStyle name="Comma 2 2 2 2 3 2 2 4" xfId="26840"/>
    <cellStyle name="Comma 2 2 2 2 3 2 3" xfId="40499"/>
    <cellStyle name="Comma 2 2 2 2 3 2 4" xfId="30813"/>
    <cellStyle name="Comma 2 2 2 2 3 2 5" xfId="20756"/>
    <cellStyle name="Comma 2 2 2 2 3 2 6" xfId="56013"/>
    <cellStyle name="Comma 2 2 2 2 3 3" xfId="3942"/>
    <cellStyle name="Comma 2 2 2 2 3 3 2" xfId="12350"/>
    <cellStyle name="Comma 2 2 2 2 3 3 2 2" xfId="43599"/>
    <cellStyle name="Comma 2 2 2 2 3 3 3" xfId="33913"/>
    <cellStyle name="Comma 2 2 2 2 3 3 4" xfId="23947"/>
    <cellStyle name="Comma 2 2 2 2 3 4" xfId="9550"/>
    <cellStyle name="Comma 2 2 2 2 3 4 2" xfId="45013"/>
    <cellStyle name="Comma 2 2 2 2 3 4 3" xfId="35327"/>
    <cellStyle name="Comma 2 2 2 2 3 4 4" xfId="25622"/>
    <cellStyle name="Comma 2 2 2 2 3 5" xfId="37698"/>
    <cellStyle name="Comma 2 2 2 2 3 6" xfId="28012"/>
    <cellStyle name="Comma 2 2 2 2 3 7" xfId="47387"/>
    <cellStyle name="Comma 2 2 2 2 3 8" xfId="50190"/>
    <cellStyle name="Comma 2 2 2 2 3 9" xfId="17956"/>
    <cellStyle name="Comma 2 2 2 2 4" xfId="2074"/>
    <cellStyle name="Comma 2 2 2 2 4 10" xfId="54194"/>
    <cellStyle name="Comma 2 2 2 2 4 2" xfId="7728"/>
    <cellStyle name="Comma 2 2 2 2 4 2 2" xfId="16135"/>
    <cellStyle name="Comma 2 2 2 2 4 2 2 2" xfId="41480"/>
    <cellStyle name="Comma 2 2 2 2 4 2 3" xfId="31794"/>
    <cellStyle name="Comma 2 2 2 2 4 2 4" xfId="21737"/>
    <cellStyle name="Comma 2 2 2 2 4 2 5" xfId="56994"/>
    <cellStyle name="Comma 2 2 2 2 4 3" xfId="4923"/>
    <cellStyle name="Comma 2 2 2 2 4 3 2" xfId="13331"/>
    <cellStyle name="Comma 2 2 2 2 4 3 2 2" xfId="43600"/>
    <cellStyle name="Comma 2 2 2 2 4 3 3" xfId="33914"/>
    <cellStyle name="Comma 2 2 2 2 4 3 4" xfId="23948"/>
    <cellStyle name="Comma 2 2 2 2 4 4" xfId="10531"/>
    <cellStyle name="Comma 2 2 2 2 4 4 2" xfId="45621"/>
    <cellStyle name="Comma 2 2 2 2 4 4 3" xfId="35935"/>
    <cellStyle name="Comma 2 2 2 2 4 4 4" xfId="26247"/>
    <cellStyle name="Comma 2 2 2 2 4 5" xfId="38679"/>
    <cellStyle name="Comma 2 2 2 2 4 6" xfId="28993"/>
    <cellStyle name="Comma 2 2 2 2 4 7" xfId="48368"/>
    <cellStyle name="Comma 2 2 2 2 4 8" xfId="51171"/>
    <cellStyle name="Comma 2 2 2 2 4 9" xfId="18937"/>
    <cellStyle name="Comma 2 2 2 2 5" xfId="2566"/>
    <cellStyle name="Comma 2 2 2 2 5 2" xfId="8189"/>
    <cellStyle name="Comma 2 2 2 2 5 2 2" xfId="16596"/>
    <cellStyle name="Comma 2 2 2 2 5 2 2 2" xfId="41941"/>
    <cellStyle name="Comma 2 2 2 2 5 2 3" xfId="32255"/>
    <cellStyle name="Comma 2 2 2 2 5 2 4" xfId="22198"/>
    <cellStyle name="Comma 2 2 2 2 5 2 5" xfId="57455"/>
    <cellStyle name="Comma 2 2 2 2 5 3" xfId="5384"/>
    <cellStyle name="Comma 2 2 2 2 5 3 2" xfId="13792"/>
    <cellStyle name="Comma 2 2 2 2 5 3 2 2" xfId="43601"/>
    <cellStyle name="Comma 2 2 2 2 5 3 3" xfId="33915"/>
    <cellStyle name="Comma 2 2 2 2 5 3 4" xfId="23949"/>
    <cellStyle name="Comma 2 2 2 2 5 4" xfId="10989"/>
    <cellStyle name="Comma 2 2 2 2 5 4 2" xfId="39137"/>
    <cellStyle name="Comma 2 2 2 2 5 5" xfId="29451"/>
    <cellStyle name="Comma 2 2 2 2 5 6" xfId="48827"/>
    <cellStyle name="Comma 2 2 2 2 5 7" xfId="51629"/>
    <cellStyle name="Comma 2 2 2 2 5 8" xfId="19395"/>
    <cellStyle name="Comma 2 2 2 2 5 9" xfId="54652"/>
    <cellStyle name="Comma 2 2 2 2 6" xfId="2994"/>
    <cellStyle name="Comma 2 2 2 2 6 2" xfId="8617"/>
    <cellStyle name="Comma 2 2 2 2 6 2 2" xfId="17024"/>
    <cellStyle name="Comma 2 2 2 2 6 2 2 2" xfId="42369"/>
    <cellStyle name="Comma 2 2 2 2 6 2 3" xfId="32683"/>
    <cellStyle name="Comma 2 2 2 2 6 2 4" xfId="22626"/>
    <cellStyle name="Comma 2 2 2 2 6 2 5" xfId="57883"/>
    <cellStyle name="Comma 2 2 2 2 6 3" xfId="5812"/>
    <cellStyle name="Comma 2 2 2 2 6 3 2" xfId="14220"/>
    <cellStyle name="Comma 2 2 2 2 6 3 2 2" xfId="43602"/>
    <cellStyle name="Comma 2 2 2 2 6 3 3" xfId="33916"/>
    <cellStyle name="Comma 2 2 2 2 6 3 4" xfId="23950"/>
    <cellStyle name="Comma 2 2 2 2 6 4" xfId="11417"/>
    <cellStyle name="Comma 2 2 2 2 6 4 2" xfId="39565"/>
    <cellStyle name="Comma 2 2 2 2 6 5" xfId="29879"/>
    <cellStyle name="Comma 2 2 2 2 6 6" xfId="49255"/>
    <cellStyle name="Comma 2 2 2 2 6 7" xfId="52057"/>
    <cellStyle name="Comma 2 2 2 2 6 8" xfId="19823"/>
    <cellStyle name="Comma 2 2 2 2 6 9" xfId="55080"/>
    <cellStyle name="Comma 2 2 2 2 7" xfId="6244"/>
    <cellStyle name="Comma 2 2 2 2 7 2" xfId="14651"/>
    <cellStyle name="Comma 2 2 2 2 7 2 2" xfId="39996"/>
    <cellStyle name="Comma 2 2 2 2 7 3" xfId="30310"/>
    <cellStyle name="Comma 2 2 2 2 7 4" xfId="20253"/>
    <cellStyle name="Comma 2 2 2 2 7 5" xfId="55510"/>
    <cellStyle name="Comma 2 2 2 2 8" xfId="3439"/>
    <cellStyle name="Comma 2 2 2 2 8 2" xfId="11847"/>
    <cellStyle name="Comma 2 2 2 2 8 2 2" xfId="42669"/>
    <cellStyle name="Comma 2 2 2 2 8 3" xfId="32983"/>
    <cellStyle name="Comma 2 2 2 2 8 4" xfId="22926"/>
    <cellStyle name="Comma 2 2 2 2 9" xfId="9048"/>
    <cellStyle name="Comma 2 2 2 2 9 2" xfId="42957"/>
    <cellStyle name="Comma 2 2 2 2 9 3" xfId="33271"/>
    <cellStyle name="Comma 2 2 2 2 9 4" xfId="23214"/>
    <cellStyle name="Comma 2 2 2 20" xfId="17453"/>
    <cellStyle name="Comma 2 2 2 21" xfId="52356"/>
    <cellStyle name="Comma 2 2 2 22" xfId="52710"/>
    <cellStyle name="Comma 2 2 2 3" xfId="362"/>
    <cellStyle name="Comma 2 2 2 3 10" xfId="27511"/>
    <cellStyle name="Comma 2 2 2 3 11" xfId="46884"/>
    <cellStyle name="Comma 2 2 2 3 12" xfId="49689"/>
    <cellStyle name="Comma 2 2 2 3 13" xfId="17455"/>
    <cellStyle name="Comma 2 2 2 3 14" xfId="52712"/>
    <cellStyle name="Comma 2 2 2 3 2" xfId="363"/>
    <cellStyle name="Comma 2 2 2 3 2 10" xfId="25020"/>
    <cellStyle name="Comma 2 2 2 3 2 10 2" xfId="44416"/>
    <cellStyle name="Comma 2 2 2 3 2 10 3" xfId="34730"/>
    <cellStyle name="Comma 2 2 2 3 2 11" xfId="37198"/>
    <cellStyle name="Comma 2 2 2 3 2 12" xfId="27512"/>
    <cellStyle name="Comma 2 2 2 3 2 13" xfId="46885"/>
    <cellStyle name="Comma 2 2 2 3 2 14" xfId="49690"/>
    <cellStyle name="Comma 2 2 2 3 2 15" xfId="17456"/>
    <cellStyle name="Comma 2 2 2 3 2 16" xfId="52358"/>
    <cellStyle name="Comma 2 2 2 3 2 17" xfId="52713"/>
    <cellStyle name="Comma 2 2 2 3 2 2" xfId="1602"/>
    <cellStyle name="Comma 2 2 2 3 2 2 10" xfId="53766"/>
    <cellStyle name="Comma 2 2 2 3 2 2 2" xfId="7300"/>
    <cellStyle name="Comma 2 2 2 3 2 2 2 2" xfId="15707"/>
    <cellStyle name="Comma 2 2 2 3 2 2 2 2 2" xfId="46508"/>
    <cellStyle name="Comma 2 2 2 3 2 2 2 2 3" xfId="36822"/>
    <cellStyle name="Comma 2 2 2 3 2 2 2 2 4" xfId="27135"/>
    <cellStyle name="Comma 2 2 2 3 2 2 2 3" xfId="25918"/>
    <cellStyle name="Comma 2 2 2 3 2 2 2 3 2" xfId="45308"/>
    <cellStyle name="Comma 2 2 2 3 2 2 2 3 3" xfId="35622"/>
    <cellStyle name="Comma 2 2 2 3 2 2 2 4" xfId="41052"/>
    <cellStyle name="Comma 2 2 2 3 2 2 2 5" xfId="31366"/>
    <cellStyle name="Comma 2 2 2 3 2 2 2 6" xfId="21309"/>
    <cellStyle name="Comma 2 2 2 3 2 2 2 7" xfId="56566"/>
    <cellStyle name="Comma 2 2 2 3 2 2 3" xfId="4495"/>
    <cellStyle name="Comma 2 2 2 3 2 2 3 2" xfId="12903"/>
    <cellStyle name="Comma 2 2 2 3 2 2 3 2 2" xfId="45915"/>
    <cellStyle name="Comma 2 2 2 3 2 2 3 2 3" xfId="36229"/>
    <cellStyle name="Comma 2 2 2 3 2 2 3 2 4" xfId="26541"/>
    <cellStyle name="Comma 2 2 2 3 2 2 3 3" xfId="43603"/>
    <cellStyle name="Comma 2 2 2 3 2 2 3 4" xfId="33917"/>
    <cellStyle name="Comma 2 2 2 3 2 2 3 5" xfId="23951"/>
    <cellStyle name="Comma 2 2 2 3 2 2 4" xfId="10103"/>
    <cellStyle name="Comma 2 2 2 3 2 2 4 2" xfId="44715"/>
    <cellStyle name="Comma 2 2 2 3 2 2 4 3" xfId="35029"/>
    <cellStyle name="Comma 2 2 2 3 2 2 4 4" xfId="25320"/>
    <cellStyle name="Comma 2 2 2 3 2 2 5" xfId="38251"/>
    <cellStyle name="Comma 2 2 2 3 2 2 6" xfId="28565"/>
    <cellStyle name="Comma 2 2 2 3 2 2 7" xfId="47940"/>
    <cellStyle name="Comma 2 2 2 3 2 2 8" xfId="50743"/>
    <cellStyle name="Comma 2 2 2 3 2 2 9" xfId="18509"/>
    <cellStyle name="Comma 2 2 2 3 2 3" xfId="1009"/>
    <cellStyle name="Comma 2 2 2 3 2 3 10" xfId="53214"/>
    <cellStyle name="Comma 2 2 2 3 2 3 2" xfId="6748"/>
    <cellStyle name="Comma 2 2 2 3 2 3 2 2" xfId="15155"/>
    <cellStyle name="Comma 2 2 2 3 2 3 2 2 2" xfId="46215"/>
    <cellStyle name="Comma 2 2 2 3 2 3 2 2 3" xfId="36529"/>
    <cellStyle name="Comma 2 2 2 3 2 3 2 2 4" xfId="26842"/>
    <cellStyle name="Comma 2 2 2 3 2 3 2 3" xfId="40500"/>
    <cellStyle name="Comma 2 2 2 3 2 3 2 4" xfId="30814"/>
    <cellStyle name="Comma 2 2 2 3 2 3 2 5" xfId="20757"/>
    <cellStyle name="Comma 2 2 2 3 2 3 2 6" xfId="56014"/>
    <cellStyle name="Comma 2 2 2 3 2 3 3" xfId="3943"/>
    <cellStyle name="Comma 2 2 2 3 2 3 3 2" xfId="12351"/>
    <cellStyle name="Comma 2 2 2 3 2 3 3 2 2" xfId="43604"/>
    <cellStyle name="Comma 2 2 2 3 2 3 3 3" xfId="33918"/>
    <cellStyle name="Comma 2 2 2 3 2 3 3 4" xfId="23952"/>
    <cellStyle name="Comma 2 2 2 3 2 3 4" xfId="9551"/>
    <cellStyle name="Comma 2 2 2 3 2 3 4 2" xfId="45015"/>
    <cellStyle name="Comma 2 2 2 3 2 3 4 3" xfId="35329"/>
    <cellStyle name="Comma 2 2 2 3 2 3 4 4" xfId="25624"/>
    <cellStyle name="Comma 2 2 2 3 2 3 5" xfId="37699"/>
    <cellStyle name="Comma 2 2 2 3 2 3 6" xfId="28013"/>
    <cellStyle name="Comma 2 2 2 3 2 3 7" xfId="47388"/>
    <cellStyle name="Comma 2 2 2 3 2 3 8" xfId="50191"/>
    <cellStyle name="Comma 2 2 2 3 2 3 9" xfId="17957"/>
    <cellStyle name="Comma 2 2 2 3 2 4" xfId="2076"/>
    <cellStyle name="Comma 2 2 2 3 2 4 10" xfId="54196"/>
    <cellStyle name="Comma 2 2 2 3 2 4 2" xfId="2267"/>
    <cellStyle name="Comma 2 2 2 3 2 4 2 2" xfId="7907"/>
    <cellStyle name="Comma 2 2 2 3 2 4 2 2 2" xfId="16314"/>
    <cellStyle name="Comma 2 2 2 3 2 4 2 2 2 2" xfId="41659"/>
    <cellStyle name="Comma 2 2 2 3 2 4 2 2 3" xfId="31973"/>
    <cellStyle name="Comma 2 2 2 3 2 4 2 2 4" xfId="21916"/>
    <cellStyle name="Comma 2 2 2 3 2 4 2 2 5" xfId="57173"/>
    <cellStyle name="Comma 2 2 2 3 2 4 2 3" xfId="5102"/>
    <cellStyle name="Comma 2 2 2 3 2 4 2 3 2" xfId="13510"/>
    <cellStyle name="Comma 2 2 2 3 2 4 2 3 3" xfId="38858"/>
    <cellStyle name="Comma 2 2 2 3 2 4 2 4" xfId="10710"/>
    <cellStyle name="Comma 2 2 2 3 2 4 2 4 2" xfId="29172"/>
    <cellStyle name="Comma 2 2 2 3 2 4 2 5" xfId="48548"/>
    <cellStyle name="Comma 2 2 2 3 2 4 2 6" xfId="51350"/>
    <cellStyle name="Comma 2 2 2 3 2 4 2 7" xfId="19116"/>
    <cellStyle name="Comma 2 2 2 3 2 4 2 8" xfId="54373"/>
    <cellStyle name="Comma 2 2 2 3 2 4 3" xfId="7730"/>
    <cellStyle name="Comma 2 2 2 3 2 4 3 2" xfId="16137"/>
    <cellStyle name="Comma 2 2 2 3 2 4 3 2 2" xfId="41482"/>
    <cellStyle name="Comma 2 2 2 3 2 4 3 3" xfId="31796"/>
    <cellStyle name="Comma 2 2 2 3 2 4 3 4" xfId="21739"/>
    <cellStyle name="Comma 2 2 2 3 2 4 3 5" xfId="56996"/>
    <cellStyle name="Comma 2 2 2 3 2 4 4" xfId="4925"/>
    <cellStyle name="Comma 2 2 2 3 2 4 4 2" xfId="13333"/>
    <cellStyle name="Comma 2 2 2 3 2 4 4 2 2" xfId="45623"/>
    <cellStyle name="Comma 2 2 2 3 2 4 4 3" xfId="35937"/>
    <cellStyle name="Comma 2 2 2 3 2 4 4 4" xfId="26249"/>
    <cellStyle name="Comma 2 2 2 3 2 4 5" xfId="10533"/>
    <cellStyle name="Comma 2 2 2 3 2 4 5 2" xfId="38681"/>
    <cellStyle name="Comma 2 2 2 3 2 4 6" xfId="28995"/>
    <cellStyle name="Comma 2 2 2 3 2 4 7" xfId="48370"/>
    <cellStyle name="Comma 2 2 2 3 2 4 8" xfId="51173"/>
    <cellStyle name="Comma 2 2 2 3 2 4 9" xfId="18939"/>
    <cellStyle name="Comma 2 2 2 3 2 5" xfId="2568"/>
    <cellStyle name="Comma 2 2 2 3 2 5 2" xfId="8191"/>
    <cellStyle name="Comma 2 2 2 3 2 5 2 2" xfId="16598"/>
    <cellStyle name="Comma 2 2 2 3 2 5 2 2 2" xfId="41943"/>
    <cellStyle name="Comma 2 2 2 3 2 5 2 3" xfId="32257"/>
    <cellStyle name="Comma 2 2 2 3 2 5 2 4" xfId="22200"/>
    <cellStyle name="Comma 2 2 2 3 2 5 2 5" xfId="57457"/>
    <cellStyle name="Comma 2 2 2 3 2 5 3" xfId="5386"/>
    <cellStyle name="Comma 2 2 2 3 2 5 3 2" xfId="13794"/>
    <cellStyle name="Comma 2 2 2 3 2 5 3 3" xfId="39139"/>
    <cellStyle name="Comma 2 2 2 3 2 5 4" xfId="10991"/>
    <cellStyle name="Comma 2 2 2 3 2 5 4 2" xfId="29453"/>
    <cellStyle name="Comma 2 2 2 3 2 5 5" xfId="48829"/>
    <cellStyle name="Comma 2 2 2 3 2 5 6" xfId="51631"/>
    <cellStyle name="Comma 2 2 2 3 2 5 7" xfId="19397"/>
    <cellStyle name="Comma 2 2 2 3 2 5 8" xfId="54654"/>
    <cellStyle name="Comma 2 2 2 3 2 6" xfId="2996"/>
    <cellStyle name="Comma 2 2 2 3 2 6 2" xfId="8619"/>
    <cellStyle name="Comma 2 2 2 3 2 6 2 2" xfId="17026"/>
    <cellStyle name="Comma 2 2 2 3 2 6 2 2 2" xfId="42371"/>
    <cellStyle name="Comma 2 2 2 3 2 6 2 3" xfId="32685"/>
    <cellStyle name="Comma 2 2 2 3 2 6 2 4" xfId="22628"/>
    <cellStyle name="Comma 2 2 2 3 2 6 2 5" xfId="57885"/>
    <cellStyle name="Comma 2 2 2 3 2 6 3" xfId="5814"/>
    <cellStyle name="Comma 2 2 2 3 2 6 3 2" xfId="14222"/>
    <cellStyle name="Comma 2 2 2 3 2 6 3 3" xfId="39567"/>
    <cellStyle name="Comma 2 2 2 3 2 6 4" xfId="11419"/>
    <cellStyle name="Comma 2 2 2 3 2 6 4 2" xfId="29881"/>
    <cellStyle name="Comma 2 2 2 3 2 6 5" xfId="49257"/>
    <cellStyle name="Comma 2 2 2 3 2 6 6" xfId="52059"/>
    <cellStyle name="Comma 2 2 2 3 2 6 7" xfId="19825"/>
    <cellStyle name="Comma 2 2 2 3 2 6 8" xfId="55082"/>
    <cellStyle name="Comma 2 2 2 3 2 7" xfId="6246"/>
    <cellStyle name="Comma 2 2 2 3 2 7 2" xfId="14653"/>
    <cellStyle name="Comma 2 2 2 3 2 7 2 2" xfId="39998"/>
    <cellStyle name="Comma 2 2 2 3 2 7 3" xfId="30312"/>
    <cellStyle name="Comma 2 2 2 3 2 7 4" xfId="20255"/>
    <cellStyle name="Comma 2 2 2 3 2 7 5" xfId="55512"/>
    <cellStyle name="Comma 2 2 2 3 2 8" xfId="3441"/>
    <cellStyle name="Comma 2 2 2 3 2 8 2" xfId="11849"/>
    <cellStyle name="Comma 2 2 2 3 2 8 2 2" xfId="42670"/>
    <cellStyle name="Comma 2 2 2 3 2 8 3" xfId="32984"/>
    <cellStyle name="Comma 2 2 2 3 2 8 4" xfId="22927"/>
    <cellStyle name="Comma 2 2 2 3 2 9" xfId="9050"/>
    <cellStyle name="Comma 2 2 2 3 2 9 2" xfId="42959"/>
    <cellStyle name="Comma 2 2 2 3 2 9 3" xfId="33273"/>
    <cellStyle name="Comma 2 2 2 3 2 9 4" xfId="23216"/>
    <cellStyle name="Comma 2 2 2 3 3" xfId="1601"/>
    <cellStyle name="Comma 2 2 2 3 3 10" xfId="53765"/>
    <cellStyle name="Comma 2 2 2 3 3 2" xfId="2272"/>
    <cellStyle name="Comma 2 2 2 3 3 2 2" xfId="7910"/>
    <cellStyle name="Comma 2 2 2 3 3 2 2 2" xfId="16317"/>
    <cellStyle name="Comma 2 2 2 3 3 2 2 2 2" xfId="41662"/>
    <cellStyle name="Comma 2 2 2 3 3 2 2 3" xfId="31976"/>
    <cellStyle name="Comma 2 2 2 3 3 2 2 4" xfId="21919"/>
    <cellStyle name="Comma 2 2 2 3 3 2 2 5" xfId="57176"/>
    <cellStyle name="Comma 2 2 2 3 3 2 3" xfId="5105"/>
    <cellStyle name="Comma 2 2 2 3 3 2 3 2" xfId="13513"/>
    <cellStyle name="Comma 2 2 2 3 3 2 3 2 2" xfId="46214"/>
    <cellStyle name="Comma 2 2 2 3 3 2 3 3" xfId="36528"/>
    <cellStyle name="Comma 2 2 2 3 3 2 3 4" xfId="26841"/>
    <cellStyle name="Comma 2 2 2 3 3 2 4" xfId="10713"/>
    <cellStyle name="Comma 2 2 2 3 3 2 4 2" xfId="38861"/>
    <cellStyle name="Comma 2 2 2 3 3 2 5" xfId="29175"/>
    <cellStyle name="Comma 2 2 2 3 3 2 6" xfId="48551"/>
    <cellStyle name="Comma 2 2 2 3 3 2 7" xfId="51353"/>
    <cellStyle name="Comma 2 2 2 3 3 2 8" xfId="19119"/>
    <cellStyle name="Comma 2 2 2 3 3 2 9" xfId="54376"/>
    <cellStyle name="Comma 2 2 2 3 3 3" xfId="7299"/>
    <cellStyle name="Comma 2 2 2 3 3 3 2" xfId="15706"/>
    <cellStyle name="Comma 2 2 2 3 3 3 2 2" xfId="41051"/>
    <cellStyle name="Comma 2 2 2 3 3 3 3" xfId="31365"/>
    <cellStyle name="Comma 2 2 2 3 3 3 4" xfId="21308"/>
    <cellStyle name="Comma 2 2 2 3 3 3 5" xfId="56565"/>
    <cellStyle name="Comma 2 2 2 3 3 4" xfId="4494"/>
    <cellStyle name="Comma 2 2 2 3 3 4 2" xfId="12902"/>
    <cellStyle name="Comma 2 2 2 3 3 4 2 2" xfId="45014"/>
    <cellStyle name="Comma 2 2 2 3 3 4 3" xfId="35328"/>
    <cellStyle name="Comma 2 2 2 3 3 4 4" xfId="25623"/>
    <cellStyle name="Comma 2 2 2 3 3 5" xfId="10102"/>
    <cellStyle name="Comma 2 2 2 3 3 5 2" xfId="38250"/>
    <cellStyle name="Comma 2 2 2 3 3 6" xfId="28564"/>
    <cellStyle name="Comma 2 2 2 3 3 7" xfId="47939"/>
    <cellStyle name="Comma 2 2 2 3 3 8" xfId="50742"/>
    <cellStyle name="Comma 2 2 2 3 3 9" xfId="18508"/>
    <cellStyle name="Comma 2 2 2 3 4" xfId="2075"/>
    <cellStyle name="Comma 2 2 2 3 4 2" xfId="7729"/>
    <cellStyle name="Comma 2 2 2 3 4 2 2" xfId="16136"/>
    <cellStyle name="Comma 2 2 2 3 4 2 2 2" xfId="41481"/>
    <cellStyle name="Comma 2 2 2 3 4 2 3" xfId="31795"/>
    <cellStyle name="Comma 2 2 2 3 4 2 4" xfId="21738"/>
    <cellStyle name="Comma 2 2 2 3 4 2 5" xfId="56995"/>
    <cellStyle name="Comma 2 2 2 3 4 3" xfId="4924"/>
    <cellStyle name="Comma 2 2 2 3 4 3 2" xfId="13332"/>
    <cellStyle name="Comma 2 2 2 3 4 3 2 2" xfId="45622"/>
    <cellStyle name="Comma 2 2 2 3 4 3 3" xfId="35936"/>
    <cellStyle name="Comma 2 2 2 3 4 3 4" xfId="26248"/>
    <cellStyle name="Comma 2 2 2 3 4 4" xfId="10532"/>
    <cellStyle name="Comma 2 2 2 3 4 4 2" xfId="38680"/>
    <cellStyle name="Comma 2 2 2 3 4 5" xfId="28994"/>
    <cellStyle name="Comma 2 2 2 3 4 6" xfId="48369"/>
    <cellStyle name="Comma 2 2 2 3 4 7" xfId="51172"/>
    <cellStyle name="Comma 2 2 2 3 4 8" xfId="18938"/>
    <cellStyle name="Comma 2 2 2 3 4 9" xfId="54195"/>
    <cellStyle name="Comma 2 2 2 3 5" xfId="2567"/>
    <cellStyle name="Comma 2 2 2 3 5 2" xfId="8190"/>
    <cellStyle name="Comma 2 2 2 3 5 2 2" xfId="16597"/>
    <cellStyle name="Comma 2 2 2 3 5 2 2 2" xfId="41942"/>
    <cellStyle name="Comma 2 2 2 3 5 2 3" xfId="32256"/>
    <cellStyle name="Comma 2 2 2 3 5 2 4" xfId="22199"/>
    <cellStyle name="Comma 2 2 2 3 5 2 5" xfId="57456"/>
    <cellStyle name="Comma 2 2 2 3 5 3" xfId="5385"/>
    <cellStyle name="Comma 2 2 2 3 5 3 2" xfId="13793"/>
    <cellStyle name="Comma 2 2 2 3 5 3 3" xfId="39138"/>
    <cellStyle name="Comma 2 2 2 3 5 4" xfId="10990"/>
    <cellStyle name="Comma 2 2 2 3 5 4 2" xfId="29452"/>
    <cellStyle name="Comma 2 2 2 3 5 5" xfId="48828"/>
    <cellStyle name="Comma 2 2 2 3 5 6" xfId="51630"/>
    <cellStyle name="Comma 2 2 2 3 5 7" xfId="19396"/>
    <cellStyle name="Comma 2 2 2 3 5 8" xfId="54653"/>
    <cellStyle name="Comma 2 2 2 3 6" xfId="2995"/>
    <cellStyle name="Comma 2 2 2 3 6 2" xfId="8618"/>
    <cellStyle name="Comma 2 2 2 3 6 2 2" xfId="17025"/>
    <cellStyle name="Comma 2 2 2 3 6 2 2 2" xfId="42370"/>
    <cellStyle name="Comma 2 2 2 3 6 2 3" xfId="32684"/>
    <cellStyle name="Comma 2 2 2 3 6 2 4" xfId="22627"/>
    <cellStyle name="Comma 2 2 2 3 6 2 5" xfId="57884"/>
    <cellStyle name="Comma 2 2 2 3 6 3" xfId="5813"/>
    <cellStyle name="Comma 2 2 2 3 6 3 2" xfId="14221"/>
    <cellStyle name="Comma 2 2 2 3 6 3 3" xfId="39566"/>
    <cellStyle name="Comma 2 2 2 3 6 4" xfId="11418"/>
    <cellStyle name="Comma 2 2 2 3 6 4 2" xfId="29880"/>
    <cellStyle name="Comma 2 2 2 3 6 5" xfId="49256"/>
    <cellStyle name="Comma 2 2 2 3 6 6" xfId="52058"/>
    <cellStyle name="Comma 2 2 2 3 6 7" xfId="19824"/>
    <cellStyle name="Comma 2 2 2 3 6 8" xfId="55081"/>
    <cellStyle name="Comma 2 2 2 3 7" xfId="6245"/>
    <cellStyle name="Comma 2 2 2 3 7 2" xfId="14652"/>
    <cellStyle name="Comma 2 2 2 3 7 2 2" xfId="39997"/>
    <cellStyle name="Comma 2 2 2 3 7 3" xfId="30311"/>
    <cellStyle name="Comma 2 2 2 3 7 4" xfId="20254"/>
    <cellStyle name="Comma 2 2 2 3 7 5" xfId="55511"/>
    <cellStyle name="Comma 2 2 2 3 8" xfId="3440"/>
    <cellStyle name="Comma 2 2 2 3 8 2" xfId="11848"/>
    <cellStyle name="Comma 2 2 2 3 8 2 2" xfId="44415"/>
    <cellStyle name="Comma 2 2 2 3 8 3" xfId="34729"/>
    <cellStyle name="Comma 2 2 2 3 8 4" xfId="25019"/>
    <cellStyle name="Comma 2 2 2 3 9" xfId="9049"/>
    <cellStyle name="Comma 2 2 2 3 9 2" xfId="37197"/>
    <cellStyle name="Comma 2 2 2 4" xfId="364"/>
    <cellStyle name="Comma 2 2 2 4 10" xfId="46886"/>
    <cellStyle name="Comma 2 2 2 4 11" xfId="49691"/>
    <cellStyle name="Comma 2 2 2 4 12" xfId="17457"/>
    <cellStyle name="Comma 2 2 2 4 13" xfId="52714"/>
    <cellStyle name="Comma 2 2 2 4 2" xfId="1603"/>
    <cellStyle name="Comma 2 2 2 4 2 10" xfId="53767"/>
    <cellStyle name="Comma 2 2 2 4 2 2" xfId="7301"/>
    <cellStyle name="Comma 2 2 2 4 2 2 2" xfId="15708"/>
    <cellStyle name="Comma 2 2 2 4 2 2 2 2" xfId="46216"/>
    <cellStyle name="Comma 2 2 2 4 2 2 2 3" xfId="36530"/>
    <cellStyle name="Comma 2 2 2 4 2 2 2 4" xfId="26843"/>
    <cellStyle name="Comma 2 2 2 4 2 2 3" xfId="41053"/>
    <cellStyle name="Comma 2 2 2 4 2 2 4" xfId="31367"/>
    <cellStyle name="Comma 2 2 2 4 2 2 5" xfId="21310"/>
    <cellStyle name="Comma 2 2 2 4 2 2 6" xfId="56567"/>
    <cellStyle name="Comma 2 2 2 4 2 3" xfId="4496"/>
    <cellStyle name="Comma 2 2 2 4 2 3 2" xfId="12904"/>
    <cellStyle name="Comma 2 2 2 4 2 3 2 2" xfId="43605"/>
    <cellStyle name="Comma 2 2 2 4 2 3 3" xfId="33919"/>
    <cellStyle name="Comma 2 2 2 4 2 3 4" xfId="23953"/>
    <cellStyle name="Comma 2 2 2 4 2 4" xfId="10104"/>
    <cellStyle name="Comma 2 2 2 4 2 4 2" xfId="45016"/>
    <cellStyle name="Comma 2 2 2 4 2 4 3" xfId="35330"/>
    <cellStyle name="Comma 2 2 2 4 2 4 4" xfId="25625"/>
    <cellStyle name="Comma 2 2 2 4 2 5" xfId="38252"/>
    <cellStyle name="Comma 2 2 2 4 2 6" xfId="28566"/>
    <cellStyle name="Comma 2 2 2 4 2 7" xfId="47941"/>
    <cellStyle name="Comma 2 2 2 4 2 8" xfId="50744"/>
    <cellStyle name="Comma 2 2 2 4 2 9" xfId="18510"/>
    <cellStyle name="Comma 2 2 2 4 3" xfId="2077"/>
    <cellStyle name="Comma 2 2 2 4 3 2" xfId="7731"/>
    <cellStyle name="Comma 2 2 2 4 3 2 2" xfId="16138"/>
    <cellStyle name="Comma 2 2 2 4 3 2 2 2" xfId="41483"/>
    <cellStyle name="Comma 2 2 2 4 3 2 3" xfId="31797"/>
    <cellStyle name="Comma 2 2 2 4 3 2 4" xfId="21740"/>
    <cellStyle name="Comma 2 2 2 4 3 2 5" xfId="56997"/>
    <cellStyle name="Comma 2 2 2 4 3 3" xfId="4926"/>
    <cellStyle name="Comma 2 2 2 4 3 3 2" xfId="13334"/>
    <cellStyle name="Comma 2 2 2 4 3 3 2 2" xfId="45624"/>
    <cellStyle name="Comma 2 2 2 4 3 3 3" xfId="35938"/>
    <cellStyle name="Comma 2 2 2 4 3 3 4" xfId="26250"/>
    <cellStyle name="Comma 2 2 2 4 3 4" xfId="10534"/>
    <cellStyle name="Comma 2 2 2 4 3 4 2" xfId="38682"/>
    <cellStyle name="Comma 2 2 2 4 3 5" xfId="28996"/>
    <cellStyle name="Comma 2 2 2 4 3 6" xfId="48371"/>
    <cellStyle name="Comma 2 2 2 4 3 7" xfId="51174"/>
    <cellStyle name="Comma 2 2 2 4 3 8" xfId="18940"/>
    <cellStyle name="Comma 2 2 2 4 3 9" xfId="54197"/>
    <cellStyle name="Comma 2 2 2 4 4" xfId="2569"/>
    <cellStyle name="Comma 2 2 2 4 4 2" xfId="8192"/>
    <cellStyle name="Comma 2 2 2 4 4 2 2" xfId="16599"/>
    <cellStyle name="Comma 2 2 2 4 4 2 2 2" xfId="41944"/>
    <cellStyle name="Comma 2 2 2 4 4 2 3" xfId="32258"/>
    <cellStyle name="Comma 2 2 2 4 4 2 4" xfId="22201"/>
    <cellStyle name="Comma 2 2 2 4 4 2 5" xfId="57458"/>
    <cellStyle name="Comma 2 2 2 4 4 3" xfId="5387"/>
    <cellStyle name="Comma 2 2 2 4 4 3 2" xfId="13795"/>
    <cellStyle name="Comma 2 2 2 4 4 3 3" xfId="39140"/>
    <cellStyle name="Comma 2 2 2 4 4 4" xfId="10992"/>
    <cellStyle name="Comma 2 2 2 4 4 4 2" xfId="29454"/>
    <cellStyle name="Comma 2 2 2 4 4 5" xfId="48830"/>
    <cellStyle name="Comma 2 2 2 4 4 6" xfId="51632"/>
    <cellStyle name="Comma 2 2 2 4 4 7" xfId="19398"/>
    <cellStyle name="Comma 2 2 2 4 4 8" xfId="54655"/>
    <cellStyle name="Comma 2 2 2 4 5" xfId="2997"/>
    <cellStyle name="Comma 2 2 2 4 5 2" xfId="8620"/>
    <cellStyle name="Comma 2 2 2 4 5 2 2" xfId="17027"/>
    <cellStyle name="Comma 2 2 2 4 5 2 2 2" xfId="42372"/>
    <cellStyle name="Comma 2 2 2 4 5 2 3" xfId="32686"/>
    <cellStyle name="Comma 2 2 2 4 5 2 4" xfId="22629"/>
    <cellStyle name="Comma 2 2 2 4 5 2 5" xfId="57886"/>
    <cellStyle name="Comma 2 2 2 4 5 3" xfId="5815"/>
    <cellStyle name="Comma 2 2 2 4 5 3 2" xfId="14223"/>
    <cellStyle name="Comma 2 2 2 4 5 3 3" xfId="39568"/>
    <cellStyle name="Comma 2 2 2 4 5 4" xfId="11420"/>
    <cellStyle name="Comma 2 2 2 4 5 4 2" xfId="29882"/>
    <cellStyle name="Comma 2 2 2 4 5 5" xfId="49258"/>
    <cellStyle name="Comma 2 2 2 4 5 6" xfId="52060"/>
    <cellStyle name="Comma 2 2 2 4 5 7" xfId="19826"/>
    <cellStyle name="Comma 2 2 2 4 5 8" xfId="55083"/>
    <cellStyle name="Comma 2 2 2 4 6" xfId="6247"/>
    <cellStyle name="Comma 2 2 2 4 6 2" xfId="14654"/>
    <cellStyle name="Comma 2 2 2 4 6 2 2" xfId="39999"/>
    <cellStyle name="Comma 2 2 2 4 6 3" xfId="30313"/>
    <cellStyle name="Comma 2 2 2 4 6 4" xfId="20256"/>
    <cellStyle name="Comma 2 2 2 4 6 5" xfId="55513"/>
    <cellStyle name="Comma 2 2 2 4 7" xfId="3442"/>
    <cellStyle name="Comma 2 2 2 4 7 2" xfId="11850"/>
    <cellStyle name="Comma 2 2 2 4 7 2 2" xfId="44417"/>
    <cellStyle name="Comma 2 2 2 4 7 3" xfId="34731"/>
    <cellStyle name="Comma 2 2 2 4 7 4" xfId="25021"/>
    <cellStyle name="Comma 2 2 2 4 8" xfId="9051"/>
    <cellStyle name="Comma 2 2 2 4 8 2" xfId="37199"/>
    <cellStyle name="Comma 2 2 2 4 9" xfId="27513"/>
    <cellStyle name="Comma 2 2 2 5" xfId="1599"/>
    <cellStyle name="Comma 2 2 2 5 10" xfId="47937"/>
    <cellStyle name="Comma 2 2 2 5 11" xfId="50740"/>
    <cellStyle name="Comma 2 2 2 5 12" xfId="18506"/>
    <cellStyle name="Comma 2 2 2 5 13" xfId="53763"/>
    <cellStyle name="Comma 2 2 2 5 2" xfId="2073"/>
    <cellStyle name="Comma 2 2 2 5 2 10" xfId="54193"/>
    <cellStyle name="Comma 2 2 2 5 2 2" xfId="7727"/>
    <cellStyle name="Comma 2 2 2 5 2 2 2" xfId="16134"/>
    <cellStyle name="Comma 2 2 2 5 2 2 2 2" xfId="46506"/>
    <cellStyle name="Comma 2 2 2 5 2 2 2 3" xfId="36820"/>
    <cellStyle name="Comma 2 2 2 5 2 2 2 4" xfId="27133"/>
    <cellStyle name="Comma 2 2 2 5 2 2 3" xfId="41479"/>
    <cellStyle name="Comma 2 2 2 5 2 2 4" xfId="31793"/>
    <cellStyle name="Comma 2 2 2 5 2 2 5" xfId="21736"/>
    <cellStyle name="Comma 2 2 2 5 2 2 6" xfId="56993"/>
    <cellStyle name="Comma 2 2 2 5 2 3" xfId="4922"/>
    <cellStyle name="Comma 2 2 2 5 2 3 2" xfId="13330"/>
    <cellStyle name="Comma 2 2 2 5 2 3 2 2" xfId="43607"/>
    <cellStyle name="Comma 2 2 2 5 2 3 3" xfId="33921"/>
    <cellStyle name="Comma 2 2 2 5 2 3 4" xfId="23955"/>
    <cellStyle name="Comma 2 2 2 5 2 4" xfId="10530"/>
    <cellStyle name="Comma 2 2 2 5 2 4 2" xfId="45306"/>
    <cellStyle name="Comma 2 2 2 5 2 4 3" xfId="35620"/>
    <cellStyle name="Comma 2 2 2 5 2 4 4" xfId="25916"/>
    <cellStyle name="Comma 2 2 2 5 2 5" xfId="38678"/>
    <cellStyle name="Comma 2 2 2 5 2 6" xfId="28992"/>
    <cellStyle name="Comma 2 2 2 5 2 7" xfId="48367"/>
    <cellStyle name="Comma 2 2 2 5 2 8" xfId="51170"/>
    <cellStyle name="Comma 2 2 2 5 2 9" xfId="18936"/>
    <cellStyle name="Comma 2 2 2 5 3" xfId="2565"/>
    <cellStyle name="Comma 2 2 2 5 3 2" xfId="8188"/>
    <cellStyle name="Comma 2 2 2 5 3 2 2" xfId="16595"/>
    <cellStyle name="Comma 2 2 2 5 3 2 2 2" xfId="41940"/>
    <cellStyle name="Comma 2 2 2 5 3 2 3" xfId="32254"/>
    <cellStyle name="Comma 2 2 2 5 3 2 4" xfId="22197"/>
    <cellStyle name="Comma 2 2 2 5 3 2 5" xfId="57454"/>
    <cellStyle name="Comma 2 2 2 5 3 3" xfId="5383"/>
    <cellStyle name="Comma 2 2 2 5 3 3 2" xfId="13791"/>
    <cellStyle name="Comma 2 2 2 5 3 3 2 2" xfId="45913"/>
    <cellStyle name="Comma 2 2 2 5 3 3 3" xfId="36227"/>
    <cellStyle name="Comma 2 2 2 5 3 3 4" xfId="26539"/>
    <cellStyle name="Comma 2 2 2 5 3 4" xfId="10988"/>
    <cellStyle name="Comma 2 2 2 5 3 4 2" xfId="39136"/>
    <cellStyle name="Comma 2 2 2 5 3 5" xfId="29450"/>
    <cellStyle name="Comma 2 2 2 5 3 6" xfId="48826"/>
    <cellStyle name="Comma 2 2 2 5 3 7" xfId="51628"/>
    <cellStyle name="Comma 2 2 2 5 3 8" xfId="19394"/>
    <cellStyle name="Comma 2 2 2 5 3 9" xfId="54651"/>
    <cellStyle name="Comma 2 2 2 5 4" xfId="2993"/>
    <cellStyle name="Comma 2 2 2 5 4 2" xfId="8616"/>
    <cellStyle name="Comma 2 2 2 5 4 2 2" xfId="17023"/>
    <cellStyle name="Comma 2 2 2 5 4 2 2 2" xfId="42368"/>
    <cellStyle name="Comma 2 2 2 5 4 2 3" xfId="32682"/>
    <cellStyle name="Comma 2 2 2 5 4 2 4" xfId="22625"/>
    <cellStyle name="Comma 2 2 2 5 4 2 5" xfId="57882"/>
    <cellStyle name="Comma 2 2 2 5 4 3" xfId="5811"/>
    <cellStyle name="Comma 2 2 2 5 4 3 2" xfId="14219"/>
    <cellStyle name="Comma 2 2 2 5 4 3 3" xfId="39564"/>
    <cellStyle name="Comma 2 2 2 5 4 4" xfId="11416"/>
    <cellStyle name="Comma 2 2 2 5 4 4 2" xfId="29878"/>
    <cellStyle name="Comma 2 2 2 5 4 5" xfId="49254"/>
    <cellStyle name="Comma 2 2 2 5 4 6" xfId="52056"/>
    <cellStyle name="Comma 2 2 2 5 4 7" xfId="19822"/>
    <cellStyle name="Comma 2 2 2 5 4 8" xfId="55079"/>
    <cellStyle name="Comma 2 2 2 5 5" xfId="7297"/>
    <cellStyle name="Comma 2 2 2 5 5 2" xfId="15704"/>
    <cellStyle name="Comma 2 2 2 5 5 2 2" xfId="41049"/>
    <cellStyle name="Comma 2 2 2 5 5 3" xfId="31363"/>
    <cellStyle name="Comma 2 2 2 5 5 4" xfId="21306"/>
    <cellStyle name="Comma 2 2 2 5 5 5" xfId="56563"/>
    <cellStyle name="Comma 2 2 2 5 6" xfId="4492"/>
    <cellStyle name="Comma 2 2 2 5 6 2" xfId="12900"/>
    <cellStyle name="Comma 2 2 2 5 6 2 2" xfId="43606"/>
    <cellStyle name="Comma 2 2 2 5 6 3" xfId="33920"/>
    <cellStyle name="Comma 2 2 2 5 6 4" xfId="23954"/>
    <cellStyle name="Comma 2 2 2 5 7" xfId="10100"/>
    <cellStyle name="Comma 2 2 2 5 7 2" xfId="44713"/>
    <cellStyle name="Comma 2 2 2 5 7 3" xfId="35027"/>
    <cellStyle name="Comma 2 2 2 5 7 4" xfId="25318"/>
    <cellStyle name="Comma 2 2 2 5 8" xfId="38248"/>
    <cellStyle name="Comma 2 2 2 5 9" xfId="28562"/>
    <cellStyle name="Comma 2 2 2 6" xfId="1358"/>
    <cellStyle name="Comma 2 2 2 6 10" xfId="47723"/>
    <cellStyle name="Comma 2 2 2 6 11" xfId="50526"/>
    <cellStyle name="Comma 2 2 2 6 12" xfId="18292"/>
    <cellStyle name="Comma 2 2 2 6 13" xfId="53549"/>
    <cellStyle name="Comma 2 2 2 6 2" xfId="1859"/>
    <cellStyle name="Comma 2 2 2 6 2 2" xfId="7513"/>
    <cellStyle name="Comma 2 2 2 6 2 2 2" xfId="15920"/>
    <cellStyle name="Comma 2 2 2 6 2 2 2 2" xfId="41265"/>
    <cellStyle name="Comma 2 2 2 6 2 2 3" xfId="31579"/>
    <cellStyle name="Comma 2 2 2 6 2 2 4" xfId="21522"/>
    <cellStyle name="Comma 2 2 2 6 2 2 5" xfId="56779"/>
    <cellStyle name="Comma 2 2 2 6 2 3" xfId="4708"/>
    <cellStyle name="Comma 2 2 2 6 2 3 2" xfId="13116"/>
    <cellStyle name="Comma 2 2 2 6 2 3 2 2" xfId="46212"/>
    <cellStyle name="Comma 2 2 2 6 2 3 3" xfId="36526"/>
    <cellStyle name="Comma 2 2 2 6 2 3 4" xfId="26839"/>
    <cellStyle name="Comma 2 2 2 6 2 4" xfId="10316"/>
    <cellStyle name="Comma 2 2 2 6 2 4 2" xfId="38464"/>
    <cellStyle name="Comma 2 2 2 6 2 5" xfId="28778"/>
    <cellStyle name="Comma 2 2 2 6 2 6" xfId="48153"/>
    <cellStyle name="Comma 2 2 2 6 2 7" xfId="50956"/>
    <cellStyle name="Comma 2 2 2 6 2 8" xfId="18722"/>
    <cellStyle name="Comma 2 2 2 6 2 9" xfId="53979"/>
    <cellStyle name="Comma 2 2 2 6 3" xfId="2351"/>
    <cellStyle name="Comma 2 2 2 6 3 2" xfId="7974"/>
    <cellStyle name="Comma 2 2 2 6 3 2 2" xfId="16381"/>
    <cellStyle name="Comma 2 2 2 6 3 2 2 2" xfId="41726"/>
    <cellStyle name="Comma 2 2 2 6 3 2 3" xfId="32040"/>
    <cellStyle name="Comma 2 2 2 6 3 2 4" xfId="21983"/>
    <cellStyle name="Comma 2 2 2 6 3 2 5" xfId="57240"/>
    <cellStyle name="Comma 2 2 2 6 3 3" xfId="5169"/>
    <cellStyle name="Comma 2 2 2 6 3 3 2" xfId="13577"/>
    <cellStyle name="Comma 2 2 2 6 3 3 3" xfId="38922"/>
    <cellStyle name="Comma 2 2 2 6 3 4" xfId="10774"/>
    <cellStyle name="Comma 2 2 2 6 3 4 2" xfId="29236"/>
    <cellStyle name="Comma 2 2 2 6 3 5" xfId="48612"/>
    <cellStyle name="Comma 2 2 2 6 3 6" xfId="51414"/>
    <cellStyle name="Comma 2 2 2 6 3 7" xfId="19180"/>
    <cellStyle name="Comma 2 2 2 6 3 8" xfId="54437"/>
    <cellStyle name="Comma 2 2 2 6 4" xfId="2779"/>
    <cellStyle name="Comma 2 2 2 6 4 2" xfId="8402"/>
    <cellStyle name="Comma 2 2 2 6 4 2 2" xfId="16809"/>
    <cellStyle name="Comma 2 2 2 6 4 2 2 2" xfId="42154"/>
    <cellStyle name="Comma 2 2 2 6 4 2 3" xfId="32468"/>
    <cellStyle name="Comma 2 2 2 6 4 2 4" xfId="22411"/>
    <cellStyle name="Comma 2 2 2 6 4 2 5" xfId="57668"/>
    <cellStyle name="Comma 2 2 2 6 4 3" xfId="5597"/>
    <cellStyle name="Comma 2 2 2 6 4 3 2" xfId="14005"/>
    <cellStyle name="Comma 2 2 2 6 4 3 3" xfId="39350"/>
    <cellStyle name="Comma 2 2 2 6 4 4" xfId="11202"/>
    <cellStyle name="Comma 2 2 2 6 4 4 2" xfId="29664"/>
    <cellStyle name="Comma 2 2 2 6 4 5" xfId="49040"/>
    <cellStyle name="Comma 2 2 2 6 4 6" xfId="51842"/>
    <cellStyle name="Comma 2 2 2 6 4 7" xfId="19608"/>
    <cellStyle name="Comma 2 2 2 6 4 8" xfId="54865"/>
    <cellStyle name="Comma 2 2 2 6 5" xfId="7083"/>
    <cellStyle name="Comma 2 2 2 6 5 2" xfId="15490"/>
    <cellStyle name="Comma 2 2 2 6 5 2 2" xfId="40835"/>
    <cellStyle name="Comma 2 2 2 6 5 3" xfId="31149"/>
    <cellStyle name="Comma 2 2 2 6 5 4" xfId="21092"/>
    <cellStyle name="Comma 2 2 2 6 5 5" xfId="56349"/>
    <cellStyle name="Comma 2 2 2 6 6" xfId="4278"/>
    <cellStyle name="Comma 2 2 2 6 6 2" xfId="12686"/>
    <cellStyle name="Comma 2 2 2 6 6 2 2" xfId="43608"/>
    <cellStyle name="Comma 2 2 2 6 6 3" xfId="33922"/>
    <cellStyle name="Comma 2 2 2 6 6 4" xfId="23956"/>
    <cellStyle name="Comma 2 2 2 6 7" xfId="9886"/>
    <cellStyle name="Comma 2 2 2 6 7 2" xfId="45012"/>
    <cellStyle name="Comma 2 2 2 6 7 3" xfId="35326"/>
    <cellStyle name="Comma 2 2 2 6 7 4" xfId="25621"/>
    <cellStyle name="Comma 2 2 2 6 8" xfId="38034"/>
    <cellStyle name="Comma 2 2 2 6 9" xfId="28348"/>
    <cellStyle name="Comma 2 2 2 7" xfId="1312"/>
    <cellStyle name="Comma 2 2 2 7 10" xfId="53510"/>
    <cellStyle name="Comma 2 2 2 7 2" xfId="7044"/>
    <cellStyle name="Comma 2 2 2 7 2 2" xfId="15451"/>
    <cellStyle name="Comma 2 2 2 7 2 2 2" xfId="40796"/>
    <cellStyle name="Comma 2 2 2 7 2 3" xfId="31110"/>
    <cellStyle name="Comma 2 2 2 7 2 4" xfId="21053"/>
    <cellStyle name="Comma 2 2 2 7 2 5" xfId="56310"/>
    <cellStyle name="Comma 2 2 2 7 3" xfId="4239"/>
    <cellStyle name="Comma 2 2 2 7 3 2" xfId="12647"/>
    <cellStyle name="Comma 2 2 2 7 3 2 2" xfId="43609"/>
    <cellStyle name="Comma 2 2 2 7 3 3" xfId="33923"/>
    <cellStyle name="Comma 2 2 2 7 3 4" xfId="23957"/>
    <cellStyle name="Comma 2 2 2 7 4" xfId="9847"/>
    <cellStyle name="Comma 2 2 2 7 4 2" xfId="45620"/>
    <cellStyle name="Comma 2 2 2 7 4 3" xfId="35934"/>
    <cellStyle name="Comma 2 2 2 7 4 4" xfId="26246"/>
    <cellStyle name="Comma 2 2 2 7 5" xfId="37995"/>
    <cellStyle name="Comma 2 2 2 7 6" xfId="28309"/>
    <cellStyle name="Comma 2 2 2 7 7" xfId="47684"/>
    <cellStyle name="Comma 2 2 2 7 8" xfId="50487"/>
    <cellStyle name="Comma 2 2 2 7 9" xfId="18253"/>
    <cellStyle name="Comma 2 2 2 8" xfId="1007"/>
    <cellStyle name="Comma 2 2 2 8 2" xfId="6746"/>
    <cellStyle name="Comma 2 2 2 8 2 2" xfId="15153"/>
    <cellStyle name="Comma 2 2 2 8 2 2 2" xfId="40498"/>
    <cellStyle name="Comma 2 2 2 8 2 3" xfId="30812"/>
    <cellStyle name="Comma 2 2 2 8 2 4" xfId="20755"/>
    <cellStyle name="Comma 2 2 2 8 2 5" xfId="56012"/>
    <cellStyle name="Comma 2 2 2 8 3" xfId="3941"/>
    <cellStyle name="Comma 2 2 2 8 3 2" xfId="12349"/>
    <cellStyle name="Comma 2 2 2 8 3 3" xfId="37697"/>
    <cellStyle name="Comma 2 2 2 8 4" xfId="9549"/>
    <cellStyle name="Comma 2 2 2 8 4 2" xfId="28011"/>
    <cellStyle name="Comma 2 2 2 8 5" xfId="47386"/>
    <cellStyle name="Comma 2 2 2 8 6" xfId="50189"/>
    <cellStyle name="Comma 2 2 2 8 7" xfId="17955"/>
    <cellStyle name="Comma 2 2 2 8 8" xfId="53212"/>
    <cellStyle name="Comma 2 2 2 9" xfId="1820"/>
    <cellStyle name="Comma 2 2 2 9 2" xfId="7474"/>
    <cellStyle name="Comma 2 2 2 9 2 2" xfId="15881"/>
    <cellStyle name="Comma 2 2 2 9 2 2 2" xfId="41226"/>
    <cellStyle name="Comma 2 2 2 9 2 3" xfId="31540"/>
    <cellStyle name="Comma 2 2 2 9 2 4" xfId="21483"/>
    <cellStyle name="Comma 2 2 2 9 2 5" xfId="56740"/>
    <cellStyle name="Comma 2 2 2 9 3" xfId="4669"/>
    <cellStyle name="Comma 2 2 2 9 3 2" xfId="13077"/>
    <cellStyle name="Comma 2 2 2 9 3 3" xfId="38425"/>
    <cellStyle name="Comma 2 2 2 9 4" xfId="10277"/>
    <cellStyle name="Comma 2 2 2 9 4 2" xfId="28739"/>
    <cellStyle name="Comma 2 2 2 9 5" xfId="48114"/>
    <cellStyle name="Comma 2 2 2 9 6" xfId="50917"/>
    <cellStyle name="Comma 2 2 2 9 7" xfId="18683"/>
    <cellStyle name="Comma 2 2 2 9 8" xfId="53940"/>
    <cellStyle name="Comma 2 2 20" xfId="27508"/>
    <cellStyle name="Comma 2 2 21" xfId="46881"/>
    <cellStyle name="Comma 2 2 22" xfId="49686"/>
    <cellStyle name="Comma 2 2 23" xfId="17452"/>
    <cellStyle name="Comma 2 2 24" xfId="52355"/>
    <cellStyle name="Comma 2 2 25" xfId="52709"/>
    <cellStyle name="Comma 2 2 3" xfId="96"/>
    <cellStyle name="Comma 2 2 3 10" xfId="1821"/>
    <cellStyle name="Comma 2 2 3 10 2" xfId="7475"/>
    <cellStyle name="Comma 2 2 3 10 2 2" xfId="15882"/>
    <cellStyle name="Comma 2 2 3 10 2 2 2" xfId="41227"/>
    <cellStyle name="Comma 2 2 3 10 2 3" xfId="31541"/>
    <cellStyle name="Comma 2 2 3 10 2 4" xfId="21484"/>
    <cellStyle name="Comma 2 2 3 10 2 5" xfId="56741"/>
    <cellStyle name="Comma 2 2 3 10 3" xfId="4670"/>
    <cellStyle name="Comma 2 2 3 10 3 2" xfId="13078"/>
    <cellStyle name="Comma 2 2 3 10 3 3" xfId="38426"/>
    <cellStyle name="Comma 2 2 3 10 4" xfId="10278"/>
    <cellStyle name="Comma 2 2 3 10 4 2" xfId="28740"/>
    <cellStyle name="Comma 2 2 3 10 5" xfId="48115"/>
    <cellStyle name="Comma 2 2 3 10 6" xfId="50918"/>
    <cellStyle name="Comma 2 2 3 10 7" xfId="18684"/>
    <cellStyle name="Comma 2 2 3 10 8" xfId="53941"/>
    <cellStyle name="Comma 2 2 3 11" xfId="2313"/>
    <cellStyle name="Comma 2 2 3 11 2" xfId="7936"/>
    <cellStyle name="Comma 2 2 3 11 2 2" xfId="16343"/>
    <cellStyle name="Comma 2 2 3 11 2 2 2" xfId="41688"/>
    <cellStyle name="Comma 2 2 3 11 2 3" xfId="32002"/>
    <cellStyle name="Comma 2 2 3 11 2 4" xfId="21945"/>
    <cellStyle name="Comma 2 2 3 11 2 5" xfId="57202"/>
    <cellStyle name="Comma 2 2 3 11 3" xfId="5131"/>
    <cellStyle name="Comma 2 2 3 11 3 2" xfId="13539"/>
    <cellStyle name="Comma 2 2 3 11 3 3" xfId="38884"/>
    <cellStyle name="Comma 2 2 3 11 4" xfId="10736"/>
    <cellStyle name="Comma 2 2 3 11 4 2" xfId="29198"/>
    <cellStyle name="Comma 2 2 3 11 5" xfId="48574"/>
    <cellStyle name="Comma 2 2 3 11 6" xfId="51376"/>
    <cellStyle name="Comma 2 2 3 11 7" xfId="19142"/>
    <cellStyle name="Comma 2 2 3 11 8" xfId="54399"/>
    <cellStyle name="Comma 2 2 3 12" xfId="2741"/>
    <cellStyle name="Comma 2 2 3 12 2" xfId="8364"/>
    <cellStyle name="Comma 2 2 3 12 2 2" xfId="16771"/>
    <cellStyle name="Comma 2 2 3 12 2 2 2" xfId="42116"/>
    <cellStyle name="Comma 2 2 3 12 2 3" xfId="32430"/>
    <cellStyle name="Comma 2 2 3 12 2 4" xfId="22373"/>
    <cellStyle name="Comma 2 2 3 12 2 5" xfId="57630"/>
    <cellStyle name="Comma 2 2 3 12 3" xfId="5559"/>
    <cellStyle name="Comma 2 2 3 12 3 2" xfId="13967"/>
    <cellStyle name="Comma 2 2 3 12 3 3" xfId="39312"/>
    <cellStyle name="Comma 2 2 3 12 4" xfId="11164"/>
    <cellStyle name="Comma 2 2 3 12 4 2" xfId="29626"/>
    <cellStyle name="Comma 2 2 3 12 5" xfId="49002"/>
    <cellStyle name="Comma 2 2 3 12 6" xfId="51804"/>
    <cellStyle name="Comma 2 2 3 12 7" xfId="19570"/>
    <cellStyle name="Comma 2 2 3 12 8" xfId="54827"/>
    <cellStyle name="Comma 2 2 3 13" xfId="6003"/>
    <cellStyle name="Comma 2 2 3 13 2" xfId="14410"/>
    <cellStyle name="Comma 2 2 3 13 2 2" xfId="39755"/>
    <cellStyle name="Comma 2 2 3 13 3" xfId="30069"/>
    <cellStyle name="Comma 2 2 3 13 4" xfId="20012"/>
    <cellStyle name="Comma 2 2 3 13 5" xfId="55269"/>
    <cellStyle name="Comma 2 2 3 14" xfId="3198"/>
    <cellStyle name="Comma 2 2 3 14 2" xfId="11606"/>
    <cellStyle name="Comma 2 2 3 14 2 2" xfId="42671"/>
    <cellStyle name="Comma 2 2 3 14 3" xfId="32985"/>
    <cellStyle name="Comma 2 2 3 14 4" xfId="22928"/>
    <cellStyle name="Comma 2 2 3 15" xfId="8810"/>
    <cellStyle name="Comma 2 2 3 15 2" xfId="42961"/>
    <cellStyle name="Comma 2 2 3 15 3" xfId="33275"/>
    <cellStyle name="Comma 2 2 3 15 4" xfId="23218"/>
    <cellStyle name="Comma 2 2 3 16" xfId="25022"/>
    <cellStyle name="Comma 2 2 3 16 2" xfId="44418"/>
    <cellStyle name="Comma 2 2 3 16 3" xfId="34732"/>
    <cellStyle name="Comma 2 2 3 17" xfId="36958"/>
    <cellStyle name="Comma 2 2 3 18" xfId="27272"/>
    <cellStyle name="Comma 2 2 3 19" xfId="46645"/>
    <cellStyle name="Comma 2 2 3 2" xfId="366"/>
    <cellStyle name="Comma 2 2 3 2 10" xfId="25023"/>
    <cellStyle name="Comma 2 2 3 2 10 2" xfId="44419"/>
    <cellStyle name="Comma 2 2 3 2 10 3" xfId="34733"/>
    <cellStyle name="Comma 2 2 3 2 11" xfId="37201"/>
    <cellStyle name="Comma 2 2 3 2 12" xfId="27515"/>
    <cellStyle name="Comma 2 2 3 2 13" xfId="46888"/>
    <cellStyle name="Comma 2 2 3 2 14" xfId="49693"/>
    <cellStyle name="Comma 2 2 3 2 15" xfId="17459"/>
    <cellStyle name="Comma 2 2 3 2 16" xfId="52360"/>
    <cellStyle name="Comma 2 2 3 2 17" xfId="52716"/>
    <cellStyle name="Comma 2 2 3 2 2" xfId="1605"/>
    <cellStyle name="Comma 2 2 3 2 2 10" xfId="53769"/>
    <cellStyle name="Comma 2 2 3 2 2 2" xfId="7303"/>
    <cellStyle name="Comma 2 2 3 2 2 2 2" xfId="15710"/>
    <cellStyle name="Comma 2 2 3 2 2 2 2 2" xfId="46510"/>
    <cellStyle name="Comma 2 2 3 2 2 2 2 3" xfId="36824"/>
    <cellStyle name="Comma 2 2 3 2 2 2 2 4" xfId="27137"/>
    <cellStyle name="Comma 2 2 3 2 2 2 3" xfId="25920"/>
    <cellStyle name="Comma 2 2 3 2 2 2 3 2" xfId="45310"/>
    <cellStyle name="Comma 2 2 3 2 2 2 3 3" xfId="35624"/>
    <cellStyle name="Comma 2 2 3 2 2 2 4" xfId="41055"/>
    <cellStyle name="Comma 2 2 3 2 2 2 5" xfId="31369"/>
    <cellStyle name="Comma 2 2 3 2 2 2 6" xfId="21312"/>
    <cellStyle name="Comma 2 2 3 2 2 2 7" xfId="56569"/>
    <cellStyle name="Comma 2 2 3 2 2 3" xfId="4498"/>
    <cellStyle name="Comma 2 2 3 2 2 3 2" xfId="12906"/>
    <cellStyle name="Comma 2 2 3 2 2 3 2 2" xfId="45917"/>
    <cellStyle name="Comma 2 2 3 2 2 3 2 3" xfId="36231"/>
    <cellStyle name="Comma 2 2 3 2 2 3 2 4" xfId="26543"/>
    <cellStyle name="Comma 2 2 3 2 2 3 3" xfId="43610"/>
    <cellStyle name="Comma 2 2 3 2 2 3 4" xfId="33924"/>
    <cellStyle name="Comma 2 2 3 2 2 3 5" xfId="23958"/>
    <cellStyle name="Comma 2 2 3 2 2 4" xfId="10106"/>
    <cellStyle name="Comma 2 2 3 2 2 4 2" xfId="44717"/>
    <cellStyle name="Comma 2 2 3 2 2 4 3" xfId="35031"/>
    <cellStyle name="Comma 2 2 3 2 2 4 4" xfId="25322"/>
    <cellStyle name="Comma 2 2 3 2 2 5" xfId="38254"/>
    <cellStyle name="Comma 2 2 3 2 2 6" xfId="28568"/>
    <cellStyle name="Comma 2 2 3 2 2 7" xfId="47943"/>
    <cellStyle name="Comma 2 2 3 2 2 8" xfId="50746"/>
    <cellStyle name="Comma 2 2 3 2 2 9" xfId="18512"/>
    <cellStyle name="Comma 2 2 3 2 3" xfId="1011"/>
    <cellStyle name="Comma 2 2 3 2 3 10" xfId="53216"/>
    <cellStyle name="Comma 2 2 3 2 3 2" xfId="6750"/>
    <cellStyle name="Comma 2 2 3 2 3 2 2" xfId="15157"/>
    <cellStyle name="Comma 2 2 3 2 3 2 2 2" xfId="46218"/>
    <cellStyle name="Comma 2 2 3 2 3 2 2 3" xfId="36532"/>
    <cellStyle name="Comma 2 2 3 2 3 2 2 4" xfId="26845"/>
    <cellStyle name="Comma 2 2 3 2 3 2 3" xfId="40502"/>
    <cellStyle name="Comma 2 2 3 2 3 2 4" xfId="30816"/>
    <cellStyle name="Comma 2 2 3 2 3 2 5" xfId="20759"/>
    <cellStyle name="Comma 2 2 3 2 3 2 6" xfId="56016"/>
    <cellStyle name="Comma 2 2 3 2 3 3" xfId="3945"/>
    <cellStyle name="Comma 2 2 3 2 3 3 2" xfId="12353"/>
    <cellStyle name="Comma 2 2 3 2 3 3 2 2" xfId="43611"/>
    <cellStyle name="Comma 2 2 3 2 3 3 3" xfId="33925"/>
    <cellStyle name="Comma 2 2 3 2 3 3 4" xfId="23959"/>
    <cellStyle name="Comma 2 2 3 2 3 4" xfId="9553"/>
    <cellStyle name="Comma 2 2 3 2 3 4 2" xfId="45018"/>
    <cellStyle name="Comma 2 2 3 2 3 4 3" xfId="35332"/>
    <cellStyle name="Comma 2 2 3 2 3 4 4" xfId="25627"/>
    <cellStyle name="Comma 2 2 3 2 3 5" xfId="37701"/>
    <cellStyle name="Comma 2 2 3 2 3 6" xfId="28015"/>
    <cellStyle name="Comma 2 2 3 2 3 7" xfId="47390"/>
    <cellStyle name="Comma 2 2 3 2 3 8" xfId="50193"/>
    <cellStyle name="Comma 2 2 3 2 3 9" xfId="17959"/>
    <cellStyle name="Comma 2 2 3 2 4" xfId="2079"/>
    <cellStyle name="Comma 2 2 3 2 4 10" xfId="54199"/>
    <cellStyle name="Comma 2 2 3 2 4 2" xfId="7733"/>
    <cellStyle name="Comma 2 2 3 2 4 2 2" xfId="16140"/>
    <cellStyle name="Comma 2 2 3 2 4 2 2 2" xfId="41485"/>
    <cellStyle name="Comma 2 2 3 2 4 2 3" xfId="31799"/>
    <cellStyle name="Comma 2 2 3 2 4 2 4" xfId="21742"/>
    <cellStyle name="Comma 2 2 3 2 4 2 5" xfId="56999"/>
    <cellStyle name="Comma 2 2 3 2 4 3" xfId="4928"/>
    <cellStyle name="Comma 2 2 3 2 4 3 2" xfId="13336"/>
    <cellStyle name="Comma 2 2 3 2 4 3 2 2" xfId="43612"/>
    <cellStyle name="Comma 2 2 3 2 4 3 3" xfId="33926"/>
    <cellStyle name="Comma 2 2 3 2 4 3 4" xfId="23960"/>
    <cellStyle name="Comma 2 2 3 2 4 4" xfId="10536"/>
    <cellStyle name="Comma 2 2 3 2 4 4 2" xfId="45626"/>
    <cellStyle name="Comma 2 2 3 2 4 4 3" xfId="35940"/>
    <cellStyle name="Comma 2 2 3 2 4 4 4" xfId="26252"/>
    <cellStyle name="Comma 2 2 3 2 4 5" xfId="38684"/>
    <cellStyle name="Comma 2 2 3 2 4 6" xfId="28998"/>
    <cellStyle name="Comma 2 2 3 2 4 7" xfId="48373"/>
    <cellStyle name="Comma 2 2 3 2 4 8" xfId="51176"/>
    <cellStyle name="Comma 2 2 3 2 4 9" xfId="18942"/>
    <cellStyle name="Comma 2 2 3 2 5" xfId="2571"/>
    <cellStyle name="Comma 2 2 3 2 5 2" xfId="8194"/>
    <cellStyle name="Comma 2 2 3 2 5 2 2" xfId="16601"/>
    <cellStyle name="Comma 2 2 3 2 5 2 2 2" xfId="41946"/>
    <cellStyle name="Comma 2 2 3 2 5 2 3" xfId="32260"/>
    <cellStyle name="Comma 2 2 3 2 5 2 4" xfId="22203"/>
    <cellStyle name="Comma 2 2 3 2 5 2 5" xfId="57460"/>
    <cellStyle name="Comma 2 2 3 2 5 3" xfId="5389"/>
    <cellStyle name="Comma 2 2 3 2 5 3 2" xfId="13797"/>
    <cellStyle name="Comma 2 2 3 2 5 3 2 2" xfId="43613"/>
    <cellStyle name="Comma 2 2 3 2 5 3 3" xfId="33927"/>
    <cellStyle name="Comma 2 2 3 2 5 3 4" xfId="23961"/>
    <cellStyle name="Comma 2 2 3 2 5 4" xfId="10994"/>
    <cellStyle name="Comma 2 2 3 2 5 4 2" xfId="39142"/>
    <cellStyle name="Comma 2 2 3 2 5 5" xfId="29456"/>
    <cellStyle name="Comma 2 2 3 2 5 6" xfId="48832"/>
    <cellStyle name="Comma 2 2 3 2 5 7" xfId="51634"/>
    <cellStyle name="Comma 2 2 3 2 5 8" xfId="19400"/>
    <cellStyle name="Comma 2 2 3 2 5 9" xfId="54657"/>
    <cellStyle name="Comma 2 2 3 2 6" xfId="2999"/>
    <cellStyle name="Comma 2 2 3 2 6 2" xfId="8622"/>
    <cellStyle name="Comma 2 2 3 2 6 2 2" xfId="17029"/>
    <cellStyle name="Comma 2 2 3 2 6 2 2 2" xfId="42374"/>
    <cellStyle name="Comma 2 2 3 2 6 2 3" xfId="32688"/>
    <cellStyle name="Comma 2 2 3 2 6 2 4" xfId="22631"/>
    <cellStyle name="Comma 2 2 3 2 6 2 5" xfId="57888"/>
    <cellStyle name="Comma 2 2 3 2 6 3" xfId="5817"/>
    <cellStyle name="Comma 2 2 3 2 6 3 2" xfId="14225"/>
    <cellStyle name="Comma 2 2 3 2 6 3 3" xfId="39570"/>
    <cellStyle name="Comma 2 2 3 2 6 4" xfId="11422"/>
    <cellStyle name="Comma 2 2 3 2 6 4 2" xfId="29884"/>
    <cellStyle name="Comma 2 2 3 2 6 5" xfId="49260"/>
    <cellStyle name="Comma 2 2 3 2 6 6" xfId="52062"/>
    <cellStyle name="Comma 2 2 3 2 6 7" xfId="19828"/>
    <cellStyle name="Comma 2 2 3 2 6 8" xfId="55085"/>
    <cellStyle name="Comma 2 2 3 2 7" xfId="6249"/>
    <cellStyle name="Comma 2 2 3 2 7 2" xfId="14656"/>
    <cellStyle name="Comma 2 2 3 2 7 2 2" xfId="40001"/>
    <cellStyle name="Comma 2 2 3 2 7 3" xfId="30315"/>
    <cellStyle name="Comma 2 2 3 2 7 4" xfId="20258"/>
    <cellStyle name="Comma 2 2 3 2 7 5" xfId="55515"/>
    <cellStyle name="Comma 2 2 3 2 8" xfId="3444"/>
    <cellStyle name="Comma 2 2 3 2 8 2" xfId="11852"/>
    <cellStyle name="Comma 2 2 3 2 8 2 2" xfId="42672"/>
    <cellStyle name="Comma 2 2 3 2 8 3" xfId="32986"/>
    <cellStyle name="Comma 2 2 3 2 8 4" xfId="22929"/>
    <cellStyle name="Comma 2 2 3 2 9" xfId="9053"/>
    <cellStyle name="Comma 2 2 3 2 9 2" xfId="42962"/>
    <cellStyle name="Comma 2 2 3 2 9 3" xfId="33276"/>
    <cellStyle name="Comma 2 2 3 2 9 4" xfId="23219"/>
    <cellStyle name="Comma 2 2 3 20" xfId="49450"/>
    <cellStyle name="Comma 2 2 3 21" xfId="17216"/>
    <cellStyle name="Comma 2 2 3 22" xfId="52359"/>
    <cellStyle name="Comma 2 2 3 23" xfId="52473"/>
    <cellStyle name="Comma 2 2 3 3" xfId="367"/>
    <cellStyle name="Comma 2 2 3 3 10" xfId="46889"/>
    <cellStyle name="Comma 2 2 3 3 11" xfId="49694"/>
    <cellStyle name="Comma 2 2 3 3 12" xfId="17460"/>
    <cellStyle name="Comma 2 2 3 3 13" xfId="52717"/>
    <cellStyle name="Comma 2 2 3 3 2" xfId="1606"/>
    <cellStyle name="Comma 2 2 3 3 2 10" xfId="53770"/>
    <cellStyle name="Comma 2 2 3 3 2 2" xfId="7304"/>
    <cellStyle name="Comma 2 2 3 3 2 2 2" xfId="15711"/>
    <cellStyle name="Comma 2 2 3 3 2 2 2 2" xfId="46219"/>
    <cellStyle name="Comma 2 2 3 3 2 2 2 3" xfId="36533"/>
    <cellStyle name="Comma 2 2 3 3 2 2 2 4" xfId="26846"/>
    <cellStyle name="Comma 2 2 3 3 2 2 3" xfId="41056"/>
    <cellStyle name="Comma 2 2 3 3 2 2 4" xfId="31370"/>
    <cellStyle name="Comma 2 2 3 3 2 2 5" xfId="21313"/>
    <cellStyle name="Comma 2 2 3 3 2 2 6" xfId="56570"/>
    <cellStyle name="Comma 2 2 3 3 2 3" xfId="4499"/>
    <cellStyle name="Comma 2 2 3 3 2 3 2" xfId="12907"/>
    <cellStyle name="Comma 2 2 3 3 2 3 2 2" xfId="43614"/>
    <cellStyle name="Comma 2 2 3 3 2 3 3" xfId="33928"/>
    <cellStyle name="Comma 2 2 3 3 2 3 4" xfId="23962"/>
    <cellStyle name="Comma 2 2 3 3 2 4" xfId="10107"/>
    <cellStyle name="Comma 2 2 3 3 2 4 2" xfId="45019"/>
    <cellStyle name="Comma 2 2 3 3 2 4 3" xfId="35333"/>
    <cellStyle name="Comma 2 2 3 3 2 4 4" xfId="25628"/>
    <cellStyle name="Comma 2 2 3 3 2 5" xfId="38255"/>
    <cellStyle name="Comma 2 2 3 3 2 6" xfId="28569"/>
    <cellStyle name="Comma 2 2 3 3 2 7" xfId="47944"/>
    <cellStyle name="Comma 2 2 3 3 2 8" xfId="50747"/>
    <cellStyle name="Comma 2 2 3 3 2 9" xfId="18513"/>
    <cellStyle name="Comma 2 2 3 3 3" xfId="2080"/>
    <cellStyle name="Comma 2 2 3 3 3 2" xfId="7734"/>
    <cellStyle name="Comma 2 2 3 3 3 2 2" xfId="16141"/>
    <cellStyle name="Comma 2 2 3 3 3 2 2 2" xfId="41486"/>
    <cellStyle name="Comma 2 2 3 3 3 2 3" xfId="31800"/>
    <cellStyle name="Comma 2 2 3 3 3 2 4" xfId="21743"/>
    <cellStyle name="Comma 2 2 3 3 3 2 5" xfId="57000"/>
    <cellStyle name="Comma 2 2 3 3 3 3" xfId="4929"/>
    <cellStyle name="Comma 2 2 3 3 3 3 2" xfId="13337"/>
    <cellStyle name="Comma 2 2 3 3 3 3 2 2" xfId="45627"/>
    <cellStyle name="Comma 2 2 3 3 3 3 3" xfId="35941"/>
    <cellStyle name="Comma 2 2 3 3 3 3 4" xfId="26253"/>
    <cellStyle name="Comma 2 2 3 3 3 4" xfId="10537"/>
    <cellStyle name="Comma 2 2 3 3 3 4 2" xfId="38685"/>
    <cellStyle name="Comma 2 2 3 3 3 5" xfId="28999"/>
    <cellStyle name="Comma 2 2 3 3 3 6" xfId="48374"/>
    <cellStyle name="Comma 2 2 3 3 3 7" xfId="51177"/>
    <cellStyle name="Comma 2 2 3 3 3 8" xfId="18943"/>
    <cellStyle name="Comma 2 2 3 3 3 9" xfId="54200"/>
    <cellStyle name="Comma 2 2 3 3 4" xfId="2572"/>
    <cellStyle name="Comma 2 2 3 3 4 2" xfId="8195"/>
    <cellStyle name="Comma 2 2 3 3 4 2 2" xfId="16602"/>
    <cellStyle name="Comma 2 2 3 3 4 2 2 2" xfId="41947"/>
    <cellStyle name="Comma 2 2 3 3 4 2 3" xfId="32261"/>
    <cellStyle name="Comma 2 2 3 3 4 2 4" xfId="22204"/>
    <cellStyle name="Comma 2 2 3 3 4 2 5" xfId="57461"/>
    <cellStyle name="Comma 2 2 3 3 4 3" xfId="5390"/>
    <cellStyle name="Comma 2 2 3 3 4 3 2" xfId="13798"/>
    <cellStyle name="Comma 2 2 3 3 4 3 3" xfId="39143"/>
    <cellStyle name="Comma 2 2 3 3 4 4" xfId="10995"/>
    <cellStyle name="Comma 2 2 3 3 4 4 2" xfId="29457"/>
    <cellStyle name="Comma 2 2 3 3 4 5" xfId="48833"/>
    <cellStyle name="Comma 2 2 3 3 4 6" xfId="51635"/>
    <cellStyle name="Comma 2 2 3 3 4 7" xfId="19401"/>
    <cellStyle name="Comma 2 2 3 3 4 8" xfId="54658"/>
    <cellStyle name="Comma 2 2 3 3 5" xfId="3000"/>
    <cellStyle name="Comma 2 2 3 3 5 2" xfId="8623"/>
    <cellStyle name="Comma 2 2 3 3 5 2 2" xfId="17030"/>
    <cellStyle name="Comma 2 2 3 3 5 2 2 2" xfId="42375"/>
    <cellStyle name="Comma 2 2 3 3 5 2 3" xfId="32689"/>
    <cellStyle name="Comma 2 2 3 3 5 2 4" xfId="22632"/>
    <cellStyle name="Comma 2 2 3 3 5 2 5" xfId="57889"/>
    <cellStyle name="Comma 2 2 3 3 5 3" xfId="5818"/>
    <cellStyle name="Comma 2 2 3 3 5 3 2" xfId="14226"/>
    <cellStyle name="Comma 2 2 3 3 5 3 3" xfId="39571"/>
    <cellStyle name="Comma 2 2 3 3 5 4" xfId="11423"/>
    <cellStyle name="Comma 2 2 3 3 5 4 2" xfId="29885"/>
    <cellStyle name="Comma 2 2 3 3 5 5" xfId="49261"/>
    <cellStyle name="Comma 2 2 3 3 5 6" xfId="52063"/>
    <cellStyle name="Comma 2 2 3 3 5 7" xfId="19829"/>
    <cellStyle name="Comma 2 2 3 3 5 8" xfId="55086"/>
    <cellStyle name="Comma 2 2 3 3 6" xfId="6250"/>
    <cellStyle name="Comma 2 2 3 3 6 2" xfId="14657"/>
    <cellStyle name="Comma 2 2 3 3 6 2 2" xfId="40002"/>
    <cellStyle name="Comma 2 2 3 3 6 3" xfId="30316"/>
    <cellStyle name="Comma 2 2 3 3 6 4" xfId="20259"/>
    <cellStyle name="Comma 2 2 3 3 6 5" xfId="55516"/>
    <cellStyle name="Comma 2 2 3 3 7" xfId="3445"/>
    <cellStyle name="Comma 2 2 3 3 7 2" xfId="11853"/>
    <cellStyle name="Comma 2 2 3 3 7 2 2" xfId="44420"/>
    <cellStyle name="Comma 2 2 3 3 7 3" xfId="34734"/>
    <cellStyle name="Comma 2 2 3 3 7 4" xfId="25024"/>
    <cellStyle name="Comma 2 2 3 3 8" xfId="9054"/>
    <cellStyle name="Comma 2 2 3 3 8 2" xfId="37202"/>
    <cellStyle name="Comma 2 2 3 3 9" xfId="27516"/>
    <cellStyle name="Comma 2 2 3 4" xfId="368"/>
    <cellStyle name="Comma 2 2 3 4 10" xfId="37203"/>
    <cellStyle name="Comma 2 2 3 4 11" xfId="27517"/>
    <cellStyle name="Comma 2 2 3 4 12" xfId="46890"/>
    <cellStyle name="Comma 2 2 3 4 13" xfId="49695"/>
    <cellStyle name="Comma 2 2 3 4 14" xfId="17461"/>
    <cellStyle name="Comma 2 2 3 4 15" xfId="52718"/>
    <cellStyle name="Comma 2 2 3 4 2" xfId="1604"/>
    <cellStyle name="Comma 2 2 3 4 2 2" xfId="7302"/>
    <cellStyle name="Comma 2 2 3 4 2 2 2" xfId="15709"/>
    <cellStyle name="Comma 2 2 3 4 2 2 2 2" xfId="46509"/>
    <cellStyle name="Comma 2 2 3 4 2 2 2 3" xfId="36823"/>
    <cellStyle name="Comma 2 2 3 4 2 2 2 4" xfId="27136"/>
    <cellStyle name="Comma 2 2 3 4 2 2 3" xfId="41054"/>
    <cellStyle name="Comma 2 2 3 4 2 2 4" xfId="31368"/>
    <cellStyle name="Comma 2 2 3 4 2 2 5" xfId="21311"/>
    <cellStyle name="Comma 2 2 3 4 2 2 6" xfId="56568"/>
    <cellStyle name="Comma 2 2 3 4 2 3" xfId="4497"/>
    <cellStyle name="Comma 2 2 3 4 2 3 2" xfId="12905"/>
    <cellStyle name="Comma 2 2 3 4 2 3 2 2" xfId="45309"/>
    <cellStyle name="Comma 2 2 3 4 2 3 3" xfId="35623"/>
    <cellStyle name="Comma 2 2 3 4 2 3 4" xfId="25919"/>
    <cellStyle name="Comma 2 2 3 4 2 4" xfId="10105"/>
    <cellStyle name="Comma 2 2 3 4 2 4 2" xfId="38253"/>
    <cellStyle name="Comma 2 2 3 4 2 5" xfId="28567"/>
    <cellStyle name="Comma 2 2 3 4 2 6" xfId="47942"/>
    <cellStyle name="Comma 2 2 3 4 2 7" xfId="50745"/>
    <cellStyle name="Comma 2 2 3 4 2 8" xfId="18511"/>
    <cellStyle name="Comma 2 2 3 4 2 9" xfId="53768"/>
    <cellStyle name="Comma 2 2 3 4 3" xfId="1012"/>
    <cellStyle name="Comma 2 2 3 4 3 2" xfId="6751"/>
    <cellStyle name="Comma 2 2 3 4 3 2 2" xfId="15158"/>
    <cellStyle name="Comma 2 2 3 4 3 2 2 2" xfId="40503"/>
    <cellStyle name="Comma 2 2 3 4 3 2 3" xfId="30817"/>
    <cellStyle name="Comma 2 2 3 4 3 2 4" xfId="20760"/>
    <cellStyle name="Comma 2 2 3 4 3 2 5" xfId="56017"/>
    <cellStyle name="Comma 2 2 3 4 3 3" xfId="3946"/>
    <cellStyle name="Comma 2 2 3 4 3 3 2" xfId="12354"/>
    <cellStyle name="Comma 2 2 3 4 3 3 2 2" xfId="45916"/>
    <cellStyle name="Comma 2 2 3 4 3 3 3" xfId="36230"/>
    <cellStyle name="Comma 2 2 3 4 3 3 4" xfId="26542"/>
    <cellStyle name="Comma 2 2 3 4 3 4" xfId="9554"/>
    <cellStyle name="Comma 2 2 3 4 3 4 2" xfId="37702"/>
    <cellStyle name="Comma 2 2 3 4 3 5" xfId="28016"/>
    <cellStyle name="Comma 2 2 3 4 3 6" xfId="47391"/>
    <cellStyle name="Comma 2 2 3 4 3 7" xfId="50194"/>
    <cellStyle name="Comma 2 2 3 4 3 8" xfId="17960"/>
    <cellStyle name="Comma 2 2 3 4 3 9" xfId="53217"/>
    <cellStyle name="Comma 2 2 3 4 4" xfId="2078"/>
    <cellStyle name="Comma 2 2 3 4 4 2" xfId="7732"/>
    <cellStyle name="Comma 2 2 3 4 4 2 2" xfId="16139"/>
    <cellStyle name="Comma 2 2 3 4 4 2 2 2" xfId="41484"/>
    <cellStyle name="Comma 2 2 3 4 4 2 3" xfId="31798"/>
    <cellStyle name="Comma 2 2 3 4 4 2 4" xfId="21741"/>
    <cellStyle name="Comma 2 2 3 4 4 2 5" xfId="56998"/>
    <cellStyle name="Comma 2 2 3 4 4 3" xfId="4927"/>
    <cellStyle name="Comma 2 2 3 4 4 3 2" xfId="13335"/>
    <cellStyle name="Comma 2 2 3 4 4 3 3" xfId="38683"/>
    <cellStyle name="Comma 2 2 3 4 4 4" xfId="10535"/>
    <cellStyle name="Comma 2 2 3 4 4 4 2" xfId="28997"/>
    <cellStyle name="Comma 2 2 3 4 4 5" xfId="48372"/>
    <cellStyle name="Comma 2 2 3 4 4 6" xfId="51175"/>
    <cellStyle name="Comma 2 2 3 4 4 7" xfId="18941"/>
    <cellStyle name="Comma 2 2 3 4 4 8" xfId="54198"/>
    <cellStyle name="Comma 2 2 3 4 5" xfId="2570"/>
    <cellStyle name="Comma 2 2 3 4 5 2" xfId="8193"/>
    <cellStyle name="Comma 2 2 3 4 5 2 2" xfId="16600"/>
    <cellStyle name="Comma 2 2 3 4 5 2 2 2" xfId="41945"/>
    <cellStyle name="Comma 2 2 3 4 5 2 3" xfId="32259"/>
    <cellStyle name="Comma 2 2 3 4 5 2 4" xfId="22202"/>
    <cellStyle name="Comma 2 2 3 4 5 2 5" xfId="57459"/>
    <cellStyle name="Comma 2 2 3 4 5 3" xfId="5388"/>
    <cellStyle name="Comma 2 2 3 4 5 3 2" xfId="13796"/>
    <cellStyle name="Comma 2 2 3 4 5 3 3" xfId="39141"/>
    <cellStyle name="Comma 2 2 3 4 5 4" xfId="10993"/>
    <cellStyle name="Comma 2 2 3 4 5 4 2" xfId="29455"/>
    <cellStyle name="Comma 2 2 3 4 5 5" xfId="48831"/>
    <cellStyle name="Comma 2 2 3 4 5 6" xfId="51633"/>
    <cellStyle name="Comma 2 2 3 4 5 7" xfId="19399"/>
    <cellStyle name="Comma 2 2 3 4 5 8" xfId="54656"/>
    <cellStyle name="Comma 2 2 3 4 6" xfId="2998"/>
    <cellStyle name="Comma 2 2 3 4 6 2" xfId="8621"/>
    <cellStyle name="Comma 2 2 3 4 6 2 2" xfId="17028"/>
    <cellStyle name="Comma 2 2 3 4 6 2 2 2" xfId="42373"/>
    <cellStyle name="Comma 2 2 3 4 6 2 3" xfId="32687"/>
    <cellStyle name="Comma 2 2 3 4 6 2 4" xfId="22630"/>
    <cellStyle name="Comma 2 2 3 4 6 2 5" xfId="57887"/>
    <cellStyle name="Comma 2 2 3 4 6 3" xfId="5816"/>
    <cellStyle name="Comma 2 2 3 4 6 3 2" xfId="14224"/>
    <cellStyle name="Comma 2 2 3 4 6 3 3" xfId="39569"/>
    <cellStyle name="Comma 2 2 3 4 6 4" xfId="11421"/>
    <cellStyle name="Comma 2 2 3 4 6 4 2" xfId="29883"/>
    <cellStyle name="Comma 2 2 3 4 6 5" xfId="49259"/>
    <cellStyle name="Comma 2 2 3 4 6 6" xfId="52061"/>
    <cellStyle name="Comma 2 2 3 4 6 7" xfId="19827"/>
    <cellStyle name="Comma 2 2 3 4 6 8" xfId="55084"/>
    <cellStyle name="Comma 2 2 3 4 7" xfId="6251"/>
    <cellStyle name="Comma 2 2 3 4 7 2" xfId="14658"/>
    <cellStyle name="Comma 2 2 3 4 7 2 2" xfId="40003"/>
    <cellStyle name="Comma 2 2 3 4 7 3" xfId="30317"/>
    <cellStyle name="Comma 2 2 3 4 7 4" xfId="20260"/>
    <cellStyle name="Comma 2 2 3 4 7 5" xfId="55517"/>
    <cellStyle name="Comma 2 2 3 4 8" xfId="3446"/>
    <cellStyle name="Comma 2 2 3 4 8 2" xfId="11854"/>
    <cellStyle name="Comma 2 2 3 4 8 2 2" xfId="43615"/>
    <cellStyle name="Comma 2 2 3 4 8 3" xfId="33929"/>
    <cellStyle name="Comma 2 2 3 4 8 4" xfId="23963"/>
    <cellStyle name="Comma 2 2 3 4 9" xfId="9055"/>
    <cellStyle name="Comma 2 2 3 4 9 2" xfId="44716"/>
    <cellStyle name="Comma 2 2 3 4 9 3" xfId="35030"/>
    <cellStyle name="Comma 2 2 3 4 9 4" xfId="25321"/>
    <cellStyle name="Comma 2 2 3 5" xfId="702"/>
    <cellStyle name="Comma 2 2 3 5 10" xfId="37395"/>
    <cellStyle name="Comma 2 2 3 5 11" xfId="27709"/>
    <cellStyle name="Comma 2 2 3 5 12" xfId="47083"/>
    <cellStyle name="Comma 2 2 3 5 13" xfId="49887"/>
    <cellStyle name="Comma 2 2 3 5 14" xfId="17653"/>
    <cellStyle name="Comma 2 2 3 5 15" xfId="52910"/>
    <cellStyle name="Comma 2 2 3 5 2" xfId="1359"/>
    <cellStyle name="Comma 2 2 3 5 2 2" xfId="7084"/>
    <cellStyle name="Comma 2 2 3 5 2 2 2" xfId="15491"/>
    <cellStyle name="Comma 2 2 3 5 2 2 2 2" xfId="40836"/>
    <cellStyle name="Comma 2 2 3 5 2 2 3" xfId="31150"/>
    <cellStyle name="Comma 2 2 3 5 2 2 4" xfId="21093"/>
    <cellStyle name="Comma 2 2 3 5 2 2 5" xfId="56350"/>
    <cellStyle name="Comma 2 2 3 5 2 3" xfId="4279"/>
    <cellStyle name="Comma 2 2 3 5 2 3 2" xfId="12687"/>
    <cellStyle name="Comma 2 2 3 5 2 3 2 2" xfId="46217"/>
    <cellStyle name="Comma 2 2 3 5 2 3 3" xfId="36531"/>
    <cellStyle name="Comma 2 2 3 5 2 3 4" xfId="26844"/>
    <cellStyle name="Comma 2 2 3 5 2 4" xfId="9887"/>
    <cellStyle name="Comma 2 2 3 5 2 4 2" xfId="38035"/>
    <cellStyle name="Comma 2 2 3 5 2 5" xfId="28349"/>
    <cellStyle name="Comma 2 2 3 5 2 6" xfId="47724"/>
    <cellStyle name="Comma 2 2 3 5 2 7" xfId="50527"/>
    <cellStyle name="Comma 2 2 3 5 2 8" xfId="18293"/>
    <cellStyle name="Comma 2 2 3 5 2 9" xfId="53550"/>
    <cellStyle name="Comma 2 2 3 5 3" xfId="1153"/>
    <cellStyle name="Comma 2 2 3 5 3 2" xfId="6892"/>
    <cellStyle name="Comma 2 2 3 5 3 2 2" xfId="15299"/>
    <cellStyle name="Comma 2 2 3 5 3 2 2 2" xfId="40644"/>
    <cellStyle name="Comma 2 2 3 5 3 2 3" xfId="30958"/>
    <cellStyle name="Comma 2 2 3 5 3 2 4" xfId="20901"/>
    <cellStyle name="Comma 2 2 3 5 3 2 5" xfId="56158"/>
    <cellStyle name="Comma 2 2 3 5 3 3" xfId="4087"/>
    <cellStyle name="Comma 2 2 3 5 3 3 2" xfId="12495"/>
    <cellStyle name="Comma 2 2 3 5 3 3 3" xfId="37843"/>
    <cellStyle name="Comma 2 2 3 5 3 4" xfId="9695"/>
    <cellStyle name="Comma 2 2 3 5 3 4 2" xfId="28157"/>
    <cellStyle name="Comma 2 2 3 5 3 5" xfId="47532"/>
    <cellStyle name="Comma 2 2 3 5 3 6" xfId="50335"/>
    <cellStyle name="Comma 2 2 3 5 3 7" xfId="18101"/>
    <cellStyle name="Comma 2 2 3 5 3 8" xfId="53358"/>
    <cellStyle name="Comma 2 2 3 5 4" xfId="1860"/>
    <cellStyle name="Comma 2 2 3 5 4 2" xfId="7514"/>
    <cellStyle name="Comma 2 2 3 5 4 2 2" xfId="15921"/>
    <cellStyle name="Comma 2 2 3 5 4 2 2 2" xfId="41266"/>
    <cellStyle name="Comma 2 2 3 5 4 2 3" xfId="31580"/>
    <cellStyle name="Comma 2 2 3 5 4 2 4" xfId="21523"/>
    <cellStyle name="Comma 2 2 3 5 4 2 5" xfId="56780"/>
    <cellStyle name="Comma 2 2 3 5 4 3" xfId="4709"/>
    <cellStyle name="Comma 2 2 3 5 4 3 2" xfId="13117"/>
    <cellStyle name="Comma 2 2 3 5 4 3 3" xfId="38465"/>
    <cellStyle name="Comma 2 2 3 5 4 4" xfId="10317"/>
    <cellStyle name="Comma 2 2 3 5 4 4 2" xfId="28779"/>
    <cellStyle name="Comma 2 2 3 5 4 5" xfId="48154"/>
    <cellStyle name="Comma 2 2 3 5 4 6" xfId="50957"/>
    <cellStyle name="Comma 2 2 3 5 4 7" xfId="18723"/>
    <cellStyle name="Comma 2 2 3 5 4 8" xfId="53980"/>
    <cellStyle name="Comma 2 2 3 5 5" xfId="2352"/>
    <cellStyle name="Comma 2 2 3 5 5 2" xfId="7975"/>
    <cellStyle name="Comma 2 2 3 5 5 2 2" xfId="16382"/>
    <cellStyle name="Comma 2 2 3 5 5 2 2 2" xfId="41727"/>
    <cellStyle name="Comma 2 2 3 5 5 2 3" xfId="32041"/>
    <cellStyle name="Comma 2 2 3 5 5 2 4" xfId="21984"/>
    <cellStyle name="Comma 2 2 3 5 5 2 5" xfId="57241"/>
    <cellStyle name="Comma 2 2 3 5 5 3" xfId="5170"/>
    <cellStyle name="Comma 2 2 3 5 5 3 2" xfId="13578"/>
    <cellStyle name="Comma 2 2 3 5 5 3 3" xfId="38923"/>
    <cellStyle name="Comma 2 2 3 5 5 4" xfId="10775"/>
    <cellStyle name="Comma 2 2 3 5 5 4 2" xfId="29237"/>
    <cellStyle name="Comma 2 2 3 5 5 5" xfId="48613"/>
    <cellStyle name="Comma 2 2 3 5 5 6" xfId="51415"/>
    <cellStyle name="Comma 2 2 3 5 5 7" xfId="19181"/>
    <cellStyle name="Comma 2 2 3 5 5 8" xfId="54438"/>
    <cellStyle name="Comma 2 2 3 5 6" xfId="2780"/>
    <cellStyle name="Comma 2 2 3 5 6 2" xfId="8403"/>
    <cellStyle name="Comma 2 2 3 5 6 2 2" xfId="16810"/>
    <cellStyle name="Comma 2 2 3 5 6 2 2 2" xfId="42155"/>
    <cellStyle name="Comma 2 2 3 5 6 2 3" xfId="32469"/>
    <cellStyle name="Comma 2 2 3 5 6 2 4" xfId="22412"/>
    <cellStyle name="Comma 2 2 3 5 6 2 5" xfId="57669"/>
    <cellStyle name="Comma 2 2 3 5 6 3" xfId="5598"/>
    <cellStyle name="Comma 2 2 3 5 6 3 2" xfId="14006"/>
    <cellStyle name="Comma 2 2 3 5 6 3 3" xfId="39351"/>
    <cellStyle name="Comma 2 2 3 5 6 4" xfId="11203"/>
    <cellStyle name="Comma 2 2 3 5 6 4 2" xfId="29665"/>
    <cellStyle name="Comma 2 2 3 5 6 5" xfId="49041"/>
    <cellStyle name="Comma 2 2 3 5 6 6" xfId="51843"/>
    <cellStyle name="Comma 2 2 3 5 6 7" xfId="19609"/>
    <cellStyle name="Comma 2 2 3 5 6 8" xfId="54866"/>
    <cellStyle name="Comma 2 2 3 5 7" xfId="6443"/>
    <cellStyle name="Comma 2 2 3 5 7 2" xfId="14850"/>
    <cellStyle name="Comma 2 2 3 5 7 2 2" xfId="40195"/>
    <cellStyle name="Comma 2 2 3 5 7 3" xfId="30509"/>
    <cellStyle name="Comma 2 2 3 5 7 4" xfId="20452"/>
    <cellStyle name="Comma 2 2 3 5 7 5" xfId="55709"/>
    <cellStyle name="Comma 2 2 3 5 8" xfId="3638"/>
    <cellStyle name="Comma 2 2 3 5 8 2" xfId="12046"/>
    <cellStyle name="Comma 2 2 3 5 8 2 2" xfId="43616"/>
    <cellStyle name="Comma 2 2 3 5 8 3" xfId="33930"/>
    <cellStyle name="Comma 2 2 3 5 8 4" xfId="23964"/>
    <cellStyle name="Comma 2 2 3 5 9" xfId="9247"/>
    <cellStyle name="Comma 2 2 3 5 9 2" xfId="45017"/>
    <cellStyle name="Comma 2 2 3 5 9 3" xfId="35331"/>
    <cellStyle name="Comma 2 2 3 5 9 4" xfId="25626"/>
    <cellStyle name="Comma 2 2 3 6" xfId="756"/>
    <cellStyle name="Comma 2 2 3 6 10" xfId="52963"/>
    <cellStyle name="Comma 2 2 3 6 2" xfId="1204"/>
    <cellStyle name="Comma 2 2 3 6 2 2" xfId="6943"/>
    <cellStyle name="Comma 2 2 3 6 2 2 2" xfId="15350"/>
    <cellStyle name="Comma 2 2 3 6 2 2 2 2" xfId="40695"/>
    <cellStyle name="Comma 2 2 3 6 2 2 3" xfId="31009"/>
    <cellStyle name="Comma 2 2 3 6 2 2 4" xfId="20952"/>
    <cellStyle name="Comma 2 2 3 6 2 2 5" xfId="56209"/>
    <cellStyle name="Comma 2 2 3 6 2 3" xfId="4138"/>
    <cellStyle name="Comma 2 2 3 6 2 3 2" xfId="12546"/>
    <cellStyle name="Comma 2 2 3 6 2 3 3" xfId="37894"/>
    <cellStyle name="Comma 2 2 3 6 2 4" xfId="9746"/>
    <cellStyle name="Comma 2 2 3 6 2 4 2" xfId="28208"/>
    <cellStyle name="Comma 2 2 3 6 2 5" xfId="47583"/>
    <cellStyle name="Comma 2 2 3 6 2 6" xfId="50386"/>
    <cellStyle name="Comma 2 2 3 6 2 7" xfId="18152"/>
    <cellStyle name="Comma 2 2 3 6 2 8" xfId="53409"/>
    <cellStyle name="Comma 2 2 3 6 3" xfId="6496"/>
    <cellStyle name="Comma 2 2 3 6 3 2" xfId="14903"/>
    <cellStyle name="Comma 2 2 3 6 3 2 2" xfId="40248"/>
    <cellStyle name="Comma 2 2 3 6 3 3" xfId="30562"/>
    <cellStyle name="Comma 2 2 3 6 3 4" xfId="20505"/>
    <cellStyle name="Comma 2 2 3 6 3 5" xfId="55762"/>
    <cellStyle name="Comma 2 2 3 6 4" xfId="3691"/>
    <cellStyle name="Comma 2 2 3 6 4 2" xfId="12099"/>
    <cellStyle name="Comma 2 2 3 6 4 2 2" xfId="45625"/>
    <cellStyle name="Comma 2 2 3 6 4 3" xfId="35939"/>
    <cellStyle name="Comma 2 2 3 6 4 4" xfId="26251"/>
    <cellStyle name="Comma 2 2 3 6 5" xfId="9300"/>
    <cellStyle name="Comma 2 2 3 6 5 2" xfId="37448"/>
    <cellStyle name="Comma 2 2 3 6 6" xfId="27762"/>
    <cellStyle name="Comma 2 2 3 6 7" xfId="47137"/>
    <cellStyle name="Comma 2 2 3 6 8" xfId="49940"/>
    <cellStyle name="Comma 2 2 3 6 9" xfId="17706"/>
    <cellStyle name="Comma 2 2 3 7" xfId="806"/>
    <cellStyle name="Comma 2 2 3 7 2" xfId="1254"/>
    <cellStyle name="Comma 2 2 3 7 2 2" xfId="6993"/>
    <cellStyle name="Comma 2 2 3 7 2 2 2" xfId="15400"/>
    <cellStyle name="Comma 2 2 3 7 2 2 2 2" xfId="40745"/>
    <cellStyle name="Comma 2 2 3 7 2 2 3" xfId="31059"/>
    <cellStyle name="Comma 2 2 3 7 2 2 4" xfId="21002"/>
    <cellStyle name="Comma 2 2 3 7 2 2 5" xfId="56259"/>
    <cellStyle name="Comma 2 2 3 7 2 3" xfId="4188"/>
    <cellStyle name="Comma 2 2 3 7 2 3 2" xfId="12596"/>
    <cellStyle name="Comma 2 2 3 7 2 3 3" xfId="37944"/>
    <cellStyle name="Comma 2 2 3 7 2 4" xfId="9796"/>
    <cellStyle name="Comma 2 2 3 7 2 4 2" xfId="28258"/>
    <cellStyle name="Comma 2 2 3 7 2 5" xfId="47633"/>
    <cellStyle name="Comma 2 2 3 7 2 6" xfId="50436"/>
    <cellStyle name="Comma 2 2 3 7 2 7" xfId="18202"/>
    <cellStyle name="Comma 2 2 3 7 2 8" xfId="53459"/>
    <cellStyle name="Comma 2 2 3 7 3" xfId="6546"/>
    <cellStyle name="Comma 2 2 3 7 3 2" xfId="14953"/>
    <cellStyle name="Comma 2 2 3 7 3 2 2" xfId="40298"/>
    <cellStyle name="Comma 2 2 3 7 3 3" xfId="30612"/>
    <cellStyle name="Comma 2 2 3 7 3 4" xfId="20555"/>
    <cellStyle name="Comma 2 2 3 7 3 5" xfId="55812"/>
    <cellStyle name="Comma 2 2 3 7 4" xfId="3741"/>
    <cellStyle name="Comma 2 2 3 7 4 2" xfId="12149"/>
    <cellStyle name="Comma 2 2 3 7 4 3" xfId="37498"/>
    <cellStyle name="Comma 2 2 3 7 5" xfId="9350"/>
    <cellStyle name="Comma 2 2 3 7 5 2" xfId="27812"/>
    <cellStyle name="Comma 2 2 3 7 6" xfId="47187"/>
    <cellStyle name="Comma 2 2 3 7 7" xfId="49990"/>
    <cellStyle name="Comma 2 2 3 7 8" xfId="17756"/>
    <cellStyle name="Comma 2 2 3 7 9" xfId="53013"/>
    <cellStyle name="Comma 2 2 3 8" xfId="365"/>
    <cellStyle name="Comma 2 2 3 8 2" xfId="1313"/>
    <cellStyle name="Comma 2 2 3 8 2 2" xfId="7045"/>
    <cellStyle name="Comma 2 2 3 8 2 2 2" xfId="15452"/>
    <cellStyle name="Comma 2 2 3 8 2 2 2 2" xfId="40797"/>
    <cellStyle name="Comma 2 2 3 8 2 2 3" xfId="31111"/>
    <cellStyle name="Comma 2 2 3 8 2 2 4" xfId="21054"/>
    <cellStyle name="Comma 2 2 3 8 2 2 5" xfId="56311"/>
    <cellStyle name="Comma 2 2 3 8 2 3" xfId="4240"/>
    <cellStyle name="Comma 2 2 3 8 2 3 2" xfId="12648"/>
    <cellStyle name="Comma 2 2 3 8 2 3 3" xfId="37996"/>
    <cellStyle name="Comma 2 2 3 8 2 4" xfId="9848"/>
    <cellStyle name="Comma 2 2 3 8 2 4 2" xfId="28310"/>
    <cellStyle name="Comma 2 2 3 8 2 5" xfId="47685"/>
    <cellStyle name="Comma 2 2 3 8 2 6" xfId="50488"/>
    <cellStyle name="Comma 2 2 3 8 2 7" xfId="18254"/>
    <cellStyle name="Comma 2 2 3 8 2 8" xfId="53511"/>
    <cellStyle name="Comma 2 2 3 8 3" xfId="6248"/>
    <cellStyle name="Comma 2 2 3 8 3 2" xfId="14655"/>
    <cellStyle name="Comma 2 2 3 8 3 2 2" xfId="40000"/>
    <cellStyle name="Comma 2 2 3 8 3 3" xfId="30314"/>
    <cellStyle name="Comma 2 2 3 8 3 4" xfId="20257"/>
    <cellStyle name="Comma 2 2 3 8 3 5" xfId="55514"/>
    <cellStyle name="Comma 2 2 3 8 4" xfId="3443"/>
    <cellStyle name="Comma 2 2 3 8 4 2" xfId="11851"/>
    <cellStyle name="Comma 2 2 3 8 4 3" xfId="37200"/>
    <cellStyle name="Comma 2 2 3 8 5" xfId="9052"/>
    <cellStyle name="Comma 2 2 3 8 5 2" xfId="27514"/>
    <cellStyle name="Comma 2 2 3 8 6" xfId="46887"/>
    <cellStyle name="Comma 2 2 3 8 7" xfId="49692"/>
    <cellStyle name="Comma 2 2 3 8 8" xfId="17458"/>
    <cellStyle name="Comma 2 2 3 8 9" xfId="52715"/>
    <cellStyle name="Comma 2 2 3 9" xfId="1010"/>
    <cellStyle name="Comma 2 2 3 9 2" xfId="6749"/>
    <cellStyle name="Comma 2 2 3 9 2 2" xfId="15156"/>
    <cellStyle name="Comma 2 2 3 9 2 2 2" xfId="40501"/>
    <cellStyle name="Comma 2 2 3 9 2 3" xfId="30815"/>
    <cellStyle name="Comma 2 2 3 9 2 4" xfId="20758"/>
    <cellStyle name="Comma 2 2 3 9 2 5" xfId="56015"/>
    <cellStyle name="Comma 2 2 3 9 3" xfId="3944"/>
    <cellStyle name="Comma 2 2 3 9 3 2" xfId="12352"/>
    <cellStyle name="Comma 2 2 3 9 3 3" xfId="37700"/>
    <cellStyle name="Comma 2 2 3 9 4" xfId="9552"/>
    <cellStyle name="Comma 2 2 3 9 4 2" xfId="28014"/>
    <cellStyle name="Comma 2 2 3 9 5" xfId="47389"/>
    <cellStyle name="Comma 2 2 3 9 6" xfId="50192"/>
    <cellStyle name="Comma 2 2 3 9 7" xfId="17958"/>
    <cellStyle name="Comma 2 2 3 9 8" xfId="53215"/>
    <cellStyle name="Comma 2 2 4" xfId="369"/>
    <cellStyle name="Comma 2 2 4 10" xfId="9056"/>
    <cellStyle name="Comma 2 2 4 10 2" xfId="42964"/>
    <cellStyle name="Comma 2 2 4 10 3" xfId="33278"/>
    <cellStyle name="Comma 2 2 4 10 4" xfId="23221"/>
    <cellStyle name="Comma 2 2 4 11" xfId="25025"/>
    <cellStyle name="Comma 2 2 4 11 2" xfId="44421"/>
    <cellStyle name="Comma 2 2 4 11 3" xfId="34735"/>
    <cellStyle name="Comma 2 2 4 12" xfId="37204"/>
    <cellStyle name="Comma 2 2 4 13" xfId="27518"/>
    <cellStyle name="Comma 2 2 4 14" xfId="46891"/>
    <cellStyle name="Comma 2 2 4 15" xfId="49696"/>
    <cellStyle name="Comma 2 2 4 16" xfId="17462"/>
    <cellStyle name="Comma 2 2 4 17" xfId="52361"/>
    <cellStyle name="Comma 2 2 4 18" xfId="52719"/>
    <cellStyle name="Comma 2 2 4 2" xfId="1607"/>
    <cellStyle name="Comma 2 2 4 2 10" xfId="47945"/>
    <cellStyle name="Comma 2 2 4 2 11" xfId="50748"/>
    <cellStyle name="Comma 2 2 4 2 12" xfId="18514"/>
    <cellStyle name="Comma 2 2 4 2 13" xfId="53771"/>
    <cellStyle name="Comma 2 2 4 2 2" xfId="2081"/>
    <cellStyle name="Comma 2 2 4 2 2 2" xfId="7735"/>
    <cellStyle name="Comma 2 2 4 2 2 2 2" xfId="16142"/>
    <cellStyle name="Comma 2 2 4 2 2 2 2 2" xfId="46511"/>
    <cellStyle name="Comma 2 2 4 2 2 2 2 3" xfId="36825"/>
    <cellStyle name="Comma 2 2 4 2 2 2 2 4" xfId="27138"/>
    <cellStyle name="Comma 2 2 4 2 2 2 3" xfId="41487"/>
    <cellStyle name="Comma 2 2 4 2 2 2 4" xfId="31801"/>
    <cellStyle name="Comma 2 2 4 2 2 2 5" xfId="21744"/>
    <cellStyle name="Comma 2 2 4 2 2 2 6" xfId="57001"/>
    <cellStyle name="Comma 2 2 4 2 2 3" xfId="4930"/>
    <cellStyle name="Comma 2 2 4 2 2 3 2" xfId="13338"/>
    <cellStyle name="Comma 2 2 4 2 2 3 2 2" xfId="45311"/>
    <cellStyle name="Comma 2 2 4 2 2 3 3" xfId="35625"/>
    <cellStyle name="Comma 2 2 4 2 2 3 4" xfId="25921"/>
    <cellStyle name="Comma 2 2 4 2 2 4" xfId="10538"/>
    <cellStyle name="Comma 2 2 4 2 2 4 2" xfId="38686"/>
    <cellStyle name="Comma 2 2 4 2 2 5" xfId="29000"/>
    <cellStyle name="Comma 2 2 4 2 2 6" xfId="48375"/>
    <cellStyle name="Comma 2 2 4 2 2 7" xfId="51178"/>
    <cellStyle name="Comma 2 2 4 2 2 8" xfId="18944"/>
    <cellStyle name="Comma 2 2 4 2 2 9" xfId="54201"/>
    <cellStyle name="Comma 2 2 4 2 3" xfId="2573"/>
    <cellStyle name="Comma 2 2 4 2 3 2" xfId="8196"/>
    <cellStyle name="Comma 2 2 4 2 3 2 2" xfId="16603"/>
    <cellStyle name="Comma 2 2 4 2 3 2 2 2" xfId="41948"/>
    <cellStyle name="Comma 2 2 4 2 3 2 3" xfId="32262"/>
    <cellStyle name="Comma 2 2 4 2 3 2 4" xfId="22205"/>
    <cellStyle name="Comma 2 2 4 2 3 2 5" xfId="57462"/>
    <cellStyle name="Comma 2 2 4 2 3 3" xfId="5391"/>
    <cellStyle name="Comma 2 2 4 2 3 3 2" xfId="13799"/>
    <cellStyle name="Comma 2 2 4 2 3 3 2 2" xfId="45918"/>
    <cellStyle name="Comma 2 2 4 2 3 3 3" xfId="36232"/>
    <cellStyle name="Comma 2 2 4 2 3 3 4" xfId="26544"/>
    <cellStyle name="Comma 2 2 4 2 3 4" xfId="10996"/>
    <cellStyle name="Comma 2 2 4 2 3 4 2" xfId="39144"/>
    <cellStyle name="Comma 2 2 4 2 3 5" xfId="29458"/>
    <cellStyle name="Comma 2 2 4 2 3 6" xfId="48834"/>
    <cellStyle name="Comma 2 2 4 2 3 7" xfId="51636"/>
    <cellStyle name="Comma 2 2 4 2 3 8" xfId="19402"/>
    <cellStyle name="Comma 2 2 4 2 3 9" xfId="54659"/>
    <cellStyle name="Comma 2 2 4 2 4" xfId="3001"/>
    <cellStyle name="Comma 2 2 4 2 4 2" xfId="8624"/>
    <cellStyle name="Comma 2 2 4 2 4 2 2" xfId="17031"/>
    <cellStyle name="Comma 2 2 4 2 4 2 2 2" xfId="42376"/>
    <cellStyle name="Comma 2 2 4 2 4 2 3" xfId="32690"/>
    <cellStyle name="Comma 2 2 4 2 4 2 4" xfId="22633"/>
    <cellStyle name="Comma 2 2 4 2 4 2 5" xfId="57890"/>
    <cellStyle name="Comma 2 2 4 2 4 3" xfId="5819"/>
    <cellStyle name="Comma 2 2 4 2 4 3 2" xfId="14227"/>
    <cellStyle name="Comma 2 2 4 2 4 3 3" xfId="39572"/>
    <cellStyle name="Comma 2 2 4 2 4 4" xfId="11424"/>
    <cellStyle name="Comma 2 2 4 2 4 4 2" xfId="29886"/>
    <cellStyle name="Comma 2 2 4 2 4 5" xfId="49262"/>
    <cellStyle name="Comma 2 2 4 2 4 6" xfId="52064"/>
    <cellStyle name="Comma 2 2 4 2 4 7" xfId="19830"/>
    <cellStyle name="Comma 2 2 4 2 4 8" xfId="55087"/>
    <cellStyle name="Comma 2 2 4 2 5" xfId="7305"/>
    <cellStyle name="Comma 2 2 4 2 5 2" xfId="15712"/>
    <cellStyle name="Comma 2 2 4 2 5 2 2" xfId="41057"/>
    <cellStyle name="Comma 2 2 4 2 5 3" xfId="31371"/>
    <cellStyle name="Comma 2 2 4 2 5 4" xfId="21314"/>
    <cellStyle name="Comma 2 2 4 2 5 5" xfId="56571"/>
    <cellStyle name="Comma 2 2 4 2 6" xfId="4500"/>
    <cellStyle name="Comma 2 2 4 2 6 2" xfId="12908"/>
    <cellStyle name="Comma 2 2 4 2 6 2 2" xfId="43617"/>
    <cellStyle name="Comma 2 2 4 2 6 3" xfId="33931"/>
    <cellStyle name="Comma 2 2 4 2 6 4" xfId="23965"/>
    <cellStyle name="Comma 2 2 4 2 7" xfId="10108"/>
    <cellStyle name="Comma 2 2 4 2 7 2" xfId="44718"/>
    <cellStyle name="Comma 2 2 4 2 7 3" xfId="35032"/>
    <cellStyle name="Comma 2 2 4 2 7 4" xfId="25323"/>
    <cellStyle name="Comma 2 2 4 2 8" xfId="38256"/>
    <cellStyle name="Comma 2 2 4 2 9" xfId="28570"/>
    <cellStyle name="Comma 2 2 4 3" xfId="1360"/>
    <cellStyle name="Comma 2 2 4 3 10" xfId="18294"/>
    <cellStyle name="Comma 2 2 4 3 11" xfId="53551"/>
    <cellStyle name="Comma 2 2 4 3 2" xfId="2235"/>
    <cellStyle name="Comma 2 2 4 3 2 2" xfId="7887"/>
    <cellStyle name="Comma 2 2 4 3 2 2 2" xfId="16294"/>
    <cellStyle name="Comma 2 2 4 3 2 2 2 2" xfId="41639"/>
    <cellStyle name="Comma 2 2 4 3 2 2 3" xfId="31953"/>
    <cellStyle name="Comma 2 2 4 3 2 2 4" xfId="21896"/>
    <cellStyle name="Comma 2 2 4 3 2 2 5" xfId="57153"/>
    <cellStyle name="Comma 2 2 4 3 2 3" xfId="5082"/>
    <cellStyle name="Comma 2 2 4 3 2 3 2" xfId="13490"/>
    <cellStyle name="Comma 2 2 4 3 2 3 2 2" xfId="46220"/>
    <cellStyle name="Comma 2 2 4 3 2 3 3" xfId="36534"/>
    <cellStyle name="Comma 2 2 4 3 2 3 4" xfId="26847"/>
    <cellStyle name="Comma 2 2 4 3 2 4" xfId="10690"/>
    <cellStyle name="Comma 2 2 4 3 2 4 2" xfId="38838"/>
    <cellStyle name="Comma 2 2 4 3 2 5" xfId="29152"/>
    <cellStyle name="Comma 2 2 4 3 2 6" xfId="48527"/>
    <cellStyle name="Comma 2 2 4 3 2 7" xfId="51330"/>
    <cellStyle name="Comma 2 2 4 3 2 8" xfId="19096"/>
    <cellStyle name="Comma 2 2 4 3 2 9" xfId="54353"/>
    <cellStyle name="Comma 2 2 4 3 3" xfId="7085"/>
    <cellStyle name="Comma 2 2 4 3 3 2" xfId="15492"/>
    <cellStyle name="Comma 2 2 4 3 3 2 2" xfId="40837"/>
    <cellStyle name="Comma 2 2 4 3 3 3" xfId="31151"/>
    <cellStyle name="Comma 2 2 4 3 3 4" xfId="21094"/>
    <cellStyle name="Comma 2 2 4 3 3 5" xfId="56351"/>
    <cellStyle name="Comma 2 2 4 3 4" xfId="4280"/>
    <cellStyle name="Comma 2 2 4 3 4 2" xfId="12688"/>
    <cellStyle name="Comma 2 2 4 3 4 2 2" xfId="43618"/>
    <cellStyle name="Comma 2 2 4 3 4 3" xfId="33932"/>
    <cellStyle name="Comma 2 2 4 3 4 4" xfId="23966"/>
    <cellStyle name="Comma 2 2 4 3 5" xfId="9888"/>
    <cellStyle name="Comma 2 2 4 3 5 2" xfId="45020"/>
    <cellStyle name="Comma 2 2 4 3 5 3" xfId="35334"/>
    <cellStyle name="Comma 2 2 4 3 5 4" xfId="25629"/>
    <cellStyle name="Comma 2 2 4 3 6" xfId="38036"/>
    <cellStyle name="Comma 2 2 4 3 7" xfId="28350"/>
    <cellStyle name="Comma 2 2 4 3 8" xfId="47725"/>
    <cellStyle name="Comma 2 2 4 3 9" xfId="50528"/>
    <cellStyle name="Comma 2 2 4 4" xfId="1013"/>
    <cellStyle name="Comma 2 2 4 4 10" xfId="53218"/>
    <cellStyle name="Comma 2 2 4 4 2" xfId="6752"/>
    <cellStyle name="Comma 2 2 4 4 2 2" xfId="15159"/>
    <cellStyle name="Comma 2 2 4 4 2 2 2" xfId="40504"/>
    <cellStyle name="Comma 2 2 4 4 2 3" xfId="30818"/>
    <cellStyle name="Comma 2 2 4 4 2 4" xfId="20761"/>
    <cellStyle name="Comma 2 2 4 4 2 5" xfId="56018"/>
    <cellStyle name="Comma 2 2 4 4 3" xfId="3947"/>
    <cellStyle name="Comma 2 2 4 4 3 2" xfId="12355"/>
    <cellStyle name="Comma 2 2 4 4 3 2 2" xfId="43619"/>
    <cellStyle name="Comma 2 2 4 4 3 3" xfId="33933"/>
    <cellStyle name="Comma 2 2 4 4 3 4" xfId="23967"/>
    <cellStyle name="Comma 2 2 4 4 4" xfId="9555"/>
    <cellStyle name="Comma 2 2 4 4 4 2" xfId="45628"/>
    <cellStyle name="Comma 2 2 4 4 4 3" xfId="35942"/>
    <cellStyle name="Comma 2 2 4 4 4 4" xfId="26254"/>
    <cellStyle name="Comma 2 2 4 4 5" xfId="37703"/>
    <cellStyle name="Comma 2 2 4 4 6" xfId="28017"/>
    <cellStyle name="Comma 2 2 4 4 7" xfId="47392"/>
    <cellStyle name="Comma 2 2 4 4 8" xfId="50195"/>
    <cellStyle name="Comma 2 2 4 4 9" xfId="17961"/>
    <cellStyle name="Comma 2 2 4 5" xfId="1861"/>
    <cellStyle name="Comma 2 2 4 5 2" xfId="7515"/>
    <cellStyle name="Comma 2 2 4 5 2 2" xfId="15922"/>
    <cellStyle name="Comma 2 2 4 5 2 2 2" xfId="41267"/>
    <cellStyle name="Comma 2 2 4 5 2 3" xfId="31581"/>
    <cellStyle name="Comma 2 2 4 5 2 4" xfId="21524"/>
    <cellStyle name="Comma 2 2 4 5 2 5" xfId="56781"/>
    <cellStyle name="Comma 2 2 4 5 3" xfId="4710"/>
    <cellStyle name="Comma 2 2 4 5 3 2" xfId="13118"/>
    <cellStyle name="Comma 2 2 4 5 3 2 2" xfId="43620"/>
    <cellStyle name="Comma 2 2 4 5 3 3" xfId="33934"/>
    <cellStyle name="Comma 2 2 4 5 3 4" xfId="23968"/>
    <cellStyle name="Comma 2 2 4 5 4" xfId="10318"/>
    <cellStyle name="Comma 2 2 4 5 4 2" xfId="38466"/>
    <cellStyle name="Comma 2 2 4 5 5" xfId="28780"/>
    <cellStyle name="Comma 2 2 4 5 6" xfId="48155"/>
    <cellStyle name="Comma 2 2 4 5 7" xfId="50958"/>
    <cellStyle name="Comma 2 2 4 5 8" xfId="18724"/>
    <cellStyle name="Comma 2 2 4 5 9" xfId="53981"/>
    <cellStyle name="Comma 2 2 4 6" xfId="2353"/>
    <cellStyle name="Comma 2 2 4 6 2" xfId="7976"/>
    <cellStyle name="Comma 2 2 4 6 2 2" xfId="16383"/>
    <cellStyle name="Comma 2 2 4 6 2 2 2" xfId="41728"/>
    <cellStyle name="Comma 2 2 4 6 2 3" xfId="32042"/>
    <cellStyle name="Comma 2 2 4 6 2 4" xfId="21985"/>
    <cellStyle name="Comma 2 2 4 6 2 5" xfId="57242"/>
    <cellStyle name="Comma 2 2 4 6 3" xfId="5171"/>
    <cellStyle name="Comma 2 2 4 6 3 2" xfId="13579"/>
    <cellStyle name="Comma 2 2 4 6 3 2 2" xfId="43621"/>
    <cellStyle name="Comma 2 2 4 6 3 3" xfId="33935"/>
    <cellStyle name="Comma 2 2 4 6 3 4" xfId="23969"/>
    <cellStyle name="Comma 2 2 4 6 4" xfId="10776"/>
    <cellStyle name="Comma 2 2 4 6 4 2" xfId="38924"/>
    <cellStyle name="Comma 2 2 4 6 5" xfId="29238"/>
    <cellStyle name="Comma 2 2 4 6 6" xfId="48614"/>
    <cellStyle name="Comma 2 2 4 6 7" xfId="51416"/>
    <cellStyle name="Comma 2 2 4 6 8" xfId="19182"/>
    <cellStyle name="Comma 2 2 4 6 9" xfId="54439"/>
    <cellStyle name="Comma 2 2 4 7" xfId="2781"/>
    <cellStyle name="Comma 2 2 4 7 2" xfId="8404"/>
    <cellStyle name="Comma 2 2 4 7 2 2" xfId="16811"/>
    <cellStyle name="Comma 2 2 4 7 2 2 2" xfId="42156"/>
    <cellStyle name="Comma 2 2 4 7 2 3" xfId="32470"/>
    <cellStyle name="Comma 2 2 4 7 2 4" xfId="22413"/>
    <cellStyle name="Comma 2 2 4 7 2 5" xfId="57670"/>
    <cellStyle name="Comma 2 2 4 7 3" xfId="5599"/>
    <cellStyle name="Comma 2 2 4 7 3 2" xfId="14007"/>
    <cellStyle name="Comma 2 2 4 7 3 3" xfId="39352"/>
    <cellStyle name="Comma 2 2 4 7 4" xfId="11204"/>
    <cellStyle name="Comma 2 2 4 7 4 2" xfId="29666"/>
    <cellStyle name="Comma 2 2 4 7 5" xfId="49042"/>
    <cellStyle name="Comma 2 2 4 7 6" xfId="51844"/>
    <cellStyle name="Comma 2 2 4 7 7" xfId="19610"/>
    <cellStyle name="Comma 2 2 4 7 8" xfId="54867"/>
    <cellStyle name="Comma 2 2 4 8" xfId="6252"/>
    <cellStyle name="Comma 2 2 4 8 2" xfId="14659"/>
    <cellStyle name="Comma 2 2 4 8 2 2" xfId="40004"/>
    <cellStyle name="Comma 2 2 4 8 3" xfId="30318"/>
    <cellStyle name="Comma 2 2 4 8 4" xfId="20261"/>
    <cellStyle name="Comma 2 2 4 8 5" xfId="55518"/>
    <cellStyle name="Comma 2 2 4 9" xfId="3447"/>
    <cellStyle name="Comma 2 2 4 9 2" xfId="11855"/>
    <cellStyle name="Comma 2 2 4 9 2 2" xfId="42673"/>
    <cellStyle name="Comma 2 2 4 9 3" xfId="32987"/>
    <cellStyle name="Comma 2 2 4 9 4" xfId="22930"/>
    <cellStyle name="Comma 2 2 5" xfId="30"/>
    <cellStyle name="Comma 2 2 5 10" xfId="58079"/>
    <cellStyle name="Comma 2 2 5 2" xfId="80"/>
    <cellStyle name="Comma 2 2 5 2 10" xfId="1823"/>
    <cellStyle name="Comma 2 2 5 2 10 2" xfId="7477"/>
    <cellStyle name="Comma 2 2 5 2 10 2 2" xfId="15884"/>
    <cellStyle name="Comma 2 2 5 2 10 2 2 2" xfId="41229"/>
    <cellStyle name="Comma 2 2 5 2 10 2 3" xfId="31543"/>
    <cellStyle name="Comma 2 2 5 2 10 2 4" xfId="21486"/>
    <cellStyle name="Comma 2 2 5 2 10 2 5" xfId="56743"/>
    <cellStyle name="Comma 2 2 5 2 10 3" xfId="4672"/>
    <cellStyle name="Comma 2 2 5 2 10 3 2" xfId="13080"/>
    <cellStyle name="Comma 2 2 5 2 10 3 3" xfId="38428"/>
    <cellStyle name="Comma 2 2 5 2 10 4" xfId="10280"/>
    <cellStyle name="Comma 2 2 5 2 10 4 2" xfId="28742"/>
    <cellStyle name="Comma 2 2 5 2 10 5" xfId="48117"/>
    <cellStyle name="Comma 2 2 5 2 10 6" xfId="50920"/>
    <cellStyle name="Comma 2 2 5 2 10 7" xfId="18686"/>
    <cellStyle name="Comma 2 2 5 2 10 8" xfId="53943"/>
    <cellStyle name="Comma 2 2 5 2 11" xfId="2315"/>
    <cellStyle name="Comma 2 2 5 2 11 2" xfId="7938"/>
    <cellStyle name="Comma 2 2 5 2 11 2 2" xfId="16345"/>
    <cellStyle name="Comma 2 2 5 2 11 2 2 2" xfId="41690"/>
    <cellStyle name="Comma 2 2 5 2 11 2 3" xfId="32004"/>
    <cellStyle name="Comma 2 2 5 2 11 2 4" xfId="21947"/>
    <cellStyle name="Comma 2 2 5 2 11 2 5" xfId="57204"/>
    <cellStyle name="Comma 2 2 5 2 11 3" xfId="5133"/>
    <cellStyle name="Comma 2 2 5 2 11 3 2" xfId="13541"/>
    <cellStyle name="Comma 2 2 5 2 11 3 3" xfId="38886"/>
    <cellStyle name="Comma 2 2 5 2 11 4" xfId="10738"/>
    <cellStyle name="Comma 2 2 5 2 11 4 2" xfId="29200"/>
    <cellStyle name="Comma 2 2 5 2 11 5" xfId="48576"/>
    <cellStyle name="Comma 2 2 5 2 11 6" xfId="51378"/>
    <cellStyle name="Comma 2 2 5 2 11 7" xfId="19144"/>
    <cellStyle name="Comma 2 2 5 2 11 8" xfId="54401"/>
    <cellStyle name="Comma 2 2 5 2 12" xfId="2743"/>
    <cellStyle name="Comma 2 2 5 2 12 2" xfId="8366"/>
    <cellStyle name="Comma 2 2 5 2 12 2 2" xfId="16773"/>
    <cellStyle name="Comma 2 2 5 2 12 2 2 2" xfId="42118"/>
    <cellStyle name="Comma 2 2 5 2 12 2 3" xfId="32432"/>
    <cellStyle name="Comma 2 2 5 2 12 2 4" xfId="22375"/>
    <cellStyle name="Comma 2 2 5 2 12 2 5" xfId="57632"/>
    <cellStyle name="Comma 2 2 5 2 12 3" xfId="5561"/>
    <cellStyle name="Comma 2 2 5 2 12 3 2" xfId="13969"/>
    <cellStyle name="Comma 2 2 5 2 12 3 3" xfId="39314"/>
    <cellStyle name="Comma 2 2 5 2 12 4" xfId="11166"/>
    <cellStyle name="Comma 2 2 5 2 12 4 2" xfId="29628"/>
    <cellStyle name="Comma 2 2 5 2 12 5" xfId="49004"/>
    <cellStyle name="Comma 2 2 5 2 12 6" xfId="51806"/>
    <cellStyle name="Comma 2 2 5 2 12 7" xfId="19572"/>
    <cellStyle name="Comma 2 2 5 2 12 8" xfId="54829"/>
    <cellStyle name="Comma 2 2 5 2 13" xfId="6001"/>
    <cellStyle name="Comma 2 2 5 2 13 2" xfId="14408"/>
    <cellStyle name="Comma 2 2 5 2 13 2 2" xfId="39753"/>
    <cellStyle name="Comma 2 2 5 2 13 3" xfId="30067"/>
    <cellStyle name="Comma 2 2 5 2 13 4" xfId="20010"/>
    <cellStyle name="Comma 2 2 5 2 13 5" xfId="55267"/>
    <cellStyle name="Comma 2 2 5 2 14" xfId="3196"/>
    <cellStyle name="Comma 2 2 5 2 14 2" xfId="11604"/>
    <cellStyle name="Comma 2 2 5 2 14 2 2" xfId="42674"/>
    <cellStyle name="Comma 2 2 5 2 14 3" xfId="32988"/>
    <cellStyle name="Comma 2 2 5 2 14 4" xfId="22931"/>
    <cellStyle name="Comma 2 2 5 2 15" xfId="8808"/>
    <cellStyle name="Comma 2 2 5 2 15 2" xfId="42966"/>
    <cellStyle name="Comma 2 2 5 2 15 3" xfId="33280"/>
    <cellStyle name="Comma 2 2 5 2 15 4" xfId="23223"/>
    <cellStyle name="Comma 2 2 5 2 16" xfId="25027"/>
    <cellStyle name="Comma 2 2 5 2 16 2" xfId="44423"/>
    <cellStyle name="Comma 2 2 5 2 16 3" xfId="34737"/>
    <cellStyle name="Comma 2 2 5 2 17" xfId="36956"/>
    <cellStyle name="Comma 2 2 5 2 18" xfId="27270"/>
    <cellStyle name="Comma 2 2 5 2 19" xfId="46643"/>
    <cellStyle name="Comma 2 2 5 2 2" xfId="371"/>
    <cellStyle name="Comma 2 2 5 2 2 10" xfId="25028"/>
    <cellStyle name="Comma 2 2 5 2 2 10 2" xfId="44424"/>
    <cellStyle name="Comma 2 2 5 2 2 10 3" xfId="34738"/>
    <cellStyle name="Comma 2 2 5 2 2 11" xfId="37206"/>
    <cellStyle name="Comma 2 2 5 2 2 12" xfId="27520"/>
    <cellStyle name="Comma 2 2 5 2 2 13" xfId="46893"/>
    <cellStyle name="Comma 2 2 5 2 2 14" xfId="49698"/>
    <cellStyle name="Comma 2 2 5 2 2 15" xfId="17464"/>
    <cellStyle name="Comma 2 2 5 2 2 16" xfId="52363"/>
    <cellStyle name="Comma 2 2 5 2 2 17" xfId="52721"/>
    <cellStyle name="Comma 2 2 5 2 2 2" xfId="1609"/>
    <cellStyle name="Comma 2 2 5 2 2 2 10" xfId="53773"/>
    <cellStyle name="Comma 2 2 5 2 2 2 2" xfId="7307"/>
    <cellStyle name="Comma 2 2 5 2 2 2 2 2" xfId="15714"/>
    <cellStyle name="Comma 2 2 5 2 2 2 2 2 2" xfId="46513"/>
    <cellStyle name="Comma 2 2 5 2 2 2 2 2 3" xfId="36827"/>
    <cellStyle name="Comma 2 2 5 2 2 2 2 2 4" xfId="27140"/>
    <cellStyle name="Comma 2 2 5 2 2 2 2 3" xfId="25923"/>
    <cellStyle name="Comma 2 2 5 2 2 2 2 3 2" xfId="45313"/>
    <cellStyle name="Comma 2 2 5 2 2 2 2 3 3" xfId="35627"/>
    <cellStyle name="Comma 2 2 5 2 2 2 2 4" xfId="41059"/>
    <cellStyle name="Comma 2 2 5 2 2 2 2 5" xfId="31373"/>
    <cellStyle name="Comma 2 2 5 2 2 2 2 6" xfId="21316"/>
    <cellStyle name="Comma 2 2 5 2 2 2 2 7" xfId="56573"/>
    <cellStyle name="Comma 2 2 5 2 2 2 3" xfId="4502"/>
    <cellStyle name="Comma 2 2 5 2 2 2 3 2" xfId="12910"/>
    <cellStyle name="Comma 2 2 5 2 2 2 3 2 2" xfId="45920"/>
    <cellStyle name="Comma 2 2 5 2 2 2 3 2 3" xfId="36234"/>
    <cellStyle name="Comma 2 2 5 2 2 2 3 2 4" xfId="26546"/>
    <cellStyle name="Comma 2 2 5 2 2 2 3 3" xfId="43622"/>
    <cellStyle name="Comma 2 2 5 2 2 2 3 4" xfId="33936"/>
    <cellStyle name="Comma 2 2 5 2 2 2 3 5" xfId="23970"/>
    <cellStyle name="Comma 2 2 5 2 2 2 4" xfId="10110"/>
    <cellStyle name="Comma 2 2 5 2 2 2 4 2" xfId="44720"/>
    <cellStyle name="Comma 2 2 5 2 2 2 4 3" xfId="35034"/>
    <cellStyle name="Comma 2 2 5 2 2 2 4 4" xfId="25325"/>
    <cellStyle name="Comma 2 2 5 2 2 2 5" xfId="38258"/>
    <cellStyle name="Comma 2 2 5 2 2 2 6" xfId="28572"/>
    <cellStyle name="Comma 2 2 5 2 2 2 7" xfId="47947"/>
    <cellStyle name="Comma 2 2 5 2 2 2 8" xfId="50750"/>
    <cellStyle name="Comma 2 2 5 2 2 2 9" xfId="18516"/>
    <cellStyle name="Comma 2 2 5 2 2 3" xfId="1015"/>
    <cellStyle name="Comma 2 2 5 2 2 3 10" xfId="53220"/>
    <cellStyle name="Comma 2 2 5 2 2 3 2" xfId="6754"/>
    <cellStyle name="Comma 2 2 5 2 2 3 2 2" xfId="15161"/>
    <cellStyle name="Comma 2 2 5 2 2 3 2 2 2" xfId="46223"/>
    <cellStyle name="Comma 2 2 5 2 2 3 2 2 3" xfId="36537"/>
    <cellStyle name="Comma 2 2 5 2 2 3 2 2 4" xfId="26850"/>
    <cellStyle name="Comma 2 2 5 2 2 3 2 3" xfId="40506"/>
    <cellStyle name="Comma 2 2 5 2 2 3 2 4" xfId="30820"/>
    <cellStyle name="Comma 2 2 5 2 2 3 2 5" xfId="20763"/>
    <cellStyle name="Comma 2 2 5 2 2 3 2 6" xfId="56020"/>
    <cellStyle name="Comma 2 2 5 2 2 3 3" xfId="3949"/>
    <cellStyle name="Comma 2 2 5 2 2 3 3 2" xfId="12357"/>
    <cellStyle name="Comma 2 2 5 2 2 3 3 2 2" xfId="43623"/>
    <cellStyle name="Comma 2 2 5 2 2 3 3 3" xfId="33937"/>
    <cellStyle name="Comma 2 2 5 2 2 3 3 4" xfId="23971"/>
    <cellStyle name="Comma 2 2 5 2 2 3 4" xfId="9557"/>
    <cellStyle name="Comma 2 2 5 2 2 3 4 2" xfId="45023"/>
    <cellStyle name="Comma 2 2 5 2 2 3 4 3" xfId="35337"/>
    <cellStyle name="Comma 2 2 5 2 2 3 4 4" xfId="25632"/>
    <cellStyle name="Comma 2 2 5 2 2 3 5" xfId="37705"/>
    <cellStyle name="Comma 2 2 5 2 2 3 6" xfId="28019"/>
    <cellStyle name="Comma 2 2 5 2 2 3 7" xfId="47394"/>
    <cellStyle name="Comma 2 2 5 2 2 3 8" xfId="50197"/>
    <cellStyle name="Comma 2 2 5 2 2 3 9" xfId="17963"/>
    <cellStyle name="Comma 2 2 5 2 2 4" xfId="2083"/>
    <cellStyle name="Comma 2 2 5 2 2 4 10" xfId="54203"/>
    <cellStyle name="Comma 2 2 5 2 2 4 2" xfId="7737"/>
    <cellStyle name="Comma 2 2 5 2 2 4 2 2" xfId="16144"/>
    <cellStyle name="Comma 2 2 5 2 2 4 2 2 2" xfId="41489"/>
    <cellStyle name="Comma 2 2 5 2 2 4 2 3" xfId="31803"/>
    <cellStyle name="Comma 2 2 5 2 2 4 2 4" xfId="21746"/>
    <cellStyle name="Comma 2 2 5 2 2 4 2 5" xfId="57003"/>
    <cellStyle name="Comma 2 2 5 2 2 4 3" xfId="4932"/>
    <cellStyle name="Comma 2 2 5 2 2 4 3 2" xfId="13340"/>
    <cellStyle name="Comma 2 2 5 2 2 4 3 2 2" xfId="43624"/>
    <cellStyle name="Comma 2 2 5 2 2 4 3 3" xfId="33938"/>
    <cellStyle name="Comma 2 2 5 2 2 4 3 4" xfId="23972"/>
    <cellStyle name="Comma 2 2 5 2 2 4 4" xfId="10540"/>
    <cellStyle name="Comma 2 2 5 2 2 4 4 2" xfId="45631"/>
    <cellStyle name="Comma 2 2 5 2 2 4 4 3" xfId="35945"/>
    <cellStyle name="Comma 2 2 5 2 2 4 4 4" xfId="26257"/>
    <cellStyle name="Comma 2 2 5 2 2 4 5" xfId="38688"/>
    <cellStyle name="Comma 2 2 5 2 2 4 6" xfId="29002"/>
    <cellStyle name="Comma 2 2 5 2 2 4 7" xfId="48377"/>
    <cellStyle name="Comma 2 2 5 2 2 4 8" xfId="51180"/>
    <cellStyle name="Comma 2 2 5 2 2 4 9" xfId="18946"/>
    <cellStyle name="Comma 2 2 5 2 2 5" xfId="2575"/>
    <cellStyle name="Comma 2 2 5 2 2 5 2" xfId="8198"/>
    <cellStyle name="Comma 2 2 5 2 2 5 2 2" xfId="16605"/>
    <cellStyle name="Comma 2 2 5 2 2 5 2 2 2" xfId="41950"/>
    <cellStyle name="Comma 2 2 5 2 2 5 2 3" xfId="32264"/>
    <cellStyle name="Comma 2 2 5 2 2 5 2 4" xfId="22207"/>
    <cellStyle name="Comma 2 2 5 2 2 5 2 5" xfId="57464"/>
    <cellStyle name="Comma 2 2 5 2 2 5 3" xfId="5393"/>
    <cellStyle name="Comma 2 2 5 2 2 5 3 2" xfId="13801"/>
    <cellStyle name="Comma 2 2 5 2 2 5 3 2 2" xfId="43625"/>
    <cellStyle name="Comma 2 2 5 2 2 5 3 3" xfId="33939"/>
    <cellStyle name="Comma 2 2 5 2 2 5 3 4" xfId="23973"/>
    <cellStyle name="Comma 2 2 5 2 2 5 4" xfId="10998"/>
    <cellStyle name="Comma 2 2 5 2 2 5 4 2" xfId="39146"/>
    <cellStyle name="Comma 2 2 5 2 2 5 5" xfId="29460"/>
    <cellStyle name="Comma 2 2 5 2 2 5 6" xfId="48836"/>
    <cellStyle name="Comma 2 2 5 2 2 5 7" xfId="51638"/>
    <cellStyle name="Comma 2 2 5 2 2 5 8" xfId="19404"/>
    <cellStyle name="Comma 2 2 5 2 2 5 9" xfId="54661"/>
    <cellStyle name="Comma 2 2 5 2 2 6" xfId="3003"/>
    <cellStyle name="Comma 2 2 5 2 2 6 2" xfId="8626"/>
    <cellStyle name="Comma 2 2 5 2 2 6 2 2" xfId="17033"/>
    <cellStyle name="Comma 2 2 5 2 2 6 2 2 2" xfId="42378"/>
    <cellStyle name="Comma 2 2 5 2 2 6 2 3" xfId="32692"/>
    <cellStyle name="Comma 2 2 5 2 2 6 2 4" xfId="22635"/>
    <cellStyle name="Comma 2 2 5 2 2 6 2 5" xfId="57892"/>
    <cellStyle name="Comma 2 2 5 2 2 6 3" xfId="5821"/>
    <cellStyle name="Comma 2 2 5 2 2 6 3 2" xfId="14229"/>
    <cellStyle name="Comma 2 2 5 2 2 6 3 3" xfId="39574"/>
    <cellStyle name="Comma 2 2 5 2 2 6 4" xfId="11426"/>
    <cellStyle name="Comma 2 2 5 2 2 6 4 2" xfId="29888"/>
    <cellStyle name="Comma 2 2 5 2 2 6 5" xfId="49264"/>
    <cellStyle name="Comma 2 2 5 2 2 6 6" xfId="52066"/>
    <cellStyle name="Comma 2 2 5 2 2 6 7" xfId="19832"/>
    <cellStyle name="Comma 2 2 5 2 2 6 8" xfId="55089"/>
    <cellStyle name="Comma 2 2 5 2 2 7" xfId="6254"/>
    <cellStyle name="Comma 2 2 5 2 2 7 2" xfId="14661"/>
    <cellStyle name="Comma 2 2 5 2 2 7 2 2" xfId="40006"/>
    <cellStyle name="Comma 2 2 5 2 2 7 3" xfId="30320"/>
    <cellStyle name="Comma 2 2 5 2 2 7 4" xfId="20263"/>
    <cellStyle name="Comma 2 2 5 2 2 7 5" xfId="55520"/>
    <cellStyle name="Comma 2 2 5 2 2 8" xfId="3449"/>
    <cellStyle name="Comma 2 2 5 2 2 8 2" xfId="11857"/>
    <cellStyle name="Comma 2 2 5 2 2 8 2 2" xfId="42675"/>
    <cellStyle name="Comma 2 2 5 2 2 8 3" xfId="32989"/>
    <cellStyle name="Comma 2 2 5 2 2 8 4" xfId="22932"/>
    <cellStyle name="Comma 2 2 5 2 2 9" xfId="9058"/>
    <cellStyle name="Comma 2 2 5 2 2 9 2" xfId="42967"/>
    <cellStyle name="Comma 2 2 5 2 2 9 3" xfId="33281"/>
    <cellStyle name="Comma 2 2 5 2 2 9 4" xfId="23224"/>
    <cellStyle name="Comma 2 2 5 2 20" xfId="49448"/>
    <cellStyle name="Comma 2 2 5 2 21" xfId="17214"/>
    <cellStyle name="Comma 2 2 5 2 22" xfId="52362"/>
    <cellStyle name="Comma 2 2 5 2 23" xfId="52471"/>
    <cellStyle name="Comma 2 2 5 2 3" xfId="372"/>
    <cellStyle name="Comma 2 2 5 2 3 10" xfId="46894"/>
    <cellStyle name="Comma 2 2 5 2 3 11" xfId="49699"/>
    <cellStyle name="Comma 2 2 5 2 3 12" xfId="17465"/>
    <cellStyle name="Comma 2 2 5 2 3 13" xfId="52722"/>
    <cellStyle name="Comma 2 2 5 2 3 2" xfId="1610"/>
    <cellStyle name="Comma 2 2 5 2 3 2 10" xfId="53774"/>
    <cellStyle name="Comma 2 2 5 2 3 2 2" xfId="7308"/>
    <cellStyle name="Comma 2 2 5 2 3 2 2 2" xfId="15715"/>
    <cellStyle name="Comma 2 2 5 2 3 2 2 2 2" xfId="46224"/>
    <cellStyle name="Comma 2 2 5 2 3 2 2 2 3" xfId="36538"/>
    <cellStyle name="Comma 2 2 5 2 3 2 2 2 4" xfId="26851"/>
    <cellStyle name="Comma 2 2 5 2 3 2 2 3" xfId="41060"/>
    <cellStyle name="Comma 2 2 5 2 3 2 2 4" xfId="31374"/>
    <cellStyle name="Comma 2 2 5 2 3 2 2 5" xfId="21317"/>
    <cellStyle name="Comma 2 2 5 2 3 2 2 6" xfId="56574"/>
    <cellStyle name="Comma 2 2 5 2 3 2 3" xfId="4503"/>
    <cellStyle name="Comma 2 2 5 2 3 2 3 2" xfId="12911"/>
    <cellStyle name="Comma 2 2 5 2 3 2 3 2 2" xfId="43626"/>
    <cellStyle name="Comma 2 2 5 2 3 2 3 3" xfId="33940"/>
    <cellStyle name="Comma 2 2 5 2 3 2 3 4" xfId="23974"/>
    <cellStyle name="Comma 2 2 5 2 3 2 4" xfId="10111"/>
    <cellStyle name="Comma 2 2 5 2 3 2 4 2" xfId="45024"/>
    <cellStyle name="Comma 2 2 5 2 3 2 4 3" xfId="35338"/>
    <cellStyle name="Comma 2 2 5 2 3 2 4 4" xfId="25633"/>
    <cellStyle name="Comma 2 2 5 2 3 2 5" xfId="38259"/>
    <cellStyle name="Comma 2 2 5 2 3 2 6" xfId="28573"/>
    <cellStyle name="Comma 2 2 5 2 3 2 7" xfId="47948"/>
    <cellStyle name="Comma 2 2 5 2 3 2 8" xfId="50751"/>
    <cellStyle name="Comma 2 2 5 2 3 2 9" xfId="18517"/>
    <cellStyle name="Comma 2 2 5 2 3 3" xfId="2084"/>
    <cellStyle name="Comma 2 2 5 2 3 3 2" xfId="7738"/>
    <cellStyle name="Comma 2 2 5 2 3 3 2 2" xfId="16145"/>
    <cellStyle name="Comma 2 2 5 2 3 3 2 2 2" xfId="41490"/>
    <cellStyle name="Comma 2 2 5 2 3 3 2 3" xfId="31804"/>
    <cellStyle name="Comma 2 2 5 2 3 3 2 4" xfId="21747"/>
    <cellStyle name="Comma 2 2 5 2 3 3 2 5" xfId="57004"/>
    <cellStyle name="Comma 2 2 5 2 3 3 3" xfId="4933"/>
    <cellStyle name="Comma 2 2 5 2 3 3 3 2" xfId="13341"/>
    <cellStyle name="Comma 2 2 5 2 3 3 3 2 2" xfId="45632"/>
    <cellStyle name="Comma 2 2 5 2 3 3 3 3" xfId="35946"/>
    <cellStyle name="Comma 2 2 5 2 3 3 3 4" xfId="26258"/>
    <cellStyle name="Comma 2 2 5 2 3 3 4" xfId="10541"/>
    <cellStyle name="Comma 2 2 5 2 3 3 4 2" xfId="38689"/>
    <cellStyle name="Comma 2 2 5 2 3 3 5" xfId="29003"/>
    <cellStyle name="Comma 2 2 5 2 3 3 6" xfId="48378"/>
    <cellStyle name="Comma 2 2 5 2 3 3 7" xfId="51181"/>
    <cellStyle name="Comma 2 2 5 2 3 3 8" xfId="18947"/>
    <cellStyle name="Comma 2 2 5 2 3 3 9" xfId="54204"/>
    <cellStyle name="Comma 2 2 5 2 3 4" xfId="2576"/>
    <cellStyle name="Comma 2 2 5 2 3 4 2" xfId="8199"/>
    <cellStyle name="Comma 2 2 5 2 3 4 2 2" xfId="16606"/>
    <cellStyle name="Comma 2 2 5 2 3 4 2 2 2" xfId="41951"/>
    <cellStyle name="Comma 2 2 5 2 3 4 2 3" xfId="32265"/>
    <cellStyle name="Comma 2 2 5 2 3 4 2 4" xfId="22208"/>
    <cellStyle name="Comma 2 2 5 2 3 4 2 5" xfId="57465"/>
    <cellStyle name="Comma 2 2 5 2 3 4 3" xfId="5394"/>
    <cellStyle name="Comma 2 2 5 2 3 4 3 2" xfId="13802"/>
    <cellStyle name="Comma 2 2 5 2 3 4 3 3" xfId="39147"/>
    <cellStyle name="Comma 2 2 5 2 3 4 4" xfId="10999"/>
    <cellStyle name="Comma 2 2 5 2 3 4 4 2" xfId="29461"/>
    <cellStyle name="Comma 2 2 5 2 3 4 5" xfId="48837"/>
    <cellStyle name="Comma 2 2 5 2 3 4 6" xfId="51639"/>
    <cellStyle name="Comma 2 2 5 2 3 4 7" xfId="19405"/>
    <cellStyle name="Comma 2 2 5 2 3 4 8" xfId="54662"/>
    <cellStyle name="Comma 2 2 5 2 3 5" xfId="3004"/>
    <cellStyle name="Comma 2 2 5 2 3 5 2" xfId="8627"/>
    <cellStyle name="Comma 2 2 5 2 3 5 2 2" xfId="17034"/>
    <cellStyle name="Comma 2 2 5 2 3 5 2 2 2" xfId="42379"/>
    <cellStyle name="Comma 2 2 5 2 3 5 2 3" xfId="32693"/>
    <cellStyle name="Comma 2 2 5 2 3 5 2 4" xfId="22636"/>
    <cellStyle name="Comma 2 2 5 2 3 5 2 5" xfId="57893"/>
    <cellStyle name="Comma 2 2 5 2 3 5 3" xfId="5822"/>
    <cellStyle name="Comma 2 2 5 2 3 5 3 2" xfId="14230"/>
    <cellStyle name="Comma 2 2 5 2 3 5 3 3" xfId="39575"/>
    <cellStyle name="Comma 2 2 5 2 3 5 4" xfId="11427"/>
    <cellStyle name="Comma 2 2 5 2 3 5 4 2" xfId="29889"/>
    <cellStyle name="Comma 2 2 5 2 3 5 5" xfId="49265"/>
    <cellStyle name="Comma 2 2 5 2 3 5 6" xfId="52067"/>
    <cellStyle name="Comma 2 2 5 2 3 5 7" xfId="19833"/>
    <cellStyle name="Comma 2 2 5 2 3 5 8" xfId="55090"/>
    <cellStyle name="Comma 2 2 5 2 3 6" xfId="6255"/>
    <cellStyle name="Comma 2 2 5 2 3 6 2" xfId="14662"/>
    <cellStyle name="Comma 2 2 5 2 3 6 2 2" xfId="40007"/>
    <cellStyle name="Comma 2 2 5 2 3 6 3" xfId="30321"/>
    <cellStyle name="Comma 2 2 5 2 3 6 4" xfId="20264"/>
    <cellStyle name="Comma 2 2 5 2 3 6 5" xfId="55521"/>
    <cellStyle name="Comma 2 2 5 2 3 7" xfId="3450"/>
    <cellStyle name="Comma 2 2 5 2 3 7 2" xfId="11858"/>
    <cellStyle name="Comma 2 2 5 2 3 7 2 2" xfId="44425"/>
    <cellStyle name="Comma 2 2 5 2 3 7 3" xfId="34739"/>
    <cellStyle name="Comma 2 2 5 2 3 7 4" xfId="25029"/>
    <cellStyle name="Comma 2 2 5 2 3 8" xfId="9059"/>
    <cellStyle name="Comma 2 2 5 2 3 8 2" xfId="37207"/>
    <cellStyle name="Comma 2 2 5 2 3 9" xfId="27521"/>
    <cellStyle name="Comma 2 2 5 2 4" xfId="373"/>
    <cellStyle name="Comma 2 2 5 2 4 10" xfId="37208"/>
    <cellStyle name="Comma 2 2 5 2 4 11" xfId="27522"/>
    <cellStyle name="Comma 2 2 5 2 4 12" xfId="46895"/>
    <cellStyle name="Comma 2 2 5 2 4 13" xfId="49700"/>
    <cellStyle name="Comma 2 2 5 2 4 14" xfId="17466"/>
    <cellStyle name="Comma 2 2 5 2 4 15" xfId="52723"/>
    <cellStyle name="Comma 2 2 5 2 4 2" xfId="1608"/>
    <cellStyle name="Comma 2 2 5 2 4 2 2" xfId="7306"/>
    <cellStyle name="Comma 2 2 5 2 4 2 2 2" xfId="15713"/>
    <cellStyle name="Comma 2 2 5 2 4 2 2 2 2" xfId="46512"/>
    <cellStyle name="Comma 2 2 5 2 4 2 2 2 3" xfId="36826"/>
    <cellStyle name="Comma 2 2 5 2 4 2 2 2 4" xfId="27139"/>
    <cellStyle name="Comma 2 2 5 2 4 2 2 3" xfId="41058"/>
    <cellStyle name="Comma 2 2 5 2 4 2 2 4" xfId="31372"/>
    <cellStyle name="Comma 2 2 5 2 4 2 2 5" xfId="21315"/>
    <cellStyle name="Comma 2 2 5 2 4 2 2 6" xfId="56572"/>
    <cellStyle name="Comma 2 2 5 2 4 2 3" xfId="4501"/>
    <cellStyle name="Comma 2 2 5 2 4 2 3 2" xfId="12909"/>
    <cellStyle name="Comma 2 2 5 2 4 2 3 2 2" xfId="45312"/>
    <cellStyle name="Comma 2 2 5 2 4 2 3 3" xfId="35626"/>
    <cellStyle name="Comma 2 2 5 2 4 2 3 4" xfId="25922"/>
    <cellStyle name="Comma 2 2 5 2 4 2 4" xfId="10109"/>
    <cellStyle name="Comma 2 2 5 2 4 2 4 2" xfId="38257"/>
    <cellStyle name="Comma 2 2 5 2 4 2 5" xfId="28571"/>
    <cellStyle name="Comma 2 2 5 2 4 2 6" xfId="47946"/>
    <cellStyle name="Comma 2 2 5 2 4 2 7" xfId="50749"/>
    <cellStyle name="Comma 2 2 5 2 4 2 8" xfId="18515"/>
    <cellStyle name="Comma 2 2 5 2 4 2 9" xfId="53772"/>
    <cellStyle name="Comma 2 2 5 2 4 3" xfId="1016"/>
    <cellStyle name="Comma 2 2 5 2 4 3 2" xfId="6755"/>
    <cellStyle name="Comma 2 2 5 2 4 3 2 2" xfId="15162"/>
    <cellStyle name="Comma 2 2 5 2 4 3 2 2 2" xfId="40507"/>
    <cellStyle name="Comma 2 2 5 2 4 3 2 3" xfId="30821"/>
    <cellStyle name="Comma 2 2 5 2 4 3 2 4" xfId="20764"/>
    <cellStyle name="Comma 2 2 5 2 4 3 2 5" xfId="56021"/>
    <cellStyle name="Comma 2 2 5 2 4 3 3" xfId="3950"/>
    <cellStyle name="Comma 2 2 5 2 4 3 3 2" xfId="12358"/>
    <cellStyle name="Comma 2 2 5 2 4 3 3 2 2" xfId="45919"/>
    <cellStyle name="Comma 2 2 5 2 4 3 3 3" xfId="36233"/>
    <cellStyle name="Comma 2 2 5 2 4 3 3 4" xfId="26545"/>
    <cellStyle name="Comma 2 2 5 2 4 3 4" xfId="9558"/>
    <cellStyle name="Comma 2 2 5 2 4 3 4 2" xfId="37706"/>
    <cellStyle name="Comma 2 2 5 2 4 3 5" xfId="28020"/>
    <cellStyle name="Comma 2 2 5 2 4 3 6" xfId="47395"/>
    <cellStyle name="Comma 2 2 5 2 4 3 7" xfId="50198"/>
    <cellStyle name="Comma 2 2 5 2 4 3 8" xfId="17964"/>
    <cellStyle name="Comma 2 2 5 2 4 3 9" xfId="53221"/>
    <cellStyle name="Comma 2 2 5 2 4 4" xfId="2082"/>
    <cellStyle name="Comma 2 2 5 2 4 4 2" xfId="7736"/>
    <cellStyle name="Comma 2 2 5 2 4 4 2 2" xfId="16143"/>
    <cellStyle name="Comma 2 2 5 2 4 4 2 2 2" xfId="41488"/>
    <cellStyle name="Comma 2 2 5 2 4 4 2 3" xfId="31802"/>
    <cellStyle name="Comma 2 2 5 2 4 4 2 4" xfId="21745"/>
    <cellStyle name="Comma 2 2 5 2 4 4 2 5" xfId="57002"/>
    <cellStyle name="Comma 2 2 5 2 4 4 3" xfId="4931"/>
    <cellStyle name="Comma 2 2 5 2 4 4 3 2" xfId="13339"/>
    <cellStyle name="Comma 2 2 5 2 4 4 3 3" xfId="38687"/>
    <cellStyle name="Comma 2 2 5 2 4 4 4" xfId="10539"/>
    <cellStyle name="Comma 2 2 5 2 4 4 4 2" xfId="29001"/>
    <cellStyle name="Comma 2 2 5 2 4 4 5" xfId="48376"/>
    <cellStyle name="Comma 2 2 5 2 4 4 6" xfId="51179"/>
    <cellStyle name="Comma 2 2 5 2 4 4 7" xfId="18945"/>
    <cellStyle name="Comma 2 2 5 2 4 4 8" xfId="54202"/>
    <cellStyle name="Comma 2 2 5 2 4 5" xfId="2574"/>
    <cellStyle name="Comma 2 2 5 2 4 5 2" xfId="8197"/>
    <cellStyle name="Comma 2 2 5 2 4 5 2 2" xfId="16604"/>
    <cellStyle name="Comma 2 2 5 2 4 5 2 2 2" xfId="41949"/>
    <cellStyle name="Comma 2 2 5 2 4 5 2 3" xfId="32263"/>
    <cellStyle name="Comma 2 2 5 2 4 5 2 4" xfId="22206"/>
    <cellStyle name="Comma 2 2 5 2 4 5 2 5" xfId="57463"/>
    <cellStyle name="Comma 2 2 5 2 4 5 3" xfId="5392"/>
    <cellStyle name="Comma 2 2 5 2 4 5 3 2" xfId="13800"/>
    <cellStyle name="Comma 2 2 5 2 4 5 3 3" xfId="39145"/>
    <cellStyle name="Comma 2 2 5 2 4 5 4" xfId="10997"/>
    <cellStyle name="Comma 2 2 5 2 4 5 4 2" xfId="29459"/>
    <cellStyle name="Comma 2 2 5 2 4 5 5" xfId="48835"/>
    <cellStyle name="Comma 2 2 5 2 4 5 6" xfId="51637"/>
    <cellStyle name="Comma 2 2 5 2 4 5 7" xfId="19403"/>
    <cellStyle name="Comma 2 2 5 2 4 5 8" xfId="54660"/>
    <cellStyle name="Comma 2 2 5 2 4 6" xfId="3002"/>
    <cellStyle name="Comma 2 2 5 2 4 6 2" xfId="8625"/>
    <cellStyle name="Comma 2 2 5 2 4 6 2 2" xfId="17032"/>
    <cellStyle name="Comma 2 2 5 2 4 6 2 2 2" xfId="42377"/>
    <cellStyle name="Comma 2 2 5 2 4 6 2 3" xfId="32691"/>
    <cellStyle name="Comma 2 2 5 2 4 6 2 4" xfId="22634"/>
    <cellStyle name="Comma 2 2 5 2 4 6 2 5" xfId="57891"/>
    <cellStyle name="Comma 2 2 5 2 4 6 3" xfId="5820"/>
    <cellStyle name="Comma 2 2 5 2 4 6 3 2" xfId="14228"/>
    <cellStyle name="Comma 2 2 5 2 4 6 3 3" xfId="39573"/>
    <cellStyle name="Comma 2 2 5 2 4 6 4" xfId="11425"/>
    <cellStyle name="Comma 2 2 5 2 4 6 4 2" xfId="29887"/>
    <cellStyle name="Comma 2 2 5 2 4 6 5" xfId="49263"/>
    <cellStyle name="Comma 2 2 5 2 4 6 6" xfId="52065"/>
    <cellStyle name="Comma 2 2 5 2 4 6 7" xfId="19831"/>
    <cellStyle name="Comma 2 2 5 2 4 6 8" xfId="55088"/>
    <cellStyle name="Comma 2 2 5 2 4 7" xfId="6256"/>
    <cellStyle name="Comma 2 2 5 2 4 7 2" xfId="14663"/>
    <cellStyle name="Comma 2 2 5 2 4 7 2 2" xfId="40008"/>
    <cellStyle name="Comma 2 2 5 2 4 7 3" xfId="30322"/>
    <cellStyle name="Comma 2 2 5 2 4 7 4" xfId="20265"/>
    <cellStyle name="Comma 2 2 5 2 4 7 5" xfId="55522"/>
    <cellStyle name="Comma 2 2 5 2 4 8" xfId="3451"/>
    <cellStyle name="Comma 2 2 5 2 4 8 2" xfId="11859"/>
    <cellStyle name="Comma 2 2 5 2 4 8 2 2" xfId="43627"/>
    <cellStyle name="Comma 2 2 5 2 4 8 3" xfId="33941"/>
    <cellStyle name="Comma 2 2 5 2 4 8 4" xfId="23975"/>
    <cellStyle name="Comma 2 2 5 2 4 9" xfId="9060"/>
    <cellStyle name="Comma 2 2 5 2 4 9 2" xfId="44719"/>
    <cellStyle name="Comma 2 2 5 2 4 9 3" xfId="35033"/>
    <cellStyle name="Comma 2 2 5 2 4 9 4" xfId="25324"/>
    <cellStyle name="Comma 2 2 5 2 5" xfId="699"/>
    <cellStyle name="Comma 2 2 5 2 5 10" xfId="37392"/>
    <cellStyle name="Comma 2 2 5 2 5 11" xfId="27706"/>
    <cellStyle name="Comma 2 2 5 2 5 12" xfId="47080"/>
    <cellStyle name="Comma 2 2 5 2 5 13" xfId="49884"/>
    <cellStyle name="Comma 2 2 5 2 5 14" xfId="17650"/>
    <cellStyle name="Comma 2 2 5 2 5 15" xfId="52907"/>
    <cellStyle name="Comma 2 2 5 2 5 2" xfId="1362"/>
    <cellStyle name="Comma 2 2 5 2 5 2 2" xfId="7087"/>
    <cellStyle name="Comma 2 2 5 2 5 2 2 2" xfId="15494"/>
    <cellStyle name="Comma 2 2 5 2 5 2 2 2 2" xfId="40839"/>
    <cellStyle name="Comma 2 2 5 2 5 2 2 3" xfId="31153"/>
    <cellStyle name="Comma 2 2 5 2 5 2 2 4" xfId="21096"/>
    <cellStyle name="Comma 2 2 5 2 5 2 2 5" xfId="56353"/>
    <cellStyle name="Comma 2 2 5 2 5 2 3" xfId="4282"/>
    <cellStyle name="Comma 2 2 5 2 5 2 3 2" xfId="12690"/>
    <cellStyle name="Comma 2 2 5 2 5 2 3 2 2" xfId="46222"/>
    <cellStyle name="Comma 2 2 5 2 5 2 3 3" xfId="36536"/>
    <cellStyle name="Comma 2 2 5 2 5 2 3 4" xfId="26849"/>
    <cellStyle name="Comma 2 2 5 2 5 2 4" xfId="9890"/>
    <cellStyle name="Comma 2 2 5 2 5 2 4 2" xfId="38038"/>
    <cellStyle name="Comma 2 2 5 2 5 2 5" xfId="28352"/>
    <cellStyle name="Comma 2 2 5 2 5 2 6" xfId="47727"/>
    <cellStyle name="Comma 2 2 5 2 5 2 7" xfId="50530"/>
    <cellStyle name="Comma 2 2 5 2 5 2 8" xfId="18296"/>
    <cellStyle name="Comma 2 2 5 2 5 2 9" xfId="53553"/>
    <cellStyle name="Comma 2 2 5 2 5 3" xfId="1150"/>
    <cellStyle name="Comma 2 2 5 2 5 3 2" xfId="6889"/>
    <cellStyle name="Comma 2 2 5 2 5 3 2 2" xfId="15296"/>
    <cellStyle name="Comma 2 2 5 2 5 3 2 2 2" xfId="40641"/>
    <cellStyle name="Comma 2 2 5 2 5 3 2 3" xfId="30955"/>
    <cellStyle name="Comma 2 2 5 2 5 3 2 4" xfId="20898"/>
    <cellStyle name="Comma 2 2 5 2 5 3 2 5" xfId="56155"/>
    <cellStyle name="Comma 2 2 5 2 5 3 3" xfId="4084"/>
    <cellStyle name="Comma 2 2 5 2 5 3 3 2" xfId="12492"/>
    <cellStyle name="Comma 2 2 5 2 5 3 3 3" xfId="37840"/>
    <cellStyle name="Comma 2 2 5 2 5 3 4" xfId="9692"/>
    <cellStyle name="Comma 2 2 5 2 5 3 4 2" xfId="28154"/>
    <cellStyle name="Comma 2 2 5 2 5 3 5" xfId="47529"/>
    <cellStyle name="Comma 2 2 5 2 5 3 6" xfId="50332"/>
    <cellStyle name="Comma 2 2 5 2 5 3 7" xfId="18098"/>
    <cellStyle name="Comma 2 2 5 2 5 3 8" xfId="53355"/>
    <cellStyle name="Comma 2 2 5 2 5 4" xfId="1863"/>
    <cellStyle name="Comma 2 2 5 2 5 4 2" xfId="7517"/>
    <cellStyle name="Comma 2 2 5 2 5 4 2 2" xfId="15924"/>
    <cellStyle name="Comma 2 2 5 2 5 4 2 2 2" xfId="41269"/>
    <cellStyle name="Comma 2 2 5 2 5 4 2 3" xfId="31583"/>
    <cellStyle name="Comma 2 2 5 2 5 4 2 4" xfId="21526"/>
    <cellStyle name="Comma 2 2 5 2 5 4 2 5" xfId="56783"/>
    <cellStyle name="Comma 2 2 5 2 5 4 3" xfId="4712"/>
    <cellStyle name="Comma 2 2 5 2 5 4 3 2" xfId="13120"/>
    <cellStyle name="Comma 2 2 5 2 5 4 3 3" xfId="38468"/>
    <cellStyle name="Comma 2 2 5 2 5 4 4" xfId="10320"/>
    <cellStyle name="Comma 2 2 5 2 5 4 4 2" xfId="28782"/>
    <cellStyle name="Comma 2 2 5 2 5 4 5" xfId="48157"/>
    <cellStyle name="Comma 2 2 5 2 5 4 6" xfId="50960"/>
    <cellStyle name="Comma 2 2 5 2 5 4 7" xfId="18726"/>
    <cellStyle name="Comma 2 2 5 2 5 4 8" xfId="53983"/>
    <cellStyle name="Comma 2 2 5 2 5 5" xfId="2355"/>
    <cellStyle name="Comma 2 2 5 2 5 5 2" xfId="7978"/>
    <cellStyle name="Comma 2 2 5 2 5 5 2 2" xfId="16385"/>
    <cellStyle name="Comma 2 2 5 2 5 5 2 2 2" xfId="41730"/>
    <cellStyle name="Comma 2 2 5 2 5 5 2 3" xfId="32044"/>
    <cellStyle name="Comma 2 2 5 2 5 5 2 4" xfId="21987"/>
    <cellStyle name="Comma 2 2 5 2 5 5 2 5" xfId="57244"/>
    <cellStyle name="Comma 2 2 5 2 5 5 3" xfId="5173"/>
    <cellStyle name="Comma 2 2 5 2 5 5 3 2" xfId="13581"/>
    <cellStyle name="Comma 2 2 5 2 5 5 3 3" xfId="38926"/>
    <cellStyle name="Comma 2 2 5 2 5 5 4" xfId="10778"/>
    <cellStyle name="Comma 2 2 5 2 5 5 4 2" xfId="29240"/>
    <cellStyle name="Comma 2 2 5 2 5 5 5" xfId="48616"/>
    <cellStyle name="Comma 2 2 5 2 5 5 6" xfId="51418"/>
    <cellStyle name="Comma 2 2 5 2 5 5 7" xfId="19184"/>
    <cellStyle name="Comma 2 2 5 2 5 5 8" xfId="54441"/>
    <cellStyle name="Comma 2 2 5 2 5 6" xfId="2783"/>
    <cellStyle name="Comma 2 2 5 2 5 6 2" xfId="8406"/>
    <cellStyle name="Comma 2 2 5 2 5 6 2 2" xfId="16813"/>
    <cellStyle name="Comma 2 2 5 2 5 6 2 2 2" xfId="42158"/>
    <cellStyle name="Comma 2 2 5 2 5 6 2 3" xfId="32472"/>
    <cellStyle name="Comma 2 2 5 2 5 6 2 4" xfId="22415"/>
    <cellStyle name="Comma 2 2 5 2 5 6 2 5" xfId="57672"/>
    <cellStyle name="Comma 2 2 5 2 5 6 3" xfId="5601"/>
    <cellStyle name="Comma 2 2 5 2 5 6 3 2" xfId="14009"/>
    <cellStyle name="Comma 2 2 5 2 5 6 3 3" xfId="39354"/>
    <cellStyle name="Comma 2 2 5 2 5 6 4" xfId="11206"/>
    <cellStyle name="Comma 2 2 5 2 5 6 4 2" xfId="29668"/>
    <cellStyle name="Comma 2 2 5 2 5 6 5" xfId="49044"/>
    <cellStyle name="Comma 2 2 5 2 5 6 6" xfId="51846"/>
    <cellStyle name="Comma 2 2 5 2 5 6 7" xfId="19612"/>
    <cellStyle name="Comma 2 2 5 2 5 6 8" xfId="54869"/>
    <cellStyle name="Comma 2 2 5 2 5 7" xfId="6440"/>
    <cellStyle name="Comma 2 2 5 2 5 7 2" xfId="14847"/>
    <cellStyle name="Comma 2 2 5 2 5 7 2 2" xfId="40192"/>
    <cellStyle name="Comma 2 2 5 2 5 7 3" xfId="30506"/>
    <cellStyle name="Comma 2 2 5 2 5 7 4" xfId="20449"/>
    <cellStyle name="Comma 2 2 5 2 5 7 5" xfId="55706"/>
    <cellStyle name="Comma 2 2 5 2 5 8" xfId="3635"/>
    <cellStyle name="Comma 2 2 5 2 5 8 2" xfId="12043"/>
    <cellStyle name="Comma 2 2 5 2 5 8 2 2" xfId="43628"/>
    <cellStyle name="Comma 2 2 5 2 5 8 3" xfId="33942"/>
    <cellStyle name="Comma 2 2 5 2 5 8 4" xfId="23976"/>
    <cellStyle name="Comma 2 2 5 2 5 9" xfId="9244"/>
    <cellStyle name="Comma 2 2 5 2 5 9 2" xfId="45022"/>
    <cellStyle name="Comma 2 2 5 2 5 9 3" xfId="35336"/>
    <cellStyle name="Comma 2 2 5 2 5 9 4" xfId="25631"/>
    <cellStyle name="Comma 2 2 5 2 6" xfId="754"/>
    <cellStyle name="Comma 2 2 5 2 6 10" xfId="52961"/>
    <cellStyle name="Comma 2 2 5 2 6 2" xfId="1202"/>
    <cellStyle name="Comma 2 2 5 2 6 2 2" xfId="6941"/>
    <cellStyle name="Comma 2 2 5 2 6 2 2 2" xfId="15348"/>
    <cellStyle name="Comma 2 2 5 2 6 2 2 2 2" xfId="40693"/>
    <cellStyle name="Comma 2 2 5 2 6 2 2 3" xfId="31007"/>
    <cellStyle name="Comma 2 2 5 2 6 2 2 4" xfId="20950"/>
    <cellStyle name="Comma 2 2 5 2 6 2 2 5" xfId="56207"/>
    <cellStyle name="Comma 2 2 5 2 6 2 3" xfId="4136"/>
    <cellStyle name="Comma 2 2 5 2 6 2 3 2" xfId="12544"/>
    <cellStyle name="Comma 2 2 5 2 6 2 3 3" xfId="37892"/>
    <cellStyle name="Comma 2 2 5 2 6 2 4" xfId="9744"/>
    <cellStyle name="Comma 2 2 5 2 6 2 4 2" xfId="28206"/>
    <cellStyle name="Comma 2 2 5 2 6 2 5" xfId="47581"/>
    <cellStyle name="Comma 2 2 5 2 6 2 6" xfId="50384"/>
    <cellStyle name="Comma 2 2 5 2 6 2 7" xfId="18150"/>
    <cellStyle name="Comma 2 2 5 2 6 2 8" xfId="53407"/>
    <cellStyle name="Comma 2 2 5 2 6 3" xfId="6494"/>
    <cellStyle name="Comma 2 2 5 2 6 3 2" xfId="14901"/>
    <cellStyle name="Comma 2 2 5 2 6 3 2 2" xfId="40246"/>
    <cellStyle name="Comma 2 2 5 2 6 3 3" xfId="30560"/>
    <cellStyle name="Comma 2 2 5 2 6 3 4" xfId="20503"/>
    <cellStyle name="Comma 2 2 5 2 6 3 5" xfId="55760"/>
    <cellStyle name="Comma 2 2 5 2 6 4" xfId="3689"/>
    <cellStyle name="Comma 2 2 5 2 6 4 2" xfId="12097"/>
    <cellStyle name="Comma 2 2 5 2 6 4 2 2" xfId="45630"/>
    <cellStyle name="Comma 2 2 5 2 6 4 3" xfId="35944"/>
    <cellStyle name="Comma 2 2 5 2 6 4 4" xfId="26256"/>
    <cellStyle name="Comma 2 2 5 2 6 5" xfId="9298"/>
    <cellStyle name="Comma 2 2 5 2 6 5 2" xfId="37446"/>
    <cellStyle name="Comma 2 2 5 2 6 6" xfId="27760"/>
    <cellStyle name="Comma 2 2 5 2 6 7" xfId="47135"/>
    <cellStyle name="Comma 2 2 5 2 6 8" xfId="49938"/>
    <cellStyle name="Comma 2 2 5 2 6 9" xfId="17704"/>
    <cellStyle name="Comma 2 2 5 2 7" xfId="804"/>
    <cellStyle name="Comma 2 2 5 2 7 2" xfId="1252"/>
    <cellStyle name="Comma 2 2 5 2 7 2 2" xfId="6991"/>
    <cellStyle name="Comma 2 2 5 2 7 2 2 2" xfId="15398"/>
    <cellStyle name="Comma 2 2 5 2 7 2 2 2 2" xfId="40743"/>
    <cellStyle name="Comma 2 2 5 2 7 2 2 3" xfId="31057"/>
    <cellStyle name="Comma 2 2 5 2 7 2 2 4" xfId="21000"/>
    <cellStyle name="Comma 2 2 5 2 7 2 2 5" xfId="56257"/>
    <cellStyle name="Comma 2 2 5 2 7 2 3" xfId="4186"/>
    <cellStyle name="Comma 2 2 5 2 7 2 3 2" xfId="12594"/>
    <cellStyle name="Comma 2 2 5 2 7 2 3 3" xfId="37942"/>
    <cellStyle name="Comma 2 2 5 2 7 2 4" xfId="9794"/>
    <cellStyle name="Comma 2 2 5 2 7 2 4 2" xfId="28256"/>
    <cellStyle name="Comma 2 2 5 2 7 2 5" xfId="47631"/>
    <cellStyle name="Comma 2 2 5 2 7 2 6" xfId="50434"/>
    <cellStyle name="Comma 2 2 5 2 7 2 7" xfId="18200"/>
    <cellStyle name="Comma 2 2 5 2 7 2 8" xfId="53457"/>
    <cellStyle name="Comma 2 2 5 2 7 3" xfId="6544"/>
    <cellStyle name="Comma 2 2 5 2 7 3 2" xfId="14951"/>
    <cellStyle name="Comma 2 2 5 2 7 3 2 2" xfId="40296"/>
    <cellStyle name="Comma 2 2 5 2 7 3 3" xfId="30610"/>
    <cellStyle name="Comma 2 2 5 2 7 3 4" xfId="20553"/>
    <cellStyle name="Comma 2 2 5 2 7 3 5" xfId="55810"/>
    <cellStyle name="Comma 2 2 5 2 7 4" xfId="3739"/>
    <cellStyle name="Comma 2 2 5 2 7 4 2" xfId="12147"/>
    <cellStyle name="Comma 2 2 5 2 7 4 3" xfId="37496"/>
    <cellStyle name="Comma 2 2 5 2 7 5" xfId="9348"/>
    <cellStyle name="Comma 2 2 5 2 7 5 2" xfId="27810"/>
    <cellStyle name="Comma 2 2 5 2 7 6" xfId="47185"/>
    <cellStyle name="Comma 2 2 5 2 7 7" xfId="49988"/>
    <cellStyle name="Comma 2 2 5 2 7 8" xfId="17754"/>
    <cellStyle name="Comma 2 2 5 2 7 9" xfId="53011"/>
    <cellStyle name="Comma 2 2 5 2 8" xfId="370"/>
    <cellStyle name="Comma 2 2 5 2 8 2" xfId="1315"/>
    <cellStyle name="Comma 2 2 5 2 8 2 2" xfId="7047"/>
    <cellStyle name="Comma 2 2 5 2 8 2 2 2" xfId="15454"/>
    <cellStyle name="Comma 2 2 5 2 8 2 2 2 2" xfId="40799"/>
    <cellStyle name="Comma 2 2 5 2 8 2 2 3" xfId="31113"/>
    <cellStyle name="Comma 2 2 5 2 8 2 2 4" xfId="21056"/>
    <cellStyle name="Comma 2 2 5 2 8 2 2 5" xfId="56313"/>
    <cellStyle name="Comma 2 2 5 2 8 2 3" xfId="4242"/>
    <cellStyle name="Comma 2 2 5 2 8 2 3 2" xfId="12650"/>
    <cellStyle name="Comma 2 2 5 2 8 2 3 3" xfId="37998"/>
    <cellStyle name="Comma 2 2 5 2 8 2 4" xfId="9850"/>
    <cellStyle name="Comma 2 2 5 2 8 2 4 2" xfId="28312"/>
    <cellStyle name="Comma 2 2 5 2 8 2 5" xfId="47687"/>
    <cellStyle name="Comma 2 2 5 2 8 2 6" xfId="50490"/>
    <cellStyle name="Comma 2 2 5 2 8 2 7" xfId="18256"/>
    <cellStyle name="Comma 2 2 5 2 8 2 8" xfId="53513"/>
    <cellStyle name="Comma 2 2 5 2 8 3" xfId="6253"/>
    <cellStyle name="Comma 2 2 5 2 8 3 2" xfId="14660"/>
    <cellStyle name="Comma 2 2 5 2 8 3 2 2" xfId="40005"/>
    <cellStyle name="Comma 2 2 5 2 8 3 3" xfId="30319"/>
    <cellStyle name="Comma 2 2 5 2 8 3 4" xfId="20262"/>
    <cellStyle name="Comma 2 2 5 2 8 3 5" xfId="55519"/>
    <cellStyle name="Comma 2 2 5 2 8 4" xfId="3448"/>
    <cellStyle name="Comma 2 2 5 2 8 4 2" xfId="11856"/>
    <cellStyle name="Comma 2 2 5 2 8 4 3" xfId="37205"/>
    <cellStyle name="Comma 2 2 5 2 8 5" xfId="9057"/>
    <cellStyle name="Comma 2 2 5 2 8 5 2" xfId="27519"/>
    <cellStyle name="Comma 2 2 5 2 8 6" xfId="46892"/>
    <cellStyle name="Comma 2 2 5 2 8 7" xfId="49697"/>
    <cellStyle name="Comma 2 2 5 2 8 8" xfId="17463"/>
    <cellStyle name="Comma 2 2 5 2 8 9" xfId="52720"/>
    <cellStyle name="Comma 2 2 5 2 9" xfId="1014"/>
    <cellStyle name="Comma 2 2 5 2 9 2" xfId="6753"/>
    <cellStyle name="Comma 2 2 5 2 9 2 2" xfId="15160"/>
    <cellStyle name="Comma 2 2 5 2 9 2 2 2" xfId="40505"/>
    <cellStyle name="Comma 2 2 5 2 9 2 3" xfId="30819"/>
    <cellStyle name="Comma 2 2 5 2 9 2 4" xfId="20762"/>
    <cellStyle name="Comma 2 2 5 2 9 2 5" xfId="56019"/>
    <cellStyle name="Comma 2 2 5 2 9 3" xfId="3948"/>
    <cellStyle name="Comma 2 2 5 2 9 3 2" xfId="12356"/>
    <cellStyle name="Comma 2 2 5 2 9 3 3" xfId="37704"/>
    <cellStyle name="Comma 2 2 5 2 9 4" xfId="9556"/>
    <cellStyle name="Comma 2 2 5 2 9 4 2" xfId="28018"/>
    <cellStyle name="Comma 2 2 5 2 9 5" xfId="47393"/>
    <cellStyle name="Comma 2 2 5 2 9 6" xfId="50196"/>
    <cellStyle name="Comma 2 2 5 2 9 7" xfId="17962"/>
    <cellStyle name="Comma 2 2 5 2 9 8" xfId="53219"/>
    <cellStyle name="Comma 2 2 5 3" xfId="374"/>
    <cellStyle name="Comma 2 2 5 3 10" xfId="25030"/>
    <cellStyle name="Comma 2 2 5 3 10 2" xfId="44426"/>
    <cellStyle name="Comma 2 2 5 3 10 3" xfId="34740"/>
    <cellStyle name="Comma 2 2 5 3 11" xfId="37209"/>
    <cellStyle name="Comma 2 2 5 3 12" xfId="27523"/>
    <cellStyle name="Comma 2 2 5 3 13" xfId="46896"/>
    <cellStyle name="Comma 2 2 5 3 14" xfId="49701"/>
    <cellStyle name="Comma 2 2 5 3 15" xfId="17467"/>
    <cellStyle name="Comma 2 2 5 3 16" xfId="52364"/>
    <cellStyle name="Comma 2 2 5 3 17" xfId="52724"/>
    <cellStyle name="Comma 2 2 5 3 2" xfId="1611"/>
    <cellStyle name="Comma 2 2 5 3 2 10" xfId="53775"/>
    <cellStyle name="Comma 2 2 5 3 2 2" xfId="7309"/>
    <cellStyle name="Comma 2 2 5 3 2 2 2" xfId="15716"/>
    <cellStyle name="Comma 2 2 5 3 2 2 2 2" xfId="46514"/>
    <cellStyle name="Comma 2 2 5 3 2 2 2 3" xfId="36828"/>
    <cellStyle name="Comma 2 2 5 3 2 2 2 4" xfId="27141"/>
    <cellStyle name="Comma 2 2 5 3 2 2 3" xfId="25924"/>
    <cellStyle name="Comma 2 2 5 3 2 2 3 2" xfId="45314"/>
    <cellStyle name="Comma 2 2 5 3 2 2 3 3" xfId="35628"/>
    <cellStyle name="Comma 2 2 5 3 2 2 4" xfId="41061"/>
    <cellStyle name="Comma 2 2 5 3 2 2 5" xfId="31375"/>
    <cellStyle name="Comma 2 2 5 3 2 2 6" xfId="21318"/>
    <cellStyle name="Comma 2 2 5 3 2 2 7" xfId="56575"/>
    <cellStyle name="Comma 2 2 5 3 2 3" xfId="4504"/>
    <cellStyle name="Comma 2 2 5 3 2 3 2" xfId="12912"/>
    <cellStyle name="Comma 2 2 5 3 2 3 2 2" xfId="45921"/>
    <cellStyle name="Comma 2 2 5 3 2 3 2 3" xfId="36235"/>
    <cellStyle name="Comma 2 2 5 3 2 3 2 4" xfId="26547"/>
    <cellStyle name="Comma 2 2 5 3 2 3 3" xfId="43629"/>
    <cellStyle name="Comma 2 2 5 3 2 3 4" xfId="33943"/>
    <cellStyle name="Comma 2 2 5 3 2 3 5" xfId="23977"/>
    <cellStyle name="Comma 2 2 5 3 2 4" xfId="10112"/>
    <cellStyle name="Comma 2 2 5 3 2 4 2" xfId="44721"/>
    <cellStyle name="Comma 2 2 5 3 2 4 3" xfId="35035"/>
    <cellStyle name="Comma 2 2 5 3 2 4 4" xfId="25326"/>
    <cellStyle name="Comma 2 2 5 3 2 5" xfId="38260"/>
    <cellStyle name="Comma 2 2 5 3 2 6" xfId="28574"/>
    <cellStyle name="Comma 2 2 5 3 2 7" xfId="47949"/>
    <cellStyle name="Comma 2 2 5 3 2 8" xfId="50752"/>
    <cellStyle name="Comma 2 2 5 3 2 9" xfId="18518"/>
    <cellStyle name="Comma 2 2 5 3 3" xfId="1017"/>
    <cellStyle name="Comma 2 2 5 3 3 10" xfId="53222"/>
    <cellStyle name="Comma 2 2 5 3 3 2" xfId="6756"/>
    <cellStyle name="Comma 2 2 5 3 3 2 2" xfId="15163"/>
    <cellStyle name="Comma 2 2 5 3 3 2 2 2" xfId="46225"/>
    <cellStyle name="Comma 2 2 5 3 3 2 2 3" xfId="36539"/>
    <cellStyle name="Comma 2 2 5 3 3 2 2 4" xfId="26852"/>
    <cellStyle name="Comma 2 2 5 3 3 2 3" xfId="40508"/>
    <cellStyle name="Comma 2 2 5 3 3 2 4" xfId="30822"/>
    <cellStyle name="Comma 2 2 5 3 3 2 5" xfId="20765"/>
    <cellStyle name="Comma 2 2 5 3 3 2 6" xfId="56022"/>
    <cellStyle name="Comma 2 2 5 3 3 3" xfId="3951"/>
    <cellStyle name="Comma 2 2 5 3 3 3 2" xfId="12359"/>
    <cellStyle name="Comma 2 2 5 3 3 3 2 2" xfId="43630"/>
    <cellStyle name="Comma 2 2 5 3 3 3 3" xfId="33944"/>
    <cellStyle name="Comma 2 2 5 3 3 3 4" xfId="23978"/>
    <cellStyle name="Comma 2 2 5 3 3 4" xfId="9559"/>
    <cellStyle name="Comma 2 2 5 3 3 4 2" xfId="45025"/>
    <cellStyle name="Comma 2 2 5 3 3 4 3" xfId="35339"/>
    <cellStyle name="Comma 2 2 5 3 3 4 4" xfId="25634"/>
    <cellStyle name="Comma 2 2 5 3 3 5" xfId="37707"/>
    <cellStyle name="Comma 2 2 5 3 3 6" xfId="28021"/>
    <cellStyle name="Comma 2 2 5 3 3 7" xfId="47396"/>
    <cellStyle name="Comma 2 2 5 3 3 8" xfId="50199"/>
    <cellStyle name="Comma 2 2 5 3 3 9" xfId="17965"/>
    <cellStyle name="Comma 2 2 5 3 4" xfId="2085"/>
    <cellStyle name="Comma 2 2 5 3 4 10" xfId="54205"/>
    <cellStyle name="Comma 2 2 5 3 4 2" xfId="7739"/>
    <cellStyle name="Comma 2 2 5 3 4 2 2" xfId="16146"/>
    <cellStyle name="Comma 2 2 5 3 4 2 2 2" xfId="41491"/>
    <cellStyle name="Comma 2 2 5 3 4 2 3" xfId="31805"/>
    <cellStyle name="Comma 2 2 5 3 4 2 4" xfId="21748"/>
    <cellStyle name="Comma 2 2 5 3 4 2 5" xfId="57005"/>
    <cellStyle name="Comma 2 2 5 3 4 3" xfId="4934"/>
    <cellStyle name="Comma 2 2 5 3 4 3 2" xfId="13342"/>
    <cellStyle name="Comma 2 2 5 3 4 3 2 2" xfId="43631"/>
    <cellStyle name="Comma 2 2 5 3 4 3 3" xfId="33945"/>
    <cellStyle name="Comma 2 2 5 3 4 3 4" xfId="23979"/>
    <cellStyle name="Comma 2 2 5 3 4 4" xfId="10542"/>
    <cellStyle name="Comma 2 2 5 3 4 4 2" xfId="45633"/>
    <cellStyle name="Comma 2 2 5 3 4 4 3" xfId="35947"/>
    <cellStyle name="Comma 2 2 5 3 4 4 4" xfId="26259"/>
    <cellStyle name="Comma 2 2 5 3 4 5" xfId="38690"/>
    <cellStyle name="Comma 2 2 5 3 4 6" xfId="29004"/>
    <cellStyle name="Comma 2 2 5 3 4 7" xfId="48379"/>
    <cellStyle name="Comma 2 2 5 3 4 8" xfId="51182"/>
    <cellStyle name="Comma 2 2 5 3 4 9" xfId="18948"/>
    <cellStyle name="Comma 2 2 5 3 5" xfId="2577"/>
    <cellStyle name="Comma 2 2 5 3 5 2" xfId="8200"/>
    <cellStyle name="Comma 2 2 5 3 5 2 2" xfId="16607"/>
    <cellStyle name="Comma 2 2 5 3 5 2 2 2" xfId="41952"/>
    <cellStyle name="Comma 2 2 5 3 5 2 3" xfId="32266"/>
    <cellStyle name="Comma 2 2 5 3 5 2 4" xfId="22209"/>
    <cellStyle name="Comma 2 2 5 3 5 2 5" xfId="57466"/>
    <cellStyle name="Comma 2 2 5 3 5 3" xfId="5395"/>
    <cellStyle name="Comma 2 2 5 3 5 3 2" xfId="13803"/>
    <cellStyle name="Comma 2 2 5 3 5 3 2 2" xfId="43632"/>
    <cellStyle name="Comma 2 2 5 3 5 3 3" xfId="33946"/>
    <cellStyle name="Comma 2 2 5 3 5 3 4" xfId="23980"/>
    <cellStyle name="Comma 2 2 5 3 5 4" xfId="11000"/>
    <cellStyle name="Comma 2 2 5 3 5 4 2" xfId="39148"/>
    <cellStyle name="Comma 2 2 5 3 5 5" xfId="29462"/>
    <cellStyle name="Comma 2 2 5 3 5 6" xfId="48838"/>
    <cellStyle name="Comma 2 2 5 3 5 7" xfId="51640"/>
    <cellStyle name="Comma 2 2 5 3 5 8" xfId="19406"/>
    <cellStyle name="Comma 2 2 5 3 5 9" xfId="54663"/>
    <cellStyle name="Comma 2 2 5 3 6" xfId="3005"/>
    <cellStyle name="Comma 2 2 5 3 6 2" xfId="8628"/>
    <cellStyle name="Comma 2 2 5 3 6 2 2" xfId="17035"/>
    <cellStyle name="Comma 2 2 5 3 6 2 2 2" xfId="42380"/>
    <cellStyle name="Comma 2 2 5 3 6 2 3" xfId="32694"/>
    <cellStyle name="Comma 2 2 5 3 6 2 4" xfId="22637"/>
    <cellStyle name="Comma 2 2 5 3 6 2 5" xfId="57894"/>
    <cellStyle name="Comma 2 2 5 3 6 3" xfId="5823"/>
    <cellStyle name="Comma 2 2 5 3 6 3 2" xfId="14231"/>
    <cellStyle name="Comma 2 2 5 3 6 3 3" xfId="39576"/>
    <cellStyle name="Comma 2 2 5 3 6 4" xfId="11428"/>
    <cellStyle name="Comma 2 2 5 3 6 4 2" xfId="29890"/>
    <cellStyle name="Comma 2 2 5 3 6 5" xfId="49266"/>
    <cellStyle name="Comma 2 2 5 3 6 6" xfId="52068"/>
    <cellStyle name="Comma 2 2 5 3 6 7" xfId="19834"/>
    <cellStyle name="Comma 2 2 5 3 6 8" xfId="55091"/>
    <cellStyle name="Comma 2 2 5 3 7" xfId="6257"/>
    <cellStyle name="Comma 2 2 5 3 7 2" xfId="14664"/>
    <cellStyle name="Comma 2 2 5 3 7 2 2" xfId="40009"/>
    <cellStyle name="Comma 2 2 5 3 7 3" xfId="30323"/>
    <cellStyle name="Comma 2 2 5 3 7 4" xfId="20266"/>
    <cellStyle name="Comma 2 2 5 3 7 5" xfId="55523"/>
    <cellStyle name="Comma 2 2 5 3 8" xfId="3452"/>
    <cellStyle name="Comma 2 2 5 3 8 2" xfId="11860"/>
    <cellStyle name="Comma 2 2 5 3 8 2 2" xfId="42676"/>
    <cellStyle name="Comma 2 2 5 3 8 3" xfId="32990"/>
    <cellStyle name="Comma 2 2 5 3 8 4" xfId="22933"/>
    <cellStyle name="Comma 2 2 5 3 9" xfId="9061"/>
    <cellStyle name="Comma 2 2 5 3 9 2" xfId="42968"/>
    <cellStyle name="Comma 2 2 5 3 9 3" xfId="33282"/>
    <cellStyle name="Comma 2 2 5 3 9 4" xfId="23225"/>
    <cellStyle name="Comma 2 2 5 4" xfId="375"/>
    <cellStyle name="Comma 2 2 5 4 10" xfId="25031"/>
    <cellStyle name="Comma 2 2 5 4 10 2" xfId="44427"/>
    <cellStyle name="Comma 2 2 5 4 10 3" xfId="34741"/>
    <cellStyle name="Comma 2 2 5 4 11" xfId="37210"/>
    <cellStyle name="Comma 2 2 5 4 12" xfId="27524"/>
    <cellStyle name="Comma 2 2 5 4 13" xfId="46897"/>
    <cellStyle name="Comma 2 2 5 4 14" xfId="49702"/>
    <cellStyle name="Comma 2 2 5 4 15" xfId="17468"/>
    <cellStyle name="Comma 2 2 5 4 16" xfId="52365"/>
    <cellStyle name="Comma 2 2 5 4 17" xfId="52725"/>
    <cellStyle name="Comma 2 2 5 4 2" xfId="1612"/>
    <cellStyle name="Comma 2 2 5 4 2 10" xfId="53776"/>
    <cellStyle name="Comma 2 2 5 4 2 2" xfId="7310"/>
    <cellStyle name="Comma 2 2 5 4 2 2 2" xfId="15717"/>
    <cellStyle name="Comma 2 2 5 4 2 2 2 2" xfId="46515"/>
    <cellStyle name="Comma 2 2 5 4 2 2 2 3" xfId="36829"/>
    <cellStyle name="Comma 2 2 5 4 2 2 2 4" xfId="27142"/>
    <cellStyle name="Comma 2 2 5 4 2 2 3" xfId="25925"/>
    <cellStyle name="Comma 2 2 5 4 2 2 3 2" xfId="45315"/>
    <cellStyle name="Comma 2 2 5 4 2 2 3 3" xfId="35629"/>
    <cellStyle name="Comma 2 2 5 4 2 2 4" xfId="41062"/>
    <cellStyle name="Comma 2 2 5 4 2 2 5" xfId="31376"/>
    <cellStyle name="Comma 2 2 5 4 2 2 6" xfId="21319"/>
    <cellStyle name="Comma 2 2 5 4 2 2 7" xfId="56576"/>
    <cellStyle name="Comma 2 2 5 4 2 3" xfId="4505"/>
    <cellStyle name="Comma 2 2 5 4 2 3 2" xfId="12913"/>
    <cellStyle name="Comma 2 2 5 4 2 3 2 2" xfId="45922"/>
    <cellStyle name="Comma 2 2 5 4 2 3 2 3" xfId="36236"/>
    <cellStyle name="Comma 2 2 5 4 2 3 2 4" xfId="26548"/>
    <cellStyle name="Comma 2 2 5 4 2 3 3" xfId="43633"/>
    <cellStyle name="Comma 2 2 5 4 2 3 4" xfId="33947"/>
    <cellStyle name="Comma 2 2 5 4 2 3 5" xfId="23981"/>
    <cellStyle name="Comma 2 2 5 4 2 4" xfId="10113"/>
    <cellStyle name="Comma 2 2 5 4 2 4 2" xfId="44722"/>
    <cellStyle name="Comma 2 2 5 4 2 4 3" xfId="35036"/>
    <cellStyle name="Comma 2 2 5 4 2 4 4" xfId="25327"/>
    <cellStyle name="Comma 2 2 5 4 2 5" xfId="38261"/>
    <cellStyle name="Comma 2 2 5 4 2 6" xfId="28575"/>
    <cellStyle name="Comma 2 2 5 4 2 7" xfId="47950"/>
    <cellStyle name="Comma 2 2 5 4 2 8" xfId="50753"/>
    <cellStyle name="Comma 2 2 5 4 2 9" xfId="18519"/>
    <cellStyle name="Comma 2 2 5 4 3" xfId="1018"/>
    <cellStyle name="Comma 2 2 5 4 3 10" xfId="53223"/>
    <cellStyle name="Comma 2 2 5 4 3 2" xfId="6757"/>
    <cellStyle name="Comma 2 2 5 4 3 2 2" xfId="15164"/>
    <cellStyle name="Comma 2 2 5 4 3 2 2 2" xfId="46226"/>
    <cellStyle name="Comma 2 2 5 4 3 2 2 3" xfId="36540"/>
    <cellStyle name="Comma 2 2 5 4 3 2 2 4" xfId="26853"/>
    <cellStyle name="Comma 2 2 5 4 3 2 3" xfId="40509"/>
    <cellStyle name="Comma 2 2 5 4 3 2 4" xfId="30823"/>
    <cellStyle name="Comma 2 2 5 4 3 2 5" xfId="20766"/>
    <cellStyle name="Comma 2 2 5 4 3 2 6" xfId="56023"/>
    <cellStyle name="Comma 2 2 5 4 3 3" xfId="3952"/>
    <cellStyle name="Comma 2 2 5 4 3 3 2" xfId="12360"/>
    <cellStyle name="Comma 2 2 5 4 3 3 2 2" xfId="43634"/>
    <cellStyle name="Comma 2 2 5 4 3 3 3" xfId="33948"/>
    <cellStyle name="Comma 2 2 5 4 3 3 4" xfId="23982"/>
    <cellStyle name="Comma 2 2 5 4 3 4" xfId="9560"/>
    <cellStyle name="Comma 2 2 5 4 3 4 2" xfId="45026"/>
    <cellStyle name="Comma 2 2 5 4 3 4 3" xfId="35340"/>
    <cellStyle name="Comma 2 2 5 4 3 4 4" xfId="25635"/>
    <cellStyle name="Comma 2 2 5 4 3 5" xfId="37708"/>
    <cellStyle name="Comma 2 2 5 4 3 6" xfId="28022"/>
    <cellStyle name="Comma 2 2 5 4 3 7" xfId="47397"/>
    <cellStyle name="Comma 2 2 5 4 3 8" xfId="50200"/>
    <cellStyle name="Comma 2 2 5 4 3 9" xfId="17966"/>
    <cellStyle name="Comma 2 2 5 4 4" xfId="2086"/>
    <cellStyle name="Comma 2 2 5 4 4 2" xfId="7740"/>
    <cellStyle name="Comma 2 2 5 4 4 2 2" xfId="16147"/>
    <cellStyle name="Comma 2 2 5 4 4 2 2 2" xfId="41492"/>
    <cellStyle name="Comma 2 2 5 4 4 2 3" xfId="31806"/>
    <cellStyle name="Comma 2 2 5 4 4 2 4" xfId="21749"/>
    <cellStyle name="Comma 2 2 5 4 4 2 5" xfId="57006"/>
    <cellStyle name="Comma 2 2 5 4 4 3" xfId="4935"/>
    <cellStyle name="Comma 2 2 5 4 4 3 2" xfId="13343"/>
    <cellStyle name="Comma 2 2 5 4 4 3 2 2" xfId="45634"/>
    <cellStyle name="Comma 2 2 5 4 4 3 3" xfId="35948"/>
    <cellStyle name="Comma 2 2 5 4 4 3 4" xfId="26260"/>
    <cellStyle name="Comma 2 2 5 4 4 4" xfId="10543"/>
    <cellStyle name="Comma 2 2 5 4 4 4 2" xfId="38691"/>
    <cellStyle name="Comma 2 2 5 4 4 5" xfId="29005"/>
    <cellStyle name="Comma 2 2 5 4 4 6" xfId="48380"/>
    <cellStyle name="Comma 2 2 5 4 4 7" xfId="51183"/>
    <cellStyle name="Comma 2 2 5 4 4 8" xfId="18949"/>
    <cellStyle name="Comma 2 2 5 4 4 9" xfId="54206"/>
    <cellStyle name="Comma 2 2 5 4 5" xfId="2578"/>
    <cellStyle name="Comma 2 2 5 4 5 2" xfId="8201"/>
    <cellStyle name="Comma 2 2 5 4 5 2 2" xfId="16608"/>
    <cellStyle name="Comma 2 2 5 4 5 2 2 2" xfId="41953"/>
    <cellStyle name="Comma 2 2 5 4 5 2 3" xfId="32267"/>
    <cellStyle name="Comma 2 2 5 4 5 2 4" xfId="22210"/>
    <cellStyle name="Comma 2 2 5 4 5 2 5" xfId="57467"/>
    <cellStyle name="Comma 2 2 5 4 5 3" xfId="5396"/>
    <cellStyle name="Comma 2 2 5 4 5 3 2" xfId="13804"/>
    <cellStyle name="Comma 2 2 5 4 5 3 3" xfId="39149"/>
    <cellStyle name="Comma 2 2 5 4 5 4" xfId="11001"/>
    <cellStyle name="Comma 2 2 5 4 5 4 2" xfId="29463"/>
    <cellStyle name="Comma 2 2 5 4 5 5" xfId="48839"/>
    <cellStyle name="Comma 2 2 5 4 5 6" xfId="51641"/>
    <cellStyle name="Comma 2 2 5 4 5 7" xfId="19407"/>
    <cellStyle name="Comma 2 2 5 4 5 8" xfId="54664"/>
    <cellStyle name="Comma 2 2 5 4 6" xfId="3006"/>
    <cellStyle name="Comma 2 2 5 4 6 2" xfId="8629"/>
    <cellStyle name="Comma 2 2 5 4 6 2 2" xfId="17036"/>
    <cellStyle name="Comma 2 2 5 4 6 2 2 2" xfId="42381"/>
    <cellStyle name="Comma 2 2 5 4 6 2 3" xfId="32695"/>
    <cellStyle name="Comma 2 2 5 4 6 2 4" xfId="22638"/>
    <cellStyle name="Comma 2 2 5 4 6 2 5" xfId="57895"/>
    <cellStyle name="Comma 2 2 5 4 6 3" xfId="5824"/>
    <cellStyle name="Comma 2 2 5 4 6 3 2" xfId="14232"/>
    <cellStyle name="Comma 2 2 5 4 6 3 3" xfId="39577"/>
    <cellStyle name="Comma 2 2 5 4 6 4" xfId="11429"/>
    <cellStyle name="Comma 2 2 5 4 6 4 2" xfId="29891"/>
    <cellStyle name="Comma 2 2 5 4 6 5" xfId="49267"/>
    <cellStyle name="Comma 2 2 5 4 6 6" xfId="52069"/>
    <cellStyle name="Comma 2 2 5 4 6 7" xfId="19835"/>
    <cellStyle name="Comma 2 2 5 4 6 8" xfId="55092"/>
    <cellStyle name="Comma 2 2 5 4 7" xfId="6258"/>
    <cellStyle name="Comma 2 2 5 4 7 2" xfId="14665"/>
    <cellStyle name="Comma 2 2 5 4 7 2 2" xfId="40010"/>
    <cellStyle name="Comma 2 2 5 4 7 3" xfId="30324"/>
    <cellStyle name="Comma 2 2 5 4 7 4" xfId="20267"/>
    <cellStyle name="Comma 2 2 5 4 7 5" xfId="55524"/>
    <cellStyle name="Comma 2 2 5 4 8" xfId="3453"/>
    <cellStyle name="Comma 2 2 5 4 8 2" xfId="11861"/>
    <cellStyle name="Comma 2 2 5 4 8 2 2" xfId="42677"/>
    <cellStyle name="Comma 2 2 5 4 8 3" xfId="32991"/>
    <cellStyle name="Comma 2 2 5 4 8 4" xfId="22934"/>
    <cellStyle name="Comma 2 2 5 4 9" xfId="9062"/>
    <cellStyle name="Comma 2 2 5 4 9 2" xfId="42969"/>
    <cellStyle name="Comma 2 2 5 4 9 3" xfId="33283"/>
    <cellStyle name="Comma 2 2 5 4 9 4" xfId="23226"/>
    <cellStyle name="Comma 2 2 5 5" xfId="1361"/>
    <cellStyle name="Comma 2 2 5 5 10" xfId="50529"/>
    <cellStyle name="Comma 2 2 5 5 11" xfId="18295"/>
    <cellStyle name="Comma 2 2 5 5 12" xfId="53552"/>
    <cellStyle name="Comma 2 2 5 5 2" xfId="1862"/>
    <cellStyle name="Comma 2 2 5 5 2 2" xfId="7516"/>
    <cellStyle name="Comma 2 2 5 5 2 2 2" xfId="15923"/>
    <cellStyle name="Comma 2 2 5 5 2 2 2 2" xfId="46221"/>
    <cellStyle name="Comma 2 2 5 5 2 2 2 3" xfId="36535"/>
    <cellStyle name="Comma 2 2 5 5 2 2 2 4" xfId="26848"/>
    <cellStyle name="Comma 2 2 5 5 2 2 3" xfId="41268"/>
    <cellStyle name="Comma 2 2 5 5 2 2 4" xfId="31582"/>
    <cellStyle name="Comma 2 2 5 5 2 2 5" xfId="21525"/>
    <cellStyle name="Comma 2 2 5 5 2 2 6" xfId="56782"/>
    <cellStyle name="Comma 2 2 5 5 2 3" xfId="4711"/>
    <cellStyle name="Comma 2 2 5 5 2 3 2" xfId="13119"/>
    <cellStyle name="Comma 2 2 5 5 2 3 2 2" xfId="45021"/>
    <cellStyle name="Comma 2 2 5 5 2 3 3" xfId="35335"/>
    <cellStyle name="Comma 2 2 5 5 2 3 4" xfId="25630"/>
    <cellStyle name="Comma 2 2 5 5 2 4" xfId="10319"/>
    <cellStyle name="Comma 2 2 5 5 2 4 2" xfId="38467"/>
    <cellStyle name="Comma 2 2 5 5 2 5" xfId="28781"/>
    <cellStyle name="Comma 2 2 5 5 2 6" xfId="48156"/>
    <cellStyle name="Comma 2 2 5 5 2 7" xfId="50959"/>
    <cellStyle name="Comma 2 2 5 5 2 8" xfId="18725"/>
    <cellStyle name="Comma 2 2 5 5 2 9" xfId="53982"/>
    <cellStyle name="Comma 2 2 5 5 3" xfId="2354"/>
    <cellStyle name="Comma 2 2 5 5 3 2" xfId="7977"/>
    <cellStyle name="Comma 2 2 5 5 3 2 2" xfId="16384"/>
    <cellStyle name="Comma 2 2 5 5 3 2 2 2" xfId="41729"/>
    <cellStyle name="Comma 2 2 5 5 3 2 3" xfId="32043"/>
    <cellStyle name="Comma 2 2 5 5 3 2 4" xfId="21986"/>
    <cellStyle name="Comma 2 2 5 5 3 2 5" xfId="57243"/>
    <cellStyle name="Comma 2 2 5 5 3 3" xfId="5172"/>
    <cellStyle name="Comma 2 2 5 5 3 3 2" xfId="13580"/>
    <cellStyle name="Comma 2 2 5 5 3 3 2 2" xfId="45629"/>
    <cellStyle name="Comma 2 2 5 5 3 3 3" xfId="35943"/>
    <cellStyle name="Comma 2 2 5 5 3 3 4" xfId="26255"/>
    <cellStyle name="Comma 2 2 5 5 3 4" xfId="10777"/>
    <cellStyle name="Comma 2 2 5 5 3 4 2" xfId="38925"/>
    <cellStyle name="Comma 2 2 5 5 3 5" xfId="29239"/>
    <cellStyle name="Comma 2 2 5 5 3 6" xfId="48615"/>
    <cellStyle name="Comma 2 2 5 5 3 7" xfId="51417"/>
    <cellStyle name="Comma 2 2 5 5 3 8" xfId="19183"/>
    <cellStyle name="Comma 2 2 5 5 3 9" xfId="54440"/>
    <cellStyle name="Comma 2 2 5 5 4" xfId="2782"/>
    <cellStyle name="Comma 2 2 5 5 4 2" xfId="8405"/>
    <cellStyle name="Comma 2 2 5 5 4 2 2" xfId="16812"/>
    <cellStyle name="Comma 2 2 5 5 4 2 2 2" xfId="42157"/>
    <cellStyle name="Comma 2 2 5 5 4 2 3" xfId="32471"/>
    <cellStyle name="Comma 2 2 5 5 4 2 4" xfId="22414"/>
    <cellStyle name="Comma 2 2 5 5 4 2 5" xfId="57671"/>
    <cellStyle name="Comma 2 2 5 5 4 3" xfId="5600"/>
    <cellStyle name="Comma 2 2 5 5 4 3 2" xfId="14008"/>
    <cellStyle name="Comma 2 2 5 5 4 3 3" xfId="39353"/>
    <cellStyle name="Comma 2 2 5 5 4 4" xfId="11205"/>
    <cellStyle name="Comma 2 2 5 5 4 4 2" xfId="29667"/>
    <cellStyle name="Comma 2 2 5 5 4 5" xfId="49043"/>
    <cellStyle name="Comma 2 2 5 5 4 6" xfId="51845"/>
    <cellStyle name="Comma 2 2 5 5 4 7" xfId="19611"/>
    <cellStyle name="Comma 2 2 5 5 4 8" xfId="54868"/>
    <cellStyle name="Comma 2 2 5 5 5" xfId="7086"/>
    <cellStyle name="Comma 2 2 5 5 5 2" xfId="15493"/>
    <cellStyle name="Comma 2 2 5 5 5 2 2" xfId="40838"/>
    <cellStyle name="Comma 2 2 5 5 5 3" xfId="31152"/>
    <cellStyle name="Comma 2 2 5 5 5 4" xfId="21095"/>
    <cellStyle name="Comma 2 2 5 5 5 5" xfId="56352"/>
    <cellStyle name="Comma 2 2 5 5 6" xfId="4281"/>
    <cellStyle name="Comma 2 2 5 5 6 2" xfId="12689"/>
    <cellStyle name="Comma 2 2 5 5 6 2 2" xfId="44422"/>
    <cellStyle name="Comma 2 2 5 5 6 3" xfId="34736"/>
    <cellStyle name="Comma 2 2 5 5 6 4" xfId="25026"/>
    <cellStyle name="Comma 2 2 5 5 7" xfId="9889"/>
    <cellStyle name="Comma 2 2 5 5 7 2" xfId="38037"/>
    <cellStyle name="Comma 2 2 5 5 8" xfId="28351"/>
    <cellStyle name="Comma 2 2 5 5 9" xfId="47726"/>
    <cellStyle name="Comma 2 2 5 6" xfId="1314"/>
    <cellStyle name="Comma 2 2 5 6 2" xfId="7046"/>
    <cellStyle name="Comma 2 2 5 6 2 2" xfId="15453"/>
    <cellStyle name="Comma 2 2 5 6 2 2 2" xfId="40798"/>
    <cellStyle name="Comma 2 2 5 6 2 3" xfId="31112"/>
    <cellStyle name="Comma 2 2 5 6 2 4" xfId="21055"/>
    <cellStyle name="Comma 2 2 5 6 2 5" xfId="56312"/>
    <cellStyle name="Comma 2 2 5 6 3" xfId="4241"/>
    <cellStyle name="Comma 2 2 5 6 3 2" xfId="12649"/>
    <cellStyle name="Comma 2 2 5 6 3 3" xfId="37997"/>
    <cellStyle name="Comma 2 2 5 6 4" xfId="9849"/>
    <cellStyle name="Comma 2 2 5 6 4 2" xfId="28311"/>
    <cellStyle name="Comma 2 2 5 6 5" xfId="47686"/>
    <cellStyle name="Comma 2 2 5 6 6" xfId="50489"/>
    <cellStyle name="Comma 2 2 5 6 7" xfId="18255"/>
    <cellStyle name="Comma 2 2 5 6 8" xfId="53512"/>
    <cellStyle name="Comma 2 2 5 7" xfId="1822"/>
    <cellStyle name="Comma 2 2 5 7 2" xfId="7476"/>
    <cellStyle name="Comma 2 2 5 7 2 2" xfId="15883"/>
    <cellStyle name="Comma 2 2 5 7 2 2 2" xfId="41228"/>
    <cellStyle name="Comma 2 2 5 7 2 3" xfId="31542"/>
    <cellStyle name="Comma 2 2 5 7 2 4" xfId="21485"/>
    <cellStyle name="Comma 2 2 5 7 2 5" xfId="56742"/>
    <cellStyle name="Comma 2 2 5 7 3" xfId="4671"/>
    <cellStyle name="Comma 2 2 5 7 3 2" xfId="13079"/>
    <cellStyle name="Comma 2 2 5 7 3 3" xfId="38427"/>
    <cellStyle name="Comma 2 2 5 7 4" xfId="10279"/>
    <cellStyle name="Comma 2 2 5 7 4 2" xfId="28741"/>
    <cellStyle name="Comma 2 2 5 7 5" xfId="48116"/>
    <cellStyle name="Comma 2 2 5 7 6" xfId="50919"/>
    <cellStyle name="Comma 2 2 5 7 7" xfId="18685"/>
    <cellStyle name="Comma 2 2 5 7 8" xfId="53942"/>
    <cellStyle name="Comma 2 2 5 8" xfId="2314"/>
    <cellStyle name="Comma 2 2 5 8 2" xfId="7937"/>
    <cellStyle name="Comma 2 2 5 8 2 2" xfId="16344"/>
    <cellStyle name="Comma 2 2 5 8 2 2 2" xfId="41689"/>
    <cellStyle name="Comma 2 2 5 8 2 3" xfId="32003"/>
    <cellStyle name="Comma 2 2 5 8 2 4" xfId="21946"/>
    <cellStyle name="Comma 2 2 5 8 2 5" xfId="57203"/>
    <cellStyle name="Comma 2 2 5 8 3" xfId="5132"/>
    <cellStyle name="Comma 2 2 5 8 3 2" xfId="13540"/>
    <cellStyle name="Comma 2 2 5 8 3 3" xfId="38885"/>
    <cellStyle name="Comma 2 2 5 8 4" xfId="10737"/>
    <cellStyle name="Comma 2 2 5 8 4 2" xfId="29199"/>
    <cellStyle name="Comma 2 2 5 8 5" xfId="48575"/>
    <cellStyle name="Comma 2 2 5 8 6" xfId="51377"/>
    <cellStyle name="Comma 2 2 5 8 7" xfId="19143"/>
    <cellStyle name="Comma 2 2 5 8 8" xfId="54400"/>
    <cellStyle name="Comma 2 2 5 9" xfId="2742"/>
    <cellStyle name="Comma 2 2 5 9 2" xfId="8365"/>
    <cellStyle name="Comma 2 2 5 9 2 2" xfId="16772"/>
    <cellStyle name="Comma 2 2 5 9 2 2 2" xfId="42117"/>
    <cellStyle name="Comma 2 2 5 9 2 3" xfId="32431"/>
    <cellStyle name="Comma 2 2 5 9 2 4" xfId="22374"/>
    <cellStyle name="Comma 2 2 5 9 2 5" xfId="57631"/>
    <cellStyle name="Comma 2 2 5 9 3" xfId="5560"/>
    <cellStyle name="Comma 2 2 5 9 3 2" xfId="13968"/>
    <cellStyle name="Comma 2 2 5 9 3 3" xfId="39313"/>
    <cellStyle name="Comma 2 2 5 9 4" xfId="11165"/>
    <cellStyle name="Comma 2 2 5 9 4 2" xfId="29627"/>
    <cellStyle name="Comma 2 2 5 9 5" xfId="49003"/>
    <cellStyle name="Comma 2 2 5 9 6" xfId="51805"/>
    <cellStyle name="Comma 2 2 5 9 7" xfId="19571"/>
    <cellStyle name="Comma 2 2 5 9 8" xfId="54828"/>
    <cellStyle name="Comma 2 2 6" xfId="151"/>
    <cellStyle name="Comma 2 2 6 2" xfId="376"/>
    <cellStyle name="Comma 2 2 6 3" xfId="6038"/>
    <cellStyle name="Comma 2 2 6 3 2" xfId="14445"/>
    <cellStyle name="Comma 2 2 6 3 2 2" xfId="39790"/>
    <cellStyle name="Comma 2 2 6 3 3" xfId="30104"/>
    <cellStyle name="Comma 2 2 6 3 4" xfId="20047"/>
    <cellStyle name="Comma 2 2 6 3 5" xfId="55304"/>
    <cellStyle name="Comma 2 2 6 4" xfId="3233"/>
    <cellStyle name="Comma 2 2 6 4 2" xfId="11641"/>
    <cellStyle name="Comma 2 2 7" xfId="377"/>
    <cellStyle name="Comma 2 2 8" xfId="378"/>
    <cellStyle name="Comma 2 2 8 10" xfId="46898"/>
    <cellStyle name="Comma 2 2 8 11" xfId="49703"/>
    <cellStyle name="Comma 2 2 8 12" xfId="17469"/>
    <cellStyle name="Comma 2 2 8 13" xfId="52726"/>
    <cellStyle name="Comma 2 2 8 2" xfId="1613"/>
    <cellStyle name="Comma 2 2 8 2 10" xfId="53777"/>
    <cellStyle name="Comma 2 2 8 2 2" xfId="7311"/>
    <cellStyle name="Comma 2 2 8 2 2 2" xfId="15718"/>
    <cellStyle name="Comma 2 2 8 2 2 2 2" xfId="46227"/>
    <cellStyle name="Comma 2 2 8 2 2 2 3" xfId="36541"/>
    <cellStyle name="Comma 2 2 8 2 2 2 4" xfId="26854"/>
    <cellStyle name="Comma 2 2 8 2 2 3" xfId="41063"/>
    <cellStyle name="Comma 2 2 8 2 2 4" xfId="31377"/>
    <cellStyle name="Comma 2 2 8 2 2 5" xfId="21320"/>
    <cellStyle name="Comma 2 2 8 2 2 6" xfId="56577"/>
    <cellStyle name="Comma 2 2 8 2 3" xfId="4506"/>
    <cellStyle name="Comma 2 2 8 2 3 2" xfId="12914"/>
    <cellStyle name="Comma 2 2 8 2 3 2 2" xfId="43635"/>
    <cellStyle name="Comma 2 2 8 2 3 3" xfId="33949"/>
    <cellStyle name="Comma 2 2 8 2 3 4" xfId="23983"/>
    <cellStyle name="Comma 2 2 8 2 4" xfId="10114"/>
    <cellStyle name="Comma 2 2 8 2 4 2" xfId="45027"/>
    <cellStyle name="Comma 2 2 8 2 4 3" xfId="35341"/>
    <cellStyle name="Comma 2 2 8 2 4 4" xfId="25636"/>
    <cellStyle name="Comma 2 2 8 2 5" xfId="38262"/>
    <cellStyle name="Comma 2 2 8 2 6" xfId="28576"/>
    <cellStyle name="Comma 2 2 8 2 7" xfId="47951"/>
    <cellStyle name="Comma 2 2 8 2 8" xfId="50754"/>
    <cellStyle name="Comma 2 2 8 2 9" xfId="18520"/>
    <cellStyle name="Comma 2 2 8 3" xfId="2087"/>
    <cellStyle name="Comma 2 2 8 3 2" xfId="7741"/>
    <cellStyle name="Comma 2 2 8 3 2 2" xfId="16148"/>
    <cellStyle name="Comma 2 2 8 3 2 2 2" xfId="41493"/>
    <cellStyle name="Comma 2 2 8 3 2 3" xfId="31807"/>
    <cellStyle name="Comma 2 2 8 3 2 4" xfId="21750"/>
    <cellStyle name="Comma 2 2 8 3 2 5" xfId="57007"/>
    <cellStyle name="Comma 2 2 8 3 3" xfId="4936"/>
    <cellStyle name="Comma 2 2 8 3 3 2" xfId="13344"/>
    <cellStyle name="Comma 2 2 8 3 3 2 2" xfId="45635"/>
    <cellStyle name="Comma 2 2 8 3 3 3" xfId="35949"/>
    <cellStyle name="Comma 2 2 8 3 3 4" xfId="26261"/>
    <cellStyle name="Comma 2 2 8 3 4" xfId="10544"/>
    <cellStyle name="Comma 2 2 8 3 4 2" xfId="38692"/>
    <cellStyle name="Comma 2 2 8 3 5" xfId="29006"/>
    <cellStyle name="Comma 2 2 8 3 6" xfId="48381"/>
    <cellStyle name="Comma 2 2 8 3 7" xfId="51184"/>
    <cellStyle name="Comma 2 2 8 3 8" xfId="18950"/>
    <cellStyle name="Comma 2 2 8 3 9" xfId="54207"/>
    <cellStyle name="Comma 2 2 8 4" xfId="2579"/>
    <cellStyle name="Comma 2 2 8 4 2" xfId="8202"/>
    <cellStyle name="Comma 2 2 8 4 2 2" xfId="16609"/>
    <cellStyle name="Comma 2 2 8 4 2 2 2" xfId="41954"/>
    <cellStyle name="Comma 2 2 8 4 2 3" xfId="32268"/>
    <cellStyle name="Comma 2 2 8 4 2 4" xfId="22211"/>
    <cellStyle name="Comma 2 2 8 4 2 5" xfId="57468"/>
    <cellStyle name="Comma 2 2 8 4 3" xfId="5397"/>
    <cellStyle name="Comma 2 2 8 4 3 2" xfId="13805"/>
    <cellStyle name="Comma 2 2 8 4 3 3" xfId="39150"/>
    <cellStyle name="Comma 2 2 8 4 4" xfId="11002"/>
    <cellStyle name="Comma 2 2 8 4 4 2" xfId="29464"/>
    <cellStyle name="Comma 2 2 8 4 5" xfId="48840"/>
    <cellStyle name="Comma 2 2 8 4 6" xfId="51642"/>
    <cellStyle name="Comma 2 2 8 4 7" xfId="19408"/>
    <cellStyle name="Comma 2 2 8 4 8" xfId="54665"/>
    <cellStyle name="Comma 2 2 8 5" xfId="3007"/>
    <cellStyle name="Comma 2 2 8 5 2" xfId="8630"/>
    <cellStyle name="Comma 2 2 8 5 2 2" xfId="17037"/>
    <cellStyle name="Comma 2 2 8 5 2 2 2" xfId="42382"/>
    <cellStyle name="Comma 2 2 8 5 2 3" xfId="32696"/>
    <cellStyle name="Comma 2 2 8 5 2 4" xfId="22639"/>
    <cellStyle name="Comma 2 2 8 5 2 5" xfId="57896"/>
    <cellStyle name="Comma 2 2 8 5 3" xfId="5825"/>
    <cellStyle name="Comma 2 2 8 5 3 2" xfId="14233"/>
    <cellStyle name="Comma 2 2 8 5 3 3" xfId="39578"/>
    <cellStyle name="Comma 2 2 8 5 4" xfId="11430"/>
    <cellStyle name="Comma 2 2 8 5 4 2" xfId="29892"/>
    <cellStyle name="Comma 2 2 8 5 5" xfId="49268"/>
    <cellStyle name="Comma 2 2 8 5 6" xfId="52070"/>
    <cellStyle name="Comma 2 2 8 5 7" xfId="19836"/>
    <cellStyle name="Comma 2 2 8 5 8" xfId="55093"/>
    <cellStyle name="Comma 2 2 8 6" xfId="6259"/>
    <cellStyle name="Comma 2 2 8 6 2" xfId="14666"/>
    <cellStyle name="Comma 2 2 8 6 2 2" xfId="40011"/>
    <cellStyle name="Comma 2 2 8 6 3" xfId="30325"/>
    <cellStyle name="Comma 2 2 8 6 4" xfId="20268"/>
    <cellStyle name="Comma 2 2 8 6 5" xfId="55525"/>
    <cellStyle name="Comma 2 2 8 7" xfId="3454"/>
    <cellStyle name="Comma 2 2 8 7 2" xfId="11862"/>
    <cellStyle name="Comma 2 2 8 7 2 2" xfId="44428"/>
    <cellStyle name="Comma 2 2 8 7 3" xfId="34742"/>
    <cellStyle name="Comma 2 2 8 7 4" xfId="25032"/>
    <cellStyle name="Comma 2 2 8 8" xfId="9063"/>
    <cellStyle name="Comma 2 2 8 8 2" xfId="37211"/>
    <cellStyle name="Comma 2 2 8 9" xfId="27525"/>
    <cellStyle name="Comma 2 2 9" xfId="1598"/>
    <cellStyle name="Comma 2 2 9 10" xfId="47936"/>
    <cellStyle name="Comma 2 2 9 11" xfId="50739"/>
    <cellStyle name="Comma 2 2 9 12" xfId="18505"/>
    <cellStyle name="Comma 2 2 9 13" xfId="53762"/>
    <cellStyle name="Comma 2 2 9 2" xfId="2072"/>
    <cellStyle name="Comma 2 2 9 2 2" xfId="7726"/>
    <cellStyle name="Comma 2 2 9 2 2 2" xfId="16133"/>
    <cellStyle name="Comma 2 2 9 2 2 2 2" xfId="46505"/>
    <cellStyle name="Comma 2 2 9 2 2 2 3" xfId="36819"/>
    <cellStyle name="Comma 2 2 9 2 2 2 4" xfId="27132"/>
    <cellStyle name="Comma 2 2 9 2 2 3" xfId="41478"/>
    <cellStyle name="Comma 2 2 9 2 2 4" xfId="31792"/>
    <cellStyle name="Comma 2 2 9 2 2 5" xfId="21735"/>
    <cellStyle name="Comma 2 2 9 2 2 6" xfId="56992"/>
    <cellStyle name="Comma 2 2 9 2 3" xfId="4921"/>
    <cellStyle name="Comma 2 2 9 2 3 2" xfId="13329"/>
    <cellStyle name="Comma 2 2 9 2 3 2 2" xfId="45305"/>
    <cellStyle name="Comma 2 2 9 2 3 3" xfId="35619"/>
    <cellStyle name="Comma 2 2 9 2 3 4" xfId="25915"/>
    <cellStyle name="Comma 2 2 9 2 4" xfId="10529"/>
    <cellStyle name="Comma 2 2 9 2 4 2" xfId="38677"/>
    <cellStyle name="Comma 2 2 9 2 5" xfId="28991"/>
    <cellStyle name="Comma 2 2 9 2 6" xfId="48366"/>
    <cellStyle name="Comma 2 2 9 2 7" xfId="51169"/>
    <cellStyle name="Comma 2 2 9 2 8" xfId="18935"/>
    <cellStyle name="Comma 2 2 9 2 9" xfId="54192"/>
    <cellStyle name="Comma 2 2 9 3" xfId="2564"/>
    <cellStyle name="Comma 2 2 9 3 2" xfId="8187"/>
    <cellStyle name="Comma 2 2 9 3 2 2" xfId="16594"/>
    <cellStyle name="Comma 2 2 9 3 2 2 2" xfId="41939"/>
    <cellStyle name="Comma 2 2 9 3 2 3" xfId="32253"/>
    <cellStyle name="Comma 2 2 9 3 2 4" xfId="22196"/>
    <cellStyle name="Comma 2 2 9 3 2 5" xfId="57453"/>
    <cellStyle name="Comma 2 2 9 3 3" xfId="5382"/>
    <cellStyle name="Comma 2 2 9 3 3 2" xfId="13790"/>
    <cellStyle name="Comma 2 2 9 3 3 2 2" xfId="45912"/>
    <cellStyle name="Comma 2 2 9 3 3 3" xfId="36226"/>
    <cellStyle name="Comma 2 2 9 3 3 4" xfId="26538"/>
    <cellStyle name="Comma 2 2 9 3 4" xfId="10987"/>
    <cellStyle name="Comma 2 2 9 3 4 2" xfId="39135"/>
    <cellStyle name="Comma 2 2 9 3 5" xfId="29449"/>
    <cellStyle name="Comma 2 2 9 3 6" xfId="48825"/>
    <cellStyle name="Comma 2 2 9 3 7" xfId="51627"/>
    <cellStyle name="Comma 2 2 9 3 8" xfId="19393"/>
    <cellStyle name="Comma 2 2 9 3 9" xfId="54650"/>
    <cellStyle name="Comma 2 2 9 4" xfId="2992"/>
    <cellStyle name="Comma 2 2 9 4 2" xfId="8615"/>
    <cellStyle name="Comma 2 2 9 4 2 2" xfId="17022"/>
    <cellStyle name="Comma 2 2 9 4 2 2 2" xfId="42367"/>
    <cellStyle name="Comma 2 2 9 4 2 3" xfId="32681"/>
    <cellStyle name="Comma 2 2 9 4 2 4" xfId="22624"/>
    <cellStyle name="Comma 2 2 9 4 2 5" xfId="57881"/>
    <cellStyle name="Comma 2 2 9 4 3" xfId="5810"/>
    <cellStyle name="Comma 2 2 9 4 3 2" xfId="14218"/>
    <cellStyle name="Comma 2 2 9 4 3 3" xfId="39563"/>
    <cellStyle name="Comma 2 2 9 4 4" xfId="11415"/>
    <cellStyle name="Comma 2 2 9 4 4 2" xfId="29877"/>
    <cellStyle name="Comma 2 2 9 4 5" xfId="49253"/>
    <cellStyle name="Comma 2 2 9 4 6" xfId="52055"/>
    <cellStyle name="Comma 2 2 9 4 7" xfId="19821"/>
    <cellStyle name="Comma 2 2 9 4 8" xfId="55078"/>
    <cellStyle name="Comma 2 2 9 5" xfId="7296"/>
    <cellStyle name="Comma 2 2 9 5 2" xfId="15703"/>
    <cellStyle name="Comma 2 2 9 5 2 2" xfId="41048"/>
    <cellStyle name="Comma 2 2 9 5 3" xfId="31362"/>
    <cellStyle name="Comma 2 2 9 5 4" xfId="21305"/>
    <cellStyle name="Comma 2 2 9 5 5" xfId="56562"/>
    <cellStyle name="Comma 2 2 9 6" xfId="4491"/>
    <cellStyle name="Comma 2 2 9 6 2" xfId="12899"/>
    <cellStyle name="Comma 2 2 9 6 2 2" xfId="43636"/>
    <cellStyle name="Comma 2 2 9 6 3" xfId="33950"/>
    <cellStyle name="Comma 2 2 9 6 4" xfId="23984"/>
    <cellStyle name="Comma 2 2 9 7" xfId="10099"/>
    <cellStyle name="Comma 2 2 9 7 2" xfId="44712"/>
    <cellStyle name="Comma 2 2 9 7 3" xfId="35026"/>
    <cellStyle name="Comma 2 2 9 7 4" xfId="25317"/>
    <cellStyle name="Comma 2 2 9 8" xfId="38247"/>
    <cellStyle name="Comma 2 2 9 9" xfId="28561"/>
    <cellStyle name="Comma 2 20" xfId="46875"/>
    <cellStyle name="Comma 2 21" xfId="49680"/>
    <cellStyle name="Comma 2 22" xfId="17446"/>
    <cellStyle name="Comma 2 23" xfId="52703"/>
    <cellStyle name="Comma 2 3" xfId="379"/>
    <cellStyle name="Comma 2 3 10" xfId="2744"/>
    <cellStyle name="Comma 2 3 10 2" xfId="8367"/>
    <cellStyle name="Comma 2 3 10 2 2" xfId="16774"/>
    <cellStyle name="Comma 2 3 10 2 2 2" xfId="42119"/>
    <cellStyle name="Comma 2 3 10 2 3" xfId="32433"/>
    <cellStyle name="Comma 2 3 10 2 4" xfId="22376"/>
    <cellStyle name="Comma 2 3 10 2 5" xfId="57633"/>
    <cellStyle name="Comma 2 3 10 3" xfId="5562"/>
    <cellStyle name="Comma 2 3 10 3 2" xfId="13970"/>
    <cellStyle name="Comma 2 3 10 3 3" xfId="39315"/>
    <cellStyle name="Comma 2 3 10 4" xfId="11167"/>
    <cellStyle name="Comma 2 3 10 4 2" xfId="29629"/>
    <cellStyle name="Comma 2 3 10 5" xfId="49005"/>
    <cellStyle name="Comma 2 3 10 6" xfId="51807"/>
    <cellStyle name="Comma 2 3 10 7" xfId="19573"/>
    <cellStyle name="Comma 2 3 10 8" xfId="54830"/>
    <cellStyle name="Comma 2 3 11" xfId="6260"/>
    <cellStyle name="Comma 2 3 11 2" xfId="14667"/>
    <cellStyle name="Comma 2 3 11 2 2" xfId="40012"/>
    <cellStyle name="Comma 2 3 11 3" xfId="30326"/>
    <cellStyle name="Comma 2 3 11 4" xfId="20269"/>
    <cellStyle name="Comma 2 3 11 5" xfId="55526"/>
    <cellStyle name="Comma 2 3 12" xfId="3455"/>
    <cellStyle name="Comma 2 3 12 2" xfId="11863"/>
    <cellStyle name="Comma 2 3 12 2 2" xfId="42678"/>
    <cellStyle name="Comma 2 3 12 3" xfId="32992"/>
    <cellStyle name="Comma 2 3 12 4" xfId="22935"/>
    <cellStyle name="Comma 2 3 13" xfId="9064"/>
    <cellStyle name="Comma 2 3 13 2" xfId="42973"/>
    <cellStyle name="Comma 2 3 13 3" xfId="33287"/>
    <cellStyle name="Comma 2 3 13 4" xfId="23230"/>
    <cellStyle name="Comma 2 3 14" xfId="25033"/>
    <cellStyle name="Comma 2 3 14 2" xfId="44429"/>
    <cellStyle name="Comma 2 3 14 3" xfId="34743"/>
    <cellStyle name="Comma 2 3 15" xfId="37212"/>
    <cellStyle name="Comma 2 3 16" xfId="27526"/>
    <cellStyle name="Comma 2 3 17" xfId="46899"/>
    <cellStyle name="Comma 2 3 18" xfId="49704"/>
    <cellStyle name="Comma 2 3 19" xfId="17470"/>
    <cellStyle name="Comma 2 3 2" xfId="82"/>
    <cellStyle name="Comma 2 3 2 10" xfId="2581"/>
    <cellStyle name="Comma 2 3 2 10 2" xfId="8204"/>
    <cellStyle name="Comma 2 3 2 10 2 2" xfId="16611"/>
    <cellStyle name="Comma 2 3 2 10 2 2 2" xfId="41956"/>
    <cellStyle name="Comma 2 3 2 10 2 3" xfId="32270"/>
    <cellStyle name="Comma 2 3 2 10 2 4" xfId="22213"/>
    <cellStyle name="Comma 2 3 2 10 2 5" xfId="57470"/>
    <cellStyle name="Comma 2 3 2 10 3" xfId="5399"/>
    <cellStyle name="Comma 2 3 2 10 3 2" xfId="13807"/>
    <cellStyle name="Comma 2 3 2 10 3 3" xfId="39152"/>
    <cellStyle name="Comma 2 3 2 10 4" xfId="11004"/>
    <cellStyle name="Comma 2 3 2 10 4 2" xfId="29466"/>
    <cellStyle name="Comma 2 3 2 10 5" xfId="48842"/>
    <cellStyle name="Comma 2 3 2 10 6" xfId="51644"/>
    <cellStyle name="Comma 2 3 2 10 7" xfId="19410"/>
    <cellStyle name="Comma 2 3 2 10 8" xfId="54667"/>
    <cellStyle name="Comma 2 3 2 11" xfId="3009"/>
    <cellStyle name="Comma 2 3 2 11 2" xfId="8632"/>
    <cellStyle name="Comma 2 3 2 11 2 2" xfId="17039"/>
    <cellStyle name="Comma 2 3 2 11 2 2 2" xfId="42384"/>
    <cellStyle name="Comma 2 3 2 11 2 3" xfId="32698"/>
    <cellStyle name="Comma 2 3 2 11 2 4" xfId="22641"/>
    <cellStyle name="Comma 2 3 2 11 2 5" xfId="57898"/>
    <cellStyle name="Comma 2 3 2 11 3" xfId="5827"/>
    <cellStyle name="Comma 2 3 2 11 3 2" xfId="14235"/>
    <cellStyle name="Comma 2 3 2 11 3 3" xfId="39580"/>
    <cellStyle name="Comma 2 3 2 11 4" xfId="11432"/>
    <cellStyle name="Comma 2 3 2 11 4 2" xfId="29894"/>
    <cellStyle name="Comma 2 3 2 11 5" xfId="49270"/>
    <cellStyle name="Comma 2 3 2 11 6" xfId="52072"/>
    <cellStyle name="Comma 2 3 2 11 7" xfId="19838"/>
    <cellStyle name="Comma 2 3 2 11 8" xfId="55095"/>
    <cellStyle name="Comma 2 3 2 12" xfId="6002"/>
    <cellStyle name="Comma 2 3 2 12 2" xfId="14409"/>
    <cellStyle name="Comma 2 3 2 12 2 2" xfId="39754"/>
    <cellStyle name="Comma 2 3 2 12 3" xfId="30068"/>
    <cellStyle name="Comma 2 3 2 12 4" xfId="20011"/>
    <cellStyle name="Comma 2 3 2 12 5" xfId="55268"/>
    <cellStyle name="Comma 2 3 2 13" xfId="3197"/>
    <cellStyle name="Comma 2 3 2 13 2" xfId="11605"/>
    <cellStyle name="Comma 2 3 2 13 2 2" xfId="42679"/>
    <cellStyle name="Comma 2 3 2 13 3" xfId="32993"/>
    <cellStyle name="Comma 2 3 2 13 4" xfId="22936"/>
    <cellStyle name="Comma 2 3 2 14" xfId="8809"/>
    <cellStyle name="Comma 2 3 2 14 2" xfId="42974"/>
    <cellStyle name="Comma 2 3 2 14 3" xfId="33288"/>
    <cellStyle name="Comma 2 3 2 14 4" xfId="23231"/>
    <cellStyle name="Comma 2 3 2 15" xfId="25034"/>
    <cellStyle name="Comma 2 3 2 15 2" xfId="44430"/>
    <cellStyle name="Comma 2 3 2 15 3" xfId="34744"/>
    <cellStyle name="Comma 2 3 2 16" xfId="36957"/>
    <cellStyle name="Comma 2 3 2 17" xfId="27271"/>
    <cellStyle name="Comma 2 3 2 18" xfId="46644"/>
    <cellStyle name="Comma 2 3 2 19" xfId="49449"/>
    <cellStyle name="Comma 2 3 2 2" xfId="381"/>
    <cellStyle name="Comma 2 3 2 2 10" xfId="17472"/>
    <cellStyle name="Comma 2 3 2 2 11" xfId="52729"/>
    <cellStyle name="Comma 2 3 2 2 2" xfId="1021"/>
    <cellStyle name="Comma 2 3 2 2 2 10" xfId="17969"/>
    <cellStyle name="Comma 2 3 2 2 2 11" xfId="53226"/>
    <cellStyle name="Comma 2 3 2 2 2 2" xfId="2253"/>
    <cellStyle name="Comma 2 3 2 2 2 2 2" xfId="7898"/>
    <cellStyle name="Comma 2 3 2 2 2 2 2 2" xfId="16305"/>
    <cellStyle name="Comma 2 3 2 2 2 2 2 2 2" xfId="41650"/>
    <cellStyle name="Comma 2 3 2 2 2 2 2 3" xfId="31964"/>
    <cellStyle name="Comma 2 3 2 2 2 2 2 4" xfId="21907"/>
    <cellStyle name="Comma 2 3 2 2 2 2 2 5" xfId="57164"/>
    <cellStyle name="Comma 2 3 2 2 2 2 3" xfId="5093"/>
    <cellStyle name="Comma 2 3 2 2 2 2 3 2" xfId="13501"/>
    <cellStyle name="Comma 2 3 2 2 2 2 3 2 2" xfId="46517"/>
    <cellStyle name="Comma 2 3 2 2 2 2 3 3" xfId="36831"/>
    <cellStyle name="Comma 2 3 2 2 2 2 3 4" xfId="27144"/>
    <cellStyle name="Comma 2 3 2 2 2 2 4" xfId="10701"/>
    <cellStyle name="Comma 2 3 2 2 2 2 4 2" xfId="38849"/>
    <cellStyle name="Comma 2 3 2 2 2 2 5" xfId="29163"/>
    <cellStyle name="Comma 2 3 2 2 2 2 6" xfId="48538"/>
    <cellStyle name="Comma 2 3 2 2 2 2 7" xfId="51341"/>
    <cellStyle name="Comma 2 3 2 2 2 2 8" xfId="19107"/>
    <cellStyle name="Comma 2 3 2 2 2 2 9" xfId="54364"/>
    <cellStyle name="Comma 2 3 2 2 2 3" xfId="3157"/>
    <cellStyle name="Comma 2 3 2 2 2 3 2" xfId="8780"/>
    <cellStyle name="Comma 2 3 2 2 2 3 2 2" xfId="17187"/>
    <cellStyle name="Comma 2 3 2 2 2 3 2 2 2" xfId="42532"/>
    <cellStyle name="Comma 2 3 2 2 2 3 2 3" xfId="32846"/>
    <cellStyle name="Comma 2 3 2 2 2 3 2 4" xfId="22789"/>
    <cellStyle name="Comma 2 3 2 2 2 3 2 5" xfId="58046"/>
    <cellStyle name="Comma 2 3 2 2 2 3 3" xfId="5975"/>
    <cellStyle name="Comma 2 3 2 2 2 3 3 2" xfId="14383"/>
    <cellStyle name="Comma 2 3 2 2 2 3 3 3" xfId="39728"/>
    <cellStyle name="Comma 2 3 2 2 2 3 4" xfId="11580"/>
    <cellStyle name="Comma 2 3 2 2 2 3 4 2" xfId="30042"/>
    <cellStyle name="Comma 2 3 2 2 2 3 5" xfId="49418"/>
    <cellStyle name="Comma 2 3 2 2 2 3 6" xfId="52220"/>
    <cellStyle name="Comma 2 3 2 2 2 3 7" xfId="19986"/>
    <cellStyle name="Comma 2 3 2 2 2 3 8" xfId="55243"/>
    <cellStyle name="Comma 2 3 2 2 2 4" xfId="6760"/>
    <cellStyle name="Comma 2 3 2 2 2 4 2" xfId="15167"/>
    <cellStyle name="Comma 2 3 2 2 2 4 2 2" xfId="40512"/>
    <cellStyle name="Comma 2 3 2 2 2 4 3" xfId="30826"/>
    <cellStyle name="Comma 2 3 2 2 2 4 4" xfId="20769"/>
    <cellStyle name="Comma 2 3 2 2 2 4 5" xfId="56026"/>
    <cellStyle name="Comma 2 3 2 2 2 5" xfId="3955"/>
    <cellStyle name="Comma 2 3 2 2 2 5 2" xfId="12363"/>
    <cellStyle name="Comma 2 3 2 2 2 5 2 2" xfId="45317"/>
    <cellStyle name="Comma 2 3 2 2 2 5 3" xfId="35631"/>
    <cellStyle name="Comma 2 3 2 2 2 5 4" xfId="25927"/>
    <cellStyle name="Comma 2 3 2 2 2 6" xfId="9563"/>
    <cellStyle name="Comma 2 3 2 2 2 6 2" xfId="37711"/>
    <cellStyle name="Comma 2 3 2 2 2 7" xfId="28025"/>
    <cellStyle name="Comma 2 3 2 2 2 8" xfId="47400"/>
    <cellStyle name="Comma 2 3 2 2 2 9" xfId="50203"/>
    <cellStyle name="Comma 2 3 2 2 3" xfId="6262"/>
    <cellStyle name="Comma 2 3 2 2 3 2" xfId="14669"/>
    <cellStyle name="Comma 2 3 2 2 3 2 2" xfId="45924"/>
    <cellStyle name="Comma 2 3 2 2 3 2 3" xfId="36238"/>
    <cellStyle name="Comma 2 3 2 2 3 2 4" xfId="26550"/>
    <cellStyle name="Comma 2 3 2 2 3 3" xfId="40014"/>
    <cellStyle name="Comma 2 3 2 2 3 4" xfId="30328"/>
    <cellStyle name="Comma 2 3 2 2 3 5" xfId="20271"/>
    <cellStyle name="Comma 2 3 2 2 3 6" xfId="55528"/>
    <cellStyle name="Comma 2 3 2 2 4" xfId="3457"/>
    <cellStyle name="Comma 2 3 2 2 4 2" xfId="11865"/>
    <cellStyle name="Comma 2 3 2 2 4 2 2" xfId="43637"/>
    <cellStyle name="Comma 2 3 2 2 4 3" xfId="33951"/>
    <cellStyle name="Comma 2 3 2 2 4 4" xfId="23985"/>
    <cellStyle name="Comma 2 3 2 2 5" xfId="9066"/>
    <cellStyle name="Comma 2 3 2 2 5 2" xfId="44724"/>
    <cellStyle name="Comma 2 3 2 2 5 3" xfId="35038"/>
    <cellStyle name="Comma 2 3 2 2 5 4" xfId="25329"/>
    <cellStyle name="Comma 2 3 2 2 6" xfId="37214"/>
    <cellStyle name="Comma 2 3 2 2 7" xfId="27528"/>
    <cellStyle name="Comma 2 3 2 2 8" xfId="46901"/>
    <cellStyle name="Comma 2 3 2 2 9" xfId="49706"/>
    <cellStyle name="Comma 2 3 2 20" xfId="17215"/>
    <cellStyle name="Comma 2 3 2 21" xfId="52367"/>
    <cellStyle name="Comma 2 3 2 22" xfId="52472"/>
    <cellStyle name="Comma 2 3 2 3" xfId="700"/>
    <cellStyle name="Comma 2 3 2 3 10" xfId="49885"/>
    <cellStyle name="Comma 2 3 2 3 11" xfId="17651"/>
    <cellStyle name="Comma 2 3 2 3 12" xfId="52908"/>
    <cellStyle name="Comma 2 3 2 3 2" xfId="1151"/>
    <cellStyle name="Comma 2 3 2 3 2 10" xfId="50333"/>
    <cellStyle name="Comma 2 3 2 3 2 11" xfId="18099"/>
    <cellStyle name="Comma 2 3 2 3 2 12" xfId="53356"/>
    <cellStyle name="Comma 2 3 2 3 2 2" xfId="2271"/>
    <cellStyle name="Comma 2 3 2 3 2 3" xfId="2245"/>
    <cellStyle name="Comma 2 3 2 3 2 3 2" xfId="7891"/>
    <cellStyle name="Comma 2 3 2 3 2 3 2 2" xfId="16298"/>
    <cellStyle name="Comma 2 3 2 3 2 3 2 2 2" xfId="41643"/>
    <cellStyle name="Comma 2 3 2 3 2 3 2 3" xfId="31957"/>
    <cellStyle name="Comma 2 3 2 3 2 3 2 4" xfId="21900"/>
    <cellStyle name="Comma 2 3 2 3 2 3 2 5" xfId="57157"/>
    <cellStyle name="Comma 2 3 2 3 2 3 3" xfId="5086"/>
    <cellStyle name="Comma 2 3 2 3 2 3 3 2" xfId="13494"/>
    <cellStyle name="Comma 2 3 2 3 2 3 3 3" xfId="38842"/>
    <cellStyle name="Comma 2 3 2 3 2 3 4" xfId="10694"/>
    <cellStyle name="Comma 2 3 2 3 2 3 4 2" xfId="29156"/>
    <cellStyle name="Comma 2 3 2 3 2 3 5" xfId="48531"/>
    <cellStyle name="Comma 2 3 2 3 2 3 6" xfId="51334"/>
    <cellStyle name="Comma 2 3 2 3 2 3 7" xfId="19100"/>
    <cellStyle name="Comma 2 3 2 3 2 3 8" xfId="54357"/>
    <cellStyle name="Comma 2 3 2 3 2 4" xfId="3153"/>
    <cellStyle name="Comma 2 3 2 3 2 4 2" xfId="8776"/>
    <cellStyle name="Comma 2 3 2 3 2 4 2 2" xfId="17183"/>
    <cellStyle name="Comma 2 3 2 3 2 4 2 2 2" xfId="42528"/>
    <cellStyle name="Comma 2 3 2 3 2 4 2 3" xfId="32842"/>
    <cellStyle name="Comma 2 3 2 3 2 4 2 4" xfId="22785"/>
    <cellStyle name="Comma 2 3 2 3 2 4 2 5" xfId="58042"/>
    <cellStyle name="Comma 2 3 2 3 2 4 3" xfId="5971"/>
    <cellStyle name="Comma 2 3 2 3 2 4 3 2" xfId="14379"/>
    <cellStyle name="Comma 2 3 2 3 2 4 3 3" xfId="39724"/>
    <cellStyle name="Comma 2 3 2 3 2 4 4" xfId="11576"/>
    <cellStyle name="Comma 2 3 2 3 2 4 4 2" xfId="30038"/>
    <cellStyle name="Comma 2 3 2 3 2 4 5" xfId="49414"/>
    <cellStyle name="Comma 2 3 2 3 2 4 6" xfId="52216"/>
    <cellStyle name="Comma 2 3 2 3 2 4 7" xfId="19982"/>
    <cellStyle name="Comma 2 3 2 3 2 4 8" xfId="55239"/>
    <cellStyle name="Comma 2 3 2 3 2 5" xfId="6890"/>
    <cellStyle name="Comma 2 3 2 3 2 5 2" xfId="15297"/>
    <cellStyle name="Comma 2 3 2 3 2 5 2 2" xfId="40642"/>
    <cellStyle name="Comma 2 3 2 3 2 5 3" xfId="30956"/>
    <cellStyle name="Comma 2 3 2 3 2 5 4" xfId="20899"/>
    <cellStyle name="Comma 2 3 2 3 2 5 5" xfId="56156"/>
    <cellStyle name="Comma 2 3 2 3 2 6" xfId="4085"/>
    <cellStyle name="Comma 2 3 2 3 2 6 2" xfId="12493"/>
    <cellStyle name="Comma 2 3 2 3 2 6 2 2" xfId="46229"/>
    <cellStyle name="Comma 2 3 2 3 2 6 3" xfId="36543"/>
    <cellStyle name="Comma 2 3 2 3 2 6 4" xfId="26856"/>
    <cellStyle name="Comma 2 3 2 3 2 7" xfId="9693"/>
    <cellStyle name="Comma 2 3 2 3 2 7 2" xfId="37841"/>
    <cellStyle name="Comma 2 3 2 3 2 8" xfId="28155"/>
    <cellStyle name="Comma 2 3 2 3 2 9" xfId="47530"/>
    <cellStyle name="Comma 2 3 2 3 3" xfId="2252"/>
    <cellStyle name="Comma 2 3 2 3 3 2" xfId="7897"/>
    <cellStyle name="Comma 2 3 2 3 3 2 2" xfId="16304"/>
    <cellStyle name="Comma 2 3 2 3 3 2 2 2" xfId="41649"/>
    <cellStyle name="Comma 2 3 2 3 3 2 3" xfId="31963"/>
    <cellStyle name="Comma 2 3 2 3 3 2 4" xfId="21906"/>
    <cellStyle name="Comma 2 3 2 3 3 2 5" xfId="57163"/>
    <cellStyle name="Comma 2 3 2 3 3 3" xfId="5092"/>
    <cellStyle name="Comma 2 3 2 3 3 3 2" xfId="13500"/>
    <cellStyle name="Comma 2 3 2 3 3 3 3" xfId="38848"/>
    <cellStyle name="Comma 2 3 2 3 3 4" xfId="10700"/>
    <cellStyle name="Comma 2 3 2 3 3 4 2" xfId="29162"/>
    <cellStyle name="Comma 2 3 2 3 3 5" xfId="48537"/>
    <cellStyle name="Comma 2 3 2 3 3 6" xfId="51340"/>
    <cellStyle name="Comma 2 3 2 3 3 7" xfId="19106"/>
    <cellStyle name="Comma 2 3 2 3 3 8" xfId="54363"/>
    <cellStyle name="Comma 2 3 2 3 4" xfId="6441"/>
    <cellStyle name="Comma 2 3 2 3 4 2" xfId="14848"/>
    <cellStyle name="Comma 2 3 2 3 4 2 2" xfId="40193"/>
    <cellStyle name="Comma 2 3 2 3 4 3" xfId="30507"/>
    <cellStyle name="Comma 2 3 2 3 4 4" xfId="20450"/>
    <cellStyle name="Comma 2 3 2 3 4 5" xfId="55707"/>
    <cellStyle name="Comma 2 3 2 3 5" xfId="3636"/>
    <cellStyle name="Comma 2 3 2 3 5 2" xfId="12044"/>
    <cellStyle name="Comma 2 3 2 3 5 2 2" xfId="43638"/>
    <cellStyle name="Comma 2 3 2 3 5 3" xfId="33952"/>
    <cellStyle name="Comma 2 3 2 3 5 4" xfId="23986"/>
    <cellStyle name="Comma 2 3 2 3 6" xfId="9245"/>
    <cellStyle name="Comma 2 3 2 3 6 2" xfId="45029"/>
    <cellStyle name="Comma 2 3 2 3 6 3" xfId="35343"/>
    <cellStyle name="Comma 2 3 2 3 6 4" xfId="25638"/>
    <cellStyle name="Comma 2 3 2 3 7" xfId="37393"/>
    <cellStyle name="Comma 2 3 2 3 8" xfId="27707"/>
    <cellStyle name="Comma 2 3 2 3 9" xfId="47081"/>
    <cellStyle name="Comma 2 3 2 4" xfId="755"/>
    <cellStyle name="Comma 2 3 2 4 10" xfId="17705"/>
    <cellStyle name="Comma 2 3 2 4 11" xfId="52962"/>
    <cellStyle name="Comma 2 3 2 4 2" xfId="1203"/>
    <cellStyle name="Comma 2 3 2 4 2 2" xfId="6942"/>
    <cellStyle name="Comma 2 3 2 4 2 2 2" xfId="15349"/>
    <cellStyle name="Comma 2 3 2 4 2 2 2 2" xfId="40694"/>
    <cellStyle name="Comma 2 3 2 4 2 2 3" xfId="31008"/>
    <cellStyle name="Comma 2 3 2 4 2 2 4" xfId="20951"/>
    <cellStyle name="Comma 2 3 2 4 2 2 5" xfId="56208"/>
    <cellStyle name="Comma 2 3 2 4 2 3" xfId="4137"/>
    <cellStyle name="Comma 2 3 2 4 2 3 2" xfId="12545"/>
    <cellStyle name="Comma 2 3 2 4 2 3 3" xfId="37893"/>
    <cellStyle name="Comma 2 3 2 4 2 4" xfId="9745"/>
    <cellStyle name="Comma 2 3 2 4 2 4 2" xfId="28207"/>
    <cellStyle name="Comma 2 3 2 4 2 5" xfId="47582"/>
    <cellStyle name="Comma 2 3 2 4 2 6" xfId="50385"/>
    <cellStyle name="Comma 2 3 2 4 2 7" xfId="18151"/>
    <cellStyle name="Comma 2 3 2 4 2 8" xfId="53408"/>
    <cellStyle name="Comma 2 3 2 4 3" xfId="6495"/>
    <cellStyle name="Comma 2 3 2 4 3 2" xfId="14902"/>
    <cellStyle name="Comma 2 3 2 4 3 2 2" xfId="40247"/>
    <cellStyle name="Comma 2 3 2 4 3 3" xfId="30561"/>
    <cellStyle name="Comma 2 3 2 4 3 4" xfId="20504"/>
    <cellStyle name="Comma 2 3 2 4 3 5" xfId="55761"/>
    <cellStyle name="Comma 2 3 2 4 4" xfId="3690"/>
    <cellStyle name="Comma 2 3 2 4 4 2" xfId="12098"/>
    <cellStyle name="Comma 2 3 2 4 4 2 2" xfId="43639"/>
    <cellStyle name="Comma 2 3 2 4 4 3" xfId="33953"/>
    <cellStyle name="Comma 2 3 2 4 4 4" xfId="23987"/>
    <cellStyle name="Comma 2 3 2 4 5" xfId="9299"/>
    <cellStyle name="Comma 2 3 2 4 5 2" xfId="45637"/>
    <cellStyle name="Comma 2 3 2 4 5 3" xfId="35951"/>
    <cellStyle name="Comma 2 3 2 4 5 4" xfId="26263"/>
    <cellStyle name="Comma 2 3 2 4 6" xfId="37447"/>
    <cellStyle name="Comma 2 3 2 4 7" xfId="27761"/>
    <cellStyle name="Comma 2 3 2 4 8" xfId="47136"/>
    <cellStyle name="Comma 2 3 2 4 9" xfId="49939"/>
    <cellStyle name="Comma 2 3 2 5" xfId="99"/>
    <cellStyle name="Comma 2 3 2 5 10" xfId="36959"/>
    <cellStyle name="Comma 2 3 2 5 11" xfId="27273"/>
    <cellStyle name="Comma 2 3 2 5 12" xfId="46646"/>
    <cellStyle name="Comma 2 3 2 5 13" xfId="49451"/>
    <cellStyle name="Comma 2 3 2 5 14" xfId="17217"/>
    <cellStyle name="Comma 2 3 2 5 15" xfId="52474"/>
    <cellStyle name="Comma 2 3 2 5 2" xfId="703"/>
    <cellStyle name="Comma 2 3 2 5 2 10" xfId="52911"/>
    <cellStyle name="Comma 2 3 2 5 2 2" xfId="1154"/>
    <cellStyle name="Comma 2 3 2 5 2 2 2" xfId="6893"/>
    <cellStyle name="Comma 2 3 2 5 2 2 2 2" xfId="15300"/>
    <cellStyle name="Comma 2 3 2 5 2 2 2 2 2" xfId="40645"/>
    <cellStyle name="Comma 2 3 2 5 2 2 2 3" xfId="30959"/>
    <cellStyle name="Comma 2 3 2 5 2 2 2 4" xfId="20902"/>
    <cellStyle name="Comma 2 3 2 5 2 2 2 5" xfId="56159"/>
    <cellStyle name="Comma 2 3 2 5 2 2 3" xfId="4088"/>
    <cellStyle name="Comma 2 3 2 5 2 2 3 2" xfId="12496"/>
    <cellStyle name="Comma 2 3 2 5 2 2 3 3" xfId="37844"/>
    <cellStyle name="Comma 2 3 2 5 2 2 4" xfId="9696"/>
    <cellStyle name="Comma 2 3 2 5 2 2 4 2" xfId="28158"/>
    <cellStyle name="Comma 2 3 2 5 2 2 5" xfId="47533"/>
    <cellStyle name="Comma 2 3 2 5 2 2 6" xfId="50336"/>
    <cellStyle name="Comma 2 3 2 5 2 2 7" xfId="18102"/>
    <cellStyle name="Comma 2 3 2 5 2 2 8" xfId="53359"/>
    <cellStyle name="Comma 2 3 2 5 2 3" xfId="6444"/>
    <cellStyle name="Comma 2 3 2 5 2 3 2" xfId="14851"/>
    <cellStyle name="Comma 2 3 2 5 2 3 2 2" xfId="40196"/>
    <cellStyle name="Comma 2 3 2 5 2 3 3" xfId="30510"/>
    <cellStyle name="Comma 2 3 2 5 2 3 4" xfId="20453"/>
    <cellStyle name="Comma 2 3 2 5 2 3 5" xfId="55710"/>
    <cellStyle name="Comma 2 3 2 5 2 4" xfId="3639"/>
    <cellStyle name="Comma 2 3 2 5 2 4 2" xfId="12047"/>
    <cellStyle name="Comma 2 3 2 5 2 4 2 2" xfId="46612"/>
    <cellStyle name="Comma 2 3 2 5 2 4 3" xfId="36926"/>
    <cellStyle name="Comma 2 3 2 5 2 4 4" xfId="27239"/>
    <cellStyle name="Comma 2 3 2 5 2 5" xfId="9248"/>
    <cellStyle name="Comma 2 3 2 5 2 5 2" xfId="37396"/>
    <cellStyle name="Comma 2 3 2 5 2 6" xfId="27710"/>
    <cellStyle name="Comma 2 3 2 5 2 7" xfId="47084"/>
    <cellStyle name="Comma 2 3 2 5 2 8" xfId="49888"/>
    <cellStyle name="Comma 2 3 2 5 2 9" xfId="17654"/>
    <cellStyle name="Comma 2 3 2 5 3" xfId="757"/>
    <cellStyle name="Comma 2 3 2 5 3 2" xfId="1205"/>
    <cellStyle name="Comma 2 3 2 5 3 2 2" xfId="6944"/>
    <cellStyle name="Comma 2 3 2 5 3 2 2 2" xfId="15351"/>
    <cellStyle name="Comma 2 3 2 5 3 2 2 2 2" xfId="40696"/>
    <cellStyle name="Comma 2 3 2 5 3 2 2 3" xfId="31010"/>
    <cellStyle name="Comma 2 3 2 5 3 2 2 4" xfId="20953"/>
    <cellStyle name="Comma 2 3 2 5 3 2 2 5" xfId="56210"/>
    <cellStyle name="Comma 2 3 2 5 3 2 3" xfId="4139"/>
    <cellStyle name="Comma 2 3 2 5 3 2 3 2" xfId="12547"/>
    <cellStyle name="Comma 2 3 2 5 3 2 3 3" xfId="37895"/>
    <cellStyle name="Comma 2 3 2 5 3 2 4" xfId="9747"/>
    <cellStyle name="Comma 2 3 2 5 3 2 4 2" xfId="28209"/>
    <cellStyle name="Comma 2 3 2 5 3 2 5" xfId="47584"/>
    <cellStyle name="Comma 2 3 2 5 3 2 6" xfId="50387"/>
    <cellStyle name="Comma 2 3 2 5 3 2 7" xfId="18153"/>
    <cellStyle name="Comma 2 3 2 5 3 2 8" xfId="53410"/>
    <cellStyle name="Comma 2 3 2 5 3 3" xfId="6497"/>
    <cellStyle name="Comma 2 3 2 5 3 3 2" xfId="14904"/>
    <cellStyle name="Comma 2 3 2 5 3 3 2 2" xfId="40249"/>
    <cellStyle name="Comma 2 3 2 5 3 3 3" xfId="30563"/>
    <cellStyle name="Comma 2 3 2 5 3 3 4" xfId="20506"/>
    <cellStyle name="Comma 2 3 2 5 3 3 5" xfId="55763"/>
    <cellStyle name="Comma 2 3 2 5 3 4" xfId="3692"/>
    <cellStyle name="Comma 2 3 2 5 3 4 2" xfId="12100"/>
    <cellStyle name="Comma 2 3 2 5 3 4 3" xfId="37449"/>
    <cellStyle name="Comma 2 3 2 5 3 5" xfId="9301"/>
    <cellStyle name="Comma 2 3 2 5 3 5 2" xfId="27763"/>
    <cellStyle name="Comma 2 3 2 5 3 6" xfId="47138"/>
    <cellStyle name="Comma 2 3 2 5 3 7" xfId="49941"/>
    <cellStyle name="Comma 2 3 2 5 3 8" xfId="17707"/>
    <cellStyle name="Comma 2 3 2 5 3 9" xfId="52964"/>
    <cellStyle name="Comma 2 3 2 5 4" xfId="807"/>
    <cellStyle name="Comma 2 3 2 5 4 2" xfId="1255"/>
    <cellStyle name="Comma 2 3 2 5 4 2 2" xfId="6994"/>
    <cellStyle name="Comma 2 3 2 5 4 2 2 2" xfId="15401"/>
    <cellStyle name="Comma 2 3 2 5 4 2 2 2 2" xfId="40746"/>
    <cellStyle name="Comma 2 3 2 5 4 2 2 3" xfId="31060"/>
    <cellStyle name="Comma 2 3 2 5 4 2 2 4" xfId="21003"/>
    <cellStyle name="Comma 2 3 2 5 4 2 2 5" xfId="56260"/>
    <cellStyle name="Comma 2 3 2 5 4 2 3" xfId="4189"/>
    <cellStyle name="Comma 2 3 2 5 4 2 3 2" xfId="12597"/>
    <cellStyle name="Comma 2 3 2 5 4 2 3 3" xfId="37945"/>
    <cellStyle name="Comma 2 3 2 5 4 2 4" xfId="9797"/>
    <cellStyle name="Comma 2 3 2 5 4 2 4 2" xfId="28259"/>
    <cellStyle name="Comma 2 3 2 5 4 2 5" xfId="47634"/>
    <cellStyle name="Comma 2 3 2 5 4 2 6" xfId="50437"/>
    <cellStyle name="Comma 2 3 2 5 4 2 7" xfId="18203"/>
    <cellStyle name="Comma 2 3 2 5 4 2 8" xfId="53460"/>
    <cellStyle name="Comma 2 3 2 5 4 3" xfId="6547"/>
    <cellStyle name="Comma 2 3 2 5 4 3 2" xfId="14954"/>
    <cellStyle name="Comma 2 3 2 5 4 3 2 2" xfId="40299"/>
    <cellStyle name="Comma 2 3 2 5 4 3 3" xfId="30613"/>
    <cellStyle name="Comma 2 3 2 5 4 3 4" xfId="20556"/>
    <cellStyle name="Comma 2 3 2 5 4 3 5" xfId="55813"/>
    <cellStyle name="Comma 2 3 2 5 4 4" xfId="3742"/>
    <cellStyle name="Comma 2 3 2 5 4 4 2" xfId="12150"/>
    <cellStyle name="Comma 2 3 2 5 4 4 3" xfId="37499"/>
    <cellStyle name="Comma 2 3 2 5 4 5" xfId="9351"/>
    <cellStyle name="Comma 2 3 2 5 4 5 2" xfId="27813"/>
    <cellStyle name="Comma 2 3 2 5 4 6" xfId="47188"/>
    <cellStyle name="Comma 2 3 2 5 4 7" xfId="49991"/>
    <cellStyle name="Comma 2 3 2 5 4 8" xfId="17757"/>
    <cellStyle name="Comma 2 3 2 5 4 9" xfId="53014"/>
    <cellStyle name="Comma 2 3 2 5 5" xfId="382"/>
    <cellStyle name="Comma 2 3 2 5 5 2" xfId="6263"/>
    <cellStyle name="Comma 2 3 2 5 5 2 2" xfId="14670"/>
    <cellStyle name="Comma 2 3 2 5 5 2 2 2" xfId="40015"/>
    <cellStyle name="Comma 2 3 2 5 5 2 3" xfId="30329"/>
    <cellStyle name="Comma 2 3 2 5 5 2 4" xfId="20272"/>
    <cellStyle name="Comma 2 3 2 5 5 2 5" xfId="55529"/>
    <cellStyle name="Comma 2 3 2 5 5 3" xfId="3458"/>
    <cellStyle name="Comma 2 3 2 5 5 3 2" xfId="11866"/>
    <cellStyle name="Comma 2 3 2 5 5 3 3" xfId="37215"/>
    <cellStyle name="Comma 2 3 2 5 5 4" xfId="9067"/>
    <cellStyle name="Comma 2 3 2 5 5 4 2" xfId="27529"/>
    <cellStyle name="Comma 2 3 2 5 5 5" xfId="46902"/>
    <cellStyle name="Comma 2 3 2 5 5 6" xfId="49707"/>
    <cellStyle name="Comma 2 3 2 5 5 7" xfId="17473"/>
    <cellStyle name="Comma 2 3 2 5 5 8" xfId="52730"/>
    <cellStyle name="Comma 2 3 2 5 6" xfId="1022"/>
    <cellStyle name="Comma 2 3 2 5 6 2" xfId="6761"/>
    <cellStyle name="Comma 2 3 2 5 6 2 2" xfId="15168"/>
    <cellStyle name="Comma 2 3 2 5 6 2 2 2" xfId="40513"/>
    <cellStyle name="Comma 2 3 2 5 6 2 3" xfId="30827"/>
    <cellStyle name="Comma 2 3 2 5 6 2 4" xfId="20770"/>
    <cellStyle name="Comma 2 3 2 5 6 2 5" xfId="56027"/>
    <cellStyle name="Comma 2 3 2 5 6 3" xfId="3956"/>
    <cellStyle name="Comma 2 3 2 5 6 3 2" xfId="12364"/>
    <cellStyle name="Comma 2 3 2 5 6 3 3" xfId="37712"/>
    <cellStyle name="Comma 2 3 2 5 6 4" xfId="9564"/>
    <cellStyle name="Comma 2 3 2 5 6 4 2" xfId="28026"/>
    <cellStyle name="Comma 2 3 2 5 6 5" xfId="47401"/>
    <cellStyle name="Comma 2 3 2 5 6 6" xfId="50204"/>
    <cellStyle name="Comma 2 3 2 5 6 7" xfId="17970"/>
    <cellStyle name="Comma 2 3 2 5 6 8" xfId="53227"/>
    <cellStyle name="Comma 2 3 2 5 7" xfId="6004"/>
    <cellStyle name="Comma 2 3 2 5 7 2" xfId="14411"/>
    <cellStyle name="Comma 2 3 2 5 7 2 2" xfId="39756"/>
    <cellStyle name="Comma 2 3 2 5 7 3" xfId="30070"/>
    <cellStyle name="Comma 2 3 2 5 7 4" xfId="20013"/>
    <cellStyle name="Comma 2 3 2 5 7 5" xfId="55270"/>
    <cellStyle name="Comma 2 3 2 5 8" xfId="3199"/>
    <cellStyle name="Comma 2 3 2 5 8 2" xfId="11607"/>
    <cellStyle name="Comma 2 3 2 5 8 2 2" xfId="43640"/>
    <cellStyle name="Comma 2 3 2 5 8 3" xfId="33954"/>
    <cellStyle name="Comma 2 3 2 5 8 4" xfId="23988"/>
    <cellStyle name="Comma 2 3 2 5 9" xfId="8811"/>
    <cellStyle name="Comma 2 3 2 5 9 2" xfId="45412"/>
    <cellStyle name="Comma 2 3 2 5 9 3" xfId="35726"/>
    <cellStyle name="Comma 2 3 2 5 9 4" xfId="26025"/>
    <cellStyle name="Comma 2 3 2 6" xfId="805"/>
    <cellStyle name="Comma 2 3 2 6 2" xfId="1253"/>
    <cellStyle name="Comma 2 3 2 6 2 2" xfId="6992"/>
    <cellStyle name="Comma 2 3 2 6 2 2 2" xfId="15399"/>
    <cellStyle name="Comma 2 3 2 6 2 2 2 2" xfId="40744"/>
    <cellStyle name="Comma 2 3 2 6 2 2 3" xfId="31058"/>
    <cellStyle name="Comma 2 3 2 6 2 2 4" xfId="21001"/>
    <cellStyle name="Comma 2 3 2 6 2 2 5" xfId="56258"/>
    <cellStyle name="Comma 2 3 2 6 2 3" xfId="4187"/>
    <cellStyle name="Comma 2 3 2 6 2 3 2" xfId="12595"/>
    <cellStyle name="Comma 2 3 2 6 2 3 3" xfId="37943"/>
    <cellStyle name="Comma 2 3 2 6 2 4" xfId="9795"/>
    <cellStyle name="Comma 2 3 2 6 2 4 2" xfId="28257"/>
    <cellStyle name="Comma 2 3 2 6 2 5" xfId="47632"/>
    <cellStyle name="Comma 2 3 2 6 2 6" xfId="50435"/>
    <cellStyle name="Comma 2 3 2 6 2 7" xfId="18201"/>
    <cellStyle name="Comma 2 3 2 6 2 8" xfId="53458"/>
    <cellStyle name="Comma 2 3 2 6 3" xfId="6545"/>
    <cellStyle name="Comma 2 3 2 6 3 2" xfId="14952"/>
    <cellStyle name="Comma 2 3 2 6 3 2 2" xfId="40297"/>
    <cellStyle name="Comma 2 3 2 6 3 3" xfId="30611"/>
    <cellStyle name="Comma 2 3 2 6 3 4" xfId="20554"/>
    <cellStyle name="Comma 2 3 2 6 3 5" xfId="55811"/>
    <cellStyle name="Comma 2 3 2 6 4" xfId="3740"/>
    <cellStyle name="Comma 2 3 2 6 4 2" xfId="12148"/>
    <cellStyle name="Comma 2 3 2 6 4 3" xfId="37497"/>
    <cellStyle name="Comma 2 3 2 6 5" xfId="9349"/>
    <cellStyle name="Comma 2 3 2 6 5 2" xfId="27811"/>
    <cellStyle name="Comma 2 3 2 6 6" xfId="47186"/>
    <cellStyle name="Comma 2 3 2 6 7" xfId="49989"/>
    <cellStyle name="Comma 2 3 2 6 8" xfId="17755"/>
    <cellStyle name="Comma 2 3 2 6 9" xfId="53012"/>
    <cellStyle name="Comma 2 3 2 7" xfId="380"/>
    <cellStyle name="Comma 2 3 2 7 2" xfId="1615"/>
    <cellStyle name="Comma 2 3 2 7 2 2" xfId="7313"/>
    <cellStyle name="Comma 2 3 2 7 2 2 2" xfId="15720"/>
    <cellStyle name="Comma 2 3 2 7 2 2 2 2" xfId="41065"/>
    <cellStyle name="Comma 2 3 2 7 2 2 3" xfId="31379"/>
    <cellStyle name="Comma 2 3 2 7 2 2 4" xfId="21322"/>
    <cellStyle name="Comma 2 3 2 7 2 2 5" xfId="56579"/>
    <cellStyle name="Comma 2 3 2 7 2 3" xfId="4508"/>
    <cellStyle name="Comma 2 3 2 7 2 3 2" xfId="12916"/>
    <cellStyle name="Comma 2 3 2 7 2 3 3" xfId="38264"/>
    <cellStyle name="Comma 2 3 2 7 2 4" xfId="10116"/>
    <cellStyle name="Comma 2 3 2 7 2 4 2" xfId="28578"/>
    <cellStyle name="Comma 2 3 2 7 2 5" xfId="47953"/>
    <cellStyle name="Comma 2 3 2 7 2 6" xfId="50756"/>
    <cellStyle name="Comma 2 3 2 7 2 7" xfId="18522"/>
    <cellStyle name="Comma 2 3 2 7 2 8" xfId="53779"/>
    <cellStyle name="Comma 2 3 2 7 3" xfId="6261"/>
    <cellStyle name="Comma 2 3 2 7 3 2" xfId="14668"/>
    <cellStyle name="Comma 2 3 2 7 3 2 2" xfId="40013"/>
    <cellStyle name="Comma 2 3 2 7 3 3" xfId="30327"/>
    <cellStyle name="Comma 2 3 2 7 3 4" xfId="20270"/>
    <cellStyle name="Comma 2 3 2 7 3 5" xfId="55527"/>
    <cellStyle name="Comma 2 3 2 7 4" xfId="3456"/>
    <cellStyle name="Comma 2 3 2 7 4 2" xfId="11864"/>
    <cellStyle name="Comma 2 3 2 7 4 3" xfId="37213"/>
    <cellStyle name="Comma 2 3 2 7 5" xfId="9065"/>
    <cellStyle name="Comma 2 3 2 7 5 2" xfId="27527"/>
    <cellStyle name="Comma 2 3 2 7 6" xfId="46900"/>
    <cellStyle name="Comma 2 3 2 7 7" xfId="49705"/>
    <cellStyle name="Comma 2 3 2 7 8" xfId="17471"/>
    <cellStyle name="Comma 2 3 2 7 9" xfId="52728"/>
    <cellStyle name="Comma 2 3 2 8" xfId="1020"/>
    <cellStyle name="Comma 2 3 2 8 2" xfId="6759"/>
    <cellStyle name="Comma 2 3 2 8 2 2" xfId="15166"/>
    <cellStyle name="Comma 2 3 2 8 2 2 2" xfId="40511"/>
    <cellStyle name="Comma 2 3 2 8 2 3" xfId="30825"/>
    <cellStyle name="Comma 2 3 2 8 2 4" xfId="20768"/>
    <cellStyle name="Comma 2 3 2 8 2 5" xfId="56025"/>
    <cellStyle name="Comma 2 3 2 8 3" xfId="3954"/>
    <cellStyle name="Comma 2 3 2 8 3 2" xfId="12362"/>
    <cellStyle name="Comma 2 3 2 8 3 3" xfId="37710"/>
    <cellStyle name="Comma 2 3 2 8 4" xfId="9562"/>
    <cellStyle name="Comma 2 3 2 8 4 2" xfId="28024"/>
    <cellStyle name="Comma 2 3 2 8 5" xfId="47399"/>
    <cellStyle name="Comma 2 3 2 8 6" xfId="50202"/>
    <cellStyle name="Comma 2 3 2 8 7" xfId="17968"/>
    <cellStyle name="Comma 2 3 2 8 8" xfId="53225"/>
    <cellStyle name="Comma 2 3 2 9" xfId="2089"/>
    <cellStyle name="Comma 2 3 2 9 2" xfId="7743"/>
    <cellStyle name="Comma 2 3 2 9 2 2" xfId="16150"/>
    <cellStyle name="Comma 2 3 2 9 2 2 2" xfId="41495"/>
    <cellStyle name="Comma 2 3 2 9 2 3" xfId="31809"/>
    <cellStyle name="Comma 2 3 2 9 2 4" xfId="21752"/>
    <cellStyle name="Comma 2 3 2 9 2 5" xfId="57009"/>
    <cellStyle name="Comma 2 3 2 9 3" xfId="4938"/>
    <cellStyle name="Comma 2 3 2 9 3 2" xfId="13346"/>
    <cellStyle name="Comma 2 3 2 9 3 3" xfId="38694"/>
    <cellStyle name="Comma 2 3 2 9 4" xfId="10546"/>
    <cellStyle name="Comma 2 3 2 9 4 2" xfId="29008"/>
    <cellStyle name="Comma 2 3 2 9 5" xfId="48383"/>
    <cellStyle name="Comma 2 3 2 9 6" xfId="51186"/>
    <cellStyle name="Comma 2 3 2 9 7" xfId="18952"/>
    <cellStyle name="Comma 2 3 2 9 8" xfId="54209"/>
    <cellStyle name="Comma 2 3 20" xfId="52366"/>
    <cellStyle name="Comma 2 3 21" xfId="52727"/>
    <cellStyle name="Comma 2 3 3" xfId="383"/>
    <cellStyle name="Comma 2 3 3 10" xfId="46903"/>
    <cellStyle name="Comma 2 3 3 11" xfId="49708"/>
    <cellStyle name="Comma 2 3 3 12" xfId="17474"/>
    <cellStyle name="Comma 2 3 3 13" xfId="52731"/>
    <cellStyle name="Comma 2 3 3 2" xfId="1616"/>
    <cellStyle name="Comma 2 3 3 2 10" xfId="53780"/>
    <cellStyle name="Comma 2 3 3 2 2" xfId="7314"/>
    <cellStyle name="Comma 2 3 3 2 2 2" xfId="15721"/>
    <cellStyle name="Comma 2 3 3 2 2 2 2" xfId="46230"/>
    <cellStyle name="Comma 2 3 3 2 2 2 3" xfId="36544"/>
    <cellStyle name="Comma 2 3 3 2 2 2 4" xfId="26857"/>
    <cellStyle name="Comma 2 3 3 2 2 3" xfId="41066"/>
    <cellStyle name="Comma 2 3 3 2 2 4" xfId="31380"/>
    <cellStyle name="Comma 2 3 3 2 2 5" xfId="21323"/>
    <cellStyle name="Comma 2 3 3 2 2 6" xfId="56580"/>
    <cellStyle name="Comma 2 3 3 2 3" xfId="4509"/>
    <cellStyle name="Comma 2 3 3 2 3 2" xfId="12917"/>
    <cellStyle name="Comma 2 3 3 2 3 2 2" xfId="43641"/>
    <cellStyle name="Comma 2 3 3 2 3 3" xfId="33955"/>
    <cellStyle name="Comma 2 3 3 2 3 4" xfId="23989"/>
    <cellStyle name="Comma 2 3 3 2 4" xfId="10117"/>
    <cellStyle name="Comma 2 3 3 2 4 2" xfId="45030"/>
    <cellStyle name="Comma 2 3 3 2 4 3" xfId="35344"/>
    <cellStyle name="Comma 2 3 3 2 4 4" xfId="25639"/>
    <cellStyle name="Comma 2 3 3 2 5" xfId="38265"/>
    <cellStyle name="Comma 2 3 3 2 6" xfId="28579"/>
    <cellStyle name="Comma 2 3 3 2 7" xfId="47954"/>
    <cellStyle name="Comma 2 3 3 2 8" xfId="50757"/>
    <cellStyle name="Comma 2 3 3 2 9" xfId="18523"/>
    <cellStyle name="Comma 2 3 3 3" xfId="2090"/>
    <cellStyle name="Comma 2 3 3 3 2" xfId="7744"/>
    <cellStyle name="Comma 2 3 3 3 2 2" xfId="16151"/>
    <cellStyle name="Comma 2 3 3 3 2 2 2" xfId="41496"/>
    <cellStyle name="Comma 2 3 3 3 2 3" xfId="31810"/>
    <cellStyle name="Comma 2 3 3 3 2 4" xfId="21753"/>
    <cellStyle name="Comma 2 3 3 3 2 5" xfId="57010"/>
    <cellStyle name="Comma 2 3 3 3 3" xfId="4939"/>
    <cellStyle name="Comma 2 3 3 3 3 2" xfId="13347"/>
    <cellStyle name="Comma 2 3 3 3 3 2 2" xfId="45638"/>
    <cellStyle name="Comma 2 3 3 3 3 3" xfId="35952"/>
    <cellStyle name="Comma 2 3 3 3 3 4" xfId="26264"/>
    <cellStyle name="Comma 2 3 3 3 4" xfId="10547"/>
    <cellStyle name="Comma 2 3 3 3 4 2" xfId="38695"/>
    <cellStyle name="Comma 2 3 3 3 5" xfId="29009"/>
    <cellStyle name="Comma 2 3 3 3 6" xfId="48384"/>
    <cellStyle name="Comma 2 3 3 3 7" xfId="51187"/>
    <cellStyle name="Comma 2 3 3 3 8" xfId="18953"/>
    <cellStyle name="Comma 2 3 3 3 9" xfId="54210"/>
    <cellStyle name="Comma 2 3 3 4" xfId="2582"/>
    <cellStyle name="Comma 2 3 3 4 2" xfId="8205"/>
    <cellStyle name="Comma 2 3 3 4 2 2" xfId="16612"/>
    <cellStyle name="Comma 2 3 3 4 2 2 2" xfId="41957"/>
    <cellStyle name="Comma 2 3 3 4 2 3" xfId="32271"/>
    <cellStyle name="Comma 2 3 3 4 2 4" xfId="22214"/>
    <cellStyle name="Comma 2 3 3 4 2 5" xfId="57471"/>
    <cellStyle name="Comma 2 3 3 4 3" xfId="5400"/>
    <cellStyle name="Comma 2 3 3 4 3 2" xfId="13808"/>
    <cellStyle name="Comma 2 3 3 4 3 3" xfId="39153"/>
    <cellStyle name="Comma 2 3 3 4 4" xfId="11005"/>
    <cellStyle name="Comma 2 3 3 4 4 2" xfId="29467"/>
    <cellStyle name="Comma 2 3 3 4 5" xfId="48843"/>
    <cellStyle name="Comma 2 3 3 4 6" xfId="51645"/>
    <cellStyle name="Comma 2 3 3 4 7" xfId="19411"/>
    <cellStyle name="Comma 2 3 3 4 8" xfId="54668"/>
    <cellStyle name="Comma 2 3 3 5" xfId="3010"/>
    <cellStyle name="Comma 2 3 3 5 2" xfId="8633"/>
    <cellStyle name="Comma 2 3 3 5 2 2" xfId="17040"/>
    <cellStyle name="Comma 2 3 3 5 2 2 2" xfId="42385"/>
    <cellStyle name="Comma 2 3 3 5 2 3" xfId="32699"/>
    <cellStyle name="Comma 2 3 3 5 2 4" xfId="22642"/>
    <cellStyle name="Comma 2 3 3 5 2 5" xfId="57899"/>
    <cellStyle name="Comma 2 3 3 5 3" xfId="5828"/>
    <cellStyle name="Comma 2 3 3 5 3 2" xfId="14236"/>
    <cellStyle name="Comma 2 3 3 5 3 3" xfId="39581"/>
    <cellStyle name="Comma 2 3 3 5 4" xfId="11433"/>
    <cellStyle name="Comma 2 3 3 5 4 2" xfId="29895"/>
    <cellStyle name="Comma 2 3 3 5 5" xfId="49271"/>
    <cellStyle name="Comma 2 3 3 5 6" xfId="52073"/>
    <cellStyle name="Comma 2 3 3 5 7" xfId="19839"/>
    <cellStyle name="Comma 2 3 3 5 8" xfId="55096"/>
    <cellStyle name="Comma 2 3 3 6" xfId="6264"/>
    <cellStyle name="Comma 2 3 3 6 2" xfId="14671"/>
    <cellStyle name="Comma 2 3 3 6 2 2" xfId="40016"/>
    <cellStyle name="Comma 2 3 3 6 3" xfId="30330"/>
    <cellStyle name="Comma 2 3 3 6 4" xfId="20273"/>
    <cellStyle name="Comma 2 3 3 6 5" xfId="55530"/>
    <cellStyle name="Comma 2 3 3 7" xfId="3459"/>
    <cellStyle name="Comma 2 3 3 7 2" xfId="11867"/>
    <cellStyle name="Comma 2 3 3 7 2 2" xfId="44431"/>
    <cellStyle name="Comma 2 3 3 7 3" xfId="34745"/>
    <cellStyle name="Comma 2 3 3 7 4" xfId="25035"/>
    <cellStyle name="Comma 2 3 3 8" xfId="9068"/>
    <cellStyle name="Comma 2 3 3 8 2" xfId="37216"/>
    <cellStyle name="Comma 2 3 3 9" xfId="27530"/>
    <cellStyle name="Comma 2 3 4" xfId="1614"/>
    <cellStyle name="Comma 2 3 4 10" xfId="47952"/>
    <cellStyle name="Comma 2 3 4 11" xfId="50755"/>
    <cellStyle name="Comma 2 3 4 12" xfId="18521"/>
    <cellStyle name="Comma 2 3 4 13" xfId="53778"/>
    <cellStyle name="Comma 2 3 4 2" xfId="2088"/>
    <cellStyle name="Comma 2 3 4 2 2" xfId="7742"/>
    <cellStyle name="Comma 2 3 4 2 2 2" xfId="16149"/>
    <cellStyle name="Comma 2 3 4 2 2 2 2" xfId="46516"/>
    <cellStyle name="Comma 2 3 4 2 2 2 3" xfId="36830"/>
    <cellStyle name="Comma 2 3 4 2 2 2 4" xfId="27143"/>
    <cellStyle name="Comma 2 3 4 2 2 3" xfId="41494"/>
    <cellStyle name="Comma 2 3 4 2 2 4" xfId="31808"/>
    <cellStyle name="Comma 2 3 4 2 2 5" xfId="21751"/>
    <cellStyle name="Comma 2 3 4 2 2 6" xfId="57008"/>
    <cellStyle name="Comma 2 3 4 2 3" xfId="4937"/>
    <cellStyle name="Comma 2 3 4 2 3 2" xfId="13345"/>
    <cellStyle name="Comma 2 3 4 2 3 2 2" xfId="45316"/>
    <cellStyle name="Comma 2 3 4 2 3 3" xfId="35630"/>
    <cellStyle name="Comma 2 3 4 2 3 4" xfId="25926"/>
    <cellStyle name="Comma 2 3 4 2 4" xfId="10545"/>
    <cellStyle name="Comma 2 3 4 2 4 2" xfId="38693"/>
    <cellStyle name="Comma 2 3 4 2 5" xfId="29007"/>
    <cellStyle name="Comma 2 3 4 2 6" xfId="48382"/>
    <cellStyle name="Comma 2 3 4 2 7" xfId="51185"/>
    <cellStyle name="Comma 2 3 4 2 8" xfId="18951"/>
    <cellStyle name="Comma 2 3 4 2 9" xfId="54208"/>
    <cellStyle name="Comma 2 3 4 3" xfId="2580"/>
    <cellStyle name="Comma 2 3 4 3 2" xfId="8203"/>
    <cellStyle name="Comma 2 3 4 3 2 2" xfId="16610"/>
    <cellStyle name="Comma 2 3 4 3 2 2 2" xfId="41955"/>
    <cellStyle name="Comma 2 3 4 3 2 3" xfId="32269"/>
    <cellStyle name="Comma 2 3 4 3 2 4" xfId="22212"/>
    <cellStyle name="Comma 2 3 4 3 2 5" xfId="57469"/>
    <cellStyle name="Comma 2 3 4 3 3" xfId="5398"/>
    <cellStyle name="Comma 2 3 4 3 3 2" xfId="13806"/>
    <cellStyle name="Comma 2 3 4 3 3 2 2" xfId="45923"/>
    <cellStyle name="Comma 2 3 4 3 3 3" xfId="36237"/>
    <cellStyle name="Comma 2 3 4 3 3 4" xfId="26549"/>
    <cellStyle name="Comma 2 3 4 3 4" xfId="11003"/>
    <cellStyle name="Comma 2 3 4 3 4 2" xfId="39151"/>
    <cellStyle name="Comma 2 3 4 3 5" xfId="29465"/>
    <cellStyle name="Comma 2 3 4 3 6" xfId="48841"/>
    <cellStyle name="Comma 2 3 4 3 7" xfId="51643"/>
    <cellStyle name="Comma 2 3 4 3 8" xfId="19409"/>
    <cellStyle name="Comma 2 3 4 3 9" xfId="54666"/>
    <cellStyle name="Comma 2 3 4 4" xfId="3008"/>
    <cellStyle name="Comma 2 3 4 4 2" xfId="8631"/>
    <cellStyle name="Comma 2 3 4 4 2 2" xfId="17038"/>
    <cellStyle name="Comma 2 3 4 4 2 2 2" xfId="42383"/>
    <cellStyle name="Comma 2 3 4 4 2 3" xfId="32697"/>
    <cellStyle name="Comma 2 3 4 4 2 4" xfId="22640"/>
    <cellStyle name="Comma 2 3 4 4 2 5" xfId="57897"/>
    <cellStyle name="Comma 2 3 4 4 3" xfId="5826"/>
    <cellStyle name="Comma 2 3 4 4 3 2" xfId="14234"/>
    <cellStyle name="Comma 2 3 4 4 3 3" xfId="39579"/>
    <cellStyle name="Comma 2 3 4 4 4" xfId="11431"/>
    <cellStyle name="Comma 2 3 4 4 4 2" xfId="29893"/>
    <cellStyle name="Comma 2 3 4 4 5" xfId="49269"/>
    <cellStyle name="Comma 2 3 4 4 6" xfId="52071"/>
    <cellStyle name="Comma 2 3 4 4 7" xfId="19837"/>
    <cellStyle name="Comma 2 3 4 4 8" xfId="55094"/>
    <cellStyle name="Comma 2 3 4 5" xfId="7312"/>
    <cellStyle name="Comma 2 3 4 5 2" xfId="15719"/>
    <cellStyle name="Comma 2 3 4 5 2 2" xfId="41064"/>
    <cellStyle name="Comma 2 3 4 5 3" xfId="31378"/>
    <cellStyle name="Comma 2 3 4 5 4" xfId="21321"/>
    <cellStyle name="Comma 2 3 4 5 5" xfId="56578"/>
    <cellStyle name="Comma 2 3 4 6" xfId="4507"/>
    <cellStyle name="Comma 2 3 4 6 2" xfId="12915"/>
    <cellStyle name="Comma 2 3 4 6 2 2" xfId="43642"/>
    <cellStyle name="Comma 2 3 4 6 3" xfId="33956"/>
    <cellStyle name="Comma 2 3 4 6 4" xfId="23990"/>
    <cellStyle name="Comma 2 3 4 7" xfId="10115"/>
    <cellStyle name="Comma 2 3 4 7 2" xfId="44723"/>
    <cellStyle name="Comma 2 3 4 7 3" xfId="35037"/>
    <cellStyle name="Comma 2 3 4 7 4" xfId="25328"/>
    <cellStyle name="Comma 2 3 4 8" xfId="38263"/>
    <cellStyle name="Comma 2 3 4 9" xfId="28577"/>
    <cellStyle name="Comma 2 3 5" xfId="1363"/>
    <cellStyle name="Comma 2 3 5 10" xfId="47728"/>
    <cellStyle name="Comma 2 3 5 11" xfId="50531"/>
    <cellStyle name="Comma 2 3 5 12" xfId="18297"/>
    <cellStyle name="Comma 2 3 5 13" xfId="53554"/>
    <cellStyle name="Comma 2 3 5 2" xfId="1864"/>
    <cellStyle name="Comma 2 3 5 2 2" xfId="7518"/>
    <cellStyle name="Comma 2 3 5 2 2 2" xfId="15925"/>
    <cellStyle name="Comma 2 3 5 2 2 2 2" xfId="41270"/>
    <cellStyle name="Comma 2 3 5 2 2 3" xfId="31584"/>
    <cellStyle name="Comma 2 3 5 2 2 4" xfId="21527"/>
    <cellStyle name="Comma 2 3 5 2 2 5" xfId="56784"/>
    <cellStyle name="Comma 2 3 5 2 3" xfId="4713"/>
    <cellStyle name="Comma 2 3 5 2 3 2" xfId="13121"/>
    <cellStyle name="Comma 2 3 5 2 3 2 2" xfId="46228"/>
    <cellStyle name="Comma 2 3 5 2 3 3" xfId="36542"/>
    <cellStyle name="Comma 2 3 5 2 3 4" xfId="26855"/>
    <cellStyle name="Comma 2 3 5 2 4" xfId="10321"/>
    <cellStyle name="Comma 2 3 5 2 4 2" xfId="38469"/>
    <cellStyle name="Comma 2 3 5 2 5" xfId="28783"/>
    <cellStyle name="Comma 2 3 5 2 6" xfId="48158"/>
    <cellStyle name="Comma 2 3 5 2 7" xfId="50961"/>
    <cellStyle name="Comma 2 3 5 2 8" xfId="18727"/>
    <cellStyle name="Comma 2 3 5 2 9" xfId="53984"/>
    <cellStyle name="Comma 2 3 5 3" xfId="2356"/>
    <cellStyle name="Comma 2 3 5 3 2" xfId="7979"/>
    <cellStyle name="Comma 2 3 5 3 2 2" xfId="16386"/>
    <cellStyle name="Comma 2 3 5 3 2 2 2" xfId="41731"/>
    <cellStyle name="Comma 2 3 5 3 2 3" xfId="32045"/>
    <cellStyle name="Comma 2 3 5 3 2 4" xfId="21988"/>
    <cellStyle name="Comma 2 3 5 3 2 5" xfId="57245"/>
    <cellStyle name="Comma 2 3 5 3 3" xfId="5174"/>
    <cellStyle name="Comma 2 3 5 3 3 2" xfId="13582"/>
    <cellStyle name="Comma 2 3 5 3 3 3" xfId="38927"/>
    <cellStyle name="Comma 2 3 5 3 4" xfId="10779"/>
    <cellStyle name="Comma 2 3 5 3 4 2" xfId="29241"/>
    <cellStyle name="Comma 2 3 5 3 5" xfId="48617"/>
    <cellStyle name="Comma 2 3 5 3 6" xfId="51419"/>
    <cellStyle name="Comma 2 3 5 3 7" xfId="19185"/>
    <cellStyle name="Comma 2 3 5 3 8" xfId="54442"/>
    <cellStyle name="Comma 2 3 5 4" xfId="2784"/>
    <cellStyle name="Comma 2 3 5 4 2" xfId="8407"/>
    <cellStyle name="Comma 2 3 5 4 2 2" xfId="16814"/>
    <cellStyle name="Comma 2 3 5 4 2 2 2" xfId="42159"/>
    <cellStyle name="Comma 2 3 5 4 2 3" xfId="32473"/>
    <cellStyle name="Comma 2 3 5 4 2 4" xfId="22416"/>
    <cellStyle name="Comma 2 3 5 4 2 5" xfId="57673"/>
    <cellStyle name="Comma 2 3 5 4 3" xfId="5602"/>
    <cellStyle name="Comma 2 3 5 4 3 2" xfId="14010"/>
    <cellStyle name="Comma 2 3 5 4 3 3" xfId="39355"/>
    <cellStyle name="Comma 2 3 5 4 4" xfId="11207"/>
    <cellStyle name="Comma 2 3 5 4 4 2" xfId="29669"/>
    <cellStyle name="Comma 2 3 5 4 5" xfId="49045"/>
    <cellStyle name="Comma 2 3 5 4 6" xfId="51847"/>
    <cellStyle name="Comma 2 3 5 4 7" xfId="19613"/>
    <cellStyle name="Comma 2 3 5 4 8" xfId="54870"/>
    <cellStyle name="Comma 2 3 5 5" xfId="7088"/>
    <cellStyle name="Comma 2 3 5 5 2" xfId="15495"/>
    <cellStyle name="Comma 2 3 5 5 2 2" xfId="40840"/>
    <cellStyle name="Comma 2 3 5 5 3" xfId="31154"/>
    <cellStyle name="Comma 2 3 5 5 4" xfId="21097"/>
    <cellStyle name="Comma 2 3 5 5 5" xfId="56354"/>
    <cellStyle name="Comma 2 3 5 6" xfId="4283"/>
    <cellStyle name="Comma 2 3 5 6 2" xfId="12691"/>
    <cellStyle name="Comma 2 3 5 6 2 2" xfId="43643"/>
    <cellStyle name="Comma 2 3 5 6 3" xfId="33957"/>
    <cellStyle name="Comma 2 3 5 6 4" xfId="23991"/>
    <cellStyle name="Comma 2 3 5 7" xfId="9891"/>
    <cellStyle name="Comma 2 3 5 7 2" xfId="45028"/>
    <cellStyle name="Comma 2 3 5 7 3" xfId="35342"/>
    <cellStyle name="Comma 2 3 5 7 4" xfId="25637"/>
    <cellStyle name="Comma 2 3 5 8" xfId="38039"/>
    <cellStyle name="Comma 2 3 5 9" xfId="28353"/>
    <cellStyle name="Comma 2 3 6" xfId="1316"/>
    <cellStyle name="Comma 2 3 6 10" xfId="50491"/>
    <cellStyle name="Comma 2 3 6 11" xfId="18257"/>
    <cellStyle name="Comma 2 3 6 12" xfId="53514"/>
    <cellStyle name="Comma 2 3 6 2" xfId="2250"/>
    <cellStyle name="Comma 2 3 6 2 2" xfId="3156"/>
    <cellStyle name="Comma 2 3 6 2 2 2" xfId="8779"/>
    <cellStyle name="Comma 2 3 6 2 2 2 2" xfId="17186"/>
    <cellStyle name="Comma 2 3 6 2 2 2 2 2" xfId="42531"/>
    <cellStyle name="Comma 2 3 6 2 2 2 3" xfId="32845"/>
    <cellStyle name="Comma 2 3 6 2 2 2 4" xfId="22788"/>
    <cellStyle name="Comma 2 3 6 2 2 2 5" xfId="58045"/>
    <cellStyle name="Comma 2 3 6 2 2 3" xfId="5974"/>
    <cellStyle name="Comma 2 3 6 2 2 3 2" xfId="14382"/>
    <cellStyle name="Comma 2 3 6 2 2 3 3" xfId="39727"/>
    <cellStyle name="Comma 2 3 6 2 2 4" xfId="11579"/>
    <cellStyle name="Comma 2 3 6 2 2 4 2" xfId="30041"/>
    <cellStyle name="Comma 2 3 6 2 2 5" xfId="49417"/>
    <cellStyle name="Comma 2 3 6 2 2 6" xfId="52219"/>
    <cellStyle name="Comma 2 3 6 2 2 7" xfId="19985"/>
    <cellStyle name="Comma 2 3 6 2 2 8" xfId="55242"/>
    <cellStyle name="Comma 2 3 6 2 3" xfId="7895"/>
    <cellStyle name="Comma 2 3 6 2 3 2" xfId="16302"/>
    <cellStyle name="Comma 2 3 6 2 3 2 2" xfId="41647"/>
    <cellStyle name="Comma 2 3 6 2 3 3" xfId="31961"/>
    <cellStyle name="Comma 2 3 6 2 3 4" xfId="21904"/>
    <cellStyle name="Comma 2 3 6 2 3 5" xfId="57161"/>
    <cellStyle name="Comma 2 3 6 2 4" xfId="5090"/>
    <cellStyle name="Comma 2 3 6 2 4 2" xfId="13498"/>
    <cellStyle name="Comma 2 3 6 2 4 3" xfId="38846"/>
    <cellStyle name="Comma 2 3 6 2 5" xfId="10698"/>
    <cellStyle name="Comma 2 3 6 2 5 2" xfId="29160"/>
    <cellStyle name="Comma 2 3 6 2 6" xfId="48535"/>
    <cellStyle name="Comma 2 3 6 2 7" xfId="51338"/>
    <cellStyle name="Comma 2 3 6 2 8" xfId="19104"/>
    <cellStyle name="Comma 2 3 6 2 9" xfId="54361"/>
    <cellStyle name="Comma 2 3 6 3" xfId="2264"/>
    <cellStyle name="Comma 2 3 6 3 2" xfId="7905"/>
    <cellStyle name="Comma 2 3 6 3 2 2" xfId="16312"/>
    <cellStyle name="Comma 2 3 6 3 2 2 2" xfId="41657"/>
    <cellStyle name="Comma 2 3 6 3 2 3" xfId="31971"/>
    <cellStyle name="Comma 2 3 6 3 2 4" xfId="21914"/>
    <cellStyle name="Comma 2 3 6 3 2 5" xfId="57171"/>
    <cellStyle name="Comma 2 3 6 3 3" xfId="5100"/>
    <cellStyle name="Comma 2 3 6 3 3 2" xfId="13508"/>
    <cellStyle name="Comma 2 3 6 3 3 3" xfId="38856"/>
    <cellStyle name="Comma 2 3 6 3 4" xfId="10708"/>
    <cellStyle name="Comma 2 3 6 3 4 2" xfId="29170"/>
    <cellStyle name="Comma 2 3 6 3 5" xfId="48546"/>
    <cellStyle name="Comma 2 3 6 3 6" xfId="51348"/>
    <cellStyle name="Comma 2 3 6 3 7" xfId="19114"/>
    <cellStyle name="Comma 2 3 6 3 8" xfId="54371"/>
    <cellStyle name="Comma 2 3 6 4" xfId="7048"/>
    <cellStyle name="Comma 2 3 6 4 2" xfId="15455"/>
    <cellStyle name="Comma 2 3 6 4 2 2" xfId="40800"/>
    <cellStyle name="Comma 2 3 6 4 3" xfId="31114"/>
    <cellStyle name="Comma 2 3 6 4 4" xfId="21057"/>
    <cellStyle name="Comma 2 3 6 4 5" xfId="56314"/>
    <cellStyle name="Comma 2 3 6 5" xfId="4243"/>
    <cellStyle name="Comma 2 3 6 5 2" xfId="12651"/>
    <cellStyle name="Comma 2 3 6 5 2 2" xfId="43644"/>
    <cellStyle name="Comma 2 3 6 5 3" xfId="33958"/>
    <cellStyle name="Comma 2 3 6 5 4" xfId="23992"/>
    <cellStyle name="Comma 2 3 6 6" xfId="9851"/>
    <cellStyle name="Comma 2 3 6 6 2" xfId="45636"/>
    <cellStyle name="Comma 2 3 6 6 3" xfId="35950"/>
    <cellStyle name="Comma 2 3 6 6 4" xfId="26262"/>
    <cellStyle name="Comma 2 3 6 7" xfId="37999"/>
    <cellStyle name="Comma 2 3 6 8" xfId="28313"/>
    <cellStyle name="Comma 2 3 6 9" xfId="47688"/>
    <cellStyle name="Comma 2 3 7" xfId="1019"/>
    <cellStyle name="Comma 2 3 7 2" xfId="6758"/>
    <cellStyle name="Comma 2 3 7 2 2" xfId="15165"/>
    <cellStyle name="Comma 2 3 7 2 2 2" xfId="40510"/>
    <cellStyle name="Comma 2 3 7 2 3" xfId="30824"/>
    <cellStyle name="Comma 2 3 7 2 4" xfId="20767"/>
    <cellStyle name="Comma 2 3 7 2 5" xfId="56024"/>
    <cellStyle name="Comma 2 3 7 3" xfId="3953"/>
    <cellStyle name="Comma 2 3 7 3 2" xfId="12361"/>
    <cellStyle name="Comma 2 3 7 3 3" xfId="37709"/>
    <cellStyle name="Comma 2 3 7 4" xfId="9561"/>
    <cellStyle name="Comma 2 3 7 4 2" xfId="28023"/>
    <cellStyle name="Comma 2 3 7 5" xfId="47398"/>
    <cellStyle name="Comma 2 3 7 6" xfId="50201"/>
    <cellStyle name="Comma 2 3 7 7" xfId="17967"/>
    <cellStyle name="Comma 2 3 7 8" xfId="53224"/>
    <cellStyle name="Comma 2 3 8" xfId="1824"/>
    <cellStyle name="Comma 2 3 8 2" xfId="7478"/>
    <cellStyle name="Comma 2 3 8 2 2" xfId="15885"/>
    <cellStyle name="Comma 2 3 8 2 2 2" xfId="41230"/>
    <cellStyle name="Comma 2 3 8 2 3" xfId="31544"/>
    <cellStyle name="Comma 2 3 8 2 4" xfId="21487"/>
    <cellStyle name="Comma 2 3 8 2 5" xfId="56744"/>
    <cellStyle name="Comma 2 3 8 3" xfId="4673"/>
    <cellStyle name="Comma 2 3 8 3 2" xfId="13081"/>
    <cellStyle name="Comma 2 3 8 3 3" xfId="38429"/>
    <cellStyle name="Comma 2 3 8 4" xfId="10281"/>
    <cellStyle name="Comma 2 3 8 4 2" xfId="28743"/>
    <cellStyle name="Comma 2 3 8 5" xfId="48118"/>
    <cellStyle name="Comma 2 3 8 6" xfId="50921"/>
    <cellStyle name="Comma 2 3 8 7" xfId="18687"/>
    <cellStyle name="Comma 2 3 8 8" xfId="53944"/>
    <cellStyle name="Comma 2 3 9" xfId="2316"/>
    <cellStyle name="Comma 2 3 9 2" xfId="7939"/>
    <cellStyle name="Comma 2 3 9 2 2" xfId="16346"/>
    <cellStyle name="Comma 2 3 9 2 2 2" xfId="41691"/>
    <cellStyle name="Comma 2 3 9 2 3" xfId="32005"/>
    <cellStyle name="Comma 2 3 9 2 4" xfId="21948"/>
    <cellStyle name="Comma 2 3 9 2 5" xfId="57205"/>
    <cellStyle name="Comma 2 3 9 3" xfId="5134"/>
    <cellStyle name="Comma 2 3 9 3 2" xfId="13542"/>
    <cellStyle name="Comma 2 3 9 3 3" xfId="38887"/>
    <cellStyle name="Comma 2 3 9 4" xfId="10739"/>
    <cellStyle name="Comma 2 3 9 4 2" xfId="29201"/>
    <cellStyle name="Comma 2 3 9 5" xfId="48577"/>
    <cellStyle name="Comma 2 3 9 6" xfId="51379"/>
    <cellStyle name="Comma 2 3 9 7" xfId="19145"/>
    <cellStyle name="Comma 2 3 9 8" xfId="54402"/>
    <cellStyle name="Comma 2 4" xfId="384"/>
    <cellStyle name="Comma 2 4 10" xfId="27531"/>
    <cellStyle name="Comma 2 4 11" xfId="46904"/>
    <cellStyle name="Comma 2 4 12" xfId="49709"/>
    <cellStyle name="Comma 2 4 13" xfId="17475"/>
    <cellStyle name="Comma 2 4 14" xfId="52368"/>
    <cellStyle name="Comma 2 4 15" xfId="52732"/>
    <cellStyle name="Comma 2 4 2" xfId="385"/>
    <cellStyle name="Comma 2 4 3" xfId="1617"/>
    <cellStyle name="Comma 2 4 3 10" xfId="28580"/>
    <cellStyle name="Comma 2 4 3 11" xfId="47955"/>
    <cellStyle name="Comma 2 4 3 12" xfId="50758"/>
    <cellStyle name="Comma 2 4 3 13" xfId="18524"/>
    <cellStyle name="Comma 2 4 3 14" xfId="53781"/>
    <cellStyle name="Comma 2 4 3 2" xfId="2287"/>
    <cellStyle name="Comma 2 4 3 2 2" xfId="23994"/>
    <cellStyle name="Comma 2 4 3 2 2 2" xfId="27145"/>
    <cellStyle name="Comma 2 4 3 2 2 2 2" xfId="46518"/>
    <cellStyle name="Comma 2 4 3 2 2 2 3" xfId="36832"/>
    <cellStyle name="Comma 2 4 3 2 2 3" xfId="43646"/>
    <cellStyle name="Comma 2 4 3 2 2 4" xfId="33960"/>
    <cellStyle name="Comma 2 4 3 2 3" xfId="25928"/>
    <cellStyle name="Comma 2 4 3 2 3 2" xfId="45318"/>
    <cellStyle name="Comma 2 4 3 2 3 3" xfId="35632"/>
    <cellStyle name="Comma 2 4 3 3" xfId="2091"/>
    <cellStyle name="Comma 2 4 3 3 2" xfId="7745"/>
    <cellStyle name="Comma 2 4 3 3 2 2" xfId="16152"/>
    <cellStyle name="Comma 2 4 3 3 2 2 2" xfId="41497"/>
    <cellStyle name="Comma 2 4 3 3 2 3" xfId="31811"/>
    <cellStyle name="Comma 2 4 3 3 2 4" xfId="21754"/>
    <cellStyle name="Comma 2 4 3 3 2 5" xfId="57011"/>
    <cellStyle name="Comma 2 4 3 3 3" xfId="4940"/>
    <cellStyle name="Comma 2 4 3 3 3 2" xfId="13348"/>
    <cellStyle name="Comma 2 4 3 3 3 2 2" xfId="45925"/>
    <cellStyle name="Comma 2 4 3 3 3 3" xfId="36239"/>
    <cellStyle name="Comma 2 4 3 3 3 4" xfId="26551"/>
    <cellStyle name="Comma 2 4 3 3 4" xfId="10548"/>
    <cellStyle name="Comma 2 4 3 3 4 2" xfId="38696"/>
    <cellStyle name="Comma 2 4 3 3 5" xfId="29010"/>
    <cellStyle name="Comma 2 4 3 3 6" xfId="48385"/>
    <cellStyle name="Comma 2 4 3 3 7" xfId="51188"/>
    <cellStyle name="Comma 2 4 3 3 8" xfId="18954"/>
    <cellStyle name="Comma 2 4 3 3 9" xfId="54211"/>
    <cellStyle name="Comma 2 4 3 4" xfId="2583"/>
    <cellStyle name="Comma 2 4 3 4 2" xfId="8206"/>
    <cellStyle name="Comma 2 4 3 4 2 2" xfId="16613"/>
    <cellStyle name="Comma 2 4 3 4 2 2 2" xfId="41958"/>
    <cellStyle name="Comma 2 4 3 4 2 3" xfId="32272"/>
    <cellStyle name="Comma 2 4 3 4 2 4" xfId="22215"/>
    <cellStyle name="Comma 2 4 3 4 2 5" xfId="57472"/>
    <cellStyle name="Comma 2 4 3 4 3" xfId="5401"/>
    <cellStyle name="Comma 2 4 3 4 3 2" xfId="13809"/>
    <cellStyle name="Comma 2 4 3 4 3 3" xfId="39154"/>
    <cellStyle name="Comma 2 4 3 4 4" xfId="11006"/>
    <cellStyle name="Comma 2 4 3 4 4 2" xfId="29468"/>
    <cellStyle name="Comma 2 4 3 4 5" xfId="48844"/>
    <cellStyle name="Comma 2 4 3 4 6" xfId="51646"/>
    <cellStyle name="Comma 2 4 3 4 7" xfId="19412"/>
    <cellStyle name="Comma 2 4 3 4 8" xfId="54669"/>
    <cellStyle name="Comma 2 4 3 5" xfId="3011"/>
    <cellStyle name="Comma 2 4 3 5 2" xfId="8634"/>
    <cellStyle name="Comma 2 4 3 5 2 2" xfId="17041"/>
    <cellStyle name="Comma 2 4 3 5 2 2 2" xfId="42386"/>
    <cellStyle name="Comma 2 4 3 5 2 3" xfId="32700"/>
    <cellStyle name="Comma 2 4 3 5 2 4" xfId="22643"/>
    <cellStyle name="Comma 2 4 3 5 2 5" xfId="57900"/>
    <cellStyle name="Comma 2 4 3 5 3" xfId="5829"/>
    <cellStyle name="Comma 2 4 3 5 3 2" xfId="14237"/>
    <cellStyle name="Comma 2 4 3 5 3 3" xfId="39582"/>
    <cellStyle name="Comma 2 4 3 5 4" xfId="11434"/>
    <cellStyle name="Comma 2 4 3 5 4 2" xfId="29896"/>
    <cellStyle name="Comma 2 4 3 5 5" xfId="49272"/>
    <cellStyle name="Comma 2 4 3 5 6" xfId="52074"/>
    <cellStyle name="Comma 2 4 3 5 7" xfId="19840"/>
    <cellStyle name="Comma 2 4 3 5 8" xfId="55097"/>
    <cellStyle name="Comma 2 4 3 6" xfId="7315"/>
    <cellStyle name="Comma 2 4 3 6 2" xfId="15722"/>
    <cellStyle name="Comma 2 4 3 6 2 2" xfId="41067"/>
    <cellStyle name="Comma 2 4 3 6 3" xfId="31381"/>
    <cellStyle name="Comma 2 4 3 6 4" xfId="21324"/>
    <cellStyle name="Comma 2 4 3 6 5" xfId="56581"/>
    <cellStyle name="Comma 2 4 3 7" xfId="4510"/>
    <cellStyle name="Comma 2 4 3 7 2" xfId="12918"/>
    <cellStyle name="Comma 2 4 3 7 2 2" xfId="43645"/>
    <cellStyle name="Comma 2 4 3 7 3" xfId="33959"/>
    <cellStyle name="Comma 2 4 3 7 4" xfId="23993"/>
    <cellStyle name="Comma 2 4 3 8" xfId="10118"/>
    <cellStyle name="Comma 2 4 3 8 2" xfId="44725"/>
    <cellStyle name="Comma 2 4 3 8 3" xfId="35039"/>
    <cellStyle name="Comma 2 4 3 8 4" xfId="25330"/>
    <cellStyle name="Comma 2 4 3 9" xfId="38266"/>
    <cellStyle name="Comma 2 4 4" xfId="1023"/>
    <cellStyle name="Comma 2 4 4 10" xfId="53228"/>
    <cellStyle name="Comma 2 4 4 2" xfId="6762"/>
    <cellStyle name="Comma 2 4 4 2 2" xfId="15169"/>
    <cellStyle name="Comma 2 4 4 2 2 2" xfId="43648"/>
    <cellStyle name="Comma 2 4 4 2 2 3" xfId="33962"/>
    <cellStyle name="Comma 2 4 4 2 2 4" xfId="23996"/>
    <cellStyle name="Comma 2 4 4 2 3" xfId="26858"/>
    <cellStyle name="Comma 2 4 4 2 3 2" xfId="46231"/>
    <cellStyle name="Comma 2 4 4 2 3 3" xfId="36545"/>
    <cellStyle name="Comma 2 4 4 2 4" xfId="40514"/>
    <cellStyle name="Comma 2 4 4 2 5" xfId="30828"/>
    <cellStyle name="Comma 2 4 4 2 6" xfId="20771"/>
    <cellStyle name="Comma 2 4 4 2 7" xfId="56028"/>
    <cellStyle name="Comma 2 4 4 3" xfId="3957"/>
    <cellStyle name="Comma 2 4 4 3 2" xfId="12365"/>
    <cellStyle name="Comma 2 4 4 3 2 2" xfId="43647"/>
    <cellStyle name="Comma 2 4 4 3 3" xfId="33961"/>
    <cellStyle name="Comma 2 4 4 3 4" xfId="23995"/>
    <cellStyle name="Comma 2 4 4 4" xfId="9565"/>
    <cellStyle name="Comma 2 4 4 4 2" xfId="45031"/>
    <cellStyle name="Comma 2 4 4 4 3" xfId="35345"/>
    <cellStyle name="Comma 2 4 4 4 4" xfId="25640"/>
    <cellStyle name="Comma 2 4 4 5" xfId="37713"/>
    <cellStyle name="Comma 2 4 4 6" xfId="28027"/>
    <cellStyle name="Comma 2 4 4 7" xfId="47402"/>
    <cellStyle name="Comma 2 4 4 8" xfId="50205"/>
    <cellStyle name="Comma 2 4 4 9" xfId="17971"/>
    <cellStyle name="Comma 2 4 5" xfId="6265"/>
    <cellStyle name="Comma 2 4 5 2" xfId="14672"/>
    <cellStyle name="Comma 2 4 5 2 2" xfId="43649"/>
    <cellStyle name="Comma 2 4 5 2 3" xfId="33963"/>
    <cellStyle name="Comma 2 4 5 2 4" xfId="23997"/>
    <cellStyle name="Comma 2 4 5 3" xfId="26265"/>
    <cellStyle name="Comma 2 4 5 3 2" xfId="45639"/>
    <cellStyle name="Comma 2 4 5 3 3" xfId="35953"/>
    <cellStyle name="Comma 2 4 5 4" xfId="40017"/>
    <cellStyle name="Comma 2 4 5 5" xfId="30331"/>
    <cellStyle name="Comma 2 4 5 6" xfId="20274"/>
    <cellStyle name="Comma 2 4 5 7" xfId="55531"/>
    <cellStyle name="Comma 2 4 6" xfId="3460"/>
    <cellStyle name="Comma 2 4 6 2" xfId="11868"/>
    <cellStyle name="Comma 2 4 6 2 2" xfId="43650"/>
    <cellStyle name="Comma 2 4 6 2 3" xfId="33964"/>
    <cellStyle name="Comma 2 4 6 2 4" xfId="23998"/>
    <cellStyle name="Comma 2 4 6 3" xfId="42680"/>
    <cellStyle name="Comma 2 4 6 4" xfId="32994"/>
    <cellStyle name="Comma 2 4 6 5" xfId="22937"/>
    <cellStyle name="Comma 2 4 7" xfId="9069"/>
    <cellStyle name="Comma 2 4 7 2" xfId="42976"/>
    <cellStyle name="Comma 2 4 7 3" xfId="33290"/>
    <cellStyle name="Comma 2 4 7 4" xfId="23233"/>
    <cellStyle name="Comma 2 4 8" xfId="25036"/>
    <cellStyle name="Comma 2 4 8 2" xfId="44432"/>
    <cellStyle name="Comma 2 4 8 3" xfId="34746"/>
    <cellStyle name="Comma 2 4 9" xfId="37217"/>
    <cellStyle name="Comma 2 5" xfId="386"/>
    <cellStyle name="Comma 2 5 10" xfId="6266"/>
    <cellStyle name="Comma 2 5 10 2" xfId="14673"/>
    <cellStyle name="Comma 2 5 10 2 2" xfId="40018"/>
    <cellStyle name="Comma 2 5 10 3" xfId="30332"/>
    <cellStyle name="Comma 2 5 10 4" xfId="20275"/>
    <cellStyle name="Comma 2 5 10 5" xfId="55532"/>
    <cellStyle name="Comma 2 5 11" xfId="3461"/>
    <cellStyle name="Comma 2 5 11 2" xfId="11869"/>
    <cellStyle name="Comma 2 5 11 2 2" xfId="44433"/>
    <cellStyle name="Comma 2 5 11 3" xfId="34747"/>
    <cellStyle name="Comma 2 5 11 4" xfId="25037"/>
    <cellStyle name="Comma 2 5 12" xfId="9070"/>
    <cellStyle name="Comma 2 5 12 2" xfId="37218"/>
    <cellStyle name="Comma 2 5 13" xfId="27532"/>
    <cellStyle name="Comma 2 5 14" xfId="46905"/>
    <cellStyle name="Comma 2 5 15" xfId="49710"/>
    <cellStyle name="Comma 2 5 16" xfId="17476"/>
    <cellStyle name="Comma 2 5 17" xfId="52733"/>
    <cellStyle name="Comma 2 5 2" xfId="387"/>
    <cellStyle name="Comma 2 5 2 10" xfId="3462"/>
    <cellStyle name="Comma 2 5 2 10 2" xfId="11870"/>
    <cellStyle name="Comma 2 5 2 10 2 2" xfId="42681"/>
    <cellStyle name="Comma 2 5 2 10 3" xfId="32995"/>
    <cellStyle name="Comma 2 5 2 10 4" xfId="22938"/>
    <cellStyle name="Comma 2 5 2 11" xfId="9071"/>
    <cellStyle name="Comma 2 5 2 11 2" xfId="42978"/>
    <cellStyle name="Comma 2 5 2 11 3" xfId="33292"/>
    <cellStyle name="Comma 2 5 2 11 4" xfId="23235"/>
    <cellStyle name="Comma 2 5 2 12" xfId="25038"/>
    <cellStyle name="Comma 2 5 2 12 2" xfId="44434"/>
    <cellStyle name="Comma 2 5 2 12 3" xfId="34748"/>
    <cellStyle name="Comma 2 5 2 13" xfId="37219"/>
    <cellStyle name="Comma 2 5 2 14" xfId="27533"/>
    <cellStyle name="Comma 2 5 2 15" xfId="46906"/>
    <cellStyle name="Comma 2 5 2 16" xfId="49711"/>
    <cellStyle name="Comma 2 5 2 17" xfId="17477"/>
    <cellStyle name="Comma 2 5 2 18" xfId="52369"/>
    <cellStyle name="Comma 2 5 2 19" xfId="52734"/>
    <cellStyle name="Comma 2 5 2 2" xfId="388"/>
    <cellStyle name="Comma 2 5 2 2 10" xfId="25039"/>
    <cellStyle name="Comma 2 5 2 2 10 2" xfId="44435"/>
    <cellStyle name="Comma 2 5 2 2 10 3" xfId="34749"/>
    <cellStyle name="Comma 2 5 2 2 11" xfId="37220"/>
    <cellStyle name="Comma 2 5 2 2 12" xfId="27534"/>
    <cellStyle name="Comma 2 5 2 2 13" xfId="46907"/>
    <cellStyle name="Comma 2 5 2 2 14" xfId="49712"/>
    <cellStyle name="Comma 2 5 2 2 15" xfId="17478"/>
    <cellStyle name="Comma 2 5 2 2 16" xfId="52370"/>
    <cellStyle name="Comma 2 5 2 2 17" xfId="52735"/>
    <cellStyle name="Comma 2 5 2 2 2" xfId="1620"/>
    <cellStyle name="Comma 2 5 2 2 2 10" xfId="53784"/>
    <cellStyle name="Comma 2 5 2 2 2 2" xfId="7318"/>
    <cellStyle name="Comma 2 5 2 2 2 2 2" xfId="15725"/>
    <cellStyle name="Comma 2 5 2 2 2 2 2 2" xfId="46520"/>
    <cellStyle name="Comma 2 5 2 2 2 2 2 3" xfId="36834"/>
    <cellStyle name="Comma 2 5 2 2 2 2 2 4" xfId="27147"/>
    <cellStyle name="Comma 2 5 2 2 2 2 3" xfId="25930"/>
    <cellStyle name="Comma 2 5 2 2 2 2 3 2" xfId="45320"/>
    <cellStyle name="Comma 2 5 2 2 2 2 3 3" xfId="35634"/>
    <cellStyle name="Comma 2 5 2 2 2 2 4" xfId="41070"/>
    <cellStyle name="Comma 2 5 2 2 2 2 5" xfId="31384"/>
    <cellStyle name="Comma 2 5 2 2 2 2 6" xfId="21327"/>
    <cellStyle name="Comma 2 5 2 2 2 2 7" xfId="56584"/>
    <cellStyle name="Comma 2 5 2 2 2 3" xfId="4513"/>
    <cellStyle name="Comma 2 5 2 2 2 3 2" xfId="12921"/>
    <cellStyle name="Comma 2 5 2 2 2 3 2 2" xfId="45927"/>
    <cellStyle name="Comma 2 5 2 2 2 3 2 3" xfId="36241"/>
    <cellStyle name="Comma 2 5 2 2 2 3 2 4" xfId="26553"/>
    <cellStyle name="Comma 2 5 2 2 2 3 3" xfId="43651"/>
    <cellStyle name="Comma 2 5 2 2 2 3 4" xfId="33965"/>
    <cellStyle name="Comma 2 5 2 2 2 3 5" xfId="23999"/>
    <cellStyle name="Comma 2 5 2 2 2 4" xfId="10121"/>
    <cellStyle name="Comma 2 5 2 2 2 4 2" xfId="44727"/>
    <cellStyle name="Comma 2 5 2 2 2 4 3" xfId="35041"/>
    <cellStyle name="Comma 2 5 2 2 2 4 4" xfId="25332"/>
    <cellStyle name="Comma 2 5 2 2 2 5" xfId="38269"/>
    <cellStyle name="Comma 2 5 2 2 2 6" xfId="28583"/>
    <cellStyle name="Comma 2 5 2 2 2 7" xfId="47958"/>
    <cellStyle name="Comma 2 5 2 2 2 8" xfId="50761"/>
    <cellStyle name="Comma 2 5 2 2 2 9" xfId="18527"/>
    <cellStyle name="Comma 2 5 2 2 3" xfId="1025"/>
    <cellStyle name="Comma 2 5 2 2 3 10" xfId="53230"/>
    <cellStyle name="Comma 2 5 2 2 3 2" xfId="6764"/>
    <cellStyle name="Comma 2 5 2 2 3 2 2" xfId="15171"/>
    <cellStyle name="Comma 2 5 2 2 3 2 2 2" xfId="46234"/>
    <cellStyle name="Comma 2 5 2 2 3 2 2 3" xfId="36548"/>
    <cellStyle name="Comma 2 5 2 2 3 2 2 4" xfId="26861"/>
    <cellStyle name="Comma 2 5 2 2 3 2 3" xfId="40516"/>
    <cellStyle name="Comma 2 5 2 2 3 2 4" xfId="30830"/>
    <cellStyle name="Comma 2 5 2 2 3 2 5" xfId="20773"/>
    <cellStyle name="Comma 2 5 2 2 3 2 6" xfId="56030"/>
    <cellStyle name="Comma 2 5 2 2 3 3" xfId="3959"/>
    <cellStyle name="Comma 2 5 2 2 3 3 2" xfId="12367"/>
    <cellStyle name="Comma 2 5 2 2 3 3 2 2" xfId="43652"/>
    <cellStyle name="Comma 2 5 2 2 3 3 3" xfId="33966"/>
    <cellStyle name="Comma 2 5 2 2 3 3 4" xfId="24000"/>
    <cellStyle name="Comma 2 5 2 2 3 4" xfId="9567"/>
    <cellStyle name="Comma 2 5 2 2 3 4 2" xfId="45034"/>
    <cellStyle name="Comma 2 5 2 2 3 4 3" xfId="35348"/>
    <cellStyle name="Comma 2 5 2 2 3 4 4" xfId="25643"/>
    <cellStyle name="Comma 2 5 2 2 3 5" xfId="37715"/>
    <cellStyle name="Comma 2 5 2 2 3 6" xfId="28029"/>
    <cellStyle name="Comma 2 5 2 2 3 7" xfId="47404"/>
    <cellStyle name="Comma 2 5 2 2 3 8" xfId="50207"/>
    <cellStyle name="Comma 2 5 2 2 3 9" xfId="17973"/>
    <cellStyle name="Comma 2 5 2 2 4" xfId="2094"/>
    <cellStyle name="Comma 2 5 2 2 4 10" xfId="54214"/>
    <cellStyle name="Comma 2 5 2 2 4 2" xfId="7748"/>
    <cellStyle name="Comma 2 5 2 2 4 2 2" xfId="16155"/>
    <cellStyle name="Comma 2 5 2 2 4 2 2 2" xfId="41500"/>
    <cellStyle name="Comma 2 5 2 2 4 2 3" xfId="31814"/>
    <cellStyle name="Comma 2 5 2 2 4 2 4" xfId="21757"/>
    <cellStyle name="Comma 2 5 2 2 4 2 5" xfId="57014"/>
    <cellStyle name="Comma 2 5 2 2 4 3" xfId="4943"/>
    <cellStyle name="Comma 2 5 2 2 4 3 2" xfId="13351"/>
    <cellStyle name="Comma 2 5 2 2 4 3 2 2" xfId="43653"/>
    <cellStyle name="Comma 2 5 2 2 4 3 3" xfId="33967"/>
    <cellStyle name="Comma 2 5 2 2 4 3 4" xfId="24001"/>
    <cellStyle name="Comma 2 5 2 2 4 4" xfId="10551"/>
    <cellStyle name="Comma 2 5 2 2 4 4 2" xfId="45642"/>
    <cellStyle name="Comma 2 5 2 2 4 4 3" xfId="35956"/>
    <cellStyle name="Comma 2 5 2 2 4 4 4" xfId="26268"/>
    <cellStyle name="Comma 2 5 2 2 4 5" xfId="38699"/>
    <cellStyle name="Comma 2 5 2 2 4 6" xfId="29013"/>
    <cellStyle name="Comma 2 5 2 2 4 7" xfId="48388"/>
    <cellStyle name="Comma 2 5 2 2 4 8" xfId="51191"/>
    <cellStyle name="Comma 2 5 2 2 4 9" xfId="18957"/>
    <cellStyle name="Comma 2 5 2 2 5" xfId="2586"/>
    <cellStyle name="Comma 2 5 2 2 5 2" xfId="8209"/>
    <cellStyle name="Comma 2 5 2 2 5 2 2" xfId="16616"/>
    <cellStyle name="Comma 2 5 2 2 5 2 2 2" xfId="41961"/>
    <cellStyle name="Comma 2 5 2 2 5 2 3" xfId="32275"/>
    <cellStyle name="Comma 2 5 2 2 5 2 4" xfId="22218"/>
    <cellStyle name="Comma 2 5 2 2 5 2 5" xfId="57475"/>
    <cellStyle name="Comma 2 5 2 2 5 3" xfId="5404"/>
    <cellStyle name="Comma 2 5 2 2 5 3 2" xfId="13812"/>
    <cellStyle name="Comma 2 5 2 2 5 3 2 2" xfId="43654"/>
    <cellStyle name="Comma 2 5 2 2 5 3 3" xfId="33968"/>
    <cellStyle name="Comma 2 5 2 2 5 3 4" xfId="24002"/>
    <cellStyle name="Comma 2 5 2 2 5 4" xfId="11009"/>
    <cellStyle name="Comma 2 5 2 2 5 4 2" xfId="39157"/>
    <cellStyle name="Comma 2 5 2 2 5 5" xfId="29471"/>
    <cellStyle name="Comma 2 5 2 2 5 6" xfId="48847"/>
    <cellStyle name="Comma 2 5 2 2 5 7" xfId="51649"/>
    <cellStyle name="Comma 2 5 2 2 5 8" xfId="19415"/>
    <cellStyle name="Comma 2 5 2 2 5 9" xfId="54672"/>
    <cellStyle name="Comma 2 5 2 2 6" xfId="3014"/>
    <cellStyle name="Comma 2 5 2 2 6 2" xfId="8637"/>
    <cellStyle name="Comma 2 5 2 2 6 2 2" xfId="17044"/>
    <cellStyle name="Comma 2 5 2 2 6 2 2 2" xfId="42389"/>
    <cellStyle name="Comma 2 5 2 2 6 2 3" xfId="32703"/>
    <cellStyle name="Comma 2 5 2 2 6 2 4" xfId="22646"/>
    <cellStyle name="Comma 2 5 2 2 6 2 5" xfId="57903"/>
    <cellStyle name="Comma 2 5 2 2 6 3" xfId="5832"/>
    <cellStyle name="Comma 2 5 2 2 6 3 2" xfId="14240"/>
    <cellStyle name="Comma 2 5 2 2 6 3 3" xfId="39585"/>
    <cellStyle name="Comma 2 5 2 2 6 4" xfId="11437"/>
    <cellStyle name="Comma 2 5 2 2 6 4 2" xfId="29899"/>
    <cellStyle name="Comma 2 5 2 2 6 5" xfId="49275"/>
    <cellStyle name="Comma 2 5 2 2 6 6" xfId="52077"/>
    <cellStyle name="Comma 2 5 2 2 6 7" xfId="19843"/>
    <cellStyle name="Comma 2 5 2 2 6 8" xfId="55100"/>
    <cellStyle name="Comma 2 5 2 2 7" xfId="6268"/>
    <cellStyle name="Comma 2 5 2 2 7 2" xfId="14675"/>
    <cellStyle name="Comma 2 5 2 2 7 2 2" xfId="40020"/>
    <cellStyle name="Comma 2 5 2 2 7 3" xfId="30334"/>
    <cellStyle name="Comma 2 5 2 2 7 4" xfId="20277"/>
    <cellStyle name="Comma 2 5 2 2 7 5" xfId="55534"/>
    <cellStyle name="Comma 2 5 2 2 8" xfId="3463"/>
    <cellStyle name="Comma 2 5 2 2 8 2" xfId="11871"/>
    <cellStyle name="Comma 2 5 2 2 8 2 2" xfId="42682"/>
    <cellStyle name="Comma 2 5 2 2 8 3" xfId="32996"/>
    <cellStyle name="Comma 2 5 2 2 8 4" xfId="22939"/>
    <cellStyle name="Comma 2 5 2 2 9" xfId="9072"/>
    <cellStyle name="Comma 2 5 2 2 9 2" xfId="42979"/>
    <cellStyle name="Comma 2 5 2 2 9 3" xfId="33293"/>
    <cellStyle name="Comma 2 5 2 2 9 4" xfId="23236"/>
    <cellStyle name="Comma 2 5 2 20" xfId="58123"/>
    <cellStyle name="Comma 2 5 2 3" xfId="389"/>
    <cellStyle name="Comma 2 5 2 3 10" xfId="25040"/>
    <cellStyle name="Comma 2 5 2 3 10 2" xfId="44436"/>
    <cellStyle name="Comma 2 5 2 3 10 3" xfId="34750"/>
    <cellStyle name="Comma 2 5 2 3 11" xfId="37221"/>
    <cellStyle name="Comma 2 5 2 3 12" xfId="27535"/>
    <cellStyle name="Comma 2 5 2 3 13" xfId="46908"/>
    <cellStyle name="Comma 2 5 2 3 14" xfId="49713"/>
    <cellStyle name="Comma 2 5 2 3 15" xfId="17479"/>
    <cellStyle name="Comma 2 5 2 3 16" xfId="52371"/>
    <cellStyle name="Comma 2 5 2 3 17" xfId="52736"/>
    <cellStyle name="Comma 2 5 2 3 2" xfId="1621"/>
    <cellStyle name="Comma 2 5 2 3 2 10" xfId="53785"/>
    <cellStyle name="Comma 2 5 2 3 2 2" xfId="7319"/>
    <cellStyle name="Comma 2 5 2 3 2 2 2" xfId="15726"/>
    <cellStyle name="Comma 2 5 2 3 2 2 2 2" xfId="46521"/>
    <cellStyle name="Comma 2 5 2 3 2 2 2 3" xfId="36835"/>
    <cellStyle name="Comma 2 5 2 3 2 2 2 4" xfId="27148"/>
    <cellStyle name="Comma 2 5 2 3 2 2 3" xfId="25931"/>
    <cellStyle name="Comma 2 5 2 3 2 2 3 2" xfId="45321"/>
    <cellStyle name="Comma 2 5 2 3 2 2 3 3" xfId="35635"/>
    <cellStyle name="Comma 2 5 2 3 2 2 4" xfId="41071"/>
    <cellStyle name="Comma 2 5 2 3 2 2 5" xfId="31385"/>
    <cellStyle name="Comma 2 5 2 3 2 2 6" xfId="21328"/>
    <cellStyle name="Comma 2 5 2 3 2 2 7" xfId="56585"/>
    <cellStyle name="Comma 2 5 2 3 2 3" xfId="4514"/>
    <cellStyle name="Comma 2 5 2 3 2 3 2" xfId="12922"/>
    <cellStyle name="Comma 2 5 2 3 2 3 2 2" xfId="45928"/>
    <cellStyle name="Comma 2 5 2 3 2 3 2 3" xfId="36242"/>
    <cellStyle name="Comma 2 5 2 3 2 3 2 4" xfId="26554"/>
    <cellStyle name="Comma 2 5 2 3 2 3 3" xfId="43655"/>
    <cellStyle name="Comma 2 5 2 3 2 3 4" xfId="33969"/>
    <cellStyle name="Comma 2 5 2 3 2 3 5" xfId="24003"/>
    <cellStyle name="Comma 2 5 2 3 2 4" xfId="10122"/>
    <cellStyle name="Comma 2 5 2 3 2 4 2" xfId="44728"/>
    <cellStyle name="Comma 2 5 2 3 2 4 3" xfId="35042"/>
    <cellStyle name="Comma 2 5 2 3 2 4 4" xfId="25333"/>
    <cellStyle name="Comma 2 5 2 3 2 5" xfId="38270"/>
    <cellStyle name="Comma 2 5 2 3 2 6" xfId="28584"/>
    <cellStyle name="Comma 2 5 2 3 2 7" xfId="47959"/>
    <cellStyle name="Comma 2 5 2 3 2 8" xfId="50762"/>
    <cellStyle name="Comma 2 5 2 3 2 9" xfId="18528"/>
    <cellStyle name="Comma 2 5 2 3 3" xfId="1026"/>
    <cellStyle name="Comma 2 5 2 3 3 10" xfId="53231"/>
    <cellStyle name="Comma 2 5 2 3 3 2" xfId="6765"/>
    <cellStyle name="Comma 2 5 2 3 3 2 2" xfId="15172"/>
    <cellStyle name="Comma 2 5 2 3 3 2 2 2" xfId="46235"/>
    <cellStyle name="Comma 2 5 2 3 3 2 2 3" xfId="36549"/>
    <cellStyle name="Comma 2 5 2 3 3 2 2 4" xfId="26862"/>
    <cellStyle name="Comma 2 5 2 3 3 2 3" xfId="40517"/>
    <cellStyle name="Comma 2 5 2 3 3 2 4" xfId="30831"/>
    <cellStyle name="Comma 2 5 2 3 3 2 5" xfId="20774"/>
    <cellStyle name="Comma 2 5 2 3 3 2 6" xfId="56031"/>
    <cellStyle name="Comma 2 5 2 3 3 3" xfId="3960"/>
    <cellStyle name="Comma 2 5 2 3 3 3 2" xfId="12368"/>
    <cellStyle name="Comma 2 5 2 3 3 3 2 2" xfId="43656"/>
    <cellStyle name="Comma 2 5 2 3 3 3 3" xfId="33970"/>
    <cellStyle name="Comma 2 5 2 3 3 3 4" xfId="24004"/>
    <cellStyle name="Comma 2 5 2 3 3 4" xfId="9568"/>
    <cellStyle name="Comma 2 5 2 3 3 4 2" xfId="45035"/>
    <cellStyle name="Comma 2 5 2 3 3 4 3" xfId="35349"/>
    <cellStyle name="Comma 2 5 2 3 3 4 4" xfId="25644"/>
    <cellStyle name="Comma 2 5 2 3 3 5" xfId="37716"/>
    <cellStyle name="Comma 2 5 2 3 3 6" xfId="28030"/>
    <cellStyle name="Comma 2 5 2 3 3 7" xfId="47405"/>
    <cellStyle name="Comma 2 5 2 3 3 8" xfId="50208"/>
    <cellStyle name="Comma 2 5 2 3 3 9" xfId="17974"/>
    <cellStyle name="Comma 2 5 2 3 4" xfId="2095"/>
    <cellStyle name="Comma 2 5 2 3 4 2" xfId="7749"/>
    <cellStyle name="Comma 2 5 2 3 4 2 2" xfId="16156"/>
    <cellStyle name="Comma 2 5 2 3 4 2 2 2" xfId="41501"/>
    <cellStyle name="Comma 2 5 2 3 4 2 3" xfId="31815"/>
    <cellStyle name="Comma 2 5 2 3 4 2 4" xfId="21758"/>
    <cellStyle name="Comma 2 5 2 3 4 2 5" xfId="57015"/>
    <cellStyle name="Comma 2 5 2 3 4 3" xfId="4944"/>
    <cellStyle name="Comma 2 5 2 3 4 3 2" xfId="13352"/>
    <cellStyle name="Comma 2 5 2 3 4 3 2 2" xfId="45643"/>
    <cellStyle name="Comma 2 5 2 3 4 3 3" xfId="35957"/>
    <cellStyle name="Comma 2 5 2 3 4 3 4" xfId="26269"/>
    <cellStyle name="Comma 2 5 2 3 4 4" xfId="10552"/>
    <cellStyle name="Comma 2 5 2 3 4 4 2" xfId="38700"/>
    <cellStyle name="Comma 2 5 2 3 4 5" xfId="29014"/>
    <cellStyle name="Comma 2 5 2 3 4 6" xfId="48389"/>
    <cellStyle name="Comma 2 5 2 3 4 7" xfId="51192"/>
    <cellStyle name="Comma 2 5 2 3 4 8" xfId="18958"/>
    <cellStyle name="Comma 2 5 2 3 4 9" xfId="54215"/>
    <cellStyle name="Comma 2 5 2 3 5" xfId="2587"/>
    <cellStyle name="Comma 2 5 2 3 5 2" xfId="8210"/>
    <cellStyle name="Comma 2 5 2 3 5 2 2" xfId="16617"/>
    <cellStyle name="Comma 2 5 2 3 5 2 2 2" xfId="41962"/>
    <cellStyle name="Comma 2 5 2 3 5 2 3" xfId="32276"/>
    <cellStyle name="Comma 2 5 2 3 5 2 4" xfId="22219"/>
    <cellStyle name="Comma 2 5 2 3 5 2 5" xfId="57476"/>
    <cellStyle name="Comma 2 5 2 3 5 3" xfId="5405"/>
    <cellStyle name="Comma 2 5 2 3 5 3 2" xfId="13813"/>
    <cellStyle name="Comma 2 5 2 3 5 3 3" xfId="39158"/>
    <cellStyle name="Comma 2 5 2 3 5 4" xfId="11010"/>
    <cellStyle name="Comma 2 5 2 3 5 4 2" xfId="29472"/>
    <cellStyle name="Comma 2 5 2 3 5 5" xfId="48848"/>
    <cellStyle name="Comma 2 5 2 3 5 6" xfId="51650"/>
    <cellStyle name="Comma 2 5 2 3 5 7" xfId="19416"/>
    <cellStyle name="Comma 2 5 2 3 5 8" xfId="54673"/>
    <cellStyle name="Comma 2 5 2 3 6" xfId="3015"/>
    <cellStyle name="Comma 2 5 2 3 6 2" xfId="8638"/>
    <cellStyle name="Comma 2 5 2 3 6 2 2" xfId="17045"/>
    <cellStyle name="Comma 2 5 2 3 6 2 2 2" xfId="42390"/>
    <cellStyle name="Comma 2 5 2 3 6 2 3" xfId="32704"/>
    <cellStyle name="Comma 2 5 2 3 6 2 4" xfId="22647"/>
    <cellStyle name="Comma 2 5 2 3 6 2 5" xfId="57904"/>
    <cellStyle name="Comma 2 5 2 3 6 3" xfId="5833"/>
    <cellStyle name="Comma 2 5 2 3 6 3 2" xfId="14241"/>
    <cellStyle name="Comma 2 5 2 3 6 3 3" xfId="39586"/>
    <cellStyle name="Comma 2 5 2 3 6 4" xfId="11438"/>
    <cellStyle name="Comma 2 5 2 3 6 4 2" xfId="29900"/>
    <cellStyle name="Comma 2 5 2 3 6 5" xfId="49276"/>
    <cellStyle name="Comma 2 5 2 3 6 6" xfId="52078"/>
    <cellStyle name="Comma 2 5 2 3 6 7" xfId="19844"/>
    <cellStyle name="Comma 2 5 2 3 6 8" xfId="55101"/>
    <cellStyle name="Comma 2 5 2 3 7" xfId="6269"/>
    <cellStyle name="Comma 2 5 2 3 7 2" xfId="14676"/>
    <cellStyle name="Comma 2 5 2 3 7 2 2" xfId="40021"/>
    <cellStyle name="Comma 2 5 2 3 7 3" xfId="30335"/>
    <cellStyle name="Comma 2 5 2 3 7 4" xfId="20278"/>
    <cellStyle name="Comma 2 5 2 3 7 5" xfId="55535"/>
    <cellStyle name="Comma 2 5 2 3 8" xfId="3464"/>
    <cellStyle name="Comma 2 5 2 3 8 2" xfId="11872"/>
    <cellStyle name="Comma 2 5 2 3 8 2 2" xfId="42683"/>
    <cellStyle name="Comma 2 5 2 3 8 3" xfId="32997"/>
    <cellStyle name="Comma 2 5 2 3 8 4" xfId="22940"/>
    <cellStyle name="Comma 2 5 2 3 9" xfId="9073"/>
    <cellStyle name="Comma 2 5 2 3 9 2" xfId="42980"/>
    <cellStyle name="Comma 2 5 2 3 9 3" xfId="33294"/>
    <cellStyle name="Comma 2 5 2 3 9 4" xfId="23237"/>
    <cellStyle name="Comma 2 5 2 4" xfId="1619"/>
    <cellStyle name="Comma 2 5 2 4 10" xfId="53783"/>
    <cellStyle name="Comma 2 5 2 4 2" xfId="7317"/>
    <cellStyle name="Comma 2 5 2 4 2 2" xfId="15724"/>
    <cellStyle name="Comma 2 5 2 4 2 2 2" xfId="46519"/>
    <cellStyle name="Comma 2 5 2 4 2 2 3" xfId="36833"/>
    <cellStyle name="Comma 2 5 2 4 2 2 4" xfId="27146"/>
    <cellStyle name="Comma 2 5 2 4 2 3" xfId="25929"/>
    <cellStyle name="Comma 2 5 2 4 2 3 2" xfId="45319"/>
    <cellStyle name="Comma 2 5 2 4 2 3 3" xfId="35633"/>
    <cellStyle name="Comma 2 5 2 4 2 4" xfId="41069"/>
    <cellStyle name="Comma 2 5 2 4 2 5" xfId="31383"/>
    <cellStyle name="Comma 2 5 2 4 2 6" xfId="21326"/>
    <cellStyle name="Comma 2 5 2 4 2 7" xfId="56583"/>
    <cellStyle name="Comma 2 5 2 4 3" xfId="4512"/>
    <cellStyle name="Comma 2 5 2 4 3 2" xfId="12920"/>
    <cellStyle name="Comma 2 5 2 4 3 2 2" xfId="45926"/>
    <cellStyle name="Comma 2 5 2 4 3 2 3" xfId="36240"/>
    <cellStyle name="Comma 2 5 2 4 3 2 4" xfId="26552"/>
    <cellStyle name="Comma 2 5 2 4 3 3" xfId="43657"/>
    <cellStyle name="Comma 2 5 2 4 3 4" xfId="33971"/>
    <cellStyle name="Comma 2 5 2 4 3 5" xfId="24005"/>
    <cellStyle name="Comma 2 5 2 4 4" xfId="10120"/>
    <cellStyle name="Comma 2 5 2 4 4 2" xfId="44726"/>
    <cellStyle name="Comma 2 5 2 4 4 3" xfId="35040"/>
    <cellStyle name="Comma 2 5 2 4 4 4" xfId="25331"/>
    <cellStyle name="Comma 2 5 2 4 5" xfId="38268"/>
    <cellStyle name="Comma 2 5 2 4 6" xfId="28582"/>
    <cellStyle name="Comma 2 5 2 4 7" xfId="47957"/>
    <cellStyle name="Comma 2 5 2 4 8" xfId="50760"/>
    <cellStyle name="Comma 2 5 2 4 9" xfId="18526"/>
    <cellStyle name="Comma 2 5 2 5" xfId="1024"/>
    <cellStyle name="Comma 2 5 2 5 10" xfId="53229"/>
    <cellStyle name="Comma 2 5 2 5 2" xfId="6763"/>
    <cellStyle name="Comma 2 5 2 5 2 2" xfId="15170"/>
    <cellStyle name="Comma 2 5 2 5 2 2 2" xfId="46233"/>
    <cellStyle name="Comma 2 5 2 5 2 2 3" xfId="36547"/>
    <cellStyle name="Comma 2 5 2 5 2 2 4" xfId="26860"/>
    <cellStyle name="Comma 2 5 2 5 2 3" xfId="40515"/>
    <cellStyle name="Comma 2 5 2 5 2 4" xfId="30829"/>
    <cellStyle name="Comma 2 5 2 5 2 5" xfId="20772"/>
    <cellStyle name="Comma 2 5 2 5 2 6" xfId="56029"/>
    <cellStyle name="Comma 2 5 2 5 3" xfId="3958"/>
    <cellStyle name="Comma 2 5 2 5 3 2" xfId="12366"/>
    <cellStyle name="Comma 2 5 2 5 3 2 2" xfId="43658"/>
    <cellStyle name="Comma 2 5 2 5 3 3" xfId="33972"/>
    <cellStyle name="Comma 2 5 2 5 3 4" xfId="24006"/>
    <cellStyle name="Comma 2 5 2 5 4" xfId="9566"/>
    <cellStyle name="Comma 2 5 2 5 4 2" xfId="45033"/>
    <cellStyle name="Comma 2 5 2 5 4 3" xfId="35347"/>
    <cellStyle name="Comma 2 5 2 5 4 4" xfId="25642"/>
    <cellStyle name="Comma 2 5 2 5 5" xfId="37714"/>
    <cellStyle name="Comma 2 5 2 5 6" xfId="28028"/>
    <cellStyle name="Comma 2 5 2 5 7" xfId="47403"/>
    <cellStyle name="Comma 2 5 2 5 8" xfId="50206"/>
    <cellStyle name="Comma 2 5 2 5 9" xfId="17972"/>
    <cellStyle name="Comma 2 5 2 6" xfId="2093"/>
    <cellStyle name="Comma 2 5 2 6 10" xfId="54213"/>
    <cellStyle name="Comma 2 5 2 6 2" xfId="7747"/>
    <cellStyle name="Comma 2 5 2 6 2 2" xfId="16154"/>
    <cellStyle name="Comma 2 5 2 6 2 2 2" xfId="41499"/>
    <cellStyle name="Comma 2 5 2 6 2 3" xfId="31813"/>
    <cellStyle name="Comma 2 5 2 6 2 4" xfId="21756"/>
    <cellStyle name="Comma 2 5 2 6 2 5" xfId="57013"/>
    <cellStyle name="Comma 2 5 2 6 3" xfId="4942"/>
    <cellStyle name="Comma 2 5 2 6 3 2" xfId="13350"/>
    <cellStyle name="Comma 2 5 2 6 3 2 2" xfId="43659"/>
    <cellStyle name="Comma 2 5 2 6 3 3" xfId="33973"/>
    <cellStyle name="Comma 2 5 2 6 3 4" xfId="24007"/>
    <cellStyle name="Comma 2 5 2 6 4" xfId="10550"/>
    <cellStyle name="Comma 2 5 2 6 4 2" xfId="45641"/>
    <cellStyle name="Comma 2 5 2 6 4 3" xfId="35955"/>
    <cellStyle name="Comma 2 5 2 6 4 4" xfId="26267"/>
    <cellStyle name="Comma 2 5 2 6 5" xfId="38698"/>
    <cellStyle name="Comma 2 5 2 6 6" xfId="29012"/>
    <cellStyle name="Comma 2 5 2 6 7" xfId="48387"/>
    <cellStyle name="Comma 2 5 2 6 8" xfId="51190"/>
    <cellStyle name="Comma 2 5 2 6 9" xfId="18956"/>
    <cellStyle name="Comma 2 5 2 7" xfId="2585"/>
    <cellStyle name="Comma 2 5 2 7 2" xfId="8208"/>
    <cellStyle name="Comma 2 5 2 7 2 2" xfId="16615"/>
    <cellStyle name="Comma 2 5 2 7 2 2 2" xfId="41960"/>
    <cellStyle name="Comma 2 5 2 7 2 3" xfId="32274"/>
    <cellStyle name="Comma 2 5 2 7 2 4" xfId="22217"/>
    <cellStyle name="Comma 2 5 2 7 2 5" xfId="57474"/>
    <cellStyle name="Comma 2 5 2 7 3" xfId="5403"/>
    <cellStyle name="Comma 2 5 2 7 3 2" xfId="13811"/>
    <cellStyle name="Comma 2 5 2 7 3 2 2" xfId="43660"/>
    <cellStyle name="Comma 2 5 2 7 3 3" xfId="33974"/>
    <cellStyle name="Comma 2 5 2 7 3 4" xfId="24008"/>
    <cellStyle name="Comma 2 5 2 7 4" xfId="11008"/>
    <cellStyle name="Comma 2 5 2 7 4 2" xfId="39156"/>
    <cellStyle name="Comma 2 5 2 7 5" xfId="29470"/>
    <cellStyle name="Comma 2 5 2 7 6" xfId="48846"/>
    <cellStyle name="Comma 2 5 2 7 7" xfId="51648"/>
    <cellStyle name="Comma 2 5 2 7 8" xfId="19414"/>
    <cellStyle name="Comma 2 5 2 7 9" xfId="54671"/>
    <cellStyle name="Comma 2 5 2 8" xfId="3013"/>
    <cellStyle name="Comma 2 5 2 8 2" xfId="8636"/>
    <cellStyle name="Comma 2 5 2 8 2 2" xfId="17043"/>
    <cellStyle name="Comma 2 5 2 8 2 2 2" xfId="42388"/>
    <cellStyle name="Comma 2 5 2 8 2 3" xfId="32702"/>
    <cellStyle name="Comma 2 5 2 8 2 4" xfId="22645"/>
    <cellStyle name="Comma 2 5 2 8 2 5" xfId="57902"/>
    <cellStyle name="Comma 2 5 2 8 3" xfId="5831"/>
    <cellStyle name="Comma 2 5 2 8 3 2" xfId="14239"/>
    <cellStyle name="Comma 2 5 2 8 3 3" xfId="39584"/>
    <cellStyle name="Comma 2 5 2 8 4" xfId="11436"/>
    <cellStyle name="Comma 2 5 2 8 4 2" xfId="29898"/>
    <cellStyle name="Comma 2 5 2 8 5" xfId="49274"/>
    <cellStyle name="Comma 2 5 2 8 6" xfId="52076"/>
    <cellStyle name="Comma 2 5 2 8 7" xfId="19842"/>
    <cellStyle name="Comma 2 5 2 8 8" xfId="55099"/>
    <cellStyle name="Comma 2 5 2 9" xfId="6267"/>
    <cellStyle name="Comma 2 5 2 9 2" xfId="14674"/>
    <cellStyle name="Comma 2 5 2 9 2 2" xfId="40019"/>
    <cellStyle name="Comma 2 5 2 9 3" xfId="30333"/>
    <cellStyle name="Comma 2 5 2 9 4" xfId="20276"/>
    <cellStyle name="Comma 2 5 2 9 5" xfId="55533"/>
    <cellStyle name="Comma 2 5 3" xfId="390"/>
    <cellStyle name="Comma 2 5 3 10" xfId="9074"/>
    <cellStyle name="Comma 2 5 3 10 2" xfId="42981"/>
    <cellStyle name="Comma 2 5 3 10 3" xfId="33295"/>
    <cellStyle name="Comma 2 5 3 10 4" xfId="23238"/>
    <cellStyle name="Comma 2 5 3 11" xfId="25041"/>
    <cellStyle name="Comma 2 5 3 11 2" xfId="44437"/>
    <cellStyle name="Comma 2 5 3 11 3" xfId="34751"/>
    <cellStyle name="Comma 2 5 3 12" xfId="37222"/>
    <cellStyle name="Comma 2 5 3 13" xfId="27536"/>
    <cellStyle name="Comma 2 5 3 14" xfId="46909"/>
    <cellStyle name="Comma 2 5 3 15" xfId="49714"/>
    <cellStyle name="Comma 2 5 3 16" xfId="17480"/>
    <cellStyle name="Comma 2 5 3 17" xfId="52372"/>
    <cellStyle name="Comma 2 5 3 18" xfId="52737"/>
    <cellStyle name="Comma 2 5 3 2" xfId="31"/>
    <cellStyle name="Comma 2 5 3 2 2" xfId="140"/>
    <cellStyle name="Comma 2 5 3 2 2 10" xfId="3018"/>
    <cellStyle name="Comma 2 5 3 2 2 10 2" xfId="8641"/>
    <cellStyle name="Comma 2 5 3 2 2 10 2 2" xfId="17048"/>
    <cellStyle name="Comma 2 5 3 2 2 10 2 2 2" xfId="42393"/>
    <cellStyle name="Comma 2 5 3 2 2 10 2 3" xfId="32707"/>
    <cellStyle name="Comma 2 5 3 2 2 10 2 4" xfId="22650"/>
    <cellStyle name="Comma 2 5 3 2 2 10 2 5" xfId="57907"/>
    <cellStyle name="Comma 2 5 3 2 2 10 3" xfId="5836"/>
    <cellStyle name="Comma 2 5 3 2 2 10 3 2" xfId="14244"/>
    <cellStyle name="Comma 2 5 3 2 2 10 3 3" xfId="39589"/>
    <cellStyle name="Comma 2 5 3 2 2 10 4" xfId="11441"/>
    <cellStyle name="Comma 2 5 3 2 2 10 4 2" xfId="29903"/>
    <cellStyle name="Comma 2 5 3 2 2 10 5" xfId="49279"/>
    <cellStyle name="Comma 2 5 3 2 2 10 6" xfId="52081"/>
    <cellStyle name="Comma 2 5 3 2 2 10 7" xfId="19847"/>
    <cellStyle name="Comma 2 5 3 2 2 10 8" xfId="55104"/>
    <cellStyle name="Comma 2 5 3 2 2 11" xfId="6034"/>
    <cellStyle name="Comma 2 5 3 2 2 11 2" xfId="14441"/>
    <cellStyle name="Comma 2 5 3 2 2 11 2 2" xfId="39786"/>
    <cellStyle name="Comma 2 5 3 2 2 11 3" xfId="30100"/>
    <cellStyle name="Comma 2 5 3 2 2 11 4" xfId="20043"/>
    <cellStyle name="Comma 2 5 3 2 2 11 5" xfId="55300"/>
    <cellStyle name="Comma 2 5 3 2 2 12" xfId="3229"/>
    <cellStyle name="Comma 2 5 3 2 2 12 2" xfId="11637"/>
    <cellStyle name="Comma 2 5 3 2 2 12 2 2" xfId="42685"/>
    <cellStyle name="Comma 2 5 3 2 2 12 3" xfId="32999"/>
    <cellStyle name="Comma 2 5 3 2 2 12 4" xfId="22942"/>
    <cellStyle name="Comma 2 5 3 2 2 13" xfId="8841"/>
    <cellStyle name="Comma 2 5 3 2 2 13 2" xfId="42983"/>
    <cellStyle name="Comma 2 5 3 2 2 13 3" xfId="33297"/>
    <cellStyle name="Comma 2 5 3 2 2 13 4" xfId="23240"/>
    <cellStyle name="Comma 2 5 3 2 2 14" xfId="25043"/>
    <cellStyle name="Comma 2 5 3 2 2 14 2" xfId="44439"/>
    <cellStyle name="Comma 2 5 3 2 2 14 3" xfId="34753"/>
    <cellStyle name="Comma 2 5 3 2 2 15" xfId="36989"/>
    <cellStyle name="Comma 2 5 3 2 2 16" xfId="27303"/>
    <cellStyle name="Comma 2 5 3 2 2 17" xfId="46676"/>
    <cellStyle name="Comma 2 5 3 2 2 18" xfId="49481"/>
    <cellStyle name="Comma 2 5 3 2 2 19" xfId="17247"/>
    <cellStyle name="Comma 2 5 3 2 2 2" xfId="392"/>
    <cellStyle name="Comma 2 5 3 2 2 2 10" xfId="17482"/>
    <cellStyle name="Comma 2 5 3 2 2 2 11" xfId="52739"/>
    <cellStyle name="Comma 2 5 3 2 2 2 2" xfId="1029"/>
    <cellStyle name="Comma 2 5 3 2 2 2 2 2" xfId="6768"/>
    <cellStyle name="Comma 2 5 3 2 2 2 2 2 2" xfId="15175"/>
    <cellStyle name="Comma 2 5 3 2 2 2 2 2 2 2" xfId="46523"/>
    <cellStyle name="Comma 2 5 3 2 2 2 2 2 2 3" xfId="36837"/>
    <cellStyle name="Comma 2 5 3 2 2 2 2 2 2 4" xfId="27150"/>
    <cellStyle name="Comma 2 5 3 2 2 2 2 2 3" xfId="40520"/>
    <cellStyle name="Comma 2 5 3 2 2 2 2 2 4" xfId="30834"/>
    <cellStyle name="Comma 2 5 3 2 2 2 2 2 5" xfId="20777"/>
    <cellStyle name="Comma 2 5 3 2 2 2 2 2 6" xfId="56034"/>
    <cellStyle name="Comma 2 5 3 2 2 2 2 3" xfId="3963"/>
    <cellStyle name="Comma 2 5 3 2 2 2 2 3 2" xfId="12371"/>
    <cellStyle name="Comma 2 5 3 2 2 2 2 3 2 2" xfId="45323"/>
    <cellStyle name="Comma 2 5 3 2 2 2 2 3 3" xfId="35637"/>
    <cellStyle name="Comma 2 5 3 2 2 2 2 3 4" xfId="25933"/>
    <cellStyle name="Comma 2 5 3 2 2 2 2 4" xfId="9571"/>
    <cellStyle name="Comma 2 5 3 2 2 2 2 4 2" xfId="37719"/>
    <cellStyle name="Comma 2 5 3 2 2 2 2 5" xfId="28033"/>
    <cellStyle name="Comma 2 5 3 2 2 2 2 6" xfId="47408"/>
    <cellStyle name="Comma 2 5 3 2 2 2 2 7" xfId="50211"/>
    <cellStyle name="Comma 2 5 3 2 2 2 2 8" xfId="17977"/>
    <cellStyle name="Comma 2 5 3 2 2 2 2 9" xfId="53234"/>
    <cellStyle name="Comma 2 5 3 2 2 2 3" xfId="6272"/>
    <cellStyle name="Comma 2 5 3 2 2 2 3 2" xfId="14679"/>
    <cellStyle name="Comma 2 5 3 2 2 2 3 2 2" xfId="45930"/>
    <cellStyle name="Comma 2 5 3 2 2 2 3 2 3" xfId="36244"/>
    <cellStyle name="Comma 2 5 3 2 2 2 3 2 4" xfId="26556"/>
    <cellStyle name="Comma 2 5 3 2 2 2 3 3" xfId="40024"/>
    <cellStyle name="Comma 2 5 3 2 2 2 3 4" xfId="30338"/>
    <cellStyle name="Comma 2 5 3 2 2 2 3 5" xfId="20281"/>
    <cellStyle name="Comma 2 5 3 2 2 2 3 6" xfId="55538"/>
    <cellStyle name="Comma 2 5 3 2 2 2 4" xfId="3467"/>
    <cellStyle name="Comma 2 5 3 2 2 2 4 2" xfId="11875"/>
    <cellStyle name="Comma 2 5 3 2 2 2 4 2 2" xfId="43661"/>
    <cellStyle name="Comma 2 5 3 2 2 2 4 3" xfId="33975"/>
    <cellStyle name="Comma 2 5 3 2 2 2 4 4" xfId="24009"/>
    <cellStyle name="Comma 2 5 3 2 2 2 5" xfId="9076"/>
    <cellStyle name="Comma 2 5 3 2 2 2 5 2" xfId="44730"/>
    <cellStyle name="Comma 2 5 3 2 2 2 5 3" xfId="35044"/>
    <cellStyle name="Comma 2 5 3 2 2 2 5 4" xfId="25335"/>
    <cellStyle name="Comma 2 5 3 2 2 2 6" xfId="37224"/>
    <cellStyle name="Comma 2 5 3 2 2 2 7" xfId="27538"/>
    <cellStyle name="Comma 2 5 3 2 2 2 8" xfId="46911"/>
    <cellStyle name="Comma 2 5 3 2 2 2 9" xfId="49716"/>
    <cellStyle name="Comma 2 5 3 2 2 20" xfId="52373"/>
    <cellStyle name="Comma 2 5 3 2 2 21" xfId="52504"/>
    <cellStyle name="Comma 2 5 3 2 2 3" xfId="734"/>
    <cellStyle name="Comma 2 5 3 2 2 3 10" xfId="17685"/>
    <cellStyle name="Comma 2 5 3 2 2 3 11" xfId="52942"/>
    <cellStyle name="Comma 2 5 3 2 2 3 2" xfId="1185"/>
    <cellStyle name="Comma 2 5 3 2 2 3 2 2" xfId="6924"/>
    <cellStyle name="Comma 2 5 3 2 2 3 2 2 2" xfId="15331"/>
    <cellStyle name="Comma 2 5 3 2 2 3 2 2 2 2" xfId="40676"/>
    <cellStyle name="Comma 2 5 3 2 2 3 2 2 3" xfId="30990"/>
    <cellStyle name="Comma 2 5 3 2 2 3 2 2 4" xfId="20933"/>
    <cellStyle name="Comma 2 5 3 2 2 3 2 2 5" xfId="56190"/>
    <cellStyle name="Comma 2 5 3 2 2 3 2 3" xfId="4119"/>
    <cellStyle name="Comma 2 5 3 2 2 3 2 3 2" xfId="12527"/>
    <cellStyle name="Comma 2 5 3 2 2 3 2 3 2 2" xfId="46238"/>
    <cellStyle name="Comma 2 5 3 2 2 3 2 3 3" xfId="36552"/>
    <cellStyle name="Comma 2 5 3 2 2 3 2 3 4" xfId="26865"/>
    <cellStyle name="Comma 2 5 3 2 2 3 2 4" xfId="9727"/>
    <cellStyle name="Comma 2 5 3 2 2 3 2 4 2" xfId="37875"/>
    <cellStyle name="Comma 2 5 3 2 2 3 2 5" xfId="28189"/>
    <cellStyle name="Comma 2 5 3 2 2 3 2 6" xfId="47564"/>
    <cellStyle name="Comma 2 5 3 2 2 3 2 7" xfId="50367"/>
    <cellStyle name="Comma 2 5 3 2 2 3 2 8" xfId="18133"/>
    <cellStyle name="Comma 2 5 3 2 2 3 2 9" xfId="53390"/>
    <cellStyle name="Comma 2 5 3 2 2 3 3" xfId="6475"/>
    <cellStyle name="Comma 2 5 3 2 2 3 3 2" xfId="14882"/>
    <cellStyle name="Comma 2 5 3 2 2 3 3 2 2" xfId="40227"/>
    <cellStyle name="Comma 2 5 3 2 2 3 3 3" xfId="30541"/>
    <cellStyle name="Comma 2 5 3 2 2 3 3 4" xfId="20484"/>
    <cellStyle name="Comma 2 5 3 2 2 3 3 5" xfId="55741"/>
    <cellStyle name="Comma 2 5 3 2 2 3 4" xfId="3670"/>
    <cellStyle name="Comma 2 5 3 2 2 3 4 2" xfId="12078"/>
    <cellStyle name="Comma 2 5 3 2 2 3 4 2 2" xfId="43662"/>
    <cellStyle name="Comma 2 5 3 2 2 3 4 3" xfId="33976"/>
    <cellStyle name="Comma 2 5 3 2 2 3 4 4" xfId="24010"/>
    <cellStyle name="Comma 2 5 3 2 2 3 5" xfId="9279"/>
    <cellStyle name="Comma 2 5 3 2 2 3 5 2" xfId="45038"/>
    <cellStyle name="Comma 2 5 3 2 2 3 5 3" xfId="35352"/>
    <cellStyle name="Comma 2 5 3 2 2 3 5 4" xfId="25647"/>
    <cellStyle name="Comma 2 5 3 2 2 3 6" xfId="37427"/>
    <cellStyle name="Comma 2 5 3 2 2 3 7" xfId="27741"/>
    <cellStyle name="Comma 2 5 3 2 2 3 8" xfId="47115"/>
    <cellStyle name="Comma 2 5 3 2 2 3 9" xfId="49919"/>
    <cellStyle name="Comma 2 5 3 2 2 4" xfId="787"/>
    <cellStyle name="Comma 2 5 3 2 2 4 10" xfId="52994"/>
    <cellStyle name="Comma 2 5 3 2 2 4 2" xfId="1235"/>
    <cellStyle name="Comma 2 5 3 2 2 4 2 2" xfId="6974"/>
    <cellStyle name="Comma 2 5 3 2 2 4 2 2 2" xfId="15381"/>
    <cellStyle name="Comma 2 5 3 2 2 4 2 2 2 2" xfId="40726"/>
    <cellStyle name="Comma 2 5 3 2 2 4 2 2 3" xfId="31040"/>
    <cellStyle name="Comma 2 5 3 2 2 4 2 2 4" xfId="20983"/>
    <cellStyle name="Comma 2 5 3 2 2 4 2 2 5" xfId="56240"/>
    <cellStyle name="Comma 2 5 3 2 2 4 2 3" xfId="4169"/>
    <cellStyle name="Comma 2 5 3 2 2 4 2 3 2" xfId="12577"/>
    <cellStyle name="Comma 2 5 3 2 2 4 2 3 3" xfId="37925"/>
    <cellStyle name="Comma 2 5 3 2 2 4 2 4" xfId="9777"/>
    <cellStyle name="Comma 2 5 3 2 2 4 2 4 2" xfId="28239"/>
    <cellStyle name="Comma 2 5 3 2 2 4 2 5" xfId="47614"/>
    <cellStyle name="Comma 2 5 3 2 2 4 2 6" xfId="50417"/>
    <cellStyle name="Comma 2 5 3 2 2 4 2 7" xfId="18183"/>
    <cellStyle name="Comma 2 5 3 2 2 4 2 8" xfId="53440"/>
    <cellStyle name="Comma 2 5 3 2 2 4 3" xfId="6527"/>
    <cellStyle name="Comma 2 5 3 2 2 4 3 2" xfId="14934"/>
    <cellStyle name="Comma 2 5 3 2 2 4 3 2 2" xfId="40279"/>
    <cellStyle name="Comma 2 5 3 2 2 4 3 3" xfId="30593"/>
    <cellStyle name="Comma 2 5 3 2 2 4 3 4" xfId="20536"/>
    <cellStyle name="Comma 2 5 3 2 2 4 3 5" xfId="55793"/>
    <cellStyle name="Comma 2 5 3 2 2 4 4" xfId="3722"/>
    <cellStyle name="Comma 2 5 3 2 2 4 4 2" xfId="12130"/>
    <cellStyle name="Comma 2 5 3 2 2 4 4 2 2" xfId="45646"/>
    <cellStyle name="Comma 2 5 3 2 2 4 4 3" xfId="35960"/>
    <cellStyle name="Comma 2 5 3 2 2 4 4 4" xfId="26272"/>
    <cellStyle name="Comma 2 5 3 2 2 4 5" xfId="9331"/>
    <cellStyle name="Comma 2 5 3 2 2 4 5 2" xfId="37479"/>
    <cellStyle name="Comma 2 5 3 2 2 4 6" xfId="27793"/>
    <cellStyle name="Comma 2 5 3 2 2 4 7" xfId="47168"/>
    <cellStyle name="Comma 2 5 3 2 2 4 8" xfId="49971"/>
    <cellStyle name="Comma 2 5 3 2 2 4 9" xfId="17737"/>
    <cellStyle name="Comma 2 5 3 2 2 5" xfId="838"/>
    <cellStyle name="Comma 2 5 3 2 2 5 2" xfId="1286"/>
    <cellStyle name="Comma 2 5 3 2 2 5 2 2" xfId="7025"/>
    <cellStyle name="Comma 2 5 3 2 2 5 2 2 2" xfId="15432"/>
    <cellStyle name="Comma 2 5 3 2 2 5 2 2 2 2" xfId="40777"/>
    <cellStyle name="Comma 2 5 3 2 2 5 2 2 3" xfId="31091"/>
    <cellStyle name="Comma 2 5 3 2 2 5 2 2 4" xfId="21034"/>
    <cellStyle name="Comma 2 5 3 2 2 5 2 2 5" xfId="56291"/>
    <cellStyle name="Comma 2 5 3 2 2 5 2 3" xfId="4220"/>
    <cellStyle name="Comma 2 5 3 2 2 5 2 3 2" xfId="12628"/>
    <cellStyle name="Comma 2 5 3 2 2 5 2 3 3" xfId="37976"/>
    <cellStyle name="Comma 2 5 3 2 2 5 2 4" xfId="9828"/>
    <cellStyle name="Comma 2 5 3 2 2 5 2 4 2" xfId="28290"/>
    <cellStyle name="Comma 2 5 3 2 2 5 2 5" xfId="47665"/>
    <cellStyle name="Comma 2 5 3 2 2 5 2 6" xfId="50468"/>
    <cellStyle name="Comma 2 5 3 2 2 5 2 7" xfId="18234"/>
    <cellStyle name="Comma 2 5 3 2 2 5 2 8" xfId="53491"/>
    <cellStyle name="Comma 2 5 3 2 2 5 3" xfId="6578"/>
    <cellStyle name="Comma 2 5 3 2 2 5 3 2" xfId="14985"/>
    <cellStyle name="Comma 2 5 3 2 2 5 3 2 2" xfId="40330"/>
    <cellStyle name="Comma 2 5 3 2 2 5 3 3" xfId="30644"/>
    <cellStyle name="Comma 2 5 3 2 2 5 3 4" xfId="20587"/>
    <cellStyle name="Comma 2 5 3 2 2 5 3 5" xfId="55844"/>
    <cellStyle name="Comma 2 5 3 2 2 5 4" xfId="3773"/>
    <cellStyle name="Comma 2 5 3 2 2 5 4 2" xfId="12181"/>
    <cellStyle name="Comma 2 5 3 2 2 5 4 3" xfId="37530"/>
    <cellStyle name="Comma 2 5 3 2 2 5 5" xfId="9382"/>
    <cellStyle name="Comma 2 5 3 2 2 5 5 2" xfId="27844"/>
    <cellStyle name="Comma 2 5 3 2 2 5 6" xfId="47219"/>
    <cellStyle name="Comma 2 5 3 2 2 5 7" xfId="50022"/>
    <cellStyle name="Comma 2 5 3 2 2 5 8" xfId="17788"/>
    <cellStyle name="Comma 2 5 3 2 2 5 9" xfId="53045"/>
    <cellStyle name="Comma 2 5 3 2 2 6" xfId="391"/>
    <cellStyle name="Comma 2 5 3 2 2 6 2" xfId="1624"/>
    <cellStyle name="Comma 2 5 3 2 2 6 2 2" xfId="7322"/>
    <cellStyle name="Comma 2 5 3 2 2 6 2 2 2" xfId="15729"/>
    <cellStyle name="Comma 2 5 3 2 2 6 2 2 2 2" xfId="41074"/>
    <cellStyle name="Comma 2 5 3 2 2 6 2 2 3" xfId="31388"/>
    <cellStyle name="Comma 2 5 3 2 2 6 2 2 4" xfId="21331"/>
    <cellStyle name="Comma 2 5 3 2 2 6 2 2 5" xfId="56588"/>
    <cellStyle name="Comma 2 5 3 2 2 6 2 3" xfId="4517"/>
    <cellStyle name="Comma 2 5 3 2 2 6 2 3 2" xfId="12925"/>
    <cellStyle name="Comma 2 5 3 2 2 6 2 3 3" xfId="38273"/>
    <cellStyle name="Comma 2 5 3 2 2 6 2 4" xfId="10125"/>
    <cellStyle name="Comma 2 5 3 2 2 6 2 4 2" xfId="28587"/>
    <cellStyle name="Comma 2 5 3 2 2 6 2 5" xfId="47962"/>
    <cellStyle name="Comma 2 5 3 2 2 6 2 6" xfId="50765"/>
    <cellStyle name="Comma 2 5 3 2 2 6 2 7" xfId="18531"/>
    <cellStyle name="Comma 2 5 3 2 2 6 2 8" xfId="53788"/>
    <cellStyle name="Comma 2 5 3 2 2 6 3" xfId="6271"/>
    <cellStyle name="Comma 2 5 3 2 2 6 3 2" xfId="14678"/>
    <cellStyle name="Comma 2 5 3 2 2 6 3 2 2" xfId="40023"/>
    <cellStyle name="Comma 2 5 3 2 2 6 3 3" xfId="30337"/>
    <cellStyle name="Comma 2 5 3 2 2 6 3 4" xfId="20280"/>
    <cellStyle name="Comma 2 5 3 2 2 6 3 5" xfId="55537"/>
    <cellStyle name="Comma 2 5 3 2 2 6 4" xfId="3466"/>
    <cellStyle name="Comma 2 5 3 2 2 6 4 2" xfId="11874"/>
    <cellStyle name="Comma 2 5 3 2 2 6 4 3" xfId="37223"/>
    <cellStyle name="Comma 2 5 3 2 2 6 5" xfId="9075"/>
    <cellStyle name="Comma 2 5 3 2 2 6 5 2" xfId="27537"/>
    <cellStyle name="Comma 2 5 3 2 2 6 6" xfId="46910"/>
    <cellStyle name="Comma 2 5 3 2 2 6 7" xfId="49715"/>
    <cellStyle name="Comma 2 5 3 2 2 6 8" xfId="17481"/>
    <cellStyle name="Comma 2 5 3 2 2 6 9" xfId="52738"/>
    <cellStyle name="Comma 2 5 3 2 2 7" xfId="1028"/>
    <cellStyle name="Comma 2 5 3 2 2 7 2" xfId="6767"/>
    <cellStyle name="Comma 2 5 3 2 2 7 2 2" xfId="15174"/>
    <cellStyle name="Comma 2 5 3 2 2 7 2 2 2" xfId="40519"/>
    <cellStyle name="Comma 2 5 3 2 2 7 2 3" xfId="30833"/>
    <cellStyle name="Comma 2 5 3 2 2 7 2 4" xfId="20776"/>
    <cellStyle name="Comma 2 5 3 2 2 7 2 5" xfId="56033"/>
    <cellStyle name="Comma 2 5 3 2 2 7 3" xfId="3962"/>
    <cellStyle name="Comma 2 5 3 2 2 7 3 2" xfId="12370"/>
    <cellStyle name="Comma 2 5 3 2 2 7 3 3" xfId="37718"/>
    <cellStyle name="Comma 2 5 3 2 2 7 4" xfId="9570"/>
    <cellStyle name="Comma 2 5 3 2 2 7 4 2" xfId="28032"/>
    <cellStyle name="Comma 2 5 3 2 2 7 5" xfId="47407"/>
    <cellStyle name="Comma 2 5 3 2 2 7 6" xfId="50210"/>
    <cellStyle name="Comma 2 5 3 2 2 7 7" xfId="17976"/>
    <cellStyle name="Comma 2 5 3 2 2 7 8" xfId="53233"/>
    <cellStyle name="Comma 2 5 3 2 2 8" xfId="2098"/>
    <cellStyle name="Comma 2 5 3 2 2 8 2" xfId="7752"/>
    <cellStyle name="Comma 2 5 3 2 2 8 2 2" xfId="16159"/>
    <cellStyle name="Comma 2 5 3 2 2 8 2 2 2" xfId="41504"/>
    <cellStyle name="Comma 2 5 3 2 2 8 2 3" xfId="31818"/>
    <cellStyle name="Comma 2 5 3 2 2 8 2 4" xfId="21761"/>
    <cellStyle name="Comma 2 5 3 2 2 8 2 5" xfId="57018"/>
    <cellStyle name="Comma 2 5 3 2 2 8 3" xfId="4947"/>
    <cellStyle name="Comma 2 5 3 2 2 8 3 2" xfId="13355"/>
    <cellStyle name="Comma 2 5 3 2 2 8 3 3" xfId="38703"/>
    <cellStyle name="Comma 2 5 3 2 2 8 4" xfId="10555"/>
    <cellStyle name="Comma 2 5 3 2 2 8 4 2" xfId="29017"/>
    <cellStyle name="Comma 2 5 3 2 2 8 5" xfId="48392"/>
    <cellStyle name="Comma 2 5 3 2 2 8 6" xfId="51195"/>
    <cellStyle name="Comma 2 5 3 2 2 8 7" xfId="18961"/>
    <cellStyle name="Comma 2 5 3 2 2 8 8" xfId="54218"/>
    <cellStyle name="Comma 2 5 3 2 2 9" xfId="2590"/>
    <cellStyle name="Comma 2 5 3 2 2 9 2" xfId="8213"/>
    <cellStyle name="Comma 2 5 3 2 2 9 2 2" xfId="16620"/>
    <cellStyle name="Comma 2 5 3 2 2 9 2 2 2" xfId="41965"/>
    <cellStyle name="Comma 2 5 3 2 2 9 2 3" xfId="32279"/>
    <cellStyle name="Comma 2 5 3 2 2 9 2 4" xfId="22222"/>
    <cellStyle name="Comma 2 5 3 2 2 9 2 5" xfId="57479"/>
    <cellStyle name="Comma 2 5 3 2 2 9 3" xfId="5408"/>
    <cellStyle name="Comma 2 5 3 2 2 9 3 2" xfId="13816"/>
    <cellStyle name="Comma 2 5 3 2 2 9 3 3" xfId="39161"/>
    <cellStyle name="Comma 2 5 3 2 2 9 4" xfId="11013"/>
    <cellStyle name="Comma 2 5 3 2 2 9 4 2" xfId="29475"/>
    <cellStyle name="Comma 2 5 3 2 2 9 5" xfId="48851"/>
    <cellStyle name="Comma 2 5 3 2 2 9 6" xfId="51653"/>
    <cellStyle name="Comma 2 5 3 2 2 9 7" xfId="19419"/>
    <cellStyle name="Comma 2 5 3 2 2 9 8" xfId="54676"/>
    <cellStyle name="Comma 2 5 3 2 3" xfId="1623"/>
    <cellStyle name="Comma 2 5 3 2 3 2" xfId="7321"/>
    <cellStyle name="Comma 2 5 3 2 3 2 2" xfId="15728"/>
    <cellStyle name="Comma 2 5 3 2 3 2 2 2" xfId="46237"/>
    <cellStyle name="Comma 2 5 3 2 3 2 2 3" xfId="36551"/>
    <cellStyle name="Comma 2 5 3 2 3 2 2 4" xfId="26864"/>
    <cellStyle name="Comma 2 5 3 2 3 2 3" xfId="41073"/>
    <cellStyle name="Comma 2 5 3 2 3 2 4" xfId="31387"/>
    <cellStyle name="Comma 2 5 3 2 3 2 5" xfId="21330"/>
    <cellStyle name="Comma 2 5 3 2 3 2 6" xfId="56587"/>
    <cellStyle name="Comma 2 5 3 2 3 3" xfId="4516"/>
    <cellStyle name="Comma 2 5 3 2 3 3 2" xfId="12924"/>
    <cellStyle name="Comma 2 5 3 2 3 3 2 2" xfId="45037"/>
    <cellStyle name="Comma 2 5 3 2 3 3 3" xfId="35351"/>
    <cellStyle name="Comma 2 5 3 2 3 3 4" xfId="25646"/>
    <cellStyle name="Comma 2 5 3 2 3 4" xfId="10124"/>
    <cellStyle name="Comma 2 5 3 2 3 4 2" xfId="38272"/>
    <cellStyle name="Comma 2 5 3 2 3 5" xfId="28586"/>
    <cellStyle name="Comma 2 5 3 2 3 6" xfId="47961"/>
    <cellStyle name="Comma 2 5 3 2 3 7" xfId="50764"/>
    <cellStyle name="Comma 2 5 3 2 3 8" xfId="18530"/>
    <cellStyle name="Comma 2 5 3 2 3 9" xfId="53787"/>
    <cellStyle name="Comma 2 5 3 2 4" xfId="2097"/>
    <cellStyle name="Comma 2 5 3 2 4 2" xfId="7751"/>
    <cellStyle name="Comma 2 5 3 2 4 2 2" xfId="16158"/>
    <cellStyle name="Comma 2 5 3 2 4 2 2 2" xfId="41503"/>
    <cellStyle name="Comma 2 5 3 2 4 2 3" xfId="31817"/>
    <cellStyle name="Comma 2 5 3 2 4 2 4" xfId="21760"/>
    <cellStyle name="Comma 2 5 3 2 4 2 5" xfId="57017"/>
    <cellStyle name="Comma 2 5 3 2 4 3" xfId="4946"/>
    <cellStyle name="Comma 2 5 3 2 4 3 2" xfId="13354"/>
    <cellStyle name="Comma 2 5 3 2 4 3 2 2" xfId="45645"/>
    <cellStyle name="Comma 2 5 3 2 4 3 3" xfId="35959"/>
    <cellStyle name="Comma 2 5 3 2 4 3 4" xfId="26271"/>
    <cellStyle name="Comma 2 5 3 2 4 4" xfId="10554"/>
    <cellStyle name="Comma 2 5 3 2 4 4 2" xfId="38702"/>
    <cellStyle name="Comma 2 5 3 2 4 5" xfId="29016"/>
    <cellStyle name="Comma 2 5 3 2 4 6" xfId="48391"/>
    <cellStyle name="Comma 2 5 3 2 4 7" xfId="51194"/>
    <cellStyle name="Comma 2 5 3 2 4 8" xfId="18960"/>
    <cellStyle name="Comma 2 5 3 2 4 9" xfId="54217"/>
    <cellStyle name="Comma 2 5 3 2 5" xfId="2589"/>
    <cellStyle name="Comma 2 5 3 2 5 2" xfId="8212"/>
    <cellStyle name="Comma 2 5 3 2 5 2 2" xfId="16619"/>
    <cellStyle name="Comma 2 5 3 2 5 2 2 2" xfId="41964"/>
    <cellStyle name="Comma 2 5 3 2 5 2 3" xfId="32278"/>
    <cellStyle name="Comma 2 5 3 2 5 2 4" xfId="22221"/>
    <cellStyle name="Comma 2 5 3 2 5 2 5" xfId="57478"/>
    <cellStyle name="Comma 2 5 3 2 5 3" xfId="5407"/>
    <cellStyle name="Comma 2 5 3 2 5 3 2" xfId="13815"/>
    <cellStyle name="Comma 2 5 3 2 5 3 3" xfId="39160"/>
    <cellStyle name="Comma 2 5 3 2 5 4" xfId="11012"/>
    <cellStyle name="Comma 2 5 3 2 5 4 2" xfId="29474"/>
    <cellStyle name="Comma 2 5 3 2 5 5" xfId="48850"/>
    <cellStyle name="Comma 2 5 3 2 5 6" xfId="51652"/>
    <cellStyle name="Comma 2 5 3 2 5 7" xfId="19418"/>
    <cellStyle name="Comma 2 5 3 2 5 8" xfId="54675"/>
    <cellStyle name="Comma 2 5 3 2 6" xfId="3017"/>
    <cellStyle name="Comma 2 5 3 2 6 2" xfId="8640"/>
    <cellStyle name="Comma 2 5 3 2 6 2 2" xfId="17047"/>
    <cellStyle name="Comma 2 5 3 2 6 2 2 2" xfId="42392"/>
    <cellStyle name="Comma 2 5 3 2 6 2 3" xfId="32706"/>
    <cellStyle name="Comma 2 5 3 2 6 2 4" xfId="22649"/>
    <cellStyle name="Comma 2 5 3 2 6 2 5" xfId="57906"/>
    <cellStyle name="Comma 2 5 3 2 6 3" xfId="5835"/>
    <cellStyle name="Comma 2 5 3 2 6 3 2" xfId="14243"/>
    <cellStyle name="Comma 2 5 3 2 6 3 3" xfId="39588"/>
    <cellStyle name="Comma 2 5 3 2 6 4" xfId="11440"/>
    <cellStyle name="Comma 2 5 3 2 6 4 2" xfId="29902"/>
    <cellStyle name="Comma 2 5 3 2 6 5" xfId="49278"/>
    <cellStyle name="Comma 2 5 3 2 6 6" xfId="52080"/>
    <cellStyle name="Comma 2 5 3 2 6 7" xfId="19846"/>
    <cellStyle name="Comma 2 5 3 2 6 8" xfId="55103"/>
    <cellStyle name="Comma 2 5 3 2 7" xfId="25042"/>
    <cellStyle name="Comma 2 5 3 2 7 2" xfId="44438"/>
    <cellStyle name="Comma 2 5 3 2 7 3" xfId="34752"/>
    <cellStyle name="Comma 2 5 3 3" xfId="1622"/>
    <cellStyle name="Comma 2 5 3 3 10" xfId="53786"/>
    <cellStyle name="Comma 2 5 3 3 2" xfId="7320"/>
    <cellStyle name="Comma 2 5 3 3 2 2" xfId="15727"/>
    <cellStyle name="Comma 2 5 3 3 2 2 2" xfId="46522"/>
    <cellStyle name="Comma 2 5 3 3 2 2 3" xfId="36836"/>
    <cellStyle name="Comma 2 5 3 3 2 2 4" xfId="27149"/>
    <cellStyle name="Comma 2 5 3 3 2 3" xfId="25932"/>
    <cellStyle name="Comma 2 5 3 3 2 3 2" xfId="45322"/>
    <cellStyle name="Comma 2 5 3 3 2 3 3" xfId="35636"/>
    <cellStyle name="Comma 2 5 3 3 2 4" xfId="41072"/>
    <cellStyle name="Comma 2 5 3 3 2 5" xfId="31386"/>
    <cellStyle name="Comma 2 5 3 3 2 6" xfId="21329"/>
    <cellStyle name="Comma 2 5 3 3 2 7" xfId="56586"/>
    <cellStyle name="Comma 2 5 3 3 3" xfId="4515"/>
    <cellStyle name="Comma 2 5 3 3 3 2" xfId="12923"/>
    <cellStyle name="Comma 2 5 3 3 3 2 2" xfId="45929"/>
    <cellStyle name="Comma 2 5 3 3 3 2 3" xfId="36243"/>
    <cellStyle name="Comma 2 5 3 3 3 2 4" xfId="26555"/>
    <cellStyle name="Comma 2 5 3 3 3 3" xfId="43663"/>
    <cellStyle name="Comma 2 5 3 3 3 4" xfId="33977"/>
    <cellStyle name="Comma 2 5 3 3 3 5" xfId="24011"/>
    <cellStyle name="Comma 2 5 3 3 4" xfId="10123"/>
    <cellStyle name="Comma 2 5 3 3 4 2" xfId="44729"/>
    <cellStyle name="Comma 2 5 3 3 4 3" xfId="35043"/>
    <cellStyle name="Comma 2 5 3 3 4 4" xfId="25334"/>
    <cellStyle name="Comma 2 5 3 3 5" xfId="38271"/>
    <cellStyle name="Comma 2 5 3 3 6" xfId="28585"/>
    <cellStyle name="Comma 2 5 3 3 7" xfId="47960"/>
    <cellStyle name="Comma 2 5 3 3 8" xfId="50763"/>
    <cellStyle name="Comma 2 5 3 3 9" xfId="18529"/>
    <cellStyle name="Comma 2 5 3 4" xfId="1027"/>
    <cellStyle name="Comma 2 5 3 4 10" xfId="53232"/>
    <cellStyle name="Comma 2 5 3 4 2" xfId="6766"/>
    <cellStyle name="Comma 2 5 3 4 2 2" xfId="15173"/>
    <cellStyle name="Comma 2 5 3 4 2 2 2" xfId="46236"/>
    <cellStyle name="Comma 2 5 3 4 2 2 3" xfId="36550"/>
    <cellStyle name="Comma 2 5 3 4 2 2 4" xfId="26863"/>
    <cellStyle name="Comma 2 5 3 4 2 3" xfId="40518"/>
    <cellStyle name="Comma 2 5 3 4 2 4" xfId="30832"/>
    <cellStyle name="Comma 2 5 3 4 2 5" xfId="20775"/>
    <cellStyle name="Comma 2 5 3 4 2 6" xfId="56032"/>
    <cellStyle name="Comma 2 5 3 4 3" xfId="3961"/>
    <cellStyle name="Comma 2 5 3 4 3 2" xfId="12369"/>
    <cellStyle name="Comma 2 5 3 4 3 2 2" xfId="43664"/>
    <cellStyle name="Comma 2 5 3 4 3 3" xfId="33978"/>
    <cellStyle name="Comma 2 5 3 4 3 4" xfId="24012"/>
    <cellStyle name="Comma 2 5 3 4 4" xfId="9569"/>
    <cellStyle name="Comma 2 5 3 4 4 2" xfId="45036"/>
    <cellStyle name="Comma 2 5 3 4 4 3" xfId="35350"/>
    <cellStyle name="Comma 2 5 3 4 4 4" xfId="25645"/>
    <cellStyle name="Comma 2 5 3 4 5" xfId="37717"/>
    <cellStyle name="Comma 2 5 3 4 6" xfId="28031"/>
    <cellStyle name="Comma 2 5 3 4 7" xfId="47406"/>
    <cellStyle name="Comma 2 5 3 4 8" xfId="50209"/>
    <cellStyle name="Comma 2 5 3 4 9" xfId="17975"/>
    <cellStyle name="Comma 2 5 3 5" xfId="2096"/>
    <cellStyle name="Comma 2 5 3 5 2" xfId="7750"/>
    <cellStyle name="Comma 2 5 3 5 2 2" xfId="16157"/>
    <cellStyle name="Comma 2 5 3 5 2 2 2" xfId="41502"/>
    <cellStyle name="Comma 2 5 3 5 2 3" xfId="31816"/>
    <cellStyle name="Comma 2 5 3 5 2 4" xfId="21759"/>
    <cellStyle name="Comma 2 5 3 5 2 5" xfId="57016"/>
    <cellStyle name="Comma 2 5 3 5 3" xfId="4945"/>
    <cellStyle name="Comma 2 5 3 5 3 2" xfId="13353"/>
    <cellStyle name="Comma 2 5 3 5 3 2 2" xfId="45644"/>
    <cellStyle name="Comma 2 5 3 5 3 3" xfId="35958"/>
    <cellStyle name="Comma 2 5 3 5 3 4" xfId="26270"/>
    <cellStyle name="Comma 2 5 3 5 4" xfId="10553"/>
    <cellStyle name="Comma 2 5 3 5 4 2" xfId="38701"/>
    <cellStyle name="Comma 2 5 3 5 5" xfId="29015"/>
    <cellStyle name="Comma 2 5 3 5 6" xfId="48390"/>
    <cellStyle name="Comma 2 5 3 5 7" xfId="51193"/>
    <cellStyle name="Comma 2 5 3 5 8" xfId="18959"/>
    <cellStyle name="Comma 2 5 3 5 9" xfId="54216"/>
    <cellStyle name="Comma 2 5 3 6" xfId="2588"/>
    <cellStyle name="Comma 2 5 3 6 2" xfId="8211"/>
    <cellStyle name="Comma 2 5 3 6 2 2" xfId="16618"/>
    <cellStyle name="Comma 2 5 3 6 2 2 2" xfId="41963"/>
    <cellStyle name="Comma 2 5 3 6 2 3" xfId="32277"/>
    <cellStyle name="Comma 2 5 3 6 2 4" xfId="22220"/>
    <cellStyle name="Comma 2 5 3 6 2 5" xfId="57477"/>
    <cellStyle name="Comma 2 5 3 6 3" xfId="5406"/>
    <cellStyle name="Comma 2 5 3 6 3 2" xfId="13814"/>
    <cellStyle name="Comma 2 5 3 6 3 3" xfId="39159"/>
    <cellStyle name="Comma 2 5 3 6 4" xfId="11011"/>
    <cellStyle name="Comma 2 5 3 6 4 2" xfId="29473"/>
    <cellStyle name="Comma 2 5 3 6 5" xfId="48849"/>
    <cellStyle name="Comma 2 5 3 6 6" xfId="51651"/>
    <cellStyle name="Comma 2 5 3 6 7" xfId="19417"/>
    <cellStyle name="Comma 2 5 3 6 8" xfId="54674"/>
    <cellStyle name="Comma 2 5 3 7" xfId="3016"/>
    <cellStyle name="Comma 2 5 3 7 2" xfId="8639"/>
    <cellStyle name="Comma 2 5 3 7 2 2" xfId="17046"/>
    <cellStyle name="Comma 2 5 3 7 2 2 2" xfId="42391"/>
    <cellStyle name="Comma 2 5 3 7 2 3" xfId="32705"/>
    <cellStyle name="Comma 2 5 3 7 2 4" xfId="22648"/>
    <cellStyle name="Comma 2 5 3 7 2 5" xfId="57905"/>
    <cellStyle name="Comma 2 5 3 7 3" xfId="5834"/>
    <cellStyle name="Comma 2 5 3 7 3 2" xfId="14242"/>
    <cellStyle name="Comma 2 5 3 7 3 3" xfId="39587"/>
    <cellStyle name="Comma 2 5 3 7 4" xfId="11439"/>
    <cellStyle name="Comma 2 5 3 7 4 2" xfId="29901"/>
    <cellStyle name="Comma 2 5 3 7 5" xfId="49277"/>
    <cellStyle name="Comma 2 5 3 7 6" xfId="52079"/>
    <cellStyle name="Comma 2 5 3 7 7" xfId="19845"/>
    <cellStyle name="Comma 2 5 3 7 8" xfId="55102"/>
    <cellStyle name="Comma 2 5 3 8" xfId="6270"/>
    <cellStyle name="Comma 2 5 3 8 2" xfId="14677"/>
    <cellStyle name="Comma 2 5 3 8 2 2" xfId="40022"/>
    <cellStyle name="Comma 2 5 3 8 3" xfId="30336"/>
    <cellStyle name="Comma 2 5 3 8 4" xfId="20279"/>
    <cellStyle name="Comma 2 5 3 8 5" xfId="55536"/>
    <cellStyle name="Comma 2 5 3 9" xfId="3465"/>
    <cellStyle name="Comma 2 5 3 9 2" xfId="11873"/>
    <cellStyle name="Comma 2 5 3 9 2 2" xfId="42684"/>
    <cellStyle name="Comma 2 5 3 9 3" xfId="32998"/>
    <cellStyle name="Comma 2 5 3 9 4" xfId="22941"/>
    <cellStyle name="Comma 2 5 4" xfId="32"/>
    <cellStyle name="Comma 2 5 4 2" xfId="143"/>
    <cellStyle name="Comma 2 5 4 2 10" xfId="27306"/>
    <cellStyle name="Comma 2 5 4 2 11" xfId="46679"/>
    <cellStyle name="Comma 2 5 4 2 12" xfId="49484"/>
    <cellStyle name="Comma 2 5 4 2 13" xfId="17250"/>
    <cellStyle name="Comma 2 5 4 2 14" xfId="52507"/>
    <cellStyle name="Comma 2 5 4 2 15" xfId="58091"/>
    <cellStyle name="Comma 2 5 4 2 2" xfId="737"/>
    <cellStyle name="Comma 2 5 4 2 2 10" xfId="17688"/>
    <cellStyle name="Comma 2 5 4 2 2 11" xfId="52945"/>
    <cellStyle name="Comma 2 5 4 2 2 2" xfId="1188"/>
    <cellStyle name="Comma 2 5 4 2 2 2 2" xfId="6927"/>
    <cellStyle name="Comma 2 5 4 2 2 2 2 2" xfId="15334"/>
    <cellStyle name="Comma 2 5 4 2 2 2 2 2 2" xfId="40679"/>
    <cellStyle name="Comma 2 5 4 2 2 2 2 3" xfId="30993"/>
    <cellStyle name="Comma 2 5 4 2 2 2 2 4" xfId="20936"/>
    <cellStyle name="Comma 2 5 4 2 2 2 2 5" xfId="56193"/>
    <cellStyle name="Comma 2 5 4 2 2 2 3" xfId="4122"/>
    <cellStyle name="Comma 2 5 4 2 2 2 3 2" xfId="12530"/>
    <cellStyle name="Comma 2 5 4 2 2 2 3 3" xfId="37878"/>
    <cellStyle name="Comma 2 5 4 2 2 2 4" xfId="9730"/>
    <cellStyle name="Comma 2 5 4 2 2 2 4 2" xfId="28192"/>
    <cellStyle name="Comma 2 5 4 2 2 2 5" xfId="47567"/>
    <cellStyle name="Comma 2 5 4 2 2 2 6" xfId="50370"/>
    <cellStyle name="Comma 2 5 4 2 2 2 7" xfId="18136"/>
    <cellStyle name="Comma 2 5 4 2 2 2 8" xfId="53393"/>
    <cellStyle name="Comma 2 5 4 2 2 3" xfId="6478"/>
    <cellStyle name="Comma 2 5 4 2 2 3 2" xfId="14885"/>
    <cellStyle name="Comma 2 5 4 2 2 3 2 2" xfId="40230"/>
    <cellStyle name="Comma 2 5 4 2 2 3 3" xfId="30544"/>
    <cellStyle name="Comma 2 5 4 2 2 3 4" xfId="20487"/>
    <cellStyle name="Comma 2 5 4 2 2 3 5" xfId="55744"/>
    <cellStyle name="Comma 2 5 4 2 2 4" xfId="3673"/>
    <cellStyle name="Comma 2 5 4 2 2 4 2" xfId="12081"/>
    <cellStyle name="Comma 2 5 4 2 2 4 2 2" xfId="43665"/>
    <cellStyle name="Comma 2 5 4 2 2 4 3" xfId="33979"/>
    <cellStyle name="Comma 2 5 4 2 2 4 4" xfId="24013"/>
    <cellStyle name="Comma 2 5 4 2 2 5" xfId="9282"/>
    <cellStyle name="Comma 2 5 4 2 2 5 2" xfId="46239"/>
    <cellStyle name="Comma 2 5 4 2 2 5 3" xfId="36553"/>
    <cellStyle name="Comma 2 5 4 2 2 5 4" xfId="26866"/>
    <cellStyle name="Comma 2 5 4 2 2 6" xfId="37430"/>
    <cellStyle name="Comma 2 5 4 2 2 7" xfId="27744"/>
    <cellStyle name="Comma 2 5 4 2 2 8" xfId="47118"/>
    <cellStyle name="Comma 2 5 4 2 2 9" xfId="49922"/>
    <cellStyle name="Comma 2 5 4 2 3" xfId="790"/>
    <cellStyle name="Comma 2 5 4 2 3 2" xfId="1238"/>
    <cellStyle name="Comma 2 5 4 2 3 2 2" xfId="6977"/>
    <cellStyle name="Comma 2 5 4 2 3 2 2 2" xfId="15384"/>
    <cellStyle name="Comma 2 5 4 2 3 2 2 2 2" xfId="40729"/>
    <cellStyle name="Comma 2 5 4 2 3 2 2 3" xfId="31043"/>
    <cellStyle name="Comma 2 5 4 2 3 2 2 4" xfId="20986"/>
    <cellStyle name="Comma 2 5 4 2 3 2 2 5" xfId="56243"/>
    <cellStyle name="Comma 2 5 4 2 3 2 3" xfId="4172"/>
    <cellStyle name="Comma 2 5 4 2 3 2 3 2" xfId="12580"/>
    <cellStyle name="Comma 2 5 4 2 3 2 3 3" xfId="37928"/>
    <cellStyle name="Comma 2 5 4 2 3 2 4" xfId="9780"/>
    <cellStyle name="Comma 2 5 4 2 3 2 4 2" xfId="28242"/>
    <cellStyle name="Comma 2 5 4 2 3 2 5" xfId="47617"/>
    <cellStyle name="Comma 2 5 4 2 3 2 6" xfId="50420"/>
    <cellStyle name="Comma 2 5 4 2 3 2 7" xfId="18186"/>
    <cellStyle name="Comma 2 5 4 2 3 2 8" xfId="53443"/>
    <cellStyle name="Comma 2 5 4 2 3 3" xfId="6530"/>
    <cellStyle name="Comma 2 5 4 2 3 3 2" xfId="14937"/>
    <cellStyle name="Comma 2 5 4 2 3 3 2 2" xfId="40282"/>
    <cellStyle name="Comma 2 5 4 2 3 3 3" xfId="30596"/>
    <cellStyle name="Comma 2 5 4 2 3 3 4" xfId="20539"/>
    <cellStyle name="Comma 2 5 4 2 3 3 5" xfId="55796"/>
    <cellStyle name="Comma 2 5 4 2 3 4" xfId="3725"/>
    <cellStyle name="Comma 2 5 4 2 3 4 2" xfId="12133"/>
    <cellStyle name="Comma 2 5 4 2 3 4 3" xfId="37482"/>
    <cellStyle name="Comma 2 5 4 2 3 5" xfId="9334"/>
    <cellStyle name="Comma 2 5 4 2 3 5 2" xfId="27796"/>
    <cellStyle name="Comma 2 5 4 2 3 6" xfId="47171"/>
    <cellStyle name="Comma 2 5 4 2 3 7" xfId="49974"/>
    <cellStyle name="Comma 2 5 4 2 3 8" xfId="17740"/>
    <cellStyle name="Comma 2 5 4 2 3 9" xfId="52997"/>
    <cellStyle name="Comma 2 5 4 2 4" xfId="841"/>
    <cellStyle name="Comma 2 5 4 2 4 2" xfId="1289"/>
    <cellStyle name="Comma 2 5 4 2 4 2 2" xfId="7028"/>
    <cellStyle name="Comma 2 5 4 2 4 2 2 2" xfId="15435"/>
    <cellStyle name="Comma 2 5 4 2 4 2 2 2 2" xfId="40780"/>
    <cellStyle name="Comma 2 5 4 2 4 2 2 3" xfId="31094"/>
    <cellStyle name="Comma 2 5 4 2 4 2 2 4" xfId="21037"/>
    <cellStyle name="Comma 2 5 4 2 4 2 2 5" xfId="56294"/>
    <cellStyle name="Comma 2 5 4 2 4 2 3" xfId="4223"/>
    <cellStyle name="Comma 2 5 4 2 4 2 3 2" xfId="12631"/>
    <cellStyle name="Comma 2 5 4 2 4 2 3 3" xfId="37979"/>
    <cellStyle name="Comma 2 5 4 2 4 2 4" xfId="9831"/>
    <cellStyle name="Comma 2 5 4 2 4 2 4 2" xfId="28293"/>
    <cellStyle name="Comma 2 5 4 2 4 2 5" xfId="47668"/>
    <cellStyle name="Comma 2 5 4 2 4 2 6" xfId="50471"/>
    <cellStyle name="Comma 2 5 4 2 4 2 7" xfId="18237"/>
    <cellStyle name="Comma 2 5 4 2 4 2 8" xfId="53494"/>
    <cellStyle name="Comma 2 5 4 2 4 3" xfId="6581"/>
    <cellStyle name="Comma 2 5 4 2 4 3 2" xfId="14988"/>
    <cellStyle name="Comma 2 5 4 2 4 3 2 2" xfId="40333"/>
    <cellStyle name="Comma 2 5 4 2 4 3 3" xfId="30647"/>
    <cellStyle name="Comma 2 5 4 2 4 3 4" xfId="20590"/>
    <cellStyle name="Comma 2 5 4 2 4 3 5" xfId="55847"/>
    <cellStyle name="Comma 2 5 4 2 4 4" xfId="3776"/>
    <cellStyle name="Comma 2 5 4 2 4 4 2" xfId="12184"/>
    <cellStyle name="Comma 2 5 4 2 4 4 3" xfId="37533"/>
    <cellStyle name="Comma 2 5 4 2 4 5" xfId="9385"/>
    <cellStyle name="Comma 2 5 4 2 4 5 2" xfId="27847"/>
    <cellStyle name="Comma 2 5 4 2 4 6" xfId="47222"/>
    <cellStyle name="Comma 2 5 4 2 4 7" xfId="50025"/>
    <cellStyle name="Comma 2 5 4 2 4 8" xfId="17791"/>
    <cellStyle name="Comma 2 5 4 2 4 9" xfId="53048"/>
    <cellStyle name="Comma 2 5 4 2 5" xfId="394"/>
    <cellStyle name="Comma 2 5 4 2 5 2" xfId="6274"/>
    <cellStyle name="Comma 2 5 4 2 5 2 2" xfId="14681"/>
    <cellStyle name="Comma 2 5 4 2 5 2 2 2" xfId="40026"/>
    <cellStyle name="Comma 2 5 4 2 5 2 3" xfId="30340"/>
    <cellStyle name="Comma 2 5 4 2 5 2 4" xfId="20283"/>
    <cellStyle name="Comma 2 5 4 2 5 2 5" xfId="55540"/>
    <cellStyle name="Comma 2 5 4 2 5 3" xfId="3469"/>
    <cellStyle name="Comma 2 5 4 2 5 3 2" xfId="11877"/>
    <cellStyle name="Comma 2 5 4 2 5 3 3" xfId="37226"/>
    <cellStyle name="Comma 2 5 4 2 5 4" xfId="9078"/>
    <cellStyle name="Comma 2 5 4 2 5 4 2" xfId="27540"/>
    <cellStyle name="Comma 2 5 4 2 5 5" xfId="46913"/>
    <cellStyle name="Comma 2 5 4 2 5 6" xfId="49718"/>
    <cellStyle name="Comma 2 5 4 2 5 7" xfId="17484"/>
    <cellStyle name="Comma 2 5 4 2 5 8" xfId="52741"/>
    <cellStyle name="Comma 2 5 4 2 6" xfId="1030"/>
    <cellStyle name="Comma 2 5 4 2 6 2" xfId="6769"/>
    <cellStyle name="Comma 2 5 4 2 6 2 2" xfId="15176"/>
    <cellStyle name="Comma 2 5 4 2 6 2 2 2" xfId="40521"/>
    <cellStyle name="Comma 2 5 4 2 6 2 3" xfId="30835"/>
    <cellStyle name="Comma 2 5 4 2 6 2 4" xfId="20778"/>
    <cellStyle name="Comma 2 5 4 2 6 2 5" xfId="56035"/>
    <cellStyle name="Comma 2 5 4 2 6 3" xfId="3964"/>
    <cellStyle name="Comma 2 5 4 2 6 3 2" xfId="12372"/>
    <cellStyle name="Comma 2 5 4 2 6 3 3" xfId="37720"/>
    <cellStyle name="Comma 2 5 4 2 6 4" xfId="9572"/>
    <cellStyle name="Comma 2 5 4 2 6 4 2" xfId="28034"/>
    <cellStyle name="Comma 2 5 4 2 6 5" xfId="47409"/>
    <cellStyle name="Comma 2 5 4 2 6 6" xfId="50212"/>
    <cellStyle name="Comma 2 5 4 2 6 7" xfId="17978"/>
    <cellStyle name="Comma 2 5 4 2 6 8" xfId="53235"/>
    <cellStyle name="Comma 2 5 4 2 7" xfId="6037"/>
    <cellStyle name="Comma 2 5 4 2 7 2" xfId="14444"/>
    <cellStyle name="Comma 2 5 4 2 7 2 2" xfId="39789"/>
    <cellStyle name="Comma 2 5 4 2 7 3" xfId="30103"/>
    <cellStyle name="Comma 2 5 4 2 7 4" xfId="20046"/>
    <cellStyle name="Comma 2 5 4 2 7 5" xfId="55303"/>
    <cellStyle name="Comma 2 5 4 2 8" xfId="3232"/>
    <cellStyle name="Comma 2 5 4 2 8 2" xfId="11640"/>
    <cellStyle name="Comma 2 5 4 2 8 2 2" xfId="45039"/>
    <cellStyle name="Comma 2 5 4 2 8 3" xfId="35353"/>
    <cellStyle name="Comma 2 5 4 2 8 4" xfId="25648"/>
    <cellStyle name="Comma 2 5 4 2 9" xfId="8844"/>
    <cellStyle name="Comma 2 5 4 2 9 2" xfId="36992"/>
    <cellStyle name="Comma 2 5 4 3" xfId="395"/>
    <cellStyle name="Comma 2 5 4 3 10" xfId="17485"/>
    <cellStyle name="Comma 2 5 4 3 11" xfId="52742"/>
    <cellStyle name="Comma 2 5 4 3 2" xfId="1031"/>
    <cellStyle name="Comma 2 5 4 3 2 2" xfId="6770"/>
    <cellStyle name="Comma 2 5 4 3 2 2 2" xfId="15177"/>
    <cellStyle name="Comma 2 5 4 3 2 2 2 2" xfId="40522"/>
    <cellStyle name="Comma 2 5 4 3 2 2 3" xfId="30836"/>
    <cellStyle name="Comma 2 5 4 3 2 2 4" xfId="20779"/>
    <cellStyle name="Comma 2 5 4 3 2 2 5" xfId="56036"/>
    <cellStyle name="Comma 2 5 4 3 2 3" xfId="3965"/>
    <cellStyle name="Comma 2 5 4 3 2 3 2" xfId="12373"/>
    <cellStyle name="Comma 2 5 4 3 2 3 3" xfId="37721"/>
    <cellStyle name="Comma 2 5 4 3 2 4" xfId="9573"/>
    <cellStyle name="Comma 2 5 4 3 2 4 2" xfId="28035"/>
    <cellStyle name="Comma 2 5 4 3 2 5" xfId="47410"/>
    <cellStyle name="Comma 2 5 4 3 2 6" xfId="50213"/>
    <cellStyle name="Comma 2 5 4 3 2 7" xfId="17979"/>
    <cellStyle name="Comma 2 5 4 3 2 8" xfId="53236"/>
    <cellStyle name="Comma 2 5 4 3 3" xfId="6275"/>
    <cellStyle name="Comma 2 5 4 3 3 2" xfId="14682"/>
    <cellStyle name="Comma 2 5 4 3 3 2 2" xfId="40027"/>
    <cellStyle name="Comma 2 5 4 3 3 3" xfId="30341"/>
    <cellStyle name="Comma 2 5 4 3 3 4" xfId="20284"/>
    <cellStyle name="Comma 2 5 4 3 3 5" xfId="55541"/>
    <cellStyle name="Comma 2 5 4 3 4" xfId="3470"/>
    <cellStyle name="Comma 2 5 4 3 4 2" xfId="11878"/>
    <cellStyle name="Comma 2 5 4 3 4 2 2" xfId="43666"/>
    <cellStyle name="Comma 2 5 4 3 4 3" xfId="33980"/>
    <cellStyle name="Comma 2 5 4 3 4 4" xfId="24014"/>
    <cellStyle name="Comma 2 5 4 3 5" xfId="9079"/>
    <cellStyle name="Comma 2 5 4 3 5 2" xfId="45647"/>
    <cellStyle name="Comma 2 5 4 3 5 3" xfId="35961"/>
    <cellStyle name="Comma 2 5 4 3 5 4" xfId="26273"/>
    <cellStyle name="Comma 2 5 4 3 6" xfId="37227"/>
    <cellStyle name="Comma 2 5 4 3 7" xfId="27541"/>
    <cellStyle name="Comma 2 5 4 3 8" xfId="46914"/>
    <cellStyle name="Comma 2 5 4 3 9" xfId="49719"/>
    <cellStyle name="Comma 2 5 4 4" xfId="393"/>
    <cellStyle name="Comma 2 5 4 4 2" xfId="1625"/>
    <cellStyle name="Comma 2 5 4 4 2 2" xfId="7323"/>
    <cellStyle name="Comma 2 5 4 4 2 2 2" xfId="15730"/>
    <cellStyle name="Comma 2 5 4 4 2 2 2 2" xfId="41075"/>
    <cellStyle name="Comma 2 5 4 4 2 2 3" xfId="31389"/>
    <cellStyle name="Comma 2 5 4 4 2 2 4" xfId="21332"/>
    <cellStyle name="Comma 2 5 4 4 2 2 5" xfId="56589"/>
    <cellStyle name="Comma 2 5 4 4 2 3" xfId="4518"/>
    <cellStyle name="Comma 2 5 4 4 2 3 2" xfId="12926"/>
    <cellStyle name="Comma 2 5 4 4 2 3 3" xfId="38274"/>
    <cellStyle name="Comma 2 5 4 4 2 4" xfId="10126"/>
    <cellStyle name="Comma 2 5 4 4 2 4 2" xfId="28588"/>
    <cellStyle name="Comma 2 5 4 4 2 5" xfId="47963"/>
    <cellStyle name="Comma 2 5 4 4 2 6" xfId="50766"/>
    <cellStyle name="Comma 2 5 4 4 2 7" xfId="18532"/>
    <cellStyle name="Comma 2 5 4 4 2 8" xfId="53789"/>
    <cellStyle name="Comma 2 5 4 4 3" xfId="6273"/>
    <cellStyle name="Comma 2 5 4 4 3 2" xfId="14680"/>
    <cellStyle name="Comma 2 5 4 4 3 2 2" xfId="40025"/>
    <cellStyle name="Comma 2 5 4 4 3 3" xfId="30339"/>
    <cellStyle name="Comma 2 5 4 4 3 4" xfId="20282"/>
    <cellStyle name="Comma 2 5 4 4 3 5" xfId="55539"/>
    <cellStyle name="Comma 2 5 4 4 4" xfId="3468"/>
    <cellStyle name="Comma 2 5 4 4 4 2" xfId="11876"/>
    <cellStyle name="Comma 2 5 4 4 4 3" xfId="37225"/>
    <cellStyle name="Comma 2 5 4 4 5" xfId="9077"/>
    <cellStyle name="Comma 2 5 4 4 5 2" xfId="27539"/>
    <cellStyle name="Comma 2 5 4 4 6" xfId="46912"/>
    <cellStyle name="Comma 2 5 4 4 7" xfId="49717"/>
    <cellStyle name="Comma 2 5 4 4 8" xfId="17483"/>
    <cellStyle name="Comma 2 5 4 4 9" xfId="52740"/>
    <cellStyle name="Comma 2 5 4 5" xfId="2099"/>
    <cellStyle name="Comma 2 5 4 5 2" xfId="7753"/>
    <cellStyle name="Comma 2 5 4 5 2 2" xfId="16160"/>
    <cellStyle name="Comma 2 5 4 5 2 2 2" xfId="41505"/>
    <cellStyle name="Comma 2 5 4 5 2 3" xfId="31819"/>
    <cellStyle name="Comma 2 5 4 5 2 4" xfId="21762"/>
    <cellStyle name="Comma 2 5 4 5 2 5" xfId="57019"/>
    <cellStyle name="Comma 2 5 4 5 3" xfId="4948"/>
    <cellStyle name="Comma 2 5 4 5 3 2" xfId="13356"/>
    <cellStyle name="Comma 2 5 4 5 3 3" xfId="38704"/>
    <cellStyle name="Comma 2 5 4 5 4" xfId="10556"/>
    <cellStyle name="Comma 2 5 4 5 4 2" xfId="29018"/>
    <cellStyle name="Comma 2 5 4 5 5" xfId="48393"/>
    <cellStyle name="Comma 2 5 4 5 6" xfId="51196"/>
    <cellStyle name="Comma 2 5 4 5 7" xfId="18962"/>
    <cellStyle name="Comma 2 5 4 5 8" xfId="54219"/>
    <cellStyle name="Comma 2 5 4 6" xfId="2591"/>
    <cellStyle name="Comma 2 5 4 6 2" xfId="8214"/>
    <cellStyle name="Comma 2 5 4 6 2 2" xfId="16621"/>
    <cellStyle name="Comma 2 5 4 6 2 2 2" xfId="41966"/>
    <cellStyle name="Comma 2 5 4 6 2 3" xfId="32280"/>
    <cellStyle name="Comma 2 5 4 6 2 4" xfId="22223"/>
    <cellStyle name="Comma 2 5 4 6 2 5" xfId="57480"/>
    <cellStyle name="Comma 2 5 4 6 3" xfId="5409"/>
    <cellStyle name="Comma 2 5 4 6 3 2" xfId="13817"/>
    <cellStyle name="Comma 2 5 4 6 3 3" xfId="39162"/>
    <cellStyle name="Comma 2 5 4 6 4" xfId="11014"/>
    <cellStyle name="Comma 2 5 4 6 4 2" xfId="29476"/>
    <cellStyle name="Comma 2 5 4 6 5" xfId="48852"/>
    <cellStyle name="Comma 2 5 4 6 6" xfId="51654"/>
    <cellStyle name="Comma 2 5 4 6 7" xfId="19420"/>
    <cellStyle name="Comma 2 5 4 6 8" xfId="54677"/>
    <cellStyle name="Comma 2 5 4 7" xfId="3019"/>
    <cellStyle name="Comma 2 5 4 7 2" xfId="8642"/>
    <cellStyle name="Comma 2 5 4 7 2 2" xfId="17049"/>
    <cellStyle name="Comma 2 5 4 7 2 2 2" xfId="42394"/>
    <cellStyle name="Comma 2 5 4 7 2 3" xfId="32708"/>
    <cellStyle name="Comma 2 5 4 7 2 4" xfId="22651"/>
    <cellStyle name="Comma 2 5 4 7 2 5" xfId="57908"/>
    <cellStyle name="Comma 2 5 4 7 3" xfId="5837"/>
    <cellStyle name="Comma 2 5 4 7 3 2" xfId="14245"/>
    <cellStyle name="Comma 2 5 4 7 3 3" xfId="39590"/>
    <cellStyle name="Comma 2 5 4 7 4" xfId="11442"/>
    <cellStyle name="Comma 2 5 4 7 4 2" xfId="29904"/>
    <cellStyle name="Comma 2 5 4 7 5" xfId="49280"/>
    <cellStyle name="Comma 2 5 4 7 6" xfId="52082"/>
    <cellStyle name="Comma 2 5 4 7 7" xfId="19848"/>
    <cellStyle name="Comma 2 5 4 7 8" xfId="55105"/>
    <cellStyle name="Comma 2 5 4 8" xfId="25044"/>
    <cellStyle name="Comma 2 5 4 8 2" xfId="44440"/>
    <cellStyle name="Comma 2 5 4 8 3" xfId="34754"/>
    <cellStyle name="Comma 2 5 5" xfId="1618"/>
    <cellStyle name="Comma 2 5 5 10" xfId="50759"/>
    <cellStyle name="Comma 2 5 5 11" xfId="18525"/>
    <cellStyle name="Comma 2 5 5 12" xfId="53782"/>
    <cellStyle name="Comma 2 5 5 2" xfId="2092"/>
    <cellStyle name="Comma 2 5 5 2 2" xfId="7746"/>
    <cellStyle name="Comma 2 5 5 2 2 2" xfId="16153"/>
    <cellStyle name="Comma 2 5 5 2 2 2 2" xfId="41498"/>
    <cellStyle name="Comma 2 5 5 2 2 3" xfId="31812"/>
    <cellStyle name="Comma 2 5 5 2 2 4" xfId="21755"/>
    <cellStyle name="Comma 2 5 5 2 2 5" xfId="57012"/>
    <cellStyle name="Comma 2 5 5 2 3" xfId="4941"/>
    <cellStyle name="Comma 2 5 5 2 3 2" xfId="13349"/>
    <cellStyle name="Comma 2 5 5 2 3 2 2" xfId="46232"/>
    <cellStyle name="Comma 2 5 5 2 3 3" xfId="36546"/>
    <cellStyle name="Comma 2 5 5 2 3 4" xfId="26859"/>
    <cellStyle name="Comma 2 5 5 2 4" xfId="10549"/>
    <cellStyle name="Comma 2 5 5 2 4 2" xfId="38697"/>
    <cellStyle name="Comma 2 5 5 2 5" xfId="29011"/>
    <cellStyle name="Comma 2 5 5 2 6" xfId="48386"/>
    <cellStyle name="Comma 2 5 5 2 7" xfId="51189"/>
    <cellStyle name="Comma 2 5 5 2 8" xfId="18955"/>
    <cellStyle name="Comma 2 5 5 2 9" xfId="54212"/>
    <cellStyle name="Comma 2 5 5 3" xfId="2584"/>
    <cellStyle name="Comma 2 5 5 3 2" xfId="8207"/>
    <cellStyle name="Comma 2 5 5 3 2 2" xfId="16614"/>
    <cellStyle name="Comma 2 5 5 3 2 2 2" xfId="41959"/>
    <cellStyle name="Comma 2 5 5 3 2 3" xfId="32273"/>
    <cellStyle name="Comma 2 5 5 3 2 4" xfId="22216"/>
    <cellStyle name="Comma 2 5 5 3 2 5" xfId="57473"/>
    <cellStyle name="Comma 2 5 5 3 3" xfId="5402"/>
    <cellStyle name="Comma 2 5 5 3 3 2" xfId="13810"/>
    <cellStyle name="Comma 2 5 5 3 3 3" xfId="39155"/>
    <cellStyle name="Comma 2 5 5 3 4" xfId="11007"/>
    <cellStyle name="Comma 2 5 5 3 4 2" xfId="29469"/>
    <cellStyle name="Comma 2 5 5 3 5" xfId="48845"/>
    <cellStyle name="Comma 2 5 5 3 6" xfId="51647"/>
    <cellStyle name="Comma 2 5 5 3 7" xfId="19413"/>
    <cellStyle name="Comma 2 5 5 3 8" xfId="54670"/>
    <cellStyle name="Comma 2 5 5 4" xfId="3012"/>
    <cellStyle name="Comma 2 5 5 4 2" xfId="8635"/>
    <cellStyle name="Comma 2 5 5 4 2 2" xfId="17042"/>
    <cellStyle name="Comma 2 5 5 4 2 2 2" xfId="42387"/>
    <cellStyle name="Comma 2 5 5 4 2 3" xfId="32701"/>
    <cellStyle name="Comma 2 5 5 4 2 4" xfId="22644"/>
    <cellStyle name="Comma 2 5 5 4 2 5" xfId="57901"/>
    <cellStyle name="Comma 2 5 5 4 3" xfId="5830"/>
    <cellStyle name="Comma 2 5 5 4 3 2" xfId="14238"/>
    <cellStyle name="Comma 2 5 5 4 3 3" xfId="39583"/>
    <cellStyle name="Comma 2 5 5 4 4" xfId="11435"/>
    <cellStyle name="Comma 2 5 5 4 4 2" xfId="29897"/>
    <cellStyle name="Comma 2 5 5 4 5" xfId="49273"/>
    <cellStyle name="Comma 2 5 5 4 6" xfId="52075"/>
    <cellStyle name="Comma 2 5 5 4 7" xfId="19841"/>
    <cellStyle name="Comma 2 5 5 4 8" xfId="55098"/>
    <cellStyle name="Comma 2 5 5 5" xfId="7316"/>
    <cellStyle name="Comma 2 5 5 5 2" xfId="15723"/>
    <cellStyle name="Comma 2 5 5 5 2 2" xfId="41068"/>
    <cellStyle name="Comma 2 5 5 5 3" xfId="31382"/>
    <cellStyle name="Comma 2 5 5 5 4" xfId="21325"/>
    <cellStyle name="Comma 2 5 5 5 5" xfId="56582"/>
    <cellStyle name="Comma 2 5 5 6" xfId="4511"/>
    <cellStyle name="Comma 2 5 5 6 2" xfId="12919"/>
    <cellStyle name="Comma 2 5 5 6 2 2" xfId="45032"/>
    <cellStyle name="Comma 2 5 5 6 3" xfId="35346"/>
    <cellStyle name="Comma 2 5 5 6 4" xfId="25641"/>
    <cellStyle name="Comma 2 5 5 7" xfId="10119"/>
    <cellStyle name="Comma 2 5 5 7 2" xfId="38267"/>
    <cellStyle name="Comma 2 5 5 8" xfId="28581"/>
    <cellStyle name="Comma 2 5 5 9" xfId="47956"/>
    <cellStyle name="Comma 2 5 6" xfId="1364"/>
    <cellStyle name="Comma 2 5 6 10" xfId="53555"/>
    <cellStyle name="Comma 2 5 6 2" xfId="2285"/>
    <cellStyle name="Comma 2 5 6 2 2" xfId="7916"/>
    <cellStyle name="Comma 2 5 6 2 2 2" xfId="16323"/>
    <cellStyle name="Comma 2 5 6 2 2 2 2" xfId="41668"/>
    <cellStyle name="Comma 2 5 6 2 2 3" xfId="31982"/>
    <cellStyle name="Comma 2 5 6 2 2 4" xfId="21925"/>
    <cellStyle name="Comma 2 5 6 2 2 5" xfId="57182"/>
    <cellStyle name="Comma 2 5 6 2 3" xfId="5111"/>
    <cellStyle name="Comma 2 5 6 2 3 2" xfId="13519"/>
    <cellStyle name="Comma 2 5 6 2 3 3" xfId="38866"/>
    <cellStyle name="Comma 2 5 6 2 4" xfId="10718"/>
    <cellStyle name="Comma 2 5 6 2 4 2" xfId="29180"/>
    <cellStyle name="Comma 2 5 6 2 5" xfId="48556"/>
    <cellStyle name="Comma 2 5 6 2 6" xfId="51358"/>
    <cellStyle name="Comma 2 5 6 2 7" xfId="19124"/>
    <cellStyle name="Comma 2 5 6 2 8" xfId="54381"/>
    <cellStyle name="Comma 2 5 6 3" xfId="7089"/>
    <cellStyle name="Comma 2 5 6 3 2" xfId="15496"/>
    <cellStyle name="Comma 2 5 6 3 2 2" xfId="40841"/>
    <cellStyle name="Comma 2 5 6 3 3" xfId="31155"/>
    <cellStyle name="Comma 2 5 6 3 4" xfId="21098"/>
    <cellStyle name="Comma 2 5 6 3 5" xfId="56355"/>
    <cellStyle name="Comma 2 5 6 4" xfId="4284"/>
    <cellStyle name="Comma 2 5 6 4 2" xfId="12692"/>
    <cellStyle name="Comma 2 5 6 4 2 2" xfId="45640"/>
    <cellStyle name="Comma 2 5 6 4 3" xfId="35954"/>
    <cellStyle name="Comma 2 5 6 4 4" xfId="26266"/>
    <cellStyle name="Comma 2 5 6 5" xfId="9892"/>
    <cellStyle name="Comma 2 5 6 5 2" xfId="38040"/>
    <cellStyle name="Comma 2 5 6 6" xfId="28354"/>
    <cellStyle name="Comma 2 5 6 7" xfId="47729"/>
    <cellStyle name="Comma 2 5 6 8" xfId="50532"/>
    <cellStyle name="Comma 2 5 6 9" xfId="18298"/>
    <cellStyle name="Comma 2 5 7" xfId="1865"/>
    <cellStyle name="Comma 2 5 7 2" xfId="7519"/>
    <cellStyle name="Comma 2 5 7 2 2" xfId="15926"/>
    <cellStyle name="Comma 2 5 7 2 2 2" xfId="41271"/>
    <cellStyle name="Comma 2 5 7 2 3" xfId="31585"/>
    <cellStyle name="Comma 2 5 7 2 4" xfId="21528"/>
    <cellStyle name="Comma 2 5 7 2 5" xfId="56785"/>
    <cellStyle name="Comma 2 5 7 3" xfId="4714"/>
    <cellStyle name="Comma 2 5 7 3 2" xfId="13122"/>
    <cellStyle name="Comma 2 5 7 3 3" xfId="38470"/>
    <cellStyle name="Comma 2 5 7 4" xfId="10322"/>
    <cellStyle name="Comma 2 5 7 4 2" xfId="28784"/>
    <cellStyle name="Comma 2 5 7 5" xfId="48159"/>
    <cellStyle name="Comma 2 5 7 6" xfId="50962"/>
    <cellStyle name="Comma 2 5 7 7" xfId="18728"/>
    <cellStyle name="Comma 2 5 7 8" xfId="53985"/>
    <cellStyle name="Comma 2 5 8" xfId="2357"/>
    <cellStyle name="Comma 2 5 8 2" xfId="7980"/>
    <cellStyle name="Comma 2 5 8 2 2" xfId="16387"/>
    <cellStyle name="Comma 2 5 8 2 2 2" xfId="41732"/>
    <cellStyle name="Comma 2 5 8 2 3" xfId="32046"/>
    <cellStyle name="Comma 2 5 8 2 4" xfId="21989"/>
    <cellStyle name="Comma 2 5 8 2 5" xfId="57246"/>
    <cellStyle name="Comma 2 5 8 3" xfId="5175"/>
    <cellStyle name="Comma 2 5 8 3 2" xfId="13583"/>
    <cellStyle name="Comma 2 5 8 3 3" xfId="38928"/>
    <cellStyle name="Comma 2 5 8 4" xfId="10780"/>
    <cellStyle name="Comma 2 5 8 4 2" xfId="29242"/>
    <cellStyle name="Comma 2 5 8 5" xfId="48618"/>
    <cellStyle name="Comma 2 5 8 6" xfId="51420"/>
    <cellStyle name="Comma 2 5 8 7" xfId="19186"/>
    <cellStyle name="Comma 2 5 8 8" xfId="54443"/>
    <cellStyle name="Comma 2 5 9" xfId="2785"/>
    <cellStyle name="Comma 2 5 9 2" xfId="8408"/>
    <cellStyle name="Comma 2 5 9 2 2" xfId="16815"/>
    <cellStyle name="Comma 2 5 9 2 2 2" xfId="42160"/>
    <cellStyle name="Comma 2 5 9 2 3" xfId="32474"/>
    <cellStyle name="Comma 2 5 9 2 4" xfId="22417"/>
    <cellStyle name="Comma 2 5 9 2 5" xfId="57674"/>
    <cellStyle name="Comma 2 5 9 3" xfId="5603"/>
    <cellStyle name="Comma 2 5 9 3 2" xfId="14011"/>
    <cellStyle name="Comma 2 5 9 3 3" xfId="39356"/>
    <cellStyle name="Comma 2 5 9 4" xfId="11208"/>
    <cellStyle name="Comma 2 5 9 4 2" xfId="29670"/>
    <cellStyle name="Comma 2 5 9 5" xfId="49046"/>
    <cellStyle name="Comma 2 5 9 6" xfId="51848"/>
    <cellStyle name="Comma 2 5 9 7" xfId="19614"/>
    <cellStyle name="Comma 2 5 9 8" xfId="54871"/>
    <cellStyle name="Comma 2 6" xfId="396"/>
    <cellStyle name="Comma 2 6 10" xfId="9080"/>
    <cellStyle name="Comma 2 6 10 2" xfId="42985"/>
    <cellStyle name="Comma 2 6 10 3" xfId="33299"/>
    <cellStyle name="Comma 2 6 10 4" xfId="23242"/>
    <cellStyle name="Comma 2 6 11" xfId="25045"/>
    <cellStyle name="Comma 2 6 11 2" xfId="44441"/>
    <cellStyle name="Comma 2 6 11 3" xfId="34755"/>
    <cellStyle name="Comma 2 6 12" xfId="37228"/>
    <cellStyle name="Comma 2 6 13" xfId="27542"/>
    <cellStyle name="Comma 2 6 14" xfId="46915"/>
    <cellStyle name="Comma 2 6 15" xfId="49720"/>
    <cellStyle name="Comma 2 6 16" xfId="17486"/>
    <cellStyle name="Comma 2 6 17" xfId="52374"/>
    <cellStyle name="Comma 2 6 18" xfId="52743"/>
    <cellStyle name="Comma 2 6 2" xfId="1626"/>
    <cellStyle name="Comma 2 6 2 10" xfId="47964"/>
    <cellStyle name="Comma 2 6 2 11" xfId="50767"/>
    <cellStyle name="Comma 2 6 2 12" xfId="18533"/>
    <cellStyle name="Comma 2 6 2 13" xfId="53790"/>
    <cellStyle name="Comma 2 6 2 2" xfId="2100"/>
    <cellStyle name="Comma 2 6 2 2 10" xfId="54220"/>
    <cellStyle name="Comma 2 6 2 2 2" xfId="7754"/>
    <cellStyle name="Comma 2 6 2 2 2 2" xfId="16161"/>
    <cellStyle name="Comma 2 6 2 2 2 2 2" xfId="46524"/>
    <cellStyle name="Comma 2 6 2 2 2 2 3" xfId="36838"/>
    <cellStyle name="Comma 2 6 2 2 2 2 4" xfId="27151"/>
    <cellStyle name="Comma 2 6 2 2 2 3" xfId="41506"/>
    <cellStyle name="Comma 2 6 2 2 2 4" xfId="31820"/>
    <cellStyle name="Comma 2 6 2 2 2 5" xfId="21763"/>
    <cellStyle name="Comma 2 6 2 2 2 6" xfId="57020"/>
    <cellStyle name="Comma 2 6 2 2 3" xfId="4949"/>
    <cellStyle name="Comma 2 6 2 2 3 2" xfId="13357"/>
    <cellStyle name="Comma 2 6 2 2 3 2 2" xfId="43668"/>
    <cellStyle name="Comma 2 6 2 2 3 3" xfId="33982"/>
    <cellStyle name="Comma 2 6 2 2 3 4" xfId="24016"/>
    <cellStyle name="Comma 2 6 2 2 4" xfId="10557"/>
    <cellStyle name="Comma 2 6 2 2 4 2" xfId="45324"/>
    <cellStyle name="Comma 2 6 2 2 4 3" xfId="35638"/>
    <cellStyle name="Comma 2 6 2 2 4 4" xfId="25934"/>
    <cellStyle name="Comma 2 6 2 2 5" xfId="38705"/>
    <cellStyle name="Comma 2 6 2 2 6" xfId="29019"/>
    <cellStyle name="Comma 2 6 2 2 7" xfId="48394"/>
    <cellStyle name="Comma 2 6 2 2 8" xfId="51197"/>
    <cellStyle name="Comma 2 6 2 2 9" xfId="18963"/>
    <cellStyle name="Comma 2 6 2 3" xfId="2592"/>
    <cellStyle name="Comma 2 6 2 3 10" xfId="54678"/>
    <cellStyle name="Comma 2 6 2 3 2" xfId="8215"/>
    <cellStyle name="Comma 2 6 2 3 2 2" xfId="16622"/>
    <cellStyle name="Comma 2 6 2 3 2 2 2" xfId="41967"/>
    <cellStyle name="Comma 2 6 2 3 2 3" xfId="32281"/>
    <cellStyle name="Comma 2 6 2 3 2 4" xfId="22224"/>
    <cellStyle name="Comma 2 6 2 3 2 5" xfId="57481"/>
    <cellStyle name="Comma 2 6 2 3 3" xfId="5410"/>
    <cellStyle name="Comma 2 6 2 3 3 2" xfId="13818"/>
    <cellStyle name="Comma 2 6 2 3 3 2 2" xfId="43669"/>
    <cellStyle name="Comma 2 6 2 3 3 3" xfId="33983"/>
    <cellStyle name="Comma 2 6 2 3 3 4" xfId="24017"/>
    <cellStyle name="Comma 2 6 2 3 4" xfId="11015"/>
    <cellStyle name="Comma 2 6 2 3 4 2" xfId="45931"/>
    <cellStyle name="Comma 2 6 2 3 4 3" xfId="36245"/>
    <cellStyle name="Comma 2 6 2 3 4 4" xfId="26557"/>
    <cellStyle name="Comma 2 6 2 3 5" xfId="39163"/>
    <cellStyle name="Comma 2 6 2 3 6" xfId="29477"/>
    <cellStyle name="Comma 2 6 2 3 7" xfId="48853"/>
    <cellStyle name="Comma 2 6 2 3 8" xfId="51655"/>
    <cellStyle name="Comma 2 6 2 3 9" xfId="19421"/>
    <cellStyle name="Comma 2 6 2 4" xfId="3020"/>
    <cellStyle name="Comma 2 6 2 4 2" xfId="8643"/>
    <cellStyle name="Comma 2 6 2 4 2 2" xfId="17050"/>
    <cellStyle name="Comma 2 6 2 4 2 2 2" xfId="42395"/>
    <cellStyle name="Comma 2 6 2 4 2 3" xfId="32709"/>
    <cellStyle name="Comma 2 6 2 4 2 4" xfId="22652"/>
    <cellStyle name="Comma 2 6 2 4 2 5" xfId="57909"/>
    <cellStyle name="Comma 2 6 2 4 3" xfId="5838"/>
    <cellStyle name="Comma 2 6 2 4 3 2" xfId="14246"/>
    <cellStyle name="Comma 2 6 2 4 3 3" xfId="39591"/>
    <cellStyle name="Comma 2 6 2 4 4" xfId="11443"/>
    <cellStyle name="Comma 2 6 2 4 4 2" xfId="29905"/>
    <cellStyle name="Comma 2 6 2 4 5" xfId="49281"/>
    <cellStyle name="Comma 2 6 2 4 6" xfId="52083"/>
    <cellStyle name="Comma 2 6 2 4 7" xfId="19849"/>
    <cellStyle name="Comma 2 6 2 4 8" xfId="55106"/>
    <cellStyle name="Comma 2 6 2 5" xfId="7324"/>
    <cellStyle name="Comma 2 6 2 5 2" xfId="15731"/>
    <cellStyle name="Comma 2 6 2 5 2 2" xfId="41076"/>
    <cellStyle name="Comma 2 6 2 5 3" xfId="31390"/>
    <cellStyle name="Comma 2 6 2 5 4" xfId="21333"/>
    <cellStyle name="Comma 2 6 2 5 5" xfId="56590"/>
    <cellStyle name="Comma 2 6 2 6" xfId="4519"/>
    <cellStyle name="Comma 2 6 2 6 2" xfId="12927"/>
    <cellStyle name="Comma 2 6 2 6 2 2" xfId="43667"/>
    <cellStyle name="Comma 2 6 2 6 3" xfId="33981"/>
    <cellStyle name="Comma 2 6 2 6 4" xfId="24015"/>
    <cellStyle name="Comma 2 6 2 7" xfId="10127"/>
    <cellStyle name="Comma 2 6 2 7 2" xfId="44731"/>
    <cellStyle name="Comma 2 6 2 7 3" xfId="35045"/>
    <cellStyle name="Comma 2 6 2 7 4" xfId="25336"/>
    <cellStyle name="Comma 2 6 2 8" xfId="38275"/>
    <cellStyle name="Comma 2 6 2 9" xfId="28589"/>
    <cellStyle name="Comma 2 6 3" xfId="1365"/>
    <cellStyle name="Comma 2 6 3 10" xfId="53556"/>
    <cellStyle name="Comma 2 6 3 2" xfId="7090"/>
    <cellStyle name="Comma 2 6 3 2 2" xfId="15497"/>
    <cellStyle name="Comma 2 6 3 2 2 2" xfId="46240"/>
    <cellStyle name="Comma 2 6 3 2 2 3" xfId="36554"/>
    <cellStyle name="Comma 2 6 3 2 2 4" xfId="26867"/>
    <cellStyle name="Comma 2 6 3 2 3" xfId="40842"/>
    <cellStyle name="Comma 2 6 3 2 4" xfId="31156"/>
    <cellStyle name="Comma 2 6 3 2 5" xfId="21099"/>
    <cellStyle name="Comma 2 6 3 2 6" xfId="56356"/>
    <cellStyle name="Comma 2 6 3 3" xfId="4285"/>
    <cellStyle name="Comma 2 6 3 3 2" xfId="12693"/>
    <cellStyle name="Comma 2 6 3 3 2 2" xfId="43670"/>
    <cellStyle name="Comma 2 6 3 3 3" xfId="33984"/>
    <cellStyle name="Comma 2 6 3 3 4" xfId="24018"/>
    <cellStyle name="Comma 2 6 3 4" xfId="9893"/>
    <cellStyle name="Comma 2 6 3 4 2" xfId="45040"/>
    <cellStyle name="Comma 2 6 3 4 3" xfId="35354"/>
    <cellStyle name="Comma 2 6 3 4 4" xfId="25649"/>
    <cellStyle name="Comma 2 6 3 5" xfId="38041"/>
    <cellStyle name="Comma 2 6 3 6" xfId="28355"/>
    <cellStyle name="Comma 2 6 3 7" xfId="47730"/>
    <cellStyle name="Comma 2 6 3 8" xfId="50533"/>
    <cellStyle name="Comma 2 6 3 9" xfId="18299"/>
    <cellStyle name="Comma 2 6 4" xfId="1032"/>
    <cellStyle name="Comma 2 6 4 10" xfId="53237"/>
    <cellStyle name="Comma 2 6 4 2" xfId="6771"/>
    <cellStyle name="Comma 2 6 4 2 2" xfId="15178"/>
    <cellStyle name="Comma 2 6 4 2 2 2" xfId="40523"/>
    <cellStyle name="Comma 2 6 4 2 3" xfId="30837"/>
    <cellStyle name="Comma 2 6 4 2 4" xfId="20780"/>
    <cellStyle name="Comma 2 6 4 2 5" xfId="56037"/>
    <cellStyle name="Comma 2 6 4 3" xfId="3966"/>
    <cellStyle name="Comma 2 6 4 3 2" xfId="12374"/>
    <cellStyle name="Comma 2 6 4 3 2 2" xfId="43671"/>
    <cellStyle name="Comma 2 6 4 3 3" xfId="33985"/>
    <cellStyle name="Comma 2 6 4 3 4" xfId="24019"/>
    <cellStyle name="Comma 2 6 4 4" xfId="9574"/>
    <cellStyle name="Comma 2 6 4 4 2" xfId="45648"/>
    <cellStyle name="Comma 2 6 4 4 3" xfId="35962"/>
    <cellStyle name="Comma 2 6 4 4 4" xfId="26274"/>
    <cellStyle name="Comma 2 6 4 5" xfId="37722"/>
    <cellStyle name="Comma 2 6 4 6" xfId="28036"/>
    <cellStyle name="Comma 2 6 4 7" xfId="47411"/>
    <cellStyle name="Comma 2 6 4 8" xfId="50214"/>
    <cellStyle name="Comma 2 6 4 9" xfId="17980"/>
    <cellStyle name="Comma 2 6 5" xfId="1866"/>
    <cellStyle name="Comma 2 6 5 2" xfId="7520"/>
    <cellStyle name="Comma 2 6 5 2 2" xfId="15927"/>
    <cellStyle name="Comma 2 6 5 2 2 2" xfId="41272"/>
    <cellStyle name="Comma 2 6 5 2 3" xfId="31586"/>
    <cellStyle name="Comma 2 6 5 2 4" xfId="21529"/>
    <cellStyle name="Comma 2 6 5 2 5" xfId="56786"/>
    <cellStyle name="Comma 2 6 5 3" xfId="4715"/>
    <cellStyle name="Comma 2 6 5 3 2" xfId="13123"/>
    <cellStyle name="Comma 2 6 5 3 2 2" xfId="43672"/>
    <cellStyle name="Comma 2 6 5 3 3" xfId="33986"/>
    <cellStyle name="Comma 2 6 5 3 4" xfId="24020"/>
    <cellStyle name="Comma 2 6 5 4" xfId="10323"/>
    <cellStyle name="Comma 2 6 5 4 2" xfId="38471"/>
    <cellStyle name="Comma 2 6 5 5" xfId="28785"/>
    <cellStyle name="Comma 2 6 5 6" xfId="48160"/>
    <cellStyle name="Comma 2 6 5 7" xfId="50963"/>
    <cellStyle name="Comma 2 6 5 8" xfId="18729"/>
    <cellStyle name="Comma 2 6 5 9" xfId="53986"/>
    <cellStyle name="Comma 2 6 6" xfId="2358"/>
    <cellStyle name="Comma 2 6 6 2" xfId="7981"/>
    <cellStyle name="Comma 2 6 6 2 2" xfId="16388"/>
    <cellStyle name="Comma 2 6 6 2 2 2" xfId="41733"/>
    <cellStyle name="Comma 2 6 6 2 3" xfId="32047"/>
    <cellStyle name="Comma 2 6 6 2 4" xfId="21990"/>
    <cellStyle name="Comma 2 6 6 2 5" xfId="57247"/>
    <cellStyle name="Comma 2 6 6 3" xfId="5176"/>
    <cellStyle name="Comma 2 6 6 3 2" xfId="13584"/>
    <cellStyle name="Comma 2 6 6 3 3" xfId="38929"/>
    <cellStyle name="Comma 2 6 6 4" xfId="10781"/>
    <cellStyle name="Comma 2 6 6 4 2" xfId="29243"/>
    <cellStyle name="Comma 2 6 6 5" xfId="48619"/>
    <cellStyle name="Comma 2 6 6 6" xfId="51421"/>
    <cellStyle name="Comma 2 6 6 7" xfId="19187"/>
    <cellStyle name="Comma 2 6 6 8" xfId="54444"/>
    <cellStyle name="Comma 2 6 7" xfId="2786"/>
    <cellStyle name="Comma 2 6 7 2" xfId="8409"/>
    <cellStyle name="Comma 2 6 7 2 2" xfId="16816"/>
    <cellStyle name="Comma 2 6 7 2 2 2" xfId="42161"/>
    <cellStyle name="Comma 2 6 7 2 3" xfId="32475"/>
    <cellStyle name="Comma 2 6 7 2 4" xfId="22418"/>
    <cellStyle name="Comma 2 6 7 2 5" xfId="57675"/>
    <cellStyle name="Comma 2 6 7 3" xfId="5604"/>
    <cellStyle name="Comma 2 6 7 3 2" xfId="14012"/>
    <cellStyle name="Comma 2 6 7 3 3" xfId="39357"/>
    <cellStyle name="Comma 2 6 7 4" xfId="11209"/>
    <cellStyle name="Comma 2 6 7 4 2" xfId="29671"/>
    <cellStyle name="Comma 2 6 7 5" xfId="49047"/>
    <cellStyle name="Comma 2 6 7 6" xfId="51849"/>
    <cellStyle name="Comma 2 6 7 7" xfId="19615"/>
    <cellStyle name="Comma 2 6 7 8" xfId="54872"/>
    <cellStyle name="Comma 2 6 8" xfId="6276"/>
    <cellStyle name="Comma 2 6 8 2" xfId="14683"/>
    <cellStyle name="Comma 2 6 8 2 2" xfId="40028"/>
    <cellStyle name="Comma 2 6 8 3" xfId="30342"/>
    <cellStyle name="Comma 2 6 8 4" xfId="20285"/>
    <cellStyle name="Comma 2 6 8 5" xfId="55542"/>
    <cellStyle name="Comma 2 6 9" xfId="3471"/>
    <cellStyle name="Comma 2 6 9 2" xfId="11879"/>
    <cellStyle name="Comma 2 6 9 2 2" xfId="42686"/>
    <cellStyle name="Comma 2 6 9 3" xfId="33000"/>
    <cellStyle name="Comma 2 6 9 4" xfId="22943"/>
    <cellStyle name="Comma 2 7" xfId="397"/>
    <cellStyle name="Comma 2 7 10" xfId="6277"/>
    <cellStyle name="Comma 2 7 10 2" xfId="14684"/>
    <cellStyle name="Comma 2 7 10 2 2" xfId="40029"/>
    <cellStyle name="Comma 2 7 10 3" xfId="30343"/>
    <cellStyle name="Comma 2 7 10 4" xfId="20286"/>
    <cellStyle name="Comma 2 7 10 5" xfId="55543"/>
    <cellStyle name="Comma 2 7 11" xfId="3472"/>
    <cellStyle name="Comma 2 7 11 2" xfId="11880"/>
    <cellStyle name="Comma 2 7 11 2 2" xfId="44442"/>
    <cellStyle name="Comma 2 7 11 3" xfId="34756"/>
    <cellStyle name="Comma 2 7 11 4" xfId="25046"/>
    <cellStyle name="Comma 2 7 12" xfId="9081"/>
    <cellStyle name="Comma 2 7 12 2" xfId="37229"/>
    <cellStyle name="Comma 2 7 13" xfId="27543"/>
    <cellStyle name="Comma 2 7 14" xfId="46916"/>
    <cellStyle name="Comma 2 7 15" xfId="49721"/>
    <cellStyle name="Comma 2 7 16" xfId="17487"/>
    <cellStyle name="Comma 2 7 17" xfId="52744"/>
    <cellStyle name="Comma 2 7 2" xfId="398"/>
    <cellStyle name="Comma 2 7 2 10" xfId="6278"/>
    <cellStyle name="Comma 2 7 2 10 2" xfId="14685"/>
    <cellStyle name="Comma 2 7 2 10 2 2" xfId="40030"/>
    <cellStyle name="Comma 2 7 2 10 3" xfId="30344"/>
    <cellStyle name="Comma 2 7 2 10 4" xfId="20287"/>
    <cellStyle name="Comma 2 7 2 10 5" xfId="55544"/>
    <cellStyle name="Comma 2 7 2 11" xfId="3473"/>
    <cellStyle name="Comma 2 7 2 11 2" xfId="11881"/>
    <cellStyle name="Comma 2 7 2 11 2 2" xfId="42687"/>
    <cellStyle name="Comma 2 7 2 11 3" xfId="33001"/>
    <cellStyle name="Comma 2 7 2 11 4" xfId="22944"/>
    <cellStyle name="Comma 2 7 2 12" xfId="9082"/>
    <cellStyle name="Comma 2 7 2 12 2" xfId="42987"/>
    <cellStyle name="Comma 2 7 2 12 3" xfId="33301"/>
    <cellStyle name="Comma 2 7 2 12 4" xfId="23244"/>
    <cellStyle name="Comma 2 7 2 13" xfId="25047"/>
    <cellStyle name="Comma 2 7 2 13 2" xfId="44443"/>
    <cellStyle name="Comma 2 7 2 13 3" xfId="34757"/>
    <cellStyle name="Comma 2 7 2 14" xfId="37230"/>
    <cellStyle name="Comma 2 7 2 15" xfId="27544"/>
    <cellStyle name="Comma 2 7 2 16" xfId="46917"/>
    <cellStyle name="Comma 2 7 2 17" xfId="49722"/>
    <cellStyle name="Comma 2 7 2 18" xfId="17488"/>
    <cellStyle name="Comma 2 7 2 19" xfId="52375"/>
    <cellStyle name="Comma 2 7 2 2" xfId="399"/>
    <cellStyle name="Comma 2 7 2 2 10" xfId="3474"/>
    <cellStyle name="Comma 2 7 2 2 10 2" xfId="11882"/>
    <cellStyle name="Comma 2 7 2 2 10 2 2" xfId="42688"/>
    <cellStyle name="Comma 2 7 2 2 10 3" xfId="33002"/>
    <cellStyle name="Comma 2 7 2 2 10 4" xfId="22945"/>
    <cellStyle name="Comma 2 7 2 2 11" xfId="9083"/>
    <cellStyle name="Comma 2 7 2 2 11 2" xfId="42988"/>
    <cellStyle name="Comma 2 7 2 2 11 3" xfId="33302"/>
    <cellStyle name="Comma 2 7 2 2 11 4" xfId="23245"/>
    <cellStyle name="Comma 2 7 2 2 12" xfId="25048"/>
    <cellStyle name="Comma 2 7 2 2 12 2" xfId="44444"/>
    <cellStyle name="Comma 2 7 2 2 12 3" xfId="34758"/>
    <cellStyle name="Comma 2 7 2 2 13" xfId="37231"/>
    <cellStyle name="Comma 2 7 2 2 14" xfId="27545"/>
    <cellStyle name="Comma 2 7 2 2 15" xfId="46918"/>
    <cellStyle name="Comma 2 7 2 2 16" xfId="49723"/>
    <cellStyle name="Comma 2 7 2 2 17" xfId="17489"/>
    <cellStyle name="Comma 2 7 2 2 18" xfId="52376"/>
    <cellStyle name="Comma 2 7 2 2 19" xfId="52746"/>
    <cellStyle name="Comma 2 7 2 2 2" xfId="400"/>
    <cellStyle name="Comma 2 7 2 2 2 10" xfId="25049"/>
    <cellStyle name="Comma 2 7 2 2 2 10 2" xfId="44445"/>
    <cellStyle name="Comma 2 7 2 2 2 10 3" xfId="34759"/>
    <cellStyle name="Comma 2 7 2 2 2 11" xfId="37232"/>
    <cellStyle name="Comma 2 7 2 2 2 12" xfId="27546"/>
    <cellStyle name="Comma 2 7 2 2 2 13" xfId="46919"/>
    <cellStyle name="Comma 2 7 2 2 2 14" xfId="49724"/>
    <cellStyle name="Comma 2 7 2 2 2 15" xfId="17490"/>
    <cellStyle name="Comma 2 7 2 2 2 16" xfId="52377"/>
    <cellStyle name="Comma 2 7 2 2 2 17" xfId="52747"/>
    <cellStyle name="Comma 2 7 2 2 2 2" xfId="1630"/>
    <cellStyle name="Comma 2 7 2 2 2 2 10" xfId="53794"/>
    <cellStyle name="Comma 2 7 2 2 2 2 2" xfId="7328"/>
    <cellStyle name="Comma 2 7 2 2 2 2 2 2" xfId="15735"/>
    <cellStyle name="Comma 2 7 2 2 2 2 2 2 2" xfId="27154"/>
    <cellStyle name="Comma 2 7 2 2 2 2 2 2 2 2" xfId="46527"/>
    <cellStyle name="Comma 2 7 2 2 2 2 2 2 2 3" xfId="36841"/>
    <cellStyle name="Comma 2 7 2 2 2 2 2 2 3" xfId="43674"/>
    <cellStyle name="Comma 2 7 2 2 2 2 2 2 4" xfId="33988"/>
    <cellStyle name="Comma 2 7 2 2 2 2 2 2 5" xfId="24022"/>
    <cellStyle name="Comma 2 7 2 2 2 2 2 3" xfId="25937"/>
    <cellStyle name="Comma 2 7 2 2 2 2 2 3 2" xfId="45327"/>
    <cellStyle name="Comma 2 7 2 2 2 2 2 3 3" xfId="35641"/>
    <cellStyle name="Comma 2 7 2 2 2 2 2 4" xfId="41080"/>
    <cellStyle name="Comma 2 7 2 2 2 2 2 5" xfId="31394"/>
    <cellStyle name="Comma 2 7 2 2 2 2 2 6" xfId="21337"/>
    <cellStyle name="Comma 2 7 2 2 2 2 2 7" xfId="56594"/>
    <cellStyle name="Comma 2 7 2 2 2 2 3" xfId="4523"/>
    <cellStyle name="Comma 2 7 2 2 2 2 3 2" xfId="12931"/>
    <cellStyle name="Comma 2 7 2 2 2 2 3 2 2" xfId="45934"/>
    <cellStyle name="Comma 2 7 2 2 2 2 3 2 3" xfId="36248"/>
    <cellStyle name="Comma 2 7 2 2 2 2 3 2 4" xfId="26560"/>
    <cellStyle name="Comma 2 7 2 2 2 2 3 3" xfId="43673"/>
    <cellStyle name="Comma 2 7 2 2 2 2 3 4" xfId="33987"/>
    <cellStyle name="Comma 2 7 2 2 2 2 3 5" xfId="24021"/>
    <cellStyle name="Comma 2 7 2 2 2 2 4" xfId="10131"/>
    <cellStyle name="Comma 2 7 2 2 2 2 4 2" xfId="44734"/>
    <cellStyle name="Comma 2 7 2 2 2 2 4 3" xfId="35048"/>
    <cellStyle name="Comma 2 7 2 2 2 2 4 4" xfId="25339"/>
    <cellStyle name="Comma 2 7 2 2 2 2 5" xfId="38279"/>
    <cellStyle name="Comma 2 7 2 2 2 2 6" xfId="28593"/>
    <cellStyle name="Comma 2 7 2 2 2 2 7" xfId="47968"/>
    <cellStyle name="Comma 2 7 2 2 2 2 8" xfId="50771"/>
    <cellStyle name="Comma 2 7 2 2 2 2 9" xfId="18537"/>
    <cellStyle name="Comma 2 7 2 2 2 3" xfId="1035"/>
    <cellStyle name="Comma 2 7 2 2 2 3 10" xfId="53240"/>
    <cellStyle name="Comma 2 7 2 2 2 3 2" xfId="6774"/>
    <cellStyle name="Comma 2 7 2 2 2 3 2 2" xfId="15181"/>
    <cellStyle name="Comma 2 7 2 2 2 3 2 2 2" xfId="46244"/>
    <cellStyle name="Comma 2 7 2 2 2 3 2 2 3" xfId="36558"/>
    <cellStyle name="Comma 2 7 2 2 2 3 2 2 4" xfId="26871"/>
    <cellStyle name="Comma 2 7 2 2 2 3 2 3" xfId="40526"/>
    <cellStyle name="Comma 2 7 2 2 2 3 2 4" xfId="30840"/>
    <cellStyle name="Comma 2 7 2 2 2 3 2 5" xfId="20783"/>
    <cellStyle name="Comma 2 7 2 2 2 3 2 6" xfId="56040"/>
    <cellStyle name="Comma 2 7 2 2 2 3 3" xfId="3969"/>
    <cellStyle name="Comma 2 7 2 2 2 3 3 2" xfId="12377"/>
    <cellStyle name="Comma 2 7 2 2 2 3 3 2 2" xfId="43675"/>
    <cellStyle name="Comma 2 7 2 2 2 3 3 3" xfId="33989"/>
    <cellStyle name="Comma 2 7 2 2 2 3 3 4" xfId="24023"/>
    <cellStyle name="Comma 2 7 2 2 2 3 4" xfId="9577"/>
    <cellStyle name="Comma 2 7 2 2 2 3 4 2" xfId="45044"/>
    <cellStyle name="Comma 2 7 2 2 2 3 4 3" xfId="35358"/>
    <cellStyle name="Comma 2 7 2 2 2 3 4 4" xfId="25653"/>
    <cellStyle name="Comma 2 7 2 2 2 3 5" xfId="37725"/>
    <cellStyle name="Comma 2 7 2 2 2 3 6" xfId="28039"/>
    <cellStyle name="Comma 2 7 2 2 2 3 7" xfId="47414"/>
    <cellStyle name="Comma 2 7 2 2 2 3 8" xfId="50217"/>
    <cellStyle name="Comma 2 7 2 2 2 3 9" xfId="17983"/>
    <cellStyle name="Comma 2 7 2 2 2 4" xfId="2104"/>
    <cellStyle name="Comma 2 7 2 2 2 4 10" xfId="54224"/>
    <cellStyle name="Comma 2 7 2 2 2 4 2" xfId="7758"/>
    <cellStyle name="Comma 2 7 2 2 2 4 2 2" xfId="16165"/>
    <cellStyle name="Comma 2 7 2 2 2 4 2 2 2" xfId="41510"/>
    <cellStyle name="Comma 2 7 2 2 2 4 2 3" xfId="31824"/>
    <cellStyle name="Comma 2 7 2 2 2 4 2 4" xfId="21767"/>
    <cellStyle name="Comma 2 7 2 2 2 4 2 5" xfId="57024"/>
    <cellStyle name="Comma 2 7 2 2 2 4 3" xfId="4953"/>
    <cellStyle name="Comma 2 7 2 2 2 4 3 2" xfId="13361"/>
    <cellStyle name="Comma 2 7 2 2 2 4 3 2 2" xfId="43676"/>
    <cellStyle name="Comma 2 7 2 2 2 4 3 3" xfId="33990"/>
    <cellStyle name="Comma 2 7 2 2 2 4 3 4" xfId="24024"/>
    <cellStyle name="Comma 2 7 2 2 2 4 4" xfId="10561"/>
    <cellStyle name="Comma 2 7 2 2 2 4 4 2" xfId="45652"/>
    <cellStyle name="Comma 2 7 2 2 2 4 4 3" xfId="35966"/>
    <cellStyle name="Comma 2 7 2 2 2 4 4 4" xfId="26278"/>
    <cellStyle name="Comma 2 7 2 2 2 4 5" xfId="38709"/>
    <cellStyle name="Comma 2 7 2 2 2 4 6" xfId="29023"/>
    <cellStyle name="Comma 2 7 2 2 2 4 7" xfId="48398"/>
    <cellStyle name="Comma 2 7 2 2 2 4 8" xfId="51201"/>
    <cellStyle name="Comma 2 7 2 2 2 4 9" xfId="18967"/>
    <cellStyle name="Comma 2 7 2 2 2 5" xfId="2596"/>
    <cellStyle name="Comma 2 7 2 2 2 5 2" xfId="8219"/>
    <cellStyle name="Comma 2 7 2 2 2 5 2 2" xfId="16626"/>
    <cellStyle name="Comma 2 7 2 2 2 5 2 2 2" xfId="41971"/>
    <cellStyle name="Comma 2 7 2 2 2 5 2 3" xfId="32285"/>
    <cellStyle name="Comma 2 7 2 2 2 5 2 4" xfId="22228"/>
    <cellStyle name="Comma 2 7 2 2 2 5 2 5" xfId="57485"/>
    <cellStyle name="Comma 2 7 2 2 2 5 3" xfId="5414"/>
    <cellStyle name="Comma 2 7 2 2 2 5 3 2" xfId="13822"/>
    <cellStyle name="Comma 2 7 2 2 2 5 3 3" xfId="39167"/>
    <cellStyle name="Comma 2 7 2 2 2 5 4" xfId="11019"/>
    <cellStyle name="Comma 2 7 2 2 2 5 4 2" xfId="29481"/>
    <cellStyle name="Comma 2 7 2 2 2 5 5" xfId="48857"/>
    <cellStyle name="Comma 2 7 2 2 2 5 6" xfId="51659"/>
    <cellStyle name="Comma 2 7 2 2 2 5 7" xfId="19425"/>
    <cellStyle name="Comma 2 7 2 2 2 5 8" xfId="54682"/>
    <cellStyle name="Comma 2 7 2 2 2 6" xfId="3024"/>
    <cellStyle name="Comma 2 7 2 2 2 6 2" xfId="8647"/>
    <cellStyle name="Comma 2 7 2 2 2 6 2 2" xfId="17054"/>
    <cellStyle name="Comma 2 7 2 2 2 6 2 2 2" xfId="42399"/>
    <cellStyle name="Comma 2 7 2 2 2 6 2 3" xfId="32713"/>
    <cellStyle name="Comma 2 7 2 2 2 6 2 4" xfId="22656"/>
    <cellStyle name="Comma 2 7 2 2 2 6 2 5" xfId="57913"/>
    <cellStyle name="Comma 2 7 2 2 2 6 3" xfId="5842"/>
    <cellStyle name="Comma 2 7 2 2 2 6 3 2" xfId="14250"/>
    <cellStyle name="Comma 2 7 2 2 2 6 3 3" xfId="39595"/>
    <cellStyle name="Comma 2 7 2 2 2 6 4" xfId="11447"/>
    <cellStyle name="Comma 2 7 2 2 2 6 4 2" xfId="29909"/>
    <cellStyle name="Comma 2 7 2 2 2 6 5" xfId="49285"/>
    <cellStyle name="Comma 2 7 2 2 2 6 6" xfId="52087"/>
    <cellStyle name="Comma 2 7 2 2 2 6 7" xfId="19853"/>
    <cellStyle name="Comma 2 7 2 2 2 6 8" xfId="55110"/>
    <cellStyle name="Comma 2 7 2 2 2 7" xfId="6280"/>
    <cellStyle name="Comma 2 7 2 2 2 7 2" xfId="14687"/>
    <cellStyle name="Comma 2 7 2 2 2 7 2 2" xfId="40032"/>
    <cellStyle name="Comma 2 7 2 2 2 7 3" xfId="30346"/>
    <cellStyle name="Comma 2 7 2 2 2 7 4" xfId="20289"/>
    <cellStyle name="Comma 2 7 2 2 2 7 5" xfId="55546"/>
    <cellStyle name="Comma 2 7 2 2 2 8" xfId="3475"/>
    <cellStyle name="Comma 2 7 2 2 2 8 2" xfId="11883"/>
    <cellStyle name="Comma 2 7 2 2 2 8 2 2" xfId="42689"/>
    <cellStyle name="Comma 2 7 2 2 2 8 3" xfId="33003"/>
    <cellStyle name="Comma 2 7 2 2 2 8 4" xfId="22946"/>
    <cellStyle name="Comma 2 7 2 2 2 9" xfId="9084"/>
    <cellStyle name="Comma 2 7 2 2 2 9 2" xfId="42989"/>
    <cellStyle name="Comma 2 7 2 2 2 9 3" xfId="33303"/>
    <cellStyle name="Comma 2 7 2 2 2 9 4" xfId="23246"/>
    <cellStyle name="Comma 2 7 2 2 3" xfId="401"/>
    <cellStyle name="Comma 2 7 2 2 3 10" xfId="25050"/>
    <cellStyle name="Comma 2 7 2 2 3 10 2" xfId="44446"/>
    <cellStyle name="Comma 2 7 2 2 3 10 3" xfId="34760"/>
    <cellStyle name="Comma 2 7 2 2 3 11" xfId="37233"/>
    <cellStyle name="Comma 2 7 2 2 3 12" xfId="27547"/>
    <cellStyle name="Comma 2 7 2 2 3 13" xfId="46920"/>
    <cellStyle name="Comma 2 7 2 2 3 14" xfId="49725"/>
    <cellStyle name="Comma 2 7 2 2 3 15" xfId="17491"/>
    <cellStyle name="Comma 2 7 2 2 3 16" xfId="52378"/>
    <cellStyle name="Comma 2 7 2 2 3 17" xfId="52748"/>
    <cellStyle name="Comma 2 7 2 2 3 2" xfId="1631"/>
    <cellStyle name="Comma 2 7 2 2 3 2 10" xfId="53795"/>
    <cellStyle name="Comma 2 7 2 2 3 2 2" xfId="7329"/>
    <cellStyle name="Comma 2 7 2 2 3 2 2 2" xfId="15736"/>
    <cellStyle name="Comma 2 7 2 2 3 2 2 2 2" xfId="46528"/>
    <cellStyle name="Comma 2 7 2 2 3 2 2 2 3" xfId="36842"/>
    <cellStyle name="Comma 2 7 2 2 3 2 2 2 4" xfId="27155"/>
    <cellStyle name="Comma 2 7 2 2 3 2 2 3" xfId="25938"/>
    <cellStyle name="Comma 2 7 2 2 3 2 2 3 2" xfId="45328"/>
    <cellStyle name="Comma 2 7 2 2 3 2 2 3 3" xfId="35642"/>
    <cellStyle name="Comma 2 7 2 2 3 2 2 4" xfId="41081"/>
    <cellStyle name="Comma 2 7 2 2 3 2 2 5" xfId="31395"/>
    <cellStyle name="Comma 2 7 2 2 3 2 2 6" xfId="21338"/>
    <cellStyle name="Comma 2 7 2 2 3 2 2 7" xfId="56595"/>
    <cellStyle name="Comma 2 7 2 2 3 2 3" xfId="4524"/>
    <cellStyle name="Comma 2 7 2 2 3 2 3 2" xfId="12932"/>
    <cellStyle name="Comma 2 7 2 2 3 2 3 2 2" xfId="45935"/>
    <cellStyle name="Comma 2 7 2 2 3 2 3 2 3" xfId="36249"/>
    <cellStyle name="Comma 2 7 2 2 3 2 3 2 4" xfId="26561"/>
    <cellStyle name="Comma 2 7 2 2 3 2 3 3" xfId="43677"/>
    <cellStyle name="Comma 2 7 2 2 3 2 3 4" xfId="33991"/>
    <cellStyle name="Comma 2 7 2 2 3 2 3 5" xfId="24025"/>
    <cellStyle name="Comma 2 7 2 2 3 2 4" xfId="10132"/>
    <cellStyle name="Comma 2 7 2 2 3 2 4 2" xfId="44735"/>
    <cellStyle name="Comma 2 7 2 2 3 2 4 3" xfId="35049"/>
    <cellStyle name="Comma 2 7 2 2 3 2 4 4" xfId="25340"/>
    <cellStyle name="Comma 2 7 2 2 3 2 5" xfId="38280"/>
    <cellStyle name="Comma 2 7 2 2 3 2 6" xfId="28594"/>
    <cellStyle name="Comma 2 7 2 2 3 2 7" xfId="47969"/>
    <cellStyle name="Comma 2 7 2 2 3 2 8" xfId="50772"/>
    <cellStyle name="Comma 2 7 2 2 3 2 9" xfId="18538"/>
    <cellStyle name="Comma 2 7 2 2 3 3" xfId="1036"/>
    <cellStyle name="Comma 2 7 2 2 3 3 10" xfId="53241"/>
    <cellStyle name="Comma 2 7 2 2 3 3 2" xfId="6775"/>
    <cellStyle name="Comma 2 7 2 2 3 3 2 2" xfId="15182"/>
    <cellStyle name="Comma 2 7 2 2 3 3 2 2 2" xfId="46245"/>
    <cellStyle name="Comma 2 7 2 2 3 3 2 2 3" xfId="36559"/>
    <cellStyle name="Comma 2 7 2 2 3 3 2 2 4" xfId="26872"/>
    <cellStyle name="Comma 2 7 2 2 3 3 2 3" xfId="40527"/>
    <cellStyle name="Comma 2 7 2 2 3 3 2 4" xfId="30841"/>
    <cellStyle name="Comma 2 7 2 2 3 3 2 5" xfId="20784"/>
    <cellStyle name="Comma 2 7 2 2 3 3 2 6" xfId="56041"/>
    <cellStyle name="Comma 2 7 2 2 3 3 3" xfId="3970"/>
    <cellStyle name="Comma 2 7 2 2 3 3 3 2" xfId="12378"/>
    <cellStyle name="Comma 2 7 2 2 3 3 3 2 2" xfId="43678"/>
    <cellStyle name="Comma 2 7 2 2 3 3 3 3" xfId="33992"/>
    <cellStyle name="Comma 2 7 2 2 3 3 3 4" xfId="24026"/>
    <cellStyle name="Comma 2 7 2 2 3 3 4" xfId="9578"/>
    <cellStyle name="Comma 2 7 2 2 3 3 4 2" xfId="45045"/>
    <cellStyle name="Comma 2 7 2 2 3 3 4 3" xfId="35359"/>
    <cellStyle name="Comma 2 7 2 2 3 3 4 4" xfId="25654"/>
    <cellStyle name="Comma 2 7 2 2 3 3 5" xfId="37726"/>
    <cellStyle name="Comma 2 7 2 2 3 3 6" xfId="28040"/>
    <cellStyle name="Comma 2 7 2 2 3 3 7" xfId="47415"/>
    <cellStyle name="Comma 2 7 2 2 3 3 8" xfId="50218"/>
    <cellStyle name="Comma 2 7 2 2 3 3 9" xfId="17984"/>
    <cellStyle name="Comma 2 7 2 2 3 4" xfId="2105"/>
    <cellStyle name="Comma 2 7 2 2 3 4 2" xfId="7759"/>
    <cellStyle name="Comma 2 7 2 2 3 4 2 2" xfId="16166"/>
    <cellStyle name="Comma 2 7 2 2 3 4 2 2 2" xfId="41511"/>
    <cellStyle name="Comma 2 7 2 2 3 4 2 3" xfId="31825"/>
    <cellStyle name="Comma 2 7 2 2 3 4 2 4" xfId="21768"/>
    <cellStyle name="Comma 2 7 2 2 3 4 2 5" xfId="57025"/>
    <cellStyle name="Comma 2 7 2 2 3 4 3" xfId="4954"/>
    <cellStyle name="Comma 2 7 2 2 3 4 3 2" xfId="13362"/>
    <cellStyle name="Comma 2 7 2 2 3 4 3 2 2" xfId="45653"/>
    <cellStyle name="Comma 2 7 2 2 3 4 3 3" xfId="35967"/>
    <cellStyle name="Comma 2 7 2 2 3 4 3 4" xfId="26279"/>
    <cellStyle name="Comma 2 7 2 2 3 4 4" xfId="10562"/>
    <cellStyle name="Comma 2 7 2 2 3 4 4 2" xfId="38710"/>
    <cellStyle name="Comma 2 7 2 2 3 4 5" xfId="29024"/>
    <cellStyle name="Comma 2 7 2 2 3 4 6" xfId="48399"/>
    <cellStyle name="Comma 2 7 2 2 3 4 7" xfId="51202"/>
    <cellStyle name="Comma 2 7 2 2 3 4 8" xfId="18968"/>
    <cellStyle name="Comma 2 7 2 2 3 4 9" xfId="54225"/>
    <cellStyle name="Comma 2 7 2 2 3 5" xfId="2597"/>
    <cellStyle name="Comma 2 7 2 2 3 5 2" xfId="8220"/>
    <cellStyle name="Comma 2 7 2 2 3 5 2 2" xfId="16627"/>
    <cellStyle name="Comma 2 7 2 2 3 5 2 2 2" xfId="41972"/>
    <cellStyle name="Comma 2 7 2 2 3 5 2 3" xfId="32286"/>
    <cellStyle name="Comma 2 7 2 2 3 5 2 4" xfId="22229"/>
    <cellStyle name="Comma 2 7 2 2 3 5 2 5" xfId="57486"/>
    <cellStyle name="Comma 2 7 2 2 3 5 3" xfId="5415"/>
    <cellStyle name="Comma 2 7 2 2 3 5 3 2" xfId="13823"/>
    <cellStyle name="Comma 2 7 2 2 3 5 3 3" xfId="39168"/>
    <cellStyle name="Comma 2 7 2 2 3 5 4" xfId="11020"/>
    <cellStyle name="Comma 2 7 2 2 3 5 4 2" xfId="29482"/>
    <cellStyle name="Comma 2 7 2 2 3 5 5" xfId="48858"/>
    <cellStyle name="Comma 2 7 2 2 3 5 6" xfId="51660"/>
    <cellStyle name="Comma 2 7 2 2 3 5 7" xfId="19426"/>
    <cellStyle name="Comma 2 7 2 2 3 5 8" xfId="54683"/>
    <cellStyle name="Comma 2 7 2 2 3 6" xfId="3025"/>
    <cellStyle name="Comma 2 7 2 2 3 6 2" xfId="8648"/>
    <cellStyle name="Comma 2 7 2 2 3 6 2 2" xfId="17055"/>
    <cellStyle name="Comma 2 7 2 2 3 6 2 2 2" xfId="42400"/>
    <cellStyle name="Comma 2 7 2 2 3 6 2 3" xfId="32714"/>
    <cellStyle name="Comma 2 7 2 2 3 6 2 4" xfId="22657"/>
    <cellStyle name="Comma 2 7 2 2 3 6 2 5" xfId="57914"/>
    <cellStyle name="Comma 2 7 2 2 3 6 3" xfId="5843"/>
    <cellStyle name="Comma 2 7 2 2 3 6 3 2" xfId="14251"/>
    <cellStyle name="Comma 2 7 2 2 3 6 3 3" xfId="39596"/>
    <cellStyle name="Comma 2 7 2 2 3 6 4" xfId="11448"/>
    <cellStyle name="Comma 2 7 2 2 3 6 4 2" xfId="29910"/>
    <cellStyle name="Comma 2 7 2 2 3 6 5" xfId="49286"/>
    <cellStyle name="Comma 2 7 2 2 3 6 6" xfId="52088"/>
    <cellStyle name="Comma 2 7 2 2 3 6 7" xfId="19854"/>
    <cellStyle name="Comma 2 7 2 2 3 6 8" xfId="55111"/>
    <cellStyle name="Comma 2 7 2 2 3 7" xfId="6281"/>
    <cellStyle name="Comma 2 7 2 2 3 7 2" xfId="14688"/>
    <cellStyle name="Comma 2 7 2 2 3 7 2 2" xfId="40033"/>
    <cellStyle name="Comma 2 7 2 2 3 7 3" xfId="30347"/>
    <cellStyle name="Comma 2 7 2 2 3 7 4" xfId="20290"/>
    <cellStyle name="Comma 2 7 2 2 3 7 5" xfId="55547"/>
    <cellStyle name="Comma 2 7 2 2 3 8" xfId="3476"/>
    <cellStyle name="Comma 2 7 2 2 3 8 2" xfId="11884"/>
    <cellStyle name="Comma 2 7 2 2 3 8 2 2" xfId="42690"/>
    <cellStyle name="Comma 2 7 2 2 3 8 3" xfId="33004"/>
    <cellStyle name="Comma 2 7 2 2 3 8 4" xfId="22947"/>
    <cellStyle name="Comma 2 7 2 2 3 9" xfId="9085"/>
    <cellStyle name="Comma 2 7 2 2 3 9 2" xfId="42990"/>
    <cellStyle name="Comma 2 7 2 2 3 9 3" xfId="33304"/>
    <cellStyle name="Comma 2 7 2 2 3 9 4" xfId="23247"/>
    <cellStyle name="Comma 2 7 2 2 4" xfId="1629"/>
    <cellStyle name="Comma 2 7 2 2 4 10" xfId="53793"/>
    <cellStyle name="Comma 2 7 2 2 4 2" xfId="7327"/>
    <cellStyle name="Comma 2 7 2 2 4 2 2" xfId="15734"/>
    <cellStyle name="Comma 2 7 2 2 4 2 2 2" xfId="27153"/>
    <cellStyle name="Comma 2 7 2 2 4 2 2 2 2" xfId="46526"/>
    <cellStyle name="Comma 2 7 2 2 4 2 2 2 3" xfId="36840"/>
    <cellStyle name="Comma 2 7 2 2 4 2 2 3" xfId="43680"/>
    <cellStyle name="Comma 2 7 2 2 4 2 2 4" xfId="33994"/>
    <cellStyle name="Comma 2 7 2 2 4 2 2 5" xfId="24028"/>
    <cellStyle name="Comma 2 7 2 2 4 2 3" xfId="25936"/>
    <cellStyle name="Comma 2 7 2 2 4 2 3 2" xfId="45326"/>
    <cellStyle name="Comma 2 7 2 2 4 2 3 3" xfId="35640"/>
    <cellStyle name="Comma 2 7 2 2 4 2 4" xfId="41079"/>
    <cellStyle name="Comma 2 7 2 2 4 2 5" xfId="31393"/>
    <cellStyle name="Comma 2 7 2 2 4 2 6" xfId="21336"/>
    <cellStyle name="Comma 2 7 2 2 4 2 7" xfId="56593"/>
    <cellStyle name="Comma 2 7 2 2 4 3" xfId="4522"/>
    <cellStyle name="Comma 2 7 2 2 4 3 2" xfId="12930"/>
    <cellStyle name="Comma 2 7 2 2 4 3 2 2" xfId="45933"/>
    <cellStyle name="Comma 2 7 2 2 4 3 2 3" xfId="36247"/>
    <cellStyle name="Comma 2 7 2 2 4 3 2 4" xfId="26559"/>
    <cellStyle name="Comma 2 7 2 2 4 3 3" xfId="43679"/>
    <cellStyle name="Comma 2 7 2 2 4 3 4" xfId="33993"/>
    <cellStyle name="Comma 2 7 2 2 4 3 5" xfId="24027"/>
    <cellStyle name="Comma 2 7 2 2 4 4" xfId="10130"/>
    <cellStyle name="Comma 2 7 2 2 4 4 2" xfId="44733"/>
    <cellStyle name="Comma 2 7 2 2 4 4 3" xfId="35047"/>
    <cellStyle name="Comma 2 7 2 2 4 4 4" xfId="25338"/>
    <cellStyle name="Comma 2 7 2 2 4 5" xfId="38278"/>
    <cellStyle name="Comma 2 7 2 2 4 6" xfId="28592"/>
    <cellStyle name="Comma 2 7 2 2 4 7" xfId="47967"/>
    <cellStyle name="Comma 2 7 2 2 4 8" xfId="50770"/>
    <cellStyle name="Comma 2 7 2 2 4 9" xfId="18536"/>
    <cellStyle name="Comma 2 7 2 2 5" xfId="1034"/>
    <cellStyle name="Comma 2 7 2 2 5 10" xfId="53239"/>
    <cellStyle name="Comma 2 7 2 2 5 2" xfId="6773"/>
    <cellStyle name="Comma 2 7 2 2 5 2 2" xfId="15180"/>
    <cellStyle name="Comma 2 7 2 2 5 2 2 2" xfId="46243"/>
    <cellStyle name="Comma 2 7 2 2 5 2 2 3" xfId="36557"/>
    <cellStyle name="Comma 2 7 2 2 5 2 2 4" xfId="26870"/>
    <cellStyle name="Comma 2 7 2 2 5 2 3" xfId="40525"/>
    <cellStyle name="Comma 2 7 2 2 5 2 4" xfId="30839"/>
    <cellStyle name="Comma 2 7 2 2 5 2 5" xfId="20782"/>
    <cellStyle name="Comma 2 7 2 2 5 2 6" xfId="56039"/>
    <cellStyle name="Comma 2 7 2 2 5 3" xfId="3968"/>
    <cellStyle name="Comma 2 7 2 2 5 3 2" xfId="12376"/>
    <cellStyle name="Comma 2 7 2 2 5 3 2 2" xfId="43681"/>
    <cellStyle name="Comma 2 7 2 2 5 3 3" xfId="33995"/>
    <cellStyle name="Comma 2 7 2 2 5 3 4" xfId="24029"/>
    <cellStyle name="Comma 2 7 2 2 5 4" xfId="9576"/>
    <cellStyle name="Comma 2 7 2 2 5 4 2" xfId="45043"/>
    <cellStyle name="Comma 2 7 2 2 5 4 3" xfId="35357"/>
    <cellStyle name="Comma 2 7 2 2 5 4 4" xfId="25652"/>
    <cellStyle name="Comma 2 7 2 2 5 5" xfId="37724"/>
    <cellStyle name="Comma 2 7 2 2 5 6" xfId="28038"/>
    <cellStyle name="Comma 2 7 2 2 5 7" xfId="47413"/>
    <cellStyle name="Comma 2 7 2 2 5 8" xfId="50216"/>
    <cellStyle name="Comma 2 7 2 2 5 9" xfId="17982"/>
    <cellStyle name="Comma 2 7 2 2 6" xfId="2103"/>
    <cellStyle name="Comma 2 7 2 2 6 10" xfId="54223"/>
    <cellStyle name="Comma 2 7 2 2 6 2" xfId="7757"/>
    <cellStyle name="Comma 2 7 2 2 6 2 2" xfId="16164"/>
    <cellStyle name="Comma 2 7 2 2 6 2 2 2" xfId="41509"/>
    <cellStyle name="Comma 2 7 2 2 6 2 3" xfId="31823"/>
    <cellStyle name="Comma 2 7 2 2 6 2 4" xfId="21766"/>
    <cellStyle name="Comma 2 7 2 2 6 2 5" xfId="57023"/>
    <cellStyle name="Comma 2 7 2 2 6 3" xfId="4952"/>
    <cellStyle name="Comma 2 7 2 2 6 3 2" xfId="13360"/>
    <cellStyle name="Comma 2 7 2 2 6 3 2 2" xfId="43682"/>
    <cellStyle name="Comma 2 7 2 2 6 3 3" xfId="33996"/>
    <cellStyle name="Comma 2 7 2 2 6 3 4" xfId="24030"/>
    <cellStyle name="Comma 2 7 2 2 6 4" xfId="10560"/>
    <cellStyle name="Comma 2 7 2 2 6 4 2" xfId="45651"/>
    <cellStyle name="Comma 2 7 2 2 6 4 3" xfId="35965"/>
    <cellStyle name="Comma 2 7 2 2 6 4 4" xfId="26277"/>
    <cellStyle name="Comma 2 7 2 2 6 5" xfId="38708"/>
    <cellStyle name="Comma 2 7 2 2 6 6" xfId="29022"/>
    <cellStyle name="Comma 2 7 2 2 6 7" xfId="48397"/>
    <cellStyle name="Comma 2 7 2 2 6 8" xfId="51200"/>
    <cellStyle name="Comma 2 7 2 2 6 9" xfId="18966"/>
    <cellStyle name="Comma 2 7 2 2 7" xfId="2595"/>
    <cellStyle name="Comma 2 7 2 2 7 2" xfId="8218"/>
    <cellStyle name="Comma 2 7 2 2 7 2 2" xfId="16625"/>
    <cellStyle name="Comma 2 7 2 2 7 2 2 2" xfId="41970"/>
    <cellStyle name="Comma 2 7 2 2 7 2 3" xfId="32284"/>
    <cellStyle name="Comma 2 7 2 2 7 2 4" xfId="22227"/>
    <cellStyle name="Comma 2 7 2 2 7 2 5" xfId="57484"/>
    <cellStyle name="Comma 2 7 2 2 7 3" xfId="5413"/>
    <cellStyle name="Comma 2 7 2 2 7 3 2" xfId="13821"/>
    <cellStyle name="Comma 2 7 2 2 7 3 2 2" xfId="43683"/>
    <cellStyle name="Comma 2 7 2 2 7 3 3" xfId="33997"/>
    <cellStyle name="Comma 2 7 2 2 7 3 4" xfId="24031"/>
    <cellStyle name="Comma 2 7 2 2 7 4" xfId="11018"/>
    <cellStyle name="Comma 2 7 2 2 7 4 2" xfId="39166"/>
    <cellStyle name="Comma 2 7 2 2 7 5" xfId="29480"/>
    <cellStyle name="Comma 2 7 2 2 7 6" xfId="48856"/>
    <cellStyle name="Comma 2 7 2 2 7 7" xfId="51658"/>
    <cellStyle name="Comma 2 7 2 2 7 8" xfId="19424"/>
    <cellStyle name="Comma 2 7 2 2 7 9" xfId="54681"/>
    <cellStyle name="Comma 2 7 2 2 8" xfId="3023"/>
    <cellStyle name="Comma 2 7 2 2 8 2" xfId="8646"/>
    <cellStyle name="Comma 2 7 2 2 8 2 2" xfId="17053"/>
    <cellStyle name="Comma 2 7 2 2 8 2 2 2" xfId="42398"/>
    <cellStyle name="Comma 2 7 2 2 8 2 3" xfId="32712"/>
    <cellStyle name="Comma 2 7 2 2 8 2 4" xfId="22655"/>
    <cellStyle name="Comma 2 7 2 2 8 2 5" xfId="57912"/>
    <cellStyle name="Comma 2 7 2 2 8 3" xfId="5841"/>
    <cellStyle name="Comma 2 7 2 2 8 3 2" xfId="14249"/>
    <cellStyle name="Comma 2 7 2 2 8 3 3" xfId="39594"/>
    <cellStyle name="Comma 2 7 2 2 8 4" xfId="11446"/>
    <cellStyle name="Comma 2 7 2 2 8 4 2" xfId="29908"/>
    <cellStyle name="Comma 2 7 2 2 8 5" xfId="49284"/>
    <cellStyle name="Comma 2 7 2 2 8 6" xfId="52086"/>
    <cellStyle name="Comma 2 7 2 2 8 7" xfId="19852"/>
    <cellStyle name="Comma 2 7 2 2 8 8" xfId="55109"/>
    <cellStyle name="Comma 2 7 2 2 9" xfId="6279"/>
    <cellStyle name="Comma 2 7 2 2 9 2" xfId="14686"/>
    <cellStyle name="Comma 2 7 2 2 9 2 2" xfId="40031"/>
    <cellStyle name="Comma 2 7 2 2 9 3" xfId="30345"/>
    <cellStyle name="Comma 2 7 2 2 9 4" xfId="20288"/>
    <cellStyle name="Comma 2 7 2 2 9 5" xfId="55545"/>
    <cellStyle name="Comma 2 7 2 20" xfId="52745"/>
    <cellStyle name="Comma 2 7 2 21" xfId="58135"/>
    <cellStyle name="Comma 2 7 2 3" xfId="402"/>
    <cellStyle name="Comma 2 7 2 3 10" xfId="25051"/>
    <cellStyle name="Comma 2 7 2 3 10 2" xfId="44447"/>
    <cellStyle name="Comma 2 7 2 3 10 3" xfId="34761"/>
    <cellStyle name="Comma 2 7 2 3 11" xfId="37234"/>
    <cellStyle name="Comma 2 7 2 3 12" xfId="27548"/>
    <cellStyle name="Comma 2 7 2 3 13" xfId="46921"/>
    <cellStyle name="Comma 2 7 2 3 14" xfId="49726"/>
    <cellStyle name="Comma 2 7 2 3 15" xfId="17492"/>
    <cellStyle name="Comma 2 7 2 3 16" xfId="52379"/>
    <cellStyle name="Comma 2 7 2 3 17" xfId="52749"/>
    <cellStyle name="Comma 2 7 2 3 2" xfId="1632"/>
    <cellStyle name="Comma 2 7 2 3 2 10" xfId="53796"/>
    <cellStyle name="Comma 2 7 2 3 2 2" xfId="7330"/>
    <cellStyle name="Comma 2 7 2 3 2 2 2" xfId="15737"/>
    <cellStyle name="Comma 2 7 2 3 2 2 2 2" xfId="46529"/>
    <cellStyle name="Comma 2 7 2 3 2 2 2 3" xfId="36843"/>
    <cellStyle name="Comma 2 7 2 3 2 2 2 4" xfId="27156"/>
    <cellStyle name="Comma 2 7 2 3 2 2 3" xfId="25939"/>
    <cellStyle name="Comma 2 7 2 3 2 2 3 2" xfId="45329"/>
    <cellStyle name="Comma 2 7 2 3 2 2 3 3" xfId="35643"/>
    <cellStyle name="Comma 2 7 2 3 2 2 4" xfId="41082"/>
    <cellStyle name="Comma 2 7 2 3 2 2 5" xfId="31396"/>
    <cellStyle name="Comma 2 7 2 3 2 2 6" xfId="21339"/>
    <cellStyle name="Comma 2 7 2 3 2 2 7" xfId="56596"/>
    <cellStyle name="Comma 2 7 2 3 2 3" xfId="4525"/>
    <cellStyle name="Comma 2 7 2 3 2 3 2" xfId="12933"/>
    <cellStyle name="Comma 2 7 2 3 2 3 2 2" xfId="45936"/>
    <cellStyle name="Comma 2 7 2 3 2 3 2 3" xfId="36250"/>
    <cellStyle name="Comma 2 7 2 3 2 3 2 4" xfId="26562"/>
    <cellStyle name="Comma 2 7 2 3 2 3 3" xfId="43684"/>
    <cellStyle name="Comma 2 7 2 3 2 3 4" xfId="33998"/>
    <cellStyle name="Comma 2 7 2 3 2 3 5" xfId="24032"/>
    <cellStyle name="Comma 2 7 2 3 2 4" xfId="10133"/>
    <cellStyle name="Comma 2 7 2 3 2 4 2" xfId="44736"/>
    <cellStyle name="Comma 2 7 2 3 2 4 3" xfId="35050"/>
    <cellStyle name="Comma 2 7 2 3 2 4 4" xfId="25341"/>
    <cellStyle name="Comma 2 7 2 3 2 5" xfId="38281"/>
    <cellStyle name="Comma 2 7 2 3 2 6" xfId="28595"/>
    <cellStyle name="Comma 2 7 2 3 2 7" xfId="47970"/>
    <cellStyle name="Comma 2 7 2 3 2 8" xfId="50773"/>
    <cellStyle name="Comma 2 7 2 3 2 9" xfId="18539"/>
    <cellStyle name="Comma 2 7 2 3 3" xfId="1037"/>
    <cellStyle name="Comma 2 7 2 3 3 10" xfId="53242"/>
    <cellStyle name="Comma 2 7 2 3 3 2" xfId="6776"/>
    <cellStyle name="Comma 2 7 2 3 3 2 2" xfId="15183"/>
    <cellStyle name="Comma 2 7 2 3 3 2 2 2" xfId="46246"/>
    <cellStyle name="Comma 2 7 2 3 3 2 2 3" xfId="36560"/>
    <cellStyle name="Comma 2 7 2 3 3 2 2 4" xfId="26873"/>
    <cellStyle name="Comma 2 7 2 3 3 2 3" xfId="40528"/>
    <cellStyle name="Comma 2 7 2 3 3 2 4" xfId="30842"/>
    <cellStyle name="Comma 2 7 2 3 3 2 5" xfId="20785"/>
    <cellStyle name="Comma 2 7 2 3 3 2 6" xfId="56042"/>
    <cellStyle name="Comma 2 7 2 3 3 3" xfId="3971"/>
    <cellStyle name="Comma 2 7 2 3 3 3 2" xfId="12379"/>
    <cellStyle name="Comma 2 7 2 3 3 3 2 2" xfId="43685"/>
    <cellStyle name="Comma 2 7 2 3 3 3 3" xfId="33999"/>
    <cellStyle name="Comma 2 7 2 3 3 3 4" xfId="24033"/>
    <cellStyle name="Comma 2 7 2 3 3 4" xfId="9579"/>
    <cellStyle name="Comma 2 7 2 3 3 4 2" xfId="45046"/>
    <cellStyle name="Comma 2 7 2 3 3 4 3" xfId="35360"/>
    <cellStyle name="Comma 2 7 2 3 3 4 4" xfId="25655"/>
    <cellStyle name="Comma 2 7 2 3 3 5" xfId="37727"/>
    <cellStyle name="Comma 2 7 2 3 3 6" xfId="28041"/>
    <cellStyle name="Comma 2 7 2 3 3 7" xfId="47416"/>
    <cellStyle name="Comma 2 7 2 3 3 8" xfId="50219"/>
    <cellStyle name="Comma 2 7 2 3 3 9" xfId="17985"/>
    <cellStyle name="Comma 2 7 2 3 4" xfId="2106"/>
    <cellStyle name="Comma 2 7 2 3 4 2" xfId="7760"/>
    <cellStyle name="Comma 2 7 2 3 4 2 2" xfId="16167"/>
    <cellStyle name="Comma 2 7 2 3 4 2 2 2" xfId="41512"/>
    <cellStyle name="Comma 2 7 2 3 4 2 3" xfId="31826"/>
    <cellStyle name="Comma 2 7 2 3 4 2 4" xfId="21769"/>
    <cellStyle name="Comma 2 7 2 3 4 2 5" xfId="57026"/>
    <cellStyle name="Comma 2 7 2 3 4 3" xfId="4955"/>
    <cellStyle name="Comma 2 7 2 3 4 3 2" xfId="13363"/>
    <cellStyle name="Comma 2 7 2 3 4 3 2 2" xfId="45654"/>
    <cellStyle name="Comma 2 7 2 3 4 3 3" xfId="35968"/>
    <cellStyle name="Comma 2 7 2 3 4 3 4" xfId="26280"/>
    <cellStyle name="Comma 2 7 2 3 4 4" xfId="10563"/>
    <cellStyle name="Comma 2 7 2 3 4 4 2" xfId="38711"/>
    <cellStyle name="Comma 2 7 2 3 4 5" xfId="29025"/>
    <cellStyle name="Comma 2 7 2 3 4 6" xfId="48400"/>
    <cellStyle name="Comma 2 7 2 3 4 7" xfId="51203"/>
    <cellStyle name="Comma 2 7 2 3 4 8" xfId="18969"/>
    <cellStyle name="Comma 2 7 2 3 4 9" xfId="54226"/>
    <cellStyle name="Comma 2 7 2 3 5" xfId="2598"/>
    <cellStyle name="Comma 2 7 2 3 5 2" xfId="8221"/>
    <cellStyle name="Comma 2 7 2 3 5 2 2" xfId="16628"/>
    <cellStyle name="Comma 2 7 2 3 5 2 2 2" xfId="41973"/>
    <cellStyle name="Comma 2 7 2 3 5 2 3" xfId="32287"/>
    <cellStyle name="Comma 2 7 2 3 5 2 4" xfId="22230"/>
    <cellStyle name="Comma 2 7 2 3 5 2 5" xfId="57487"/>
    <cellStyle name="Comma 2 7 2 3 5 3" xfId="5416"/>
    <cellStyle name="Comma 2 7 2 3 5 3 2" xfId="13824"/>
    <cellStyle name="Comma 2 7 2 3 5 3 3" xfId="39169"/>
    <cellStyle name="Comma 2 7 2 3 5 4" xfId="11021"/>
    <cellStyle name="Comma 2 7 2 3 5 4 2" xfId="29483"/>
    <cellStyle name="Comma 2 7 2 3 5 5" xfId="48859"/>
    <cellStyle name="Comma 2 7 2 3 5 6" xfId="51661"/>
    <cellStyle name="Comma 2 7 2 3 5 7" xfId="19427"/>
    <cellStyle name="Comma 2 7 2 3 5 8" xfId="54684"/>
    <cellStyle name="Comma 2 7 2 3 6" xfId="3026"/>
    <cellStyle name="Comma 2 7 2 3 6 2" xfId="8649"/>
    <cellStyle name="Comma 2 7 2 3 6 2 2" xfId="17056"/>
    <cellStyle name="Comma 2 7 2 3 6 2 2 2" xfId="42401"/>
    <cellStyle name="Comma 2 7 2 3 6 2 3" xfId="32715"/>
    <cellStyle name="Comma 2 7 2 3 6 2 4" xfId="22658"/>
    <cellStyle name="Comma 2 7 2 3 6 2 5" xfId="57915"/>
    <cellStyle name="Comma 2 7 2 3 6 3" xfId="5844"/>
    <cellStyle name="Comma 2 7 2 3 6 3 2" xfId="14252"/>
    <cellStyle name="Comma 2 7 2 3 6 3 3" xfId="39597"/>
    <cellStyle name="Comma 2 7 2 3 6 4" xfId="11449"/>
    <cellStyle name="Comma 2 7 2 3 6 4 2" xfId="29911"/>
    <cellStyle name="Comma 2 7 2 3 6 5" xfId="49287"/>
    <cellStyle name="Comma 2 7 2 3 6 6" xfId="52089"/>
    <cellStyle name="Comma 2 7 2 3 6 7" xfId="19855"/>
    <cellStyle name="Comma 2 7 2 3 6 8" xfId="55112"/>
    <cellStyle name="Comma 2 7 2 3 7" xfId="6282"/>
    <cellStyle name="Comma 2 7 2 3 7 2" xfId="14689"/>
    <cellStyle name="Comma 2 7 2 3 7 2 2" xfId="40034"/>
    <cellStyle name="Comma 2 7 2 3 7 3" xfId="30348"/>
    <cellStyle name="Comma 2 7 2 3 7 4" xfId="20291"/>
    <cellStyle name="Comma 2 7 2 3 7 5" xfId="55548"/>
    <cellStyle name="Comma 2 7 2 3 8" xfId="3477"/>
    <cellStyle name="Comma 2 7 2 3 8 2" xfId="11885"/>
    <cellStyle name="Comma 2 7 2 3 8 2 2" xfId="42691"/>
    <cellStyle name="Comma 2 7 2 3 8 3" xfId="33005"/>
    <cellStyle name="Comma 2 7 2 3 8 4" xfId="22948"/>
    <cellStyle name="Comma 2 7 2 3 9" xfId="9086"/>
    <cellStyle name="Comma 2 7 2 3 9 2" xfId="42991"/>
    <cellStyle name="Comma 2 7 2 3 9 3" xfId="33305"/>
    <cellStyle name="Comma 2 7 2 3 9 4" xfId="23248"/>
    <cellStyle name="Comma 2 7 2 4" xfId="1628"/>
    <cellStyle name="Comma 2 7 2 4 10" xfId="47966"/>
    <cellStyle name="Comma 2 7 2 4 11" xfId="50769"/>
    <cellStyle name="Comma 2 7 2 4 12" xfId="18535"/>
    <cellStyle name="Comma 2 7 2 4 13" xfId="53792"/>
    <cellStyle name="Comma 2 7 2 4 2" xfId="2102"/>
    <cellStyle name="Comma 2 7 2 4 2 2" xfId="7756"/>
    <cellStyle name="Comma 2 7 2 4 2 2 2" xfId="16163"/>
    <cellStyle name="Comma 2 7 2 4 2 2 2 2" xfId="46525"/>
    <cellStyle name="Comma 2 7 2 4 2 2 2 3" xfId="36839"/>
    <cellStyle name="Comma 2 7 2 4 2 2 2 4" xfId="27152"/>
    <cellStyle name="Comma 2 7 2 4 2 2 3" xfId="41508"/>
    <cellStyle name="Comma 2 7 2 4 2 2 4" xfId="31822"/>
    <cellStyle name="Comma 2 7 2 4 2 2 5" xfId="21765"/>
    <cellStyle name="Comma 2 7 2 4 2 2 6" xfId="57022"/>
    <cellStyle name="Comma 2 7 2 4 2 3" xfId="4951"/>
    <cellStyle name="Comma 2 7 2 4 2 3 2" xfId="13359"/>
    <cellStyle name="Comma 2 7 2 4 2 3 2 2" xfId="45325"/>
    <cellStyle name="Comma 2 7 2 4 2 3 3" xfId="35639"/>
    <cellStyle name="Comma 2 7 2 4 2 3 4" xfId="25935"/>
    <cellStyle name="Comma 2 7 2 4 2 4" xfId="10559"/>
    <cellStyle name="Comma 2 7 2 4 2 4 2" xfId="38707"/>
    <cellStyle name="Comma 2 7 2 4 2 5" xfId="29021"/>
    <cellStyle name="Comma 2 7 2 4 2 6" xfId="48396"/>
    <cellStyle name="Comma 2 7 2 4 2 7" xfId="51199"/>
    <cellStyle name="Comma 2 7 2 4 2 8" xfId="18965"/>
    <cellStyle name="Comma 2 7 2 4 2 9" xfId="54222"/>
    <cellStyle name="Comma 2 7 2 4 3" xfId="2594"/>
    <cellStyle name="Comma 2 7 2 4 3 2" xfId="8217"/>
    <cellStyle name="Comma 2 7 2 4 3 2 2" xfId="16624"/>
    <cellStyle name="Comma 2 7 2 4 3 2 2 2" xfId="41969"/>
    <cellStyle name="Comma 2 7 2 4 3 2 3" xfId="32283"/>
    <cellStyle name="Comma 2 7 2 4 3 2 4" xfId="22226"/>
    <cellStyle name="Comma 2 7 2 4 3 2 5" xfId="57483"/>
    <cellStyle name="Comma 2 7 2 4 3 3" xfId="5412"/>
    <cellStyle name="Comma 2 7 2 4 3 3 2" xfId="13820"/>
    <cellStyle name="Comma 2 7 2 4 3 3 2 2" xfId="45932"/>
    <cellStyle name="Comma 2 7 2 4 3 3 3" xfId="36246"/>
    <cellStyle name="Comma 2 7 2 4 3 3 4" xfId="26558"/>
    <cellStyle name="Comma 2 7 2 4 3 4" xfId="11017"/>
    <cellStyle name="Comma 2 7 2 4 3 4 2" xfId="39165"/>
    <cellStyle name="Comma 2 7 2 4 3 5" xfId="29479"/>
    <cellStyle name="Comma 2 7 2 4 3 6" xfId="48855"/>
    <cellStyle name="Comma 2 7 2 4 3 7" xfId="51657"/>
    <cellStyle name="Comma 2 7 2 4 3 8" xfId="19423"/>
    <cellStyle name="Comma 2 7 2 4 3 9" xfId="54680"/>
    <cellStyle name="Comma 2 7 2 4 4" xfId="3022"/>
    <cellStyle name="Comma 2 7 2 4 4 2" xfId="8645"/>
    <cellStyle name="Comma 2 7 2 4 4 2 2" xfId="17052"/>
    <cellStyle name="Comma 2 7 2 4 4 2 2 2" xfId="42397"/>
    <cellStyle name="Comma 2 7 2 4 4 2 3" xfId="32711"/>
    <cellStyle name="Comma 2 7 2 4 4 2 4" xfId="22654"/>
    <cellStyle name="Comma 2 7 2 4 4 2 5" xfId="57911"/>
    <cellStyle name="Comma 2 7 2 4 4 3" xfId="5840"/>
    <cellStyle name="Comma 2 7 2 4 4 3 2" xfId="14248"/>
    <cellStyle name="Comma 2 7 2 4 4 3 3" xfId="39593"/>
    <cellStyle name="Comma 2 7 2 4 4 4" xfId="11445"/>
    <cellStyle name="Comma 2 7 2 4 4 4 2" xfId="29907"/>
    <cellStyle name="Comma 2 7 2 4 4 5" xfId="49283"/>
    <cellStyle name="Comma 2 7 2 4 4 6" xfId="52085"/>
    <cellStyle name="Comma 2 7 2 4 4 7" xfId="19851"/>
    <cellStyle name="Comma 2 7 2 4 4 8" xfId="55108"/>
    <cellStyle name="Comma 2 7 2 4 5" xfId="7326"/>
    <cellStyle name="Comma 2 7 2 4 5 2" xfId="15733"/>
    <cellStyle name="Comma 2 7 2 4 5 2 2" xfId="41078"/>
    <cellStyle name="Comma 2 7 2 4 5 3" xfId="31392"/>
    <cellStyle name="Comma 2 7 2 4 5 4" xfId="21335"/>
    <cellStyle name="Comma 2 7 2 4 5 5" xfId="56592"/>
    <cellStyle name="Comma 2 7 2 4 6" xfId="4521"/>
    <cellStyle name="Comma 2 7 2 4 6 2" xfId="12929"/>
    <cellStyle name="Comma 2 7 2 4 6 2 2" xfId="43686"/>
    <cellStyle name="Comma 2 7 2 4 6 3" xfId="34000"/>
    <cellStyle name="Comma 2 7 2 4 6 4" xfId="24034"/>
    <cellStyle name="Comma 2 7 2 4 7" xfId="10129"/>
    <cellStyle name="Comma 2 7 2 4 7 2" xfId="44732"/>
    <cellStyle name="Comma 2 7 2 4 7 3" xfId="35046"/>
    <cellStyle name="Comma 2 7 2 4 7 4" xfId="25337"/>
    <cellStyle name="Comma 2 7 2 4 8" xfId="38277"/>
    <cellStyle name="Comma 2 7 2 4 9" xfId="28591"/>
    <cellStyle name="Comma 2 7 2 5" xfId="1367"/>
    <cellStyle name="Comma 2 7 2 5 10" xfId="53558"/>
    <cellStyle name="Comma 2 7 2 5 2" xfId="7092"/>
    <cellStyle name="Comma 2 7 2 5 2 2" xfId="15499"/>
    <cellStyle name="Comma 2 7 2 5 2 2 2" xfId="46242"/>
    <cellStyle name="Comma 2 7 2 5 2 2 3" xfId="36556"/>
    <cellStyle name="Comma 2 7 2 5 2 2 4" xfId="26869"/>
    <cellStyle name="Comma 2 7 2 5 2 3" xfId="40844"/>
    <cellStyle name="Comma 2 7 2 5 2 4" xfId="31158"/>
    <cellStyle name="Comma 2 7 2 5 2 5" xfId="21101"/>
    <cellStyle name="Comma 2 7 2 5 2 6" xfId="56358"/>
    <cellStyle name="Comma 2 7 2 5 3" xfId="4287"/>
    <cellStyle name="Comma 2 7 2 5 3 2" xfId="12695"/>
    <cellStyle name="Comma 2 7 2 5 3 2 2" xfId="43687"/>
    <cellStyle name="Comma 2 7 2 5 3 3" xfId="34001"/>
    <cellStyle name="Comma 2 7 2 5 3 4" xfId="24035"/>
    <cellStyle name="Comma 2 7 2 5 4" xfId="9895"/>
    <cellStyle name="Comma 2 7 2 5 4 2" xfId="45042"/>
    <cellStyle name="Comma 2 7 2 5 4 3" xfId="35356"/>
    <cellStyle name="Comma 2 7 2 5 4 4" xfId="25651"/>
    <cellStyle name="Comma 2 7 2 5 5" xfId="38043"/>
    <cellStyle name="Comma 2 7 2 5 6" xfId="28357"/>
    <cellStyle name="Comma 2 7 2 5 7" xfId="47732"/>
    <cellStyle name="Comma 2 7 2 5 8" xfId="50535"/>
    <cellStyle name="Comma 2 7 2 5 9" xfId="18301"/>
    <cellStyle name="Comma 2 7 2 6" xfId="1033"/>
    <cellStyle name="Comma 2 7 2 6 10" xfId="53238"/>
    <cellStyle name="Comma 2 7 2 6 2" xfId="6772"/>
    <cellStyle name="Comma 2 7 2 6 2 2" xfId="15179"/>
    <cellStyle name="Comma 2 7 2 6 2 2 2" xfId="40524"/>
    <cellStyle name="Comma 2 7 2 6 2 3" xfId="30838"/>
    <cellStyle name="Comma 2 7 2 6 2 4" xfId="20781"/>
    <cellStyle name="Comma 2 7 2 6 2 5" xfId="56038"/>
    <cellStyle name="Comma 2 7 2 6 3" xfId="3967"/>
    <cellStyle name="Comma 2 7 2 6 3 2" xfId="12375"/>
    <cellStyle name="Comma 2 7 2 6 3 2 2" xfId="43688"/>
    <cellStyle name="Comma 2 7 2 6 3 3" xfId="34002"/>
    <cellStyle name="Comma 2 7 2 6 3 4" xfId="24036"/>
    <cellStyle name="Comma 2 7 2 6 4" xfId="9575"/>
    <cellStyle name="Comma 2 7 2 6 4 2" xfId="45650"/>
    <cellStyle name="Comma 2 7 2 6 4 3" xfId="35964"/>
    <cellStyle name="Comma 2 7 2 6 4 4" xfId="26276"/>
    <cellStyle name="Comma 2 7 2 6 5" xfId="37723"/>
    <cellStyle name="Comma 2 7 2 6 6" xfId="28037"/>
    <cellStyle name="Comma 2 7 2 6 7" xfId="47412"/>
    <cellStyle name="Comma 2 7 2 6 8" xfId="50215"/>
    <cellStyle name="Comma 2 7 2 6 9" xfId="17981"/>
    <cellStyle name="Comma 2 7 2 7" xfId="1868"/>
    <cellStyle name="Comma 2 7 2 7 2" xfId="7522"/>
    <cellStyle name="Comma 2 7 2 7 2 2" xfId="15929"/>
    <cellStyle name="Comma 2 7 2 7 2 2 2" xfId="41274"/>
    <cellStyle name="Comma 2 7 2 7 2 3" xfId="31588"/>
    <cellStyle name="Comma 2 7 2 7 2 4" xfId="21531"/>
    <cellStyle name="Comma 2 7 2 7 2 5" xfId="56788"/>
    <cellStyle name="Comma 2 7 2 7 3" xfId="4717"/>
    <cellStyle name="Comma 2 7 2 7 3 2" xfId="13125"/>
    <cellStyle name="Comma 2 7 2 7 3 2 2" xfId="43689"/>
    <cellStyle name="Comma 2 7 2 7 3 3" xfId="34003"/>
    <cellStyle name="Comma 2 7 2 7 3 4" xfId="24037"/>
    <cellStyle name="Comma 2 7 2 7 4" xfId="10325"/>
    <cellStyle name="Comma 2 7 2 7 4 2" xfId="38473"/>
    <cellStyle name="Comma 2 7 2 7 5" xfId="28787"/>
    <cellStyle name="Comma 2 7 2 7 6" xfId="48162"/>
    <cellStyle name="Comma 2 7 2 7 7" xfId="50965"/>
    <cellStyle name="Comma 2 7 2 7 8" xfId="18731"/>
    <cellStyle name="Comma 2 7 2 7 9" xfId="53988"/>
    <cellStyle name="Comma 2 7 2 8" xfId="2360"/>
    <cellStyle name="Comma 2 7 2 8 2" xfId="7983"/>
    <cellStyle name="Comma 2 7 2 8 2 2" xfId="16390"/>
    <cellStyle name="Comma 2 7 2 8 2 2 2" xfId="41735"/>
    <cellStyle name="Comma 2 7 2 8 2 3" xfId="32049"/>
    <cellStyle name="Comma 2 7 2 8 2 4" xfId="21992"/>
    <cellStyle name="Comma 2 7 2 8 2 5" xfId="57249"/>
    <cellStyle name="Comma 2 7 2 8 3" xfId="5178"/>
    <cellStyle name="Comma 2 7 2 8 3 2" xfId="13586"/>
    <cellStyle name="Comma 2 7 2 8 3 3" xfId="38931"/>
    <cellStyle name="Comma 2 7 2 8 4" xfId="10783"/>
    <cellStyle name="Comma 2 7 2 8 4 2" xfId="29245"/>
    <cellStyle name="Comma 2 7 2 8 5" xfId="48621"/>
    <cellStyle name="Comma 2 7 2 8 6" xfId="51423"/>
    <cellStyle name="Comma 2 7 2 8 7" xfId="19189"/>
    <cellStyle name="Comma 2 7 2 8 8" xfId="54446"/>
    <cellStyle name="Comma 2 7 2 9" xfId="2788"/>
    <cellStyle name="Comma 2 7 2 9 2" xfId="8411"/>
    <cellStyle name="Comma 2 7 2 9 2 2" xfId="16818"/>
    <cellStyle name="Comma 2 7 2 9 2 2 2" xfId="42163"/>
    <cellStyle name="Comma 2 7 2 9 2 3" xfId="32477"/>
    <cellStyle name="Comma 2 7 2 9 2 4" xfId="22420"/>
    <cellStyle name="Comma 2 7 2 9 2 5" xfId="57677"/>
    <cellStyle name="Comma 2 7 2 9 3" xfId="5606"/>
    <cellStyle name="Comma 2 7 2 9 3 2" xfId="14014"/>
    <cellStyle name="Comma 2 7 2 9 3 3" xfId="39359"/>
    <cellStyle name="Comma 2 7 2 9 4" xfId="11211"/>
    <cellStyle name="Comma 2 7 2 9 4 2" xfId="29673"/>
    <cellStyle name="Comma 2 7 2 9 5" xfId="49049"/>
    <cellStyle name="Comma 2 7 2 9 6" xfId="51851"/>
    <cellStyle name="Comma 2 7 2 9 7" xfId="19617"/>
    <cellStyle name="Comma 2 7 2 9 8" xfId="54874"/>
    <cellStyle name="Comma 2 7 3" xfId="403"/>
    <cellStyle name="Comma 2 7 3 10" xfId="46922"/>
    <cellStyle name="Comma 2 7 3 11" xfId="49727"/>
    <cellStyle name="Comma 2 7 3 12" xfId="17493"/>
    <cellStyle name="Comma 2 7 3 13" xfId="52750"/>
    <cellStyle name="Comma 2 7 3 2" xfId="1633"/>
    <cellStyle name="Comma 2 7 3 2 10" xfId="53797"/>
    <cellStyle name="Comma 2 7 3 2 2" xfId="7331"/>
    <cellStyle name="Comma 2 7 3 2 2 2" xfId="15738"/>
    <cellStyle name="Comma 2 7 3 2 2 2 2" xfId="46247"/>
    <cellStyle name="Comma 2 7 3 2 2 2 3" xfId="36561"/>
    <cellStyle name="Comma 2 7 3 2 2 2 4" xfId="26874"/>
    <cellStyle name="Comma 2 7 3 2 2 3" xfId="41083"/>
    <cellStyle name="Comma 2 7 3 2 2 4" xfId="31397"/>
    <cellStyle name="Comma 2 7 3 2 2 5" xfId="21340"/>
    <cellStyle name="Comma 2 7 3 2 2 6" xfId="56597"/>
    <cellStyle name="Comma 2 7 3 2 3" xfId="4526"/>
    <cellStyle name="Comma 2 7 3 2 3 2" xfId="12934"/>
    <cellStyle name="Comma 2 7 3 2 3 2 2" xfId="43690"/>
    <cellStyle name="Comma 2 7 3 2 3 3" xfId="34004"/>
    <cellStyle name="Comma 2 7 3 2 3 4" xfId="24038"/>
    <cellStyle name="Comma 2 7 3 2 4" xfId="10134"/>
    <cellStyle name="Comma 2 7 3 2 4 2" xfId="45047"/>
    <cellStyle name="Comma 2 7 3 2 4 3" xfId="35361"/>
    <cellStyle name="Comma 2 7 3 2 4 4" xfId="25656"/>
    <cellStyle name="Comma 2 7 3 2 5" xfId="38282"/>
    <cellStyle name="Comma 2 7 3 2 6" xfId="28596"/>
    <cellStyle name="Comma 2 7 3 2 7" xfId="47971"/>
    <cellStyle name="Comma 2 7 3 2 8" xfId="50774"/>
    <cellStyle name="Comma 2 7 3 2 9" xfId="18540"/>
    <cellStyle name="Comma 2 7 3 3" xfId="2107"/>
    <cellStyle name="Comma 2 7 3 3 2" xfId="7761"/>
    <cellStyle name="Comma 2 7 3 3 2 2" xfId="16168"/>
    <cellStyle name="Comma 2 7 3 3 2 2 2" xfId="41513"/>
    <cellStyle name="Comma 2 7 3 3 2 3" xfId="31827"/>
    <cellStyle name="Comma 2 7 3 3 2 4" xfId="21770"/>
    <cellStyle name="Comma 2 7 3 3 2 5" xfId="57027"/>
    <cellStyle name="Comma 2 7 3 3 3" xfId="4956"/>
    <cellStyle name="Comma 2 7 3 3 3 2" xfId="13364"/>
    <cellStyle name="Comma 2 7 3 3 3 2 2" xfId="45655"/>
    <cellStyle name="Comma 2 7 3 3 3 3" xfId="35969"/>
    <cellStyle name="Comma 2 7 3 3 3 4" xfId="26281"/>
    <cellStyle name="Comma 2 7 3 3 4" xfId="10564"/>
    <cellStyle name="Comma 2 7 3 3 4 2" xfId="38712"/>
    <cellStyle name="Comma 2 7 3 3 5" xfId="29026"/>
    <cellStyle name="Comma 2 7 3 3 6" xfId="48401"/>
    <cellStyle name="Comma 2 7 3 3 7" xfId="51204"/>
    <cellStyle name="Comma 2 7 3 3 8" xfId="18970"/>
    <cellStyle name="Comma 2 7 3 3 9" xfId="54227"/>
    <cellStyle name="Comma 2 7 3 4" xfId="2599"/>
    <cellStyle name="Comma 2 7 3 4 2" xfId="8222"/>
    <cellStyle name="Comma 2 7 3 4 2 2" xfId="16629"/>
    <cellStyle name="Comma 2 7 3 4 2 2 2" xfId="41974"/>
    <cellStyle name="Comma 2 7 3 4 2 3" xfId="32288"/>
    <cellStyle name="Comma 2 7 3 4 2 4" xfId="22231"/>
    <cellStyle name="Comma 2 7 3 4 2 5" xfId="57488"/>
    <cellStyle name="Comma 2 7 3 4 3" xfId="5417"/>
    <cellStyle name="Comma 2 7 3 4 3 2" xfId="13825"/>
    <cellStyle name="Comma 2 7 3 4 3 3" xfId="39170"/>
    <cellStyle name="Comma 2 7 3 4 4" xfId="11022"/>
    <cellStyle name="Comma 2 7 3 4 4 2" xfId="29484"/>
    <cellStyle name="Comma 2 7 3 4 5" xfId="48860"/>
    <cellStyle name="Comma 2 7 3 4 6" xfId="51662"/>
    <cellStyle name="Comma 2 7 3 4 7" xfId="19428"/>
    <cellStyle name="Comma 2 7 3 4 8" xfId="54685"/>
    <cellStyle name="Comma 2 7 3 5" xfId="3027"/>
    <cellStyle name="Comma 2 7 3 5 2" xfId="8650"/>
    <cellStyle name="Comma 2 7 3 5 2 2" xfId="17057"/>
    <cellStyle name="Comma 2 7 3 5 2 2 2" xfId="42402"/>
    <cellStyle name="Comma 2 7 3 5 2 3" xfId="32716"/>
    <cellStyle name="Comma 2 7 3 5 2 4" xfId="22659"/>
    <cellStyle name="Comma 2 7 3 5 2 5" xfId="57916"/>
    <cellStyle name="Comma 2 7 3 5 3" xfId="5845"/>
    <cellStyle name="Comma 2 7 3 5 3 2" xfId="14253"/>
    <cellStyle name="Comma 2 7 3 5 3 3" xfId="39598"/>
    <cellStyle name="Comma 2 7 3 5 4" xfId="11450"/>
    <cellStyle name="Comma 2 7 3 5 4 2" xfId="29912"/>
    <cellStyle name="Comma 2 7 3 5 5" xfId="49288"/>
    <cellStyle name="Comma 2 7 3 5 6" xfId="52090"/>
    <cellStyle name="Comma 2 7 3 5 7" xfId="19856"/>
    <cellStyle name="Comma 2 7 3 5 8" xfId="55113"/>
    <cellStyle name="Comma 2 7 3 6" xfId="6283"/>
    <cellStyle name="Comma 2 7 3 6 2" xfId="14690"/>
    <cellStyle name="Comma 2 7 3 6 2 2" xfId="40035"/>
    <cellStyle name="Comma 2 7 3 6 3" xfId="30349"/>
    <cellStyle name="Comma 2 7 3 6 4" xfId="20292"/>
    <cellStyle name="Comma 2 7 3 6 5" xfId="55549"/>
    <cellStyle name="Comma 2 7 3 7" xfId="3478"/>
    <cellStyle name="Comma 2 7 3 7 2" xfId="11886"/>
    <cellStyle name="Comma 2 7 3 7 2 2" xfId="44448"/>
    <cellStyle name="Comma 2 7 3 7 3" xfId="34762"/>
    <cellStyle name="Comma 2 7 3 7 4" xfId="25052"/>
    <cellStyle name="Comma 2 7 3 8" xfId="9087"/>
    <cellStyle name="Comma 2 7 3 8 2" xfId="37235"/>
    <cellStyle name="Comma 2 7 3 9" xfId="27549"/>
    <cellStyle name="Comma 2 7 4" xfId="404"/>
    <cellStyle name="Comma 2 7 4 10" xfId="27550"/>
    <cellStyle name="Comma 2 7 4 11" xfId="46923"/>
    <cellStyle name="Comma 2 7 4 12" xfId="49728"/>
    <cellStyle name="Comma 2 7 4 13" xfId="17494"/>
    <cellStyle name="Comma 2 7 4 14" xfId="52751"/>
    <cellStyle name="Comma 2 7 4 2" xfId="1634"/>
    <cellStyle name="Comma 2 7 4 2 10" xfId="53798"/>
    <cellStyle name="Comma 2 7 4 2 2" xfId="7332"/>
    <cellStyle name="Comma 2 7 4 2 2 2" xfId="15739"/>
    <cellStyle name="Comma 2 7 4 2 2 2 2" xfId="43693"/>
    <cellStyle name="Comma 2 7 4 2 2 2 3" xfId="34007"/>
    <cellStyle name="Comma 2 7 4 2 2 2 4" xfId="24041"/>
    <cellStyle name="Comma 2 7 4 2 2 3" xfId="26875"/>
    <cellStyle name="Comma 2 7 4 2 2 3 2" xfId="46248"/>
    <cellStyle name="Comma 2 7 4 2 2 3 3" xfId="36562"/>
    <cellStyle name="Comma 2 7 4 2 2 4" xfId="41084"/>
    <cellStyle name="Comma 2 7 4 2 2 5" xfId="31398"/>
    <cellStyle name="Comma 2 7 4 2 2 6" xfId="21341"/>
    <cellStyle name="Comma 2 7 4 2 2 7" xfId="56598"/>
    <cellStyle name="Comma 2 7 4 2 3" xfId="4527"/>
    <cellStyle name="Comma 2 7 4 2 3 2" xfId="12935"/>
    <cellStyle name="Comma 2 7 4 2 3 2 2" xfId="43692"/>
    <cellStyle name="Comma 2 7 4 2 3 3" xfId="34006"/>
    <cellStyle name="Comma 2 7 4 2 3 4" xfId="24040"/>
    <cellStyle name="Comma 2 7 4 2 4" xfId="10135"/>
    <cellStyle name="Comma 2 7 4 2 4 2" xfId="45048"/>
    <cellStyle name="Comma 2 7 4 2 4 3" xfId="35362"/>
    <cellStyle name="Comma 2 7 4 2 4 4" xfId="25657"/>
    <cellStyle name="Comma 2 7 4 2 5" xfId="38283"/>
    <cellStyle name="Comma 2 7 4 2 6" xfId="28597"/>
    <cellStyle name="Comma 2 7 4 2 7" xfId="47972"/>
    <cellStyle name="Comma 2 7 4 2 8" xfId="50775"/>
    <cellStyle name="Comma 2 7 4 2 9" xfId="18541"/>
    <cellStyle name="Comma 2 7 4 3" xfId="2108"/>
    <cellStyle name="Comma 2 7 4 3 10" xfId="54228"/>
    <cellStyle name="Comma 2 7 4 3 2" xfId="7762"/>
    <cellStyle name="Comma 2 7 4 3 2 2" xfId="16169"/>
    <cellStyle name="Comma 2 7 4 3 2 2 2" xfId="41514"/>
    <cellStyle name="Comma 2 7 4 3 2 3" xfId="31828"/>
    <cellStyle name="Comma 2 7 4 3 2 4" xfId="21771"/>
    <cellStyle name="Comma 2 7 4 3 2 5" xfId="57028"/>
    <cellStyle name="Comma 2 7 4 3 3" xfId="4957"/>
    <cellStyle name="Comma 2 7 4 3 3 2" xfId="13365"/>
    <cellStyle name="Comma 2 7 4 3 3 2 2" xfId="43694"/>
    <cellStyle name="Comma 2 7 4 3 3 3" xfId="34008"/>
    <cellStyle name="Comma 2 7 4 3 3 4" xfId="24042"/>
    <cellStyle name="Comma 2 7 4 3 4" xfId="10565"/>
    <cellStyle name="Comma 2 7 4 3 4 2" xfId="45656"/>
    <cellStyle name="Comma 2 7 4 3 4 3" xfId="35970"/>
    <cellStyle name="Comma 2 7 4 3 4 4" xfId="26282"/>
    <cellStyle name="Comma 2 7 4 3 5" xfId="38713"/>
    <cellStyle name="Comma 2 7 4 3 6" xfId="29027"/>
    <cellStyle name="Comma 2 7 4 3 7" xfId="48402"/>
    <cellStyle name="Comma 2 7 4 3 8" xfId="51205"/>
    <cellStyle name="Comma 2 7 4 3 9" xfId="18971"/>
    <cellStyle name="Comma 2 7 4 4" xfId="2600"/>
    <cellStyle name="Comma 2 7 4 4 2" xfId="8223"/>
    <cellStyle name="Comma 2 7 4 4 2 2" xfId="16630"/>
    <cellStyle name="Comma 2 7 4 4 2 2 2" xfId="41975"/>
    <cellStyle name="Comma 2 7 4 4 2 3" xfId="32289"/>
    <cellStyle name="Comma 2 7 4 4 2 4" xfId="22232"/>
    <cellStyle name="Comma 2 7 4 4 2 5" xfId="57489"/>
    <cellStyle name="Comma 2 7 4 4 3" xfId="5418"/>
    <cellStyle name="Comma 2 7 4 4 3 2" xfId="13826"/>
    <cellStyle name="Comma 2 7 4 4 3 3" xfId="39171"/>
    <cellStyle name="Comma 2 7 4 4 4" xfId="11023"/>
    <cellStyle name="Comma 2 7 4 4 4 2" xfId="29485"/>
    <cellStyle name="Comma 2 7 4 4 5" xfId="48861"/>
    <cellStyle name="Comma 2 7 4 4 6" xfId="51663"/>
    <cellStyle name="Comma 2 7 4 4 7" xfId="19429"/>
    <cellStyle name="Comma 2 7 4 4 8" xfId="54686"/>
    <cellStyle name="Comma 2 7 4 5" xfId="3028"/>
    <cellStyle name="Comma 2 7 4 5 2" xfId="8651"/>
    <cellStyle name="Comma 2 7 4 5 2 2" xfId="17058"/>
    <cellStyle name="Comma 2 7 4 5 2 2 2" xfId="42403"/>
    <cellStyle name="Comma 2 7 4 5 2 3" xfId="32717"/>
    <cellStyle name="Comma 2 7 4 5 2 4" xfId="22660"/>
    <cellStyle name="Comma 2 7 4 5 2 5" xfId="57917"/>
    <cellStyle name="Comma 2 7 4 5 3" xfId="5846"/>
    <cellStyle name="Comma 2 7 4 5 3 2" xfId="14254"/>
    <cellStyle name="Comma 2 7 4 5 3 3" xfId="39599"/>
    <cellStyle name="Comma 2 7 4 5 4" xfId="11451"/>
    <cellStyle name="Comma 2 7 4 5 4 2" xfId="29913"/>
    <cellStyle name="Comma 2 7 4 5 5" xfId="49289"/>
    <cellStyle name="Comma 2 7 4 5 6" xfId="52091"/>
    <cellStyle name="Comma 2 7 4 5 7" xfId="19857"/>
    <cellStyle name="Comma 2 7 4 5 8" xfId="55114"/>
    <cellStyle name="Comma 2 7 4 6" xfId="6284"/>
    <cellStyle name="Comma 2 7 4 6 2" xfId="14691"/>
    <cellStyle name="Comma 2 7 4 6 2 2" xfId="40036"/>
    <cellStyle name="Comma 2 7 4 6 3" xfId="30350"/>
    <cellStyle name="Comma 2 7 4 6 4" xfId="20293"/>
    <cellStyle name="Comma 2 7 4 6 5" xfId="55550"/>
    <cellStyle name="Comma 2 7 4 7" xfId="3479"/>
    <cellStyle name="Comma 2 7 4 7 2" xfId="11887"/>
    <cellStyle name="Comma 2 7 4 7 2 2" xfId="43691"/>
    <cellStyle name="Comma 2 7 4 7 3" xfId="34005"/>
    <cellStyle name="Comma 2 7 4 7 4" xfId="24039"/>
    <cellStyle name="Comma 2 7 4 8" xfId="9088"/>
    <cellStyle name="Comma 2 7 4 8 2" xfId="44449"/>
    <cellStyle name="Comma 2 7 4 8 3" xfId="34763"/>
    <cellStyle name="Comma 2 7 4 8 4" xfId="25053"/>
    <cellStyle name="Comma 2 7 4 9" xfId="37236"/>
    <cellStyle name="Comma 2 7 5" xfId="1627"/>
    <cellStyle name="Comma 2 7 5 10" xfId="47965"/>
    <cellStyle name="Comma 2 7 5 11" xfId="50768"/>
    <cellStyle name="Comma 2 7 5 12" xfId="18534"/>
    <cellStyle name="Comma 2 7 5 13" xfId="53791"/>
    <cellStyle name="Comma 2 7 5 2" xfId="405"/>
    <cellStyle name="Comma 2 7 5 2 10" xfId="2601"/>
    <cellStyle name="Comma 2 7 5 2 10 2" xfId="8224"/>
    <cellStyle name="Comma 2 7 5 2 10 2 2" xfId="16631"/>
    <cellStyle name="Comma 2 7 5 2 10 2 2 2" xfId="41976"/>
    <cellStyle name="Comma 2 7 5 2 10 2 3" xfId="32290"/>
    <cellStyle name="Comma 2 7 5 2 10 2 4" xfId="22233"/>
    <cellStyle name="Comma 2 7 5 2 10 2 5" xfId="57490"/>
    <cellStyle name="Comma 2 7 5 2 10 3" xfId="5419"/>
    <cellStyle name="Comma 2 7 5 2 10 3 2" xfId="13827"/>
    <cellStyle name="Comma 2 7 5 2 10 3 2 2" xfId="43695"/>
    <cellStyle name="Comma 2 7 5 2 10 3 3" xfId="34009"/>
    <cellStyle name="Comma 2 7 5 2 10 3 4" xfId="24043"/>
    <cellStyle name="Comma 2 7 5 2 10 4" xfId="11024"/>
    <cellStyle name="Comma 2 7 5 2 10 4 2" xfId="39172"/>
    <cellStyle name="Comma 2 7 5 2 10 5" xfId="29486"/>
    <cellStyle name="Comma 2 7 5 2 10 6" xfId="48862"/>
    <cellStyle name="Comma 2 7 5 2 10 7" xfId="51664"/>
    <cellStyle name="Comma 2 7 5 2 10 8" xfId="19430"/>
    <cellStyle name="Comma 2 7 5 2 10 9" xfId="54687"/>
    <cellStyle name="Comma 2 7 5 2 11" xfId="3029"/>
    <cellStyle name="Comma 2 7 5 2 11 2" xfId="8652"/>
    <cellStyle name="Comma 2 7 5 2 11 2 2" xfId="17059"/>
    <cellStyle name="Comma 2 7 5 2 11 2 2 2" xfId="42404"/>
    <cellStyle name="Comma 2 7 5 2 11 2 3" xfId="32718"/>
    <cellStyle name="Comma 2 7 5 2 11 2 4" xfId="22661"/>
    <cellStyle name="Comma 2 7 5 2 11 2 5" xfId="57918"/>
    <cellStyle name="Comma 2 7 5 2 11 3" xfId="5847"/>
    <cellStyle name="Comma 2 7 5 2 11 3 2" xfId="14255"/>
    <cellStyle name="Comma 2 7 5 2 11 3 2 2" xfId="43696"/>
    <cellStyle name="Comma 2 7 5 2 11 3 3" xfId="34010"/>
    <cellStyle name="Comma 2 7 5 2 11 3 4" xfId="24044"/>
    <cellStyle name="Comma 2 7 5 2 11 4" xfId="11452"/>
    <cellStyle name="Comma 2 7 5 2 11 4 2" xfId="39600"/>
    <cellStyle name="Comma 2 7 5 2 11 5" xfId="29914"/>
    <cellStyle name="Comma 2 7 5 2 11 6" xfId="49290"/>
    <cellStyle name="Comma 2 7 5 2 11 7" xfId="52092"/>
    <cellStyle name="Comma 2 7 5 2 11 8" xfId="19858"/>
    <cellStyle name="Comma 2 7 5 2 11 9" xfId="55115"/>
    <cellStyle name="Comma 2 7 5 2 12" xfId="6285"/>
    <cellStyle name="Comma 2 7 5 2 12 2" xfId="14692"/>
    <cellStyle name="Comma 2 7 5 2 12 2 2" xfId="43697"/>
    <cellStyle name="Comma 2 7 5 2 12 2 3" xfId="34011"/>
    <cellStyle name="Comma 2 7 5 2 12 2 4" xfId="24045"/>
    <cellStyle name="Comma 2 7 5 2 12 3" xfId="40037"/>
    <cellStyle name="Comma 2 7 5 2 12 4" xfId="30351"/>
    <cellStyle name="Comma 2 7 5 2 12 5" xfId="20294"/>
    <cellStyle name="Comma 2 7 5 2 12 6" xfId="55551"/>
    <cellStyle name="Comma 2 7 5 2 13" xfId="3480"/>
    <cellStyle name="Comma 2 7 5 2 13 2" xfId="11888"/>
    <cellStyle name="Comma 2 7 5 2 13 2 2" xfId="42692"/>
    <cellStyle name="Comma 2 7 5 2 13 3" xfId="33006"/>
    <cellStyle name="Comma 2 7 5 2 13 4" xfId="22949"/>
    <cellStyle name="Comma 2 7 5 2 14" xfId="9089"/>
    <cellStyle name="Comma 2 7 5 2 14 2" xfId="42994"/>
    <cellStyle name="Comma 2 7 5 2 14 3" xfId="33308"/>
    <cellStyle name="Comma 2 7 5 2 14 4" xfId="23251"/>
    <cellStyle name="Comma 2 7 5 2 15" xfId="25054"/>
    <cellStyle name="Comma 2 7 5 2 15 2" xfId="44450"/>
    <cellStyle name="Comma 2 7 5 2 15 3" xfId="34764"/>
    <cellStyle name="Comma 2 7 5 2 16" xfId="37237"/>
    <cellStyle name="Comma 2 7 5 2 17" xfId="27551"/>
    <cellStyle name="Comma 2 7 5 2 18" xfId="46924"/>
    <cellStyle name="Comma 2 7 5 2 19" xfId="49729"/>
    <cellStyle name="Comma 2 7 5 2 2" xfId="406"/>
    <cellStyle name="Comma 2 7 5 2 2 10" xfId="9090"/>
    <cellStyle name="Comma 2 7 5 2 2 10 2" xfId="42995"/>
    <cellStyle name="Comma 2 7 5 2 2 10 3" xfId="33309"/>
    <cellStyle name="Comma 2 7 5 2 2 10 4" xfId="23252"/>
    <cellStyle name="Comma 2 7 5 2 2 11" xfId="25055"/>
    <cellStyle name="Comma 2 7 5 2 2 11 2" xfId="44451"/>
    <cellStyle name="Comma 2 7 5 2 2 11 3" xfId="34765"/>
    <cellStyle name="Comma 2 7 5 2 2 12" xfId="37238"/>
    <cellStyle name="Comma 2 7 5 2 2 13" xfId="27552"/>
    <cellStyle name="Comma 2 7 5 2 2 14" xfId="46925"/>
    <cellStyle name="Comma 2 7 5 2 2 15" xfId="49730"/>
    <cellStyle name="Comma 2 7 5 2 2 16" xfId="17496"/>
    <cellStyle name="Comma 2 7 5 2 2 17" xfId="52381"/>
    <cellStyle name="Comma 2 7 5 2 2 18" xfId="52753"/>
    <cellStyle name="Comma 2 7 5 2 2 2" xfId="407"/>
    <cellStyle name="Comma 2 7 5 2 2 2 10" xfId="25056"/>
    <cellStyle name="Comma 2 7 5 2 2 2 10 2" xfId="44452"/>
    <cellStyle name="Comma 2 7 5 2 2 2 10 3" xfId="34766"/>
    <cellStyle name="Comma 2 7 5 2 2 2 11" xfId="37239"/>
    <cellStyle name="Comma 2 7 5 2 2 2 12" xfId="27553"/>
    <cellStyle name="Comma 2 7 5 2 2 2 13" xfId="46926"/>
    <cellStyle name="Comma 2 7 5 2 2 2 14" xfId="49731"/>
    <cellStyle name="Comma 2 7 5 2 2 2 15" xfId="17497"/>
    <cellStyle name="Comma 2 7 5 2 2 2 16" xfId="52382"/>
    <cellStyle name="Comma 2 7 5 2 2 2 17" xfId="52754"/>
    <cellStyle name="Comma 2 7 5 2 2 2 2" xfId="1637"/>
    <cellStyle name="Comma 2 7 5 2 2 2 2 10" xfId="53801"/>
    <cellStyle name="Comma 2 7 5 2 2 2 2 2" xfId="7335"/>
    <cellStyle name="Comma 2 7 5 2 2 2 2 2 2" xfId="15742"/>
    <cellStyle name="Comma 2 7 5 2 2 2 2 2 2 2" xfId="46532"/>
    <cellStyle name="Comma 2 7 5 2 2 2 2 2 2 3" xfId="36846"/>
    <cellStyle name="Comma 2 7 5 2 2 2 2 2 2 4" xfId="27159"/>
    <cellStyle name="Comma 2 7 5 2 2 2 2 2 3" xfId="25942"/>
    <cellStyle name="Comma 2 7 5 2 2 2 2 2 3 2" xfId="45332"/>
    <cellStyle name="Comma 2 7 5 2 2 2 2 2 3 3" xfId="35646"/>
    <cellStyle name="Comma 2 7 5 2 2 2 2 2 4" xfId="41087"/>
    <cellStyle name="Comma 2 7 5 2 2 2 2 2 5" xfId="31401"/>
    <cellStyle name="Comma 2 7 5 2 2 2 2 2 6" xfId="21344"/>
    <cellStyle name="Comma 2 7 5 2 2 2 2 2 7" xfId="56601"/>
    <cellStyle name="Comma 2 7 5 2 2 2 2 3" xfId="4530"/>
    <cellStyle name="Comma 2 7 5 2 2 2 2 3 2" xfId="12938"/>
    <cellStyle name="Comma 2 7 5 2 2 2 2 3 2 2" xfId="45939"/>
    <cellStyle name="Comma 2 7 5 2 2 2 2 3 2 3" xfId="36253"/>
    <cellStyle name="Comma 2 7 5 2 2 2 2 3 2 4" xfId="26565"/>
    <cellStyle name="Comma 2 7 5 2 2 2 2 3 3" xfId="43698"/>
    <cellStyle name="Comma 2 7 5 2 2 2 2 3 4" xfId="34012"/>
    <cellStyle name="Comma 2 7 5 2 2 2 2 3 5" xfId="24046"/>
    <cellStyle name="Comma 2 7 5 2 2 2 2 4" xfId="10138"/>
    <cellStyle name="Comma 2 7 5 2 2 2 2 4 2" xfId="44739"/>
    <cellStyle name="Comma 2 7 5 2 2 2 2 4 3" xfId="35053"/>
    <cellStyle name="Comma 2 7 5 2 2 2 2 4 4" xfId="25344"/>
    <cellStyle name="Comma 2 7 5 2 2 2 2 5" xfId="38286"/>
    <cellStyle name="Comma 2 7 5 2 2 2 2 6" xfId="28600"/>
    <cellStyle name="Comma 2 7 5 2 2 2 2 7" xfId="47975"/>
    <cellStyle name="Comma 2 7 5 2 2 2 2 8" xfId="50778"/>
    <cellStyle name="Comma 2 7 5 2 2 2 2 9" xfId="18544"/>
    <cellStyle name="Comma 2 7 5 2 2 2 3" xfId="1040"/>
    <cellStyle name="Comma 2 7 5 2 2 2 3 2" xfId="6779"/>
    <cellStyle name="Comma 2 7 5 2 2 2 3 2 2" xfId="15186"/>
    <cellStyle name="Comma 2 7 5 2 2 2 3 2 2 2" xfId="46251"/>
    <cellStyle name="Comma 2 7 5 2 2 2 3 2 2 3" xfId="36565"/>
    <cellStyle name="Comma 2 7 5 2 2 2 3 2 2 4" xfId="26878"/>
    <cellStyle name="Comma 2 7 5 2 2 2 3 2 3" xfId="40531"/>
    <cellStyle name="Comma 2 7 5 2 2 2 3 2 4" xfId="30845"/>
    <cellStyle name="Comma 2 7 5 2 2 2 3 2 5" xfId="20788"/>
    <cellStyle name="Comma 2 7 5 2 2 2 3 2 6" xfId="56045"/>
    <cellStyle name="Comma 2 7 5 2 2 2 3 3" xfId="3974"/>
    <cellStyle name="Comma 2 7 5 2 2 2 3 3 2" xfId="12382"/>
    <cellStyle name="Comma 2 7 5 2 2 2 3 3 2 2" xfId="45051"/>
    <cellStyle name="Comma 2 7 5 2 2 2 3 3 3" xfId="35365"/>
    <cellStyle name="Comma 2 7 5 2 2 2 3 3 4" xfId="25660"/>
    <cellStyle name="Comma 2 7 5 2 2 2 3 4" xfId="9582"/>
    <cellStyle name="Comma 2 7 5 2 2 2 3 4 2" xfId="37730"/>
    <cellStyle name="Comma 2 7 5 2 2 2 3 5" xfId="28044"/>
    <cellStyle name="Comma 2 7 5 2 2 2 3 6" xfId="47419"/>
    <cellStyle name="Comma 2 7 5 2 2 2 3 7" xfId="50222"/>
    <cellStyle name="Comma 2 7 5 2 2 2 3 8" xfId="17988"/>
    <cellStyle name="Comma 2 7 5 2 2 2 3 9" xfId="53245"/>
    <cellStyle name="Comma 2 7 5 2 2 2 4" xfId="2111"/>
    <cellStyle name="Comma 2 7 5 2 2 2 4 2" xfId="7765"/>
    <cellStyle name="Comma 2 7 5 2 2 2 4 2 2" xfId="16172"/>
    <cellStyle name="Comma 2 7 5 2 2 2 4 2 2 2" xfId="41517"/>
    <cellStyle name="Comma 2 7 5 2 2 2 4 2 3" xfId="31831"/>
    <cellStyle name="Comma 2 7 5 2 2 2 4 2 4" xfId="21774"/>
    <cellStyle name="Comma 2 7 5 2 2 2 4 2 5" xfId="57031"/>
    <cellStyle name="Comma 2 7 5 2 2 2 4 3" xfId="4960"/>
    <cellStyle name="Comma 2 7 5 2 2 2 4 3 2" xfId="13368"/>
    <cellStyle name="Comma 2 7 5 2 2 2 4 3 2 2" xfId="45659"/>
    <cellStyle name="Comma 2 7 5 2 2 2 4 3 3" xfId="35973"/>
    <cellStyle name="Comma 2 7 5 2 2 2 4 3 4" xfId="26285"/>
    <cellStyle name="Comma 2 7 5 2 2 2 4 4" xfId="10568"/>
    <cellStyle name="Comma 2 7 5 2 2 2 4 4 2" xfId="38716"/>
    <cellStyle name="Comma 2 7 5 2 2 2 4 5" xfId="29030"/>
    <cellStyle name="Comma 2 7 5 2 2 2 4 6" xfId="48405"/>
    <cellStyle name="Comma 2 7 5 2 2 2 4 7" xfId="51208"/>
    <cellStyle name="Comma 2 7 5 2 2 2 4 8" xfId="18974"/>
    <cellStyle name="Comma 2 7 5 2 2 2 4 9" xfId="54231"/>
    <cellStyle name="Comma 2 7 5 2 2 2 5" xfId="2603"/>
    <cellStyle name="Comma 2 7 5 2 2 2 5 2" xfId="8226"/>
    <cellStyle name="Comma 2 7 5 2 2 2 5 2 2" xfId="16633"/>
    <cellStyle name="Comma 2 7 5 2 2 2 5 2 2 2" xfId="41978"/>
    <cellStyle name="Comma 2 7 5 2 2 2 5 2 3" xfId="32292"/>
    <cellStyle name="Comma 2 7 5 2 2 2 5 2 4" xfId="22235"/>
    <cellStyle name="Comma 2 7 5 2 2 2 5 2 5" xfId="57492"/>
    <cellStyle name="Comma 2 7 5 2 2 2 5 3" xfId="5421"/>
    <cellStyle name="Comma 2 7 5 2 2 2 5 3 2" xfId="13829"/>
    <cellStyle name="Comma 2 7 5 2 2 2 5 3 3" xfId="39174"/>
    <cellStyle name="Comma 2 7 5 2 2 2 5 4" xfId="11026"/>
    <cellStyle name="Comma 2 7 5 2 2 2 5 4 2" xfId="29488"/>
    <cellStyle name="Comma 2 7 5 2 2 2 5 5" xfId="48864"/>
    <cellStyle name="Comma 2 7 5 2 2 2 5 6" xfId="51666"/>
    <cellStyle name="Comma 2 7 5 2 2 2 5 7" xfId="19432"/>
    <cellStyle name="Comma 2 7 5 2 2 2 5 8" xfId="54689"/>
    <cellStyle name="Comma 2 7 5 2 2 2 6" xfId="3031"/>
    <cellStyle name="Comma 2 7 5 2 2 2 6 2" xfId="8654"/>
    <cellStyle name="Comma 2 7 5 2 2 2 6 2 2" xfId="17061"/>
    <cellStyle name="Comma 2 7 5 2 2 2 6 2 2 2" xfId="42406"/>
    <cellStyle name="Comma 2 7 5 2 2 2 6 2 3" xfId="32720"/>
    <cellStyle name="Comma 2 7 5 2 2 2 6 2 4" xfId="22663"/>
    <cellStyle name="Comma 2 7 5 2 2 2 6 2 5" xfId="57920"/>
    <cellStyle name="Comma 2 7 5 2 2 2 6 3" xfId="5849"/>
    <cellStyle name="Comma 2 7 5 2 2 2 6 3 2" xfId="14257"/>
    <cellStyle name="Comma 2 7 5 2 2 2 6 3 3" xfId="39602"/>
    <cellStyle name="Comma 2 7 5 2 2 2 6 4" xfId="11454"/>
    <cellStyle name="Comma 2 7 5 2 2 2 6 4 2" xfId="29916"/>
    <cellStyle name="Comma 2 7 5 2 2 2 6 5" xfId="49292"/>
    <cellStyle name="Comma 2 7 5 2 2 2 6 6" xfId="52094"/>
    <cellStyle name="Comma 2 7 5 2 2 2 6 7" xfId="19860"/>
    <cellStyle name="Comma 2 7 5 2 2 2 6 8" xfId="55117"/>
    <cellStyle name="Comma 2 7 5 2 2 2 7" xfId="6287"/>
    <cellStyle name="Comma 2 7 5 2 2 2 7 2" xfId="14694"/>
    <cellStyle name="Comma 2 7 5 2 2 2 7 2 2" xfId="40039"/>
    <cellStyle name="Comma 2 7 5 2 2 2 7 3" xfId="30353"/>
    <cellStyle name="Comma 2 7 5 2 2 2 7 4" xfId="20296"/>
    <cellStyle name="Comma 2 7 5 2 2 2 7 5" xfId="55553"/>
    <cellStyle name="Comma 2 7 5 2 2 2 8" xfId="3482"/>
    <cellStyle name="Comma 2 7 5 2 2 2 8 2" xfId="11890"/>
    <cellStyle name="Comma 2 7 5 2 2 2 8 2 2" xfId="42694"/>
    <cellStyle name="Comma 2 7 5 2 2 2 8 3" xfId="33008"/>
    <cellStyle name="Comma 2 7 5 2 2 2 8 4" xfId="22951"/>
    <cellStyle name="Comma 2 7 5 2 2 2 9" xfId="9091"/>
    <cellStyle name="Comma 2 7 5 2 2 2 9 2" xfId="42996"/>
    <cellStyle name="Comma 2 7 5 2 2 2 9 3" xfId="33310"/>
    <cellStyle name="Comma 2 7 5 2 2 2 9 4" xfId="23253"/>
    <cellStyle name="Comma 2 7 5 2 2 3" xfId="1636"/>
    <cellStyle name="Comma 2 7 5 2 2 3 10" xfId="53800"/>
    <cellStyle name="Comma 2 7 5 2 2 3 2" xfId="7334"/>
    <cellStyle name="Comma 2 7 5 2 2 3 2 2" xfId="15741"/>
    <cellStyle name="Comma 2 7 5 2 2 3 2 2 2" xfId="27158"/>
    <cellStyle name="Comma 2 7 5 2 2 3 2 2 2 2" xfId="46531"/>
    <cellStyle name="Comma 2 7 5 2 2 3 2 2 2 3" xfId="36845"/>
    <cellStyle name="Comma 2 7 5 2 2 3 2 2 3" xfId="43700"/>
    <cellStyle name="Comma 2 7 5 2 2 3 2 2 4" xfId="34014"/>
    <cellStyle name="Comma 2 7 5 2 2 3 2 2 5" xfId="24048"/>
    <cellStyle name="Comma 2 7 5 2 2 3 2 3" xfId="25941"/>
    <cellStyle name="Comma 2 7 5 2 2 3 2 3 2" xfId="45331"/>
    <cellStyle name="Comma 2 7 5 2 2 3 2 3 3" xfId="35645"/>
    <cellStyle name="Comma 2 7 5 2 2 3 2 4" xfId="41086"/>
    <cellStyle name="Comma 2 7 5 2 2 3 2 5" xfId="31400"/>
    <cellStyle name="Comma 2 7 5 2 2 3 2 6" xfId="21343"/>
    <cellStyle name="Comma 2 7 5 2 2 3 2 7" xfId="56600"/>
    <cellStyle name="Comma 2 7 5 2 2 3 3" xfId="4529"/>
    <cellStyle name="Comma 2 7 5 2 2 3 3 2" xfId="12937"/>
    <cellStyle name="Comma 2 7 5 2 2 3 3 2 2" xfId="45938"/>
    <cellStyle name="Comma 2 7 5 2 2 3 3 2 3" xfId="36252"/>
    <cellStyle name="Comma 2 7 5 2 2 3 3 2 4" xfId="26564"/>
    <cellStyle name="Comma 2 7 5 2 2 3 3 3" xfId="43699"/>
    <cellStyle name="Comma 2 7 5 2 2 3 3 4" xfId="34013"/>
    <cellStyle name="Comma 2 7 5 2 2 3 3 5" xfId="24047"/>
    <cellStyle name="Comma 2 7 5 2 2 3 4" xfId="10137"/>
    <cellStyle name="Comma 2 7 5 2 2 3 4 2" xfId="44738"/>
    <cellStyle name="Comma 2 7 5 2 2 3 4 3" xfId="35052"/>
    <cellStyle name="Comma 2 7 5 2 2 3 4 4" xfId="25343"/>
    <cellStyle name="Comma 2 7 5 2 2 3 5" xfId="38285"/>
    <cellStyle name="Comma 2 7 5 2 2 3 6" xfId="28599"/>
    <cellStyle name="Comma 2 7 5 2 2 3 7" xfId="47974"/>
    <cellStyle name="Comma 2 7 5 2 2 3 8" xfId="50777"/>
    <cellStyle name="Comma 2 7 5 2 2 3 9" xfId="18543"/>
    <cellStyle name="Comma 2 7 5 2 2 4" xfId="1039"/>
    <cellStyle name="Comma 2 7 5 2 2 4 10" xfId="53244"/>
    <cellStyle name="Comma 2 7 5 2 2 4 2" xfId="6778"/>
    <cellStyle name="Comma 2 7 5 2 2 4 2 2" xfId="15185"/>
    <cellStyle name="Comma 2 7 5 2 2 4 2 2 2" xfId="46250"/>
    <cellStyle name="Comma 2 7 5 2 2 4 2 2 3" xfId="36564"/>
    <cellStyle name="Comma 2 7 5 2 2 4 2 2 4" xfId="26877"/>
    <cellStyle name="Comma 2 7 5 2 2 4 2 3" xfId="40530"/>
    <cellStyle name="Comma 2 7 5 2 2 4 2 4" xfId="30844"/>
    <cellStyle name="Comma 2 7 5 2 2 4 2 5" xfId="20787"/>
    <cellStyle name="Comma 2 7 5 2 2 4 2 6" xfId="56044"/>
    <cellStyle name="Comma 2 7 5 2 2 4 3" xfId="3973"/>
    <cellStyle name="Comma 2 7 5 2 2 4 3 2" xfId="12381"/>
    <cellStyle name="Comma 2 7 5 2 2 4 3 2 2" xfId="43701"/>
    <cellStyle name="Comma 2 7 5 2 2 4 3 3" xfId="34015"/>
    <cellStyle name="Comma 2 7 5 2 2 4 3 4" xfId="24049"/>
    <cellStyle name="Comma 2 7 5 2 2 4 4" xfId="9581"/>
    <cellStyle name="Comma 2 7 5 2 2 4 4 2" xfId="45050"/>
    <cellStyle name="Comma 2 7 5 2 2 4 4 3" xfId="35364"/>
    <cellStyle name="Comma 2 7 5 2 2 4 4 4" xfId="25659"/>
    <cellStyle name="Comma 2 7 5 2 2 4 5" xfId="37729"/>
    <cellStyle name="Comma 2 7 5 2 2 4 6" xfId="28043"/>
    <cellStyle name="Comma 2 7 5 2 2 4 7" xfId="47418"/>
    <cellStyle name="Comma 2 7 5 2 2 4 8" xfId="50221"/>
    <cellStyle name="Comma 2 7 5 2 2 4 9" xfId="17987"/>
    <cellStyle name="Comma 2 7 5 2 2 5" xfId="2110"/>
    <cellStyle name="Comma 2 7 5 2 2 5 10" xfId="54230"/>
    <cellStyle name="Comma 2 7 5 2 2 5 2" xfId="7764"/>
    <cellStyle name="Comma 2 7 5 2 2 5 2 2" xfId="16171"/>
    <cellStyle name="Comma 2 7 5 2 2 5 2 2 2" xfId="41516"/>
    <cellStyle name="Comma 2 7 5 2 2 5 2 3" xfId="31830"/>
    <cellStyle name="Comma 2 7 5 2 2 5 2 4" xfId="21773"/>
    <cellStyle name="Comma 2 7 5 2 2 5 2 5" xfId="57030"/>
    <cellStyle name="Comma 2 7 5 2 2 5 3" xfId="4959"/>
    <cellStyle name="Comma 2 7 5 2 2 5 3 2" xfId="13367"/>
    <cellStyle name="Comma 2 7 5 2 2 5 3 2 2" xfId="43702"/>
    <cellStyle name="Comma 2 7 5 2 2 5 3 3" xfId="34016"/>
    <cellStyle name="Comma 2 7 5 2 2 5 3 4" xfId="24050"/>
    <cellStyle name="Comma 2 7 5 2 2 5 4" xfId="10567"/>
    <cellStyle name="Comma 2 7 5 2 2 5 4 2" xfId="45658"/>
    <cellStyle name="Comma 2 7 5 2 2 5 4 3" xfId="35972"/>
    <cellStyle name="Comma 2 7 5 2 2 5 4 4" xfId="26284"/>
    <cellStyle name="Comma 2 7 5 2 2 5 5" xfId="38715"/>
    <cellStyle name="Comma 2 7 5 2 2 5 6" xfId="29029"/>
    <cellStyle name="Comma 2 7 5 2 2 5 7" xfId="48404"/>
    <cellStyle name="Comma 2 7 5 2 2 5 8" xfId="51207"/>
    <cellStyle name="Comma 2 7 5 2 2 5 9" xfId="18973"/>
    <cellStyle name="Comma 2 7 5 2 2 6" xfId="2602"/>
    <cellStyle name="Comma 2 7 5 2 2 6 2" xfId="8225"/>
    <cellStyle name="Comma 2 7 5 2 2 6 2 2" xfId="16632"/>
    <cellStyle name="Comma 2 7 5 2 2 6 2 2 2" xfId="41977"/>
    <cellStyle name="Comma 2 7 5 2 2 6 2 3" xfId="32291"/>
    <cellStyle name="Comma 2 7 5 2 2 6 2 4" xfId="22234"/>
    <cellStyle name="Comma 2 7 5 2 2 6 2 5" xfId="57491"/>
    <cellStyle name="Comma 2 7 5 2 2 6 3" xfId="5420"/>
    <cellStyle name="Comma 2 7 5 2 2 6 3 2" xfId="13828"/>
    <cellStyle name="Comma 2 7 5 2 2 6 3 3" xfId="39173"/>
    <cellStyle name="Comma 2 7 5 2 2 6 4" xfId="11025"/>
    <cellStyle name="Comma 2 7 5 2 2 6 4 2" xfId="29487"/>
    <cellStyle name="Comma 2 7 5 2 2 6 5" xfId="48863"/>
    <cellStyle name="Comma 2 7 5 2 2 6 6" xfId="51665"/>
    <cellStyle name="Comma 2 7 5 2 2 6 7" xfId="19431"/>
    <cellStyle name="Comma 2 7 5 2 2 6 8" xfId="54688"/>
    <cellStyle name="Comma 2 7 5 2 2 7" xfId="3030"/>
    <cellStyle name="Comma 2 7 5 2 2 7 2" xfId="8653"/>
    <cellStyle name="Comma 2 7 5 2 2 7 2 2" xfId="17060"/>
    <cellStyle name="Comma 2 7 5 2 2 7 2 2 2" xfId="42405"/>
    <cellStyle name="Comma 2 7 5 2 2 7 2 3" xfId="32719"/>
    <cellStyle name="Comma 2 7 5 2 2 7 2 4" xfId="22662"/>
    <cellStyle name="Comma 2 7 5 2 2 7 2 5" xfId="57919"/>
    <cellStyle name="Comma 2 7 5 2 2 7 3" xfId="5848"/>
    <cellStyle name="Comma 2 7 5 2 2 7 3 2" xfId="14256"/>
    <cellStyle name="Comma 2 7 5 2 2 7 3 3" xfId="39601"/>
    <cellStyle name="Comma 2 7 5 2 2 7 4" xfId="11453"/>
    <cellStyle name="Comma 2 7 5 2 2 7 4 2" xfId="29915"/>
    <cellStyle name="Comma 2 7 5 2 2 7 5" xfId="49291"/>
    <cellStyle name="Comma 2 7 5 2 2 7 6" xfId="52093"/>
    <cellStyle name="Comma 2 7 5 2 2 7 7" xfId="19859"/>
    <cellStyle name="Comma 2 7 5 2 2 7 8" xfId="55116"/>
    <cellStyle name="Comma 2 7 5 2 2 8" xfId="6286"/>
    <cellStyle name="Comma 2 7 5 2 2 8 2" xfId="14693"/>
    <cellStyle name="Comma 2 7 5 2 2 8 2 2" xfId="40038"/>
    <cellStyle name="Comma 2 7 5 2 2 8 3" xfId="30352"/>
    <cellStyle name="Comma 2 7 5 2 2 8 4" xfId="20295"/>
    <cellStyle name="Comma 2 7 5 2 2 8 5" xfId="55552"/>
    <cellStyle name="Comma 2 7 5 2 2 9" xfId="3481"/>
    <cellStyle name="Comma 2 7 5 2 2 9 2" xfId="11889"/>
    <cellStyle name="Comma 2 7 5 2 2 9 2 2" xfId="42693"/>
    <cellStyle name="Comma 2 7 5 2 2 9 3" xfId="33007"/>
    <cellStyle name="Comma 2 7 5 2 2 9 4" xfId="22950"/>
    <cellStyle name="Comma 2 7 5 2 20" xfId="17495"/>
    <cellStyle name="Comma 2 7 5 2 21" xfId="52380"/>
    <cellStyle name="Comma 2 7 5 2 22" xfId="52752"/>
    <cellStyle name="Comma 2 7 5 2 23" xfId="58134"/>
    <cellStyle name="Comma 2 7 5 2 3" xfId="408"/>
    <cellStyle name="Comma 2 7 5 2 3 10" xfId="3483"/>
    <cellStyle name="Comma 2 7 5 2 3 10 2" xfId="11891"/>
    <cellStyle name="Comma 2 7 5 2 3 10 2 2" xfId="42695"/>
    <cellStyle name="Comma 2 7 5 2 3 10 3" xfId="33009"/>
    <cellStyle name="Comma 2 7 5 2 3 10 4" xfId="22952"/>
    <cellStyle name="Comma 2 7 5 2 3 11" xfId="9092"/>
    <cellStyle name="Comma 2 7 5 2 3 11 2" xfId="42997"/>
    <cellStyle name="Comma 2 7 5 2 3 11 3" xfId="33311"/>
    <cellStyle name="Comma 2 7 5 2 3 11 4" xfId="23254"/>
    <cellStyle name="Comma 2 7 5 2 3 12" xfId="25057"/>
    <cellStyle name="Comma 2 7 5 2 3 12 2" xfId="44453"/>
    <cellStyle name="Comma 2 7 5 2 3 12 3" xfId="34767"/>
    <cellStyle name="Comma 2 7 5 2 3 13" xfId="37240"/>
    <cellStyle name="Comma 2 7 5 2 3 14" xfId="27554"/>
    <cellStyle name="Comma 2 7 5 2 3 15" xfId="46927"/>
    <cellStyle name="Comma 2 7 5 2 3 16" xfId="49732"/>
    <cellStyle name="Comma 2 7 5 2 3 17" xfId="17498"/>
    <cellStyle name="Comma 2 7 5 2 3 18" xfId="52383"/>
    <cellStyle name="Comma 2 7 5 2 3 19" xfId="52755"/>
    <cellStyle name="Comma 2 7 5 2 3 2" xfId="409"/>
    <cellStyle name="Comma 2 7 5 2 3 2 10" xfId="25058"/>
    <cellStyle name="Comma 2 7 5 2 3 2 10 2" xfId="44454"/>
    <cellStyle name="Comma 2 7 5 2 3 2 10 3" xfId="34768"/>
    <cellStyle name="Comma 2 7 5 2 3 2 11" xfId="37241"/>
    <cellStyle name="Comma 2 7 5 2 3 2 12" xfId="27555"/>
    <cellStyle name="Comma 2 7 5 2 3 2 13" xfId="46928"/>
    <cellStyle name="Comma 2 7 5 2 3 2 14" xfId="49733"/>
    <cellStyle name="Comma 2 7 5 2 3 2 15" xfId="17499"/>
    <cellStyle name="Comma 2 7 5 2 3 2 16" xfId="52384"/>
    <cellStyle name="Comma 2 7 5 2 3 2 17" xfId="52756"/>
    <cellStyle name="Comma 2 7 5 2 3 2 2" xfId="1639"/>
    <cellStyle name="Comma 2 7 5 2 3 2 2 10" xfId="53803"/>
    <cellStyle name="Comma 2 7 5 2 3 2 2 2" xfId="7337"/>
    <cellStyle name="Comma 2 7 5 2 3 2 2 2 2" xfId="15744"/>
    <cellStyle name="Comma 2 7 5 2 3 2 2 2 2 2" xfId="46534"/>
    <cellStyle name="Comma 2 7 5 2 3 2 2 2 2 3" xfId="36848"/>
    <cellStyle name="Comma 2 7 5 2 3 2 2 2 2 4" xfId="27161"/>
    <cellStyle name="Comma 2 7 5 2 3 2 2 2 3" xfId="25944"/>
    <cellStyle name="Comma 2 7 5 2 3 2 2 2 3 2" xfId="45334"/>
    <cellStyle name="Comma 2 7 5 2 3 2 2 2 3 3" xfId="35648"/>
    <cellStyle name="Comma 2 7 5 2 3 2 2 2 4" xfId="41089"/>
    <cellStyle name="Comma 2 7 5 2 3 2 2 2 5" xfId="31403"/>
    <cellStyle name="Comma 2 7 5 2 3 2 2 2 6" xfId="21346"/>
    <cellStyle name="Comma 2 7 5 2 3 2 2 2 7" xfId="56603"/>
    <cellStyle name="Comma 2 7 5 2 3 2 2 3" xfId="4532"/>
    <cellStyle name="Comma 2 7 5 2 3 2 2 3 2" xfId="12940"/>
    <cellStyle name="Comma 2 7 5 2 3 2 2 3 2 2" xfId="45941"/>
    <cellStyle name="Comma 2 7 5 2 3 2 2 3 2 3" xfId="36255"/>
    <cellStyle name="Comma 2 7 5 2 3 2 2 3 2 4" xfId="26567"/>
    <cellStyle name="Comma 2 7 5 2 3 2 2 3 3" xfId="43703"/>
    <cellStyle name="Comma 2 7 5 2 3 2 2 3 4" xfId="34017"/>
    <cellStyle name="Comma 2 7 5 2 3 2 2 3 5" xfId="24051"/>
    <cellStyle name="Comma 2 7 5 2 3 2 2 4" xfId="10140"/>
    <cellStyle name="Comma 2 7 5 2 3 2 2 4 2" xfId="44741"/>
    <cellStyle name="Comma 2 7 5 2 3 2 2 4 3" xfId="35055"/>
    <cellStyle name="Comma 2 7 5 2 3 2 2 4 4" xfId="25346"/>
    <cellStyle name="Comma 2 7 5 2 3 2 2 5" xfId="38288"/>
    <cellStyle name="Comma 2 7 5 2 3 2 2 6" xfId="28602"/>
    <cellStyle name="Comma 2 7 5 2 3 2 2 7" xfId="47977"/>
    <cellStyle name="Comma 2 7 5 2 3 2 2 8" xfId="50780"/>
    <cellStyle name="Comma 2 7 5 2 3 2 2 9" xfId="18546"/>
    <cellStyle name="Comma 2 7 5 2 3 2 3" xfId="1042"/>
    <cellStyle name="Comma 2 7 5 2 3 2 3 10" xfId="53247"/>
    <cellStyle name="Comma 2 7 5 2 3 2 3 2" xfId="6781"/>
    <cellStyle name="Comma 2 7 5 2 3 2 3 2 2" xfId="15188"/>
    <cellStyle name="Comma 2 7 5 2 3 2 3 2 2 2" xfId="46253"/>
    <cellStyle name="Comma 2 7 5 2 3 2 3 2 2 3" xfId="36567"/>
    <cellStyle name="Comma 2 7 5 2 3 2 3 2 2 4" xfId="26880"/>
    <cellStyle name="Comma 2 7 5 2 3 2 3 2 3" xfId="40533"/>
    <cellStyle name="Comma 2 7 5 2 3 2 3 2 4" xfId="30847"/>
    <cellStyle name="Comma 2 7 5 2 3 2 3 2 5" xfId="20790"/>
    <cellStyle name="Comma 2 7 5 2 3 2 3 2 6" xfId="56047"/>
    <cellStyle name="Comma 2 7 5 2 3 2 3 3" xfId="3976"/>
    <cellStyle name="Comma 2 7 5 2 3 2 3 3 2" xfId="12384"/>
    <cellStyle name="Comma 2 7 5 2 3 2 3 3 2 2" xfId="43704"/>
    <cellStyle name="Comma 2 7 5 2 3 2 3 3 3" xfId="34018"/>
    <cellStyle name="Comma 2 7 5 2 3 2 3 3 4" xfId="24052"/>
    <cellStyle name="Comma 2 7 5 2 3 2 3 4" xfId="9584"/>
    <cellStyle name="Comma 2 7 5 2 3 2 3 4 2" xfId="45053"/>
    <cellStyle name="Comma 2 7 5 2 3 2 3 4 3" xfId="35367"/>
    <cellStyle name="Comma 2 7 5 2 3 2 3 4 4" xfId="25662"/>
    <cellStyle name="Comma 2 7 5 2 3 2 3 5" xfId="37732"/>
    <cellStyle name="Comma 2 7 5 2 3 2 3 6" xfId="28046"/>
    <cellStyle name="Comma 2 7 5 2 3 2 3 7" xfId="47421"/>
    <cellStyle name="Comma 2 7 5 2 3 2 3 8" xfId="50224"/>
    <cellStyle name="Comma 2 7 5 2 3 2 3 9" xfId="17990"/>
    <cellStyle name="Comma 2 7 5 2 3 2 4" xfId="2113"/>
    <cellStyle name="Comma 2 7 5 2 3 2 4 2" xfId="7767"/>
    <cellStyle name="Comma 2 7 5 2 3 2 4 2 2" xfId="16174"/>
    <cellStyle name="Comma 2 7 5 2 3 2 4 2 2 2" xfId="41519"/>
    <cellStyle name="Comma 2 7 5 2 3 2 4 2 3" xfId="31833"/>
    <cellStyle name="Comma 2 7 5 2 3 2 4 2 4" xfId="21776"/>
    <cellStyle name="Comma 2 7 5 2 3 2 4 2 5" xfId="57033"/>
    <cellStyle name="Comma 2 7 5 2 3 2 4 3" xfId="4962"/>
    <cellStyle name="Comma 2 7 5 2 3 2 4 3 2" xfId="13370"/>
    <cellStyle name="Comma 2 7 5 2 3 2 4 3 2 2" xfId="45661"/>
    <cellStyle name="Comma 2 7 5 2 3 2 4 3 3" xfId="35975"/>
    <cellStyle name="Comma 2 7 5 2 3 2 4 3 4" xfId="26287"/>
    <cellStyle name="Comma 2 7 5 2 3 2 4 4" xfId="10570"/>
    <cellStyle name="Comma 2 7 5 2 3 2 4 4 2" xfId="38718"/>
    <cellStyle name="Comma 2 7 5 2 3 2 4 5" xfId="29032"/>
    <cellStyle name="Comma 2 7 5 2 3 2 4 6" xfId="48407"/>
    <cellStyle name="Comma 2 7 5 2 3 2 4 7" xfId="51210"/>
    <cellStyle name="Comma 2 7 5 2 3 2 4 8" xfId="18976"/>
    <cellStyle name="Comma 2 7 5 2 3 2 4 9" xfId="54233"/>
    <cellStyle name="Comma 2 7 5 2 3 2 5" xfId="2605"/>
    <cellStyle name="Comma 2 7 5 2 3 2 5 2" xfId="8228"/>
    <cellStyle name="Comma 2 7 5 2 3 2 5 2 2" xfId="16635"/>
    <cellStyle name="Comma 2 7 5 2 3 2 5 2 2 2" xfId="41980"/>
    <cellStyle name="Comma 2 7 5 2 3 2 5 2 3" xfId="32294"/>
    <cellStyle name="Comma 2 7 5 2 3 2 5 2 4" xfId="22237"/>
    <cellStyle name="Comma 2 7 5 2 3 2 5 2 5" xfId="57494"/>
    <cellStyle name="Comma 2 7 5 2 3 2 5 3" xfId="5423"/>
    <cellStyle name="Comma 2 7 5 2 3 2 5 3 2" xfId="13831"/>
    <cellStyle name="Comma 2 7 5 2 3 2 5 3 3" xfId="39176"/>
    <cellStyle name="Comma 2 7 5 2 3 2 5 4" xfId="11028"/>
    <cellStyle name="Comma 2 7 5 2 3 2 5 4 2" xfId="29490"/>
    <cellStyle name="Comma 2 7 5 2 3 2 5 5" xfId="48866"/>
    <cellStyle name="Comma 2 7 5 2 3 2 5 6" xfId="51668"/>
    <cellStyle name="Comma 2 7 5 2 3 2 5 7" xfId="19434"/>
    <cellStyle name="Comma 2 7 5 2 3 2 5 8" xfId="54691"/>
    <cellStyle name="Comma 2 7 5 2 3 2 6" xfId="3033"/>
    <cellStyle name="Comma 2 7 5 2 3 2 6 2" xfId="8656"/>
    <cellStyle name="Comma 2 7 5 2 3 2 6 2 2" xfId="17063"/>
    <cellStyle name="Comma 2 7 5 2 3 2 6 2 2 2" xfId="42408"/>
    <cellStyle name="Comma 2 7 5 2 3 2 6 2 3" xfId="32722"/>
    <cellStyle name="Comma 2 7 5 2 3 2 6 2 4" xfId="22665"/>
    <cellStyle name="Comma 2 7 5 2 3 2 6 2 5" xfId="57922"/>
    <cellStyle name="Comma 2 7 5 2 3 2 6 3" xfId="5851"/>
    <cellStyle name="Comma 2 7 5 2 3 2 6 3 2" xfId="14259"/>
    <cellStyle name="Comma 2 7 5 2 3 2 6 3 3" xfId="39604"/>
    <cellStyle name="Comma 2 7 5 2 3 2 6 4" xfId="11456"/>
    <cellStyle name="Comma 2 7 5 2 3 2 6 4 2" xfId="29918"/>
    <cellStyle name="Comma 2 7 5 2 3 2 6 5" xfId="49294"/>
    <cellStyle name="Comma 2 7 5 2 3 2 6 6" xfId="52096"/>
    <cellStyle name="Comma 2 7 5 2 3 2 6 7" xfId="19862"/>
    <cellStyle name="Comma 2 7 5 2 3 2 6 8" xfId="55119"/>
    <cellStyle name="Comma 2 7 5 2 3 2 7" xfId="6289"/>
    <cellStyle name="Comma 2 7 5 2 3 2 7 2" xfId="14696"/>
    <cellStyle name="Comma 2 7 5 2 3 2 7 2 2" xfId="40041"/>
    <cellStyle name="Comma 2 7 5 2 3 2 7 3" xfId="30355"/>
    <cellStyle name="Comma 2 7 5 2 3 2 7 4" xfId="20298"/>
    <cellStyle name="Comma 2 7 5 2 3 2 7 5" xfId="55555"/>
    <cellStyle name="Comma 2 7 5 2 3 2 8" xfId="3484"/>
    <cellStyle name="Comma 2 7 5 2 3 2 8 2" xfId="11892"/>
    <cellStyle name="Comma 2 7 5 2 3 2 8 2 2" xfId="42696"/>
    <cellStyle name="Comma 2 7 5 2 3 2 8 3" xfId="33010"/>
    <cellStyle name="Comma 2 7 5 2 3 2 8 4" xfId="22953"/>
    <cellStyle name="Comma 2 7 5 2 3 2 9" xfId="9093"/>
    <cellStyle name="Comma 2 7 5 2 3 2 9 2" xfId="42998"/>
    <cellStyle name="Comma 2 7 5 2 3 2 9 3" xfId="33312"/>
    <cellStyle name="Comma 2 7 5 2 3 2 9 4" xfId="23255"/>
    <cellStyle name="Comma 2 7 5 2 3 3" xfId="410"/>
    <cellStyle name="Comma 2 7 5 2 3 3 10" xfId="25059"/>
    <cellStyle name="Comma 2 7 5 2 3 3 10 2" xfId="44455"/>
    <cellStyle name="Comma 2 7 5 2 3 3 10 3" xfId="34769"/>
    <cellStyle name="Comma 2 7 5 2 3 3 11" xfId="37242"/>
    <cellStyle name="Comma 2 7 5 2 3 3 12" xfId="27556"/>
    <cellStyle name="Comma 2 7 5 2 3 3 13" xfId="46929"/>
    <cellStyle name="Comma 2 7 5 2 3 3 14" xfId="49734"/>
    <cellStyle name="Comma 2 7 5 2 3 3 15" xfId="17500"/>
    <cellStyle name="Comma 2 7 5 2 3 3 16" xfId="52385"/>
    <cellStyle name="Comma 2 7 5 2 3 3 17" xfId="52757"/>
    <cellStyle name="Comma 2 7 5 2 3 3 2" xfId="1640"/>
    <cellStyle name="Comma 2 7 5 2 3 3 2 10" xfId="53804"/>
    <cellStyle name="Comma 2 7 5 2 3 3 2 2" xfId="7338"/>
    <cellStyle name="Comma 2 7 5 2 3 3 2 2 2" xfId="15745"/>
    <cellStyle name="Comma 2 7 5 2 3 3 2 2 2 2" xfId="27162"/>
    <cellStyle name="Comma 2 7 5 2 3 3 2 2 2 2 2" xfId="46535"/>
    <cellStyle name="Comma 2 7 5 2 3 3 2 2 2 2 3" xfId="36849"/>
    <cellStyle name="Comma 2 7 5 2 3 3 2 2 2 3" xfId="43706"/>
    <cellStyle name="Comma 2 7 5 2 3 3 2 2 2 4" xfId="34020"/>
    <cellStyle name="Comma 2 7 5 2 3 3 2 2 2 5" xfId="24054"/>
    <cellStyle name="Comma 2 7 5 2 3 3 2 2 3" xfId="25945"/>
    <cellStyle name="Comma 2 7 5 2 3 3 2 2 3 2" xfId="45335"/>
    <cellStyle name="Comma 2 7 5 2 3 3 2 2 3 3" xfId="35649"/>
    <cellStyle name="Comma 2 7 5 2 3 3 2 2 4" xfId="41090"/>
    <cellStyle name="Comma 2 7 5 2 3 3 2 2 5" xfId="31404"/>
    <cellStyle name="Comma 2 7 5 2 3 3 2 2 6" xfId="21347"/>
    <cellStyle name="Comma 2 7 5 2 3 3 2 2 7" xfId="56604"/>
    <cellStyle name="Comma 2 7 5 2 3 3 2 3" xfId="4533"/>
    <cellStyle name="Comma 2 7 5 2 3 3 2 3 2" xfId="12941"/>
    <cellStyle name="Comma 2 7 5 2 3 3 2 3 2 2" xfId="45942"/>
    <cellStyle name="Comma 2 7 5 2 3 3 2 3 2 3" xfId="36256"/>
    <cellStyle name="Comma 2 7 5 2 3 3 2 3 2 4" xfId="26568"/>
    <cellStyle name="Comma 2 7 5 2 3 3 2 3 3" xfId="43705"/>
    <cellStyle name="Comma 2 7 5 2 3 3 2 3 4" xfId="34019"/>
    <cellStyle name="Comma 2 7 5 2 3 3 2 3 5" xfId="24053"/>
    <cellStyle name="Comma 2 7 5 2 3 3 2 4" xfId="10141"/>
    <cellStyle name="Comma 2 7 5 2 3 3 2 4 2" xfId="44742"/>
    <cellStyle name="Comma 2 7 5 2 3 3 2 4 3" xfId="35056"/>
    <cellStyle name="Comma 2 7 5 2 3 3 2 4 4" xfId="25347"/>
    <cellStyle name="Comma 2 7 5 2 3 3 2 5" xfId="38289"/>
    <cellStyle name="Comma 2 7 5 2 3 3 2 6" xfId="28603"/>
    <cellStyle name="Comma 2 7 5 2 3 3 2 7" xfId="47978"/>
    <cellStyle name="Comma 2 7 5 2 3 3 2 8" xfId="50781"/>
    <cellStyle name="Comma 2 7 5 2 3 3 2 9" xfId="18547"/>
    <cellStyle name="Comma 2 7 5 2 3 3 3" xfId="1043"/>
    <cellStyle name="Comma 2 7 5 2 3 3 3 10" xfId="53248"/>
    <cellStyle name="Comma 2 7 5 2 3 3 3 2" xfId="6782"/>
    <cellStyle name="Comma 2 7 5 2 3 3 3 2 2" xfId="15189"/>
    <cellStyle name="Comma 2 7 5 2 3 3 3 2 2 2" xfId="46254"/>
    <cellStyle name="Comma 2 7 5 2 3 3 3 2 2 3" xfId="36568"/>
    <cellStyle name="Comma 2 7 5 2 3 3 3 2 2 4" xfId="26881"/>
    <cellStyle name="Comma 2 7 5 2 3 3 3 2 3" xfId="40534"/>
    <cellStyle name="Comma 2 7 5 2 3 3 3 2 4" xfId="30848"/>
    <cellStyle name="Comma 2 7 5 2 3 3 3 2 5" xfId="20791"/>
    <cellStyle name="Comma 2 7 5 2 3 3 3 2 6" xfId="56048"/>
    <cellStyle name="Comma 2 7 5 2 3 3 3 3" xfId="3977"/>
    <cellStyle name="Comma 2 7 5 2 3 3 3 3 2" xfId="12385"/>
    <cellStyle name="Comma 2 7 5 2 3 3 3 3 2 2" xfId="43707"/>
    <cellStyle name="Comma 2 7 5 2 3 3 3 3 3" xfId="34021"/>
    <cellStyle name="Comma 2 7 5 2 3 3 3 3 4" xfId="24055"/>
    <cellStyle name="Comma 2 7 5 2 3 3 3 4" xfId="9585"/>
    <cellStyle name="Comma 2 7 5 2 3 3 3 4 2" xfId="45054"/>
    <cellStyle name="Comma 2 7 5 2 3 3 3 4 3" xfId="35368"/>
    <cellStyle name="Comma 2 7 5 2 3 3 3 4 4" xfId="25663"/>
    <cellStyle name="Comma 2 7 5 2 3 3 3 5" xfId="37733"/>
    <cellStyle name="Comma 2 7 5 2 3 3 3 6" xfId="28047"/>
    <cellStyle name="Comma 2 7 5 2 3 3 3 7" xfId="47422"/>
    <cellStyle name="Comma 2 7 5 2 3 3 3 8" xfId="50225"/>
    <cellStyle name="Comma 2 7 5 2 3 3 3 9" xfId="17991"/>
    <cellStyle name="Comma 2 7 5 2 3 3 4" xfId="2114"/>
    <cellStyle name="Comma 2 7 5 2 3 3 4 10" xfId="54234"/>
    <cellStyle name="Comma 2 7 5 2 3 3 4 2" xfId="7768"/>
    <cellStyle name="Comma 2 7 5 2 3 3 4 2 2" xfId="16175"/>
    <cellStyle name="Comma 2 7 5 2 3 3 4 2 2 2" xfId="41520"/>
    <cellStyle name="Comma 2 7 5 2 3 3 4 2 3" xfId="31834"/>
    <cellStyle name="Comma 2 7 5 2 3 3 4 2 4" xfId="21777"/>
    <cellStyle name="Comma 2 7 5 2 3 3 4 2 5" xfId="57034"/>
    <cellStyle name="Comma 2 7 5 2 3 3 4 3" xfId="4963"/>
    <cellStyle name="Comma 2 7 5 2 3 3 4 3 2" xfId="13371"/>
    <cellStyle name="Comma 2 7 5 2 3 3 4 3 2 2" xfId="43708"/>
    <cellStyle name="Comma 2 7 5 2 3 3 4 3 3" xfId="34022"/>
    <cellStyle name="Comma 2 7 5 2 3 3 4 3 4" xfId="24056"/>
    <cellStyle name="Comma 2 7 5 2 3 3 4 4" xfId="10571"/>
    <cellStyle name="Comma 2 7 5 2 3 3 4 4 2" xfId="45662"/>
    <cellStyle name="Comma 2 7 5 2 3 3 4 4 3" xfId="35976"/>
    <cellStyle name="Comma 2 7 5 2 3 3 4 4 4" xfId="26288"/>
    <cellStyle name="Comma 2 7 5 2 3 3 4 5" xfId="38719"/>
    <cellStyle name="Comma 2 7 5 2 3 3 4 6" xfId="29033"/>
    <cellStyle name="Comma 2 7 5 2 3 3 4 7" xfId="48408"/>
    <cellStyle name="Comma 2 7 5 2 3 3 4 8" xfId="51211"/>
    <cellStyle name="Comma 2 7 5 2 3 3 4 9" xfId="18977"/>
    <cellStyle name="Comma 2 7 5 2 3 3 5" xfId="2606"/>
    <cellStyle name="Comma 2 7 5 2 3 3 5 2" xfId="8229"/>
    <cellStyle name="Comma 2 7 5 2 3 3 5 2 2" xfId="16636"/>
    <cellStyle name="Comma 2 7 5 2 3 3 5 2 2 2" xfId="41981"/>
    <cellStyle name="Comma 2 7 5 2 3 3 5 2 3" xfId="32295"/>
    <cellStyle name="Comma 2 7 5 2 3 3 5 2 4" xfId="22238"/>
    <cellStyle name="Comma 2 7 5 2 3 3 5 2 5" xfId="57495"/>
    <cellStyle name="Comma 2 7 5 2 3 3 5 3" xfId="5424"/>
    <cellStyle name="Comma 2 7 5 2 3 3 5 3 2" xfId="13832"/>
    <cellStyle name="Comma 2 7 5 2 3 3 5 3 3" xfId="39177"/>
    <cellStyle name="Comma 2 7 5 2 3 3 5 4" xfId="11029"/>
    <cellStyle name="Comma 2 7 5 2 3 3 5 4 2" xfId="29491"/>
    <cellStyle name="Comma 2 7 5 2 3 3 5 5" xfId="48867"/>
    <cellStyle name="Comma 2 7 5 2 3 3 5 6" xfId="51669"/>
    <cellStyle name="Comma 2 7 5 2 3 3 5 7" xfId="19435"/>
    <cellStyle name="Comma 2 7 5 2 3 3 5 8" xfId="54692"/>
    <cellStyle name="Comma 2 7 5 2 3 3 6" xfId="3034"/>
    <cellStyle name="Comma 2 7 5 2 3 3 6 2" xfId="8657"/>
    <cellStyle name="Comma 2 7 5 2 3 3 6 2 2" xfId="17064"/>
    <cellStyle name="Comma 2 7 5 2 3 3 6 2 2 2" xfId="42409"/>
    <cellStyle name="Comma 2 7 5 2 3 3 6 2 3" xfId="32723"/>
    <cellStyle name="Comma 2 7 5 2 3 3 6 2 4" xfId="22666"/>
    <cellStyle name="Comma 2 7 5 2 3 3 6 2 5" xfId="57923"/>
    <cellStyle name="Comma 2 7 5 2 3 3 6 3" xfId="5852"/>
    <cellStyle name="Comma 2 7 5 2 3 3 6 3 2" xfId="14260"/>
    <cellStyle name="Comma 2 7 5 2 3 3 6 3 3" xfId="39605"/>
    <cellStyle name="Comma 2 7 5 2 3 3 6 4" xfId="11457"/>
    <cellStyle name="Comma 2 7 5 2 3 3 6 4 2" xfId="29919"/>
    <cellStyle name="Comma 2 7 5 2 3 3 6 5" xfId="49295"/>
    <cellStyle name="Comma 2 7 5 2 3 3 6 6" xfId="52097"/>
    <cellStyle name="Comma 2 7 5 2 3 3 6 7" xfId="19863"/>
    <cellStyle name="Comma 2 7 5 2 3 3 6 8" xfId="55120"/>
    <cellStyle name="Comma 2 7 5 2 3 3 7" xfId="6290"/>
    <cellStyle name="Comma 2 7 5 2 3 3 7 2" xfId="14697"/>
    <cellStyle name="Comma 2 7 5 2 3 3 7 2 2" xfId="40042"/>
    <cellStyle name="Comma 2 7 5 2 3 3 7 3" xfId="30356"/>
    <cellStyle name="Comma 2 7 5 2 3 3 7 4" xfId="20299"/>
    <cellStyle name="Comma 2 7 5 2 3 3 7 5" xfId="55556"/>
    <cellStyle name="Comma 2 7 5 2 3 3 8" xfId="3485"/>
    <cellStyle name="Comma 2 7 5 2 3 3 8 2" xfId="11893"/>
    <cellStyle name="Comma 2 7 5 2 3 3 8 2 2" xfId="42697"/>
    <cellStyle name="Comma 2 7 5 2 3 3 8 3" xfId="33011"/>
    <cellStyle name="Comma 2 7 5 2 3 3 8 4" xfId="22954"/>
    <cellStyle name="Comma 2 7 5 2 3 3 9" xfId="9094"/>
    <cellStyle name="Comma 2 7 5 2 3 3 9 2" xfId="42999"/>
    <cellStyle name="Comma 2 7 5 2 3 3 9 3" xfId="33313"/>
    <cellStyle name="Comma 2 7 5 2 3 3 9 4" xfId="23256"/>
    <cellStyle name="Comma 2 7 5 2 3 4" xfId="1638"/>
    <cellStyle name="Comma 2 7 5 2 3 4 10" xfId="53802"/>
    <cellStyle name="Comma 2 7 5 2 3 4 2" xfId="7336"/>
    <cellStyle name="Comma 2 7 5 2 3 4 2 2" xfId="15743"/>
    <cellStyle name="Comma 2 7 5 2 3 4 2 2 2" xfId="46533"/>
    <cellStyle name="Comma 2 7 5 2 3 4 2 2 3" xfId="36847"/>
    <cellStyle name="Comma 2 7 5 2 3 4 2 2 4" xfId="27160"/>
    <cellStyle name="Comma 2 7 5 2 3 4 2 3" xfId="25943"/>
    <cellStyle name="Comma 2 7 5 2 3 4 2 3 2" xfId="45333"/>
    <cellStyle name="Comma 2 7 5 2 3 4 2 3 3" xfId="35647"/>
    <cellStyle name="Comma 2 7 5 2 3 4 2 4" xfId="41088"/>
    <cellStyle name="Comma 2 7 5 2 3 4 2 5" xfId="31402"/>
    <cellStyle name="Comma 2 7 5 2 3 4 2 6" xfId="21345"/>
    <cellStyle name="Comma 2 7 5 2 3 4 2 7" xfId="56602"/>
    <cellStyle name="Comma 2 7 5 2 3 4 3" xfId="4531"/>
    <cellStyle name="Comma 2 7 5 2 3 4 3 2" xfId="12939"/>
    <cellStyle name="Comma 2 7 5 2 3 4 3 2 2" xfId="45940"/>
    <cellStyle name="Comma 2 7 5 2 3 4 3 2 3" xfId="36254"/>
    <cellStyle name="Comma 2 7 5 2 3 4 3 2 4" xfId="26566"/>
    <cellStyle name="Comma 2 7 5 2 3 4 3 3" xfId="43709"/>
    <cellStyle name="Comma 2 7 5 2 3 4 3 4" xfId="34023"/>
    <cellStyle name="Comma 2 7 5 2 3 4 3 5" xfId="24057"/>
    <cellStyle name="Comma 2 7 5 2 3 4 4" xfId="10139"/>
    <cellStyle name="Comma 2 7 5 2 3 4 4 2" xfId="44740"/>
    <cellStyle name="Comma 2 7 5 2 3 4 4 3" xfId="35054"/>
    <cellStyle name="Comma 2 7 5 2 3 4 4 4" xfId="25345"/>
    <cellStyle name="Comma 2 7 5 2 3 4 5" xfId="38287"/>
    <cellStyle name="Comma 2 7 5 2 3 4 6" xfId="28601"/>
    <cellStyle name="Comma 2 7 5 2 3 4 7" xfId="47976"/>
    <cellStyle name="Comma 2 7 5 2 3 4 8" xfId="50779"/>
    <cellStyle name="Comma 2 7 5 2 3 4 9" xfId="18545"/>
    <cellStyle name="Comma 2 7 5 2 3 5" xfId="1041"/>
    <cellStyle name="Comma 2 7 5 2 3 5 10" xfId="53246"/>
    <cellStyle name="Comma 2 7 5 2 3 5 2" xfId="6780"/>
    <cellStyle name="Comma 2 7 5 2 3 5 2 2" xfId="15187"/>
    <cellStyle name="Comma 2 7 5 2 3 5 2 2 2" xfId="46252"/>
    <cellStyle name="Comma 2 7 5 2 3 5 2 2 3" xfId="36566"/>
    <cellStyle name="Comma 2 7 5 2 3 5 2 2 4" xfId="26879"/>
    <cellStyle name="Comma 2 7 5 2 3 5 2 3" xfId="40532"/>
    <cellStyle name="Comma 2 7 5 2 3 5 2 4" xfId="30846"/>
    <cellStyle name="Comma 2 7 5 2 3 5 2 5" xfId="20789"/>
    <cellStyle name="Comma 2 7 5 2 3 5 2 6" xfId="56046"/>
    <cellStyle name="Comma 2 7 5 2 3 5 3" xfId="3975"/>
    <cellStyle name="Comma 2 7 5 2 3 5 3 2" xfId="12383"/>
    <cellStyle name="Comma 2 7 5 2 3 5 3 2 2" xfId="43710"/>
    <cellStyle name="Comma 2 7 5 2 3 5 3 3" xfId="34024"/>
    <cellStyle name="Comma 2 7 5 2 3 5 3 4" xfId="24058"/>
    <cellStyle name="Comma 2 7 5 2 3 5 4" xfId="9583"/>
    <cellStyle name="Comma 2 7 5 2 3 5 4 2" xfId="45052"/>
    <cellStyle name="Comma 2 7 5 2 3 5 4 3" xfId="35366"/>
    <cellStyle name="Comma 2 7 5 2 3 5 4 4" xfId="25661"/>
    <cellStyle name="Comma 2 7 5 2 3 5 5" xfId="37731"/>
    <cellStyle name="Comma 2 7 5 2 3 5 6" xfId="28045"/>
    <cellStyle name="Comma 2 7 5 2 3 5 7" xfId="47420"/>
    <cellStyle name="Comma 2 7 5 2 3 5 8" xfId="50223"/>
    <cellStyle name="Comma 2 7 5 2 3 5 9" xfId="17989"/>
    <cellStyle name="Comma 2 7 5 2 3 6" xfId="2112"/>
    <cellStyle name="Comma 2 7 5 2 3 6 2" xfId="7766"/>
    <cellStyle name="Comma 2 7 5 2 3 6 2 2" xfId="16173"/>
    <cellStyle name="Comma 2 7 5 2 3 6 2 2 2" xfId="41518"/>
    <cellStyle name="Comma 2 7 5 2 3 6 2 3" xfId="31832"/>
    <cellStyle name="Comma 2 7 5 2 3 6 2 4" xfId="21775"/>
    <cellStyle name="Comma 2 7 5 2 3 6 2 5" xfId="57032"/>
    <cellStyle name="Comma 2 7 5 2 3 6 3" xfId="4961"/>
    <cellStyle name="Comma 2 7 5 2 3 6 3 2" xfId="13369"/>
    <cellStyle name="Comma 2 7 5 2 3 6 3 2 2" xfId="45660"/>
    <cellStyle name="Comma 2 7 5 2 3 6 3 3" xfId="35974"/>
    <cellStyle name="Comma 2 7 5 2 3 6 3 4" xfId="26286"/>
    <cellStyle name="Comma 2 7 5 2 3 6 4" xfId="10569"/>
    <cellStyle name="Comma 2 7 5 2 3 6 4 2" xfId="38717"/>
    <cellStyle name="Comma 2 7 5 2 3 6 5" xfId="29031"/>
    <cellStyle name="Comma 2 7 5 2 3 6 6" xfId="48406"/>
    <cellStyle name="Comma 2 7 5 2 3 6 7" xfId="51209"/>
    <cellStyle name="Comma 2 7 5 2 3 6 8" xfId="18975"/>
    <cellStyle name="Comma 2 7 5 2 3 6 9" xfId="54232"/>
    <cellStyle name="Comma 2 7 5 2 3 7" xfId="2604"/>
    <cellStyle name="Comma 2 7 5 2 3 7 2" xfId="8227"/>
    <cellStyle name="Comma 2 7 5 2 3 7 2 2" xfId="16634"/>
    <cellStyle name="Comma 2 7 5 2 3 7 2 2 2" xfId="41979"/>
    <cellStyle name="Comma 2 7 5 2 3 7 2 3" xfId="32293"/>
    <cellStyle name="Comma 2 7 5 2 3 7 2 4" xfId="22236"/>
    <cellStyle name="Comma 2 7 5 2 3 7 2 5" xfId="57493"/>
    <cellStyle name="Comma 2 7 5 2 3 7 3" xfId="5422"/>
    <cellStyle name="Comma 2 7 5 2 3 7 3 2" xfId="13830"/>
    <cellStyle name="Comma 2 7 5 2 3 7 3 3" xfId="39175"/>
    <cellStyle name="Comma 2 7 5 2 3 7 4" xfId="11027"/>
    <cellStyle name="Comma 2 7 5 2 3 7 4 2" xfId="29489"/>
    <cellStyle name="Comma 2 7 5 2 3 7 5" xfId="48865"/>
    <cellStyle name="Comma 2 7 5 2 3 7 6" xfId="51667"/>
    <cellStyle name="Comma 2 7 5 2 3 7 7" xfId="19433"/>
    <cellStyle name="Comma 2 7 5 2 3 7 8" xfId="54690"/>
    <cellStyle name="Comma 2 7 5 2 3 8" xfId="3032"/>
    <cellStyle name="Comma 2 7 5 2 3 8 2" xfId="8655"/>
    <cellStyle name="Comma 2 7 5 2 3 8 2 2" xfId="17062"/>
    <cellStyle name="Comma 2 7 5 2 3 8 2 2 2" xfId="42407"/>
    <cellStyle name="Comma 2 7 5 2 3 8 2 3" xfId="32721"/>
    <cellStyle name="Comma 2 7 5 2 3 8 2 4" xfId="22664"/>
    <cellStyle name="Comma 2 7 5 2 3 8 2 5" xfId="57921"/>
    <cellStyle name="Comma 2 7 5 2 3 8 3" xfId="5850"/>
    <cellStyle name="Comma 2 7 5 2 3 8 3 2" xfId="14258"/>
    <cellStyle name="Comma 2 7 5 2 3 8 3 3" xfId="39603"/>
    <cellStyle name="Comma 2 7 5 2 3 8 4" xfId="11455"/>
    <cellStyle name="Comma 2 7 5 2 3 8 4 2" xfId="29917"/>
    <cellStyle name="Comma 2 7 5 2 3 8 5" xfId="49293"/>
    <cellStyle name="Comma 2 7 5 2 3 8 6" xfId="52095"/>
    <cellStyle name="Comma 2 7 5 2 3 8 7" xfId="19861"/>
    <cellStyle name="Comma 2 7 5 2 3 8 8" xfId="55118"/>
    <cellStyle name="Comma 2 7 5 2 3 9" xfId="6288"/>
    <cellStyle name="Comma 2 7 5 2 3 9 2" xfId="14695"/>
    <cellStyle name="Comma 2 7 5 2 3 9 2 2" xfId="40040"/>
    <cellStyle name="Comma 2 7 5 2 3 9 3" xfId="30354"/>
    <cellStyle name="Comma 2 7 5 2 3 9 4" xfId="20297"/>
    <cellStyle name="Comma 2 7 5 2 3 9 5" xfId="55554"/>
    <cellStyle name="Comma 2 7 5 2 4" xfId="411"/>
    <cellStyle name="Comma 2 7 5 2 4 10" xfId="25060"/>
    <cellStyle name="Comma 2 7 5 2 4 10 2" xfId="44456"/>
    <cellStyle name="Comma 2 7 5 2 4 10 3" xfId="34770"/>
    <cellStyle name="Comma 2 7 5 2 4 11" xfId="37243"/>
    <cellStyle name="Comma 2 7 5 2 4 12" xfId="27557"/>
    <cellStyle name="Comma 2 7 5 2 4 13" xfId="46930"/>
    <cellStyle name="Comma 2 7 5 2 4 14" xfId="49735"/>
    <cellStyle name="Comma 2 7 5 2 4 15" xfId="17501"/>
    <cellStyle name="Comma 2 7 5 2 4 16" xfId="52386"/>
    <cellStyle name="Comma 2 7 5 2 4 17" xfId="52758"/>
    <cellStyle name="Comma 2 7 5 2 4 2" xfId="1641"/>
    <cellStyle name="Comma 2 7 5 2 4 2 10" xfId="53805"/>
    <cellStyle name="Comma 2 7 5 2 4 2 2" xfId="7339"/>
    <cellStyle name="Comma 2 7 5 2 4 2 2 2" xfId="15746"/>
    <cellStyle name="Comma 2 7 5 2 4 2 2 2 2" xfId="27163"/>
    <cellStyle name="Comma 2 7 5 2 4 2 2 2 2 2" xfId="46536"/>
    <cellStyle name="Comma 2 7 5 2 4 2 2 2 2 3" xfId="36850"/>
    <cellStyle name="Comma 2 7 5 2 4 2 2 2 3" xfId="43712"/>
    <cellStyle name="Comma 2 7 5 2 4 2 2 2 4" xfId="34026"/>
    <cellStyle name="Comma 2 7 5 2 4 2 2 2 5" xfId="24060"/>
    <cellStyle name="Comma 2 7 5 2 4 2 2 3" xfId="25946"/>
    <cellStyle name="Comma 2 7 5 2 4 2 2 3 2" xfId="45336"/>
    <cellStyle name="Comma 2 7 5 2 4 2 2 3 3" xfId="35650"/>
    <cellStyle name="Comma 2 7 5 2 4 2 2 4" xfId="41091"/>
    <cellStyle name="Comma 2 7 5 2 4 2 2 5" xfId="31405"/>
    <cellStyle name="Comma 2 7 5 2 4 2 2 6" xfId="21348"/>
    <cellStyle name="Comma 2 7 5 2 4 2 2 7" xfId="56605"/>
    <cellStyle name="Comma 2 7 5 2 4 2 3" xfId="4534"/>
    <cellStyle name="Comma 2 7 5 2 4 2 3 2" xfId="12942"/>
    <cellStyle name="Comma 2 7 5 2 4 2 3 2 2" xfId="45943"/>
    <cellStyle name="Comma 2 7 5 2 4 2 3 2 3" xfId="36257"/>
    <cellStyle name="Comma 2 7 5 2 4 2 3 2 4" xfId="26569"/>
    <cellStyle name="Comma 2 7 5 2 4 2 3 3" xfId="43711"/>
    <cellStyle name="Comma 2 7 5 2 4 2 3 4" xfId="34025"/>
    <cellStyle name="Comma 2 7 5 2 4 2 3 5" xfId="24059"/>
    <cellStyle name="Comma 2 7 5 2 4 2 4" xfId="10142"/>
    <cellStyle name="Comma 2 7 5 2 4 2 4 2" xfId="44743"/>
    <cellStyle name="Comma 2 7 5 2 4 2 4 3" xfId="35057"/>
    <cellStyle name="Comma 2 7 5 2 4 2 4 4" xfId="25348"/>
    <cellStyle name="Comma 2 7 5 2 4 2 5" xfId="38290"/>
    <cellStyle name="Comma 2 7 5 2 4 2 6" xfId="28604"/>
    <cellStyle name="Comma 2 7 5 2 4 2 7" xfId="47979"/>
    <cellStyle name="Comma 2 7 5 2 4 2 8" xfId="50782"/>
    <cellStyle name="Comma 2 7 5 2 4 2 9" xfId="18548"/>
    <cellStyle name="Comma 2 7 5 2 4 3" xfId="1044"/>
    <cellStyle name="Comma 2 7 5 2 4 3 10" xfId="53249"/>
    <cellStyle name="Comma 2 7 5 2 4 3 2" xfId="6783"/>
    <cellStyle name="Comma 2 7 5 2 4 3 2 2" xfId="15190"/>
    <cellStyle name="Comma 2 7 5 2 4 3 2 2 2" xfId="46255"/>
    <cellStyle name="Comma 2 7 5 2 4 3 2 2 3" xfId="36569"/>
    <cellStyle name="Comma 2 7 5 2 4 3 2 2 4" xfId="26882"/>
    <cellStyle name="Comma 2 7 5 2 4 3 2 3" xfId="40535"/>
    <cellStyle name="Comma 2 7 5 2 4 3 2 4" xfId="30849"/>
    <cellStyle name="Comma 2 7 5 2 4 3 2 5" xfId="20792"/>
    <cellStyle name="Comma 2 7 5 2 4 3 2 6" xfId="56049"/>
    <cellStyle name="Comma 2 7 5 2 4 3 3" xfId="3978"/>
    <cellStyle name="Comma 2 7 5 2 4 3 3 2" xfId="12386"/>
    <cellStyle name="Comma 2 7 5 2 4 3 3 2 2" xfId="43713"/>
    <cellStyle name="Comma 2 7 5 2 4 3 3 3" xfId="34027"/>
    <cellStyle name="Comma 2 7 5 2 4 3 3 4" xfId="24061"/>
    <cellStyle name="Comma 2 7 5 2 4 3 4" xfId="9586"/>
    <cellStyle name="Comma 2 7 5 2 4 3 4 2" xfId="45055"/>
    <cellStyle name="Comma 2 7 5 2 4 3 4 3" xfId="35369"/>
    <cellStyle name="Comma 2 7 5 2 4 3 4 4" xfId="25664"/>
    <cellStyle name="Comma 2 7 5 2 4 3 5" xfId="37734"/>
    <cellStyle name="Comma 2 7 5 2 4 3 6" xfId="28048"/>
    <cellStyle name="Comma 2 7 5 2 4 3 7" xfId="47423"/>
    <cellStyle name="Comma 2 7 5 2 4 3 8" xfId="50226"/>
    <cellStyle name="Comma 2 7 5 2 4 3 9" xfId="17992"/>
    <cellStyle name="Comma 2 7 5 2 4 4" xfId="2115"/>
    <cellStyle name="Comma 2 7 5 2 4 4 10" xfId="54235"/>
    <cellStyle name="Comma 2 7 5 2 4 4 2" xfId="7769"/>
    <cellStyle name="Comma 2 7 5 2 4 4 2 2" xfId="16176"/>
    <cellStyle name="Comma 2 7 5 2 4 4 2 2 2" xfId="41521"/>
    <cellStyle name="Comma 2 7 5 2 4 4 2 3" xfId="31835"/>
    <cellStyle name="Comma 2 7 5 2 4 4 2 4" xfId="21778"/>
    <cellStyle name="Comma 2 7 5 2 4 4 2 5" xfId="57035"/>
    <cellStyle name="Comma 2 7 5 2 4 4 3" xfId="4964"/>
    <cellStyle name="Comma 2 7 5 2 4 4 3 2" xfId="13372"/>
    <cellStyle name="Comma 2 7 5 2 4 4 3 2 2" xfId="43714"/>
    <cellStyle name="Comma 2 7 5 2 4 4 3 3" xfId="34028"/>
    <cellStyle name="Comma 2 7 5 2 4 4 3 4" xfId="24062"/>
    <cellStyle name="Comma 2 7 5 2 4 4 4" xfId="10572"/>
    <cellStyle name="Comma 2 7 5 2 4 4 4 2" xfId="45663"/>
    <cellStyle name="Comma 2 7 5 2 4 4 4 3" xfId="35977"/>
    <cellStyle name="Comma 2 7 5 2 4 4 4 4" xfId="26289"/>
    <cellStyle name="Comma 2 7 5 2 4 4 5" xfId="38720"/>
    <cellStyle name="Comma 2 7 5 2 4 4 6" xfId="29034"/>
    <cellStyle name="Comma 2 7 5 2 4 4 7" xfId="48409"/>
    <cellStyle name="Comma 2 7 5 2 4 4 8" xfId="51212"/>
    <cellStyle name="Comma 2 7 5 2 4 4 9" xfId="18978"/>
    <cellStyle name="Comma 2 7 5 2 4 5" xfId="2607"/>
    <cellStyle name="Comma 2 7 5 2 4 5 2" xfId="8230"/>
    <cellStyle name="Comma 2 7 5 2 4 5 2 2" xfId="16637"/>
    <cellStyle name="Comma 2 7 5 2 4 5 2 2 2" xfId="41982"/>
    <cellStyle name="Comma 2 7 5 2 4 5 2 3" xfId="32296"/>
    <cellStyle name="Comma 2 7 5 2 4 5 2 4" xfId="22239"/>
    <cellStyle name="Comma 2 7 5 2 4 5 2 5" xfId="57496"/>
    <cellStyle name="Comma 2 7 5 2 4 5 3" xfId="5425"/>
    <cellStyle name="Comma 2 7 5 2 4 5 3 2" xfId="13833"/>
    <cellStyle name="Comma 2 7 5 2 4 5 3 3" xfId="39178"/>
    <cellStyle name="Comma 2 7 5 2 4 5 4" xfId="11030"/>
    <cellStyle name="Comma 2 7 5 2 4 5 4 2" xfId="29492"/>
    <cellStyle name="Comma 2 7 5 2 4 5 5" xfId="48868"/>
    <cellStyle name="Comma 2 7 5 2 4 5 6" xfId="51670"/>
    <cellStyle name="Comma 2 7 5 2 4 5 7" xfId="19436"/>
    <cellStyle name="Comma 2 7 5 2 4 5 8" xfId="54693"/>
    <cellStyle name="Comma 2 7 5 2 4 6" xfId="3035"/>
    <cellStyle name="Comma 2 7 5 2 4 6 2" xfId="8658"/>
    <cellStyle name="Comma 2 7 5 2 4 6 2 2" xfId="17065"/>
    <cellStyle name="Comma 2 7 5 2 4 6 2 2 2" xfId="42410"/>
    <cellStyle name="Comma 2 7 5 2 4 6 2 3" xfId="32724"/>
    <cellStyle name="Comma 2 7 5 2 4 6 2 4" xfId="22667"/>
    <cellStyle name="Comma 2 7 5 2 4 6 2 5" xfId="57924"/>
    <cellStyle name="Comma 2 7 5 2 4 6 3" xfId="5853"/>
    <cellStyle name="Comma 2 7 5 2 4 6 3 2" xfId="14261"/>
    <cellStyle name="Comma 2 7 5 2 4 6 3 3" xfId="39606"/>
    <cellStyle name="Comma 2 7 5 2 4 6 4" xfId="11458"/>
    <cellStyle name="Comma 2 7 5 2 4 6 4 2" xfId="29920"/>
    <cellStyle name="Comma 2 7 5 2 4 6 5" xfId="49296"/>
    <cellStyle name="Comma 2 7 5 2 4 6 6" xfId="52098"/>
    <cellStyle name="Comma 2 7 5 2 4 6 7" xfId="19864"/>
    <cellStyle name="Comma 2 7 5 2 4 6 8" xfId="55121"/>
    <cellStyle name="Comma 2 7 5 2 4 7" xfId="6291"/>
    <cellStyle name="Comma 2 7 5 2 4 7 2" xfId="14698"/>
    <cellStyle name="Comma 2 7 5 2 4 7 2 2" xfId="40043"/>
    <cellStyle name="Comma 2 7 5 2 4 7 3" xfId="30357"/>
    <cellStyle name="Comma 2 7 5 2 4 7 4" xfId="20300"/>
    <cellStyle name="Comma 2 7 5 2 4 7 5" xfId="55557"/>
    <cellStyle name="Comma 2 7 5 2 4 8" xfId="3486"/>
    <cellStyle name="Comma 2 7 5 2 4 8 2" xfId="11894"/>
    <cellStyle name="Comma 2 7 5 2 4 8 2 2" xfId="42698"/>
    <cellStyle name="Comma 2 7 5 2 4 8 3" xfId="33012"/>
    <cellStyle name="Comma 2 7 5 2 4 8 4" xfId="22955"/>
    <cellStyle name="Comma 2 7 5 2 4 9" xfId="9095"/>
    <cellStyle name="Comma 2 7 5 2 4 9 2" xfId="43000"/>
    <cellStyle name="Comma 2 7 5 2 4 9 3" xfId="33314"/>
    <cellStyle name="Comma 2 7 5 2 4 9 4" xfId="23257"/>
    <cellStyle name="Comma 2 7 5 2 5" xfId="412"/>
    <cellStyle name="Comma 2 7 5 2 5 10" xfId="25061"/>
    <cellStyle name="Comma 2 7 5 2 5 10 2" xfId="44457"/>
    <cellStyle name="Comma 2 7 5 2 5 10 3" xfId="34771"/>
    <cellStyle name="Comma 2 7 5 2 5 11" xfId="37244"/>
    <cellStyle name="Comma 2 7 5 2 5 12" xfId="27558"/>
    <cellStyle name="Comma 2 7 5 2 5 13" xfId="46931"/>
    <cellStyle name="Comma 2 7 5 2 5 14" xfId="49736"/>
    <cellStyle name="Comma 2 7 5 2 5 15" xfId="17502"/>
    <cellStyle name="Comma 2 7 5 2 5 16" xfId="52387"/>
    <cellStyle name="Comma 2 7 5 2 5 17" xfId="52759"/>
    <cellStyle name="Comma 2 7 5 2 5 2" xfId="1642"/>
    <cellStyle name="Comma 2 7 5 2 5 2 10" xfId="53806"/>
    <cellStyle name="Comma 2 7 5 2 5 2 2" xfId="7340"/>
    <cellStyle name="Comma 2 7 5 2 5 2 2 2" xfId="15747"/>
    <cellStyle name="Comma 2 7 5 2 5 2 2 2 2" xfId="46537"/>
    <cellStyle name="Comma 2 7 5 2 5 2 2 2 3" xfId="36851"/>
    <cellStyle name="Comma 2 7 5 2 5 2 2 2 4" xfId="27164"/>
    <cellStyle name="Comma 2 7 5 2 5 2 2 3" xfId="25947"/>
    <cellStyle name="Comma 2 7 5 2 5 2 2 3 2" xfId="45337"/>
    <cellStyle name="Comma 2 7 5 2 5 2 2 3 3" xfId="35651"/>
    <cellStyle name="Comma 2 7 5 2 5 2 2 4" xfId="41092"/>
    <cellStyle name="Comma 2 7 5 2 5 2 2 5" xfId="31406"/>
    <cellStyle name="Comma 2 7 5 2 5 2 2 6" xfId="21349"/>
    <cellStyle name="Comma 2 7 5 2 5 2 2 7" xfId="56606"/>
    <cellStyle name="Comma 2 7 5 2 5 2 3" xfId="4535"/>
    <cellStyle name="Comma 2 7 5 2 5 2 3 2" xfId="12943"/>
    <cellStyle name="Comma 2 7 5 2 5 2 3 2 2" xfId="45944"/>
    <cellStyle name="Comma 2 7 5 2 5 2 3 2 3" xfId="36258"/>
    <cellStyle name="Comma 2 7 5 2 5 2 3 2 4" xfId="26570"/>
    <cellStyle name="Comma 2 7 5 2 5 2 3 3" xfId="43715"/>
    <cellStyle name="Comma 2 7 5 2 5 2 3 4" xfId="34029"/>
    <cellStyle name="Comma 2 7 5 2 5 2 3 5" xfId="24063"/>
    <cellStyle name="Comma 2 7 5 2 5 2 4" xfId="10143"/>
    <cellStyle name="Comma 2 7 5 2 5 2 4 2" xfId="44744"/>
    <cellStyle name="Comma 2 7 5 2 5 2 4 3" xfId="35058"/>
    <cellStyle name="Comma 2 7 5 2 5 2 4 4" xfId="25349"/>
    <cellStyle name="Comma 2 7 5 2 5 2 5" xfId="38291"/>
    <cellStyle name="Comma 2 7 5 2 5 2 6" xfId="28605"/>
    <cellStyle name="Comma 2 7 5 2 5 2 7" xfId="47980"/>
    <cellStyle name="Comma 2 7 5 2 5 2 8" xfId="50783"/>
    <cellStyle name="Comma 2 7 5 2 5 2 9" xfId="18549"/>
    <cellStyle name="Comma 2 7 5 2 5 3" xfId="1045"/>
    <cellStyle name="Comma 2 7 5 2 5 3 2" xfId="6784"/>
    <cellStyle name="Comma 2 7 5 2 5 3 2 2" xfId="15191"/>
    <cellStyle name="Comma 2 7 5 2 5 3 2 2 2" xfId="46256"/>
    <cellStyle name="Comma 2 7 5 2 5 3 2 2 3" xfId="36570"/>
    <cellStyle name="Comma 2 7 5 2 5 3 2 2 4" xfId="26883"/>
    <cellStyle name="Comma 2 7 5 2 5 3 2 3" xfId="40536"/>
    <cellStyle name="Comma 2 7 5 2 5 3 2 4" xfId="30850"/>
    <cellStyle name="Comma 2 7 5 2 5 3 2 5" xfId="20793"/>
    <cellStyle name="Comma 2 7 5 2 5 3 2 6" xfId="56050"/>
    <cellStyle name="Comma 2 7 5 2 5 3 3" xfId="3979"/>
    <cellStyle name="Comma 2 7 5 2 5 3 3 2" xfId="12387"/>
    <cellStyle name="Comma 2 7 5 2 5 3 3 2 2" xfId="45056"/>
    <cellStyle name="Comma 2 7 5 2 5 3 3 3" xfId="35370"/>
    <cellStyle name="Comma 2 7 5 2 5 3 3 4" xfId="25665"/>
    <cellStyle name="Comma 2 7 5 2 5 3 4" xfId="9587"/>
    <cellStyle name="Comma 2 7 5 2 5 3 4 2" xfId="37735"/>
    <cellStyle name="Comma 2 7 5 2 5 3 5" xfId="28049"/>
    <cellStyle name="Comma 2 7 5 2 5 3 6" xfId="47424"/>
    <cellStyle name="Comma 2 7 5 2 5 3 7" xfId="50227"/>
    <cellStyle name="Comma 2 7 5 2 5 3 8" xfId="17993"/>
    <cellStyle name="Comma 2 7 5 2 5 3 9" xfId="53250"/>
    <cellStyle name="Comma 2 7 5 2 5 4" xfId="2116"/>
    <cellStyle name="Comma 2 7 5 2 5 4 2" xfId="7770"/>
    <cellStyle name="Comma 2 7 5 2 5 4 2 2" xfId="16177"/>
    <cellStyle name="Comma 2 7 5 2 5 4 2 2 2" xfId="41522"/>
    <cellStyle name="Comma 2 7 5 2 5 4 2 3" xfId="31836"/>
    <cellStyle name="Comma 2 7 5 2 5 4 2 4" xfId="21779"/>
    <cellStyle name="Comma 2 7 5 2 5 4 2 5" xfId="57036"/>
    <cellStyle name="Comma 2 7 5 2 5 4 3" xfId="4965"/>
    <cellStyle name="Comma 2 7 5 2 5 4 3 2" xfId="13373"/>
    <cellStyle name="Comma 2 7 5 2 5 4 3 2 2" xfId="45664"/>
    <cellStyle name="Comma 2 7 5 2 5 4 3 3" xfId="35978"/>
    <cellStyle name="Comma 2 7 5 2 5 4 3 4" xfId="26290"/>
    <cellStyle name="Comma 2 7 5 2 5 4 4" xfId="10573"/>
    <cellStyle name="Comma 2 7 5 2 5 4 4 2" xfId="38721"/>
    <cellStyle name="Comma 2 7 5 2 5 4 5" xfId="29035"/>
    <cellStyle name="Comma 2 7 5 2 5 4 6" xfId="48410"/>
    <cellStyle name="Comma 2 7 5 2 5 4 7" xfId="51213"/>
    <cellStyle name="Comma 2 7 5 2 5 4 8" xfId="18979"/>
    <cellStyle name="Comma 2 7 5 2 5 4 9" xfId="54236"/>
    <cellStyle name="Comma 2 7 5 2 5 5" xfId="2608"/>
    <cellStyle name="Comma 2 7 5 2 5 5 2" xfId="8231"/>
    <cellStyle name="Comma 2 7 5 2 5 5 2 2" xfId="16638"/>
    <cellStyle name="Comma 2 7 5 2 5 5 2 2 2" xfId="41983"/>
    <cellStyle name="Comma 2 7 5 2 5 5 2 3" xfId="32297"/>
    <cellStyle name="Comma 2 7 5 2 5 5 2 4" xfId="22240"/>
    <cellStyle name="Comma 2 7 5 2 5 5 2 5" xfId="57497"/>
    <cellStyle name="Comma 2 7 5 2 5 5 3" xfId="5426"/>
    <cellStyle name="Comma 2 7 5 2 5 5 3 2" xfId="13834"/>
    <cellStyle name="Comma 2 7 5 2 5 5 3 3" xfId="39179"/>
    <cellStyle name="Comma 2 7 5 2 5 5 4" xfId="11031"/>
    <cellStyle name="Comma 2 7 5 2 5 5 4 2" xfId="29493"/>
    <cellStyle name="Comma 2 7 5 2 5 5 5" xfId="48869"/>
    <cellStyle name="Comma 2 7 5 2 5 5 6" xfId="51671"/>
    <cellStyle name="Comma 2 7 5 2 5 5 7" xfId="19437"/>
    <cellStyle name="Comma 2 7 5 2 5 5 8" xfId="54694"/>
    <cellStyle name="Comma 2 7 5 2 5 6" xfId="3036"/>
    <cellStyle name="Comma 2 7 5 2 5 6 2" xfId="8659"/>
    <cellStyle name="Comma 2 7 5 2 5 6 2 2" xfId="17066"/>
    <cellStyle name="Comma 2 7 5 2 5 6 2 2 2" xfId="42411"/>
    <cellStyle name="Comma 2 7 5 2 5 6 2 3" xfId="32725"/>
    <cellStyle name="Comma 2 7 5 2 5 6 2 4" xfId="22668"/>
    <cellStyle name="Comma 2 7 5 2 5 6 2 5" xfId="57925"/>
    <cellStyle name="Comma 2 7 5 2 5 6 3" xfId="5854"/>
    <cellStyle name="Comma 2 7 5 2 5 6 3 2" xfId="14262"/>
    <cellStyle name="Comma 2 7 5 2 5 6 3 3" xfId="39607"/>
    <cellStyle name="Comma 2 7 5 2 5 6 4" xfId="11459"/>
    <cellStyle name="Comma 2 7 5 2 5 6 4 2" xfId="29921"/>
    <cellStyle name="Comma 2 7 5 2 5 6 5" xfId="49297"/>
    <cellStyle name="Comma 2 7 5 2 5 6 6" xfId="52099"/>
    <cellStyle name="Comma 2 7 5 2 5 6 7" xfId="19865"/>
    <cellStyle name="Comma 2 7 5 2 5 6 8" xfId="55122"/>
    <cellStyle name="Comma 2 7 5 2 5 7" xfId="6292"/>
    <cellStyle name="Comma 2 7 5 2 5 7 2" xfId="14699"/>
    <cellStyle name="Comma 2 7 5 2 5 7 2 2" xfId="40044"/>
    <cellStyle name="Comma 2 7 5 2 5 7 3" xfId="30358"/>
    <cellStyle name="Comma 2 7 5 2 5 7 4" xfId="20301"/>
    <cellStyle name="Comma 2 7 5 2 5 7 5" xfId="55558"/>
    <cellStyle name="Comma 2 7 5 2 5 8" xfId="3487"/>
    <cellStyle name="Comma 2 7 5 2 5 8 2" xfId="11895"/>
    <cellStyle name="Comma 2 7 5 2 5 8 2 2" xfId="42699"/>
    <cellStyle name="Comma 2 7 5 2 5 8 3" xfId="33013"/>
    <cellStyle name="Comma 2 7 5 2 5 8 4" xfId="22956"/>
    <cellStyle name="Comma 2 7 5 2 5 9" xfId="9096"/>
    <cellStyle name="Comma 2 7 5 2 5 9 2" xfId="43001"/>
    <cellStyle name="Comma 2 7 5 2 5 9 3" xfId="33315"/>
    <cellStyle name="Comma 2 7 5 2 5 9 4" xfId="23258"/>
    <cellStyle name="Comma 2 7 5 2 6" xfId="413"/>
    <cellStyle name="Comma 2 7 5 2 6 10" xfId="24064"/>
    <cellStyle name="Comma 2 7 5 2 6 10 2" xfId="43716"/>
    <cellStyle name="Comma 2 7 5 2 6 10 3" xfId="34030"/>
    <cellStyle name="Comma 2 7 5 2 6 11" xfId="25062"/>
    <cellStyle name="Comma 2 7 5 2 6 11 2" xfId="44458"/>
    <cellStyle name="Comma 2 7 5 2 6 11 3" xfId="34772"/>
    <cellStyle name="Comma 2 7 5 2 6 12" xfId="37245"/>
    <cellStyle name="Comma 2 7 5 2 6 13" xfId="27559"/>
    <cellStyle name="Comma 2 7 5 2 6 14" xfId="46932"/>
    <cellStyle name="Comma 2 7 5 2 6 15" xfId="49737"/>
    <cellStyle name="Comma 2 7 5 2 6 16" xfId="17503"/>
    <cellStyle name="Comma 2 7 5 2 6 17" xfId="52388"/>
    <cellStyle name="Comma 2 7 5 2 6 18" xfId="52760"/>
    <cellStyle name="Comma 2 7 5 2 6 2" xfId="1643"/>
    <cellStyle name="Comma 2 7 5 2 6 2 10" xfId="53807"/>
    <cellStyle name="Comma 2 7 5 2 6 2 2" xfId="7341"/>
    <cellStyle name="Comma 2 7 5 2 6 2 2 2" xfId="15748"/>
    <cellStyle name="Comma 2 7 5 2 6 2 2 2 2" xfId="27165"/>
    <cellStyle name="Comma 2 7 5 2 6 2 2 2 2 2" xfId="46538"/>
    <cellStyle name="Comma 2 7 5 2 6 2 2 2 2 3" xfId="36852"/>
    <cellStyle name="Comma 2 7 5 2 6 2 2 2 3" xfId="43718"/>
    <cellStyle name="Comma 2 7 5 2 6 2 2 2 4" xfId="34032"/>
    <cellStyle name="Comma 2 7 5 2 6 2 2 2 5" xfId="24066"/>
    <cellStyle name="Comma 2 7 5 2 6 2 2 3" xfId="25948"/>
    <cellStyle name="Comma 2 7 5 2 6 2 2 3 2" xfId="45338"/>
    <cellStyle name="Comma 2 7 5 2 6 2 2 3 3" xfId="35652"/>
    <cellStyle name="Comma 2 7 5 2 6 2 2 4" xfId="41093"/>
    <cellStyle name="Comma 2 7 5 2 6 2 2 5" xfId="31407"/>
    <cellStyle name="Comma 2 7 5 2 6 2 2 6" xfId="21350"/>
    <cellStyle name="Comma 2 7 5 2 6 2 2 7" xfId="56607"/>
    <cellStyle name="Comma 2 7 5 2 6 2 3" xfId="4536"/>
    <cellStyle name="Comma 2 7 5 2 6 2 3 2" xfId="12944"/>
    <cellStyle name="Comma 2 7 5 2 6 2 3 2 2" xfId="45945"/>
    <cellStyle name="Comma 2 7 5 2 6 2 3 2 3" xfId="36259"/>
    <cellStyle name="Comma 2 7 5 2 6 2 3 2 4" xfId="26571"/>
    <cellStyle name="Comma 2 7 5 2 6 2 3 3" xfId="43717"/>
    <cellStyle name="Comma 2 7 5 2 6 2 3 4" xfId="34031"/>
    <cellStyle name="Comma 2 7 5 2 6 2 3 5" xfId="24065"/>
    <cellStyle name="Comma 2 7 5 2 6 2 4" xfId="10144"/>
    <cellStyle name="Comma 2 7 5 2 6 2 4 2" xfId="44745"/>
    <cellStyle name="Comma 2 7 5 2 6 2 4 3" xfId="35059"/>
    <cellStyle name="Comma 2 7 5 2 6 2 4 4" xfId="25350"/>
    <cellStyle name="Comma 2 7 5 2 6 2 5" xfId="38292"/>
    <cellStyle name="Comma 2 7 5 2 6 2 6" xfId="28606"/>
    <cellStyle name="Comma 2 7 5 2 6 2 7" xfId="47981"/>
    <cellStyle name="Comma 2 7 5 2 6 2 8" xfId="50784"/>
    <cellStyle name="Comma 2 7 5 2 6 2 9" xfId="18550"/>
    <cellStyle name="Comma 2 7 5 2 6 3" xfId="1046"/>
    <cellStyle name="Comma 2 7 5 2 6 3 10" xfId="53251"/>
    <cellStyle name="Comma 2 7 5 2 6 3 2" xfId="6785"/>
    <cellStyle name="Comma 2 7 5 2 6 3 2 2" xfId="15192"/>
    <cellStyle name="Comma 2 7 5 2 6 3 2 2 2" xfId="46257"/>
    <cellStyle name="Comma 2 7 5 2 6 3 2 2 3" xfId="36571"/>
    <cellStyle name="Comma 2 7 5 2 6 3 2 2 4" xfId="26884"/>
    <cellStyle name="Comma 2 7 5 2 6 3 2 3" xfId="40537"/>
    <cellStyle name="Comma 2 7 5 2 6 3 2 4" xfId="30851"/>
    <cellStyle name="Comma 2 7 5 2 6 3 2 5" xfId="20794"/>
    <cellStyle name="Comma 2 7 5 2 6 3 2 6" xfId="56051"/>
    <cellStyle name="Comma 2 7 5 2 6 3 3" xfId="3980"/>
    <cellStyle name="Comma 2 7 5 2 6 3 3 2" xfId="12388"/>
    <cellStyle name="Comma 2 7 5 2 6 3 3 2 2" xfId="43719"/>
    <cellStyle name="Comma 2 7 5 2 6 3 3 3" xfId="34033"/>
    <cellStyle name="Comma 2 7 5 2 6 3 3 4" xfId="24067"/>
    <cellStyle name="Comma 2 7 5 2 6 3 4" xfId="9588"/>
    <cellStyle name="Comma 2 7 5 2 6 3 4 2" xfId="45057"/>
    <cellStyle name="Comma 2 7 5 2 6 3 4 3" xfId="35371"/>
    <cellStyle name="Comma 2 7 5 2 6 3 4 4" xfId="25666"/>
    <cellStyle name="Comma 2 7 5 2 6 3 5" xfId="37736"/>
    <cellStyle name="Comma 2 7 5 2 6 3 6" xfId="28050"/>
    <cellStyle name="Comma 2 7 5 2 6 3 7" xfId="47425"/>
    <cellStyle name="Comma 2 7 5 2 6 3 8" xfId="50228"/>
    <cellStyle name="Comma 2 7 5 2 6 3 9" xfId="17994"/>
    <cellStyle name="Comma 2 7 5 2 6 4" xfId="2117"/>
    <cellStyle name="Comma 2 7 5 2 6 4 2" xfId="7771"/>
    <cellStyle name="Comma 2 7 5 2 6 4 2 2" xfId="16178"/>
    <cellStyle name="Comma 2 7 5 2 6 4 2 2 2" xfId="41523"/>
    <cellStyle name="Comma 2 7 5 2 6 4 2 3" xfId="31837"/>
    <cellStyle name="Comma 2 7 5 2 6 4 2 4" xfId="21780"/>
    <cellStyle name="Comma 2 7 5 2 6 4 2 5" xfId="57037"/>
    <cellStyle name="Comma 2 7 5 2 6 4 3" xfId="4966"/>
    <cellStyle name="Comma 2 7 5 2 6 4 3 2" xfId="13374"/>
    <cellStyle name="Comma 2 7 5 2 6 4 3 2 2" xfId="45665"/>
    <cellStyle name="Comma 2 7 5 2 6 4 3 3" xfId="35979"/>
    <cellStyle name="Comma 2 7 5 2 6 4 3 4" xfId="26291"/>
    <cellStyle name="Comma 2 7 5 2 6 4 4" xfId="10574"/>
    <cellStyle name="Comma 2 7 5 2 6 4 4 2" xfId="38722"/>
    <cellStyle name="Comma 2 7 5 2 6 4 5" xfId="29036"/>
    <cellStyle name="Comma 2 7 5 2 6 4 6" xfId="48411"/>
    <cellStyle name="Comma 2 7 5 2 6 4 7" xfId="51214"/>
    <cellStyle name="Comma 2 7 5 2 6 4 8" xfId="18980"/>
    <cellStyle name="Comma 2 7 5 2 6 4 9" xfId="54237"/>
    <cellStyle name="Comma 2 7 5 2 6 5" xfId="2609"/>
    <cellStyle name="Comma 2 7 5 2 6 5 2" xfId="8232"/>
    <cellStyle name="Comma 2 7 5 2 6 5 2 2" xfId="16639"/>
    <cellStyle name="Comma 2 7 5 2 6 5 2 2 2" xfId="41984"/>
    <cellStyle name="Comma 2 7 5 2 6 5 2 3" xfId="32298"/>
    <cellStyle name="Comma 2 7 5 2 6 5 2 4" xfId="22241"/>
    <cellStyle name="Comma 2 7 5 2 6 5 2 5" xfId="57498"/>
    <cellStyle name="Comma 2 7 5 2 6 5 3" xfId="5427"/>
    <cellStyle name="Comma 2 7 5 2 6 5 3 2" xfId="13835"/>
    <cellStyle name="Comma 2 7 5 2 6 5 3 3" xfId="39180"/>
    <cellStyle name="Comma 2 7 5 2 6 5 4" xfId="11032"/>
    <cellStyle name="Comma 2 7 5 2 6 5 4 2" xfId="29494"/>
    <cellStyle name="Comma 2 7 5 2 6 5 5" xfId="48870"/>
    <cellStyle name="Comma 2 7 5 2 6 5 6" xfId="51672"/>
    <cellStyle name="Comma 2 7 5 2 6 5 7" xfId="19438"/>
    <cellStyle name="Comma 2 7 5 2 6 5 8" xfId="54695"/>
    <cellStyle name="Comma 2 7 5 2 6 6" xfId="3037"/>
    <cellStyle name="Comma 2 7 5 2 6 6 2" xfId="8660"/>
    <cellStyle name="Comma 2 7 5 2 6 6 2 2" xfId="17067"/>
    <cellStyle name="Comma 2 7 5 2 6 6 2 2 2" xfId="42412"/>
    <cellStyle name="Comma 2 7 5 2 6 6 2 3" xfId="32726"/>
    <cellStyle name="Comma 2 7 5 2 6 6 2 4" xfId="22669"/>
    <cellStyle name="Comma 2 7 5 2 6 6 2 5" xfId="57926"/>
    <cellStyle name="Comma 2 7 5 2 6 6 3" xfId="5855"/>
    <cellStyle name="Comma 2 7 5 2 6 6 3 2" xfId="14263"/>
    <cellStyle name="Comma 2 7 5 2 6 6 3 3" xfId="39608"/>
    <cellStyle name="Comma 2 7 5 2 6 6 4" xfId="11460"/>
    <cellStyle name="Comma 2 7 5 2 6 6 4 2" xfId="29922"/>
    <cellStyle name="Comma 2 7 5 2 6 6 5" xfId="49298"/>
    <cellStyle name="Comma 2 7 5 2 6 6 6" xfId="52100"/>
    <cellStyle name="Comma 2 7 5 2 6 6 7" xfId="19866"/>
    <cellStyle name="Comma 2 7 5 2 6 6 8" xfId="55123"/>
    <cellStyle name="Comma 2 7 5 2 6 7" xfId="6293"/>
    <cellStyle name="Comma 2 7 5 2 6 7 2" xfId="14700"/>
    <cellStyle name="Comma 2 7 5 2 6 7 2 2" xfId="40045"/>
    <cellStyle name="Comma 2 7 5 2 6 7 3" xfId="30359"/>
    <cellStyle name="Comma 2 7 5 2 6 7 4" xfId="20302"/>
    <cellStyle name="Comma 2 7 5 2 6 7 5" xfId="55559"/>
    <cellStyle name="Comma 2 7 5 2 6 8" xfId="3488"/>
    <cellStyle name="Comma 2 7 5 2 6 8 2" xfId="11896"/>
    <cellStyle name="Comma 2 7 5 2 6 8 2 2" xfId="42700"/>
    <cellStyle name="Comma 2 7 5 2 6 8 3" xfId="33014"/>
    <cellStyle name="Comma 2 7 5 2 6 8 4" xfId="22957"/>
    <cellStyle name="Comma 2 7 5 2 6 9" xfId="9097"/>
    <cellStyle name="Comma 2 7 5 2 6 9 2" xfId="43002"/>
    <cellStyle name="Comma 2 7 5 2 6 9 3" xfId="33316"/>
    <cellStyle name="Comma 2 7 5 2 6 9 4" xfId="23259"/>
    <cellStyle name="Comma 2 7 5 2 7" xfId="1635"/>
    <cellStyle name="Comma 2 7 5 2 7 10" xfId="53799"/>
    <cellStyle name="Comma 2 7 5 2 7 2" xfId="7333"/>
    <cellStyle name="Comma 2 7 5 2 7 2 2" xfId="15740"/>
    <cellStyle name="Comma 2 7 5 2 7 2 2 2" xfId="27157"/>
    <cellStyle name="Comma 2 7 5 2 7 2 2 2 2" xfId="46530"/>
    <cellStyle name="Comma 2 7 5 2 7 2 2 2 3" xfId="36844"/>
    <cellStyle name="Comma 2 7 5 2 7 2 2 3" xfId="43721"/>
    <cellStyle name="Comma 2 7 5 2 7 2 2 4" xfId="34035"/>
    <cellStyle name="Comma 2 7 5 2 7 2 2 5" xfId="24069"/>
    <cellStyle name="Comma 2 7 5 2 7 2 3" xfId="25940"/>
    <cellStyle name="Comma 2 7 5 2 7 2 3 2" xfId="45330"/>
    <cellStyle name="Comma 2 7 5 2 7 2 3 3" xfId="35644"/>
    <cellStyle name="Comma 2 7 5 2 7 2 4" xfId="41085"/>
    <cellStyle name="Comma 2 7 5 2 7 2 5" xfId="31399"/>
    <cellStyle name="Comma 2 7 5 2 7 2 6" xfId="21342"/>
    <cellStyle name="Comma 2 7 5 2 7 2 7" xfId="56599"/>
    <cellStyle name="Comma 2 7 5 2 7 3" xfId="4528"/>
    <cellStyle name="Comma 2 7 5 2 7 3 2" xfId="12936"/>
    <cellStyle name="Comma 2 7 5 2 7 3 2 2" xfId="45937"/>
    <cellStyle name="Comma 2 7 5 2 7 3 2 3" xfId="36251"/>
    <cellStyle name="Comma 2 7 5 2 7 3 2 4" xfId="26563"/>
    <cellStyle name="Comma 2 7 5 2 7 3 3" xfId="43720"/>
    <cellStyle name="Comma 2 7 5 2 7 3 4" xfId="34034"/>
    <cellStyle name="Comma 2 7 5 2 7 3 5" xfId="24068"/>
    <cellStyle name="Comma 2 7 5 2 7 4" xfId="10136"/>
    <cellStyle name="Comma 2 7 5 2 7 4 2" xfId="44737"/>
    <cellStyle name="Comma 2 7 5 2 7 4 3" xfId="35051"/>
    <cellStyle name="Comma 2 7 5 2 7 4 4" xfId="25342"/>
    <cellStyle name="Comma 2 7 5 2 7 5" xfId="38284"/>
    <cellStyle name="Comma 2 7 5 2 7 6" xfId="28598"/>
    <cellStyle name="Comma 2 7 5 2 7 7" xfId="47973"/>
    <cellStyle name="Comma 2 7 5 2 7 8" xfId="50776"/>
    <cellStyle name="Comma 2 7 5 2 7 9" xfId="18542"/>
    <cellStyle name="Comma 2 7 5 2 8" xfId="1038"/>
    <cellStyle name="Comma 2 7 5 2 8 10" xfId="53243"/>
    <cellStyle name="Comma 2 7 5 2 8 2" xfId="6777"/>
    <cellStyle name="Comma 2 7 5 2 8 2 2" xfId="15184"/>
    <cellStyle name="Comma 2 7 5 2 8 2 2 2" xfId="43723"/>
    <cellStyle name="Comma 2 7 5 2 8 2 2 3" xfId="34037"/>
    <cellStyle name="Comma 2 7 5 2 8 2 2 4" xfId="24071"/>
    <cellStyle name="Comma 2 7 5 2 8 2 3" xfId="26876"/>
    <cellStyle name="Comma 2 7 5 2 8 2 3 2" xfId="46249"/>
    <cellStyle name="Comma 2 7 5 2 8 2 3 3" xfId="36563"/>
    <cellStyle name="Comma 2 7 5 2 8 2 4" xfId="40529"/>
    <cellStyle name="Comma 2 7 5 2 8 2 5" xfId="30843"/>
    <cellStyle name="Comma 2 7 5 2 8 2 6" xfId="20786"/>
    <cellStyle name="Comma 2 7 5 2 8 2 7" xfId="56043"/>
    <cellStyle name="Comma 2 7 5 2 8 3" xfId="3972"/>
    <cellStyle name="Comma 2 7 5 2 8 3 2" xfId="12380"/>
    <cellStyle name="Comma 2 7 5 2 8 3 2 2" xfId="43722"/>
    <cellStyle name="Comma 2 7 5 2 8 3 3" xfId="34036"/>
    <cellStyle name="Comma 2 7 5 2 8 3 4" xfId="24070"/>
    <cellStyle name="Comma 2 7 5 2 8 4" xfId="9580"/>
    <cellStyle name="Comma 2 7 5 2 8 4 2" xfId="45049"/>
    <cellStyle name="Comma 2 7 5 2 8 4 3" xfId="35363"/>
    <cellStyle name="Comma 2 7 5 2 8 4 4" xfId="25658"/>
    <cellStyle name="Comma 2 7 5 2 8 5" xfId="37728"/>
    <cellStyle name="Comma 2 7 5 2 8 6" xfId="28042"/>
    <cellStyle name="Comma 2 7 5 2 8 7" xfId="47417"/>
    <cellStyle name="Comma 2 7 5 2 8 8" xfId="50220"/>
    <cellStyle name="Comma 2 7 5 2 8 9" xfId="17986"/>
    <cellStyle name="Comma 2 7 5 2 9" xfId="2109"/>
    <cellStyle name="Comma 2 7 5 2 9 10" xfId="54229"/>
    <cellStyle name="Comma 2 7 5 2 9 2" xfId="7763"/>
    <cellStyle name="Comma 2 7 5 2 9 2 2" xfId="16170"/>
    <cellStyle name="Comma 2 7 5 2 9 2 2 2" xfId="41515"/>
    <cellStyle name="Comma 2 7 5 2 9 2 3" xfId="31829"/>
    <cellStyle name="Comma 2 7 5 2 9 2 4" xfId="21772"/>
    <cellStyle name="Comma 2 7 5 2 9 2 5" xfId="57029"/>
    <cellStyle name="Comma 2 7 5 2 9 3" xfId="4958"/>
    <cellStyle name="Comma 2 7 5 2 9 3 2" xfId="13366"/>
    <cellStyle name="Comma 2 7 5 2 9 3 2 2" xfId="43724"/>
    <cellStyle name="Comma 2 7 5 2 9 3 3" xfId="34038"/>
    <cellStyle name="Comma 2 7 5 2 9 3 4" xfId="24072"/>
    <cellStyle name="Comma 2 7 5 2 9 4" xfId="10566"/>
    <cellStyle name="Comma 2 7 5 2 9 4 2" xfId="45657"/>
    <cellStyle name="Comma 2 7 5 2 9 4 3" xfId="35971"/>
    <cellStyle name="Comma 2 7 5 2 9 4 4" xfId="26283"/>
    <cellStyle name="Comma 2 7 5 2 9 5" xfId="38714"/>
    <cellStyle name="Comma 2 7 5 2 9 6" xfId="29028"/>
    <cellStyle name="Comma 2 7 5 2 9 7" xfId="48403"/>
    <cellStyle name="Comma 2 7 5 2 9 8" xfId="51206"/>
    <cellStyle name="Comma 2 7 5 2 9 9" xfId="18972"/>
    <cellStyle name="Comma 2 7 5 3" xfId="2101"/>
    <cellStyle name="Comma 2 7 5 3 2" xfId="7755"/>
    <cellStyle name="Comma 2 7 5 3 2 2" xfId="16162"/>
    <cellStyle name="Comma 2 7 5 3 2 2 2" xfId="41507"/>
    <cellStyle name="Comma 2 7 5 3 2 3" xfId="31821"/>
    <cellStyle name="Comma 2 7 5 3 2 4" xfId="21764"/>
    <cellStyle name="Comma 2 7 5 3 2 5" xfId="57021"/>
    <cellStyle name="Comma 2 7 5 3 3" xfId="4950"/>
    <cellStyle name="Comma 2 7 5 3 3 2" xfId="13358"/>
    <cellStyle name="Comma 2 7 5 3 3 2 2" xfId="46241"/>
    <cellStyle name="Comma 2 7 5 3 3 3" xfId="36555"/>
    <cellStyle name="Comma 2 7 5 3 3 4" xfId="26868"/>
    <cellStyle name="Comma 2 7 5 3 4" xfId="10558"/>
    <cellStyle name="Comma 2 7 5 3 4 2" xfId="38706"/>
    <cellStyle name="Comma 2 7 5 3 5" xfId="29020"/>
    <cellStyle name="Comma 2 7 5 3 6" xfId="48395"/>
    <cellStyle name="Comma 2 7 5 3 7" xfId="51198"/>
    <cellStyle name="Comma 2 7 5 3 8" xfId="18964"/>
    <cellStyle name="Comma 2 7 5 3 9" xfId="54221"/>
    <cellStyle name="Comma 2 7 5 4" xfId="2593"/>
    <cellStyle name="Comma 2 7 5 4 2" xfId="8216"/>
    <cellStyle name="Comma 2 7 5 4 2 2" xfId="16623"/>
    <cellStyle name="Comma 2 7 5 4 2 2 2" xfId="41968"/>
    <cellStyle name="Comma 2 7 5 4 2 3" xfId="32282"/>
    <cellStyle name="Comma 2 7 5 4 2 4" xfId="22225"/>
    <cellStyle name="Comma 2 7 5 4 2 5" xfId="57482"/>
    <cellStyle name="Comma 2 7 5 4 3" xfId="5411"/>
    <cellStyle name="Comma 2 7 5 4 3 2" xfId="13819"/>
    <cellStyle name="Comma 2 7 5 4 3 3" xfId="39164"/>
    <cellStyle name="Comma 2 7 5 4 4" xfId="11016"/>
    <cellStyle name="Comma 2 7 5 4 4 2" xfId="29478"/>
    <cellStyle name="Comma 2 7 5 4 5" xfId="48854"/>
    <cellStyle name="Comma 2 7 5 4 6" xfId="51656"/>
    <cellStyle name="Comma 2 7 5 4 7" xfId="19422"/>
    <cellStyle name="Comma 2 7 5 4 8" xfId="54679"/>
    <cellStyle name="Comma 2 7 5 5" xfId="3021"/>
    <cellStyle name="Comma 2 7 5 5 2" xfId="8644"/>
    <cellStyle name="Comma 2 7 5 5 2 2" xfId="17051"/>
    <cellStyle name="Comma 2 7 5 5 2 2 2" xfId="42396"/>
    <cellStyle name="Comma 2 7 5 5 2 3" xfId="32710"/>
    <cellStyle name="Comma 2 7 5 5 2 4" xfId="22653"/>
    <cellStyle name="Comma 2 7 5 5 2 5" xfId="57910"/>
    <cellStyle name="Comma 2 7 5 5 3" xfId="5839"/>
    <cellStyle name="Comma 2 7 5 5 3 2" xfId="14247"/>
    <cellStyle name="Comma 2 7 5 5 3 3" xfId="39592"/>
    <cellStyle name="Comma 2 7 5 5 4" xfId="11444"/>
    <cellStyle name="Comma 2 7 5 5 4 2" xfId="29906"/>
    <cellStyle name="Comma 2 7 5 5 5" xfId="49282"/>
    <cellStyle name="Comma 2 7 5 5 6" xfId="52084"/>
    <cellStyle name="Comma 2 7 5 5 7" xfId="19850"/>
    <cellStyle name="Comma 2 7 5 5 8" xfId="55107"/>
    <cellStyle name="Comma 2 7 5 6" xfId="7325"/>
    <cellStyle name="Comma 2 7 5 6 2" xfId="15732"/>
    <cellStyle name="Comma 2 7 5 6 2 2" xfId="41077"/>
    <cellStyle name="Comma 2 7 5 6 3" xfId="31391"/>
    <cellStyle name="Comma 2 7 5 6 4" xfId="21334"/>
    <cellStyle name="Comma 2 7 5 6 5" xfId="56591"/>
    <cellStyle name="Comma 2 7 5 7" xfId="4520"/>
    <cellStyle name="Comma 2 7 5 7 2" xfId="12928"/>
    <cellStyle name="Comma 2 7 5 7 2 2" xfId="45041"/>
    <cellStyle name="Comma 2 7 5 7 3" xfId="35355"/>
    <cellStyle name="Comma 2 7 5 7 4" xfId="25650"/>
    <cellStyle name="Comma 2 7 5 8" xfId="10128"/>
    <cellStyle name="Comma 2 7 5 8 2" xfId="38276"/>
    <cellStyle name="Comma 2 7 5 9" xfId="28590"/>
    <cellStyle name="Comma 2 7 6" xfId="1366"/>
    <cellStyle name="Comma 2 7 6 10" xfId="53557"/>
    <cellStyle name="Comma 2 7 6 2" xfId="7091"/>
    <cellStyle name="Comma 2 7 6 2 2" xfId="15498"/>
    <cellStyle name="Comma 2 7 6 2 2 2" xfId="43726"/>
    <cellStyle name="Comma 2 7 6 2 2 3" xfId="34040"/>
    <cellStyle name="Comma 2 7 6 2 2 4" xfId="24074"/>
    <cellStyle name="Comma 2 7 6 2 3" xfId="40843"/>
    <cellStyle name="Comma 2 7 6 2 4" xfId="31157"/>
    <cellStyle name="Comma 2 7 6 2 5" xfId="21100"/>
    <cellStyle name="Comma 2 7 6 2 6" xfId="56357"/>
    <cellStyle name="Comma 2 7 6 3" xfId="4286"/>
    <cellStyle name="Comma 2 7 6 3 2" xfId="12694"/>
    <cellStyle name="Comma 2 7 6 3 2 2" xfId="43725"/>
    <cellStyle name="Comma 2 7 6 3 3" xfId="34039"/>
    <cellStyle name="Comma 2 7 6 3 4" xfId="24073"/>
    <cellStyle name="Comma 2 7 6 4" xfId="9894"/>
    <cellStyle name="Comma 2 7 6 4 2" xfId="45649"/>
    <cellStyle name="Comma 2 7 6 4 3" xfId="35963"/>
    <cellStyle name="Comma 2 7 6 4 4" xfId="26275"/>
    <cellStyle name="Comma 2 7 6 5" xfId="38042"/>
    <cellStyle name="Comma 2 7 6 6" xfId="28356"/>
    <cellStyle name="Comma 2 7 6 7" xfId="47731"/>
    <cellStyle name="Comma 2 7 6 8" xfId="50534"/>
    <cellStyle name="Comma 2 7 6 9" xfId="18300"/>
    <cellStyle name="Comma 2 7 7" xfId="1867"/>
    <cellStyle name="Comma 2 7 7 2" xfId="7521"/>
    <cellStyle name="Comma 2 7 7 2 2" xfId="15928"/>
    <cellStyle name="Comma 2 7 7 2 2 2" xfId="43728"/>
    <cellStyle name="Comma 2 7 7 2 2 3" xfId="34042"/>
    <cellStyle name="Comma 2 7 7 2 2 4" xfId="24076"/>
    <cellStyle name="Comma 2 7 7 2 3" xfId="41273"/>
    <cellStyle name="Comma 2 7 7 2 4" xfId="31587"/>
    <cellStyle name="Comma 2 7 7 2 5" xfId="21530"/>
    <cellStyle name="Comma 2 7 7 2 6" xfId="56787"/>
    <cellStyle name="Comma 2 7 7 3" xfId="4716"/>
    <cellStyle name="Comma 2 7 7 3 2" xfId="13124"/>
    <cellStyle name="Comma 2 7 7 3 2 2" xfId="43727"/>
    <cellStyle name="Comma 2 7 7 3 3" xfId="34041"/>
    <cellStyle name="Comma 2 7 7 3 4" xfId="24075"/>
    <cellStyle name="Comma 2 7 7 4" xfId="10324"/>
    <cellStyle name="Comma 2 7 7 4 2" xfId="38472"/>
    <cellStyle name="Comma 2 7 7 5" xfId="28786"/>
    <cellStyle name="Comma 2 7 7 6" xfId="48161"/>
    <cellStyle name="Comma 2 7 7 7" xfId="50964"/>
    <cellStyle name="Comma 2 7 7 8" xfId="18730"/>
    <cellStyle name="Comma 2 7 7 9" xfId="53987"/>
    <cellStyle name="Comma 2 7 8" xfId="2359"/>
    <cellStyle name="Comma 2 7 8 2" xfId="7982"/>
    <cellStyle name="Comma 2 7 8 2 2" xfId="16389"/>
    <cellStyle name="Comma 2 7 8 2 2 2" xfId="41734"/>
    <cellStyle name="Comma 2 7 8 2 3" xfId="32048"/>
    <cellStyle name="Comma 2 7 8 2 4" xfId="21991"/>
    <cellStyle name="Comma 2 7 8 2 5" xfId="57248"/>
    <cellStyle name="Comma 2 7 8 3" xfId="5177"/>
    <cellStyle name="Comma 2 7 8 3 2" xfId="13585"/>
    <cellStyle name="Comma 2 7 8 3 2 2" xfId="43729"/>
    <cellStyle name="Comma 2 7 8 3 3" xfId="34043"/>
    <cellStyle name="Comma 2 7 8 3 4" xfId="24077"/>
    <cellStyle name="Comma 2 7 8 4" xfId="10782"/>
    <cellStyle name="Comma 2 7 8 4 2" xfId="38930"/>
    <cellStyle name="Comma 2 7 8 5" xfId="29244"/>
    <cellStyle name="Comma 2 7 8 6" xfId="48620"/>
    <cellStyle name="Comma 2 7 8 7" xfId="51422"/>
    <cellStyle name="Comma 2 7 8 8" xfId="19188"/>
    <cellStyle name="Comma 2 7 8 9" xfId="54445"/>
    <cellStyle name="Comma 2 7 9" xfId="2787"/>
    <cellStyle name="Comma 2 7 9 2" xfId="8410"/>
    <cellStyle name="Comma 2 7 9 2 2" xfId="16817"/>
    <cellStyle name="Comma 2 7 9 2 2 2" xfId="42162"/>
    <cellStyle name="Comma 2 7 9 2 3" xfId="32476"/>
    <cellStyle name="Comma 2 7 9 2 4" xfId="22419"/>
    <cellStyle name="Comma 2 7 9 2 5" xfId="57676"/>
    <cellStyle name="Comma 2 7 9 3" xfId="5605"/>
    <cellStyle name="Comma 2 7 9 3 2" xfId="14013"/>
    <cellStyle name="Comma 2 7 9 3 3" xfId="39358"/>
    <cellStyle name="Comma 2 7 9 4" xfId="11210"/>
    <cellStyle name="Comma 2 7 9 4 2" xfId="29672"/>
    <cellStyle name="Comma 2 7 9 5" xfId="49048"/>
    <cellStyle name="Comma 2 7 9 6" xfId="51850"/>
    <cellStyle name="Comma 2 7 9 7" xfId="19616"/>
    <cellStyle name="Comma 2 7 9 8" xfId="54873"/>
    <cellStyle name="Comma 2 8" xfId="414"/>
    <cellStyle name="Comma 2 8 10" xfId="25063"/>
    <cellStyle name="Comma 2 8 10 2" xfId="44459"/>
    <cellStyle name="Comma 2 8 10 3" xfId="34773"/>
    <cellStyle name="Comma 2 8 11" xfId="37246"/>
    <cellStyle name="Comma 2 8 12" xfId="27560"/>
    <cellStyle name="Comma 2 8 13" xfId="46933"/>
    <cellStyle name="Comma 2 8 14" xfId="49738"/>
    <cellStyle name="Comma 2 8 15" xfId="17504"/>
    <cellStyle name="Comma 2 8 16" xfId="52389"/>
    <cellStyle name="Comma 2 8 17" xfId="52761"/>
    <cellStyle name="Comma 2 8 2" xfId="1644"/>
    <cellStyle name="Comma 2 8 2 10" xfId="53808"/>
    <cellStyle name="Comma 2 8 2 2" xfId="7342"/>
    <cellStyle name="Comma 2 8 2 2 2" xfId="15749"/>
    <cellStyle name="Comma 2 8 2 2 2 2" xfId="27166"/>
    <cellStyle name="Comma 2 8 2 2 2 2 2" xfId="46539"/>
    <cellStyle name="Comma 2 8 2 2 2 2 3" xfId="36853"/>
    <cellStyle name="Comma 2 8 2 2 2 3" xfId="43731"/>
    <cellStyle name="Comma 2 8 2 2 2 4" xfId="34045"/>
    <cellStyle name="Comma 2 8 2 2 2 5" xfId="24079"/>
    <cellStyle name="Comma 2 8 2 2 3" xfId="25949"/>
    <cellStyle name="Comma 2 8 2 2 3 2" xfId="45339"/>
    <cellStyle name="Comma 2 8 2 2 3 3" xfId="35653"/>
    <cellStyle name="Comma 2 8 2 2 4" xfId="41094"/>
    <cellStyle name="Comma 2 8 2 2 5" xfId="31408"/>
    <cellStyle name="Comma 2 8 2 2 6" xfId="21351"/>
    <cellStyle name="Comma 2 8 2 2 7" xfId="56608"/>
    <cellStyle name="Comma 2 8 2 3" xfId="4537"/>
    <cellStyle name="Comma 2 8 2 3 2" xfId="12945"/>
    <cellStyle name="Comma 2 8 2 3 2 2" xfId="45946"/>
    <cellStyle name="Comma 2 8 2 3 2 3" xfId="36260"/>
    <cellStyle name="Comma 2 8 2 3 2 4" xfId="26572"/>
    <cellStyle name="Comma 2 8 2 3 3" xfId="43730"/>
    <cellStyle name="Comma 2 8 2 3 4" xfId="34044"/>
    <cellStyle name="Comma 2 8 2 3 5" xfId="24078"/>
    <cellStyle name="Comma 2 8 2 4" xfId="10145"/>
    <cellStyle name="Comma 2 8 2 4 2" xfId="44746"/>
    <cellStyle name="Comma 2 8 2 4 3" xfId="35060"/>
    <cellStyle name="Comma 2 8 2 4 4" xfId="25351"/>
    <cellStyle name="Comma 2 8 2 5" xfId="38293"/>
    <cellStyle name="Comma 2 8 2 6" xfId="28607"/>
    <cellStyle name="Comma 2 8 2 7" xfId="47982"/>
    <cellStyle name="Comma 2 8 2 8" xfId="50785"/>
    <cellStyle name="Comma 2 8 2 9" xfId="18551"/>
    <cellStyle name="Comma 2 8 3" xfId="1047"/>
    <cellStyle name="Comma 2 8 3 10" xfId="53252"/>
    <cellStyle name="Comma 2 8 3 2" xfId="6786"/>
    <cellStyle name="Comma 2 8 3 2 2" xfId="15193"/>
    <cellStyle name="Comma 2 8 3 2 2 2" xfId="46258"/>
    <cellStyle name="Comma 2 8 3 2 2 3" xfId="36572"/>
    <cellStyle name="Comma 2 8 3 2 2 4" xfId="26885"/>
    <cellStyle name="Comma 2 8 3 2 3" xfId="40538"/>
    <cellStyle name="Comma 2 8 3 2 4" xfId="30852"/>
    <cellStyle name="Comma 2 8 3 2 5" xfId="20795"/>
    <cellStyle name="Comma 2 8 3 2 6" xfId="56052"/>
    <cellStyle name="Comma 2 8 3 3" xfId="3981"/>
    <cellStyle name="Comma 2 8 3 3 2" xfId="12389"/>
    <cellStyle name="Comma 2 8 3 3 2 2" xfId="43732"/>
    <cellStyle name="Comma 2 8 3 3 3" xfId="34046"/>
    <cellStyle name="Comma 2 8 3 3 4" xfId="24080"/>
    <cellStyle name="Comma 2 8 3 4" xfId="9589"/>
    <cellStyle name="Comma 2 8 3 4 2" xfId="45058"/>
    <cellStyle name="Comma 2 8 3 4 3" xfId="35372"/>
    <cellStyle name="Comma 2 8 3 4 4" xfId="25667"/>
    <cellStyle name="Comma 2 8 3 5" xfId="37737"/>
    <cellStyle name="Comma 2 8 3 6" xfId="28051"/>
    <cellStyle name="Comma 2 8 3 7" xfId="47426"/>
    <cellStyle name="Comma 2 8 3 8" xfId="50229"/>
    <cellStyle name="Comma 2 8 3 9" xfId="17995"/>
    <cellStyle name="Comma 2 8 4" xfId="2118"/>
    <cellStyle name="Comma 2 8 4 10" xfId="54238"/>
    <cellStyle name="Comma 2 8 4 2" xfId="7772"/>
    <cellStyle name="Comma 2 8 4 2 2" xfId="16179"/>
    <cellStyle name="Comma 2 8 4 2 2 2" xfId="41524"/>
    <cellStyle name="Comma 2 8 4 2 3" xfId="31838"/>
    <cellStyle name="Comma 2 8 4 2 4" xfId="21781"/>
    <cellStyle name="Comma 2 8 4 2 5" xfId="57038"/>
    <cellStyle name="Comma 2 8 4 3" xfId="4967"/>
    <cellStyle name="Comma 2 8 4 3 2" xfId="13375"/>
    <cellStyle name="Comma 2 8 4 3 2 2" xfId="43733"/>
    <cellStyle name="Comma 2 8 4 3 3" xfId="34047"/>
    <cellStyle name="Comma 2 8 4 3 4" xfId="24081"/>
    <cellStyle name="Comma 2 8 4 4" xfId="10575"/>
    <cellStyle name="Comma 2 8 4 4 2" xfId="45666"/>
    <cellStyle name="Comma 2 8 4 4 3" xfId="35980"/>
    <cellStyle name="Comma 2 8 4 4 4" xfId="26292"/>
    <cellStyle name="Comma 2 8 4 5" xfId="38723"/>
    <cellStyle name="Comma 2 8 4 6" xfId="29037"/>
    <cellStyle name="Comma 2 8 4 7" xfId="48412"/>
    <cellStyle name="Comma 2 8 4 8" xfId="51215"/>
    <cellStyle name="Comma 2 8 4 9" xfId="18981"/>
    <cellStyle name="Comma 2 8 5" xfId="2610"/>
    <cellStyle name="Comma 2 8 5 2" xfId="8233"/>
    <cellStyle name="Comma 2 8 5 2 2" xfId="16640"/>
    <cellStyle name="Comma 2 8 5 2 2 2" xfId="41985"/>
    <cellStyle name="Comma 2 8 5 2 3" xfId="32299"/>
    <cellStyle name="Comma 2 8 5 2 4" xfId="22242"/>
    <cellStyle name="Comma 2 8 5 2 5" xfId="57499"/>
    <cellStyle name="Comma 2 8 5 3" xfId="5428"/>
    <cellStyle name="Comma 2 8 5 3 2" xfId="13836"/>
    <cellStyle name="Comma 2 8 5 3 3" xfId="39181"/>
    <cellStyle name="Comma 2 8 5 4" xfId="11033"/>
    <cellStyle name="Comma 2 8 5 4 2" xfId="29495"/>
    <cellStyle name="Comma 2 8 5 5" xfId="48871"/>
    <cellStyle name="Comma 2 8 5 6" xfId="51673"/>
    <cellStyle name="Comma 2 8 5 7" xfId="19439"/>
    <cellStyle name="Comma 2 8 5 8" xfId="54696"/>
    <cellStyle name="Comma 2 8 6" xfId="3038"/>
    <cellStyle name="Comma 2 8 6 2" xfId="8661"/>
    <cellStyle name="Comma 2 8 6 2 2" xfId="17068"/>
    <cellStyle name="Comma 2 8 6 2 2 2" xfId="42413"/>
    <cellStyle name="Comma 2 8 6 2 3" xfId="32727"/>
    <cellStyle name="Comma 2 8 6 2 4" xfId="22670"/>
    <cellStyle name="Comma 2 8 6 2 5" xfId="57927"/>
    <cellStyle name="Comma 2 8 6 3" xfId="5856"/>
    <cellStyle name="Comma 2 8 6 3 2" xfId="14264"/>
    <cellStyle name="Comma 2 8 6 3 3" xfId="39609"/>
    <cellStyle name="Comma 2 8 6 4" xfId="11461"/>
    <cellStyle name="Comma 2 8 6 4 2" xfId="29923"/>
    <cellStyle name="Comma 2 8 6 5" xfId="49299"/>
    <cellStyle name="Comma 2 8 6 6" xfId="52101"/>
    <cellStyle name="Comma 2 8 6 7" xfId="19867"/>
    <cellStyle name="Comma 2 8 6 8" xfId="55124"/>
    <cellStyle name="Comma 2 8 7" xfId="6294"/>
    <cellStyle name="Comma 2 8 7 2" xfId="14701"/>
    <cellStyle name="Comma 2 8 7 2 2" xfId="40046"/>
    <cellStyle name="Comma 2 8 7 3" xfId="30360"/>
    <cellStyle name="Comma 2 8 7 4" xfId="20303"/>
    <cellStyle name="Comma 2 8 7 5" xfId="55560"/>
    <cellStyle name="Comma 2 8 8" xfId="3489"/>
    <cellStyle name="Comma 2 8 8 2" xfId="11897"/>
    <cellStyle name="Comma 2 8 8 2 2" xfId="42701"/>
    <cellStyle name="Comma 2 8 8 3" xfId="33015"/>
    <cellStyle name="Comma 2 8 8 4" xfId="22958"/>
    <cellStyle name="Comma 2 8 9" xfId="9098"/>
    <cellStyle name="Comma 2 8 9 2" xfId="43003"/>
    <cellStyle name="Comma 2 8 9 3" xfId="33317"/>
    <cellStyle name="Comma 2 8 9 4" xfId="23260"/>
    <cellStyle name="Comma 2 9" xfId="34"/>
    <cellStyle name="Comma 2 9 2" xfId="79"/>
    <cellStyle name="Comma 2 9 2 10" xfId="3039"/>
    <cellStyle name="Comma 2 9 2 10 2" xfId="8662"/>
    <cellStyle name="Comma 2 9 2 10 2 2" xfId="17069"/>
    <cellStyle name="Comma 2 9 2 10 2 2 2" xfId="42414"/>
    <cellStyle name="Comma 2 9 2 10 2 3" xfId="32728"/>
    <cellStyle name="Comma 2 9 2 10 2 4" xfId="22671"/>
    <cellStyle name="Comma 2 9 2 10 2 5" xfId="57928"/>
    <cellStyle name="Comma 2 9 2 10 3" xfId="5857"/>
    <cellStyle name="Comma 2 9 2 10 3 2" xfId="14265"/>
    <cellStyle name="Comma 2 9 2 10 3 3" xfId="39610"/>
    <cellStyle name="Comma 2 9 2 10 4" xfId="11462"/>
    <cellStyle name="Comma 2 9 2 10 4 2" xfId="29924"/>
    <cellStyle name="Comma 2 9 2 10 5" xfId="49300"/>
    <cellStyle name="Comma 2 9 2 10 6" xfId="52102"/>
    <cellStyle name="Comma 2 9 2 10 7" xfId="19868"/>
    <cellStyle name="Comma 2 9 2 10 8" xfId="55125"/>
    <cellStyle name="Comma 2 9 2 11" xfId="6000"/>
    <cellStyle name="Comma 2 9 2 11 2" xfId="14407"/>
    <cellStyle name="Comma 2 9 2 11 2 2" xfId="39752"/>
    <cellStyle name="Comma 2 9 2 11 3" xfId="30066"/>
    <cellStyle name="Comma 2 9 2 11 4" xfId="20009"/>
    <cellStyle name="Comma 2 9 2 11 5" xfId="55266"/>
    <cellStyle name="Comma 2 9 2 12" xfId="3195"/>
    <cellStyle name="Comma 2 9 2 12 2" xfId="11603"/>
    <cellStyle name="Comma 2 9 2 12 2 2" xfId="42702"/>
    <cellStyle name="Comma 2 9 2 12 3" xfId="33016"/>
    <cellStyle name="Comma 2 9 2 12 4" xfId="22959"/>
    <cellStyle name="Comma 2 9 2 13" xfId="8807"/>
    <cellStyle name="Comma 2 9 2 13 2" xfId="43004"/>
    <cellStyle name="Comma 2 9 2 13 3" xfId="33318"/>
    <cellStyle name="Comma 2 9 2 13 4" xfId="23261"/>
    <cellStyle name="Comma 2 9 2 14" xfId="25065"/>
    <cellStyle name="Comma 2 9 2 14 2" xfId="44461"/>
    <cellStyle name="Comma 2 9 2 14 3" xfId="34775"/>
    <cellStyle name="Comma 2 9 2 15" xfId="36955"/>
    <cellStyle name="Comma 2 9 2 16" xfId="27269"/>
    <cellStyle name="Comma 2 9 2 17" xfId="46642"/>
    <cellStyle name="Comma 2 9 2 18" xfId="49447"/>
    <cellStyle name="Comma 2 9 2 19" xfId="17213"/>
    <cellStyle name="Comma 2 9 2 2" xfId="416"/>
    <cellStyle name="Comma 2 9 2 2 10" xfId="17506"/>
    <cellStyle name="Comma 2 9 2 2 11" xfId="52763"/>
    <cellStyle name="Comma 2 9 2 2 2" xfId="1049"/>
    <cellStyle name="Comma 2 9 2 2 2 2" xfId="6788"/>
    <cellStyle name="Comma 2 9 2 2 2 2 2" xfId="15195"/>
    <cellStyle name="Comma 2 9 2 2 2 2 2 2" xfId="46540"/>
    <cellStyle name="Comma 2 9 2 2 2 2 2 3" xfId="36854"/>
    <cellStyle name="Comma 2 9 2 2 2 2 2 4" xfId="27167"/>
    <cellStyle name="Comma 2 9 2 2 2 2 3" xfId="40540"/>
    <cellStyle name="Comma 2 9 2 2 2 2 4" xfId="30854"/>
    <cellStyle name="Comma 2 9 2 2 2 2 5" xfId="20797"/>
    <cellStyle name="Comma 2 9 2 2 2 2 6" xfId="56054"/>
    <cellStyle name="Comma 2 9 2 2 2 3" xfId="3983"/>
    <cellStyle name="Comma 2 9 2 2 2 3 2" xfId="12391"/>
    <cellStyle name="Comma 2 9 2 2 2 3 2 2" xfId="45340"/>
    <cellStyle name="Comma 2 9 2 2 2 3 3" xfId="35654"/>
    <cellStyle name="Comma 2 9 2 2 2 3 4" xfId="25950"/>
    <cellStyle name="Comma 2 9 2 2 2 4" xfId="9591"/>
    <cellStyle name="Comma 2 9 2 2 2 4 2" xfId="37739"/>
    <cellStyle name="Comma 2 9 2 2 2 5" xfId="28053"/>
    <cellStyle name="Comma 2 9 2 2 2 6" xfId="47428"/>
    <cellStyle name="Comma 2 9 2 2 2 7" xfId="50231"/>
    <cellStyle name="Comma 2 9 2 2 2 8" xfId="17997"/>
    <cellStyle name="Comma 2 9 2 2 2 9" xfId="53254"/>
    <cellStyle name="Comma 2 9 2 2 3" xfId="6296"/>
    <cellStyle name="Comma 2 9 2 2 3 2" xfId="14703"/>
    <cellStyle name="Comma 2 9 2 2 3 2 2" xfId="45947"/>
    <cellStyle name="Comma 2 9 2 2 3 2 3" xfId="36261"/>
    <cellStyle name="Comma 2 9 2 2 3 2 4" xfId="26573"/>
    <cellStyle name="Comma 2 9 2 2 3 3" xfId="40048"/>
    <cellStyle name="Comma 2 9 2 2 3 4" xfId="30362"/>
    <cellStyle name="Comma 2 9 2 2 3 5" xfId="20305"/>
    <cellStyle name="Comma 2 9 2 2 3 6" xfId="55562"/>
    <cellStyle name="Comma 2 9 2 2 4" xfId="3491"/>
    <cellStyle name="Comma 2 9 2 2 4 2" xfId="11899"/>
    <cellStyle name="Comma 2 9 2 2 4 2 2" xfId="43734"/>
    <cellStyle name="Comma 2 9 2 2 4 3" xfId="34048"/>
    <cellStyle name="Comma 2 9 2 2 4 4" xfId="24082"/>
    <cellStyle name="Comma 2 9 2 2 5" xfId="9100"/>
    <cellStyle name="Comma 2 9 2 2 5 2" xfId="44747"/>
    <cellStyle name="Comma 2 9 2 2 5 3" xfId="35061"/>
    <cellStyle name="Comma 2 9 2 2 5 4" xfId="25352"/>
    <cellStyle name="Comma 2 9 2 2 6" xfId="37248"/>
    <cellStyle name="Comma 2 9 2 2 7" xfId="27562"/>
    <cellStyle name="Comma 2 9 2 2 8" xfId="46935"/>
    <cellStyle name="Comma 2 9 2 2 9" xfId="49740"/>
    <cellStyle name="Comma 2 9 2 20" xfId="52390"/>
    <cellStyle name="Comma 2 9 2 21" xfId="52470"/>
    <cellStyle name="Comma 2 9 2 3" xfId="698"/>
    <cellStyle name="Comma 2 9 2 3 10" xfId="17649"/>
    <cellStyle name="Comma 2 9 2 3 11" xfId="52906"/>
    <cellStyle name="Comma 2 9 2 3 2" xfId="1149"/>
    <cellStyle name="Comma 2 9 2 3 2 2" xfId="6888"/>
    <cellStyle name="Comma 2 9 2 3 2 2 2" xfId="15295"/>
    <cellStyle name="Comma 2 9 2 3 2 2 2 2" xfId="40640"/>
    <cellStyle name="Comma 2 9 2 3 2 2 3" xfId="30954"/>
    <cellStyle name="Comma 2 9 2 3 2 2 4" xfId="20897"/>
    <cellStyle name="Comma 2 9 2 3 2 2 5" xfId="56154"/>
    <cellStyle name="Comma 2 9 2 3 2 3" xfId="4083"/>
    <cellStyle name="Comma 2 9 2 3 2 3 2" xfId="12491"/>
    <cellStyle name="Comma 2 9 2 3 2 3 2 2" xfId="46260"/>
    <cellStyle name="Comma 2 9 2 3 2 3 3" xfId="36574"/>
    <cellStyle name="Comma 2 9 2 3 2 3 4" xfId="26887"/>
    <cellStyle name="Comma 2 9 2 3 2 4" xfId="9691"/>
    <cellStyle name="Comma 2 9 2 3 2 4 2" xfId="37839"/>
    <cellStyle name="Comma 2 9 2 3 2 5" xfId="28153"/>
    <cellStyle name="Comma 2 9 2 3 2 6" xfId="47528"/>
    <cellStyle name="Comma 2 9 2 3 2 7" xfId="50331"/>
    <cellStyle name="Comma 2 9 2 3 2 8" xfId="18097"/>
    <cellStyle name="Comma 2 9 2 3 2 9" xfId="53354"/>
    <cellStyle name="Comma 2 9 2 3 3" xfId="6439"/>
    <cellStyle name="Comma 2 9 2 3 3 2" xfId="14846"/>
    <cellStyle name="Comma 2 9 2 3 3 2 2" xfId="40191"/>
    <cellStyle name="Comma 2 9 2 3 3 3" xfId="30505"/>
    <cellStyle name="Comma 2 9 2 3 3 4" xfId="20448"/>
    <cellStyle name="Comma 2 9 2 3 3 5" xfId="55705"/>
    <cellStyle name="Comma 2 9 2 3 4" xfId="3634"/>
    <cellStyle name="Comma 2 9 2 3 4 2" xfId="12042"/>
    <cellStyle name="Comma 2 9 2 3 4 2 2" xfId="43735"/>
    <cellStyle name="Comma 2 9 2 3 4 3" xfId="34049"/>
    <cellStyle name="Comma 2 9 2 3 4 4" xfId="24083"/>
    <cellStyle name="Comma 2 9 2 3 5" xfId="9243"/>
    <cellStyle name="Comma 2 9 2 3 5 2" xfId="45060"/>
    <cellStyle name="Comma 2 9 2 3 5 3" xfId="35374"/>
    <cellStyle name="Comma 2 9 2 3 5 4" xfId="25669"/>
    <cellStyle name="Comma 2 9 2 3 6" xfId="37391"/>
    <cellStyle name="Comma 2 9 2 3 7" xfId="27705"/>
    <cellStyle name="Comma 2 9 2 3 8" xfId="47079"/>
    <cellStyle name="Comma 2 9 2 3 9" xfId="49883"/>
    <cellStyle name="Comma 2 9 2 4" xfId="753"/>
    <cellStyle name="Comma 2 9 2 4 10" xfId="17703"/>
    <cellStyle name="Comma 2 9 2 4 11" xfId="52960"/>
    <cellStyle name="Comma 2 9 2 4 2" xfId="1201"/>
    <cellStyle name="Comma 2 9 2 4 2 2" xfId="6940"/>
    <cellStyle name="Comma 2 9 2 4 2 2 2" xfId="15347"/>
    <cellStyle name="Comma 2 9 2 4 2 2 2 2" xfId="40692"/>
    <cellStyle name="Comma 2 9 2 4 2 2 3" xfId="31006"/>
    <cellStyle name="Comma 2 9 2 4 2 2 4" xfId="20949"/>
    <cellStyle name="Comma 2 9 2 4 2 2 5" xfId="56206"/>
    <cellStyle name="Comma 2 9 2 4 2 3" xfId="4135"/>
    <cellStyle name="Comma 2 9 2 4 2 3 2" xfId="12543"/>
    <cellStyle name="Comma 2 9 2 4 2 3 3" xfId="37891"/>
    <cellStyle name="Comma 2 9 2 4 2 4" xfId="9743"/>
    <cellStyle name="Comma 2 9 2 4 2 4 2" xfId="28205"/>
    <cellStyle name="Comma 2 9 2 4 2 5" xfId="47580"/>
    <cellStyle name="Comma 2 9 2 4 2 6" xfId="50383"/>
    <cellStyle name="Comma 2 9 2 4 2 7" xfId="18149"/>
    <cellStyle name="Comma 2 9 2 4 2 8" xfId="53406"/>
    <cellStyle name="Comma 2 9 2 4 3" xfId="6493"/>
    <cellStyle name="Comma 2 9 2 4 3 2" xfId="14900"/>
    <cellStyle name="Comma 2 9 2 4 3 2 2" xfId="40245"/>
    <cellStyle name="Comma 2 9 2 4 3 3" xfId="30559"/>
    <cellStyle name="Comma 2 9 2 4 3 4" xfId="20502"/>
    <cellStyle name="Comma 2 9 2 4 3 5" xfId="55759"/>
    <cellStyle name="Comma 2 9 2 4 4" xfId="3688"/>
    <cellStyle name="Comma 2 9 2 4 4 2" xfId="12096"/>
    <cellStyle name="Comma 2 9 2 4 4 2 2" xfId="43736"/>
    <cellStyle name="Comma 2 9 2 4 4 3" xfId="34050"/>
    <cellStyle name="Comma 2 9 2 4 4 4" xfId="24084"/>
    <cellStyle name="Comma 2 9 2 4 5" xfId="9297"/>
    <cellStyle name="Comma 2 9 2 4 5 2" xfId="45668"/>
    <cellStyle name="Comma 2 9 2 4 5 3" xfId="35982"/>
    <cellStyle name="Comma 2 9 2 4 5 4" xfId="26294"/>
    <cellStyle name="Comma 2 9 2 4 6" xfId="37445"/>
    <cellStyle name="Comma 2 9 2 4 7" xfId="27759"/>
    <cellStyle name="Comma 2 9 2 4 8" xfId="47134"/>
    <cellStyle name="Comma 2 9 2 4 9" xfId="49937"/>
    <cellStyle name="Comma 2 9 2 5" xfId="803"/>
    <cellStyle name="Comma 2 9 2 5 10" xfId="53010"/>
    <cellStyle name="Comma 2 9 2 5 2" xfId="1251"/>
    <cellStyle name="Comma 2 9 2 5 2 2" xfId="6990"/>
    <cellStyle name="Comma 2 9 2 5 2 2 2" xfId="15397"/>
    <cellStyle name="Comma 2 9 2 5 2 2 2 2" xfId="40742"/>
    <cellStyle name="Comma 2 9 2 5 2 2 3" xfId="31056"/>
    <cellStyle name="Comma 2 9 2 5 2 2 4" xfId="20999"/>
    <cellStyle name="Comma 2 9 2 5 2 2 5" xfId="56256"/>
    <cellStyle name="Comma 2 9 2 5 2 3" xfId="4185"/>
    <cellStyle name="Comma 2 9 2 5 2 3 2" xfId="12593"/>
    <cellStyle name="Comma 2 9 2 5 2 3 3" xfId="37941"/>
    <cellStyle name="Comma 2 9 2 5 2 4" xfId="9793"/>
    <cellStyle name="Comma 2 9 2 5 2 4 2" xfId="28255"/>
    <cellStyle name="Comma 2 9 2 5 2 5" xfId="47630"/>
    <cellStyle name="Comma 2 9 2 5 2 6" xfId="50433"/>
    <cellStyle name="Comma 2 9 2 5 2 7" xfId="18199"/>
    <cellStyle name="Comma 2 9 2 5 2 8" xfId="53456"/>
    <cellStyle name="Comma 2 9 2 5 3" xfId="6543"/>
    <cellStyle name="Comma 2 9 2 5 3 2" xfId="14950"/>
    <cellStyle name="Comma 2 9 2 5 3 2 2" xfId="40295"/>
    <cellStyle name="Comma 2 9 2 5 3 3" xfId="30609"/>
    <cellStyle name="Comma 2 9 2 5 3 4" xfId="20552"/>
    <cellStyle name="Comma 2 9 2 5 3 5" xfId="55809"/>
    <cellStyle name="Comma 2 9 2 5 4" xfId="3738"/>
    <cellStyle name="Comma 2 9 2 5 4 2" xfId="12146"/>
    <cellStyle name="Comma 2 9 2 5 4 2 2" xfId="43737"/>
    <cellStyle name="Comma 2 9 2 5 4 3" xfId="34051"/>
    <cellStyle name="Comma 2 9 2 5 4 4" xfId="24085"/>
    <cellStyle name="Comma 2 9 2 5 5" xfId="9347"/>
    <cellStyle name="Comma 2 9 2 5 5 2" xfId="37495"/>
    <cellStyle name="Comma 2 9 2 5 6" xfId="27809"/>
    <cellStyle name="Comma 2 9 2 5 7" xfId="47184"/>
    <cellStyle name="Comma 2 9 2 5 8" xfId="49987"/>
    <cellStyle name="Comma 2 9 2 5 9" xfId="17753"/>
    <cellStyle name="Comma 2 9 2 6" xfId="415"/>
    <cellStyle name="Comma 2 9 2 6 2" xfId="1645"/>
    <cellStyle name="Comma 2 9 2 6 2 2" xfId="7343"/>
    <cellStyle name="Comma 2 9 2 6 2 2 2" xfId="15750"/>
    <cellStyle name="Comma 2 9 2 6 2 2 2 2" xfId="41095"/>
    <cellStyle name="Comma 2 9 2 6 2 2 3" xfId="31409"/>
    <cellStyle name="Comma 2 9 2 6 2 2 4" xfId="21352"/>
    <cellStyle name="Comma 2 9 2 6 2 2 5" xfId="56609"/>
    <cellStyle name="Comma 2 9 2 6 2 3" xfId="4538"/>
    <cellStyle name="Comma 2 9 2 6 2 3 2" xfId="12946"/>
    <cellStyle name="Comma 2 9 2 6 2 3 3" xfId="38294"/>
    <cellStyle name="Comma 2 9 2 6 2 4" xfId="10146"/>
    <cellStyle name="Comma 2 9 2 6 2 4 2" xfId="28608"/>
    <cellStyle name="Comma 2 9 2 6 2 5" xfId="47983"/>
    <cellStyle name="Comma 2 9 2 6 2 6" xfId="50786"/>
    <cellStyle name="Comma 2 9 2 6 2 7" xfId="18552"/>
    <cellStyle name="Comma 2 9 2 6 2 8" xfId="53809"/>
    <cellStyle name="Comma 2 9 2 6 3" xfId="6295"/>
    <cellStyle name="Comma 2 9 2 6 3 2" xfId="14702"/>
    <cellStyle name="Comma 2 9 2 6 3 2 2" xfId="40047"/>
    <cellStyle name="Comma 2 9 2 6 3 3" xfId="30361"/>
    <cellStyle name="Comma 2 9 2 6 3 4" xfId="20304"/>
    <cellStyle name="Comma 2 9 2 6 3 5" xfId="55561"/>
    <cellStyle name="Comma 2 9 2 6 4" xfId="3490"/>
    <cellStyle name="Comma 2 9 2 6 4 2" xfId="11898"/>
    <cellStyle name="Comma 2 9 2 6 4 3" xfId="37247"/>
    <cellStyle name="Comma 2 9 2 6 5" xfId="9099"/>
    <cellStyle name="Comma 2 9 2 6 5 2" xfId="27561"/>
    <cellStyle name="Comma 2 9 2 6 6" xfId="46934"/>
    <cellStyle name="Comma 2 9 2 6 7" xfId="49739"/>
    <cellStyle name="Comma 2 9 2 6 8" xfId="17505"/>
    <cellStyle name="Comma 2 9 2 6 9" xfId="52762"/>
    <cellStyle name="Comma 2 9 2 7" xfId="1048"/>
    <cellStyle name="Comma 2 9 2 7 2" xfId="6787"/>
    <cellStyle name="Comma 2 9 2 7 2 2" xfId="15194"/>
    <cellStyle name="Comma 2 9 2 7 2 2 2" xfId="40539"/>
    <cellStyle name="Comma 2 9 2 7 2 3" xfId="30853"/>
    <cellStyle name="Comma 2 9 2 7 2 4" xfId="20796"/>
    <cellStyle name="Comma 2 9 2 7 2 5" xfId="56053"/>
    <cellStyle name="Comma 2 9 2 7 3" xfId="3982"/>
    <cellStyle name="Comma 2 9 2 7 3 2" xfId="12390"/>
    <cellStyle name="Comma 2 9 2 7 3 3" xfId="37738"/>
    <cellStyle name="Comma 2 9 2 7 4" xfId="9590"/>
    <cellStyle name="Comma 2 9 2 7 4 2" xfId="28052"/>
    <cellStyle name="Comma 2 9 2 7 5" xfId="47427"/>
    <cellStyle name="Comma 2 9 2 7 6" xfId="50230"/>
    <cellStyle name="Comma 2 9 2 7 7" xfId="17996"/>
    <cellStyle name="Comma 2 9 2 7 8" xfId="53253"/>
    <cellStyle name="Comma 2 9 2 8" xfId="2119"/>
    <cellStyle name="Comma 2 9 2 8 2" xfId="7773"/>
    <cellStyle name="Comma 2 9 2 8 2 2" xfId="16180"/>
    <cellStyle name="Comma 2 9 2 8 2 2 2" xfId="41525"/>
    <cellStyle name="Comma 2 9 2 8 2 3" xfId="31839"/>
    <cellStyle name="Comma 2 9 2 8 2 4" xfId="21782"/>
    <cellStyle name="Comma 2 9 2 8 2 5" xfId="57039"/>
    <cellStyle name="Comma 2 9 2 8 3" xfId="4968"/>
    <cellStyle name="Comma 2 9 2 8 3 2" xfId="13376"/>
    <cellStyle name="Comma 2 9 2 8 3 3" xfId="38724"/>
    <cellStyle name="Comma 2 9 2 8 4" xfId="10576"/>
    <cellStyle name="Comma 2 9 2 8 4 2" xfId="29038"/>
    <cellStyle name="Comma 2 9 2 8 5" xfId="48413"/>
    <cellStyle name="Comma 2 9 2 8 6" xfId="51216"/>
    <cellStyle name="Comma 2 9 2 8 7" xfId="18982"/>
    <cellStyle name="Comma 2 9 2 8 8" xfId="54239"/>
    <cellStyle name="Comma 2 9 2 9" xfId="2611"/>
    <cellStyle name="Comma 2 9 2 9 2" xfId="8234"/>
    <cellStyle name="Comma 2 9 2 9 2 2" xfId="16641"/>
    <cellStyle name="Comma 2 9 2 9 2 2 2" xfId="41986"/>
    <cellStyle name="Comma 2 9 2 9 2 3" xfId="32300"/>
    <cellStyle name="Comma 2 9 2 9 2 4" xfId="22243"/>
    <cellStyle name="Comma 2 9 2 9 2 5" xfId="57500"/>
    <cellStyle name="Comma 2 9 2 9 3" xfId="5429"/>
    <cellStyle name="Comma 2 9 2 9 3 2" xfId="13837"/>
    <cellStyle name="Comma 2 9 2 9 3 3" xfId="39182"/>
    <cellStyle name="Comma 2 9 2 9 4" xfId="11034"/>
    <cellStyle name="Comma 2 9 2 9 4 2" xfId="29496"/>
    <cellStyle name="Comma 2 9 2 9 5" xfId="48872"/>
    <cellStyle name="Comma 2 9 2 9 6" xfId="51674"/>
    <cellStyle name="Comma 2 9 2 9 7" xfId="19440"/>
    <cellStyle name="Comma 2 9 2 9 8" xfId="54697"/>
    <cellStyle name="Comma 2 9 3" xfId="417"/>
    <cellStyle name="Comma 2 9 3 10" xfId="25066"/>
    <cellStyle name="Comma 2 9 3 10 2" xfId="44462"/>
    <cellStyle name="Comma 2 9 3 10 3" xfId="34776"/>
    <cellStyle name="Comma 2 9 3 11" xfId="37249"/>
    <cellStyle name="Comma 2 9 3 12" xfId="27563"/>
    <cellStyle name="Comma 2 9 3 13" xfId="46936"/>
    <cellStyle name="Comma 2 9 3 14" xfId="49741"/>
    <cellStyle name="Comma 2 9 3 15" xfId="17507"/>
    <cellStyle name="Comma 2 9 3 16" xfId="52391"/>
    <cellStyle name="Comma 2 9 3 17" xfId="52764"/>
    <cellStyle name="Comma 2 9 3 2" xfId="1646"/>
    <cellStyle name="Comma 2 9 3 2 10" xfId="18553"/>
    <cellStyle name="Comma 2 9 3 2 11" xfId="53810"/>
    <cellStyle name="Comma 2 9 3 2 2" xfId="2281"/>
    <cellStyle name="Comma 2 9 3 2 2 10" xfId="54380"/>
    <cellStyle name="Comma 2 9 3 2 2 2" xfId="3164"/>
    <cellStyle name="Comma 2 9 3 2 2 2 2" xfId="8787"/>
    <cellStyle name="Comma 2 9 3 2 2 2 2 2" xfId="17194"/>
    <cellStyle name="Comma 2 9 3 2 2 2 2 2 2" xfId="42539"/>
    <cellStyle name="Comma 2 9 3 2 2 2 2 3" xfId="32853"/>
    <cellStyle name="Comma 2 9 3 2 2 2 2 4" xfId="22796"/>
    <cellStyle name="Comma 2 9 3 2 2 2 2 5" xfId="58053"/>
    <cellStyle name="Comma 2 9 3 2 2 2 3" xfId="5982"/>
    <cellStyle name="Comma 2 9 3 2 2 2 3 2" xfId="14390"/>
    <cellStyle name="Comma 2 9 3 2 2 2 3 2 2" xfId="46541"/>
    <cellStyle name="Comma 2 9 3 2 2 2 3 3" xfId="36855"/>
    <cellStyle name="Comma 2 9 3 2 2 2 3 4" xfId="27168"/>
    <cellStyle name="Comma 2 9 3 2 2 2 4" xfId="11587"/>
    <cellStyle name="Comma 2 9 3 2 2 2 4 2" xfId="39735"/>
    <cellStyle name="Comma 2 9 3 2 2 2 5" xfId="30049"/>
    <cellStyle name="Comma 2 9 3 2 2 2 6" xfId="49425"/>
    <cellStyle name="Comma 2 9 3 2 2 2 7" xfId="52227"/>
    <cellStyle name="Comma 2 9 3 2 2 2 8" xfId="19993"/>
    <cellStyle name="Comma 2 9 3 2 2 2 9" xfId="55250"/>
    <cellStyle name="Comma 2 9 3 2 2 3" xfId="7915"/>
    <cellStyle name="Comma 2 9 3 2 2 3 2" xfId="16322"/>
    <cellStyle name="Comma 2 9 3 2 2 3 2 2" xfId="41667"/>
    <cellStyle name="Comma 2 9 3 2 2 3 3" xfId="31981"/>
    <cellStyle name="Comma 2 9 3 2 2 3 4" xfId="21924"/>
    <cellStyle name="Comma 2 9 3 2 2 3 5" xfId="57181"/>
    <cellStyle name="Comma 2 9 3 2 2 4" xfId="5110"/>
    <cellStyle name="Comma 2 9 3 2 2 4 2" xfId="13518"/>
    <cellStyle name="Comma 2 9 3 2 2 4 2 2" xfId="45341"/>
    <cellStyle name="Comma 2 9 3 2 2 4 3" xfId="35655"/>
    <cellStyle name="Comma 2 9 3 2 2 4 4" xfId="25951"/>
    <cellStyle name="Comma 2 9 3 2 2 5" xfId="10717"/>
    <cellStyle name="Comma 2 9 3 2 2 5 2" xfId="38865"/>
    <cellStyle name="Comma 2 9 3 2 2 6" xfId="29179"/>
    <cellStyle name="Comma 2 9 3 2 2 7" xfId="48555"/>
    <cellStyle name="Comma 2 9 3 2 2 8" xfId="51357"/>
    <cellStyle name="Comma 2 9 3 2 2 9" xfId="19123"/>
    <cellStyle name="Comma 2 9 3 2 3" xfId="7344"/>
    <cellStyle name="Comma 2 9 3 2 3 2" xfId="15751"/>
    <cellStyle name="Comma 2 9 3 2 3 2 2" xfId="45948"/>
    <cellStyle name="Comma 2 9 3 2 3 2 3" xfId="36262"/>
    <cellStyle name="Comma 2 9 3 2 3 2 4" xfId="26574"/>
    <cellStyle name="Comma 2 9 3 2 3 3" xfId="41096"/>
    <cellStyle name="Comma 2 9 3 2 3 4" xfId="31410"/>
    <cellStyle name="Comma 2 9 3 2 3 5" xfId="21353"/>
    <cellStyle name="Comma 2 9 3 2 3 6" xfId="56610"/>
    <cellStyle name="Comma 2 9 3 2 4" xfId="4539"/>
    <cellStyle name="Comma 2 9 3 2 4 2" xfId="12947"/>
    <cellStyle name="Comma 2 9 3 2 4 2 2" xfId="43738"/>
    <cellStyle name="Comma 2 9 3 2 4 3" xfId="34052"/>
    <cellStyle name="Comma 2 9 3 2 4 4" xfId="24086"/>
    <cellStyle name="Comma 2 9 3 2 5" xfId="10147"/>
    <cellStyle name="Comma 2 9 3 2 5 2" xfId="44748"/>
    <cellStyle name="Comma 2 9 3 2 5 3" xfId="35062"/>
    <cellStyle name="Comma 2 9 3 2 5 4" xfId="25353"/>
    <cellStyle name="Comma 2 9 3 2 6" xfId="38295"/>
    <cellStyle name="Comma 2 9 3 2 7" xfId="28609"/>
    <cellStyle name="Comma 2 9 3 2 8" xfId="47984"/>
    <cellStyle name="Comma 2 9 3 2 9" xfId="50787"/>
    <cellStyle name="Comma 2 9 3 3" xfId="1050"/>
    <cellStyle name="Comma 2 9 3 3 10" xfId="53255"/>
    <cellStyle name="Comma 2 9 3 3 2" xfId="6789"/>
    <cellStyle name="Comma 2 9 3 3 2 2" xfId="15196"/>
    <cellStyle name="Comma 2 9 3 3 2 2 2" xfId="46261"/>
    <cellStyle name="Comma 2 9 3 3 2 2 3" xfId="36575"/>
    <cellStyle name="Comma 2 9 3 3 2 2 4" xfId="26888"/>
    <cellStyle name="Comma 2 9 3 3 2 3" xfId="40541"/>
    <cellStyle name="Comma 2 9 3 3 2 4" xfId="30855"/>
    <cellStyle name="Comma 2 9 3 3 2 5" xfId="20798"/>
    <cellStyle name="Comma 2 9 3 3 2 6" xfId="56055"/>
    <cellStyle name="Comma 2 9 3 3 3" xfId="3984"/>
    <cellStyle name="Comma 2 9 3 3 3 2" xfId="12392"/>
    <cellStyle name="Comma 2 9 3 3 3 2 2" xfId="43739"/>
    <cellStyle name="Comma 2 9 3 3 3 3" xfId="34053"/>
    <cellStyle name="Comma 2 9 3 3 3 4" xfId="24087"/>
    <cellStyle name="Comma 2 9 3 3 4" xfId="9592"/>
    <cellStyle name="Comma 2 9 3 3 4 2" xfId="45061"/>
    <cellStyle name="Comma 2 9 3 3 4 3" xfId="35375"/>
    <cellStyle name="Comma 2 9 3 3 4 4" xfId="25670"/>
    <cellStyle name="Comma 2 9 3 3 5" xfId="37740"/>
    <cellStyle name="Comma 2 9 3 3 6" xfId="28054"/>
    <cellStyle name="Comma 2 9 3 3 7" xfId="47429"/>
    <cellStyle name="Comma 2 9 3 3 8" xfId="50232"/>
    <cellStyle name="Comma 2 9 3 3 9" xfId="17998"/>
    <cellStyle name="Comma 2 9 3 4" xfId="2120"/>
    <cellStyle name="Comma 2 9 3 4 2" xfId="7774"/>
    <cellStyle name="Comma 2 9 3 4 2 2" xfId="16181"/>
    <cellStyle name="Comma 2 9 3 4 2 2 2" xfId="41526"/>
    <cellStyle name="Comma 2 9 3 4 2 3" xfId="31840"/>
    <cellStyle name="Comma 2 9 3 4 2 4" xfId="21783"/>
    <cellStyle name="Comma 2 9 3 4 2 5" xfId="57040"/>
    <cellStyle name="Comma 2 9 3 4 3" xfId="4969"/>
    <cellStyle name="Comma 2 9 3 4 3 2" xfId="13377"/>
    <cellStyle name="Comma 2 9 3 4 3 2 2" xfId="45669"/>
    <cellStyle name="Comma 2 9 3 4 3 3" xfId="35983"/>
    <cellStyle name="Comma 2 9 3 4 3 4" xfId="26295"/>
    <cellStyle name="Comma 2 9 3 4 4" xfId="10577"/>
    <cellStyle name="Comma 2 9 3 4 4 2" xfId="38725"/>
    <cellStyle name="Comma 2 9 3 4 5" xfId="29039"/>
    <cellStyle name="Comma 2 9 3 4 6" xfId="48414"/>
    <cellStyle name="Comma 2 9 3 4 7" xfId="51217"/>
    <cellStyle name="Comma 2 9 3 4 8" xfId="18983"/>
    <cellStyle name="Comma 2 9 3 4 9" xfId="54240"/>
    <cellStyle name="Comma 2 9 3 5" xfId="2612"/>
    <cellStyle name="Comma 2 9 3 5 2" xfId="8235"/>
    <cellStyle name="Comma 2 9 3 5 2 2" xfId="16642"/>
    <cellStyle name="Comma 2 9 3 5 2 2 2" xfId="41987"/>
    <cellStyle name="Comma 2 9 3 5 2 3" xfId="32301"/>
    <cellStyle name="Comma 2 9 3 5 2 4" xfId="22244"/>
    <cellStyle name="Comma 2 9 3 5 2 5" xfId="57501"/>
    <cellStyle name="Comma 2 9 3 5 3" xfId="5430"/>
    <cellStyle name="Comma 2 9 3 5 3 2" xfId="13838"/>
    <cellStyle name="Comma 2 9 3 5 3 3" xfId="39183"/>
    <cellStyle name="Comma 2 9 3 5 4" xfId="11035"/>
    <cellStyle name="Comma 2 9 3 5 4 2" xfId="29497"/>
    <cellStyle name="Comma 2 9 3 5 5" xfId="48873"/>
    <cellStyle name="Comma 2 9 3 5 6" xfId="51675"/>
    <cellStyle name="Comma 2 9 3 5 7" xfId="19441"/>
    <cellStyle name="Comma 2 9 3 5 8" xfId="54698"/>
    <cellStyle name="Comma 2 9 3 6" xfId="3040"/>
    <cellStyle name="Comma 2 9 3 6 2" xfId="8663"/>
    <cellStyle name="Comma 2 9 3 6 2 2" xfId="17070"/>
    <cellStyle name="Comma 2 9 3 6 2 2 2" xfId="42415"/>
    <cellStyle name="Comma 2 9 3 6 2 3" xfId="32729"/>
    <cellStyle name="Comma 2 9 3 6 2 4" xfId="22672"/>
    <cellStyle name="Comma 2 9 3 6 2 5" xfId="57929"/>
    <cellStyle name="Comma 2 9 3 6 3" xfId="5858"/>
    <cellStyle name="Comma 2 9 3 6 3 2" xfId="14266"/>
    <cellStyle name="Comma 2 9 3 6 3 3" xfId="39611"/>
    <cellStyle name="Comma 2 9 3 6 4" xfId="11463"/>
    <cellStyle name="Comma 2 9 3 6 4 2" xfId="29925"/>
    <cellStyle name="Comma 2 9 3 6 5" xfId="49301"/>
    <cellStyle name="Comma 2 9 3 6 6" xfId="52103"/>
    <cellStyle name="Comma 2 9 3 6 7" xfId="19869"/>
    <cellStyle name="Comma 2 9 3 6 8" xfId="55126"/>
    <cellStyle name="Comma 2 9 3 7" xfId="6297"/>
    <cellStyle name="Comma 2 9 3 7 2" xfId="14704"/>
    <cellStyle name="Comma 2 9 3 7 2 2" xfId="40049"/>
    <cellStyle name="Comma 2 9 3 7 3" xfId="30363"/>
    <cellStyle name="Comma 2 9 3 7 4" xfId="20306"/>
    <cellStyle name="Comma 2 9 3 7 5" xfId="55563"/>
    <cellStyle name="Comma 2 9 3 8" xfId="3492"/>
    <cellStyle name="Comma 2 9 3 8 2" xfId="11900"/>
    <cellStyle name="Comma 2 9 3 8 2 2" xfId="42703"/>
    <cellStyle name="Comma 2 9 3 8 3" xfId="33017"/>
    <cellStyle name="Comma 2 9 3 8 4" xfId="22960"/>
    <cellStyle name="Comma 2 9 3 9" xfId="9101"/>
    <cellStyle name="Comma 2 9 3 9 2" xfId="43005"/>
    <cellStyle name="Comma 2 9 3 9 3" xfId="33319"/>
    <cellStyle name="Comma 2 9 3 9 4" xfId="23262"/>
    <cellStyle name="Comma 2 9 4" xfId="1368"/>
    <cellStyle name="Comma 2 9 4 10" xfId="47733"/>
    <cellStyle name="Comma 2 9 4 11" xfId="50536"/>
    <cellStyle name="Comma 2 9 4 12" xfId="18302"/>
    <cellStyle name="Comma 2 9 4 13" xfId="53559"/>
    <cellStyle name="Comma 2 9 4 2" xfId="1869"/>
    <cellStyle name="Comma 2 9 4 2 2" xfId="7523"/>
    <cellStyle name="Comma 2 9 4 2 2 2" xfId="15930"/>
    <cellStyle name="Comma 2 9 4 2 2 2 2" xfId="46259"/>
    <cellStyle name="Comma 2 9 4 2 2 2 3" xfId="36573"/>
    <cellStyle name="Comma 2 9 4 2 2 2 4" xfId="26886"/>
    <cellStyle name="Comma 2 9 4 2 2 3" xfId="41275"/>
    <cellStyle name="Comma 2 9 4 2 2 4" xfId="31589"/>
    <cellStyle name="Comma 2 9 4 2 2 5" xfId="21532"/>
    <cellStyle name="Comma 2 9 4 2 2 6" xfId="56789"/>
    <cellStyle name="Comma 2 9 4 2 3" xfId="4718"/>
    <cellStyle name="Comma 2 9 4 2 3 2" xfId="13126"/>
    <cellStyle name="Comma 2 9 4 2 3 2 2" xfId="45059"/>
    <cellStyle name="Comma 2 9 4 2 3 3" xfId="35373"/>
    <cellStyle name="Comma 2 9 4 2 3 4" xfId="25668"/>
    <cellStyle name="Comma 2 9 4 2 4" xfId="10326"/>
    <cellStyle name="Comma 2 9 4 2 4 2" xfId="38474"/>
    <cellStyle name="Comma 2 9 4 2 5" xfId="28788"/>
    <cellStyle name="Comma 2 9 4 2 6" xfId="48163"/>
    <cellStyle name="Comma 2 9 4 2 7" xfId="50966"/>
    <cellStyle name="Comma 2 9 4 2 8" xfId="18732"/>
    <cellStyle name="Comma 2 9 4 2 9" xfId="53989"/>
    <cellStyle name="Comma 2 9 4 3" xfId="2279"/>
    <cellStyle name="Comma 2 9 4 3 2" xfId="7914"/>
    <cellStyle name="Comma 2 9 4 3 2 2" xfId="16321"/>
    <cellStyle name="Comma 2 9 4 3 2 2 2" xfId="41666"/>
    <cellStyle name="Comma 2 9 4 3 2 3" xfId="31980"/>
    <cellStyle name="Comma 2 9 4 3 2 4" xfId="21923"/>
    <cellStyle name="Comma 2 9 4 3 2 5" xfId="57180"/>
    <cellStyle name="Comma 2 9 4 3 3" xfId="5109"/>
    <cellStyle name="Comma 2 9 4 3 3 2" xfId="13517"/>
    <cellStyle name="Comma 2 9 4 3 3 2 2" xfId="45667"/>
    <cellStyle name="Comma 2 9 4 3 3 3" xfId="35981"/>
    <cellStyle name="Comma 2 9 4 3 3 4" xfId="26293"/>
    <cellStyle name="Comma 2 9 4 3 4" xfId="10716"/>
    <cellStyle name="Comma 2 9 4 3 4 2" xfId="38864"/>
    <cellStyle name="Comma 2 9 4 3 5" xfId="29178"/>
    <cellStyle name="Comma 2 9 4 3 6" xfId="48554"/>
    <cellStyle name="Comma 2 9 4 3 7" xfId="51356"/>
    <cellStyle name="Comma 2 9 4 3 8" xfId="19122"/>
    <cellStyle name="Comma 2 9 4 3 9" xfId="54379"/>
    <cellStyle name="Comma 2 9 4 4" xfId="2361"/>
    <cellStyle name="Comma 2 9 4 4 2" xfId="7984"/>
    <cellStyle name="Comma 2 9 4 4 2 2" xfId="16391"/>
    <cellStyle name="Comma 2 9 4 4 2 2 2" xfId="41736"/>
    <cellStyle name="Comma 2 9 4 4 2 3" xfId="32050"/>
    <cellStyle name="Comma 2 9 4 4 2 4" xfId="21993"/>
    <cellStyle name="Comma 2 9 4 4 2 5" xfId="57250"/>
    <cellStyle name="Comma 2 9 4 4 3" xfId="5179"/>
    <cellStyle name="Comma 2 9 4 4 3 2" xfId="13587"/>
    <cellStyle name="Comma 2 9 4 4 3 3" xfId="38932"/>
    <cellStyle name="Comma 2 9 4 4 4" xfId="10784"/>
    <cellStyle name="Comma 2 9 4 4 4 2" xfId="29246"/>
    <cellStyle name="Comma 2 9 4 4 5" xfId="48622"/>
    <cellStyle name="Comma 2 9 4 4 6" xfId="51424"/>
    <cellStyle name="Comma 2 9 4 4 7" xfId="19190"/>
    <cellStyle name="Comma 2 9 4 4 8" xfId="54447"/>
    <cellStyle name="Comma 2 9 4 5" xfId="2789"/>
    <cellStyle name="Comma 2 9 4 5 2" xfId="8412"/>
    <cellStyle name="Comma 2 9 4 5 2 2" xfId="16819"/>
    <cellStyle name="Comma 2 9 4 5 2 2 2" xfId="42164"/>
    <cellStyle name="Comma 2 9 4 5 2 3" xfId="32478"/>
    <cellStyle name="Comma 2 9 4 5 2 4" xfId="22421"/>
    <cellStyle name="Comma 2 9 4 5 2 5" xfId="57678"/>
    <cellStyle name="Comma 2 9 4 5 3" xfId="5607"/>
    <cellStyle name="Comma 2 9 4 5 3 2" xfId="14015"/>
    <cellStyle name="Comma 2 9 4 5 3 3" xfId="39360"/>
    <cellStyle name="Comma 2 9 4 5 4" xfId="11212"/>
    <cellStyle name="Comma 2 9 4 5 4 2" xfId="29674"/>
    <cellStyle name="Comma 2 9 4 5 5" xfId="49050"/>
    <cellStyle name="Comma 2 9 4 5 6" xfId="51852"/>
    <cellStyle name="Comma 2 9 4 5 7" xfId="19618"/>
    <cellStyle name="Comma 2 9 4 5 8" xfId="54875"/>
    <cellStyle name="Comma 2 9 4 6" xfId="7093"/>
    <cellStyle name="Comma 2 9 4 6 2" xfId="15500"/>
    <cellStyle name="Comma 2 9 4 6 2 2" xfId="40845"/>
    <cellStyle name="Comma 2 9 4 6 3" xfId="31159"/>
    <cellStyle name="Comma 2 9 4 6 4" xfId="21102"/>
    <cellStyle name="Comma 2 9 4 6 5" xfId="56359"/>
    <cellStyle name="Comma 2 9 4 7" xfId="4288"/>
    <cellStyle name="Comma 2 9 4 7 2" xfId="12696"/>
    <cellStyle name="Comma 2 9 4 7 2 2" xfId="44460"/>
    <cellStyle name="Comma 2 9 4 7 3" xfId="34774"/>
    <cellStyle name="Comma 2 9 4 7 4" xfId="25064"/>
    <cellStyle name="Comma 2 9 4 8" xfId="9896"/>
    <cellStyle name="Comma 2 9 4 8 2" xfId="38044"/>
    <cellStyle name="Comma 2 9 4 9" xfId="28358"/>
    <cellStyle name="Comma 2 9 5" xfId="1317"/>
    <cellStyle name="Comma 2 9 5 2" xfId="7049"/>
    <cellStyle name="Comma 2 9 5 2 2" xfId="15456"/>
    <cellStyle name="Comma 2 9 5 2 2 2" xfId="40801"/>
    <cellStyle name="Comma 2 9 5 2 3" xfId="31115"/>
    <cellStyle name="Comma 2 9 5 2 4" xfId="21058"/>
    <cellStyle name="Comma 2 9 5 2 5" xfId="56315"/>
    <cellStyle name="Comma 2 9 5 3" xfId="4244"/>
    <cellStyle name="Comma 2 9 5 3 2" xfId="12652"/>
    <cellStyle name="Comma 2 9 5 3 3" xfId="38000"/>
    <cellStyle name="Comma 2 9 5 4" xfId="9852"/>
    <cellStyle name="Comma 2 9 5 4 2" xfId="28314"/>
    <cellStyle name="Comma 2 9 5 5" xfId="47689"/>
    <cellStyle name="Comma 2 9 5 6" xfId="50492"/>
    <cellStyle name="Comma 2 9 5 7" xfId="18258"/>
    <cellStyle name="Comma 2 9 5 8" xfId="53515"/>
    <cellStyle name="Comma 2 9 6" xfId="1825"/>
    <cellStyle name="Comma 2 9 6 2" xfId="7479"/>
    <cellStyle name="Comma 2 9 6 2 2" xfId="15886"/>
    <cellStyle name="Comma 2 9 6 2 2 2" xfId="41231"/>
    <cellStyle name="Comma 2 9 6 2 3" xfId="31545"/>
    <cellStyle name="Comma 2 9 6 2 4" xfId="21488"/>
    <cellStyle name="Comma 2 9 6 2 5" xfId="56745"/>
    <cellStyle name="Comma 2 9 6 3" xfId="4674"/>
    <cellStyle name="Comma 2 9 6 3 2" xfId="13082"/>
    <cellStyle name="Comma 2 9 6 3 3" xfId="38430"/>
    <cellStyle name="Comma 2 9 6 4" xfId="10282"/>
    <cellStyle name="Comma 2 9 6 4 2" xfId="28744"/>
    <cellStyle name="Comma 2 9 6 5" xfId="48119"/>
    <cellStyle name="Comma 2 9 6 6" xfId="50922"/>
    <cellStyle name="Comma 2 9 6 7" xfId="18688"/>
    <cellStyle name="Comma 2 9 6 8" xfId="53945"/>
    <cellStyle name="Comma 2 9 7" xfId="2317"/>
    <cellStyle name="Comma 2 9 7 2" xfId="7940"/>
    <cellStyle name="Comma 2 9 7 2 2" xfId="16347"/>
    <cellStyle name="Comma 2 9 7 2 2 2" xfId="41692"/>
    <cellStyle name="Comma 2 9 7 2 3" xfId="32006"/>
    <cellStyle name="Comma 2 9 7 2 4" xfId="21949"/>
    <cellStyle name="Comma 2 9 7 2 5" xfId="57206"/>
    <cellStyle name="Comma 2 9 7 3" xfId="5135"/>
    <cellStyle name="Comma 2 9 7 3 2" xfId="13543"/>
    <cellStyle name="Comma 2 9 7 3 3" xfId="38888"/>
    <cellStyle name="Comma 2 9 7 4" xfId="10740"/>
    <cellStyle name="Comma 2 9 7 4 2" xfId="29202"/>
    <cellStyle name="Comma 2 9 7 5" xfId="48578"/>
    <cellStyle name="Comma 2 9 7 6" xfId="51380"/>
    <cellStyle name="Comma 2 9 7 7" xfId="19146"/>
    <cellStyle name="Comma 2 9 7 8" xfId="54403"/>
    <cellStyle name="Comma 2 9 8" xfId="2745"/>
    <cellStyle name="Comma 2 9 8 2" xfId="8368"/>
    <cellStyle name="Comma 2 9 8 2 2" xfId="16775"/>
    <cellStyle name="Comma 2 9 8 2 2 2" xfId="42120"/>
    <cellStyle name="Comma 2 9 8 2 3" xfId="32434"/>
    <cellStyle name="Comma 2 9 8 2 4" xfId="22377"/>
    <cellStyle name="Comma 2 9 8 2 5" xfId="57634"/>
    <cellStyle name="Comma 2 9 8 3" xfId="5563"/>
    <cellStyle name="Comma 2 9 8 3 2" xfId="13971"/>
    <cellStyle name="Comma 2 9 8 3 3" xfId="39316"/>
    <cellStyle name="Comma 2 9 8 4" xfId="11168"/>
    <cellStyle name="Comma 2 9 8 4 2" xfId="29630"/>
    <cellStyle name="Comma 2 9 8 5" xfId="49006"/>
    <cellStyle name="Comma 2 9 8 6" xfId="51808"/>
    <cellStyle name="Comma 2 9 8 7" xfId="19574"/>
    <cellStyle name="Comma 2 9 8 8" xfId="54831"/>
    <cellStyle name="Comma 20" xfId="418"/>
    <cellStyle name="Comma 20 10" xfId="27564"/>
    <cellStyle name="Comma 20 11" xfId="46937"/>
    <cellStyle name="Comma 20 12" xfId="49742"/>
    <cellStyle name="Comma 20 13" xfId="17508"/>
    <cellStyle name="Comma 20 14" xfId="52765"/>
    <cellStyle name="Comma 20 2" xfId="419"/>
    <cellStyle name="Comma 20 2 10" xfId="25068"/>
    <cellStyle name="Comma 20 2 10 2" xfId="44464"/>
    <cellStyle name="Comma 20 2 10 3" xfId="34778"/>
    <cellStyle name="Comma 20 2 11" xfId="37251"/>
    <cellStyle name="Comma 20 2 12" xfId="27565"/>
    <cellStyle name="Comma 20 2 13" xfId="46938"/>
    <cellStyle name="Comma 20 2 14" xfId="49743"/>
    <cellStyle name="Comma 20 2 15" xfId="17509"/>
    <cellStyle name="Comma 20 2 16" xfId="52392"/>
    <cellStyle name="Comma 20 2 17" xfId="52766"/>
    <cellStyle name="Comma 20 2 2" xfId="1648"/>
    <cellStyle name="Comma 20 2 2 10" xfId="53812"/>
    <cellStyle name="Comma 20 2 2 2" xfId="7346"/>
    <cellStyle name="Comma 20 2 2 2 2" xfId="15753"/>
    <cellStyle name="Comma 20 2 2 2 2 2" xfId="46542"/>
    <cellStyle name="Comma 20 2 2 2 2 3" xfId="36856"/>
    <cellStyle name="Comma 20 2 2 2 2 4" xfId="27169"/>
    <cellStyle name="Comma 20 2 2 2 3" xfId="25952"/>
    <cellStyle name="Comma 20 2 2 2 3 2" xfId="45342"/>
    <cellStyle name="Comma 20 2 2 2 3 3" xfId="35656"/>
    <cellStyle name="Comma 20 2 2 2 4" xfId="41098"/>
    <cellStyle name="Comma 20 2 2 2 5" xfId="31412"/>
    <cellStyle name="Comma 20 2 2 2 6" xfId="21355"/>
    <cellStyle name="Comma 20 2 2 2 7" xfId="56612"/>
    <cellStyle name="Comma 20 2 2 3" xfId="4541"/>
    <cellStyle name="Comma 20 2 2 3 2" xfId="12949"/>
    <cellStyle name="Comma 20 2 2 3 2 2" xfId="45949"/>
    <cellStyle name="Comma 20 2 2 3 2 3" xfId="36263"/>
    <cellStyle name="Comma 20 2 2 3 2 4" xfId="26575"/>
    <cellStyle name="Comma 20 2 2 3 3" xfId="43740"/>
    <cellStyle name="Comma 20 2 2 3 4" xfId="34054"/>
    <cellStyle name="Comma 20 2 2 3 5" xfId="24088"/>
    <cellStyle name="Comma 20 2 2 4" xfId="10149"/>
    <cellStyle name="Comma 20 2 2 4 2" xfId="44749"/>
    <cellStyle name="Comma 20 2 2 4 3" xfId="35063"/>
    <cellStyle name="Comma 20 2 2 4 4" xfId="25354"/>
    <cellStyle name="Comma 20 2 2 5" xfId="38297"/>
    <cellStyle name="Comma 20 2 2 6" xfId="28611"/>
    <cellStyle name="Comma 20 2 2 7" xfId="47986"/>
    <cellStyle name="Comma 20 2 2 8" xfId="50789"/>
    <cellStyle name="Comma 20 2 2 9" xfId="18555"/>
    <cellStyle name="Comma 20 2 3" xfId="1051"/>
    <cellStyle name="Comma 20 2 3 10" xfId="53256"/>
    <cellStyle name="Comma 20 2 3 2" xfId="6790"/>
    <cellStyle name="Comma 20 2 3 2 2" xfId="15197"/>
    <cellStyle name="Comma 20 2 3 2 2 2" xfId="46263"/>
    <cellStyle name="Comma 20 2 3 2 2 3" xfId="36577"/>
    <cellStyle name="Comma 20 2 3 2 2 4" xfId="26890"/>
    <cellStyle name="Comma 20 2 3 2 3" xfId="40542"/>
    <cellStyle name="Comma 20 2 3 2 4" xfId="30856"/>
    <cellStyle name="Comma 20 2 3 2 5" xfId="20799"/>
    <cellStyle name="Comma 20 2 3 2 6" xfId="56056"/>
    <cellStyle name="Comma 20 2 3 3" xfId="3985"/>
    <cellStyle name="Comma 20 2 3 3 2" xfId="12393"/>
    <cellStyle name="Comma 20 2 3 3 2 2" xfId="43741"/>
    <cellStyle name="Comma 20 2 3 3 3" xfId="34055"/>
    <cellStyle name="Comma 20 2 3 3 4" xfId="24089"/>
    <cellStyle name="Comma 20 2 3 4" xfId="9593"/>
    <cellStyle name="Comma 20 2 3 4 2" xfId="45063"/>
    <cellStyle name="Comma 20 2 3 4 3" xfId="35377"/>
    <cellStyle name="Comma 20 2 3 4 4" xfId="25672"/>
    <cellStyle name="Comma 20 2 3 5" xfId="37741"/>
    <cellStyle name="Comma 20 2 3 6" xfId="28055"/>
    <cellStyle name="Comma 20 2 3 7" xfId="47430"/>
    <cellStyle name="Comma 20 2 3 8" xfId="50233"/>
    <cellStyle name="Comma 20 2 3 9" xfId="17999"/>
    <cellStyle name="Comma 20 2 4" xfId="2122"/>
    <cellStyle name="Comma 20 2 4 10" xfId="54242"/>
    <cellStyle name="Comma 20 2 4 2" xfId="7776"/>
    <cellStyle name="Comma 20 2 4 2 2" xfId="16183"/>
    <cellStyle name="Comma 20 2 4 2 2 2" xfId="41528"/>
    <cellStyle name="Comma 20 2 4 2 3" xfId="31842"/>
    <cellStyle name="Comma 20 2 4 2 4" xfId="21785"/>
    <cellStyle name="Comma 20 2 4 2 5" xfId="57042"/>
    <cellStyle name="Comma 20 2 4 3" xfId="4971"/>
    <cellStyle name="Comma 20 2 4 3 2" xfId="13379"/>
    <cellStyle name="Comma 20 2 4 3 2 2" xfId="43742"/>
    <cellStyle name="Comma 20 2 4 3 3" xfId="34056"/>
    <cellStyle name="Comma 20 2 4 3 4" xfId="24090"/>
    <cellStyle name="Comma 20 2 4 4" xfId="10579"/>
    <cellStyle name="Comma 20 2 4 4 2" xfId="45671"/>
    <cellStyle name="Comma 20 2 4 4 3" xfId="35985"/>
    <cellStyle name="Comma 20 2 4 4 4" xfId="26297"/>
    <cellStyle name="Comma 20 2 4 5" xfId="38727"/>
    <cellStyle name="Comma 20 2 4 6" xfId="29041"/>
    <cellStyle name="Comma 20 2 4 7" xfId="48416"/>
    <cellStyle name="Comma 20 2 4 8" xfId="51219"/>
    <cellStyle name="Comma 20 2 4 9" xfId="18985"/>
    <cellStyle name="Comma 20 2 5" xfId="2614"/>
    <cellStyle name="Comma 20 2 5 2" xfId="8237"/>
    <cellStyle name="Comma 20 2 5 2 2" xfId="16644"/>
    <cellStyle name="Comma 20 2 5 2 2 2" xfId="41989"/>
    <cellStyle name="Comma 20 2 5 2 3" xfId="32303"/>
    <cellStyle name="Comma 20 2 5 2 4" xfId="22246"/>
    <cellStyle name="Comma 20 2 5 2 5" xfId="57503"/>
    <cellStyle name="Comma 20 2 5 3" xfId="5432"/>
    <cellStyle name="Comma 20 2 5 3 2" xfId="13840"/>
    <cellStyle name="Comma 20 2 5 3 3" xfId="39185"/>
    <cellStyle name="Comma 20 2 5 4" xfId="11037"/>
    <cellStyle name="Comma 20 2 5 4 2" xfId="29499"/>
    <cellStyle name="Comma 20 2 5 5" xfId="48875"/>
    <cellStyle name="Comma 20 2 5 6" xfId="51677"/>
    <cellStyle name="Comma 20 2 5 7" xfId="19443"/>
    <cellStyle name="Comma 20 2 5 8" xfId="54700"/>
    <cellStyle name="Comma 20 2 6" xfId="3042"/>
    <cellStyle name="Comma 20 2 6 2" xfId="8665"/>
    <cellStyle name="Comma 20 2 6 2 2" xfId="17072"/>
    <cellStyle name="Comma 20 2 6 2 2 2" xfId="42417"/>
    <cellStyle name="Comma 20 2 6 2 3" xfId="32731"/>
    <cellStyle name="Comma 20 2 6 2 4" xfId="22674"/>
    <cellStyle name="Comma 20 2 6 2 5" xfId="57931"/>
    <cellStyle name="Comma 20 2 6 3" xfId="5860"/>
    <cellStyle name="Comma 20 2 6 3 2" xfId="14268"/>
    <cellStyle name="Comma 20 2 6 3 3" xfId="39613"/>
    <cellStyle name="Comma 20 2 6 4" xfId="11465"/>
    <cellStyle name="Comma 20 2 6 4 2" xfId="29927"/>
    <cellStyle name="Comma 20 2 6 5" xfId="49303"/>
    <cellStyle name="Comma 20 2 6 6" xfId="52105"/>
    <cellStyle name="Comma 20 2 6 7" xfId="19871"/>
    <cellStyle name="Comma 20 2 6 8" xfId="55128"/>
    <cellStyle name="Comma 20 2 7" xfId="6299"/>
    <cellStyle name="Comma 20 2 7 2" xfId="14706"/>
    <cellStyle name="Comma 20 2 7 2 2" xfId="40051"/>
    <cellStyle name="Comma 20 2 7 3" xfId="30365"/>
    <cellStyle name="Comma 20 2 7 4" xfId="20308"/>
    <cellStyle name="Comma 20 2 7 5" xfId="55565"/>
    <cellStyle name="Comma 20 2 8" xfId="3494"/>
    <cellStyle name="Comma 20 2 8 2" xfId="11902"/>
    <cellStyle name="Comma 20 2 8 2 2" xfId="42704"/>
    <cellStyle name="Comma 20 2 8 3" xfId="33018"/>
    <cellStyle name="Comma 20 2 8 4" xfId="22961"/>
    <cellStyle name="Comma 20 2 9" xfId="9103"/>
    <cellStyle name="Comma 20 2 9 2" xfId="43007"/>
    <cellStyle name="Comma 20 2 9 3" xfId="33321"/>
    <cellStyle name="Comma 20 2 9 4" xfId="23264"/>
    <cellStyle name="Comma 20 3" xfId="1647"/>
    <cellStyle name="Comma 20 3 10" xfId="53811"/>
    <cellStyle name="Comma 20 3 2" xfId="7345"/>
    <cellStyle name="Comma 20 3 2 2" xfId="15752"/>
    <cellStyle name="Comma 20 3 2 2 2" xfId="46262"/>
    <cellStyle name="Comma 20 3 2 2 3" xfId="36576"/>
    <cellStyle name="Comma 20 3 2 2 4" xfId="26889"/>
    <cellStyle name="Comma 20 3 2 3" xfId="41097"/>
    <cellStyle name="Comma 20 3 2 4" xfId="31411"/>
    <cellStyle name="Comma 20 3 2 5" xfId="21354"/>
    <cellStyle name="Comma 20 3 2 6" xfId="56611"/>
    <cellStyle name="Comma 20 3 3" xfId="4540"/>
    <cellStyle name="Comma 20 3 3 2" xfId="12948"/>
    <cellStyle name="Comma 20 3 3 2 2" xfId="43743"/>
    <cellStyle name="Comma 20 3 3 3" xfId="34057"/>
    <cellStyle name="Comma 20 3 3 4" xfId="24091"/>
    <cellStyle name="Comma 20 3 4" xfId="10148"/>
    <cellStyle name="Comma 20 3 4 2" xfId="45062"/>
    <cellStyle name="Comma 20 3 4 3" xfId="35376"/>
    <cellStyle name="Comma 20 3 4 4" xfId="25671"/>
    <cellStyle name="Comma 20 3 5" xfId="38296"/>
    <cellStyle name="Comma 20 3 6" xfId="28610"/>
    <cellStyle name="Comma 20 3 7" xfId="47985"/>
    <cellStyle name="Comma 20 3 8" xfId="50788"/>
    <cellStyle name="Comma 20 3 9" xfId="18554"/>
    <cellStyle name="Comma 20 4" xfId="2121"/>
    <cellStyle name="Comma 20 4 2" xfId="7775"/>
    <cellStyle name="Comma 20 4 2 2" xfId="16182"/>
    <cellStyle name="Comma 20 4 2 2 2" xfId="41527"/>
    <cellStyle name="Comma 20 4 2 3" xfId="31841"/>
    <cellStyle name="Comma 20 4 2 4" xfId="21784"/>
    <cellStyle name="Comma 20 4 2 5" xfId="57041"/>
    <cellStyle name="Comma 20 4 3" xfId="4970"/>
    <cellStyle name="Comma 20 4 3 2" xfId="13378"/>
    <cellStyle name="Comma 20 4 3 2 2" xfId="45670"/>
    <cellStyle name="Comma 20 4 3 3" xfId="35984"/>
    <cellStyle name="Comma 20 4 3 4" xfId="26296"/>
    <cellStyle name="Comma 20 4 4" xfId="10578"/>
    <cellStyle name="Comma 20 4 4 2" xfId="38726"/>
    <cellStyle name="Comma 20 4 5" xfId="29040"/>
    <cellStyle name="Comma 20 4 6" xfId="48415"/>
    <cellStyle name="Comma 20 4 7" xfId="51218"/>
    <cellStyle name="Comma 20 4 8" xfId="18984"/>
    <cellStyle name="Comma 20 4 9" xfId="54241"/>
    <cellStyle name="Comma 20 5" xfId="2613"/>
    <cellStyle name="Comma 20 5 2" xfId="8236"/>
    <cellStyle name="Comma 20 5 2 2" xfId="16643"/>
    <cellStyle name="Comma 20 5 2 2 2" xfId="41988"/>
    <cellStyle name="Comma 20 5 2 3" xfId="32302"/>
    <cellStyle name="Comma 20 5 2 4" xfId="22245"/>
    <cellStyle name="Comma 20 5 2 5" xfId="57502"/>
    <cellStyle name="Comma 20 5 3" xfId="5431"/>
    <cellStyle name="Comma 20 5 3 2" xfId="13839"/>
    <cellStyle name="Comma 20 5 3 3" xfId="39184"/>
    <cellStyle name="Comma 20 5 4" xfId="11036"/>
    <cellStyle name="Comma 20 5 4 2" xfId="29498"/>
    <cellStyle name="Comma 20 5 5" xfId="48874"/>
    <cellStyle name="Comma 20 5 6" xfId="51676"/>
    <cellStyle name="Comma 20 5 7" xfId="19442"/>
    <cellStyle name="Comma 20 5 8" xfId="54699"/>
    <cellStyle name="Comma 20 6" xfId="3041"/>
    <cellStyle name="Comma 20 6 2" xfId="8664"/>
    <cellStyle name="Comma 20 6 2 2" xfId="17071"/>
    <cellStyle name="Comma 20 6 2 2 2" xfId="42416"/>
    <cellStyle name="Comma 20 6 2 3" xfId="32730"/>
    <cellStyle name="Comma 20 6 2 4" xfId="22673"/>
    <cellStyle name="Comma 20 6 2 5" xfId="57930"/>
    <cellStyle name="Comma 20 6 3" xfId="5859"/>
    <cellStyle name="Comma 20 6 3 2" xfId="14267"/>
    <cellStyle name="Comma 20 6 3 3" xfId="39612"/>
    <cellStyle name="Comma 20 6 4" xfId="11464"/>
    <cellStyle name="Comma 20 6 4 2" xfId="29926"/>
    <cellStyle name="Comma 20 6 5" xfId="49302"/>
    <cellStyle name="Comma 20 6 6" xfId="52104"/>
    <cellStyle name="Comma 20 6 7" xfId="19870"/>
    <cellStyle name="Comma 20 6 8" xfId="55127"/>
    <cellStyle name="Comma 20 7" xfId="6298"/>
    <cellStyle name="Comma 20 7 2" xfId="14705"/>
    <cellStyle name="Comma 20 7 2 2" xfId="40050"/>
    <cellStyle name="Comma 20 7 3" xfId="30364"/>
    <cellStyle name="Comma 20 7 4" xfId="20307"/>
    <cellStyle name="Comma 20 7 5" xfId="55564"/>
    <cellStyle name="Comma 20 8" xfId="3493"/>
    <cellStyle name="Comma 20 8 2" xfId="11901"/>
    <cellStyle name="Comma 20 8 2 2" xfId="44463"/>
    <cellStyle name="Comma 20 8 3" xfId="34777"/>
    <cellStyle name="Comma 20 8 4" xfId="25067"/>
    <cellStyle name="Comma 20 9" xfId="9102"/>
    <cellStyle name="Comma 20 9 2" xfId="37250"/>
    <cellStyle name="Comma 21" xfId="420"/>
    <cellStyle name="Comma 21 10" xfId="9104"/>
    <cellStyle name="Comma 21 10 2" xfId="43008"/>
    <cellStyle name="Comma 21 10 3" xfId="33322"/>
    <cellStyle name="Comma 21 10 4" xfId="23265"/>
    <cellStyle name="Comma 21 11" xfId="25069"/>
    <cellStyle name="Comma 21 11 2" xfId="44465"/>
    <cellStyle name="Comma 21 11 3" xfId="34779"/>
    <cellStyle name="Comma 21 12" xfId="37252"/>
    <cellStyle name="Comma 21 13" xfId="27566"/>
    <cellStyle name="Comma 21 14" xfId="46939"/>
    <cellStyle name="Comma 21 15" xfId="49744"/>
    <cellStyle name="Comma 21 16" xfId="17510"/>
    <cellStyle name="Comma 21 17" xfId="52393"/>
    <cellStyle name="Comma 21 18" xfId="52767"/>
    <cellStyle name="Comma 21 2" xfId="1649"/>
    <cellStyle name="Comma 21 2 10" xfId="53813"/>
    <cellStyle name="Comma 21 2 2" xfId="7347"/>
    <cellStyle name="Comma 21 2 2 2" xfId="15754"/>
    <cellStyle name="Comma 21 2 2 2 2" xfId="46543"/>
    <cellStyle name="Comma 21 2 2 2 3" xfId="36857"/>
    <cellStyle name="Comma 21 2 2 2 4" xfId="27170"/>
    <cellStyle name="Comma 21 2 2 3" xfId="25953"/>
    <cellStyle name="Comma 21 2 2 3 2" xfId="45343"/>
    <cellStyle name="Comma 21 2 2 3 3" xfId="35657"/>
    <cellStyle name="Comma 21 2 2 4" xfId="41099"/>
    <cellStyle name="Comma 21 2 2 5" xfId="31413"/>
    <cellStyle name="Comma 21 2 2 6" xfId="21356"/>
    <cellStyle name="Comma 21 2 2 7" xfId="56613"/>
    <cellStyle name="Comma 21 2 3" xfId="4542"/>
    <cellStyle name="Comma 21 2 3 2" xfId="12950"/>
    <cellStyle name="Comma 21 2 3 2 2" xfId="45950"/>
    <cellStyle name="Comma 21 2 3 2 3" xfId="36264"/>
    <cellStyle name="Comma 21 2 3 2 4" xfId="26576"/>
    <cellStyle name="Comma 21 2 3 3" xfId="43744"/>
    <cellStyle name="Comma 21 2 3 4" xfId="34058"/>
    <cellStyle name="Comma 21 2 3 5" xfId="24092"/>
    <cellStyle name="Comma 21 2 4" xfId="10150"/>
    <cellStyle name="Comma 21 2 4 2" xfId="44750"/>
    <cellStyle name="Comma 21 2 4 3" xfId="35064"/>
    <cellStyle name="Comma 21 2 4 4" xfId="25355"/>
    <cellStyle name="Comma 21 2 5" xfId="38298"/>
    <cellStyle name="Comma 21 2 6" xfId="28612"/>
    <cellStyle name="Comma 21 2 7" xfId="47987"/>
    <cellStyle name="Comma 21 2 8" xfId="50790"/>
    <cellStyle name="Comma 21 2 9" xfId="18556"/>
    <cellStyle name="Comma 21 3" xfId="1052"/>
    <cellStyle name="Comma 21 3 10" xfId="53257"/>
    <cellStyle name="Comma 21 3 2" xfId="6791"/>
    <cellStyle name="Comma 21 3 2 2" xfId="15198"/>
    <cellStyle name="Comma 21 3 2 2 2" xfId="46264"/>
    <cellStyle name="Comma 21 3 2 2 3" xfId="36578"/>
    <cellStyle name="Comma 21 3 2 2 4" xfId="26891"/>
    <cellStyle name="Comma 21 3 2 3" xfId="40543"/>
    <cellStyle name="Comma 21 3 2 4" xfId="30857"/>
    <cellStyle name="Comma 21 3 2 5" xfId="20800"/>
    <cellStyle name="Comma 21 3 2 6" xfId="56057"/>
    <cellStyle name="Comma 21 3 3" xfId="3986"/>
    <cellStyle name="Comma 21 3 3 2" xfId="12394"/>
    <cellStyle name="Comma 21 3 3 2 2" xfId="43745"/>
    <cellStyle name="Comma 21 3 3 3" xfId="34059"/>
    <cellStyle name="Comma 21 3 3 4" xfId="24093"/>
    <cellStyle name="Comma 21 3 4" xfId="9594"/>
    <cellStyle name="Comma 21 3 4 2" xfId="45064"/>
    <cellStyle name="Comma 21 3 4 3" xfId="35378"/>
    <cellStyle name="Comma 21 3 4 4" xfId="25673"/>
    <cellStyle name="Comma 21 3 5" xfId="37742"/>
    <cellStyle name="Comma 21 3 6" xfId="28056"/>
    <cellStyle name="Comma 21 3 7" xfId="47431"/>
    <cellStyle name="Comma 21 3 8" xfId="50234"/>
    <cellStyle name="Comma 21 3 9" xfId="18000"/>
    <cellStyle name="Comma 21 4" xfId="35"/>
    <cellStyle name="Comma 21 4 2" xfId="136"/>
    <cellStyle name="Comma 21 4 2 10" xfId="3045"/>
    <cellStyle name="Comma 21 4 2 10 2" xfId="8668"/>
    <cellStyle name="Comma 21 4 2 10 2 2" xfId="17075"/>
    <cellStyle name="Comma 21 4 2 10 2 2 2" xfId="42420"/>
    <cellStyle name="Comma 21 4 2 10 2 3" xfId="32734"/>
    <cellStyle name="Comma 21 4 2 10 2 4" xfId="22677"/>
    <cellStyle name="Comma 21 4 2 10 2 5" xfId="57934"/>
    <cellStyle name="Comma 21 4 2 10 3" xfId="5863"/>
    <cellStyle name="Comma 21 4 2 10 3 2" xfId="14271"/>
    <cellStyle name="Comma 21 4 2 10 3 3" xfId="39616"/>
    <cellStyle name="Comma 21 4 2 10 4" xfId="11468"/>
    <cellStyle name="Comma 21 4 2 10 4 2" xfId="29930"/>
    <cellStyle name="Comma 21 4 2 10 5" xfId="49306"/>
    <cellStyle name="Comma 21 4 2 10 6" xfId="52108"/>
    <cellStyle name="Comma 21 4 2 10 7" xfId="19874"/>
    <cellStyle name="Comma 21 4 2 10 8" xfId="55131"/>
    <cellStyle name="Comma 21 4 2 11" xfId="6030"/>
    <cellStyle name="Comma 21 4 2 11 2" xfId="14437"/>
    <cellStyle name="Comma 21 4 2 11 2 2" xfId="39782"/>
    <cellStyle name="Comma 21 4 2 11 3" xfId="30096"/>
    <cellStyle name="Comma 21 4 2 11 4" xfId="20039"/>
    <cellStyle name="Comma 21 4 2 11 5" xfId="55296"/>
    <cellStyle name="Comma 21 4 2 12" xfId="3225"/>
    <cellStyle name="Comma 21 4 2 12 2" xfId="11633"/>
    <cellStyle name="Comma 21 4 2 12 2 2" xfId="42706"/>
    <cellStyle name="Comma 21 4 2 12 3" xfId="33020"/>
    <cellStyle name="Comma 21 4 2 12 4" xfId="22963"/>
    <cellStyle name="Comma 21 4 2 13" xfId="8837"/>
    <cellStyle name="Comma 21 4 2 13 2" xfId="43010"/>
    <cellStyle name="Comma 21 4 2 13 3" xfId="33324"/>
    <cellStyle name="Comma 21 4 2 13 4" xfId="23267"/>
    <cellStyle name="Comma 21 4 2 14" xfId="25071"/>
    <cellStyle name="Comma 21 4 2 14 2" xfId="44467"/>
    <cellStyle name="Comma 21 4 2 14 3" xfId="34781"/>
    <cellStyle name="Comma 21 4 2 15" xfId="36985"/>
    <cellStyle name="Comma 21 4 2 16" xfId="27299"/>
    <cellStyle name="Comma 21 4 2 17" xfId="46672"/>
    <cellStyle name="Comma 21 4 2 18" xfId="49477"/>
    <cellStyle name="Comma 21 4 2 19" xfId="17243"/>
    <cellStyle name="Comma 21 4 2 2" xfId="422"/>
    <cellStyle name="Comma 21 4 2 2 10" xfId="17512"/>
    <cellStyle name="Comma 21 4 2 2 11" xfId="52769"/>
    <cellStyle name="Comma 21 4 2 2 2" xfId="1054"/>
    <cellStyle name="Comma 21 4 2 2 2 2" xfId="6793"/>
    <cellStyle name="Comma 21 4 2 2 2 2 2" xfId="15200"/>
    <cellStyle name="Comma 21 4 2 2 2 2 2 2" xfId="46544"/>
    <cellStyle name="Comma 21 4 2 2 2 2 2 3" xfId="36858"/>
    <cellStyle name="Comma 21 4 2 2 2 2 2 4" xfId="27171"/>
    <cellStyle name="Comma 21 4 2 2 2 2 3" xfId="40545"/>
    <cellStyle name="Comma 21 4 2 2 2 2 4" xfId="30859"/>
    <cellStyle name="Comma 21 4 2 2 2 2 5" xfId="20802"/>
    <cellStyle name="Comma 21 4 2 2 2 2 6" xfId="56059"/>
    <cellStyle name="Comma 21 4 2 2 2 3" xfId="3988"/>
    <cellStyle name="Comma 21 4 2 2 2 3 2" xfId="12396"/>
    <cellStyle name="Comma 21 4 2 2 2 3 2 2" xfId="45344"/>
    <cellStyle name="Comma 21 4 2 2 2 3 3" xfId="35658"/>
    <cellStyle name="Comma 21 4 2 2 2 3 4" xfId="25954"/>
    <cellStyle name="Comma 21 4 2 2 2 4" xfId="9596"/>
    <cellStyle name="Comma 21 4 2 2 2 4 2" xfId="37744"/>
    <cellStyle name="Comma 21 4 2 2 2 5" xfId="28058"/>
    <cellStyle name="Comma 21 4 2 2 2 6" xfId="47433"/>
    <cellStyle name="Comma 21 4 2 2 2 7" xfId="50236"/>
    <cellStyle name="Comma 21 4 2 2 2 8" xfId="18002"/>
    <cellStyle name="Comma 21 4 2 2 2 9" xfId="53259"/>
    <cellStyle name="Comma 21 4 2 2 3" xfId="6302"/>
    <cellStyle name="Comma 21 4 2 2 3 2" xfId="14709"/>
    <cellStyle name="Comma 21 4 2 2 3 2 2" xfId="45951"/>
    <cellStyle name="Comma 21 4 2 2 3 2 3" xfId="36265"/>
    <cellStyle name="Comma 21 4 2 2 3 2 4" xfId="26577"/>
    <cellStyle name="Comma 21 4 2 2 3 3" xfId="40054"/>
    <cellStyle name="Comma 21 4 2 2 3 4" xfId="30368"/>
    <cellStyle name="Comma 21 4 2 2 3 5" xfId="20311"/>
    <cellStyle name="Comma 21 4 2 2 3 6" xfId="55568"/>
    <cellStyle name="Comma 21 4 2 2 4" xfId="3497"/>
    <cellStyle name="Comma 21 4 2 2 4 2" xfId="11905"/>
    <cellStyle name="Comma 21 4 2 2 4 2 2" xfId="43746"/>
    <cellStyle name="Comma 21 4 2 2 4 3" xfId="34060"/>
    <cellStyle name="Comma 21 4 2 2 4 4" xfId="24094"/>
    <cellStyle name="Comma 21 4 2 2 5" xfId="9106"/>
    <cellStyle name="Comma 21 4 2 2 5 2" xfId="44751"/>
    <cellStyle name="Comma 21 4 2 2 5 3" xfId="35065"/>
    <cellStyle name="Comma 21 4 2 2 5 4" xfId="25356"/>
    <cellStyle name="Comma 21 4 2 2 6" xfId="37254"/>
    <cellStyle name="Comma 21 4 2 2 7" xfId="27568"/>
    <cellStyle name="Comma 21 4 2 2 8" xfId="46941"/>
    <cellStyle name="Comma 21 4 2 2 9" xfId="49746"/>
    <cellStyle name="Comma 21 4 2 20" xfId="52394"/>
    <cellStyle name="Comma 21 4 2 21" xfId="52500"/>
    <cellStyle name="Comma 21 4 2 3" xfId="730"/>
    <cellStyle name="Comma 21 4 2 3 10" xfId="17681"/>
    <cellStyle name="Comma 21 4 2 3 11" xfId="52938"/>
    <cellStyle name="Comma 21 4 2 3 2" xfId="1181"/>
    <cellStyle name="Comma 21 4 2 3 2 2" xfId="6920"/>
    <cellStyle name="Comma 21 4 2 3 2 2 2" xfId="15327"/>
    <cellStyle name="Comma 21 4 2 3 2 2 2 2" xfId="40672"/>
    <cellStyle name="Comma 21 4 2 3 2 2 3" xfId="30986"/>
    <cellStyle name="Comma 21 4 2 3 2 2 4" xfId="20929"/>
    <cellStyle name="Comma 21 4 2 3 2 2 5" xfId="56186"/>
    <cellStyle name="Comma 21 4 2 3 2 3" xfId="4115"/>
    <cellStyle name="Comma 21 4 2 3 2 3 2" xfId="12523"/>
    <cellStyle name="Comma 21 4 2 3 2 3 2 2" xfId="46266"/>
    <cellStyle name="Comma 21 4 2 3 2 3 3" xfId="36580"/>
    <cellStyle name="Comma 21 4 2 3 2 3 4" xfId="26893"/>
    <cellStyle name="Comma 21 4 2 3 2 4" xfId="9723"/>
    <cellStyle name="Comma 21 4 2 3 2 4 2" xfId="37871"/>
    <cellStyle name="Comma 21 4 2 3 2 5" xfId="28185"/>
    <cellStyle name="Comma 21 4 2 3 2 6" xfId="47560"/>
    <cellStyle name="Comma 21 4 2 3 2 7" xfId="50363"/>
    <cellStyle name="Comma 21 4 2 3 2 8" xfId="18129"/>
    <cellStyle name="Comma 21 4 2 3 2 9" xfId="53386"/>
    <cellStyle name="Comma 21 4 2 3 3" xfId="6471"/>
    <cellStyle name="Comma 21 4 2 3 3 2" xfId="14878"/>
    <cellStyle name="Comma 21 4 2 3 3 2 2" xfId="40223"/>
    <cellStyle name="Comma 21 4 2 3 3 3" xfId="30537"/>
    <cellStyle name="Comma 21 4 2 3 3 4" xfId="20480"/>
    <cellStyle name="Comma 21 4 2 3 3 5" xfId="55737"/>
    <cellStyle name="Comma 21 4 2 3 4" xfId="3666"/>
    <cellStyle name="Comma 21 4 2 3 4 2" xfId="12074"/>
    <cellStyle name="Comma 21 4 2 3 4 2 2" xfId="43747"/>
    <cellStyle name="Comma 21 4 2 3 4 3" xfId="34061"/>
    <cellStyle name="Comma 21 4 2 3 4 4" xfId="24095"/>
    <cellStyle name="Comma 21 4 2 3 5" xfId="9275"/>
    <cellStyle name="Comma 21 4 2 3 5 2" xfId="45066"/>
    <cellStyle name="Comma 21 4 2 3 5 3" xfId="35380"/>
    <cellStyle name="Comma 21 4 2 3 5 4" xfId="25675"/>
    <cellStyle name="Comma 21 4 2 3 6" xfId="37423"/>
    <cellStyle name="Comma 21 4 2 3 7" xfId="27737"/>
    <cellStyle name="Comma 21 4 2 3 8" xfId="47111"/>
    <cellStyle name="Comma 21 4 2 3 9" xfId="49915"/>
    <cellStyle name="Comma 21 4 2 4" xfId="783"/>
    <cellStyle name="Comma 21 4 2 4 10" xfId="52990"/>
    <cellStyle name="Comma 21 4 2 4 2" xfId="1231"/>
    <cellStyle name="Comma 21 4 2 4 2 2" xfId="6970"/>
    <cellStyle name="Comma 21 4 2 4 2 2 2" xfId="15377"/>
    <cellStyle name="Comma 21 4 2 4 2 2 2 2" xfId="40722"/>
    <cellStyle name="Comma 21 4 2 4 2 2 3" xfId="31036"/>
    <cellStyle name="Comma 21 4 2 4 2 2 4" xfId="20979"/>
    <cellStyle name="Comma 21 4 2 4 2 2 5" xfId="56236"/>
    <cellStyle name="Comma 21 4 2 4 2 3" xfId="4165"/>
    <cellStyle name="Comma 21 4 2 4 2 3 2" xfId="12573"/>
    <cellStyle name="Comma 21 4 2 4 2 3 3" xfId="37921"/>
    <cellStyle name="Comma 21 4 2 4 2 4" xfId="9773"/>
    <cellStyle name="Comma 21 4 2 4 2 4 2" xfId="28235"/>
    <cellStyle name="Comma 21 4 2 4 2 5" xfId="47610"/>
    <cellStyle name="Comma 21 4 2 4 2 6" xfId="50413"/>
    <cellStyle name="Comma 21 4 2 4 2 7" xfId="18179"/>
    <cellStyle name="Comma 21 4 2 4 2 8" xfId="53436"/>
    <cellStyle name="Comma 21 4 2 4 3" xfId="6523"/>
    <cellStyle name="Comma 21 4 2 4 3 2" xfId="14930"/>
    <cellStyle name="Comma 21 4 2 4 3 2 2" xfId="40275"/>
    <cellStyle name="Comma 21 4 2 4 3 3" xfId="30589"/>
    <cellStyle name="Comma 21 4 2 4 3 4" xfId="20532"/>
    <cellStyle name="Comma 21 4 2 4 3 5" xfId="55789"/>
    <cellStyle name="Comma 21 4 2 4 4" xfId="3718"/>
    <cellStyle name="Comma 21 4 2 4 4 2" xfId="12126"/>
    <cellStyle name="Comma 21 4 2 4 4 2 2" xfId="45674"/>
    <cellStyle name="Comma 21 4 2 4 4 3" xfId="35988"/>
    <cellStyle name="Comma 21 4 2 4 4 4" xfId="26300"/>
    <cellStyle name="Comma 21 4 2 4 5" xfId="9327"/>
    <cellStyle name="Comma 21 4 2 4 5 2" xfId="37475"/>
    <cellStyle name="Comma 21 4 2 4 6" xfId="27789"/>
    <cellStyle name="Comma 21 4 2 4 7" xfId="47164"/>
    <cellStyle name="Comma 21 4 2 4 8" xfId="49967"/>
    <cellStyle name="Comma 21 4 2 4 9" xfId="17733"/>
    <cellStyle name="Comma 21 4 2 5" xfId="834"/>
    <cellStyle name="Comma 21 4 2 5 2" xfId="1282"/>
    <cellStyle name="Comma 21 4 2 5 2 2" xfId="7021"/>
    <cellStyle name="Comma 21 4 2 5 2 2 2" xfId="15428"/>
    <cellStyle name="Comma 21 4 2 5 2 2 2 2" xfId="40773"/>
    <cellStyle name="Comma 21 4 2 5 2 2 3" xfId="31087"/>
    <cellStyle name="Comma 21 4 2 5 2 2 4" xfId="21030"/>
    <cellStyle name="Comma 21 4 2 5 2 2 5" xfId="56287"/>
    <cellStyle name="Comma 21 4 2 5 2 3" xfId="4216"/>
    <cellStyle name="Comma 21 4 2 5 2 3 2" xfId="12624"/>
    <cellStyle name="Comma 21 4 2 5 2 3 3" xfId="37972"/>
    <cellStyle name="Comma 21 4 2 5 2 4" xfId="9824"/>
    <cellStyle name="Comma 21 4 2 5 2 4 2" xfId="28286"/>
    <cellStyle name="Comma 21 4 2 5 2 5" xfId="47661"/>
    <cellStyle name="Comma 21 4 2 5 2 6" xfId="50464"/>
    <cellStyle name="Comma 21 4 2 5 2 7" xfId="18230"/>
    <cellStyle name="Comma 21 4 2 5 2 8" xfId="53487"/>
    <cellStyle name="Comma 21 4 2 5 3" xfId="6574"/>
    <cellStyle name="Comma 21 4 2 5 3 2" xfId="14981"/>
    <cellStyle name="Comma 21 4 2 5 3 2 2" xfId="40326"/>
    <cellStyle name="Comma 21 4 2 5 3 3" xfId="30640"/>
    <cellStyle name="Comma 21 4 2 5 3 4" xfId="20583"/>
    <cellStyle name="Comma 21 4 2 5 3 5" xfId="55840"/>
    <cellStyle name="Comma 21 4 2 5 4" xfId="3769"/>
    <cellStyle name="Comma 21 4 2 5 4 2" xfId="12177"/>
    <cellStyle name="Comma 21 4 2 5 4 3" xfId="37526"/>
    <cellStyle name="Comma 21 4 2 5 5" xfId="9378"/>
    <cellStyle name="Comma 21 4 2 5 5 2" xfId="27840"/>
    <cellStyle name="Comma 21 4 2 5 6" xfId="47215"/>
    <cellStyle name="Comma 21 4 2 5 7" xfId="50018"/>
    <cellStyle name="Comma 21 4 2 5 8" xfId="17784"/>
    <cellStyle name="Comma 21 4 2 5 9" xfId="53041"/>
    <cellStyle name="Comma 21 4 2 6" xfId="421"/>
    <cellStyle name="Comma 21 4 2 6 2" xfId="1651"/>
    <cellStyle name="Comma 21 4 2 6 2 2" xfId="7349"/>
    <cellStyle name="Comma 21 4 2 6 2 2 2" xfId="15756"/>
    <cellStyle name="Comma 21 4 2 6 2 2 2 2" xfId="41101"/>
    <cellStyle name="Comma 21 4 2 6 2 2 3" xfId="31415"/>
    <cellStyle name="Comma 21 4 2 6 2 2 4" xfId="21358"/>
    <cellStyle name="Comma 21 4 2 6 2 2 5" xfId="56615"/>
    <cellStyle name="Comma 21 4 2 6 2 3" xfId="4544"/>
    <cellStyle name="Comma 21 4 2 6 2 3 2" xfId="12952"/>
    <cellStyle name="Comma 21 4 2 6 2 3 3" xfId="38300"/>
    <cellStyle name="Comma 21 4 2 6 2 4" xfId="10152"/>
    <cellStyle name="Comma 21 4 2 6 2 4 2" xfId="28614"/>
    <cellStyle name="Comma 21 4 2 6 2 5" xfId="47989"/>
    <cellStyle name="Comma 21 4 2 6 2 6" xfId="50792"/>
    <cellStyle name="Comma 21 4 2 6 2 7" xfId="18558"/>
    <cellStyle name="Comma 21 4 2 6 2 8" xfId="53815"/>
    <cellStyle name="Comma 21 4 2 6 3" xfId="6301"/>
    <cellStyle name="Comma 21 4 2 6 3 2" xfId="14708"/>
    <cellStyle name="Comma 21 4 2 6 3 2 2" xfId="40053"/>
    <cellStyle name="Comma 21 4 2 6 3 3" xfId="30367"/>
    <cellStyle name="Comma 21 4 2 6 3 4" xfId="20310"/>
    <cellStyle name="Comma 21 4 2 6 3 5" xfId="55567"/>
    <cellStyle name="Comma 21 4 2 6 4" xfId="3496"/>
    <cellStyle name="Comma 21 4 2 6 4 2" xfId="11904"/>
    <cellStyle name="Comma 21 4 2 6 4 3" xfId="37253"/>
    <cellStyle name="Comma 21 4 2 6 5" xfId="9105"/>
    <cellStyle name="Comma 21 4 2 6 5 2" xfId="27567"/>
    <cellStyle name="Comma 21 4 2 6 6" xfId="46940"/>
    <cellStyle name="Comma 21 4 2 6 7" xfId="49745"/>
    <cellStyle name="Comma 21 4 2 6 8" xfId="17511"/>
    <cellStyle name="Comma 21 4 2 6 9" xfId="52768"/>
    <cellStyle name="Comma 21 4 2 7" xfId="1053"/>
    <cellStyle name="Comma 21 4 2 7 2" xfId="6792"/>
    <cellStyle name="Comma 21 4 2 7 2 2" xfId="15199"/>
    <cellStyle name="Comma 21 4 2 7 2 2 2" xfId="40544"/>
    <cellStyle name="Comma 21 4 2 7 2 3" xfId="30858"/>
    <cellStyle name="Comma 21 4 2 7 2 4" xfId="20801"/>
    <cellStyle name="Comma 21 4 2 7 2 5" xfId="56058"/>
    <cellStyle name="Comma 21 4 2 7 3" xfId="3987"/>
    <cellStyle name="Comma 21 4 2 7 3 2" xfId="12395"/>
    <cellStyle name="Comma 21 4 2 7 3 3" xfId="37743"/>
    <cellStyle name="Comma 21 4 2 7 4" xfId="9595"/>
    <cellStyle name="Comma 21 4 2 7 4 2" xfId="28057"/>
    <cellStyle name="Comma 21 4 2 7 5" xfId="47432"/>
    <cellStyle name="Comma 21 4 2 7 6" xfId="50235"/>
    <cellStyle name="Comma 21 4 2 7 7" xfId="18001"/>
    <cellStyle name="Comma 21 4 2 7 8" xfId="53258"/>
    <cellStyle name="Comma 21 4 2 8" xfId="2125"/>
    <cellStyle name="Comma 21 4 2 8 2" xfId="7779"/>
    <cellStyle name="Comma 21 4 2 8 2 2" xfId="16186"/>
    <cellStyle name="Comma 21 4 2 8 2 2 2" xfId="41531"/>
    <cellStyle name="Comma 21 4 2 8 2 3" xfId="31845"/>
    <cellStyle name="Comma 21 4 2 8 2 4" xfId="21788"/>
    <cellStyle name="Comma 21 4 2 8 2 5" xfId="57045"/>
    <cellStyle name="Comma 21 4 2 8 3" xfId="4974"/>
    <cellStyle name="Comma 21 4 2 8 3 2" xfId="13382"/>
    <cellStyle name="Comma 21 4 2 8 3 3" xfId="38730"/>
    <cellStyle name="Comma 21 4 2 8 4" xfId="10582"/>
    <cellStyle name="Comma 21 4 2 8 4 2" xfId="29044"/>
    <cellStyle name="Comma 21 4 2 8 5" xfId="48419"/>
    <cellStyle name="Comma 21 4 2 8 6" xfId="51222"/>
    <cellStyle name="Comma 21 4 2 8 7" xfId="18988"/>
    <cellStyle name="Comma 21 4 2 8 8" xfId="54245"/>
    <cellStyle name="Comma 21 4 2 9" xfId="2617"/>
    <cellStyle name="Comma 21 4 2 9 2" xfId="8240"/>
    <cellStyle name="Comma 21 4 2 9 2 2" xfId="16647"/>
    <cellStyle name="Comma 21 4 2 9 2 2 2" xfId="41992"/>
    <cellStyle name="Comma 21 4 2 9 2 3" xfId="32306"/>
    <cellStyle name="Comma 21 4 2 9 2 4" xfId="22249"/>
    <cellStyle name="Comma 21 4 2 9 2 5" xfId="57506"/>
    <cellStyle name="Comma 21 4 2 9 3" xfId="5435"/>
    <cellStyle name="Comma 21 4 2 9 3 2" xfId="13843"/>
    <cellStyle name="Comma 21 4 2 9 3 3" xfId="39188"/>
    <cellStyle name="Comma 21 4 2 9 4" xfId="11040"/>
    <cellStyle name="Comma 21 4 2 9 4 2" xfId="29502"/>
    <cellStyle name="Comma 21 4 2 9 5" xfId="48878"/>
    <cellStyle name="Comma 21 4 2 9 6" xfId="51680"/>
    <cellStyle name="Comma 21 4 2 9 7" xfId="19446"/>
    <cellStyle name="Comma 21 4 2 9 8" xfId="54703"/>
    <cellStyle name="Comma 21 4 3" xfId="1650"/>
    <cellStyle name="Comma 21 4 3 2" xfId="7348"/>
    <cellStyle name="Comma 21 4 3 2 2" xfId="15755"/>
    <cellStyle name="Comma 21 4 3 2 2 2" xfId="46265"/>
    <cellStyle name="Comma 21 4 3 2 2 3" xfId="36579"/>
    <cellStyle name="Comma 21 4 3 2 2 4" xfId="26892"/>
    <cellStyle name="Comma 21 4 3 2 3" xfId="41100"/>
    <cellStyle name="Comma 21 4 3 2 4" xfId="31414"/>
    <cellStyle name="Comma 21 4 3 2 5" xfId="21357"/>
    <cellStyle name="Comma 21 4 3 2 6" xfId="56614"/>
    <cellStyle name="Comma 21 4 3 3" xfId="4543"/>
    <cellStyle name="Comma 21 4 3 3 2" xfId="12951"/>
    <cellStyle name="Comma 21 4 3 3 2 2" xfId="45065"/>
    <cellStyle name="Comma 21 4 3 3 3" xfId="35379"/>
    <cellStyle name="Comma 21 4 3 3 4" xfId="25674"/>
    <cellStyle name="Comma 21 4 3 4" xfId="10151"/>
    <cellStyle name="Comma 21 4 3 4 2" xfId="38299"/>
    <cellStyle name="Comma 21 4 3 5" xfId="28613"/>
    <cellStyle name="Comma 21 4 3 6" xfId="47988"/>
    <cellStyle name="Comma 21 4 3 7" xfId="50791"/>
    <cellStyle name="Comma 21 4 3 8" xfId="18557"/>
    <cellStyle name="Comma 21 4 3 9" xfId="53814"/>
    <cellStyle name="Comma 21 4 4" xfId="2124"/>
    <cellStyle name="Comma 21 4 4 2" xfId="7778"/>
    <cellStyle name="Comma 21 4 4 2 2" xfId="16185"/>
    <cellStyle name="Comma 21 4 4 2 2 2" xfId="41530"/>
    <cellStyle name="Comma 21 4 4 2 3" xfId="31844"/>
    <cellStyle name="Comma 21 4 4 2 4" xfId="21787"/>
    <cellStyle name="Comma 21 4 4 2 5" xfId="57044"/>
    <cellStyle name="Comma 21 4 4 3" xfId="4973"/>
    <cellStyle name="Comma 21 4 4 3 2" xfId="13381"/>
    <cellStyle name="Comma 21 4 4 3 2 2" xfId="45673"/>
    <cellStyle name="Comma 21 4 4 3 3" xfId="35987"/>
    <cellStyle name="Comma 21 4 4 3 4" xfId="26299"/>
    <cellStyle name="Comma 21 4 4 4" xfId="10581"/>
    <cellStyle name="Comma 21 4 4 4 2" xfId="38729"/>
    <cellStyle name="Comma 21 4 4 5" xfId="29043"/>
    <cellStyle name="Comma 21 4 4 6" xfId="48418"/>
    <cellStyle name="Comma 21 4 4 7" xfId="51221"/>
    <cellStyle name="Comma 21 4 4 8" xfId="18987"/>
    <cellStyle name="Comma 21 4 4 9" xfId="54244"/>
    <cellStyle name="Comma 21 4 5" xfId="2616"/>
    <cellStyle name="Comma 21 4 5 2" xfId="8239"/>
    <cellStyle name="Comma 21 4 5 2 2" xfId="16646"/>
    <cellStyle name="Comma 21 4 5 2 2 2" xfId="41991"/>
    <cellStyle name="Comma 21 4 5 2 3" xfId="32305"/>
    <cellStyle name="Comma 21 4 5 2 4" xfId="22248"/>
    <cellStyle name="Comma 21 4 5 2 5" xfId="57505"/>
    <cellStyle name="Comma 21 4 5 3" xfId="5434"/>
    <cellStyle name="Comma 21 4 5 3 2" xfId="13842"/>
    <cellStyle name="Comma 21 4 5 3 3" xfId="39187"/>
    <cellStyle name="Comma 21 4 5 4" xfId="11039"/>
    <cellStyle name="Comma 21 4 5 4 2" xfId="29501"/>
    <cellStyle name="Comma 21 4 5 5" xfId="48877"/>
    <cellStyle name="Comma 21 4 5 6" xfId="51679"/>
    <cellStyle name="Comma 21 4 5 7" xfId="19445"/>
    <cellStyle name="Comma 21 4 5 8" xfId="54702"/>
    <cellStyle name="Comma 21 4 6" xfId="3044"/>
    <cellStyle name="Comma 21 4 6 2" xfId="8667"/>
    <cellStyle name="Comma 21 4 6 2 2" xfId="17074"/>
    <cellStyle name="Comma 21 4 6 2 2 2" xfId="42419"/>
    <cellStyle name="Comma 21 4 6 2 3" xfId="32733"/>
    <cellStyle name="Comma 21 4 6 2 4" xfId="22676"/>
    <cellStyle name="Comma 21 4 6 2 5" xfId="57933"/>
    <cellStyle name="Comma 21 4 6 3" xfId="5862"/>
    <cellStyle name="Comma 21 4 6 3 2" xfId="14270"/>
    <cellStyle name="Comma 21 4 6 3 3" xfId="39615"/>
    <cellStyle name="Comma 21 4 6 4" xfId="11467"/>
    <cellStyle name="Comma 21 4 6 4 2" xfId="29929"/>
    <cellStyle name="Comma 21 4 6 5" xfId="49305"/>
    <cellStyle name="Comma 21 4 6 6" xfId="52107"/>
    <cellStyle name="Comma 21 4 6 7" xfId="19873"/>
    <cellStyle name="Comma 21 4 6 8" xfId="55130"/>
    <cellStyle name="Comma 21 4 7" xfId="25070"/>
    <cellStyle name="Comma 21 4 7 2" xfId="44466"/>
    <cellStyle name="Comma 21 4 7 3" xfId="34780"/>
    <cellStyle name="Comma 21 4 8" xfId="58078"/>
    <cellStyle name="Comma 21 5" xfId="2123"/>
    <cellStyle name="Comma 21 5 10" xfId="54243"/>
    <cellStyle name="Comma 21 5 2" xfId="7777"/>
    <cellStyle name="Comma 21 5 2 2" xfId="16184"/>
    <cellStyle name="Comma 21 5 2 2 2" xfId="41529"/>
    <cellStyle name="Comma 21 5 2 3" xfId="31843"/>
    <cellStyle name="Comma 21 5 2 4" xfId="21786"/>
    <cellStyle name="Comma 21 5 2 5" xfId="57043"/>
    <cellStyle name="Comma 21 5 3" xfId="4972"/>
    <cellStyle name="Comma 21 5 3 2" xfId="13380"/>
    <cellStyle name="Comma 21 5 3 2 2" xfId="43748"/>
    <cellStyle name="Comma 21 5 3 3" xfId="34062"/>
    <cellStyle name="Comma 21 5 3 4" xfId="24096"/>
    <cellStyle name="Comma 21 5 4" xfId="10580"/>
    <cellStyle name="Comma 21 5 4 2" xfId="45672"/>
    <cellStyle name="Comma 21 5 4 3" xfId="35986"/>
    <cellStyle name="Comma 21 5 4 4" xfId="26298"/>
    <cellStyle name="Comma 21 5 5" xfId="38728"/>
    <cellStyle name="Comma 21 5 6" xfId="29042"/>
    <cellStyle name="Comma 21 5 7" xfId="48417"/>
    <cellStyle name="Comma 21 5 8" xfId="51220"/>
    <cellStyle name="Comma 21 5 9" xfId="18986"/>
    <cellStyle name="Comma 21 6" xfId="2615"/>
    <cellStyle name="Comma 21 6 2" xfId="8238"/>
    <cellStyle name="Comma 21 6 2 2" xfId="16645"/>
    <cellStyle name="Comma 21 6 2 2 2" xfId="41990"/>
    <cellStyle name="Comma 21 6 2 3" xfId="32304"/>
    <cellStyle name="Comma 21 6 2 4" xfId="22247"/>
    <cellStyle name="Comma 21 6 2 5" xfId="57504"/>
    <cellStyle name="Comma 21 6 3" xfId="5433"/>
    <cellStyle name="Comma 21 6 3 2" xfId="13841"/>
    <cellStyle name="Comma 21 6 3 2 2" xfId="43749"/>
    <cellStyle name="Comma 21 6 3 3" xfId="34063"/>
    <cellStyle name="Comma 21 6 3 4" xfId="24097"/>
    <cellStyle name="Comma 21 6 4" xfId="11038"/>
    <cellStyle name="Comma 21 6 4 2" xfId="39186"/>
    <cellStyle name="Comma 21 6 5" xfId="29500"/>
    <cellStyle name="Comma 21 6 6" xfId="48876"/>
    <cellStyle name="Comma 21 6 7" xfId="51678"/>
    <cellStyle name="Comma 21 6 8" xfId="19444"/>
    <cellStyle name="Comma 21 6 9" xfId="54701"/>
    <cellStyle name="Comma 21 7" xfId="3043"/>
    <cellStyle name="Comma 21 7 2" xfId="8666"/>
    <cellStyle name="Comma 21 7 2 2" xfId="17073"/>
    <cellStyle name="Comma 21 7 2 2 2" xfId="42418"/>
    <cellStyle name="Comma 21 7 2 3" xfId="32732"/>
    <cellStyle name="Comma 21 7 2 4" xfId="22675"/>
    <cellStyle name="Comma 21 7 2 5" xfId="57932"/>
    <cellStyle name="Comma 21 7 3" xfId="5861"/>
    <cellStyle name="Comma 21 7 3 2" xfId="14269"/>
    <cellStyle name="Comma 21 7 3 3" xfId="39614"/>
    <cellStyle name="Comma 21 7 4" xfId="11466"/>
    <cellStyle name="Comma 21 7 4 2" xfId="29928"/>
    <cellStyle name="Comma 21 7 5" xfId="49304"/>
    <cellStyle name="Comma 21 7 6" xfId="52106"/>
    <cellStyle name="Comma 21 7 7" xfId="19872"/>
    <cellStyle name="Comma 21 7 8" xfId="55129"/>
    <cellStyle name="Comma 21 8" xfId="6300"/>
    <cellStyle name="Comma 21 8 2" xfId="14707"/>
    <cellStyle name="Comma 21 8 2 2" xfId="40052"/>
    <cellStyle name="Comma 21 8 3" xfId="30366"/>
    <cellStyle name="Comma 21 8 4" xfId="20309"/>
    <cellStyle name="Comma 21 8 5" xfId="55566"/>
    <cellStyle name="Comma 21 9" xfId="3495"/>
    <cellStyle name="Comma 21 9 2" xfId="11903"/>
    <cellStyle name="Comma 21 9 2 2" xfId="42705"/>
    <cellStyle name="Comma 21 9 3" xfId="33019"/>
    <cellStyle name="Comma 21 9 4" xfId="22962"/>
    <cellStyle name="Comma 22" xfId="423"/>
    <cellStyle name="Comma 22 10" xfId="6303"/>
    <cellStyle name="Comma 22 10 2" xfId="14710"/>
    <cellStyle name="Comma 22 10 2 2" xfId="40055"/>
    <cellStyle name="Comma 22 10 3" xfId="30369"/>
    <cellStyle name="Comma 22 10 4" xfId="20312"/>
    <cellStyle name="Comma 22 10 5" xfId="55569"/>
    <cellStyle name="Comma 22 11" xfId="3498"/>
    <cellStyle name="Comma 22 11 2" xfId="11906"/>
    <cellStyle name="Comma 22 11 2 2" xfId="42707"/>
    <cellStyle name="Comma 22 11 3" xfId="33021"/>
    <cellStyle name="Comma 22 11 4" xfId="22964"/>
    <cellStyle name="Comma 22 12" xfId="9107"/>
    <cellStyle name="Comma 22 12 2" xfId="43011"/>
    <cellStyle name="Comma 22 12 3" xfId="33325"/>
    <cellStyle name="Comma 22 12 4" xfId="23268"/>
    <cellStyle name="Comma 22 13" xfId="25072"/>
    <cellStyle name="Comma 22 13 2" xfId="44468"/>
    <cellStyle name="Comma 22 13 3" xfId="34782"/>
    <cellStyle name="Comma 22 14" xfId="37255"/>
    <cellStyle name="Comma 22 15" xfId="27569"/>
    <cellStyle name="Comma 22 16" xfId="46942"/>
    <cellStyle name="Comma 22 17" xfId="49747"/>
    <cellStyle name="Comma 22 18" xfId="17513"/>
    <cellStyle name="Comma 22 19" xfId="52395"/>
    <cellStyle name="Comma 22 2" xfId="424"/>
    <cellStyle name="Comma 22 2 10" xfId="25073"/>
    <cellStyle name="Comma 22 2 10 2" xfId="44469"/>
    <cellStyle name="Comma 22 2 10 3" xfId="34783"/>
    <cellStyle name="Comma 22 2 11" xfId="37256"/>
    <cellStyle name="Comma 22 2 12" xfId="27570"/>
    <cellStyle name="Comma 22 2 13" xfId="46943"/>
    <cellStyle name="Comma 22 2 14" xfId="49748"/>
    <cellStyle name="Comma 22 2 15" xfId="17514"/>
    <cellStyle name="Comma 22 2 16" xfId="52396"/>
    <cellStyle name="Comma 22 2 17" xfId="52771"/>
    <cellStyle name="Comma 22 2 2" xfId="1653"/>
    <cellStyle name="Comma 22 2 2 10" xfId="53817"/>
    <cellStyle name="Comma 22 2 2 2" xfId="7351"/>
    <cellStyle name="Comma 22 2 2 2 2" xfId="15758"/>
    <cellStyle name="Comma 22 2 2 2 2 2" xfId="46546"/>
    <cellStyle name="Comma 22 2 2 2 2 3" xfId="36860"/>
    <cellStyle name="Comma 22 2 2 2 2 4" xfId="27173"/>
    <cellStyle name="Comma 22 2 2 2 3" xfId="25956"/>
    <cellStyle name="Comma 22 2 2 2 3 2" xfId="45346"/>
    <cellStyle name="Comma 22 2 2 2 3 3" xfId="35660"/>
    <cellStyle name="Comma 22 2 2 2 4" xfId="41103"/>
    <cellStyle name="Comma 22 2 2 2 5" xfId="31417"/>
    <cellStyle name="Comma 22 2 2 2 6" xfId="21360"/>
    <cellStyle name="Comma 22 2 2 2 7" xfId="56617"/>
    <cellStyle name="Comma 22 2 2 3" xfId="4546"/>
    <cellStyle name="Comma 22 2 2 3 2" xfId="12954"/>
    <cellStyle name="Comma 22 2 2 3 2 2" xfId="45953"/>
    <cellStyle name="Comma 22 2 2 3 2 3" xfId="36267"/>
    <cellStyle name="Comma 22 2 2 3 2 4" xfId="26579"/>
    <cellStyle name="Comma 22 2 2 3 3" xfId="43750"/>
    <cellStyle name="Comma 22 2 2 3 4" xfId="34064"/>
    <cellStyle name="Comma 22 2 2 3 5" xfId="24098"/>
    <cellStyle name="Comma 22 2 2 4" xfId="10154"/>
    <cellStyle name="Comma 22 2 2 4 2" xfId="44753"/>
    <cellStyle name="Comma 22 2 2 4 3" xfId="35067"/>
    <cellStyle name="Comma 22 2 2 4 4" xfId="25358"/>
    <cellStyle name="Comma 22 2 2 5" xfId="38302"/>
    <cellStyle name="Comma 22 2 2 6" xfId="28616"/>
    <cellStyle name="Comma 22 2 2 7" xfId="47991"/>
    <cellStyle name="Comma 22 2 2 8" xfId="50794"/>
    <cellStyle name="Comma 22 2 2 9" xfId="18560"/>
    <cellStyle name="Comma 22 2 3" xfId="1056"/>
    <cellStyle name="Comma 22 2 3 10" xfId="53261"/>
    <cellStyle name="Comma 22 2 3 2" xfId="6795"/>
    <cellStyle name="Comma 22 2 3 2 2" xfId="15202"/>
    <cellStyle name="Comma 22 2 3 2 2 2" xfId="46268"/>
    <cellStyle name="Comma 22 2 3 2 2 3" xfId="36582"/>
    <cellStyle name="Comma 22 2 3 2 2 4" xfId="26895"/>
    <cellStyle name="Comma 22 2 3 2 3" xfId="40547"/>
    <cellStyle name="Comma 22 2 3 2 4" xfId="30861"/>
    <cellStyle name="Comma 22 2 3 2 5" xfId="20804"/>
    <cellStyle name="Comma 22 2 3 2 6" xfId="56061"/>
    <cellStyle name="Comma 22 2 3 3" xfId="3990"/>
    <cellStyle name="Comma 22 2 3 3 2" xfId="12398"/>
    <cellStyle name="Comma 22 2 3 3 2 2" xfId="43751"/>
    <cellStyle name="Comma 22 2 3 3 3" xfId="34065"/>
    <cellStyle name="Comma 22 2 3 3 4" xfId="24099"/>
    <cellStyle name="Comma 22 2 3 4" xfId="9598"/>
    <cellStyle name="Comma 22 2 3 4 2" xfId="45068"/>
    <cellStyle name="Comma 22 2 3 4 3" xfId="35382"/>
    <cellStyle name="Comma 22 2 3 4 4" xfId="25677"/>
    <cellStyle name="Comma 22 2 3 5" xfId="37746"/>
    <cellStyle name="Comma 22 2 3 6" xfId="28060"/>
    <cellStyle name="Comma 22 2 3 7" xfId="47435"/>
    <cellStyle name="Comma 22 2 3 8" xfId="50238"/>
    <cellStyle name="Comma 22 2 3 9" xfId="18004"/>
    <cellStyle name="Comma 22 2 4" xfId="2127"/>
    <cellStyle name="Comma 22 2 4 10" xfId="54247"/>
    <cellStyle name="Comma 22 2 4 2" xfId="7781"/>
    <cellStyle name="Comma 22 2 4 2 2" xfId="16188"/>
    <cellStyle name="Comma 22 2 4 2 2 2" xfId="41533"/>
    <cellStyle name="Comma 22 2 4 2 3" xfId="31847"/>
    <cellStyle name="Comma 22 2 4 2 4" xfId="21790"/>
    <cellStyle name="Comma 22 2 4 2 5" xfId="57047"/>
    <cellStyle name="Comma 22 2 4 3" xfId="4976"/>
    <cellStyle name="Comma 22 2 4 3 2" xfId="13384"/>
    <cellStyle name="Comma 22 2 4 3 2 2" xfId="43752"/>
    <cellStyle name="Comma 22 2 4 3 3" xfId="34066"/>
    <cellStyle name="Comma 22 2 4 3 4" xfId="24100"/>
    <cellStyle name="Comma 22 2 4 4" xfId="10584"/>
    <cellStyle name="Comma 22 2 4 4 2" xfId="45676"/>
    <cellStyle name="Comma 22 2 4 4 3" xfId="35990"/>
    <cellStyle name="Comma 22 2 4 4 4" xfId="26302"/>
    <cellStyle name="Comma 22 2 4 5" xfId="38732"/>
    <cellStyle name="Comma 22 2 4 6" xfId="29046"/>
    <cellStyle name="Comma 22 2 4 7" xfId="48421"/>
    <cellStyle name="Comma 22 2 4 8" xfId="51224"/>
    <cellStyle name="Comma 22 2 4 9" xfId="18990"/>
    <cellStyle name="Comma 22 2 5" xfId="2619"/>
    <cellStyle name="Comma 22 2 5 2" xfId="8242"/>
    <cellStyle name="Comma 22 2 5 2 2" xfId="16649"/>
    <cellStyle name="Comma 22 2 5 2 2 2" xfId="41994"/>
    <cellStyle name="Comma 22 2 5 2 3" xfId="32308"/>
    <cellStyle name="Comma 22 2 5 2 4" xfId="22251"/>
    <cellStyle name="Comma 22 2 5 2 5" xfId="57508"/>
    <cellStyle name="Comma 22 2 5 3" xfId="5437"/>
    <cellStyle name="Comma 22 2 5 3 2" xfId="13845"/>
    <cellStyle name="Comma 22 2 5 3 3" xfId="39190"/>
    <cellStyle name="Comma 22 2 5 4" xfId="11042"/>
    <cellStyle name="Comma 22 2 5 4 2" xfId="29504"/>
    <cellStyle name="Comma 22 2 5 5" xfId="48880"/>
    <cellStyle name="Comma 22 2 5 6" xfId="51682"/>
    <cellStyle name="Comma 22 2 5 7" xfId="19448"/>
    <cellStyle name="Comma 22 2 5 8" xfId="54705"/>
    <cellStyle name="Comma 22 2 6" xfId="3047"/>
    <cellStyle name="Comma 22 2 6 2" xfId="8670"/>
    <cellStyle name="Comma 22 2 6 2 2" xfId="17077"/>
    <cellStyle name="Comma 22 2 6 2 2 2" xfId="42422"/>
    <cellStyle name="Comma 22 2 6 2 3" xfId="32736"/>
    <cellStyle name="Comma 22 2 6 2 4" xfId="22679"/>
    <cellStyle name="Comma 22 2 6 2 5" xfId="57936"/>
    <cellStyle name="Comma 22 2 6 3" xfId="5865"/>
    <cellStyle name="Comma 22 2 6 3 2" xfId="14273"/>
    <cellStyle name="Comma 22 2 6 3 3" xfId="39618"/>
    <cellStyle name="Comma 22 2 6 4" xfId="11470"/>
    <cellStyle name="Comma 22 2 6 4 2" xfId="29932"/>
    <cellStyle name="Comma 22 2 6 5" xfId="49308"/>
    <cellStyle name="Comma 22 2 6 6" xfId="52110"/>
    <cellStyle name="Comma 22 2 6 7" xfId="19876"/>
    <cellStyle name="Comma 22 2 6 8" xfId="55133"/>
    <cellStyle name="Comma 22 2 7" xfId="6304"/>
    <cellStyle name="Comma 22 2 7 2" xfId="14711"/>
    <cellStyle name="Comma 22 2 7 2 2" xfId="40056"/>
    <cellStyle name="Comma 22 2 7 3" xfId="30370"/>
    <cellStyle name="Comma 22 2 7 4" xfId="20313"/>
    <cellStyle name="Comma 22 2 7 5" xfId="55570"/>
    <cellStyle name="Comma 22 2 8" xfId="3499"/>
    <cellStyle name="Comma 22 2 8 2" xfId="11907"/>
    <cellStyle name="Comma 22 2 8 2 2" xfId="42708"/>
    <cellStyle name="Comma 22 2 8 3" xfId="33022"/>
    <cellStyle name="Comma 22 2 8 4" xfId="22965"/>
    <cellStyle name="Comma 22 2 9" xfId="9108"/>
    <cellStyle name="Comma 22 2 9 2" xfId="43012"/>
    <cellStyle name="Comma 22 2 9 3" xfId="33326"/>
    <cellStyle name="Comma 22 2 9 4" xfId="23269"/>
    <cellStyle name="Comma 22 20" xfId="52770"/>
    <cellStyle name="Comma 22 3" xfId="425"/>
    <cellStyle name="Comma 22 3 10" xfId="25074"/>
    <cellStyle name="Comma 22 3 10 2" xfId="44470"/>
    <cellStyle name="Comma 22 3 10 3" xfId="34784"/>
    <cellStyle name="Comma 22 3 11" xfId="37257"/>
    <cellStyle name="Comma 22 3 12" xfId="27571"/>
    <cellStyle name="Comma 22 3 13" xfId="46944"/>
    <cellStyle name="Comma 22 3 14" xfId="49749"/>
    <cellStyle name="Comma 22 3 15" xfId="17515"/>
    <cellStyle name="Comma 22 3 16" xfId="52397"/>
    <cellStyle name="Comma 22 3 17" xfId="52772"/>
    <cellStyle name="Comma 22 3 2" xfId="1654"/>
    <cellStyle name="Comma 22 3 2 10" xfId="53818"/>
    <cellStyle name="Comma 22 3 2 2" xfId="7352"/>
    <cellStyle name="Comma 22 3 2 2 2" xfId="15759"/>
    <cellStyle name="Comma 22 3 2 2 2 2" xfId="46547"/>
    <cellStyle name="Comma 22 3 2 2 2 3" xfId="36861"/>
    <cellStyle name="Comma 22 3 2 2 2 4" xfId="27174"/>
    <cellStyle name="Comma 22 3 2 2 3" xfId="25957"/>
    <cellStyle name="Comma 22 3 2 2 3 2" xfId="45347"/>
    <cellStyle name="Comma 22 3 2 2 3 3" xfId="35661"/>
    <cellStyle name="Comma 22 3 2 2 4" xfId="41104"/>
    <cellStyle name="Comma 22 3 2 2 5" xfId="31418"/>
    <cellStyle name="Comma 22 3 2 2 6" xfId="21361"/>
    <cellStyle name="Comma 22 3 2 2 7" xfId="56618"/>
    <cellStyle name="Comma 22 3 2 3" xfId="4547"/>
    <cellStyle name="Comma 22 3 2 3 2" xfId="12955"/>
    <cellStyle name="Comma 22 3 2 3 2 2" xfId="45954"/>
    <cellStyle name="Comma 22 3 2 3 2 3" xfId="36268"/>
    <cellStyle name="Comma 22 3 2 3 2 4" xfId="26580"/>
    <cellStyle name="Comma 22 3 2 3 3" xfId="43753"/>
    <cellStyle name="Comma 22 3 2 3 4" xfId="34067"/>
    <cellStyle name="Comma 22 3 2 3 5" xfId="24101"/>
    <cellStyle name="Comma 22 3 2 4" xfId="10155"/>
    <cellStyle name="Comma 22 3 2 4 2" xfId="44754"/>
    <cellStyle name="Comma 22 3 2 4 3" xfId="35068"/>
    <cellStyle name="Comma 22 3 2 4 4" xfId="25359"/>
    <cellStyle name="Comma 22 3 2 5" xfId="38303"/>
    <cellStyle name="Comma 22 3 2 6" xfId="28617"/>
    <cellStyle name="Comma 22 3 2 7" xfId="47992"/>
    <cellStyle name="Comma 22 3 2 8" xfId="50795"/>
    <cellStyle name="Comma 22 3 2 9" xfId="18561"/>
    <cellStyle name="Comma 22 3 3" xfId="1057"/>
    <cellStyle name="Comma 22 3 3 10" xfId="53262"/>
    <cellStyle name="Comma 22 3 3 2" xfId="6796"/>
    <cellStyle name="Comma 22 3 3 2 2" xfId="15203"/>
    <cellStyle name="Comma 22 3 3 2 2 2" xfId="46269"/>
    <cellStyle name="Comma 22 3 3 2 2 3" xfId="36583"/>
    <cellStyle name="Comma 22 3 3 2 2 4" xfId="26896"/>
    <cellStyle name="Comma 22 3 3 2 3" xfId="40548"/>
    <cellStyle name="Comma 22 3 3 2 4" xfId="30862"/>
    <cellStyle name="Comma 22 3 3 2 5" xfId="20805"/>
    <cellStyle name="Comma 22 3 3 2 6" xfId="56062"/>
    <cellStyle name="Comma 22 3 3 3" xfId="3991"/>
    <cellStyle name="Comma 22 3 3 3 2" xfId="12399"/>
    <cellStyle name="Comma 22 3 3 3 2 2" xfId="43754"/>
    <cellStyle name="Comma 22 3 3 3 3" xfId="34068"/>
    <cellStyle name="Comma 22 3 3 3 4" xfId="24102"/>
    <cellStyle name="Comma 22 3 3 4" xfId="9599"/>
    <cellStyle name="Comma 22 3 3 4 2" xfId="45069"/>
    <cellStyle name="Comma 22 3 3 4 3" xfId="35383"/>
    <cellStyle name="Comma 22 3 3 4 4" xfId="25678"/>
    <cellStyle name="Comma 22 3 3 5" xfId="37747"/>
    <cellStyle name="Comma 22 3 3 6" xfId="28061"/>
    <cellStyle name="Comma 22 3 3 7" xfId="47436"/>
    <cellStyle name="Comma 22 3 3 8" xfId="50239"/>
    <cellStyle name="Comma 22 3 3 9" xfId="18005"/>
    <cellStyle name="Comma 22 3 4" xfId="2128"/>
    <cellStyle name="Comma 22 3 4 2" xfId="7782"/>
    <cellStyle name="Comma 22 3 4 2 2" xfId="16189"/>
    <cellStyle name="Comma 22 3 4 2 2 2" xfId="41534"/>
    <cellStyle name="Comma 22 3 4 2 3" xfId="31848"/>
    <cellStyle name="Comma 22 3 4 2 4" xfId="21791"/>
    <cellStyle name="Comma 22 3 4 2 5" xfId="57048"/>
    <cellStyle name="Comma 22 3 4 3" xfId="4977"/>
    <cellStyle name="Comma 22 3 4 3 2" xfId="13385"/>
    <cellStyle name="Comma 22 3 4 3 2 2" xfId="45677"/>
    <cellStyle name="Comma 22 3 4 3 3" xfId="35991"/>
    <cellStyle name="Comma 22 3 4 3 4" xfId="26303"/>
    <cellStyle name="Comma 22 3 4 4" xfId="10585"/>
    <cellStyle name="Comma 22 3 4 4 2" xfId="38733"/>
    <cellStyle name="Comma 22 3 4 5" xfId="29047"/>
    <cellStyle name="Comma 22 3 4 6" xfId="48422"/>
    <cellStyle name="Comma 22 3 4 7" xfId="51225"/>
    <cellStyle name="Comma 22 3 4 8" xfId="18991"/>
    <cellStyle name="Comma 22 3 4 9" xfId="54248"/>
    <cellStyle name="Comma 22 3 5" xfId="2620"/>
    <cellStyle name="Comma 22 3 5 2" xfId="8243"/>
    <cellStyle name="Comma 22 3 5 2 2" xfId="16650"/>
    <cellStyle name="Comma 22 3 5 2 2 2" xfId="41995"/>
    <cellStyle name="Comma 22 3 5 2 3" xfId="32309"/>
    <cellStyle name="Comma 22 3 5 2 4" xfId="22252"/>
    <cellStyle name="Comma 22 3 5 2 5" xfId="57509"/>
    <cellStyle name="Comma 22 3 5 3" xfId="5438"/>
    <cellStyle name="Comma 22 3 5 3 2" xfId="13846"/>
    <cellStyle name="Comma 22 3 5 3 3" xfId="39191"/>
    <cellStyle name="Comma 22 3 5 4" xfId="11043"/>
    <cellStyle name="Comma 22 3 5 4 2" xfId="29505"/>
    <cellStyle name="Comma 22 3 5 5" xfId="48881"/>
    <cellStyle name="Comma 22 3 5 6" xfId="51683"/>
    <cellStyle name="Comma 22 3 5 7" xfId="19449"/>
    <cellStyle name="Comma 22 3 5 8" xfId="54706"/>
    <cellStyle name="Comma 22 3 6" xfId="3048"/>
    <cellStyle name="Comma 22 3 6 2" xfId="8671"/>
    <cellStyle name="Comma 22 3 6 2 2" xfId="17078"/>
    <cellStyle name="Comma 22 3 6 2 2 2" xfId="42423"/>
    <cellStyle name="Comma 22 3 6 2 3" xfId="32737"/>
    <cellStyle name="Comma 22 3 6 2 4" xfId="22680"/>
    <cellStyle name="Comma 22 3 6 2 5" xfId="57937"/>
    <cellStyle name="Comma 22 3 6 3" xfId="5866"/>
    <cellStyle name="Comma 22 3 6 3 2" xfId="14274"/>
    <cellStyle name="Comma 22 3 6 3 3" xfId="39619"/>
    <cellStyle name="Comma 22 3 6 4" xfId="11471"/>
    <cellStyle name="Comma 22 3 6 4 2" xfId="29933"/>
    <cellStyle name="Comma 22 3 6 5" xfId="49309"/>
    <cellStyle name="Comma 22 3 6 6" xfId="52111"/>
    <cellStyle name="Comma 22 3 6 7" xfId="19877"/>
    <cellStyle name="Comma 22 3 6 8" xfId="55134"/>
    <cellStyle name="Comma 22 3 7" xfId="6305"/>
    <cellStyle name="Comma 22 3 7 2" xfId="14712"/>
    <cellStyle name="Comma 22 3 7 2 2" xfId="40057"/>
    <cellStyle name="Comma 22 3 7 3" xfId="30371"/>
    <cellStyle name="Comma 22 3 7 4" xfId="20314"/>
    <cellStyle name="Comma 22 3 7 5" xfId="55571"/>
    <cellStyle name="Comma 22 3 8" xfId="3500"/>
    <cellStyle name="Comma 22 3 8 2" xfId="11908"/>
    <cellStyle name="Comma 22 3 8 2 2" xfId="42709"/>
    <cellStyle name="Comma 22 3 8 3" xfId="33023"/>
    <cellStyle name="Comma 22 3 8 4" xfId="22966"/>
    <cellStyle name="Comma 22 3 9" xfId="9109"/>
    <cellStyle name="Comma 22 3 9 2" xfId="43013"/>
    <cellStyle name="Comma 22 3 9 3" xfId="33327"/>
    <cellStyle name="Comma 22 3 9 4" xfId="23270"/>
    <cellStyle name="Comma 22 4" xfId="426"/>
    <cellStyle name="Comma 22 4 10" xfId="46945"/>
    <cellStyle name="Comma 22 4 11" xfId="49750"/>
    <cellStyle name="Comma 22 4 12" xfId="17516"/>
    <cellStyle name="Comma 22 4 13" xfId="52773"/>
    <cellStyle name="Comma 22 4 2" xfId="1655"/>
    <cellStyle name="Comma 22 4 2 10" xfId="53819"/>
    <cellStyle name="Comma 22 4 2 2" xfId="7353"/>
    <cellStyle name="Comma 22 4 2 2 2" xfId="15760"/>
    <cellStyle name="Comma 22 4 2 2 2 2" xfId="46270"/>
    <cellStyle name="Comma 22 4 2 2 2 3" xfId="36584"/>
    <cellStyle name="Comma 22 4 2 2 2 4" xfId="26897"/>
    <cellStyle name="Comma 22 4 2 2 3" xfId="41105"/>
    <cellStyle name="Comma 22 4 2 2 4" xfId="31419"/>
    <cellStyle name="Comma 22 4 2 2 5" xfId="21362"/>
    <cellStyle name="Comma 22 4 2 2 6" xfId="56619"/>
    <cellStyle name="Comma 22 4 2 3" xfId="4548"/>
    <cellStyle name="Comma 22 4 2 3 2" xfId="12956"/>
    <cellStyle name="Comma 22 4 2 3 2 2" xfId="43755"/>
    <cellStyle name="Comma 22 4 2 3 3" xfId="34069"/>
    <cellStyle name="Comma 22 4 2 3 4" xfId="24103"/>
    <cellStyle name="Comma 22 4 2 4" xfId="10156"/>
    <cellStyle name="Comma 22 4 2 4 2" xfId="45070"/>
    <cellStyle name="Comma 22 4 2 4 3" xfId="35384"/>
    <cellStyle name="Comma 22 4 2 4 4" xfId="25679"/>
    <cellStyle name="Comma 22 4 2 5" xfId="38304"/>
    <cellStyle name="Comma 22 4 2 6" xfId="28618"/>
    <cellStyle name="Comma 22 4 2 7" xfId="47993"/>
    <cellStyle name="Comma 22 4 2 8" xfId="50796"/>
    <cellStyle name="Comma 22 4 2 9" xfId="18562"/>
    <cellStyle name="Comma 22 4 3" xfId="2129"/>
    <cellStyle name="Comma 22 4 3 2" xfId="7783"/>
    <cellStyle name="Comma 22 4 3 2 2" xfId="16190"/>
    <cellStyle name="Comma 22 4 3 2 2 2" xfId="41535"/>
    <cellStyle name="Comma 22 4 3 2 3" xfId="31849"/>
    <cellStyle name="Comma 22 4 3 2 4" xfId="21792"/>
    <cellStyle name="Comma 22 4 3 2 5" xfId="57049"/>
    <cellStyle name="Comma 22 4 3 3" xfId="4978"/>
    <cellStyle name="Comma 22 4 3 3 2" xfId="13386"/>
    <cellStyle name="Comma 22 4 3 3 2 2" xfId="45678"/>
    <cellStyle name="Comma 22 4 3 3 3" xfId="35992"/>
    <cellStyle name="Comma 22 4 3 3 4" xfId="26304"/>
    <cellStyle name="Comma 22 4 3 4" xfId="10586"/>
    <cellStyle name="Comma 22 4 3 4 2" xfId="38734"/>
    <cellStyle name="Comma 22 4 3 5" xfId="29048"/>
    <cellStyle name="Comma 22 4 3 6" xfId="48423"/>
    <cellStyle name="Comma 22 4 3 7" xfId="51226"/>
    <cellStyle name="Comma 22 4 3 8" xfId="18992"/>
    <cellStyle name="Comma 22 4 3 9" xfId="54249"/>
    <cellStyle name="Comma 22 4 4" xfId="2621"/>
    <cellStyle name="Comma 22 4 4 2" xfId="8244"/>
    <cellStyle name="Comma 22 4 4 2 2" xfId="16651"/>
    <cellStyle name="Comma 22 4 4 2 2 2" xfId="41996"/>
    <cellStyle name="Comma 22 4 4 2 3" xfId="32310"/>
    <cellStyle name="Comma 22 4 4 2 4" xfId="22253"/>
    <cellStyle name="Comma 22 4 4 2 5" xfId="57510"/>
    <cellStyle name="Comma 22 4 4 3" xfId="5439"/>
    <cellStyle name="Comma 22 4 4 3 2" xfId="13847"/>
    <cellStyle name="Comma 22 4 4 3 3" xfId="39192"/>
    <cellStyle name="Comma 22 4 4 4" xfId="11044"/>
    <cellStyle name="Comma 22 4 4 4 2" xfId="29506"/>
    <cellStyle name="Comma 22 4 4 5" xfId="48882"/>
    <cellStyle name="Comma 22 4 4 6" xfId="51684"/>
    <cellStyle name="Comma 22 4 4 7" xfId="19450"/>
    <cellStyle name="Comma 22 4 4 8" xfId="54707"/>
    <cellStyle name="Comma 22 4 5" xfId="3049"/>
    <cellStyle name="Comma 22 4 5 2" xfId="8672"/>
    <cellStyle name="Comma 22 4 5 2 2" xfId="17079"/>
    <cellStyle name="Comma 22 4 5 2 2 2" xfId="42424"/>
    <cellStyle name="Comma 22 4 5 2 3" xfId="32738"/>
    <cellStyle name="Comma 22 4 5 2 4" xfId="22681"/>
    <cellStyle name="Comma 22 4 5 2 5" xfId="57938"/>
    <cellStyle name="Comma 22 4 5 3" xfId="5867"/>
    <cellStyle name="Comma 22 4 5 3 2" xfId="14275"/>
    <cellStyle name="Comma 22 4 5 3 3" xfId="39620"/>
    <cellStyle name="Comma 22 4 5 4" xfId="11472"/>
    <cellStyle name="Comma 22 4 5 4 2" xfId="29934"/>
    <cellStyle name="Comma 22 4 5 5" xfId="49310"/>
    <cellStyle name="Comma 22 4 5 6" xfId="52112"/>
    <cellStyle name="Comma 22 4 5 7" xfId="19878"/>
    <cellStyle name="Comma 22 4 5 8" xfId="55135"/>
    <cellStyle name="Comma 22 4 6" xfId="6306"/>
    <cellStyle name="Comma 22 4 6 2" xfId="14713"/>
    <cellStyle name="Comma 22 4 6 2 2" xfId="40058"/>
    <cellStyle name="Comma 22 4 6 3" xfId="30372"/>
    <cellStyle name="Comma 22 4 6 4" xfId="20315"/>
    <cellStyle name="Comma 22 4 6 5" xfId="55572"/>
    <cellStyle name="Comma 22 4 7" xfId="3501"/>
    <cellStyle name="Comma 22 4 7 2" xfId="11909"/>
    <cellStyle name="Comma 22 4 7 2 2" xfId="44471"/>
    <cellStyle name="Comma 22 4 7 3" xfId="34785"/>
    <cellStyle name="Comma 22 4 7 4" xfId="25075"/>
    <cellStyle name="Comma 22 4 8" xfId="9110"/>
    <cellStyle name="Comma 22 4 8 2" xfId="37258"/>
    <cellStyle name="Comma 22 4 9" xfId="27572"/>
    <cellStyle name="Comma 22 5" xfId="1652"/>
    <cellStyle name="Comma 22 5 10" xfId="53816"/>
    <cellStyle name="Comma 22 5 2" xfId="7350"/>
    <cellStyle name="Comma 22 5 2 2" xfId="15757"/>
    <cellStyle name="Comma 22 5 2 2 2" xfId="27172"/>
    <cellStyle name="Comma 22 5 2 2 2 2" xfId="46545"/>
    <cellStyle name="Comma 22 5 2 2 2 3" xfId="36859"/>
    <cellStyle name="Comma 22 5 2 2 3" xfId="43757"/>
    <cellStyle name="Comma 22 5 2 2 4" xfId="34071"/>
    <cellStyle name="Comma 22 5 2 2 5" xfId="24105"/>
    <cellStyle name="Comma 22 5 2 3" xfId="25955"/>
    <cellStyle name="Comma 22 5 2 3 2" xfId="45345"/>
    <cellStyle name="Comma 22 5 2 3 3" xfId="35659"/>
    <cellStyle name="Comma 22 5 2 4" xfId="41102"/>
    <cellStyle name="Comma 22 5 2 5" xfId="31416"/>
    <cellStyle name="Comma 22 5 2 6" xfId="21359"/>
    <cellStyle name="Comma 22 5 2 7" xfId="56616"/>
    <cellStyle name="Comma 22 5 3" xfId="4545"/>
    <cellStyle name="Comma 22 5 3 2" xfId="12953"/>
    <cellStyle name="Comma 22 5 3 2 2" xfId="45952"/>
    <cellStyle name="Comma 22 5 3 2 3" xfId="36266"/>
    <cellStyle name="Comma 22 5 3 2 4" xfId="26578"/>
    <cellStyle name="Comma 22 5 3 3" xfId="43756"/>
    <cellStyle name="Comma 22 5 3 4" xfId="34070"/>
    <cellStyle name="Comma 22 5 3 5" xfId="24104"/>
    <cellStyle name="Comma 22 5 4" xfId="10153"/>
    <cellStyle name="Comma 22 5 4 2" xfId="44752"/>
    <cellStyle name="Comma 22 5 4 3" xfId="35066"/>
    <cellStyle name="Comma 22 5 4 4" xfId="25357"/>
    <cellStyle name="Comma 22 5 5" xfId="38301"/>
    <cellStyle name="Comma 22 5 6" xfId="28615"/>
    <cellStyle name="Comma 22 5 7" xfId="47990"/>
    <cellStyle name="Comma 22 5 8" xfId="50793"/>
    <cellStyle name="Comma 22 5 9" xfId="18559"/>
    <cellStyle name="Comma 22 6" xfId="1055"/>
    <cellStyle name="Comma 22 6 10" xfId="53260"/>
    <cellStyle name="Comma 22 6 2" xfId="6794"/>
    <cellStyle name="Comma 22 6 2 2" xfId="15201"/>
    <cellStyle name="Comma 22 6 2 2 2" xfId="46267"/>
    <cellStyle name="Comma 22 6 2 2 3" xfId="36581"/>
    <cellStyle name="Comma 22 6 2 2 4" xfId="26894"/>
    <cellStyle name="Comma 22 6 2 3" xfId="40546"/>
    <cellStyle name="Comma 22 6 2 4" xfId="30860"/>
    <cellStyle name="Comma 22 6 2 5" xfId="20803"/>
    <cellStyle name="Comma 22 6 2 6" xfId="56060"/>
    <cellStyle name="Comma 22 6 3" xfId="3989"/>
    <cellStyle name="Comma 22 6 3 2" xfId="12397"/>
    <cellStyle name="Comma 22 6 3 2 2" xfId="43758"/>
    <cellStyle name="Comma 22 6 3 3" xfId="34072"/>
    <cellStyle name="Comma 22 6 3 4" xfId="24106"/>
    <cellStyle name="Comma 22 6 4" xfId="9597"/>
    <cellStyle name="Comma 22 6 4 2" xfId="45067"/>
    <cellStyle name="Comma 22 6 4 3" xfId="35381"/>
    <cellStyle name="Comma 22 6 4 4" xfId="25676"/>
    <cellStyle name="Comma 22 6 5" xfId="37745"/>
    <cellStyle name="Comma 22 6 6" xfId="28059"/>
    <cellStyle name="Comma 22 6 7" xfId="47434"/>
    <cellStyle name="Comma 22 6 8" xfId="50237"/>
    <cellStyle name="Comma 22 6 9" xfId="18003"/>
    <cellStyle name="Comma 22 7" xfId="2126"/>
    <cellStyle name="Comma 22 7 10" xfId="54246"/>
    <cellStyle name="Comma 22 7 2" xfId="7780"/>
    <cellStyle name="Comma 22 7 2 2" xfId="16187"/>
    <cellStyle name="Comma 22 7 2 2 2" xfId="41532"/>
    <cellStyle name="Comma 22 7 2 3" xfId="31846"/>
    <cellStyle name="Comma 22 7 2 4" xfId="21789"/>
    <cellStyle name="Comma 22 7 2 5" xfId="57046"/>
    <cellStyle name="Comma 22 7 3" xfId="4975"/>
    <cellStyle name="Comma 22 7 3 2" xfId="13383"/>
    <cellStyle name="Comma 22 7 3 2 2" xfId="43759"/>
    <cellStyle name="Comma 22 7 3 3" xfId="34073"/>
    <cellStyle name="Comma 22 7 3 4" xfId="24107"/>
    <cellStyle name="Comma 22 7 4" xfId="10583"/>
    <cellStyle name="Comma 22 7 4 2" xfId="45675"/>
    <cellStyle name="Comma 22 7 4 3" xfId="35989"/>
    <cellStyle name="Comma 22 7 4 4" xfId="26301"/>
    <cellStyle name="Comma 22 7 5" xfId="38731"/>
    <cellStyle name="Comma 22 7 6" xfId="29045"/>
    <cellStyle name="Comma 22 7 7" xfId="48420"/>
    <cellStyle name="Comma 22 7 8" xfId="51223"/>
    <cellStyle name="Comma 22 7 9" xfId="18989"/>
    <cellStyle name="Comma 22 8" xfId="2618"/>
    <cellStyle name="Comma 22 8 2" xfId="8241"/>
    <cellStyle name="Comma 22 8 2 2" xfId="16648"/>
    <cellStyle name="Comma 22 8 2 2 2" xfId="41993"/>
    <cellStyle name="Comma 22 8 2 3" xfId="32307"/>
    <cellStyle name="Comma 22 8 2 4" xfId="22250"/>
    <cellStyle name="Comma 22 8 2 5" xfId="57507"/>
    <cellStyle name="Comma 22 8 3" xfId="5436"/>
    <cellStyle name="Comma 22 8 3 2" xfId="13844"/>
    <cellStyle name="Comma 22 8 3 2 2" xfId="43760"/>
    <cellStyle name="Comma 22 8 3 3" xfId="34074"/>
    <cellStyle name="Comma 22 8 3 4" xfId="24108"/>
    <cellStyle name="Comma 22 8 4" xfId="11041"/>
    <cellStyle name="Comma 22 8 4 2" xfId="39189"/>
    <cellStyle name="Comma 22 8 5" xfId="29503"/>
    <cellStyle name="Comma 22 8 6" xfId="48879"/>
    <cellStyle name="Comma 22 8 7" xfId="51681"/>
    <cellStyle name="Comma 22 8 8" xfId="19447"/>
    <cellStyle name="Comma 22 8 9" xfId="54704"/>
    <cellStyle name="Comma 22 9" xfId="3046"/>
    <cellStyle name="Comma 22 9 2" xfId="8669"/>
    <cellStyle name="Comma 22 9 2 2" xfId="17076"/>
    <cellStyle name="Comma 22 9 2 2 2" xfId="42421"/>
    <cellStyle name="Comma 22 9 2 3" xfId="32735"/>
    <cellStyle name="Comma 22 9 2 4" xfId="22678"/>
    <cellStyle name="Comma 22 9 2 5" xfId="57935"/>
    <cellStyle name="Comma 22 9 3" xfId="5864"/>
    <cellStyle name="Comma 22 9 3 2" xfId="14272"/>
    <cellStyle name="Comma 22 9 3 3" xfId="39617"/>
    <cellStyle name="Comma 22 9 4" xfId="11469"/>
    <cellStyle name="Comma 22 9 4 2" xfId="29931"/>
    <cellStyle name="Comma 22 9 5" xfId="49307"/>
    <cellStyle name="Comma 22 9 6" xfId="52109"/>
    <cellStyle name="Comma 22 9 7" xfId="19875"/>
    <cellStyle name="Comma 22 9 8" xfId="55132"/>
    <cellStyle name="Comma 23" xfId="427"/>
    <cellStyle name="Comma 23 10" xfId="27573"/>
    <cellStyle name="Comma 23 11" xfId="46946"/>
    <cellStyle name="Comma 23 12" xfId="49751"/>
    <cellStyle name="Comma 23 13" xfId="17517"/>
    <cellStyle name="Comma 23 14" xfId="52774"/>
    <cellStyle name="Comma 23 2" xfId="428"/>
    <cellStyle name="Comma 23 2 10" xfId="25077"/>
    <cellStyle name="Comma 23 2 10 2" xfId="44473"/>
    <cellStyle name="Comma 23 2 10 3" xfId="34787"/>
    <cellStyle name="Comma 23 2 11" xfId="37260"/>
    <cellStyle name="Comma 23 2 12" xfId="27574"/>
    <cellStyle name="Comma 23 2 13" xfId="46947"/>
    <cellStyle name="Comma 23 2 14" xfId="49752"/>
    <cellStyle name="Comma 23 2 15" xfId="17518"/>
    <cellStyle name="Comma 23 2 16" xfId="52398"/>
    <cellStyle name="Comma 23 2 17" xfId="52775"/>
    <cellStyle name="Comma 23 2 2" xfId="1657"/>
    <cellStyle name="Comma 23 2 2 10" xfId="53821"/>
    <cellStyle name="Comma 23 2 2 2" xfId="7355"/>
    <cellStyle name="Comma 23 2 2 2 2" xfId="15762"/>
    <cellStyle name="Comma 23 2 2 2 2 2" xfId="46548"/>
    <cellStyle name="Comma 23 2 2 2 2 3" xfId="36862"/>
    <cellStyle name="Comma 23 2 2 2 2 4" xfId="27175"/>
    <cellStyle name="Comma 23 2 2 2 3" xfId="25958"/>
    <cellStyle name="Comma 23 2 2 2 3 2" xfId="45348"/>
    <cellStyle name="Comma 23 2 2 2 3 3" xfId="35662"/>
    <cellStyle name="Comma 23 2 2 2 4" xfId="41107"/>
    <cellStyle name="Comma 23 2 2 2 5" xfId="31421"/>
    <cellStyle name="Comma 23 2 2 2 6" xfId="21364"/>
    <cellStyle name="Comma 23 2 2 2 7" xfId="56621"/>
    <cellStyle name="Comma 23 2 2 3" xfId="4550"/>
    <cellStyle name="Comma 23 2 2 3 2" xfId="12958"/>
    <cellStyle name="Comma 23 2 2 3 2 2" xfId="45955"/>
    <cellStyle name="Comma 23 2 2 3 2 3" xfId="36269"/>
    <cellStyle name="Comma 23 2 2 3 2 4" xfId="26581"/>
    <cellStyle name="Comma 23 2 2 3 3" xfId="43761"/>
    <cellStyle name="Comma 23 2 2 3 4" xfId="34075"/>
    <cellStyle name="Comma 23 2 2 3 5" xfId="24109"/>
    <cellStyle name="Comma 23 2 2 4" xfId="10158"/>
    <cellStyle name="Comma 23 2 2 4 2" xfId="44755"/>
    <cellStyle name="Comma 23 2 2 4 3" xfId="35069"/>
    <cellStyle name="Comma 23 2 2 4 4" xfId="25360"/>
    <cellStyle name="Comma 23 2 2 5" xfId="38306"/>
    <cellStyle name="Comma 23 2 2 6" xfId="28620"/>
    <cellStyle name="Comma 23 2 2 7" xfId="47995"/>
    <cellStyle name="Comma 23 2 2 8" xfId="50798"/>
    <cellStyle name="Comma 23 2 2 9" xfId="18564"/>
    <cellStyle name="Comma 23 2 3" xfId="1058"/>
    <cellStyle name="Comma 23 2 3 10" xfId="53263"/>
    <cellStyle name="Comma 23 2 3 2" xfId="6797"/>
    <cellStyle name="Comma 23 2 3 2 2" xfId="15204"/>
    <cellStyle name="Comma 23 2 3 2 2 2" xfId="46272"/>
    <cellStyle name="Comma 23 2 3 2 2 3" xfId="36586"/>
    <cellStyle name="Comma 23 2 3 2 2 4" xfId="26899"/>
    <cellStyle name="Comma 23 2 3 2 3" xfId="40549"/>
    <cellStyle name="Comma 23 2 3 2 4" xfId="30863"/>
    <cellStyle name="Comma 23 2 3 2 5" xfId="20806"/>
    <cellStyle name="Comma 23 2 3 2 6" xfId="56063"/>
    <cellStyle name="Comma 23 2 3 3" xfId="3992"/>
    <cellStyle name="Comma 23 2 3 3 2" xfId="12400"/>
    <cellStyle name="Comma 23 2 3 3 2 2" xfId="43762"/>
    <cellStyle name="Comma 23 2 3 3 3" xfId="34076"/>
    <cellStyle name="Comma 23 2 3 3 4" xfId="24110"/>
    <cellStyle name="Comma 23 2 3 4" xfId="9600"/>
    <cellStyle name="Comma 23 2 3 4 2" xfId="45072"/>
    <cellStyle name="Comma 23 2 3 4 3" xfId="35386"/>
    <cellStyle name="Comma 23 2 3 4 4" xfId="25681"/>
    <cellStyle name="Comma 23 2 3 5" xfId="37748"/>
    <cellStyle name="Comma 23 2 3 6" xfId="28062"/>
    <cellStyle name="Comma 23 2 3 7" xfId="47437"/>
    <cellStyle name="Comma 23 2 3 8" xfId="50240"/>
    <cellStyle name="Comma 23 2 3 9" xfId="18006"/>
    <cellStyle name="Comma 23 2 4" xfId="2131"/>
    <cellStyle name="Comma 23 2 4 10" xfId="54251"/>
    <cellStyle name="Comma 23 2 4 2" xfId="7785"/>
    <cellStyle name="Comma 23 2 4 2 2" xfId="16192"/>
    <cellStyle name="Comma 23 2 4 2 2 2" xfId="41537"/>
    <cellStyle name="Comma 23 2 4 2 3" xfId="31851"/>
    <cellStyle name="Comma 23 2 4 2 4" xfId="21794"/>
    <cellStyle name="Comma 23 2 4 2 5" xfId="57051"/>
    <cellStyle name="Comma 23 2 4 3" xfId="4980"/>
    <cellStyle name="Comma 23 2 4 3 2" xfId="13388"/>
    <cellStyle name="Comma 23 2 4 3 2 2" xfId="43763"/>
    <cellStyle name="Comma 23 2 4 3 3" xfId="34077"/>
    <cellStyle name="Comma 23 2 4 3 4" xfId="24111"/>
    <cellStyle name="Comma 23 2 4 4" xfId="10588"/>
    <cellStyle name="Comma 23 2 4 4 2" xfId="45680"/>
    <cellStyle name="Comma 23 2 4 4 3" xfId="35994"/>
    <cellStyle name="Comma 23 2 4 4 4" xfId="26306"/>
    <cellStyle name="Comma 23 2 4 5" xfId="38736"/>
    <cellStyle name="Comma 23 2 4 6" xfId="29050"/>
    <cellStyle name="Comma 23 2 4 7" xfId="48425"/>
    <cellStyle name="Comma 23 2 4 8" xfId="51228"/>
    <cellStyle name="Comma 23 2 4 9" xfId="18994"/>
    <cellStyle name="Comma 23 2 5" xfId="2623"/>
    <cellStyle name="Comma 23 2 5 2" xfId="8246"/>
    <cellStyle name="Comma 23 2 5 2 2" xfId="16653"/>
    <cellStyle name="Comma 23 2 5 2 2 2" xfId="41998"/>
    <cellStyle name="Comma 23 2 5 2 3" xfId="32312"/>
    <cellStyle name="Comma 23 2 5 2 4" xfId="22255"/>
    <cellStyle name="Comma 23 2 5 2 5" xfId="57512"/>
    <cellStyle name="Comma 23 2 5 3" xfId="5441"/>
    <cellStyle name="Comma 23 2 5 3 2" xfId="13849"/>
    <cellStyle name="Comma 23 2 5 3 2 2" xfId="43764"/>
    <cellStyle name="Comma 23 2 5 3 3" xfId="34078"/>
    <cellStyle name="Comma 23 2 5 3 4" xfId="24112"/>
    <cellStyle name="Comma 23 2 5 4" xfId="11046"/>
    <cellStyle name="Comma 23 2 5 4 2" xfId="39194"/>
    <cellStyle name="Comma 23 2 5 5" xfId="29508"/>
    <cellStyle name="Comma 23 2 5 6" xfId="48884"/>
    <cellStyle name="Comma 23 2 5 7" xfId="51686"/>
    <cellStyle name="Comma 23 2 5 8" xfId="19452"/>
    <cellStyle name="Comma 23 2 5 9" xfId="54709"/>
    <cellStyle name="Comma 23 2 6" xfId="3051"/>
    <cellStyle name="Comma 23 2 6 2" xfId="8674"/>
    <cellStyle name="Comma 23 2 6 2 2" xfId="17081"/>
    <cellStyle name="Comma 23 2 6 2 2 2" xfId="42426"/>
    <cellStyle name="Comma 23 2 6 2 3" xfId="32740"/>
    <cellStyle name="Comma 23 2 6 2 4" xfId="22683"/>
    <cellStyle name="Comma 23 2 6 2 5" xfId="57940"/>
    <cellStyle name="Comma 23 2 6 3" xfId="5869"/>
    <cellStyle name="Comma 23 2 6 3 2" xfId="14277"/>
    <cellStyle name="Comma 23 2 6 3 3" xfId="39622"/>
    <cellStyle name="Comma 23 2 6 4" xfId="11474"/>
    <cellStyle name="Comma 23 2 6 4 2" xfId="29936"/>
    <cellStyle name="Comma 23 2 6 5" xfId="49312"/>
    <cellStyle name="Comma 23 2 6 6" xfId="52114"/>
    <cellStyle name="Comma 23 2 6 7" xfId="19880"/>
    <cellStyle name="Comma 23 2 6 8" xfId="55137"/>
    <cellStyle name="Comma 23 2 7" xfId="6308"/>
    <cellStyle name="Comma 23 2 7 2" xfId="14715"/>
    <cellStyle name="Comma 23 2 7 2 2" xfId="40060"/>
    <cellStyle name="Comma 23 2 7 3" xfId="30374"/>
    <cellStyle name="Comma 23 2 7 4" xfId="20317"/>
    <cellStyle name="Comma 23 2 7 5" xfId="55574"/>
    <cellStyle name="Comma 23 2 8" xfId="3503"/>
    <cellStyle name="Comma 23 2 8 2" xfId="11911"/>
    <cellStyle name="Comma 23 2 8 2 2" xfId="42710"/>
    <cellStyle name="Comma 23 2 8 3" xfId="33024"/>
    <cellStyle name="Comma 23 2 8 4" xfId="22967"/>
    <cellStyle name="Comma 23 2 9" xfId="9112"/>
    <cellStyle name="Comma 23 2 9 2" xfId="43014"/>
    <cellStyle name="Comma 23 2 9 3" xfId="33328"/>
    <cellStyle name="Comma 23 2 9 4" xfId="23271"/>
    <cellStyle name="Comma 23 3" xfId="1656"/>
    <cellStyle name="Comma 23 3 10" xfId="53820"/>
    <cellStyle name="Comma 23 3 2" xfId="7354"/>
    <cellStyle name="Comma 23 3 2 2" xfId="15761"/>
    <cellStyle name="Comma 23 3 2 2 2" xfId="46271"/>
    <cellStyle name="Comma 23 3 2 2 3" xfId="36585"/>
    <cellStyle name="Comma 23 3 2 2 4" xfId="26898"/>
    <cellStyle name="Comma 23 3 2 3" xfId="41106"/>
    <cellStyle name="Comma 23 3 2 4" xfId="31420"/>
    <cellStyle name="Comma 23 3 2 5" xfId="21363"/>
    <cellStyle name="Comma 23 3 2 6" xfId="56620"/>
    <cellStyle name="Comma 23 3 3" xfId="4549"/>
    <cellStyle name="Comma 23 3 3 2" xfId="12957"/>
    <cellStyle name="Comma 23 3 3 2 2" xfId="43765"/>
    <cellStyle name="Comma 23 3 3 3" xfId="34079"/>
    <cellStyle name="Comma 23 3 3 4" xfId="24113"/>
    <cellStyle name="Comma 23 3 4" xfId="10157"/>
    <cellStyle name="Comma 23 3 4 2" xfId="45071"/>
    <cellStyle name="Comma 23 3 4 3" xfId="35385"/>
    <cellStyle name="Comma 23 3 4 4" xfId="25680"/>
    <cellStyle name="Comma 23 3 5" xfId="38305"/>
    <cellStyle name="Comma 23 3 6" xfId="28619"/>
    <cellStyle name="Comma 23 3 7" xfId="47994"/>
    <cellStyle name="Comma 23 3 8" xfId="50797"/>
    <cellStyle name="Comma 23 3 9" xfId="18563"/>
    <cellStyle name="Comma 23 4" xfId="2130"/>
    <cellStyle name="Comma 23 4 10" xfId="54250"/>
    <cellStyle name="Comma 23 4 2" xfId="7784"/>
    <cellStyle name="Comma 23 4 2 2" xfId="16191"/>
    <cellStyle name="Comma 23 4 2 2 2" xfId="41536"/>
    <cellStyle name="Comma 23 4 2 3" xfId="31850"/>
    <cellStyle name="Comma 23 4 2 4" xfId="21793"/>
    <cellStyle name="Comma 23 4 2 5" xfId="57050"/>
    <cellStyle name="Comma 23 4 3" xfId="4979"/>
    <cellStyle name="Comma 23 4 3 2" xfId="13387"/>
    <cellStyle name="Comma 23 4 3 2 2" xfId="43766"/>
    <cellStyle name="Comma 23 4 3 3" xfId="34080"/>
    <cellStyle name="Comma 23 4 3 4" xfId="24114"/>
    <cellStyle name="Comma 23 4 4" xfId="10587"/>
    <cellStyle name="Comma 23 4 4 2" xfId="45679"/>
    <cellStyle name="Comma 23 4 4 3" xfId="35993"/>
    <cellStyle name="Comma 23 4 4 4" xfId="26305"/>
    <cellStyle name="Comma 23 4 5" xfId="38735"/>
    <cellStyle name="Comma 23 4 6" xfId="29049"/>
    <cellStyle name="Comma 23 4 7" xfId="48424"/>
    <cellStyle name="Comma 23 4 8" xfId="51227"/>
    <cellStyle name="Comma 23 4 9" xfId="18993"/>
    <cellStyle name="Comma 23 5" xfId="2622"/>
    <cellStyle name="Comma 23 5 2" xfId="8245"/>
    <cellStyle name="Comma 23 5 2 2" xfId="16652"/>
    <cellStyle name="Comma 23 5 2 2 2" xfId="41997"/>
    <cellStyle name="Comma 23 5 2 3" xfId="32311"/>
    <cellStyle name="Comma 23 5 2 4" xfId="22254"/>
    <cellStyle name="Comma 23 5 2 5" xfId="57511"/>
    <cellStyle name="Comma 23 5 3" xfId="5440"/>
    <cellStyle name="Comma 23 5 3 2" xfId="13848"/>
    <cellStyle name="Comma 23 5 3 3" xfId="39193"/>
    <cellStyle name="Comma 23 5 4" xfId="11045"/>
    <cellStyle name="Comma 23 5 4 2" xfId="29507"/>
    <cellStyle name="Comma 23 5 5" xfId="48883"/>
    <cellStyle name="Comma 23 5 6" xfId="51685"/>
    <cellStyle name="Comma 23 5 7" xfId="19451"/>
    <cellStyle name="Comma 23 5 8" xfId="54708"/>
    <cellStyle name="Comma 23 6" xfId="3050"/>
    <cellStyle name="Comma 23 6 2" xfId="8673"/>
    <cellStyle name="Comma 23 6 2 2" xfId="17080"/>
    <cellStyle name="Comma 23 6 2 2 2" xfId="42425"/>
    <cellStyle name="Comma 23 6 2 3" xfId="32739"/>
    <cellStyle name="Comma 23 6 2 4" xfId="22682"/>
    <cellStyle name="Comma 23 6 2 5" xfId="57939"/>
    <cellStyle name="Comma 23 6 3" xfId="5868"/>
    <cellStyle name="Comma 23 6 3 2" xfId="14276"/>
    <cellStyle name="Comma 23 6 3 3" xfId="39621"/>
    <cellStyle name="Comma 23 6 4" xfId="11473"/>
    <cellStyle name="Comma 23 6 4 2" xfId="29935"/>
    <cellStyle name="Comma 23 6 5" xfId="49311"/>
    <cellStyle name="Comma 23 6 6" xfId="52113"/>
    <cellStyle name="Comma 23 6 7" xfId="19879"/>
    <cellStyle name="Comma 23 6 8" xfId="55136"/>
    <cellStyle name="Comma 23 7" xfId="6307"/>
    <cellStyle name="Comma 23 7 2" xfId="14714"/>
    <cellStyle name="Comma 23 7 2 2" xfId="40059"/>
    <cellStyle name="Comma 23 7 3" xfId="30373"/>
    <cellStyle name="Comma 23 7 4" xfId="20316"/>
    <cellStyle name="Comma 23 7 5" xfId="55573"/>
    <cellStyle name="Comma 23 8" xfId="3502"/>
    <cellStyle name="Comma 23 8 2" xfId="11910"/>
    <cellStyle name="Comma 23 8 2 2" xfId="44472"/>
    <cellStyle name="Comma 23 8 3" xfId="34786"/>
    <cellStyle name="Comma 23 8 4" xfId="25076"/>
    <cellStyle name="Comma 23 9" xfId="9111"/>
    <cellStyle name="Comma 23 9 2" xfId="37259"/>
    <cellStyle name="Comma 24" xfId="429"/>
    <cellStyle name="Comma 24 10" xfId="3504"/>
    <cellStyle name="Comma 24 10 2" xfId="11912"/>
    <cellStyle name="Comma 24 10 2 2" xfId="42711"/>
    <cellStyle name="Comma 24 10 3" xfId="33025"/>
    <cellStyle name="Comma 24 10 4" xfId="22968"/>
    <cellStyle name="Comma 24 11" xfId="9113"/>
    <cellStyle name="Comma 24 11 2" xfId="43015"/>
    <cellStyle name="Comma 24 11 3" xfId="33329"/>
    <cellStyle name="Comma 24 11 4" xfId="23272"/>
    <cellStyle name="Comma 24 12" xfId="25078"/>
    <cellStyle name="Comma 24 12 2" xfId="44474"/>
    <cellStyle name="Comma 24 12 3" xfId="34788"/>
    <cellStyle name="Comma 24 13" xfId="37261"/>
    <cellStyle name="Comma 24 14" xfId="27575"/>
    <cellStyle name="Comma 24 15" xfId="46948"/>
    <cellStyle name="Comma 24 16" xfId="49753"/>
    <cellStyle name="Comma 24 17" xfId="17519"/>
    <cellStyle name="Comma 24 18" xfId="52399"/>
    <cellStyle name="Comma 24 19" xfId="52776"/>
    <cellStyle name="Comma 24 2" xfId="430"/>
    <cellStyle name="Comma 24 2 10" xfId="46949"/>
    <cellStyle name="Comma 24 2 11" xfId="49754"/>
    <cellStyle name="Comma 24 2 12" xfId="17520"/>
    <cellStyle name="Comma 24 2 13" xfId="52777"/>
    <cellStyle name="Comma 24 2 2" xfId="1659"/>
    <cellStyle name="Comma 24 2 2 10" xfId="53823"/>
    <cellStyle name="Comma 24 2 2 2" xfId="7357"/>
    <cellStyle name="Comma 24 2 2 2 2" xfId="15764"/>
    <cellStyle name="Comma 24 2 2 2 2 2" xfId="46274"/>
    <cellStyle name="Comma 24 2 2 2 2 3" xfId="36588"/>
    <cellStyle name="Comma 24 2 2 2 2 4" xfId="26901"/>
    <cellStyle name="Comma 24 2 2 2 3" xfId="41109"/>
    <cellStyle name="Comma 24 2 2 2 4" xfId="31423"/>
    <cellStyle name="Comma 24 2 2 2 5" xfId="21366"/>
    <cellStyle name="Comma 24 2 2 2 6" xfId="56623"/>
    <cellStyle name="Comma 24 2 2 3" xfId="4552"/>
    <cellStyle name="Comma 24 2 2 3 2" xfId="12960"/>
    <cellStyle name="Comma 24 2 2 3 2 2" xfId="43767"/>
    <cellStyle name="Comma 24 2 2 3 3" xfId="34081"/>
    <cellStyle name="Comma 24 2 2 3 4" xfId="24115"/>
    <cellStyle name="Comma 24 2 2 4" xfId="10160"/>
    <cellStyle name="Comma 24 2 2 4 2" xfId="45074"/>
    <cellStyle name="Comma 24 2 2 4 3" xfId="35388"/>
    <cellStyle name="Comma 24 2 2 4 4" xfId="25683"/>
    <cellStyle name="Comma 24 2 2 5" xfId="38308"/>
    <cellStyle name="Comma 24 2 2 6" xfId="28622"/>
    <cellStyle name="Comma 24 2 2 7" xfId="47997"/>
    <cellStyle name="Comma 24 2 2 8" xfId="50800"/>
    <cellStyle name="Comma 24 2 2 9" xfId="18566"/>
    <cellStyle name="Comma 24 2 3" xfId="2133"/>
    <cellStyle name="Comma 24 2 3 10" xfId="54253"/>
    <cellStyle name="Comma 24 2 3 2" xfId="7787"/>
    <cellStyle name="Comma 24 2 3 2 2" xfId="16194"/>
    <cellStyle name="Comma 24 2 3 2 2 2" xfId="41539"/>
    <cellStyle name="Comma 24 2 3 2 3" xfId="31853"/>
    <cellStyle name="Comma 24 2 3 2 4" xfId="21796"/>
    <cellStyle name="Comma 24 2 3 2 5" xfId="57053"/>
    <cellStyle name="Comma 24 2 3 3" xfId="4982"/>
    <cellStyle name="Comma 24 2 3 3 2" xfId="13390"/>
    <cellStyle name="Comma 24 2 3 3 2 2" xfId="43768"/>
    <cellStyle name="Comma 24 2 3 3 3" xfId="34082"/>
    <cellStyle name="Comma 24 2 3 3 4" xfId="24116"/>
    <cellStyle name="Comma 24 2 3 4" xfId="10590"/>
    <cellStyle name="Comma 24 2 3 4 2" xfId="45682"/>
    <cellStyle name="Comma 24 2 3 4 3" xfId="35996"/>
    <cellStyle name="Comma 24 2 3 4 4" xfId="26308"/>
    <cellStyle name="Comma 24 2 3 5" xfId="38738"/>
    <cellStyle name="Comma 24 2 3 6" xfId="29052"/>
    <cellStyle name="Comma 24 2 3 7" xfId="48427"/>
    <cellStyle name="Comma 24 2 3 8" xfId="51230"/>
    <cellStyle name="Comma 24 2 3 9" xfId="18996"/>
    <cellStyle name="Comma 24 2 4" xfId="2625"/>
    <cellStyle name="Comma 24 2 4 2" xfId="8248"/>
    <cellStyle name="Comma 24 2 4 2 2" xfId="16655"/>
    <cellStyle name="Comma 24 2 4 2 2 2" xfId="42000"/>
    <cellStyle name="Comma 24 2 4 2 3" xfId="32314"/>
    <cellStyle name="Comma 24 2 4 2 4" xfId="22257"/>
    <cellStyle name="Comma 24 2 4 2 5" xfId="57514"/>
    <cellStyle name="Comma 24 2 4 3" xfId="5443"/>
    <cellStyle name="Comma 24 2 4 3 2" xfId="13851"/>
    <cellStyle name="Comma 24 2 4 3 3" xfId="39196"/>
    <cellStyle name="Comma 24 2 4 4" xfId="11048"/>
    <cellStyle name="Comma 24 2 4 4 2" xfId="29510"/>
    <cellStyle name="Comma 24 2 4 5" xfId="48886"/>
    <cellStyle name="Comma 24 2 4 6" xfId="51688"/>
    <cellStyle name="Comma 24 2 4 7" xfId="19454"/>
    <cellStyle name="Comma 24 2 4 8" xfId="54711"/>
    <cellStyle name="Comma 24 2 5" xfId="3053"/>
    <cellStyle name="Comma 24 2 5 2" xfId="8676"/>
    <cellStyle name="Comma 24 2 5 2 2" xfId="17083"/>
    <cellStyle name="Comma 24 2 5 2 2 2" xfId="42428"/>
    <cellStyle name="Comma 24 2 5 2 3" xfId="32742"/>
    <cellStyle name="Comma 24 2 5 2 4" xfId="22685"/>
    <cellStyle name="Comma 24 2 5 2 5" xfId="57942"/>
    <cellStyle name="Comma 24 2 5 3" xfId="5871"/>
    <cellStyle name="Comma 24 2 5 3 2" xfId="14279"/>
    <cellStyle name="Comma 24 2 5 3 3" xfId="39624"/>
    <cellStyle name="Comma 24 2 5 4" xfId="11476"/>
    <cellStyle name="Comma 24 2 5 4 2" xfId="29938"/>
    <cellStyle name="Comma 24 2 5 5" xfId="49314"/>
    <cellStyle name="Comma 24 2 5 6" xfId="52116"/>
    <cellStyle name="Comma 24 2 5 7" xfId="19882"/>
    <cellStyle name="Comma 24 2 5 8" xfId="55139"/>
    <cellStyle name="Comma 24 2 6" xfId="6310"/>
    <cellStyle name="Comma 24 2 6 2" xfId="14717"/>
    <cellStyle name="Comma 24 2 6 2 2" xfId="40062"/>
    <cellStyle name="Comma 24 2 6 3" xfId="30376"/>
    <cellStyle name="Comma 24 2 6 4" xfId="20319"/>
    <cellStyle name="Comma 24 2 6 5" xfId="55576"/>
    <cellStyle name="Comma 24 2 7" xfId="3505"/>
    <cellStyle name="Comma 24 2 7 2" xfId="11913"/>
    <cellStyle name="Comma 24 2 7 2 2" xfId="44475"/>
    <cellStyle name="Comma 24 2 7 3" xfId="34789"/>
    <cellStyle name="Comma 24 2 7 4" xfId="25079"/>
    <cellStyle name="Comma 24 2 8" xfId="9114"/>
    <cellStyle name="Comma 24 2 8 2" xfId="37262"/>
    <cellStyle name="Comma 24 2 9" xfId="27576"/>
    <cellStyle name="Comma 24 3" xfId="1658"/>
    <cellStyle name="Comma 24 3 10" xfId="47996"/>
    <cellStyle name="Comma 24 3 11" xfId="50799"/>
    <cellStyle name="Comma 24 3 12" xfId="18565"/>
    <cellStyle name="Comma 24 3 13" xfId="53822"/>
    <cellStyle name="Comma 24 3 2" xfId="2132"/>
    <cellStyle name="Comma 24 3 2 2" xfId="7786"/>
    <cellStyle name="Comma 24 3 2 2 2" xfId="16193"/>
    <cellStyle name="Comma 24 3 2 2 2 2" xfId="46549"/>
    <cellStyle name="Comma 24 3 2 2 2 3" xfId="36863"/>
    <cellStyle name="Comma 24 3 2 2 2 4" xfId="27176"/>
    <cellStyle name="Comma 24 3 2 2 3" xfId="41538"/>
    <cellStyle name="Comma 24 3 2 2 4" xfId="31852"/>
    <cellStyle name="Comma 24 3 2 2 5" xfId="21795"/>
    <cellStyle name="Comma 24 3 2 2 6" xfId="57052"/>
    <cellStyle name="Comma 24 3 2 3" xfId="4981"/>
    <cellStyle name="Comma 24 3 2 3 2" xfId="13389"/>
    <cellStyle name="Comma 24 3 2 3 2 2" xfId="45349"/>
    <cellStyle name="Comma 24 3 2 3 3" xfId="35663"/>
    <cellStyle name="Comma 24 3 2 3 4" xfId="25959"/>
    <cellStyle name="Comma 24 3 2 4" xfId="10589"/>
    <cellStyle name="Comma 24 3 2 4 2" xfId="38737"/>
    <cellStyle name="Comma 24 3 2 5" xfId="29051"/>
    <cellStyle name="Comma 24 3 2 6" xfId="48426"/>
    <cellStyle name="Comma 24 3 2 7" xfId="51229"/>
    <cellStyle name="Comma 24 3 2 8" xfId="18995"/>
    <cellStyle name="Comma 24 3 2 9" xfId="54252"/>
    <cellStyle name="Comma 24 3 3" xfId="2624"/>
    <cellStyle name="Comma 24 3 3 2" xfId="8247"/>
    <cellStyle name="Comma 24 3 3 2 2" xfId="16654"/>
    <cellStyle name="Comma 24 3 3 2 2 2" xfId="41999"/>
    <cellStyle name="Comma 24 3 3 2 3" xfId="32313"/>
    <cellStyle name="Comma 24 3 3 2 4" xfId="22256"/>
    <cellStyle name="Comma 24 3 3 2 5" xfId="57513"/>
    <cellStyle name="Comma 24 3 3 3" xfId="5442"/>
    <cellStyle name="Comma 24 3 3 3 2" xfId="13850"/>
    <cellStyle name="Comma 24 3 3 3 2 2" xfId="45956"/>
    <cellStyle name="Comma 24 3 3 3 3" xfId="36270"/>
    <cellStyle name="Comma 24 3 3 3 4" xfId="26582"/>
    <cellStyle name="Comma 24 3 3 4" xfId="11047"/>
    <cellStyle name="Comma 24 3 3 4 2" xfId="39195"/>
    <cellStyle name="Comma 24 3 3 5" xfId="29509"/>
    <cellStyle name="Comma 24 3 3 6" xfId="48885"/>
    <cellStyle name="Comma 24 3 3 7" xfId="51687"/>
    <cellStyle name="Comma 24 3 3 8" xfId="19453"/>
    <cellStyle name="Comma 24 3 3 9" xfId="54710"/>
    <cellStyle name="Comma 24 3 4" xfId="3052"/>
    <cellStyle name="Comma 24 3 4 2" xfId="8675"/>
    <cellStyle name="Comma 24 3 4 2 2" xfId="17082"/>
    <cellStyle name="Comma 24 3 4 2 2 2" xfId="42427"/>
    <cellStyle name="Comma 24 3 4 2 3" xfId="32741"/>
    <cellStyle name="Comma 24 3 4 2 4" xfId="22684"/>
    <cellStyle name="Comma 24 3 4 2 5" xfId="57941"/>
    <cellStyle name="Comma 24 3 4 3" xfId="5870"/>
    <cellStyle name="Comma 24 3 4 3 2" xfId="14278"/>
    <cellStyle name="Comma 24 3 4 3 3" xfId="39623"/>
    <cellStyle name="Comma 24 3 4 4" xfId="11475"/>
    <cellStyle name="Comma 24 3 4 4 2" xfId="29937"/>
    <cellStyle name="Comma 24 3 4 5" xfId="49313"/>
    <cellStyle name="Comma 24 3 4 6" xfId="52115"/>
    <cellStyle name="Comma 24 3 4 7" xfId="19881"/>
    <cellStyle name="Comma 24 3 4 8" xfId="55138"/>
    <cellStyle name="Comma 24 3 5" xfId="7356"/>
    <cellStyle name="Comma 24 3 5 2" xfId="15763"/>
    <cellStyle name="Comma 24 3 5 2 2" xfId="41108"/>
    <cellStyle name="Comma 24 3 5 3" xfId="31422"/>
    <cellStyle name="Comma 24 3 5 4" xfId="21365"/>
    <cellStyle name="Comma 24 3 5 5" xfId="56622"/>
    <cellStyle name="Comma 24 3 6" xfId="4551"/>
    <cellStyle name="Comma 24 3 6 2" xfId="12959"/>
    <cellStyle name="Comma 24 3 6 2 2" xfId="43769"/>
    <cellStyle name="Comma 24 3 6 3" xfId="34083"/>
    <cellStyle name="Comma 24 3 6 4" xfId="24117"/>
    <cellStyle name="Comma 24 3 7" xfId="10159"/>
    <cellStyle name="Comma 24 3 7 2" xfId="44756"/>
    <cellStyle name="Comma 24 3 7 3" xfId="35070"/>
    <cellStyle name="Comma 24 3 7 4" xfId="25361"/>
    <cellStyle name="Comma 24 3 8" xfId="38307"/>
    <cellStyle name="Comma 24 3 9" xfId="28621"/>
    <cellStyle name="Comma 24 4" xfId="1369"/>
    <cellStyle name="Comma 24 4 10" xfId="53560"/>
    <cellStyle name="Comma 24 4 2" xfId="7094"/>
    <cellStyle name="Comma 24 4 2 2" xfId="15501"/>
    <cellStyle name="Comma 24 4 2 2 2" xfId="46273"/>
    <cellStyle name="Comma 24 4 2 2 3" xfId="36587"/>
    <cellStyle name="Comma 24 4 2 2 4" xfId="26900"/>
    <cellStyle name="Comma 24 4 2 3" xfId="40846"/>
    <cellStyle name="Comma 24 4 2 4" xfId="31160"/>
    <cellStyle name="Comma 24 4 2 5" xfId="21103"/>
    <cellStyle name="Comma 24 4 2 6" xfId="56360"/>
    <cellStyle name="Comma 24 4 3" xfId="4289"/>
    <cellStyle name="Comma 24 4 3 2" xfId="12697"/>
    <cellStyle name="Comma 24 4 3 2 2" xfId="43770"/>
    <cellStyle name="Comma 24 4 3 3" xfId="34084"/>
    <cellStyle name="Comma 24 4 3 4" xfId="24118"/>
    <cellStyle name="Comma 24 4 4" xfId="9897"/>
    <cellStyle name="Comma 24 4 4 2" xfId="45073"/>
    <cellStyle name="Comma 24 4 4 3" xfId="35387"/>
    <cellStyle name="Comma 24 4 4 4" xfId="25682"/>
    <cellStyle name="Comma 24 4 5" xfId="38045"/>
    <cellStyle name="Comma 24 4 6" xfId="28359"/>
    <cellStyle name="Comma 24 4 7" xfId="47734"/>
    <cellStyle name="Comma 24 4 8" xfId="50537"/>
    <cellStyle name="Comma 24 4 9" xfId="18303"/>
    <cellStyle name="Comma 24 5" xfId="1059"/>
    <cellStyle name="Comma 24 5 10" xfId="53264"/>
    <cellStyle name="Comma 24 5 2" xfId="6798"/>
    <cellStyle name="Comma 24 5 2 2" xfId="15205"/>
    <cellStyle name="Comma 24 5 2 2 2" xfId="40550"/>
    <cellStyle name="Comma 24 5 2 3" xfId="30864"/>
    <cellStyle name="Comma 24 5 2 4" xfId="20807"/>
    <cellStyle name="Comma 24 5 2 5" xfId="56064"/>
    <cellStyle name="Comma 24 5 3" xfId="3993"/>
    <cellStyle name="Comma 24 5 3 2" xfId="12401"/>
    <cellStyle name="Comma 24 5 3 2 2" xfId="43771"/>
    <cellStyle name="Comma 24 5 3 3" xfId="34085"/>
    <cellStyle name="Comma 24 5 3 4" xfId="24119"/>
    <cellStyle name="Comma 24 5 4" xfId="9601"/>
    <cellStyle name="Comma 24 5 4 2" xfId="45681"/>
    <cellStyle name="Comma 24 5 4 3" xfId="35995"/>
    <cellStyle name="Comma 24 5 4 4" xfId="26307"/>
    <cellStyle name="Comma 24 5 5" xfId="37749"/>
    <cellStyle name="Comma 24 5 6" xfId="28063"/>
    <cellStyle name="Comma 24 5 7" xfId="47438"/>
    <cellStyle name="Comma 24 5 8" xfId="50241"/>
    <cellStyle name="Comma 24 5 9" xfId="18007"/>
    <cellStyle name="Comma 24 6" xfId="1870"/>
    <cellStyle name="Comma 24 6 2" xfId="7524"/>
    <cellStyle name="Comma 24 6 2 2" xfId="15931"/>
    <cellStyle name="Comma 24 6 2 2 2" xfId="41276"/>
    <cellStyle name="Comma 24 6 2 3" xfId="31590"/>
    <cellStyle name="Comma 24 6 2 4" xfId="21533"/>
    <cellStyle name="Comma 24 6 2 5" xfId="56790"/>
    <cellStyle name="Comma 24 6 3" xfId="4719"/>
    <cellStyle name="Comma 24 6 3 2" xfId="13127"/>
    <cellStyle name="Comma 24 6 3 3" xfId="38475"/>
    <cellStyle name="Comma 24 6 4" xfId="10327"/>
    <cellStyle name="Comma 24 6 4 2" xfId="28789"/>
    <cellStyle name="Comma 24 6 5" xfId="48164"/>
    <cellStyle name="Comma 24 6 6" xfId="50967"/>
    <cellStyle name="Comma 24 6 7" xfId="18733"/>
    <cellStyle name="Comma 24 6 8" xfId="53990"/>
    <cellStyle name="Comma 24 7" xfId="2362"/>
    <cellStyle name="Comma 24 7 2" xfId="7985"/>
    <cellStyle name="Comma 24 7 2 2" xfId="16392"/>
    <cellStyle name="Comma 24 7 2 2 2" xfId="41737"/>
    <cellStyle name="Comma 24 7 2 3" xfId="32051"/>
    <cellStyle name="Comma 24 7 2 4" xfId="21994"/>
    <cellStyle name="Comma 24 7 2 5" xfId="57251"/>
    <cellStyle name="Comma 24 7 3" xfId="5180"/>
    <cellStyle name="Comma 24 7 3 2" xfId="13588"/>
    <cellStyle name="Comma 24 7 3 3" xfId="38933"/>
    <cellStyle name="Comma 24 7 4" xfId="10785"/>
    <cellStyle name="Comma 24 7 4 2" xfId="29247"/>
    <cellStyle name="Comma 24 7 5" xfId="48623"/>
    <cellStyle name="Comma 24 7 6" xfId="51425"/>
    <cellStyle name="Comma 24 7 7" xfId="19191"/>
    <cellStyle name="Comma 24 7 8" xfId="54448"/>
    <cellStyle name="Comma 24 8" xfId="2790"/>
    <cellStyle name="Comma 24 8 2" xfId="8413"/>
    <cellStyle name="Comma 24 8 2 2" xfId="16820"/>
    <cellStyle name="Comma 24 8 2 2 2" xfId="42165"/>
    <cellStyle name="Comma 24 8 2 3" xfId="32479"/>
    <cellStyle name="Comma 24 8 2 4" xfId="22422"/>
    <cellStyle name="Comma 24 8 2 5" xfId="57679"/>
    <cellStyle name="Comma 24 8 3" xfId="5608"/>
    <cellStyle name="Comma 24 8 3 2" xfId="14016"/>
    <cellStyle name="Comma 24 8 3 3" xfId="39361"/>
    <cellStyle name="Comma 24 8 4" xfId="11213"/>
    <cellStyle name="Comma 24 8 4 2" xfId="29675"/>
    <cellStyle name="Comma 24 8 5" xfId="49051"/>
    <cellStyle name="Comma 24 8 6" xfId="51853"/>
    <cellStyle name="Comma 24 8 7" xfId="19619"/>
    <cellStyle name="Comma 24 8 8" xfId="54876"/>
    <cellStyle name="Comma 24 9" xfId="6309"/>
    <cellStyle name="Comma 24 9 2" xfId="14716"/>
    <cellStyle name="Comma 24 9 2 2" xfId="40061"/>
    <cellStyle name="Comma 24 9 3" xfId="30375"/>
    <cellStyle name="Comma 24 9 4" xfId="20318"/>
    <cellStyle name="Comma 24 9 5" xfId="55575"/>
    <cellStyle name="Comma 25" xfId="431"/>
    <cellStyle name="Comma 25 10" xfId="9115"/>
    <cellStyle name="Comma 25 10 2" xfId="43017"/>
    <cellStyle name="Comma 25 10 3" xfId="33331"/>
    <cellStyle name="Comma 25 10 4" xfId="23274"/>
    <cellStyle name="Comma 25 11" xfId="25080"/>
    <cellStyle name="Comma 25 11 2" xfId="44476"/>
    <cellStyle name="Comma 25 11 3" xfId="34790"/>
    <cellStyle name="Comma 25 12" xfId="37263"/>
    <cellStyle name="Comma 25 13" xfId="27577"/>
    <cellStyle name="Comma 25 14" xfId="46950"/>
    <cellStyle name="Comma 25 15" xfId="49755"/>
    <cellStyle name="Comma 25 16" xfId="17521"/>
    <cellStyle name="Comma 25 17" xfId="52400"/>
    <cellStyle name="Comma 25 18" xfId="52778"/>
    <cellStyle name="Comma 25 2" xfId="432"/>
    <cellStyle name="Comma 25 2 10" xfId="46951"/>
    <cellStyle name="Comma 25 2 11" xfId="49756"/>
    <cellStyle name="Comma 25 2 12" xfId="17522"/>
    <cellStyle name="Comma 25 2 13" xfId="52779"/>
    <cellStyle name="Comma 25 2 2" xfId="1661"/>
    <cellStyle name="Comma 25 2 2 10" xfId="53825"/>
    <cellStyle name="Comma 25 2 2 2" xfId="7359"/>
    <cellStyle name="Comma 25 2 2 2 2" xfId="15766"/>
    <cellStyle name="Comma 25 2 2 2 2 2" xfId="46276"/>
    <cellStyle name="Comma 25 2 2 2 2 3" xfId="36590"/>
    <cellStyle name="Comma 25 2 2 2 2 4" xfId="26903"/>
    <cellStyle name="Comma 25 2 2 2 3" xfId="41111"/>
    <cellStyle name="Comma 25 2 2 2 4" xfId="31425"/>
    <cellStyle name="Comma 25 2 2 2 5" xfId="21368"/>
    <cellStyle name="Comma 25 2 2 2 6" xfId="56625"/>
    <cellStyle name="Comma 25 2 2 3" xfId="4554"/>
    <cellStyle name="Comma 25 2 2 3 2" xfId="12962"/>
    <cellStyle name="Comma 25 2 2 3 2 2" xfId="43772"/>
    <cellStyle name="Comma 25 2 2 3 3" xfId="34086"/>
    <cellStyle name="Comma 25 2 2 3 4" xfId="24120"/>
    <cellStyle name="Comma 25 2 2 4" xfId="10162"/>
    <cellStyle name="Comma 25 2 2 4 2" xfId="45076"/>
    <cellStyle name="Comma 25 2 2 4 3" xfId="35390"/>
    <cellStyle name="Comma 25 2 2 4 4" xfId="25685"/>
    <cellStyle name="Comma 25 2 2 5" xfId="38310"/>
    <cellStyle name="Comma 25 2 2 6" xfId="28624"/>
    <cellStyle name="Comma 25 2 2 7" xfId="47999"/>
    <cellStyle name="Comma 25 2 2 8" xfId="50802"/>
    <cellStyle name="Comma 25 2 2 9" xfId="18568"/>
    <cellStyle name="Comma 25 2 3" xfId="2135"/>
    <cellStyle name="Comma 25 2 3 10" xfId="54255"/>
    <cellStyle name="Comma 25 2 3 2" xfId="7789"/>
    <cellStyle name="Comma 25 2 3 2 2" xfId="16196"/>
    <cellStyle name="Comma 25 2 3 2 2 2" xfId="41541"/>
    <cellStyle name="Comma 25 2 3 2 3" xfId="31855"/>
    <cellStyle name="Comma 25 2 3 2 4" xfId="21798"/>
    <cellStyle name="Comma 25 2 3 2 5" xfId="57055"/>
    <cellStyle name="Comma 25 2 3 3" xfId="4984"/>
    <cellStyle name="Comma 25 2 3 3 2" xfId="13392"/>
    <cellStyle name="Comma 25 2 3 3 2 2" xfId="43773"/>
    <cellStyle name="Comma 25 2 3 3 3" xfId="34087"/>
    <cellStyle name="Comma 25 2 3 3 4" xfId="24121"/>
    <cellStyle name="Comma 25 2 3 4" xfId="10592"/>
    <cellStyle name="Comma 25 2 3 4 2" xfId="45684"/>
    <cellStyle name="Comma 25 2 3 4 3" xfId="35998"/>
    <cellStyle name="Comma 25 2 3 4 4" xfId="26310"/>
    <cellStyle name="Comma 25 2 3 5" xfId="38740"/>
    <cellStyle name="Comma 25 2 3 6" xfId="29054"/>
    <cellStyle name="Comma 25 2 3 7" xfId="48429"/>
    <cellStyle name="Comma 25 2 3 8" xfId="51232"/>
    <cellStyle name="Comma 25 2 3 9" xfId="18998"/>
    <cellStyle name="Comma 25 2 4" xfId="2627"/>
    <cellStyle name="Comma 25 2 4 2" xfId="8250"/>
    <cellStyle name="Comma 25 2 4 2 2" xfId="16657"/>
    <cellStyle name="Comma 25 2 4 2 2 2" xfId="42002"/>
    <cellStyle name="Comma 25 2 4 2 3" xfId="32316"/>
    <cellStyle name="Comma 25 2 4 2 4" xfId="22259"/>
    <cellStyle name="Comma 25 2 4 2 5" xfId="57516"/>
    <cellStyle name="Comma 25 2 4 3" xfId="5445"/>
    <cellStyle name="Comma 25 2 4 3 2" xfId="13853"/>
    <cellStyle name="Comma 25 2 4 3 3" xfId="39198"/>
    <cellStyle name="Comma 25 2 4 4" xfId="11050"/>
    <cellStyle name="Comma 25 2 4 4 2" xfId="29512"/>
    <cellStyle name="Comma 25 2 4 5" xfId="48888"/>
    <cellStyle name="Comma 25 2 4 6" xfId="51690"/>
    <cellStyle name="Comma 25 2 4 7" xfId="19456"/>
    <cellStyle name="Comma 25 2 4 8" xfId="54713"/>
    <cellStyle name="Comma 25 2 5" xfId="3055"/>
    <cellStyle name="Comma 25 2 5 2" xfId="8678"/>
    <cellStyle name="Comma 25 2 5 2 2" xfId="17085"/>
    <cellStyle name="Comma 25 2 5 2 2 2" xfId="42430"/>
    <cellStyle name="Comma 25 2 5 2 3" xfId="32744"/>
    <cellStyle name="Comma 25 2 5 2 4" xfId="22687"/>
    <cellStyle name="Comma 25 2 5 2 5" xfId="57944"/>
    <cellStyle name="Comma 25 2 5 3" xfId="5873"/>
    <cellStyle name="Comma 25 2 5 3 2" xfId="14281"/>
    <cellStyle name="Comma 25 2 5 3 3" xfId="39626"/>
    <cellStyle name="Comma 25 2 5 4" xfId="11478"/>
    <cellStyle name="Comma 25 2 5 4 2" xfId="29940"/>
    <cellStyle name="Comma 25 2 5 5" xfId="49316"/>
    <cellStyle name="Comma 25 2 5 6" xfId="52118"/>
    <cellStyle name="Comma 25 2 5 7" xfId="19884"/>
    <cellStyle name="Comma 25 2 5 8" xfId="55141"/>
    <cellStyle name="Comma 25 2 6" xfId="6312"/>
    <cellStyle name="Comma 25 2 6 2" xfId="14719"/>
    <cellStyle name="Comma 25 2 6 2 2" xfId="40064"/>
    <cellStyle name="Comma 25 2 6 3" xfId="30378"/>
    <cellStyle name="Comma 25 2 6 4" xfId="20321"/>
    <cellStyle name="Comma 25 2 6 5" xfId="55578"/>
    <cellStyle name="Comma 25 2 7" xfId="3507"/>
    <cellStyle name="Comma 25 2 7 2" xfId="11915"/>
    <cellStyle name="Comma 25 2 7 2 2" xfId="44477"/>
    <cellStyle name="Comma 25 2 7 3" xfId="34791"/>
    <cellStyle name="Comma 25 2 7 4" xfId="25081"/>
    <cellStyle name="Comma 25 2 8" xfId="9116"/>
    <cellStyle name="Comma 25 2 8 2" xfId="37264"/>
    <cellStyle name="Comma 25 2 9" xfId="27578"/>
    <cellStyle name="Comma 25 3" xfId="1660"/>
    <cellStyle name="Comma 25 3 10" xfId="53824"/>
    <cellStyle name="Comma 25 3 2" xfId="7358"/>
    <cellStyle name="Comma 25 3 2 2" xfId="15765"/>
    <cellStyle name="Comma 25 3 2 2 2" xfId="46550"/>
    <cellStyle name="Comma 25 3 2 2 3" xfId="36864"/>
    <cellStyle name="Comma 25 3 2 2 4" xfId="27177"/>
    <cellStyle name="Comma 25 3 2 3" xfId="25960"/>
    <cellStyle name="Comma 25 3 2 3 2" xfId="45350"/>
    <cellStyle name="Comma 25 3 2 3 3" xfId="35664"/>
    <cellStyle name="Comma 25 3 2 4" xfId="41110"/>
    <cellStyle name="Comma 25 3 2 5" xfId="31424"/>
    <cellStyle name="Comma 25 3 2 6" xfId="21367"/>
    <cellStyle name="Comma 25 3 2 7" xfId="56624"/>
    <cellStyle name="Comma 25 3 3" xfId="4553"/>
    <cellStyle name="Comma 25 3 3 2" xfId="12961"/>
    <cellStyle name="Comma 25 3 3 2 2" xfId="45957"/>
    <cellStyle name="Comma 25 3 3 2 3" xfId="36271"/>
    <cellStyle name="Comma 25 3 3 2 4" xfId="26583"/>
    <cellStyle name="Comma 25 3 3 3" xfId="43774"/>
    <cellStyle name="Comma 25 3 3 4" xfId="34088"/>
    <cellStyle name="Comma 25 3 3 5" xfId="24122"/>
    <cellStyle name="Comma 25 3 4" xfId="10161"/>
    <cellStyle name="Comma 25 3 4 2" xfId="44757"/>
    <cellStyle name="Comma 25 3 4 3" xfId="35071"/>
    <cellStyle name="Comma 25 3 4 4" xfId="25362"/>
    <cellStyle name="Comma 25 3 5" xfId="38309"/>
    <cellStyle name="Comma 25 3 6" xfId="28623"/>
    <cellStyle name="Comma 25 3 7" xfId="47998"/>
    <cellStyle name="Comma 25 3 8" xfId="50801"/>
    <cellStyle name="Comma 25 3 9" xfId="18567"/>
    <cellStyle name="Comma 25 4" xfId="1060"/>
    <cellStyle name="Comma 25 4 10" xfId="53265"/>
    <cellStyle name="Comma 25 4 2" xfId="6799"/>
    <cellStyle name="Comma 25 4 2 2" xfId="15206"/>
    <cellStyle name="Comma 25 4 2 2 2" xfId="46275"/>
    <cellStyle name="Comma 25 4 2 2 3" xfId="36589"/>
    <cellStyle name="Comma 25 4 2 2 4" xfId="26902"/>
    <cellStyle name="Comma 25 4 2 3" xfId="40551"/>
    <cellStyle name="Comma 25 4 2 4" xfId="30865"/>
    <cellStyle name="Comma 25 4 2 5" xfId="20808"/>
    <cellStyle name="Comma 25 4 2 6" xfId="56065"/>
    <cellStyle name="Comma 25 4 3" xfId="3994"/>
    <cellStyle name="Comma 25 4 3 2" xfId="12402"/>
    <cellStyle name="Comma 25 4 3 2 2" xfId="43775"/>
    <cellStyle name="Comma 25 4 3 3" xfId="34089"/>
    <cellStyle name="Comma 25 4 3 4" xfId="24123"/>
    <cellStyle name="Comma 25 4 4" xfId="9602"/>
    <cellStyle name="Comma 25 4 4 2" xfId="45075"/>
    <cellStyle name="Comma 25 4 4 3" xfId="35389"/>
    <cellStyle name="Comma 25 4 4 4" xfId="25684"/>
    <cellStyle name="Comma 25 4 5" xfId="37750"/>
    <cellStyle name="Comma 25 4 6" xfId="28064"/>
    <cellStyle name="Comma 25 4 7" xfId="47439"/>
    <cellStyle name="Comma 25 4 8" xfId="50242"/>
    <cellStyle name="Comma 25 4 9" xfId="18008"/>
    <cellStyle name="Comma 25 5" xfId="2134"/>
    <cellStyle name="Comma 25 5 10" xfId="54254"/>
    <cellStyle name="Comma 25 5 2" xfId="7788"/>
    <cellStyle name="Comma 25 5 2 2" xfId="16195"/>
    <cellStyle name="Comma 25 5 2 2 2" xfId="41540"/>
    <cellStyle name="Comma 25 5 2 3" xfId="31854"/>
    <cellStyle name="Comma 25 5 2 4" xfId="21797"/>
    <cellStyle name="Comma 25 5 2 5" xfId="57054"/>
    <cellStyle name="Comma 25 5 3" xfId="4983"/>
    <cellStyle name="Comma 25 5 3 2" xfId="13391"/>
    <cellStyle name="Comma 25 5 3 2 2" xfId="43776"/>
    <cellStyle name="Comma 25 5 3 3" xfId="34090"/>
    <cellStyle name="Comma 25 5 3 4" xfId="24124"/>
    <cellStyle name="Comma 25 5 4" xfId="10591"/>
    <cellStyle name="Comma 25 5 4 2" xfId="45683"/>
    <cellStyle name="Comma 25 5 4 3" xfId="35997"/>
    <cellStyle name="Comma 25 5 4 4" xfId="26309"/>
    <cellStyle name="Comma 25 5 5" xfId="38739"/>
    <cellStyle name="Comma 25 5 6" xfId="29053"/>
    <cellStyle name="Comma 25 5 7" xfId="48428"/>
    <cellStyle name="Comma 25 5 8" xfId="51231"/>
    <cellStyle name="Comma 25 5 9" xfId="18997"/>
    <cellStyle name="Comma 25 6" xfId="2626"/>
    <cellStyle name="Comma 25 6 2" xfId="8249"/>
    <cellStyle name="Comma 25 6 2 2" xfId="16656"/>
    <cellStyle name="Comma 25 6 2 2 2" xfId="42001"/>
    <cellStyle name="Comma 25 6 2 3" xfId="32315"/>
    <cellStyle name="Comma 25 6 2 4" xfId="22258"/>
    <cellStyle name="Comma 25 6 2 5" xfId="57515"/>
    <cellStyle name="Comma 25 6 3" xfId="5444"/>
    <cellStyle name="Comma 25 6 3 2" xfId="13852"/>
    <cellStyle name="Comma 25 6 3 3" xfId="39197"/>
    <cellStyle name="Comma 25 6 4" xfId="11049"/>
    <cellStyle name="Comma 25 6 4 2" xfId="29511"/>
    <cellStyle name="Comma 25 6 5" xfId="48887"/>
    <cellStyle name="Comma 25 6 6" xfId="51689"/>
    <cellStyle name="Comma 25 6 7" xfId="19455"/>
    <cellStyle name="Comma 25 6 8" xfId="54712"/>
    <cellStyle name="Comma 25 7" xfId="3054"/>
    <cellStyle name="Comma 25 7 2" xfId="8677"/>
    <cellStyle name="Comma 25 7 2 2" xfId="17084"/>
    <cellStyle name="Comma 25 7 2 2 2" xfId="42429"/>
    <cellStyle name="Comma 25 7 2 3" xfId="32743"/>
    <cellStyle name="Comma 25 7 2 4" xfId="22686"/>
    <cellStyle name="Comma 25 7 2 5" xfId="57943"/>
    <cellStyle name="Comma 25 7 3" xfId="5872"/>
    <cellStyle name="Comma 25 7 3 2" xfId="14280"/>
    <cellStyle name="Comma 25 7 3 3" xfId="39625"/>
    <cellStyle name="Comma 25 7 4" xfId="11477"/>
    <cellStyle name="Comma 25 7 4 2" xfId="29939"/>
    <cellStyle name="Comma 25 7 5" xfId="49315"/>
    <cellStyle name="Comma 25 7 6" xfId="52117"/>
    <cellStyle name="Comma 25 7 7" xfId="19883"/>
    <cellStyle name="Comma 25 7 8" xfId="55140"/>
    <cellStyle name="Comma 25 8" xfId="6311"/>
    <cellStyle name="Comma 25 8 2" xfId="14718"/>
    <cellStyle name="Comma 25 8 2 2" xfId="40063"/>
    <cellStyle name="Comma 25 8 3" xfId="30377"/>
    <cellStyle name="Comma 25 8 4" xfId="20320"/>
    <cellStyle name="Comma 25 8 5" xfId="55577"/>
    <cellStyle name="Comma 25 9" xfId="3506"/>
    <cellStyle name="Comma 25 9 2" xfId="11914"/>
    <cellStyle name="Comma 25 9 2 2" xfId="42712"/>
    <cellStyle name="Comma 25 9 3" xfId="33026"/>
    <cellStyle name="Comma 25 9 4" xfId="22969"/>
    <cellStyle name="Comma 26" xfId="433"/>
    <cellStyle name="Comma 26 10" xfId="27579"/>
    <cellStyle name="Comma 26 11" xfId="46952"/>
    <cellStyle name="Comma 26 12" xfId="49757"/>
    <cellStyle name="Comma 26 13" xfId="17523"/>
    <cellStyle name="Comma 26 14" xfId="52780"/>
    <cellStyle name="Comma 26 2" xfId="434"/>
    <cellStyle name="Comma 26 2 10" xfId="25083"/>
    <cellStyle name="Comma 26 2 10 2" xfId="44479"/>
    <cellStyle name="Comma 26 2 10 3" xfId="34793"/>
    <cellStyle name="Comma 26 2 11" xfId="37266"/>
    <cellStyle name="Comma 26 2 12" xfId="27580"/>
    <cellStyle name="Comma 26 2 13" xfId="46953"/>
    <cellStyle name="Comma 26 2 14" xfId="49758"/>
    <cellStyle name="Comma 26 2 15" xfId="17524"/>
    <cellStyle name="Comma 26 2 16" xfId="52401"/>
    <cellStyle name="Comma 26 2 17" xfId="52781"/>
    <cellStyle name="Comma 26 2 2" xfId="1663"/>
    <cellStyle name="Comma 26 2 2 10" xfId="53827"/>
    <cellStyle name="Comma 26 2 2 2" xfId="7361"/>
    <cellStyle name="Comma 26 2 2 2 2" xfId="15768"/>
    <cellStyle name="Comma 26 2 2 2 2 2" xfId="46551"/>
    <cellStyle name="Comma 26 2 2 2 2 3" xfId="36865"/>
    <cellStyle name="Comma 26 2 2 2 2 4" xfId="27178"/>
    <cellStyle name="Comma 26 2 2 2 3" xfId="25961"/>
    <cellStyle name="Comma 26 2 2 2 3 2" xfId="45351"/>
    <cellStyle name="Comma 26 2 2 2 3 3" xfId="35665"/>
    <cellStyle name="Comma 26 2 2 2 4" xfId="41113"/>
    <cellStyle name="Comma 26 2 2 2 5" xfId="31427"/>
    <cellStyle name="Comma 26 2 2 2 6" xfId="21370"/>
    <cellStyle name="Comma 26 2 2 2 7" xfId="56627"/>
    <cellStyle name="Comma 26 2 2 3" xfId="4556"/>
    <cellStyle name="Comma 26 2 2 3 2" xfId="12964"/>
    <cellStyle name="Comma 26 2 2 3 2 2" xfId="45958"/>
    <cellStyle name="Comma 26 2 2 3 2 3" xfId="36272"/>
    <cellStyle name="Comma 26 2 2 3 2 4" xfId="26584"/>
    <cellStyle name="Comma 26 2 2 3 3" xfId="43777"/>
    <cellStyle name="Comma 26 2 2 3 4" xfId="34091"/>
    <cellStyle name="Comma 26 2 2 3 5" xfId="24125"/>
    <cellStyle name="Comma 26 2 2 4" xfId="10164"/>
    <cellStyle name="Comma 26 2 2 4 2" xfId="44758"/>
    <cellStyle name="Comma 26 2 2 4 3" xfId="35072"/>
    <cellStyle name="Comma 26 2 2 4 4" xfId="25363"/>
    <cellStyle name="Comma 26 2 2 5" xfId="38312"/>
    <cellStyle name="Comma 26 2 2 6" xfId="28626"/>
    <cellStyle name="Comma 26 2 2 7" xfId="48001"/>
    <cellStyle name="Comma 26 2 2 8" xfId="50804"/>
    <cellStyle name="Comma 26 2 2 9" xfId="18570"/>
    <cellStyle name="Comma 26 2 3" xfId="1061"/>
    <cellStyle name="Comma 26 2 3 10" xfId="53266"/>
    <cellStyle name="Comma 26 2 3 2" xfId="6800"/>
    <cellStyle name="Comma 26 2 3 2 2" xfId="15207"/>
    <cellStyle name="Comma 26 2 3 2 2 2" xfId="46278"/>
    <cellStyle name="Comma 26 2 3 2 2 3" xfId="36592"/>
    <cellStyle name="Comma 26 2 3 2 2 4" xfId="26905"/>
    <cellStyle name="Comma 26 2 3 2 3" xfId="40552"/>
    <cellStyle name="Comma 26 2 3 2 4" xfId="30866"/>
    <cellStyle name="Comma 26 2 3 2 5" xfId="20809"/>
    <cellStyle name="Comma 26 2 3 2 6" xfId="56066"/>
    <cellStyle name="Comma 26 2 3 3" xfId="3995"/>
    <cellStyle name="Comma 26 2 3 3 2" xfId="12403"/>
    <cellStyle name="Comma 26 2 3 3 2 2" xfId="43778"/>
    <cellStyle name="Comma 26 2 3 3 3" xfId="34092"/>
    <cellStyle name="Comma 26 2 3 3 4" xfId="24126"/>
    <cellStyle name="Comma 26 2 3 4" xfId="9603"/>
    <cellStyle name="Comma 26 2 3 4 2" xfId="45078"/>
    <cellStyle name="Comma 26 2 3 4 3" xfId="35392"/>
    <cellStyle name="Comma 26 2 3 4 4" xfId="25687"/>
    <cellStyle name="Comma 26 2 3 5" xfId="37751"/>
    <cellStyle name="Comma 26 2 3 6" xfId="28065"/>
    <cellStyle name="Comma 26 2 3 7" xfId="47440"/>
    <cellStyle name="Comma 26 2 3 8" xfId="50243"/>
    <cellStyle name="Comma 26 2 3 9" xfId="18009"/>
    <cellStyle name="Comma 26 2 4" xfId="2137"/>
    <cellStyle name="Comma 26 2 4 10" xfId="54257"/>
    <cellStyle name="Comma 26 2 4 2" xfId="7791"/>
    <cellStyle name="Comma 26 2 4 2 2" xfId="16198"/>
    <cellStyle name="Comma 26 2 4 2 2 2" xfId="41543"/>
    <cellStyle name="Comma 26 2 4 2 3" xfId="31857"/>
    <cellStyle name="Comma 26 2 4 2 4" xfId="21800"/>
    <cellStyle name="Comma 26 2 4 2 5" xfId="57057"/>
    <cellStyle name="Comma 26 2 4 3" xfId="4986"/>
    <cellStyle name="Comma 26 2 4 3 2" xfId="13394"/>
    <cellStyle name="Comma 26 2 4 3 2 2" xfId="43779"/>
    <cellStyle name="Comma 26 2 4 3 3" xfId="34093"/>
    <cellStyle name="Comma 26 2 4 3 4" xfId="24127"/>
    <cellStyle name="Comma 26 2 4 4" xfId="10594"/>
    <cellStyle name="Comma 26 2 4 4 2" xfId="45686"/>
    <cellStyle name="Comma 26 2 4 4 3" xfId="36000"/>
    <cellStyle name="Comma 26 2 4 4 4" xfId="26312"/>
    <cellStyle name="Comma 26 2 4 5" xfId="38742"/>
    <cellStyle name="Comma 26 2 4 6" xfId="29056"/>
    <cellStyle name="Comma 26 2 4 7" xfId="48431"/>
    <cellStyle name="Comma 26 2 4 8" xfId="51234"/>
    <cellStyle name="Comma 26 2 4 9" xfId="19000"/>
    <cellStyle name="Comma 26 2 5" xfId="2629"/>
    <cellStyle name="Comma 26 2 5 2" xfId="8252"/>
    <cellStyle name="Comma 26 2 5 2 2" xfId="16659"/>
    <cellStyle name="Comma 26 2 5 2 2 2" xfId="42004"/>
    <cellStyle name="Comma 26 2 5 2 3" xfId="32318"/>
    <cellStyle name="Comma 26 2 5 2 4" xfId="22261"/>
    <cellStyle name="Comma 26 2 5 2 5" xfId="57518"/>
    <cellStyle name="Comma 26 2 5 3" xfId="5447"/>
    <cellStyle name="Comma 26 2 5 3 2" xfId="13855"/>
    <cellStyle name="Comma 26 2 5 3 3" xfId="39200"/>
    <cellStyle name="Comma 26 2 5 4" xfId="11052"/>
    <cellStyle name="Comma 26 2 5 4 2" xfId="29514"/>
    <cellStyle name="Comma 26 2 5 5" xfId="48890"/>
    <cellStyle name="Comma 26 2 5 6" xfId="51692"/>
    <cellStyle name="Comma 26 2 5 7" xfId="19458"/>
    <cellStyle name="Comma 26 2 5 8" xfId="54715"/>
    <cellStyle name="Comma 26 2 6" xfId="3057"/>
    <cellStyle name="Comma 26 2 6 2" xfId="8680"/>
    <cellStyle name="Comma 26 2 6 2 2" xfId="17087"/>
    <cellStyle name="Comma 26 2 6 2 2 2" xfId="42432"/>
    <cellStyle name="Comma 26 2 6 2 3" xfId="32746"/>
    <cellStyle name="Comma 26 2 6 2 4" xfId="22689"/>
    <cellStyle name="Comma 26 2 6 2 5" xfId="57946"/>
    <cellStyle name="Comma 26 2 6 3" xfId="5875"/>
    <cellStyle name="Comma 26 2 6 3 2" xfId="14283"/>
    <cellStyle name="Comma 26 2 6 3 3" xfId="39628"/>
    <cellStyle name="Comma 26 2 6 4" xfId="11480"/>
    <cellStyle name="Comma 26 2 6 4 2" xfId="29942"/>
    <cellStyle name="Comma 26 2 6 5" xfId="49318"/>
    <cellStyle name="Comma 26 2 6 6" xfId="52120"/>
    <cellStyle name="Comma 26 2 6 7" xfId="19886"/>
    <cellStyle name="Comma 26 2 6 8" xfId="55143"/>
    <cellStyle name="Comma 26 2 7" xfId="6314"/>
    <cellStyle name="Comma 26 2 7 2" xfId="14721"/>
    <cellStyle name="Comma 26 2 7 2 2" xfId="40066"/>
    <cellStyle name="Comma 26 2 7 3" xfId="30380"/>
    <cellStyle name="Comma 26 2 7 4" xfId="20323"/>
    <cellStyle name="Comma 26 2 7 5" xfId="55580"/>
    <cellStyle name="Comma 26 2 8" xfId="3509"/>
    <cellStyle name="Comma 26 2 8 2" xfId="11917"/>
    <cellStyle name="Comma 26 2 8 2 2" xfId="42713"/>
    <cellStyle name="Comma 26 2 8 3" xfId="33027"/>
    <cellStyle name="Comma 26 2 8 4" xfId="22970"/>
    <cellStyle name="Comma 26 2 9" xfId="9118"/>
    <cellStyle name="Comma 26 2 9 2" xfId="43020"/>
    <cellStyle name="Comma 26 2 9 3" xfId="33334"/>
    <cellStyle name="Comma 26 2 9 4" xfId="23277"/>
    <cellStyle name="Comma 26 3" xfId="1662"/>
    <cellStyle name="Comma 26 3 10" xfId="53826"/>
    <cellStyle name="Comma 26 3 2" xfId="7360"/>
    <cellStyle name="Comma 26 3 2 2" xfId="15767"/>
    <cellStyle name="Comma 26 3 2 2 2" xfId="46277"/>
    <cellStyle name="Comma 26 3 2 2 3" xfId="36591"/>
    <cellStyle name="Comma 26 3 2 2 4" xfId="26904"/>
    <cellStyle name="Comma 26 3 2 3" xfId="41112"/>
    <cellStyle name="Comma 26 3 2 4" xfId="31426"/>
    <cellStyle name="Comma 26 3 2 5" xfId="21369"/>
    <cellStyle name="Comma 26 3 2 6" xfId="56626"/>
    <cellStyle name="Comma 26 3 3" xfId="4555"/>
    <cellStyle name="Comma 26 3 3 2" xfId="12963"/>
    <cellStyle name="Comma 26 3 3 2 2" xfId="43780"/>
    <cellStyle name="Comma 26 3 3 3" xfId="34094"/>
    <cellStyle name="Comma 26 3 3 4" xfId="24128"/>
    <cellStyle name="Comma 26 3 4" xfId="10163"/>
    <cellStyle name="Comma 26 3 4 2" xfId="45077"/>
    <cellStyle name="Comma 26 3 4 3" xfId="35391"/>
    <cellStyle name="Comma 26 3 4 4" xfId="25686"/>
    <cellStyle name="Comma 26 3 5" xfId="38311"/>
    <cellStyle name="Comma 26 3 6" xfId="28625"/>
    <cellStyle name="Comma 26 3 7" xfId="48000"/>
    <cellStyle name="Comma 26 3 8" xfId="50803"/>
    <cellStyle name="Comma 26 3 9" xfId="18569"/>
    <cellStyle name="Comma 26 4" xfId="2136"/>
    <cellStyle name="Comma 26 4 2" xfId="7790"/>
    <cellStyle name="Comma 26 4 2 2" xfId="16197"/>
    <cellStyle name="Comma 26 4 2 2 2" xfId="41542"/>
    <cellStyle name="Comma 26 4 2 3" xfId="31856"/>
    <cellStyle name="Comma 26 4 2 4" xfId="21799"/>
    <cellStyle name="Comma 26 4 2 5" xfId="57056"/>
    <cellStyle name="Comma 26 4 3" xfId="4985"/>
    <cellStyle name="Comma 26 4 3 2" xfId="13393"/>
    <cellStyle name="Comma 26 4 3 2 2" xfId="45685"/>
    <cellStyle name="Comma 26 4 3 3" xfId="35999"/>
    <cellStyle name="Comma 26 4 3 4" xfId="26311"/>
    <cellStyle name="Comma 26 4 4" xfId="10593"/>
    <cellStyle name="Comma 26 4 4 2" xfId="38741"/>
    <cellStyle name="Comma 26 4 5" xfId="29055"/>
    <cellStyle name="Comma 26 4 6" xfId="48430"/>
    <cellStyle name="Comma 26 4 7" xfId="51233"/>
    <cellStyle name="Comma 26 4 8" xfId="18999"/>
    <cellStyle name="Comma 26 4 9" xfId="54256"/>
    <cellStyle name="Comma 26 5" xfId="2628"/>
    <cellStyle name="Comma 26 5 2" xfId="8251"/>
    <cellStyle name="Comma 26 5 2 2" xfId="16658"/>
    <cellStyle name="Comma 26 5 2 2 2" xfId="42003"/>
    <cellStyle name="Comma 26 5 2 3" xfId="32317"/>
    <cellStyle name="Comma 26 5 2 4" xfId="22260"/>
    <cellStyle name="Comma 26 5 2 5" xfId="57517"/>
    <cellStyle name="Comma 26 5 3" xfId="5446"/>
    <cellStyle name="Comma 26 5 3 2" xfId="13854"/>
    <cellStyle name="Comma 26 5 3 3" xfId="39199"/>
    <cellStyle name="Comma 26 5 4" xfId="11051"/>
    <cellStyle name="Comma 26 5 4 2" xfId="29513"/>
    <cellStyle name="Comma 26 5 5" xfId="48889"/>
    <cellStyle name="Comma 26 5 6" xfId="51691"/>
    <cellStyle name="Comma 26 5 7" xfId="19457"/>
    <cellStyle name="Comma 26 5 8" xfId="54714"/>
    <cellStyle name="Comma 26 6" xfId="3056"/>
    <cellStyle name="Comma 26 6 2" xfId="8679"/>
    <cellStyle name="Comma 26 6 2 2" xfId="17086"/>
    <cellStyle name="Comma 26 6 2 2 2" xfId="42431"/>
    <cellStyle name="Comma 26 6 2 3" xfId="32745"/>
    <cellStyle name="Comma 26 6 2 4" xfId="22688"/>
    <cellStyle name="Comma 26 6 2 5" xfId="57945"/>
    <cellStyle name="Comma 26 6 3" xfId="5874"/>
    <cellStyle name="Comma 26 6 3 2" xfId="14282"/>
    <cellStyle name="Comma 26 6 3 3" xfId="39627"/>
    <cellStyle name="Comma 26 6 4" xfId="11479"/>
    <cellStyle name="Comma 26 6 4 2" xfId="29941"/>
    <cellStyle name="Comma 26 6 5" xfId="49317"/>
    <cellStyle name="Comma 26 6 6" xfId="52119"/>
    <cellStyle name="Comma 26 6 7" xfId="19885"/>
    <cellStyle name="Comma 26 6 8" xfId="55142"/>
    <cellStyle name="Comma 26 7" xfId="6313"/>
    <cellStyle name="Comma 26 7 2" xfId="14720"/>
    <cellStyle name="Comma 26 7 2 2" xfId="40065"/>
    <cellStyle name="Comma 26 7 3" xfId="30379"/>
    <cellStyle name="Comma 26 7 4" xfId="20322"/>
    <cellStyle name="Comma 26 7 5" xfId="55579"/>
    <cellStyle name="Comma 26 8" xfId="3508"/>
    <cellStyle name="Comma 26 8 2" xfId="11916"/>
    <cellStyle name="Comma 26 8 2 2" xfId="44478"/>
    <cellStyle name="Comma 26 8 3" xfId="34792"/>
    <cellStyle name="Comma 26 8 4" xfId="25082"/>
    <cellStyle name="Comma 26 9" xfId="9117"/>
    <cellStyle name="Comma 26 9 2" xfId="37265"/>
    <cellStyle name="Comma 27" xfId="435"/>
    <cellStyle name="Comma 27 10" xfId="3510"/>
    <cellStyle name="Comma 27 10 2" xfId="11918"/>
    <cellStyle name="Comma 27 10 2 2" xfId="42714"/>
    <cellStyle name="Comma 27 10 3" xfId="33028"/>
    <cellStyle name="Comma 27 10 4" xfId="22971"/>
    <cellStyle name="Comma 27 11" xfId="9119"/>
    <cellStyle name="Comma 27 11 2" xfId="43021"/>
    <cellStyle name="Comma 27 11 3" xfId="33335"/>
    <cellStyle name="Comma 27 11 4" xfId="23278"/>
    <cellStyle name="Comma 27 12" xfId="25084"/>
    <cellStyle name="Comma 27 12 2" xfId="44480"/>
    <cellStyle name="Comma 27 12 3" xfId="34794"/>
    <cellStyle name="Comma 27 13" xfId="37267"/>
    <cellStyle name="Comma 27 14" xfId="27581"/>
    <cellStyle name="Comma 27 15" xfId="46954"/>
    <cellStyle name="Comma 27 16" xfId="49759"/>
    <cellStyle name="Comma 27 17" xfId="17525"/>
    <cellStyle name="Comma 27 18" xfId="52402"/>
    <cellStyle name="Comma 27 19" xfId="52782"/>
    <cellStyle name="Comma 27 2" xfId="436"/>
    <cellStyle name="Comma 27 2 10" xfId="25085"/>
    <cellStyle name="Comma 27 2 10 2" xfId="44481"/>
    <cellStyle name="Comma 27 2 10 3" xfId="34795"/>
    <cellStyle name="Comma 27 2 11" xfId="37268"/>
    <cellStyle name="Comma 27 2 12" xfId="27582"/>
    <cellStyle name="Comma 27 2 13" xfId="46955"/>
    <cellStyle name="Comma 27 2 14" xfId="49760"/>
    <cellStyle name="Comma 27 2 15" xfId="17526"/>
    <cellStyle name="Comma 27 2 16" xfId="52403"/>
    <cellStyle name="Comma 27 2 17" xfId="52783"/>
    <cellStyle name="Comma 27 2 2" xfId="1665"/>
    <cellStyle name="Comma 27 2 2 10" xfId="53829"/>
    <cellStyle name="Comma 27 2 2 2" xfId="7363"/>
    <cellStyle name="Comma 27 2 2 2 2" xfId="15770"/>
    <cellStyle name="Comma 27 2 2 2 2 2" xfId="46553"/>
    <cellStyle name="Comma 27 2 2 2 2 3" xfId="36867"/>
    <cellStyle name="Comma 27 2 2 2 2 4" xfId="27180"/>
    <cellStyle name="Comma 27 2 2 2 3" xfId="25963"/>
    <cellStyle name="Comma 27 2 2 2 3 2" xfId="45353"/>
    <cellStyle name="Comma 27 2 2 2 3 3" xfId="35667"/>
    <cellStyle name="Comma 27 2 2 2 4" xfId="41115"/>
    <cellStyle name="Comma 27 2 2 2 5" xfId="31429"/>
    <cellStyle name="Comma 27 2 2 2 6" xfId="21372"/>
    <cellStyle name="Comma 27 2 2 2 7" xfId="56629"/>
    <cellStyle name="Comma 27 2 2 3" xfId="4558"/>
    <cellStyle name="Comma 27 2 2 3 2" xfId="12966"/>
    <cellStyle name="Comma 27 2 2 3 2 2" xfId="45960"/>
    <cellStyle name="Comma 27 2 2 3 2 3" xfId="36274"/>
    <cellStyle name="Comma 27 2 2 3 2 4" xfId="26586"/>
    <cellStyle name="Comma 27 2 2 3 3" xfId="43781"/>
    <cellStyle name="Comma 27 2 2 3 4" xfId="34095"/>
    <cellStyle name="Comma 27 2 2 3 5" xfId="24129"/>
    <cellStyle name="Comma 27 2 2 4" xfId="10166"/>
    <cellStyle name="Comma 27 2 2 4 2" xfId="44760"/>
    <cellStyle name="Comma 27 2 2 4 3" xfId="35074"/>
    <cellStyle name="Comma 27 2 2 4 4" xfId="25365"/>
    <cellStyle name="Comma 27 2 2 5" xfId="38314"/>
    <cellStyle name="Comma 27 2 2 6" xfId="28628"/>
    <cellStyle name="Comma 27 2 2 7" xfId="48003"/>
    <cellStyle name="Comma 27 2 2 8" xfId="50806"/>
    <cellStyle name="Comma 27 2 2 9" xfId="18572"/>
    <cellStyle name="Comma 27 2 3" xfId="1063"/>
    <cellStyle name="Comma 27 2 3 10" xfId="53268"/>
    <cellStyle name="Comma 27 2 3 2" xfId="6802"/>
    <cellStyle name="Comma 27 2 3 2 2" xfId="15209"/>
    <cellStyle name="Comma 27 2 3 2 2 2" xfId="46280"/>
    <cellStyle name="Comma 27 2 3 2 2 3" xfId="36594"/>
    <cellStyle name="Comma 27 2 3 2 2 4" xfId="26907"/>
    <cellStyle name="Comma 27 2 3 2 3" xfId="40554"/>
    <cellStyle name="Comma 27 2 3 2 4" xfId="30868"/>
    <cellStyle name="Comma 27 2 3 2 5" xfId="20811"/>
    <cellStyle name="Comma 27 2 3 2 6" xfId="56068"/>
    <cellStyle name="Comma 27 2 3 3" xfId="3997"/>
    <cellStyle name="Comma 27 2 3 3 2" xfId="12405"/>
    <cellStyle name="Comma 27 2 3 3 2 2" xfId="43782"/>
    <cellStyle name="Comma 27 2 3 3 3" xfId="34096"/>
    <cellStyle name="Comma 27 2 3 3 4" xfId="24130"/>
    <cellStyle name="Comma 27 2 3 4" xfId="9605"/>
    <cellStyle name="Comma 27 2 3 4 2" xfId="45080"/>
    <cellStyle name="Comma 27 2 3 4 3" xfId="35394"/>
    <cellStyle name="Comma 27 2 3 4 4" xfId="25689"/>
    <cellStyle name="Comma 27 2 3 5" xfId="37753"/>
    <cellStyle name="Comma 27 2 3 6" xfId="28067"/>
    <cellStyle name="Comma 27 2 3 7" xfId="47442"/>
    <cellStyle name="Comma 27 2 3 8" xfId="50245"/>
    <cellStyle name="Comma 27 2 3 9" xfId="18011"/>
    <cellStyle name="Comma 27 2 4" xfId="2139"/>
    <cellStyle name="Comma 27 2 4 10" xfId="54259"/>
    <cellStyle name="Comma 27 2 4 2" xfId="7793"/>
    <cellStyle name="Comma 27 2 4 2 2" xfId="16200"/>
    <cellStyle name="Comma 27 2 4 2 2 2" xfId="41545"/>
    <cellStyle name="Comma 27 2 4 2 3" xfId="31859"/>
    <cellStyle name="Comma 27 2 4 2 4" xfId="21802"/>
    <cellStyle name="Comma 27 2 4 2 5" xfId="57059"/>
    <cellStyle name="Comma 27 2 4 3" xfId="4988"/>
    <cellStyle name="Comma 27 2 4 3 2" xfId="13396"/>
    <cellStyle name="Comma 27 2 4 3 2 2" xfId="43783"/>
    <cellStyle name="Comma 27 2 4 3 3" xfId="34097"/>
    <cellStyle name="Comma 27 2 4 3 4" xfId="24131"/>
    <cellStyle name="Comma 27 2 4 4" xfId="10596"/>
    <cellStyle name="Comma 27 2 4 4 2" xfId="45688"/>
    <cellStyle name="Comma 27 2 4 4 3" xfId="36002"/>
    <cellStyle name="Comma 27 2 4 4 4" xfId="26314"/>
    <cellStyle name="Comma 27 2 4 5" xfId="38744"/>
    <cellStyle name="Comma 27 2 4 6" xfId="29058"/>
    <cellStyle name="Comma 27 2 4 7" xfId="48433"/>
    <cellStyle name="Comma 27 2 4 8" xfId="51236"/>
    <cellStyle name="Comma 27 2 4 9" xfId="19002"/>
    <cellStyle name="Comma 27 2 5" xfId="2631"/>
    <cellStyle name="Comma 27 2 5 2" xfId="8254"/>
    <cellStyle name="Comma 27 2 5 2 2" xfId="16661"/>
    <cellStyle name="Comma 27 2 5 2 2 2" xfId="42006"/>
    <cellStyle name="Comma 27 2 5 2 3" xfId="32320"/>
    <cellStyle name="Comma 27 2 5 2 4" xfId="22263"/>
    <cellStyle name="Comma 27 2 5 2 5" xfId="57520"/>
    <cellStyle name="Comma 27 2 5 3" xfId="5449"/>
    <cellStyle name="Comma 27 2 5 3 2" xfId="13857"/>
    <cellStyle name="Comma 27 2 5 3 3" xfId="39202"/>
    <cellStyle name="Comma 27 2 5 4" xfId="11054"/>
    <cellStyle name="Comma 27 2 5 4 2" xfId="29516"/>
    <cellStyle name="Comma 27 2 5 5" xfId="48892"/>
    <cellStyle name="Comma 27 2 5 6" xfId="51694"/>
    <cellStyle name="Comma 27 2 5 7" xfId="19460"/>
    <cellStyle name="Comma 27 2 5 8" xfId="54717"/>
    <cellStyle name="Comma 27 2 6" xfId="3059"/>
    <cellStyle name="Comma 27 2 6 2" xfId="8682"/>
    <cellStyle name="Comma 27 2 6 2 2" xfId="17089"/>
    <cellStyle name="Comma 27 2 6 2 2 2" xfId="42434"/>
    <cellStyle name="Comma 27 2 6 2 3" xfId="32748"/>
    <cellStyle name="Comma 27 2 6 2 4" xfId="22691"/>
    <cellStyle name="Comma 27 2 6 2 5" xfId="57948"/>
    <cellStyle name="Comma 27 2 6 3" xfId="5877"/>
    <cellStyle name="Comma 27 2 6 3 2" xfId="14285"/>
    <cellStyle name="Comma 27 2 6 3 3" xfId="39630"/>
    <cellStyle name="Comma 27 2 6 4" xfId="11482"/>
    <cellStyle name="Comma 27 2 6 4 2" xfId="29944"/>
    <cellStyle name="Comma 27 2 6 5" xfId="49320"/>
    <cellStyle name="Comma 27 2 6 6" xfId="52122"/>
    <cellStyle name="Comma 27 2 6 7" xfId="19888"/>
    <cellStyle name="Comma 27 2 6 8" xfId="55145"/>
    <cellStyle name="Comma 27 2 7" xfId="6316"/>
    <cellStyle name="Comma 27 2 7 2" xfId="14723"/>
    <cellStyle name="Comma 27 2 7 2 2" xfId="40068"/>
    <cellStyle name="Comma 27 2 7 3" xfId="30382"/>
    <cellStyle name="Comma 27 2 7 4" xfId="20325"/>
    <cellStyle name="Comma 27 2 7 5" xfId="55582"/>
    <cellStyle name="Comma 27 2 8" xfId="3511"/>
    <cellStyle name="Comma 27 2 8 2" xfId="11919"/>
    <cellStyle name="Comma 27 2 8 2 2" xfId="42715"/>
    <cellStyle name="Comma 27 2 8 3" xfId="33029"/>
    <cellStyle name="Comma 27 2 8 4" xfId="22972"/>
    <cellStyle name="Comma 27 2 9" xfId="9120"/>
    <cellStyle name="Comma 27 2 9 2" xfId="43022"/>
    <cellStyle name="Comma 27 2 9 3" xfId="33336"/>
    <cellStyle name="Comma 27 2 9 4" xfId="23279"/>
    <cellStyle name="Comma 27 20" xfId="58129"/>
    <cellStyle name="Comma 27 3" xfId="1664"/>
    <cellStyle name="Comma 27 3 10" xfId="53828"/>
    <cellStyle name="Comma 27 3 2" xfId="7362"/>
    <cellStyle name="Comma 27 3 2 2" xfId="15769"/>
    <cellStyle name="Comma 27 3 2 2 2" xfId="27179"/>
    <cellStyle name="Comma 27 3 2 2 2 2" xfId="46552"/>
    <cellStyle name="Comma 27 3 2 2 2 3" xfId="36866"/>
    <cellStyle name="Comma 27 3 2 2 3" xfId="43785"/>
    <cellStyle name="Comma 27 3 2 2 4" xfId="34099"/>
    <cellStyle name="Comma 27 3 2 2 5" xfId="24133"/>
    <cellStyle name="Comma 27 3 2 3" xfId="25962"/>
    <cellStyle name="Comma 27 3 2 3 2" xfId="45352"/>
    <cellStyle name="Comma 27 3 2 3 3" xfId="35666"/>
    <cellStyle name="Comma 27 3 2 4" xfId="41114"/>
    <cellStyle name="Comma 27 3 2 5" xfId="31428"/>
    <cellStyle name="Comma 27 3 2 6" xfId="21371"/>
    <cellStyle name="Comma 27 3 2 7" xfId="56628"/>
    <cellStyle name="Comma 27 3 3" xfId="4557"/>
    <cellStyle name="Comma 27 3 3 2" xfId="12965"/>
    <cellStyle name="Comma 27 3 3 2 2" xfId="45959"/>
    <cellStyle name="Comma 27 3 3 2 3" xfId="36273"/>
    <cellStyle name="Comma 27 3 3 2 4" xfId="26585"/>
    <cellStyle name="Comma 27 3 3 3" xfId="43784"/>
    <cellStyle name="Comma 27 3 3 4" xfId="34098"/>
    <cellStyle name="Comma 27 3 3 5" xfId="24132"/>
    <cellStyle name="Comma 27 3 4" xfId="10165"/>
    <cellStyle name="Comma 27 3 4 2" xfId="44759"/>
    <cellStyle name="Comma 27 3 4 3" xfId="35073"/>
    <cellStyle name="Comma 27 3 4 4" xfId="25364"/>
    <cellStyle name="Comma 27 3 5" xfId="38313"/>
    <cellStyle name="Comma 27 3 6" xfId="28627"/>
    <cellStyle name="Comma 27 3 7" xfId="48002"/>
    <cellStyle name="Comma 27 3 8" xfId="50805"/>
    <cellStyle name="Comma 27 3 9" xfId="18571"/>
    <cellStyle name="Comma 27 4" xfId="437"/>
    <cellStyle name="Comma 27 4 10" xfId="9121"/>
    <cellStyle name="Comma 27 4 10 2" xfId="43023"/>
    <cellStyle name="Comma 27 4 10 3" xfId="33337"/>
    <cellStyle name="Comma 27 4 10 4" xfId="23280"/>
    <cellStyle name="Comma 27 4 11" xfId="25086"/>
    <cellStyle name="Comma 27 4 11 2" xfId="44482"/>
    <cellStyle name="Comma 27 4 11 3" xfId="34796"/>
    <cellStyle name="Comma 27 4 12" xfId="37269"/>
    <cellStyle name="Comma 27 4 13" xfId="27583"/>
    <cellStyle name="Comma 27 4 14" xfId="46956"/>
    <cellStyle name="Comma 27 4 15" xfId="49761"/>
    <cellStyle name="Comma 27 4 16" xfId="17527"/>
    <cellStyle name="Comma 27 4 17" xfId="52404"/>
    <cellStyle name="Comma 27 4 18" xfId="52784"/>
    <cellStyle name="Comma 27 4 19" xfId="58138"/>
    <cellStyle name="Comma 27 4 2" xfId="438"/>
    <cellStyle name="Comma 27 4 2 10" xfId="25087"/>
    <cellStyle name="Comma 27 4 2 10 2" xfId="44483"/>
    <cellStyle name="Comma 27 4 2 10 3" xfId="34797"/>
    <cellStyle name="Comma 27 4 2 11" xfId="37270"/>
    <cellStyle name="Comma 27 4 2 12" xfId="27584"/>
    <cellStyle name="Comma 27 4 2 13" xfId="46957"/>
    <cellStyle name="Comma 27 4 2 14" xfId="49762"/>
    <cellStyle name="Comma 27 4 2 15" xfId="17528"/>
    <cellStyle name="Comma 27 4 2 16" xfId="52405"/>
    <cellStyle name="Comma 27 4 2 17" xfId="52785"/>
    <cellStyle name="Comma 27 4 2 2" xfId="1667"/>
    <cellStyle name="Comma 27 4 2 2 10" xfId="53831"/>
    <cellStyle name="Comma 27 4 2 2 2" xfId="7365"/>
    <cellStyle name="Comma 27 4 2 2 2 2" xfId="15772"/>
    <cellStyle name="Comma 27 4 2 2 2 2 2" xfId="46555"/>
    <cellStyle name="Comma 27 4 2 2 2 2 3" xfId="36869"/>
    <cellStyle name="Comma 27 4 2 2 2 2 4" xfId="27182"/>
    <cellStyle name="Comma 27 4 2 2 2 3" xfId="25965"/>
    <cellStyle name="Comma 27 4 2 2 2 3 2" xfId="45355"/>
    <cellStyle name="Comma 27 4 2 2 2 3 3" xfId="35669"/>
    <cellStyle name="Comma 27 4 2 2 2 4" xfId="41117"/>
    <cellStyle name="Comma 27 4 2 2 2 5" xfId="31431"/>
    <cellStyle name="Comma 27 4 2 2 2 6" xfId="21374"/>
    <cellStyle name="Comma 27 4 2 2 2 7" xfId="56631"/>
    <cellStyle name="Comma 27 4 2 2 3" xfId="4560"/>
    <cellStyle name="Comma 27 4 2 2 3 2" xfId="12968"/>
    <cellStyle name="Comma 27 4 2 2 3 2 2" xfId="45962"/>
    <cellStyle name="Comma 27 4 2 2 3 2 3" xfId="36276"/>
    <cellStyle name="Comma 27 4 2 2 3 2 4" xfId="26588"/>
    <cellStyle name="Comma 27 4 2 2 3 3" xfId="43786"/>
    <cellStyle name="Comma 27 4 2 2 3 4" xfId="34100"/>
    <cellStyle name="Comma 27 4 2 2 3 5" xfId="24134"/>
    <cellStyle name="Comma 27 4 2 2 4" xfId="10168"/>
    <cellStyle name="Comma 27 4 2 2 4 2" xfId="44762"/>
    <cellStyle name="Comma 27 4 2 2 4 3" xfId="35076"/>
    <cellStyle name="Comma 27 4 2 2 4 4" xfId="25367"/>
    <cellStyle name="Comma 27 4 2 2 5" xfId="38316"/>
    <cellStyle name="Comma 27 4 2 2 6" xfId="28630"/>
    <cellStyle name="Comma 27 4 2 2 7" xfId="48005"/>
    <cellStyle name="Comma 27 4 2 2 8" xfId="50808"/>
    <cellStyle name="Comma 27 4 2 2 9" xfId="18574"/>
    <cellStyle name="Comma 27 4 2 3" xfId="1065"/>
    <cellStyle name="Comma 27 4 2 3 10" xfId="53270"/>
    <cellStyle name="Comma 27 4 2 3 2" xfId="6804"/>
    <cellStyle name="Comma 27 4 2 3 2 2" xfId="15211"/>
    <cellStyle name="Comma 27 4 2 3 2 2 2" xfId="46282"/>
    <cellStyle name="Comma 27 4 2 3 2 2 3" xfId="36596"/>
    <cellStyle name="Comma 27 4 2 3 2 2 4" xfId="26909"/>
    <cellStyle name="Comma 27 4 2 3 2 3" xfId="40556"/>
    <cellStyle name="Comma 27 4 2 3 2 4" xfId="30870"/>
    <cellStyle name="Comma 27 4 2 3 2 5" xfId="20813"/>
    <cellStyle name="Comma 27 4 2 3 2 6" xfId="56070"/>
    <cellStyle name="Comma 27 4 2 3 3" xfId="3999"/>
    <cellStyle name="Comma 27 4 2 3 3 2" xfId="12407"/>
    <cellStyle name="Comma 27 4 2 3 3 2 2" xfId="43787"/>
    <cellStyle name="Comma 27 4 2 3 3 3" xfId="34101"/>
    <cellStyle name="Comma 27 4 2 3 3 4" xfId="24135"/>
    <cellStyle name="Comma 27 4 2 3 4" xfId="9607"/>
    <cellStyle name="Comma 27 4 2 3 4 2" xfId="45082"/>
    <cellStyle name="Comma 27 4 2 3 4 3" xfId="35396"/>
    <cellStyle name="Comma 27 4 2 3 4 4" xfId="25691"/>
    <cellStyle name="Comma 27 4 2 3 5" xfId="37755"/>
    <cellStyle name="Comma 27 4 2 3 6" xfId="28069"/>
    <cellStyle name="Comma 27 4 2 3 7" xfId="47444"/>
    <cellStyle name="Comma 27 4 2 3 8" xfId="50247"/>
    <cellStyle name="Comma 27 4 2 3 9" xfId="18013"/>
    <cellStyle name="Comma 27 4 2 4" xfId="2141"/>
    <cellStyle name="Comma 27 4 2 4 2" xfId="7795"/>
    <cellStyle name="Comma 27 4 2 4 2 2" xfId="16202"/>
    <cellStyle name="Comma 27 4 2 4 2 2 2" xfId="41547"/>
    <cellStyle name="Comma 27 4 2 4 2 3" xfId="31861"/>
    <cellStyle name="Comma 27 4 2 4 2 4" xfId="21804"/>
    <cellStyle name="Comma 27 4 2 4 2 5" xfId="57061"/>
    <cellStyle name="Comma 27 4 2 4 3" xfId="4990"/>
    <cellStyle name="Comma 27 4 2 4 3 2" xfId="13398"/>
    <cellStyle name="Comma 27 4 2 4 3 2 2" xfId="45690"/>
    <cellStyle name="Comma 27 4 2 4 3 3" xfId="36004"/>
    <cellStyle name="Comma 27 4 2 4 3 4" xfId="26316"/>
    <cellStyle name="Comma 27 4 2 4 4" xfId="10598"/>
    <cellStyle name="Comma 27 4 2 4 4 2" xfId="38746"/>
    <cellStyle name="Comma 27 4 2 4 5" xfId="29060"/>
    <cellStyle name="Comma 27 4 2 4 6" xfId="48435"/>
    <cellStyle name="Comma 27 4 2 4 7" xfId="51238"/>
    <cellStyle name="Comma 27 4 2 4 8" xfId="19004"/>
    <cellStyle name="Comma 27 4 2 4 9" xfId="54261"/>
    <cellStyle name="Comma 27 4 2 5" xfId="2633"/>
    <cellStyle name="Comma 27 4 2 5 2" xfId="8256"/>
    <cellStyle name="Comma 27 4 2 5 2 2" xfId="16663"/>
    <cellStyle name="Comma 27 4 2 5 2 2 2" xfId="42008"/>
    <cellStyle name="Comma 27 4 2 5 2 3" xfId="32322"/>
    <cellStyle name="Comma 27 4 2 5 2 4" xfId="22265"/>
    <cellStyle name="Comma 27 4 2 5 2 5" xfId="57522"/>
    <cellStyle name="Comma 27 4 2 5 3" xfId="5451"/>
    <cellStyle name="Comma 27 4 2 5 3 2" xfId="13859"/>
    <cellStyle name="Comma 27 4 2 5 3 3" xfId="39204"/>
    <cellStyle name="Comma 27 4 2 5 4" xfId="11056"/>
    <cellStyle name="Comma 27 4 2 5 4 2" xfId="29518"/>
    <cellStyle name="Comma 27 4 2 5 5" xfId="48894"/>
    <cellStyle name="Comma 27 4 2 5 6" xfId="51696"/>
    <cellStyle name="Comma 27 4 2 5 7" xfId="19462"/>
    <cellStyle name="Comma 27 4 2 5 8" xfId="54719"/>
    <cellStyle name="Comma 27 4 2 6" xfId="3061"/>
    <cellStyle name="Comma 27 4 2 6 2" xfId="8684"/>
    <cellStyle name="Comma 27 4 2 6 2 2" xfId="17091"/>
    <cellStyle name="Comma 27 4 2 6 2 2 2" xfId="42436"/>
    <cellStyle name="Comma 27 4 2 6 2 3" xfId="32750"/>
    <cellStyle name="Comma 27 4 2 6 2 4" xfId="22693"/>
    <cellStyle name="Comma 27 4 2 6 2 5" xfId="57950"/>
    <cellStyle name="Comma 27 4 2 6 3" xfId="5879"/>
    <cellStyle name="Comma 27 4 2 6 3 2" xfId="14287"/>
    <cellStyle name="Comma 27 4 2 6 3 3" xfId="39632"/>
    <cellStyle name="Comma 27 4 2 6 4" xfId="11484"/>
    <cellStyle name="Comma 27 4 2 6 4 2" xfId="29946"/>
    <cellStyle name="Comma 27 4 2 6 5" xfId="49322"/>
    <cellStyle name="Comma 27 4 2 6 6" xfId="52124"/>
    <cellStyle name="Comma 27 4 2 6 7" xfId="19890"/>
    <cellStyle name="Comma 27 4 2 6 8" xfId="55147"/>
    <cellStyle name="Comma 27 4 2 7" xfId="6318"/>
    <cellStyle name="Comma 27 4 2 7 2" xfId="14725"/>
    <cellStyle name="Comma 27 4 2 7 2 2" xfId="40070"/>
    <cellStyle name="Comma 27 4 2 7 3" xfId="30384"/>
    <cellStyle name="Comma 27 4 2 7 4" xfId="20327"/>
    <cellStyle name="Comma 27 4 2 7 5" xfId="55584"/>
    <cellStyle name="Comma 27 4 2 8" xfId="3513"/>
    <cellStyle name="Comma 27 4 2 8 2" xfId="11921"/>
    <cellStyle name="Comma 27 4 2 8 2 2" xfId="42717"/>
    <cellStyle name="Comma 27 4 2 8 3" xfId="33031"/>
    <cellStyle name="Comma 27 4 2 8 4" xfId="22974"/>
    <cellStyle name="Comma 27 4 2 9" xfId="9122"/>
    <cellStyle name="Comma 27 4 2 9 2" xfId="43024"/>
    <cellStyle name="Comma 27 4 2 9 3" xfId="33338"/>
    <cellStyle name="Comma 27 4 2 9 4" xfId="23281"/>
    <cellStyle name="Comma 27 4 3" xfId="1666"/>
    <cellStyle name="Comma 27 4 3 10" xfId="53830"/>
    <cellStyle name="Comma 27 4 3 2" xfId="7364"/>
    <cellStyle name="Comma 27 4 3 2 2" xfId="15771"/>
    <cellStyle name="Comma 27 4 3 2 2 2" xfId="46554"/>
    <cellStyle name="Comma 27 4 3 2 2 3" xfId="36868"/>
    <cellStyle name="Comma 27 4 3 2 2 4" xfId="27181"/>
    <cellStyle name="Comma 27 4 3 2 3" xfId="25964"/>
    <cellStyle name="Comma 27 4 3 2 3 2" xfId="45354"/>
    <cellStyle name="Comma 27 4 3 2 3 3" xfId="35668"/>
    <cellStyle name="Comma 27 4 3 2 4" xfId="41116"/>
    <cellStyle name="Comma 27 4 3 2 5" xfId="31430"/>
    <cellStyle name="Comma 27 4 3 2 6" xfId="21373"/>
    <cellStyle name="Comma 27 4 3 2 7" xfId="56630"/>
    <cellStyle name="Comma 27 4 3 3" xfId="4559"/>
    <cellStyle name="Comma 27 4 3 3 2" xfId="12967"/>
    <cellStyle name="Comma 27 4 3 3 2 2" xfId="45961"/>
    <cellStyle name="Comma 27 4 3 3 2 3" xfId="36275"/>
    <cellStyle name="Comma 27 4 3 3 2 4" xfId="26587"/>
    <cellStyle name="Comma 27 4 3 3 3" xfId="43788"/>
    <cellStyle name="Comma 27 4 3 3 4" xfId="34102"/>
    <cellStyle name="Comma 27 4 3 3 5" xfId="24136"/>
    <cellStyle name="Comma 27 4 3 4" xfId="10167"/>
    <cellStyle name="Comma 27 4 3 4 2" xfId="44761"/>
    <cellStyle name="Comma 27 4 3 4 3" xfId="35075"/>
    <cellStyle name="Comma 27 4 3 4 4" xfId="25366"/>
    <cellStyle name="Comma 27 4 3 5" xfId="38315"/>
    <cellStyle name="Comma 27 4 3 6" xfId="28629"/>
    <cellStyle name="Comma 27 4 3 7" xfId="48004"/>
    <cellStyle name="Comma 27 4 3 8" xfId="50807"/>
    <cellStyle name="Comma 27 4 3 9" xfId="18573"/>
    <cellStyle name="Comma 27 4 4" xfId="1064"/>
    <cellStyle name="Comma 27 4 4 10" xfId="53269"/>
    <cellStyle name="Comma 27 4 4 2" xfId="6803"/>
    <cellStyle name="Comma 27 4 4 2 2" xfId="15210"/>
    <cellStyle name="Comma 27 4 4 2 2 2" xfId="46281"/>
    <cellStyle name="Comma 27 4 4 2 2 3" xfId="36595"/>
    <cellStyle name="Comma 27 4 4 2 2 4" xfId="26908"/>
    <cellStyle name="Comma 27 4 4 2 3" xfId="40555"/>
    <cellStyle name="Comma 27 4 4 2 4" xfId="30869"/>
    <cellStyle name="Comma 27 4 4 2 5" xfId="20812"/>
    <cellStyle name="Comma 27 4 4 2 6" xfId="56069"/>
    <cellStyle name="Comma 27 4 4 3" xfId="3998"/>
    <cellStyle name="Comma 27 4 4 3 2" xfId="12406"/>
    <cellStyle name="Comma 27 4 4 3 2 2" xfId="43789"/>
    <cellStyle name="Comma 27 4 4 3 3" xfId="34103"/>
    <cellStyle name="Comma 27 4 4 3 4" xfId="24137"/>
    <cellStyle name="Comma 27 4 4 4" xfId="9606"/>
    <cellStyle name="Comma 27 4 4 4 2" xfId="45081"/>
    <cellStyle name="Comma 27 4 4 4 3" xfId="35395"/>
    <cellStyle name="Comma 27 4 4 4 4" xfId="25690"/>
    <cellStyle name="Comma 27 4 4 5" xfId="37754"/>
    <cellStyle name="Comma 27 4 4 6" xfId="28068"/>
    <cellStyle name="Comma 27 4 4 7" xfId="47443"/>
    <cellStyle name="Comma 27 4 4 8" xfId="50246"/>
    <cellStyle name="Comma 27 4 4 9" xfId="18012"/>
    <cellStyle name="Comma 27 4 5" xfId="2140"/>
    <cellStyle name="Comma 27 4 5 10" xfId="54260"/>
    <cellStyle name="Comma 27 4 5 2" xfId="7794"/>
    <cellStyle name="Comma 27 4 5 2 2" xfId="16201"/>
    <cellStyle name="Comma 27 4 5 2 2 2" xfId="41546"/>
    <cellStyle name="Comma 27 4 5 2 3" xfId="31860"/>
    <cellStyle name="Comma 27 4 5 2 4" xfId="21803"/>
    <cellStyle name="Comma 27 4 5 2 5" xfId="57060"/>
    <cellStyle name="Comma 27 4 5 3" xfId="4989"/>
    <cellStyle name="Comma 27 4 5 3 2" xfId="13397"/>
    <cellStyle name="Comma 27 4 5 3 2 2" xfId="43790"/>
    <cellStyle name="Comma 27 4 5 3 3" xfId="34104"/>
    <cellStyle name="Comma 27 4 5 3 4" xfId="24138"/>
    <cellStyle name="Comma 27 4 5 4" xfId="10597"/>
    <cellStyle name="Comma 27 4 5 4 2" xfId="45689"/>
    <cellStyle name="Comma 27 4 5 4 3" xfId="36003"/>
    <cellStyle name="Comma 27 4 5 4 4" xfId="26315"/>
    <cellStyle name="Comma 27 4 5 5" xfId="38745"/>
    <cellStyle name="Comma 27 4 5 6" xfId="29059"/>
    <cellStyle name="Comma 27 4 5 7" xfId="48434"/>
    <cellStyle name="Comma 27 4 5 8" xfId="51237"/>
    <cellStyle name="Comma 27 4 5 9" xfId="19003"/>
    <cellStyle name="Comma 27 4 6" xfId="2632"/>
    <cellStyle name="Comma 27 4 6 2" xfId="8255"/>
    <cellStyle name="Comma 27 4 6 2 2" xfId="16662"/>
    <cellStyle name="Comma 27 4 6 2 2 2" xfId="42007"/>
    <cellStyle name="Comma 27 4 6 2 3" xfId="32321"/>
    <cellStyle name="Comma 27 4 6 2 4" xfId="22264"/>
    <cellStyle name="Comma 27 4 6 2 5" xfId="57521"/>
    <cellStyle name="Comma 27 4 6 3" xfId="5450"/>
    <cellStyle name="Comma 27 4 6 3 2" xfId="13858"/>
    <cellStyle name="Comma 27 4 6 3 3" xfId="39203"/>
    <cellStyle name="Comma 27 4 6 4" xfId="11055"/>
    <cellStyle name="Comma 27 4 6 4 2" xfId="29517"/>
    <cellStyle name="Comma 27 4 6 5" xfId="48893"/>
    <cellStyle name="Comma 27 4 6 6" xfId="51695"/>
    <cellStyle name="Comma 27 4 6 7" xfId="19461"/>
    <cellStyle name="Comma 27 4 6 8" xfId="54718"/>
    <cellStyle name="Comma 27 4 7" xfId="3060"/>
    <cellStyle name="Comma 27 4 7 2" xfId="8683"/>
    <cellStyle name="Comma 27 4 7 2 2" xfId="17090"/>
    <cellStyle name="Comma 27 4 7 2 2 2" xfId="42435"/>
    <cellStyle name="Comma 27 4 7 2 3" xfId="32749"/>
    <cellStyle name="Comma 27 4 7 2 4" xfId="22692"/>
    <cellStyle name="Comma 27 4 7 2 5" xfId="57949"/>
    <cellStyle name="Comma 27 4 7 3" xfId="5878"/>
    <cellStyle name="Comma 27 4 7 3 2" xfId="14286"/>
    <cellStyle name="Comma 27 4 7 3 3" xfId="39631"/>
    <cellStyle name="Comma 27 4 7 4" xfId="11483"/>
    <cellStyle name="Comma 27 4 7 4 2" xfId="29945"/>
    <cellStyle name="Comma 27 4 7 5" xfId="49321"/>
    <cellStyle name="Comma 27 4 7 6" xfId="52123"/>
    <cellStyle name="Comma 27 4 7 7" xfId="19889"/>
    <cellStyle name="Comma 27 4 7 8" xfId="55146"/>
    <cellStyle name="Comma 27 4 8" xfId="6317"/>
    <cellStyle name="Comma 27 4 8 2" xfId="14724"/>
    <cellStyle name="Comma 27 4 8 2 2" xfId="40069"/>
    <cellStyle name="Comma 27 4 8 3" xfId="30383"/>
    <cellStyle name="Comma 27 4 8 4" xfId="20326"/>
    <cellStyle name="Comma 27 4 8 5" xfId="55583"/>
    <cellStyle name="Comma 27 4 9" xfId="3512"/>
    <cellStyle name="Comma 27 4 9 2" xfId="11920"/>
    <cellStyle name="Comma 27 4 9 2 2" xfId="42716"/>
    <cellStyle name="Comma 27 4 9 3" xfId="33030"/>
    <cellStyle name="Comma 27 4 9 4" xfId="22973"/>
    <cellStyle name="Comma 27 5" xfId="1062"/>
    <cellStyle name="Comma 27 5 10" xfId="53267"/>
    <cellStyle name="Comma 27 5 2" xfId="6801"/>
    <cellStyle name="Comma 27 5 2 2" xfId="15208"/>
    <cellStyle name="Comma 27 5 2 2 2" xfId="46279"/>
    <cellStyle name="Comma 27 5 2 2 3" xfId="36593"/>
    <cellStyle name="Comma 27 5 2 2 4" xfId="26906"/>
    <cellStyle name="Comma 27 5 2 3" xfId="40553"/>
    <cellStyle name="Comma 27 5 2 4" xfId="30867"/>
    <cellStyle name="Comma 27 5 2 5" xfId="20810"/>
    <cellStyle name="Comma 27 5 2 6" xfId="56067"/>
    <cellStyle name="Comma 27 5 3" xfId="3996"/>
    <cellStyle name="Comma 27 5 3 2" xfId="12404"/>
    <cellStyle name="Comma 27 5 3 2 2" xfId="43791"/>
    <cellStyle name="Comma 27 5 3 3" xfId="34105"/>
    <cellStyle name="Comma 27 5 3 4" xfId="24139"/>
    <cellStyle name="Comma 27 5 4" xfId="9604"/>
    <cellStyle name="Comma 27 5 4 2" xfId="45079"/>
    <cellStyle name="Comma 27 5 4 3" xfId="35393"/>
    <cellStyle name="Comma 27 5 4 4" xfId="25688"/>
    <cellStyle name="Comma 27 5 5" xfId="37752"/>
    <cellStyle name="Comma 27 5 6" xfId="28066"/>
    <cellStyle name="Comma 27 5 7" xfId="47441"/>
    <cellStyle name="Comma 27 5 8" xfId="50244"/>
    <cellStyle name="Comma 27 5 9" xfId="18010"/>
    <cellStyle name="Comma 27 6" xfId="2138"/>
    <cellStyle name="Comma 27 6 10" xfId="54258"/>
    <cellStyle name="Comma 27 6 2" xfId="7792"/>
    <cellStyle name="Comma 27 6 2 2" xfId="16199"/>
    <cellStyle name="Comma 27 6 2 2 2" xfId="41544"/>
    <cellStyle name="Comma 27 6 2 3" xfId="31858"/>
    <cellStyle name="Comma 27 6 2 4" xfId="21801"/>
    <cellStyle name="Comma 27 6 2 5" xfId="57058"/>
    <cellStyle name="Comma 27 6 3" xfId="4987"/>
    <cellStyle name="Comma 27 6 3 2" xfId="13395"/>
    <cellStyle name="Comma 27 6 3 2 2" xfId="43792"/>
    <cellStyle name="Comma 27 6 3 3" xfId="34106"/>
    <cellStyle name="Comma 27 6 3 4" xfId="24140"/>
    <cellStyle name="Comma 27 6 4" xfId="10595"/>
    <cellStyle name="Comma 27 6 4 2" xfId="45687"/>
    <cellStyle name="Comma 27 6 4 3" xfId="36001"/>
    <cellStyle name="Comma 27 6 4 4" xfId="26313"/>
    <cellStyle name="Comma 27 6 5" xfId="38743"/>
    <cellStyle name="Comma 27 6 6" xfId="29057"/>
    <cellStyle name="Comma 27 6 7" xfId="48432"/>
    <cellStyle name="Comma 27 6 8" xfId="51235"/>
    <cellStyle name="Comma 27 6 9" xfId="19001"/>
    <cellStyle name="Comma 27 7" xfId="2630"/>
    <cellStyle name="Comma 27 7 2" xfId="8253"/>
    <cellStyle name="Comma 27 7 2 2" xfId="16660"/>
    <cellStyle name="Comma 27 7 2 2 2" xfId="42005"/>
    <cellStyle name="Comma 27 7 2 3" xfId="32319"/>
    <cellStyle name="Comma 27 7 2 4" xfId="22262"/>
    <cellStyle name="Comma 27 7 2 5" xfId="57519"/>
    <cellStyle name="Comma 27 7 3" xfId="5448"/>
    <cellStyle name="Comma 27 7 3 2" xfId="13856"/>
    <cellStyle name="Comma 27 7 3 2 2" xfId="43793"/>
    <cellStyle name="Comma 27 7 3 3" xfId="34107"/>
    <cellStyle name="Comma 27 7 3 4" xfId="24141"/>
    <cellStyle name="Comma 27 7 4" xfId="11053"/>
    <cellStyle name="Comma 27 7 4 2" xfId="39201"/>
    <cellStyle name="Comma 27 7 5" xfId="29515"/>
    <cellStyle name="Comma 27 7 6" xfId="48891"/>
    <cellStyle name="Comma 27 7 7" xfId="51693"/>
    <cellStyle name="Comma 27 7 8" xfId="19459"/>
    <cellStyle name="Comma 27 7 9" xfId="54716"/>
    <cellStyle name="Comma 27 8" xfId="3058"/>
    <cellStyle name="Comma 27 8 2" xfId="8681"/>
    <cellStyle name="Comma 27 8 2 2" xfId="17088"/>
    <cellStyle name="Comma 27 8 2 2 2" xfId="42433"/>
    <cellStyle name="Comma 27 8 2 3" xfId="32747"/>
    <cellStyle name="Comma 27 8 2 4" xfId="22690"/>
    <cellStyle name="Comma 27 8 2 5" xfId="57947"/>
    <cellStyle name="Comma 27 8 3" xfId="5876"/>
    <cellStyle name="Comma 27 8 3 2" xfId="14284"/>
    <cellStyle name="Comma 27 8 3 3" xfId="39629"/>
    <cellStyle name="Comma 27 8 4" xfId="11481"/>
    <cellStyle name="Comma 27 8 4 2" xfId="29943"/>
    <cellStyle name="Comma 27 8 5" xfId="49319"/>
    <cellStyle name="Comma 27 8 6" xfId="52121"/>
    <cellStyle name="Comma 27 8 7" xfId="19887"/>
    <cellStyle name="Comma 27 8 8" xfId="55144"/>
    <cellStyle name="Comma 27 9" xfId="6315"/>
    <cellStyle name="Comma 27 9 2" xfId="14722"/>
    <cellStyle name="Comma 27 9 2 2" xfId="40067"/>
    <cellStyle name="Comma 27 9 3" xfId="30381"/>
    <cellStyle name="Comma 27 9 4" xfId="20324"/>
    <cellStyle name="Comma 27 9 5" xfId="55581"/>
    <cellStyle name="Comma 28" xfId="439"/>
    <cellStyle name="Comma 28 10" xfId="25088"/>
    <cellStyle name="Comma 28 10 2" xfId="44484"/>
    <cellStyle name="Comma 28 10 3" xfId="34798"/>
    <cellStyle name="Comma 28 11" xfId="37271"/>
    <cellStyle name="Comma 28 12" xfId="27585"/>
    <cellStyle name="Comma 28 13" xfId="46958"/>
    <cellStyle name="Comma 28 14" xfId="49763"/>
    <cellStyle name="Comma 28 15" xfId="17529"/>
    <cellStyle name="Comma 28 16" xfId="52406"/>
    <cellStyle name="Comma 28 17" xfId="52786"/>
    <cellStyle name="Comma 28 2" xfId="1668"/>
    <cellStyle name="Comma 28 2 10" xfId="18575"/>
    <cellStyle name="Comma 28 2 11" xfId="53832"/>
    <cellStyle name="Comma 28 2 2" xfId="7366"/>
    <cellStyle name="Comma 28 2 2 2" xfId="15773"/>
    <cellStyle name="Comma 28 2 2 2 2" xfId="27183"/>
    <cellStyle name="Comma 28 2 2 2 2 2" xfId="46556"/>
    <cellStyle name="Comma 28 2 2 2 2 3" xfId="36870"/>
    <cellStyle name="Comma 28 2 2 2 3" xfId="43795"/>
    <cellStyle name="Comma 28 2 2 2 4" xfId="34109"/>
    <cellStyle name="Comma 28 2 2 2 5" xfId="24143"/>
    <cellStyle name="Comma 28 2 2 3" xfId="25966"/>
    <cellStyle name="Comma 28 2 2 3 2" xfId="45356"/>
    <cellStyle name="Comma 28 2 2 3 3" xfId="35670"/>
    <cellStyle name="Comma 28 2 2 4" xfId="41118"/>
    <cellStyle name="Comma 28 2 2 5" xfId="31432"/>
    <cellStyle name="Comma 28 2 2 6" xfId="21375"/>
    <cellStyle name="Comma 28 2 2 7" xfId="56632"/>
    <cellStyle name="Comma 28 2 3" xfId="4561"/>
    <cellStyle name="Comma 28 2 3 2" xfId="12969"/>
    <cellStyle name="Comma 28 2 3 2 2" xfId="45963"/>
    <cellStyle name="Comma 28 2 3 2 3" xfId="36277"/>
    <cellStyle name="Comma 28 2 3 2 4" xfId="26589"/>
    <cellStyle name="Comma 28 2 3 3" xfId="43796"/>
    <cellStyle name="Comma 28 2 3 4" xfId="34110"/>
    <cellStyle name="Comma 28 2 3 5" xfId="24144"/>
    <cellStyle name="Comma 28 2 4" xfId="10169"/>
    <cellStyle name="Comma 28 2 4 2" xfId="43794"/>
    <cellStyle name="Comma 28 2 4 3" xfId="34108"/>
    <cellStyle name="Comma 28 2 4 4" xfId="24142"/>
    <cellStyle name="Comma 28 2 5" xfId="25368"/>
    <cellStyle name="Comma 28 2 5 2" xfId="44763"/>
    <cellStyle name="Comma 28 2 5 3" xfId="35077"/>
    <cellStyle name="Comma 28 2 6" xfId="38317"/>
    <cellStyle name="Comma 28 2 7" xfId="28631"/>
    <cellStyle name="Comma 28 2 8" xfId="48006"/>
    <cellStyle name="Comma 28 2 9" xfId="50809"/>
    <cellStyle name="Comma 28 3" xfId="1066"/>
    <cellStyle name="Comma 28 3 10" xfId="53271"/>
    <cellStyle name="Comma 28 3 2" xfId="6805"/>
    <cellStyle name="Comma 28 3 2 2" xfId="15212"/>
    <cellStyle name="Comma 28 3 2 2 2" xfId="46283"/>
    <cellStyle name="Comma 28 3 2 2 3" xfId="36597"/>
    <cellStyle name="Comma 28 3 2 2 4" xfId="26910"/>
    <cellStyle name="Comma 28 3 2 3" xfId="40557"/>
    <cellStyle name="Comma 28 3 2 4" xfId="30871"/>
    <cellStyle name="Comma 28 3 2 5" xfId="20814"/>
    <cellStyle name="Comma 28 3 2 6" xfId="56071"/>
    <cellStyle name="Comma 28 3 3" xfId="4000"/>
    <cellStyle name="Comma 28 3 3 2" xfId="12408"/>
    <cellStyle name="Comma 28 3 3 2 2" xfId="43797"/>
    <cellStyle name="Comma 28 3 3 3" xfId="34111"/>
    <cellStyle name="Comma 28 3 3 4" xfId="24145"/>
    <cellStyle name="Comma 28 3 4" xfId="9608"/>
    <cellStyle name="Comma 28 3 4 2" xfId="45083"/>
    <cellStyle name="Comma 28 3 4 3" xfId="35397"/>
    <cellStyle name="Comma 28 3 4 4" xfId="25692"/>
    <cellStyle name="Comma 28 3 5" xfId="37756"/>
    <cellStyle name="Comma 28 3 6" xfId="28070"/>
    <cellStyle name="Comma 28 3 7" xfId="47445"/>
    <cellStyle name="Comma 28 3 8" xfId="50248"/>
    <cellStyle name="Comma 28 3 9" xfId="18014"/>
    <cellStyle name="Comma 28 4" xfId="2142"/>
    <cellStyle name="Comma 28 4 10" xfId="54262"/>
    <cellStyle name="Comma 28 4 2" xfId="7796"/>
    <cellStyle name="Comma 28 4 2 2" xfId="16203"/>
    <cellStyle name="Comma 28 4 2 2 2" xfId="41548"/>
    <cellStyle name="Comma 28 4 2 3" xfId="31862"/>
    <cellStyle name="Comma 28 4 2 4" xfId="21805"/>
    <cellStyle name="Comma 28 4 2 5" xfId="57062"/>
    <cellStyle name="Comma 28 4 3" xfId="4991"/>
    <cellStyle name="Comma 28 4 3 2" xfId="13399"/>
    <cellStyle name="Comma 28 4 3 2 2" xfId="43798"/>
    <cellStyle name="Comma 28 4 3 3" xfId="34112"/>
    <cellStyle name="Comma 28 4 3 4" xfId="24146"/>
    <cellStyle name="Comma 28 4 4" xfId="10599"/>
    <cellStyle name="Comma 28 4 4 2" xfId="45691"/>
    <cellStyle name="Comma 28 4 4 3" xfId="36005"/>
    <cellStyle name="Comma 28 4 4 4" xfId="26317"/>
    <cellStyle name="Comma 28 4 5" xfId="38747"/>
    <cellStyle name="Comma 28 4 6" xfId="29061"/>
    <cellStyle name="Comma 28 4 7" xfId="48436"/>
    <cellStyle name="Comma 28 4 8" xfId="51239"/>
    <cellStyle name="Comma 28 4 9" xfId="19005"/>
    <cellStyle name="Comma 28 5" xfId="2634"/>
    <cellStyle name="Comma 28 5 2" xfId="8257"/>
    <cellStyle name="Comma 28 5 2 2" xfId="16664"/>
    <cellStyle name="Comma 28 5 2 2 2" xfId="42009"/>
    <cellStyle name="Comma 28 5 2 3" xfId="32323"/>
    <cellStyle name="Comma 28 5 2 4" xfId="22266"/>
    <cellStyle name="Comma 28 5 2 5" xfId="57523"/>
    <cellStyle name="Comma 28 5 3" xfId="5452"/>
    <cellStyle name="Comma 28 5 3 2" xfId="13860"/>
    <cellStyle name="Comma 28 5 3 2 2" xfId="43799"/>
    <cellStyle name="Comma 28 5 3 3" xfId="34113"/>
    <cellStyle name="Comma 28 5 3 4" xfId="24147"/>
    <cellStyle name="Comma 28 5 4" xfId="11057"/>
    <cellStyle name="Comma 28 5 4 2" xfId="39205"/>
    <cellStyle name="Comma 28 5 5" xfId="29519"/>
    <cellStyle name="Comma 28 5 6" xfId="48895"/>
    <cellStyle name="Comma 28 5 7" xfId="51697"/>
    <cellStyle name="Comma 28 5 8" xfId="19463"/>
    <cellStyle name="Comma 28 5 9" xfId="54720"/>
    <cellStyle name="Comma 28 6" xfId="3062"/>
    <cellStyle name="Comma 28 6 2" xfId="8685"/>
    <cellStyle name="Comma 28 6 2 2" xfId="17092"/>
    <cellStyle name="Comma 28 6 2 2 2" xfId="42437"/>
    <cellStyle name="Comma 28 6 2 3" xfId="32751"/>
    <cellStyle name="Comma 28 6 2 4" xfId="22694"/>
    <cellStyle name="Comma 28 6 2 5" xfId="57951"/>
    <cellStyle name="Comma 28 6 3" xfId="5880"/>
    <cellStyle name="Comma 28 6 3 2" xfId="14288"/>
    <cellStyle name="Comma 28 6 3 3" xfId="39633"/>
    <cellStyle name="Comma 28 6 4" xfId="11485"/>
    <cellStyle name="Comma 28 6 4 2" xfId="29947"/>
    <cellStyle name="Comma 28 6 5" xfId="49323"/>
    <cellStyle name="Comma 28 6 6" xfId="52125"/>
    <cellStyle name="Comma 28 6 7" xfId="19891"/>
    <cellStyle name="Comma 28 6 8" xfId="55148"/>
    <cellStyle name="Comma 28 7" xfId="6319"/>
    <cellStyle name="Comma 28 7 2" xfId="14726"/>
    <cellStyle name="Comma 28 7 2 2" xfId="40071"/>
    <cellStyle name="Comma 28 7 3" xfId="30385"/>
    <cellStyle name="Comma 28 7 4" xfId="20328"/>
    <cellStyle name="Comma 28 7 5" xfId="55585"/>
    <cellStyle name="Comma 28 8" xfId="3514"/>
    <cellStyle name="Comma 28 8 2" xfId="11922"/>
    <cellStyle name="Comma 28 8 2 2" xfId="42718"/>
    <cellStyle name="Comma 28 8 3" xfId="33032"/>
    <cellStyle name="Comma 28 8 4" xfId="22975"/>
    <cellStyle name="Comma 28 9" xfId="9123"/>
    <cellStyle name="Comma 28 9 2" xfId="43025"/>
    <cellStyle name="Comma 28 9 3" xfId="33339"/>
    <cellStyle name="Comma 28 9 4" xfId="23282"/>
    <cellStyle name="Comma 29" xfId="440"/>
    <cellStyle name="Comma 29 10" xfId="9124"/>
    <cellStyle name="Comma 29 10 2" xfId="43026"/>
    <cellStyle name="Comma 29 10 3" xfId="33340"/>
    <cellStyle name="Comma 29 10 4" xfId="23283"/>
    <cellStyle name="Comma 29 11" xfId="25089"/>
    <cellStyle name="Comma 29 11 2" xfId="44485"/>
    <cellStyle name="Comma 29 11 3" xfId="34799"/>
    <cellStyle name="Comma 29 12" xfId="37272"/>
    <cellStyle name="Comma 29 13" xfId="27586"/>
    <cellStyle name="Comma 29 14" xfId="46959"/>
    <cellStyle name="Comma 29 15" xfId="49764"/>
    <cellStyle name="Comma 29 16" xfId="17530"/>
    <cellStyle name="Comma 29 17" xfId="52407"/>
    <cellStyle name="Comma 29 18" xfId="52787"/>
    <cellStyle name="Comma 29 2" xfId="441"/>
    <cellStyle name="Comma 29 2 10" xfId="25090"/>
    <cellStyle name="Comma 29 2 10 2" xfId="44486"/>
    <cellStyle name="Comma 29 2 10 3" xfId="34800"/>
    <cellStyle name="Comma 29 2 11" xfId="37273"/>
    <cellStyle name="Comma 29 2 12" xfId="27587"/>
    <cellStyle name="Comma 29 2 13" xfId="46960"/>
    <cellStyle name="Comma 29 2 14" xfId="49765"/>
    <cellStyle name="Comma 29 2 15" xfId="17531"/>
    <cellStyle name="Comma 29 2 16" xfId="52408"/>
    <cellStyle name="Comma 29 2 17" xfId="52788"/>
    <cellStyle name="Comma 29 2 2" xfId="1670"/>
    <cellStyle name="Comma 29 2 2 10" xfId="53834"/>
    <cellStyle name="Comma 29 2 2 2" xfId="7368"/>
    <cellStyle name="Comma 29 2 2 2 2" xfId="15775"/>
    <cellStyle name="Comma 29 2 2 2 2 2" xfId="46558"/>
    <cellStyle name="Comma 29 2 2 2 2 3" xfId="36872"/>
    <cellStyle name="Comma 29 2 2 2 2 4" xfId="27185"/>
    <cellStyle name="Comma 29 2 2 2 3" xfId="25968"/>
    <cellStyle name="Comma 29 2 2 2 3 2" xfId="45358"/>
    <cellStyle name="Comma 29 2 2 2 3 3" xfId="35672"/>
    <cellStyle name="Comma 29 2 2 2 4" xfId="41120"/>
    <cellStyle name="Comma 29 2 2 2 5" xfId="31434"/>
    <cellStyle name="Comma 29 2 2 2 6" xfId="21377"/>
    <cellStyle name="Comma 29 2 2 2 7" xfId="56634"/>
    <cellStyle name="Comma 29 2 2 3" xfId="4563"/>
    <cellStyle name="Comma 29 2 2 3 2" xfId="12971"/>
    <cellStyle name="Comma 29 2 2 3 2 2" xfId="45965"/>
    <cellStyle name="Comma 29 2 2 3 2 3" xfId="36279"/>
    <cellStyle name="Comma 29 2 2 3 2 4" xfId="26591"/>
    <cellStyle name="Comma 29 2 2 3 3" xfId="43800"/>
    <cellStyle name="Comma 29 2 2 3 4" xfId="34114"/>
    <cellStyle name="Comma 29 2 2 3 5" xfId="24148"/>
    <cellStyle name="Comma 29 2 2 4" xfId="10171"/>
    <cellStyle name="Comma 29 2 2 4 2" xfId="44765"/>
    <cellStyle name="Comma 29 2 2 4 3" xfId="35079"/>
    <cellStyle name="Comma 29 2 2 4 4" xfId="25370"/>
    <cellStyle name="Comma 29 2 2 5" xfId="38319"/>
    <cellStyle name="Comma 29 2 2 6" xfId="28633"/>
    <cellStyle name="Comma 29 2 2 7" xfId="48008"/>
    <cellStyle name="Comma 29 2 2 8" xfId="50811"/>
    <cellStyle name="Comma 29 2 2 9" xfId="18577"/>
    <cellStyle name="Comma 29 2 3" xfId="1068"/>
    <cellStyle name="Comma 29 2 3 10" xfId="53273"/>
    <cellStyle name="Comma 29 2 3 2" xfId="6807"/>
    <cellStyle name="Comma 29 2 3 2 2" xfId="15214"/>
    <cellStyle name="Comma 29 2 3 2 2 2" xfId="46285"/>
    <cellStyle name="Comma 29 2 3 2 2 3" xfId="36599"/>
    <cellStyle name="Comma 29 2 3 2 2 4" xfId="26912"/>
    <cellStyle name="Comma 29 2 3 2 3" xfId="40559"/>
    <cellStyle name="Comma 29 2 3 2 4" xfId="30873"/>
    <cellStyle name="Comma 29 2 3 2 5" xfId="20816"/>
    <cellStyle name="Comma 29 2 3 2 6" xfId="56073"/>
    <cellStyle name="Comma 29 2 3 3" xfId="4002"/>
    <cellStyle name="Comma 29 2 3 3 2" xfId="12410"/>
    <cellStyle name="Comma 29 2 3 3 2 2" xfId="43801"/>
    <cellStyle name="Comma 29 2 3 3 3" xfId="34115"/>
    <cellStyle name="Comma 29 2 3 3 4" xfId="24149"/>
    <cellStyle name="Comma 29 2 3 4" xfId="9610"/>
    <cellStyle name="Comma 29 2 3 4 2" xfId="45085"/>
    <cellStyle name="Comma 29 2 3 4 3" xfId="35399"/>
    <cellStyle name="Comma 29 2 3 4 4" xfId="25694"/>
    <cellStyle name="Comma 29 2 3 5" xfId="37758"/>
    <cellStyle name="Comma 29 2 3 6" xfId="28072"/>
    <cellStyle name="Comma 29 2 3 7" xfId="47447"/>
    <cellStyle name="Comma 29 2 3 8" xfId="50250"/>
    <cellStyle name="Comma 29 2 3 9" xfId="18016"/>
    <cellStyle name="Comma 29 2 4" xfId="2144"/>
    <cellStyle name="Comma 29 2 4 10" xfId="54264"/>
    <cellStyle name="Comma 29 2 4 2" xfId="7798"/>
    <cellStyle name="Comma 29 2 4 2 2" xfId="16205"/>
    <cellStyle name="Comma 29 2 4 2 2 2" xfId="41550"/>
    <cellStyle name="Comma 29 2 4 2 3" xfId="31864"/>
    <cellStyle name="Comma 29 2 4 2 4" xfId="21807"/>
    <cellStyle name="Comma 29 2 4 2 5" xfId="57064"/>
    <cellStyle name="Comma 29 2 4 3" xfId="4993"/>
    <cellStyle name="Comma 29 2 4 3 2" xfId="13401"/>
    <cellStyle name="Comma 29 2 4 3 2 2" xfId="43802"/>
    <cellStyle name="Comma 29 2 4 3 3" xfId="34116"/>
    <cellStyle name="Comma 29 2 4 3 4" xfId="24150"/>
    <cellStyle name="Comma 29 2 4 4" xfId="10601"/>
    <cellStyle name="Comma 29 2 4 4 2" xfId="45693"/>
    <cellStyle name="Comma 29 2 4 4 3" xfId="36007"/>
    <cellStyle name="Comma 29 2 4 4 4" xfId="26319"/>
    <cellStyle name="Comma 29 2 4 5" xfId="38749"/>
    <cellStyle name="Comma 29 2 4 6" xfId="29063"/>
    <cellStyle name="Comma 29 2 4 7" xfId="48438"/>
    <cellStyle name="Comma 29 2 4 8" xfId="51241"/>
    <cellStyle name="Comma 29 2 4 9" xfId="19007"/>
    <cellStyle name="Comma 29 2 5" xfId="2636"/>
    <cellStyle name="Comma 29 2 5 2" xfId="8259"/>
    <cellStyle name="Comma 29 2 5 2 2" xfId="16666"/>
    <cellStyle name="Comma 29 2 5 2 2 2" xfId="42011"/>
    <cellStyle name="Comma 29 2 5 2 3" xfId="32325"/>
    <cellStyle name="Comma 29 2 5 2 4" xfId="22268"/>
    <cellStyle name="Comma 29 2 5 2 5" xfId="57525"/>
    <cellStyle name="Comma 29 2 5 3" xfId="5454"/>
    <cellStyle name="Comma 29 2 5 3 2" xfId="13862"/>
    <cellStyle name="Comma 29 2 5 3 3" xfId="39207"/>
    <cellStyle name="Comma 29 2 5 4" xfId="11059"/>
    <cellStyle name="Comma 29 2 5 4 2" xfId="29521"/>
    <cellStyle name="Comma 29 2 5 5" xfId="48897"/>
    <cellStyle name="Comma 29 2 5 6" xfId="51699"/>
    <cellStyle name="Comma 29 2 5 7" xfId="19465"/>
    <cellStyle name="Comma 29 2 5 8" xfId="54722"/>
    <cellStyle name="Comma 29 2 6" xfId="3064"/>
    <cellStyle name="Comma 29 2 6 2" xfId="8687"/>
    <cellStyle name="Comma 29 2 6 2 2" xfId="17094"/>
    <cellStyle name="Comma 29 2 6 2 2 2" xfId="42439"/>
    <cellStyle name="Comma 29 2 6 2 3" xfId="32753"/>
    <cellStyle name="Comma 29 2 6 2 4" xfId="22696"/>
    <cellStyle name="Comma 29 2 6 2 5" xfId="57953"/>
    <cellStyle name="Comma 29 2 6 3" xfId="5882"/>
    <cellStyle name="Comma 29 2 6 3 2" xfId="14290"/>
    <cellStyle name="Comma 29 2 6 3 3" xfId="39635"/>
    <cellStyle name="Comma 29 2 6 4" xfId="11487"/>
    <cellStyle name="Comma 29 2 6 4 2" xfId="29949"/>
    <cellStyle name="Comma 29 2 6 5" xfId="49325"/>
    <cellStyle name="Comma 29 2 6 6" xfId="52127"/>
    <cellStyle name="Comma 29 2 6 7" xfId="19893"/>
    <cellStyle name="Comma 29 2 6 8" xfId="55150"/>
    <cellStyle name="Comma 29 2 7" xfId="6321"/>
    <cellStyle name="Comma 29 2 7 2" xfId="14728"/>
    <cellStyle name="Comma 29 2 7 2 2" xfId="40073"/>
    <cellStyle name="Comma 29 2 7 3" xfId="30387"/>
    <cellStyle name="Comma 29 2 7 4" xfId="20330"/>
    <cellStyle name="Comma 29 2 7 5" xfId="55587"/>
    <cellStyle name="Comma 29 2 8" xfId="3516"/>
    <cellStyle name="Comma 29 2 8 2" xfId="11924"/>
    <cellStyle name="Comma 29 2 8 2 2" xfId="42720"/>
    <cellStyle name="Comma 29 2 8 3" xfId="33034"/>
    <cellStyle name="Comma 29 2 8 4" xfId="22977"/>
    <cellStyle name="Comma 29 2 9" xfId="9125"/>
    <cellStyle name="Comma 29 2 9 2" xfId="43027"/>
    <cellStyle name="Comma 29 2 9 3" xfId="33341"/>
    <cellStyle name="Comma 29 2 9 4" xfId="23284"/>
    <cellStyle name="Comma 29 3" xfId="1669"/>
    <cellStyle name="Comma 29 3 10" xfId="53833"/>
    <cellStyle name="Comma 29 3 2" xfId="7367"/>
    <cellStyle name="Comma 29 3 2 2" xfId="15774"/>
    <cellStyle name="Comma 29 3 2 2 2" xfId="27184"/>
    <cellStyle name="Comma 29 3 2 2 2 2" xfId="46557"/>
    <cellStyle name="Comma 29 3 2 2 2 3" xfId="36871"/>
    <cellStyle name="Comma 29 3 2 2 3" xfId="43803"/>
    <cellStyle name="Comma 29 3 2 2 4" xfId="34117"/>
    <cellStyle name="Comma 29 3 2 2 5" xfId="24151"/>
    <cellStyle name="Comma 29 3 2 3" xfId="25967"/>
    <cellStyle name="Comma 29 3 2 3 2" xfId="45357"/>
    <cellStyle name="Comma 29 3 2 3 3" xfId="35671"/>
    <cellStyle name="Comma 29 3 2 4" xfId="41119"/>
    <cellStyle name="Comma 29 3 2 5" xfId="31433"/>
    <cellStyle name="Comma 29 3 2 6" xfId="21376"/>
    <cellStyle name="Comma 29 3 2 7" xfId="56633"/>
    <cellStyle name="Comma 29 3 3" xfId="4562"/>
    <cellStyle name="Comma 29 3 3 2" xfId="12970"/>
    <cellStyle name="Comma 29 3 3 2 2" xfId="45964"/>
    <cellStyle name="Comma 29 3 3 3" xfId="36278"/>
    <cellStyle name="Comma 29 3 3 4" xfId="26590"/>
    <cellStyle name="Comma 29 3 4" xfId="10170"/>
    <cellStyle name="Comma 29 3 4 2" xfId="44764"/>
    <cellStyle name="Comma 29 3 4 3" xfId="35078"/>
    <cellStyle name="Comma 29 3 4 4" xfId="25369"/>
    <cellStyle name="Comma 29 3 5" xfId="38318"/>
    <cellStyle name="Comma 29 3 6" xfId="28632"/>
    <cellStyle name="Comma 29 3 7" xfId="48007"/>
    <cellStyle name="Comma 29 3 8" xfId="50810"/>
    <cellStyle name="Comma 29 3 9" xfId="18576"/>
    <cellStyle name="Comma 29 4" xfId="1067"/>
    <cellStyle name="Comma 29 4 10" xfId="53272"/>
    <cellStyle name="Comma 29 4 2" xfId="6806"/>
    <cellStyle name="Comma 29 4 2 2" xfId="15213"/>
    <cellStyle name="Comma 29 4 2 2 2" xfId="46284"/>
    <cellStyle name="Comma 29 4 2 2 3" xfId="36598"/>
    <cellStyle name="Comma 29 4 2 2 4" xfId="26911"/>
    <cellStyle name="Comma 29 4 2 3" xfId="40558"/>
    <cellStyle name="Comma 29 4 2 4" xfId="30872"/>
    <cellStyle name="Comma 29 4 2 5" xfId="20815"/>
    <cellStyle name="Comma 29 4 2 6" xfId="56072"/>
    <cellStyle name="Comma 29 4 3" xfId="4001"/>
    <cellStyle name="Comma 29 4 3 2" xfId="12409"/>
    <cellStyle name="Comma 29 4 3 2 2" xfId="43804"/>
    <cellStyle name="Comma 29 4 3 3" xfId="34118"/>
    <cellStyle name="Comma 29 4 3 4" xfId="24152"/>
    <cellStyle name="Comma 29 4 4" xfId="9609"/>
    <cellStyle name="Comma 29 4 4 2" xfId="45084"/>
    <cellStyle name="Comma 29 4 4 3" xfId="35398"/>
    <cellStyle name="Comma 29 4 4 4" xfId="25693"/>
    <cellStyle name="Comma 29 4 5" xfId="37757"/>
    <cellStyle name="Comma 29 4 6" xfId="28071"/>
    <cellStyle name="Comma 29 4 7" xfId="47446"/>
    <cellStyle name="Comma 29 4 8" xfId="50249"/>
    <cellStyle name="Comma 29 4 9" xfId="18015"/>
    <cellStyle name="Comma 29 5" xfId="2143"/>
    <cellStyle name="Comma 29 5 10" xfId="54263"/>
    <cellStyle name="Comma 29 5 2" xfId="7797"/>
    <cellStyle name="Comma 29 5 2 2" xfId="16204"/>
    <cellStyle name="Comma 29 5 2 2 2" xfId="41549"/>
    <cellStyle name="Comma 29 5 2 3" xfId="31863"/>
    <cellStyle name="Comma 29 5 2 4" xfId="21806"/>
    <cellStyle name="Comma 29 5 2 5" xfId="57063"/>
    <cellStyle name="Comma 29 5 3" xfId="4992"/>
    <cellStyle name="Comma 29 5 3 2" xfId="13400"/>
    <cellStyle name="Comma 29 5 3 2 2" xfId="43805"/>
    <cellStyle name="Comma 29 5 3 3" xfId="34119"/>
    <cellStyle name="Comma 29 5 3 4" xfId="24153"/>
    <cellStyle name="Comma 29 5 4" xfId="10600"/>
    <cellStyle name="Comma 29 5 4 2" xfId="45692"/>
    <cellStyle name="Comma 29 5 4 3" xfId="36006"/>
    <cellStyle name="Comma 29 5 4 4" xfId="26318"/>
    <cellStyle name="Comma 29 5 5" xfId="38748"/>
    <cellStyle name="Comma 29 5 6" xfId="29062"/>
    <cellStyle name="Comma 29 5 7" xfId="48437"/>
    <cellStyle name="Comma 29 5 8" xfId="51240"/>
    <cellStyle name="Comma 29 5 9" xfId="19006"/>
    <cellStyle name="Comma 29 6" xfId="2635"/>
    <cellStyle name="Comma 29 6 2" xfId="8258"/>
    <cellStyle name="Comma 29 6 2 2" xfId="16665"/>
    <cellStyle name="Comma 29 6 2 2 2" xfId="42010"/>
    <cellStyle name="Comma 29 6 2 3" xfId="32324"/>
    <cellStyle name="Comma 29 6 2 4" xfId="22267"/>
    <cellStyle name="Comma 29 6 2 5" xfId="57524"/>
    <cellStyle name="Comma 29 6 3" xfId="5453"/>
    <cellStyle name="Comma 29 6 3 2" xfId="13861"/>
    <cellStyle name="Comma 29 6 3 3" xfId="39206"/>
    <cellStyle name="Comma 29 6 4" xfId="11058"/>
    <cellStyle name="Comma 29 6 4 2" xfId="29520"/>
    <cellStyle name="Comma 29 6 5" xfId="48896"/>
    <cellStyle name="Comma 29 6 6" xfId="51698"/>
    <cellStyle name="Comma 29 6 7" xfId="19464"/>
    <cellStyle name="Comma 29 6 8" xfId="54721"/>
    <cellStyle name="Comma 29 7" xfId="3063"/>
    <cellStyle name="Comma 29 7 2" xfId="8686"/>
    <cellStyle name="Comma 29 7 2 2" xfId="17093"/>
    <cellStyle name="Comma 29 7 2 2 2" xfId="42438"/>
    <cellStyle name="Comma 29 7 2 3" xfId="32752"/>
    <cellStyle name="Comma 29 7 2 4" xfId="22695"/>
    <cellStyle name="Comma 29 7 2 5" xfId="57952"/>
    <cellStyle name="Comma 29 7 3" xfId="5881"/>
    <cellStyle name="Comma 29 7 3 2" xfId="14289"/>
    <cellStyle name="Comma 29 7 3 3" xfId="39634"/>
    <cellStyle name="Comma 29 7 4" xfId="11486"/>
    <cellStyle name="Comma 29 7 4 2" xfId="29948"/>
    <cellStyle name="Comma 29 7 5" xfId="49324"/>
    <cellStyle name="Comma 29 7 6" xfId="52126"/>
    <cellStyle name="Comma 29 7 7" xfId="19892"/>
    <cellStyle name="Comma 29 7 8" xfId="55149"/>
    <cellStyle name="Comma 29 8" xfId="6320"/>
    <cellStyle name="Comma 29 8 2" xfId="14727"/>
    <cellStyle name="Comma 29 8 2 2" xfId="40072"/>
    <cellStyle name="Comma 29 8 3" xfId="30386"/>
    <cellStyle name="Comma 29 8 4" xfId="20329"/>
    <cellStyle name="Comma 29 8 5" xfId="55586"/>
    <cellStyle name="Comma 29 9" xfId="3515"/>
    <cellStyle name="Comma 29 9 2" xfId="11923"/>
    <cellStyle name="Comma 29 9 2 2" xfId="42719"/>
    <cellStyle name="Comma 29 9 3" xfId="33033"/>
    <cellStyle name="Comma 29 9 4" xfId="22976"/>
    <cellStyle name="Comma 3" xfId="442"/>
    <cellStyle name="Comma 3 10" xfId="1069"/>
    <cellStyle name="Comma 3 10 2" xfId="6808"/>
    <cellStyle name="Comma 3 10 2 2" xfId="15215"/>
    <cellStyle name="Comma 3 10 2 2 2" xfId="40560"/>
    <cellStyle name="Comma 3 10 2 3" xfId="30874"/>
    <cellStyle name="Comma 3 10 2 4" xfId="20817"/>
    <cellStyle name="Comma 3 10 2 5" xfId="56074"/>
    <cellStyle name="Comma 3 10 3" xfId="4003"/>
    <cellStyle name="Comma 3 10 3 2" xfId="12411"/>
    <cellStyle name="Comma 3 10 3 2 2" xfId="45694"/>
    <cellStyle name="Comma 3 10 3 3" xfId="36008"/>
    <cellStyle name="Comma 3 10 3 4" xfId="26320"/>
    <cellStyle name="Comma 3 10 4" xfId="9611"/>
    <cellStyle name="Comma 3 10 4 2" xfId="37759"/>
    <cellStyle name="Comma 3 10 5" xfId="28073"/>
    <cellStyle name="Comma 3 10 6" xfId="47448"/>
    <cellStyle name="Comma 3 10 7" xfId="50251"/>
    <cellStyle name="Comma 3 10 8" xfId="18017"/>
    <cellStyle name="Comma 3 10 9" xfId="53274"/>
    <cellStyle name="Comma 3 11" xfId="1826"/>
    <cellStyle name="Comma 3 11 2" xfId="7480"/>
    <cellStyle name="Comma 3 11 2 2" xfId="15887"/>
    <cellStyle name="Comma 3 11 2 2 2" xfId="41232"/>
    <cellStyle name="Comma 3 11 2 3" xfId="31546"/>
    <cellStyle name="Comma 3 11 2 4" xfId="21489"/>
    <cellStyle name="Comma 3 11 2 5" xfId="56746"/>
    <cellStyle name="Comma 3 11 3" xfId="4675"/>
    <cellStyle name="Comma 3 11 3 2" xfId="13083"/>
    <cellStyle name="Comma 3 11 3 3" xfId="38431"/>
    <cellStyle name="Comma 3 11 4" xfId="10283"/>
    <cellStyle name="Comma 3 11 4 2" xfId="28745"/>
    <cellStyle name="Comma 3 11 5" xfId="48120"/>
    <cellStyle name="Comma 3 11 6" xfId="50923"/>
    <cellStyle name="Comma 3 11 7" xfId="18689"/>
    <cellStyle name="Comma 3 11 8" xfId="53946"/>
    <cellStyle name="Comma 3 12" xfId="2318"/>
    <cellStyle name="Comma 3 12 2" xfId="7941"/>
    <cellStyle name="Comma 3 12 2 2" xfId="16348"/>
    <cellStyle name="Comma 3 12 2 2 2" xfId="41693"/>
    <cellStyle name="Comma 3 12 2 3" xfId="32007"/>
    <cellStyle name="Comma 3 12 2 4" xfId="21950"/>
    <cellStyle name="Comma 3 12 2 5" xfId="57207"/>
    <cellStyle name="Comma 3 12 3" xfId="5136"/>
    <cellStyle name="Comma 3 12 3 2" xfId="13544"/>
    <cellStyle name="Comma 3 12 3 3" xfId="38889"/>
    <cellStyle name="Comma 3 12 4" xfId="10741"/>
    <cellStyle name="Comma 3 12 4 2" xfId="29203"/>
    <cellStyle name="Comma 3 12 5" xfId="48579"/>
    <cellStyle name="Comma 3 12 6" xfId="51381"/>
    <cellStyle name="Comma 3 12 7" xfId="19147"/>
    <cellStyle name="Comma 3 12 8" xfId="54404"/>
    <cellStyle name="Comma 3 13" xfId="2746"/>
    <cellStyle name="Comma 3 13 2" xfId="8369"/>
    <cellStyle name="Comma 3 13 2 2" xfId="16776"/>
    <cellStyle name="Comma 3 13 2 2 2" xfId="42121"/>
    <cellStyle name="Comma 3 13 2 3" xfId="32435"/>
    <cellStyle name="Comma 3 13 2 4" xfId="22378"/>
    <cellStyle name="Comma 3 13 2 5" xfId="57635"/>
    <cellStyle name="Comma 3 13 3" xfId="5564"/>
    <cellStyle name="Comma 3 13 3 2" xfId="13972"/>
    <cellStyle name="Comma 3 13 3 3" xfId="39317"/>
    <cellStyle name="Comma 3 13 4" xfId="11169"/>
    <cellStyle name="Comma 3 13 4 2" xfId="29631"/>
    <cellStyle name="Comma 3 13 5" xfId="49007"/>
    <cellStyle name="Comma 3 13 6" xfId="51809"/>
    <cellStyle name="Comma 3 13 7" xfId="19575"/>
    <cellStyle name="Comma 3 13 8" xfId="54832"/>
    <cellStyle name="Comma 3 14" xfId="6322"/>
    <cellStyle name="Comma 3 14 2" xfId="14729"/>
    <cellStyle name="Comma 3 14 2 2" xfId="40074"/>
    <cellStyle name="Comma 3 14 3" xfId="30388"/>
    <cellStyle name="Comma 3 14 4" xfId="20331"/>
    <cellStyle name="Comma 3 14 5" xfId="55588"/>
    <cellStyle name="Comma 3 15" xfId="3517"/>
    <cellStyle name="Comma 3 15 2" xfId="11925"/>
    <cellStyle name="Comma 3 15 2 2" xfId="42721"/>
    <cellStyle name="Comma 3 15 3" xfId="33035"/>
    <cellStyle name="Comma 3 15 4" xfId="22978"/>
    <cellStyle name="Comma 3 16" xfId="9126"/>
    <cellStyle name="Comma 3 16 2" xfId="43028"/>
    <cellStyle name="Comma 3 16 3" xfId="33342"/>
    <cellStyle name="Comma 3 16 4" xfId="23285"/>
    <cellStyle name="Comma 3 17" xfId="25091"/>
    <cellStyle name="Comma 3 17 2" xfId="44487"/>
    <cellStyle name="Comma 3 17 3" xfId="34801"/>
    <cellStyle name="Comma 3 18" xfId="25184"/>
    <cellStyle name="Comma 3 18 2" xfId="44579"/>
    <cellStyle name="Comma 3 18 3" xfId="34893"/>
    <cellStyle name="Comma 3 19" xfId="37274"/>
    <cellStyle name="Comma 3 2" xfId="443"/>
    <cellStyle name="Comma 3 2 10" xfId="6323"/>
    <cellStyle name="Comma 3 2 10 2" xfId="14730"/>
    <cellStyle name="Comma 3 2 10 2 2" xfId="40075"/>
    <cellStyle name="Comma 3 2 10 3" xfId="30389"/>
    <cellStyle name="Comma 3 2 10 4" xfId="20332"/>
    <cellStyle name="Comma 3 2 10 5" xfId="55589"/>
    <cellStyle name="Comma 3 2 11" xfId="3518"/>
    <cellStyle name="Comma 3 2 11 2" xfId="11926"/>
    <cellStyle name="Comma 3 2 11 2 2" xfId="42722"/>
    <cellStyle name="Comma 3 2 11 3" xfId="33036"/>
    <cellStyle name="Comma 3 2 11 4" xfId="22979"/>
    <cellStyle name="Comma 3 2 12" xfId="9127"/>
    <cellStyle name="Comma 3 2 12 2" xfId="43029"/>
    <cellStyle name="Comma 3 2 12 3" xfId="33343"/>
    <cellStyle name="Comma 3 2 12 4" xfId="23286"/>
    <cellStyle name="Comma 3 2 13" xfId="25092"/>
    <cellStyle name="Comma 3 2 13 2" xfId="44488"/>
    <cellStyle name="Comma 3 2 13 3" xfId="34802"/>
    <cellStyle name="Comma 3 2 14" xfId="37275"/>
    <cellStyle name="Comma 3 2 15" xfId="27589"/>
    <cellStyle name="Comma 3 2 16" xfId="46962"/>
    <cellStyle name="Comma 3 2 17" xfId="49767"/>
    <cellStyle name="Comma 3 2 18" xfId="17533"/>
    <cellStyle name="Comma 3 2 19" xfId="52410"/>
    <cellStyle name="Comma 3 2 2" xfId="444"/>
    <cellStyle name="Comma 3 2 2 10" xfId="46963"/>
    <cellStyle name="Comma 3 2 2 11" xfId="49768"/>
    <cellStyle name="Comma 3 2 2 12" xfId="17534"/>
    <cellStyle name="Comma 3 2 2 13" xfId="52791"/>
    <cellStyle name="Comma 3 2 2 2" xfId="1371"/>
    <cellStyle name="Comma 3 2 2 2 10" xfId="53562"/>
    <cellStyle name="Comma 3 2 2 2 2" xfId="7096"/>
    <cellStyle name="Comma 3 2 2 2 2 2" xfId="15503"/>
    <cellStyle name="Comma 3 2 2 2 2 2 2" xfId="46288"/>
    <cellStyle name="Comma 3 2 2 2 2 2 3" xfId="36602"/>
    <cellStyle name="Comma 3 2 2 2 2 2 4" xfId="26915"/>
    <cellStyle name="Comma 3 2 2 2 2 3" xfId="40848"/>
    <cellStyle name="Comma 3 2 2 2 2 4" xfId="31162"/>
    <cellStyle name="Comma 3 2 2 2 2 5" xfId="21105"/>
    <cellStyle name="Comma 3 2 2 2 2 6" xfId="56362"/>
    <cellStyle name="Comma 3 2 2 2 3" xfId="4291"/>
    <cellStyle name="Comma 3 2 2 2 3 2" xfId="12699"/>
    <cellStyle name="Comma 3 2 2 2 3 2 2" xfId="43806"/>
    <cellStyle name="Comma 3 2 2 2 3 3" xfId="34120"/>
    <cellStyle name="Comma 3 2 2 2 3 4" xfId="24154"/>
    <cellStyle name="Comma 3 2 2 2 4" xfId="9899"/>
    <cellStyle name="Comma 3 2 2 2 4 2" xfId="45088"/>
    <cellStyle name="Comma 3 2 2 2 4 3" xfId="35402"/>
    <cellStyle name="Comma 3 2 2 2 4 4" xfId="25697"/>
    <cellStyle name="Comma 3 2 2 2 5" xfId="38047"/>
    <cellStyle name="Comma 3 2 2 2 6" xfId="28361"/>
    <cellStyle name="Comma 3 2 2 2 7" xfId="47736"/>
    <cellStyle name="Comma 3 2 2 2 8" xfId="50539"/>
    <cellStyle name="Comma 3 2 2 2 9" xfId="18305"/>
    <cellStyle name="Comma 3 2 2 3" xfId="1872"/>
    <cellStyle name="Comma 3 2 2 3 10" xfId="53992"/>
    <cellStyle name="Comma 3 2 2 3 2" xfId="7526"/>
    <cellStyle name="Comma 3 2 2 3 2 2" xfId="15933"/>
    <cellStyle name="Comma 3 2 2 3 2 2 2" xfId="41278"/>
    <cellStyle name="Comma 3 2 2 3 2 3" xfId="31592"/>
    <cellStyle name="Comma 3 2 2 3 2 4" xfId="21535"/>
    <cellStyle name="Comma 3 2 2 3 2 5" xfId="56792"/>
    <cellStyle name="Comma 3 2 2 3 3" xfId="4721"/>
    <cellStyle name="Comma 3 2 2 3 3 2" xfId="13129"/>
    <cellStyle name="Comma 3 2 2 3 3 2 2" xfId="43807"/>
    <cellStyle name="Comma 3 2 2 3 3 3" xfId="34121"/>
    <cellStyle name="Comma 3 2 2 3 3 4" xfId="24155"/>
    <cellStyle name="Comma 3 2 2 3 4" xfId="10329"/>
    <cellStyle name="Comma 3 2 2 3 4 2" xfId="45696"/>
    <cellStyle name="Comma 3 2 2 3 4 3" xfId="36010"/>
    <cellStyle name="Comma 3 2 2 3 4 4" xfId="26322"/>
    <cellStyle name="Comma 3 2 2 3 5" xfId="38477"/>
    <cellStyle name="Comma 3 2 2 3 6" xfId="28791"/>
    <cellStyle name="Comma 3 2 2 3 7" xfId="48166"/>
    <cellStyle name="Comma 3 2 2 3 8" xfId="50969"/>
    <cellStyle name="Comma 3 2 2 3 9" xfId="18735"/>
    <cellStyle name="Comma 3 2 2 4" xfId="2364"/>
    <cellStyle name="Comma 3 2 2 4 2" xfId="7987"/>
    <cellStyle name="Comma 3 2 2 4 2 2" xfId="16394"/>
    <cellStyle name="Comma 3 2 2 4 2 2 2" xfId="41739"/>
    <cellStyle name="Comma 3 2 2 4 2 3" xfId="32053"/>
    <cellStyle name="Comma 3 2 2 4 2 4" xfId="21996"/>
    <cellStyle name="Comma 3 2 2 4 2 5" xfId="57253"/>
    <cellStyle name="Comma 3 2 2 4 3" xfId="5182"/>
    <cellStyle name="Comma 3 2 2 4 3 2" xfId="13590"/>
    <cellStyle name="Comma 3 2 2 4 3 2 2" xfId="43808"/>
    <cellStyle name="Comma 3 2 2 4 3 3" xfId="34122"/>
    <cellStyle name="Comma 3 2 2 4 3 4" xfId="24156"/>
    <cellStyle name="Comma 3 2 2 4 4" xfId="10787"/>
    <cellStyle name="Comma 3 2 2 4 4 2" xfId="38935"/>
    <cellStyle name="Comma 3 2 2 4 5" xfId="29249"/>
    <cellStyle name="Comma 3 2 2 4 6" xfId="48625"/>
    <cellStyle name="Comma 3 2 2 4 7" xfId="51427"/>
    <cellStyle name="Comma 3 2 2 4 8" xfId="19193"/>
    <cellStyle name="Comma 3 2 2 4 9" xfId="54450"/>
    <cellStyle name="Comma 3 2 2 5" xfId="2792"/>
    <cellStyle name="Comma 3 2 2 5 2" xfId="8415"/>
    <cellStyle name="Comma 3 2 2 5 2 2" xfId="16822"/>
    <cellStyle name="Comma 3 2 2 5 2 2 2" xfId="42167"/>
    <cellStyle name="Comma 3 2 2 5 2 3" xfId="32481"/>
    <cellStyle name="Comma 3 2 2 5 2 4" xfId="22424"/>
    <cellStyle name="Comma 3 2 2 5 2 5" xfId="57681"/>
    <cellStyle name="Comma 3 2 2 5 3" xfId="5610"/>
    <cellStyle name="Comma 3 2 2 5 3 2" xfId="14018"/>
    <cellStyle name="Comma 3 2 2 5 3 3" xfId="39363"/>
    <cellStyle name="Comma 3 2 2 5 4" xfId="11215"/>
    <cellStyle name="Comma 3 2 2 5 4 2" xfId="29677"/>
    <cellStyle name="Comma 3 2 2 5 5" xfId="49053"/>
    <cellStyle name="Comma 3 2 2 5 6" xfId="51855"/>
    <cellStyle name="Comma 3 2 2 5 7" xfId="19621"/>
    <cellStyle name="Comma 3 2 2 5 8" xfId="54878"/>
    <cellStyle name="Comma 3 2 2 6" xfId="6324"/>
    <cellStyle name="Comma 3 2 2 6 2" xfId="14731"/>
    <cellStyle name="Comma 3 2 2 6 2 2" xfId="40076"/>
    <cellStyle name="Comma 3 2 2 6 3" xfId="30390"/>
    <cellStyle name="Comma 3 2 2 6 4" xfId="20333"/>
    <cellStyle name="Comma 3 2 2 6 5" xfId="55590"/>
    <cellStyle name="Comma 3 2 2 7" xfId="3519"/>
    <cellStyle name="Comma 3 2 2 7 2" xfId="11927"/>
    <cellStyle name="Comma 3 2 2 7 2 2" xfId="44489"/>
    <cellStyle name="Comma 3 2 2 7 3" xfId="34803"/>
    <cellStyle name="Comma 3 2 2 7 4" xfId="25093"/>
    <cellStyle name="Comma 3 2 2 8" xfId="9128"/>
    <cellStyle name="Comma 3 2 2 8 2" xfId="37276"/>
    <cellStyle name="Comma 3 2 2 9" xfId="27590"/>
    <cellStyle name="Comma 3 2 20" xfId="52790"/>
    <cellStyle name="Comma 3 2 3" xfId="1672"/>
    <cellStyle name="Comma 3 2 3 10" xfId="48010"/>
    <cellStyle name="Comma 3 2 3 11" xfId="50813"/>
    <cellStyle name="Comma 3 2 3 12" xfId="18579"/>
    <cellStyle name="Comma 3 2 3 13" xfId="53836"/>
    <cellStyle name="Comma 3 2 3 2" xfId="2146"/>
    <cellStyle name="Comma 3 2 3 2 10" xfId="54266"/>
    <cellStyle name="Comma 3 2 3 2 2" xfId="7800"/>
    <cellStyle name="Comma 3 2 3 2 2 2" xfId="16207"/>
    <cellStyle name="Comma 3 2 3 2 2 2 2" xfId="46560"/>
    <cellStyle name="Comma 3 2 3 2 2 2 3" xfId="36874"/>
    <cellStyle name="Comma 3 2 3 2 2 2 4" xfId="27187"/>
    <cellStyle name="Comma 3 2 3 2 2 3" xfId="41552"/>
    <cellStyle name="Comma 3 2 3 2 2 4" xfId="31866"/>
    <cellStyle name="Comma 3 2 3 2 2 5" xfId="21809"/>
    <cellStyle name="Comma 3 2 3 2 2 6" xfId="57066"/>
    <cellStyle name="Comma 3 2 3 2 3" xfId="4995"/>
    <cellStyle name="Comma 3 2 3 2 3 2" xfId="13403"/>
    <cellStyle name="Comma 3 2 3 2 3 2 2" xfId="43810"/>
    <cellStyle name="Comma 3 2 3 2 3 3" xfId="34124"/>
    <cellStyle name="Comma 3 2 3 2 3 4" xfId="24158"/>
    <cellStyle name="Comma 3 2 3 2 4" xfId="10603"/>
    <cellStyle name="Comma 3 2 3 2 4 2" xfId="45360"/>
    <cellStyle name="Comma 3 2 3 2 4 3" xfId="35674"/>
    <cellStyle name="Comma 3 2 3 2 4 4" xfId="25970"/>
    <cellStyle name="Comma 3 2 3 2 5" xfId="38751"/>
    <cellStyle name="Comma 3 2 3 2 6" xfId="29065"/>
    <cellStyle name="Comma 3 2 3 2 7" xfId="48440"/>
    <cellStyle name="Comma 3 2 3 2 8" xfId="51243"/>
    <cellStyle name="Comma 3 2 3 2 9" xfId="19009"/>
    <cellStyle name="Comma 3 2 3 3" xfId="2638"/>
    <cellStyle name="Comma 3 2 3 3 10" xfId="54724"/>
    <cellStyle name="Comma 3 2 3 3 2" xfId="8261"/>
    <cellStyle name="Comma 3 2 3 3 2 2" xfId="16668"/>
    <cellStyle name="Comma 3 2 3 3 2 2 2" xfId="42013"/>
    <cellStyle name="Comma 3 2 3 3 2 3" xfId="32327"/>
    <cellStyle name="Comma 3 2 3 3 2 4" xfId="22270"/>
    <cellStyle name="Comma 3 2 3 3 2 5" xfId="57527"/>
    <cellStyle name="Comma 3 2 3 3 3" xfId="5456"/>
    <cellStyle name="Comma 3 2 3 3 3 2" xfId="13864"/>
    <cellStyle name="Comma 3 2 3 3 3 2 2" xfId="43811"/>
    <cellStyle name="Comma 3 2 3 3 3 3" xfId="34125"/>
    <cellStyle name="Comma 3 2 3 3 3 4" xfId="24159"/>
    <cellStyle name="Comma 3 2 3 3 4" xfId="11061"/>
    <cellStyle name="Comma 3 2 3 3 4 2" xfId="45967"/>
    <cellStyle name="Comma 3 2 3 3 4 3" xfId="36281"/>
    <cellStyle name="Comma 3 2 3 3 4 4" xfId="26593"/>
    <cellStyle name="Comma 3 2 3 3 5" xfId="39209"/>
    <cellStyle name="Comma 3 2 3 3 6" xfId="29523"/>
    <cellStyle name="Comma 3 2 3 3 7" xfId="48899"/>
    <cellStyle name="Comma 3 2 3 3 8" xfId="51701"/>
    <cellStyle name="Comma 3 2 3 3 9" xfId="19467"/>
    <cellStyle name="Comma 3 2 3 4" xfId="3066"/>
    <cellStyle name="Comma 3 2 3 4 2" xfId="8689"/>
    <cellStyle name="Comma 3 2 3 4 2 2" xfId="17096"/>
    <cellStyle name="Comma 3 2 3 4 2 2 2" xfId="42441"/>
    <cellStyle name="Comma 3 2 3 4 2 3" xfId="32755"/>
    <cellStyle name="Comma 3 2 3 4 2 4" xfId="22698"/>
    <cellStyle name="Comma 3 2 3 4 2 5" xfId="57955"/>
    <cellStyle name="Comma 3 2 3 4 3" xfId="5884"/>
    <cellStyle name="Comma 3 2 3 4 3 2" xfId="14292"/>
    <cellStyle name="Comma 3 2 3 4 3 2 2" xfId="43812"/>
    <cellStyle name="Comma 3 2 3 4 3 3" xfId="34126"/>
    <cellStyle name="Comma 3 2 3 4 3 4" xfId="24160"/>
    <cellStyle name="Comma 3 2 3 4 4" xfId="11489"/>
    <cellStyle name="Comma 3 2 3 4 4 2" xfId="39637"/>
    <cellStyle name="Comma 3 2 3 4 5" xfId="29951"/>
    <cellStyle name="Comma 3 2 3 4 6" xfId="49327"/>
    <cellStyle name="Comma 3 2 3 4 7" xfId="52129"/>
    <cellStyle name="Comma 3 2 3 4 8" xfId="19895"/>
    <cellStyle name="Comma 3 2 3 4 9" xfId="55152"/>
    <cellStyle name="Comma 3 2 3 5" xfId="7370"/>
    <cellStyle name="Comma 3 2 3 5 2" xfId="15777"/>
    <cellStyle name="Comma 3 2 3 5 2 2" xfId="41122"/>
    <cellStyle name="Comma 3 2 3 5 3" xfId="31436"/>
    <cellStyle name="Comma 3 2 3 5 4" xfId="21379"/>
    <cellStyle name="Comma 3 2 3 5 5" xfId="56636"/>
    <cellStyle name="Comma 3 2 3 6" xfId="4565"/>
    <cellStyle name="Comma 3 2 3 6 2" xfId="12973"/>
    <cellStyle name="Comma 3 2 3 6 2 2" xfId="43809"/>
    <cellStyle name="Comma 3 2 3 6 3" xfId="34123"/>
    <cellStyle name="Comma 3 2 3 6 4" xfId="24157"/>
    <cellStyle name="Comma 3 2 3 7" xfId="10173"/>
    <cellStyle name="Comma 3 2 3 7 2" xfId="44767"/>
    <cellStyle name="Comma 3 2 3 7 3" xfId="35081"/>
    <cellStyle name="Comma 3 2 3 7 4" xfId="25372"/>
    <cellStyle name="Comma 3 2 3 8" xfId="38321"/>
    <cellStyle name="Comma 3 2 3 9" xfId="28635"/>
    <cellStyle name="Comma 3 2 4" xfId="1370"/>
    <cellStyle name="Comma 3 2 4 10" xfId="47735"/>
    <cellStyle name="Comma 3 2 4 11" xfId="50538"/>
    <cellStyle name="Comma 3 2 4 12" xfId="18304"/>
    <cellStyle name="Comma 3 2 4 13" xfId="53561"/>
    <cellStyle name="Comma 3 2 4 2" xfId="1871"/>
    <cellStyle name="Comma 3 2 4 2 2" xfId="7525"/>
    <cellStyle name="Comma 3 2 4 2 2 2" xfId="15932"/>
    <cellStyle name="Comma 3 2 4 2 2 2 2" xfId="41277"/>
    <cellStyle name="Comma 3 2 4 2 2 3" xfId="31591"/>
    <cellStyle name="Comma 3 2 4 2 2 4" xfId="21534"/>
    <cellStyle name="Comma 3 2 4 2 2 5" xfId="56791"/>
    <cellStyle name="Comma 3 2 4 2 3" xfId="4720"/>
    <cellStyle name="Comma 3 2 4 2 3 2" xfId="13128"/>
    <cellStyle name="Comma 3 2 4 2 3 2 2" xfId="46287"/>
    <cellStyle name="Comma 3 2 4 2 3 3" xfId="36601"/>
    <cellStyle name="Comma 3 2 4 2 3 4" xfId="26914"/>
    <cellStyle name="Comma 3 2 4 2 4" xfId="10328"/>
    <cellStyle name="Comma 3 2 4 2 4 2" xfId="38476"/>
    <cellStyle name="Comma 3 2 4 2 5" xfId="28790"/>
    <cellStyle name="Comma 3 2 4 2 6" xfId="48165"/>
    <cellStyle name="Comma 3 2 4 2 7" xfId="50968"/>
    <cellStyle name="Comma 3 2 4 2 8" xfId="18734"/>
    <cellStyle name="Comma 3 2 4 2 9" xfId="53991"/>
    <cellStyle name="Comma 3 2 4 3" xfId="2363"/>
    <cellStyle name="Comma 3 2 4 3 2" xfId="7986"/>
    <cellStyle name="Comma 3 2 4 3 2 2" xfId="16393"/>
    <cellStyle name="Comma 3 2 4 3 2 2 2" xfId="41738"/>
    <cellStyle name="Comma 3 2 4 3 2 3" xfId="32052"/>
    <cellStyle name="Comma 3 2 4 3 2 4" xfId="21995"/>
    <cellStyle name="Comma 3 2 4 3 2 5" xfId="57252"/>
    <cellStyle name="Comma 3 2 4 3 3" xfId="5181"/>
    <cellStyle name="Comma 3 2 4 3 3 2" xfId="13589"/>
    <cellStyle name="Comma 3 2 4 3 3 3" xfId="38934"/>
    <cellStyle name="Comma 3 2 4 3 4" xfId="10786"/>
    <cellStyle name="Comma 3 2 4 3 4 2" xfId="29248"/>
    <cellStyle name="Comma 3 2 4 3 5" xfId="48624"/>
    <cellStyle name="Comma 3 2 4 3 6" xfId="51426"/>
    <cellStyle name="Comma 3 2 4 3 7" xfId="19192"/>
    <cellStyle name="Comma 3 2 4 3 8" xfId="54449"/>
    <cellStyle name="Comma 3 2 4 4" xfId="2791"/>
    <cellStyle name="Comma 3 2 4 4 2" xfId="8414"/>
    <cellStyle name="Comma 3 2 4 4 2 2" xfId="16821"/>
    <cellStyle name="Comma 3 2 4 4 2 2 2" xfId="42166"/>
    <cellStyle name="Comma 3 2 4 4 2 3" xfId="32480"/>
    <cellStyle name="Comma 3 2 4 4 2 4" xfId="22423"/>
    <cellStyle name="Comma 3 2 4 4 2 5" xfId="57680"/>
    <cellStyle name="Comma 3 2 4 4 3" xfId="5609"/>
    <cellStyle name="Comma 3 2 4 4 3 2" xfId="14017"/>
    <cellStyle name="Comma 3 2 4 4 3 3" xfId="39362"/>
    <cellStyle name="Comma 3 2 4 4 4" xfId="11214"/>
    <cellStyle name="Comma 3 2 4 4 4 2" xfId="29676"/>
    <cellStyle name="Comma 3 2 4 4 5" xfId="49052"/>
    <cellStyle name="Comma 3 2 4 4 6" xfId="51854"/>
    <cellStyle name="Comma 3 2 4 4 7" xfId="19620"/>
    <cellStyle name="Comma 3 2 4 4 8" xfId="54877"/>
    <cellStyle name="Comma 3 2 4 5" xfId="7095"/>
    <cellStyle name="Comma 3 2 4 5 2" xfId="15502"/>
    <cellStyle name="Comma 3 2 4 5 2 2" xfId="40847"/>
    <cellStyle name="Comma 3 2 4 5 3" xfId="31161"/>
    <cellStyle name="Comma 3 2 4 5 4" xfId="21104"/>
    <cellStyle name="Comma 3 2 4 5 5" xfId="56361"/>
    <cellStyle name="Comma 3 2 4 6" xfId="4290"/>
    <cellStyle name="Comma 3 2 4 6 2" xfId="12698"/>
    <cellStyle name="Comma 3 2 4 6 2 2" xfId="43813"/>
    <cellStyle name="Comma 3 2 4 6 3" xfId="34127"/>
    <cellStyle name="Comma 3 2 4 6 4" xfId="24161"/>
    <cellStyle name="Comma 3 2 4 7" xfId="9898"/>
    <cellStyle name="Comma 3 2 4 7 2" xfId="45087"/>
    <cellStyle name="Comma 3 2 4 7 3" xfId="35401"/>
    <cellStyle name="Comma 3 2 4 7 4" xfId="25696"/>
    <cellStyle name="Comma 3 2 4 8" xfId="38046"/>
    <cellStyle name="Comma 3 2 4 9" xfId="28360"/>
    <cellStyle name="Comma 3 2 5" xfId="1319"/>
    <cellStyle name="Comma 3 2 5 10" xfId="53517"/>
    <cellStyle name="Comma 3 2 5 2" xfId="7051"/>
    <cellStyle name="Comma 3 2 5 2 2" xfId="15458"/>
    <cellStyle name="Comma 3 2 5 2 2 2" xfId="40803"/>
    <cellStyle name="Comma 3 2 5 2 3" xfId="31117"/>
    <cellStyle name="Comma 3 2 5 2 4" xfId="21060"/>
    <cellStyle name="Comma 3 2 5 2 5" xfId="56317"/>
    <cellStyle name="Comma 3 2 5 3" xfId="4246"/>
    <cellStyle name="Comma 3 2 5 3 2" xfId="12654"/>
    <cellStyle name="Comma 3 2 5 3 2 2" xfId="43814"/>
    <cellStyle name="Comma 3 2 5 3 3" xfId="34128"/>
    <cellStyle name="Comma 3 2 5 3 4" xfId="24162"/>
    <cellStyle name="Comma 3 2 5 4" xfId="9854"/>
    <cellStyle name="Comma 3 2 5 4 2" xfId="45695"/>
    <cellStyle name="Comma 3 2 5 4 3" xfId="36009"/>
    <cellStyle name="Comma 3 2 5 4 4" xfId="26321"/>
    <cellStyle name="Comma 3 2 5 5" xfId="38002"/>
    <cellStyle name="Comma 3 2 5 6" xfId="28316"/>
    <cellStyle name="Comma 3 2 5 7" xfId="47691"/>
    <cellStyle name="Comma 3 2 5 8" xfId="50494"/>
    <cellStyle name="Comma 3 2 5 9" xfId="18260"/>
    <cellStyle name="Comma 3 2 6" xfId="1070"/>
    <cellStyle name="Comma 3 2 6 2" xfId="6809"/>
    <cellStyle name="Comma 3 2 6 2 2" xfId="15216"/>
    <cellStyle name="Comma 3 2 6 2 2 2" xfId="40561"/>
    <cellStyle name="Comma 3 2 6 2 3" xfId="30875"/>
    <cellStyle name="Comma 3 2 6 2 4" xfId="20818"/>
    <cellStyle name="Comma 3 2 6 2 5" xfId="56075"/>
    <cellStyle name="Comma 3 2 6 3" xfId="4004"/>
    <cellStyle name="Comma 3 2 6 3 2" xfId="12412"/>
    <cellStyle name="Comma 3 2 6 3 2 2" xfId="43815"/>
    <cellStyle name="Comma 3 2 6 3 3" xfId="34129"/>
    <cellStyle name="Comma 3 2 6 3 4" xfId="24163"/>
    <cellStyle name="Comma 3 2 6 4" xfId="9612"/>
    <cellStyle name="Comma 3 2 6 4 2" xfId="37760"/>
    <cellStyle name="Comma 3 2 6 5" xfId="28074"/>
    <cellStyle name="Comma 3 2 6 6" xfId="47449"/>
    <cellStyle name="Comma 3 2 6 7" xfId="50252"/>
    <cellStyle name="Comma 3 2 6 8" xfId="18018"/>
    <cellStyle name="Comma 3 2 6 9" xfId="53275"/>
    <cellStyle name="Comma 3 2 7" xfId="1827"/>
    <cellStyle name="Comma 3 2 7 2" xfId="7481"/>
    <cellStyle name="Comma 3 2 7 2 2" xfId="15888"/>
    <cellStyle name="Comma 3 2 7 2 2 2" xfId="41233"/>
    <cellStyle name="Comma 3 2 7 2 3" xfId="31547"/>
    <cellStyle name="Comma 3 2 7 2 4" xfId="21490"/>
    <cellStyle name="Comma 3 2 7 2 5" xfId="56747"/>
    <cellStyle name="Comma 3 2 7 3" xfId="4676"/>
    <cellStyle name="Comma 3 2 7 3 2" xfId="13084"/>
    <cellStyle name="Comma 3 2 7 3 2 2" xfId="43816"/>
    <cellStyle name="Comma 3 2 7 3 3" xfId="34130"/>
    <cellStyle name="Comma 3 2 7 3 4" xfId="24164"/>
    <cellStyle name="Comma 3 2 7 4" xfId="10284"/>
    <cellStyle name="Comma 3 2 7 4 2" xfId="38432"/>
    <cellStyle name="Comma 3 2 7 5" xfId="28746"/>
    <cellStyle name="Comma 3 2 7 6" xfId="48121"/>
    <cellStyle name="Comma 3 2 7 7" xfId="50924"/>
    <cellStyle name="Comma 3 2 7 8" xfId="18690"/>
    <cellStyle name="Comma 3 2 7 9" xfId="53947"/>
    <cellStyle name="Comma 3 2 8" xfId="2319"/>
    <cellStyle name="Comma 3 2 8 2" xfId="7942"/>
    <cellStyle name="Comma 3 2 8 2 2" xfId="16349"/>
    <cellStyle name="Comma 3 2 8 2 2 2" xfId="41694"/>
    <cellStyle name="Comma 3 2 8 2 3" xfId="32008"/>
    <cellStyle name="Comma 3 2 8 2 4" xfId="21951"/>
    <cellStyle name="Comma 3 2 8 2 5" xfId="57208"/>
    <cellStyle name="Comma 3 2 8 3" xfId="5137"/>
    <cellStyle name="Comma 3 2 8 3 2" xfId="13545"/>
    <cellStyle name="Comma 3 2 8 3 2 2" xfId="43817"/>
    <cellStyle name="Comma 3 2 8 3 3" xfId="34131"/>
    <cellStyle name="Comma 3 2 8 3 4" xfId="24165"/>
    <cellStyle name="Comma 3 2 8 4" xfId="10742"/>
    <cellStyle name="Comma 3 2 8 4 2" xfId="38890"/>
    <cellStyle name="Comma 3 2 8 5" xfId="29204"/>
    <cellStyle name="Comma 3 2 8 6" xfId="48580"/>
    <cellStyle name="Comma 3 2 8 7" xfId="51382"/>
    <cellStyle name="Comma 3 2 8 8" xfId="19148"/>
    <cellStyle name="Comma 3 2 8 9" xfId="54405"/>
    <cellStyle name="Comma 3 2 9" xfId="2747"/>
    <cellStyle name="Comma 3 2 9 2" xfId="8370"/>
    <cellStyle name="Comma 3 2 9 2 2" xfId="16777"/>
    <cellStyle name="Comma 3 2 9 2 2 2" xfId="42122"/>
    <cellStyle name="Comma 3 2 9 2 3" xfId="32436"/>
    <cellStyle name="Comma 3 2 9 2 4" xfId="22379"/>
    <cellStyle name="Comma 3 2 9 2 5" xfId="57636"/>
    <cellStyle name="Comma 3 2 9 3" xfId="5565"/>
    <cellStyle name="Comma 3 2 9 3 2" xfId="13973"/>
    <cellStyle name="Comma 3 2 9 3 3" xfId="39318"/>
    <cellStyle name="Comma 3 2 9 4" xfId="11170"/>
    <cellStyle name="Comma 3 2 9 4 2" xfId="29632"/>
    <cellStyle name="Comma 3 2 9 5" xfId="49008"/>
    <cellStyle name="Comma 3 2 9 6" xfId="51810"/>
    <cellStyle name="Comma 3 2 9 7" xfId="19576"/>
    <cellStyle name="Comma 3 2 9 8" xfId="54833"/>
    <cellStyle name="Comma 3 20" xfId="27588"/>
    <cellStyle name="Comma 3 21" xfId="46961"/>
    <cellStyle name="Comma 3 22" xfId="49766"/>
    <cellStyle name="Comma 3 23" xfId="17532"/>
    <cellStyle name="Comma 3 24" xfId="52409"/>
    <cellStyle name="Comma 3 25" xfId="52789"/>
    <cellStyle name="Comma 3 3" xfId="445"/>
    <cellStyle name="Comma 3 3 10" xfId="3520"/>
    <cellStyle name="Comma 3 3 10 2" xfId="11928"/>
    <cellStyle name="Comma 3 3 10 2 2" xfId="42723"/>
    <cellStyle name="Comma 3 3 10 3" xfId="33037"/>
    <cellStyle name="Comma 3 3 10 4" xfId="22980"/>
    <cellStyle name="Comma 3 3 11" xfId="2247"/>
    <cellStyle name="Comma 3 3 11 2" xfId="7892"/>
    <cellStyle name="Comma 3 3 11 2 2" xfId="16299"/>
    <cellStyle name="Comma 3 3 11 2 2 2" xfId="41644"/>
    <cellStyle name="Comma 3 3 11 2 3" xfId="31958"/>
    <cellStyle name="Comma 3 3 11 2 4" xfId="21901"/>
    <cellStyle name="Comma 3 3 11 2 5" xfId="57158"/>
    <cellStyle name="Comma 3 3 11 3" xfId="5087"/>
    <cellStyle name="Comma 3 3 11 3 2" xfId="13495"/>
    <cellStyle name="Comma 3 3 11 3 3" xfId="38843"/>
    <cellStyle name="Comma 3 3 11 4" xfId="10695"/>
    <cellStyle name="Comma 3 3 11 4 2" xfId="29157"/>
    <cellStyle name="Comma 3 3 11 5" xfId="48532"/>
    <cellStyle name="Comma 3 3 11 6" xfId="51335"/>
    <cellStyle name="Comma 3 3 11 7" xfId="19101"/>
    <cellStyle name="Comma 3 3 11 8" xfId="54358"/>
    <cellStyle name="Comma 3 3 12" xfId="9129"/>
    <cellStyle name="Comma 3 3 12 2" xfId="43031"/>
    <cellStyle name="Comma 3 3 12 3" xfId="33345"/>
    <cellStyle name="Comma 3 3 12 4" xfId="23288"/>
    <cellStyle name="Comma 3 3 13" xfId="25094"/>
    <cellStyle name="Comma 3 3 13 2" xfId="44490"/>
    <cellStyle name="Comma 3 3 13 3" xfId="34804"/>
    <cellStyle name="Comma 3 3 14" xfId="37277"/>
    <cellStyle name="Comma 3 3 15" xfId="27591"/>
    <cellStyle name="Comma 3 3 16" xfId="46964"/>
    <cellStyle name="Comma 3 3 17" xfId="49769"/>
    <cellStyle name="Comma 3 3 18" xfId="17535"/>
    <cellStyle name="Comma 3 3 19" xfId="52411"/>
    <cellStyle name="Comma 3 3 2" xfId="446"/>
    <cellStyle name="Comma 3 3 2 10" xfId="6326"/>
    <cellStyle name="Comma 3 3 2 10 2" xfId="14733"/>
    <cellStyle name="Comma 3 3 2 10 2 2" xfId="40078"/>
    <cellStyle name="Comma 3 3 2 10 3" xfId="30392"/>
    <cellStyle name="Comma 3 3 2 10 4" xfId="20335"/>
    <cellStyle name="Comma 3 3 2 10 5" xfId="55592"/>
    <cellStyle name="Comma 3 3 2 11" xfId="3521"/>
    <cellStyle name="Comma 3 3 2 11 2" xfId="11929"/>
    <cellStyle name="Comma 3 3 2 11 2 2" xfId="44491"/>
    <cellStyle name="Comma 3 3 2 11 3" xfId="34805"/>
    <cellStyle name="Comma 3 3 2 11 4" xfId="25095"/>
    <cellStyle name="Comma 3 3 2 12" xfId="9130"/>
    <cellStyle name="Comma 3 3 2 12 2" xfId="37278"/>
    <cellStyle name="Comma 3 3 2 13" xfId="27592"/>
    <cellStyle name="Comma 3 3 2 14" xfId="46965"/>
    <cellStyle name="Comma 3 3 2 15" xfId="49770"/>
    <cellStyle name="Comma 3 3 2 16" xfId="17536"/>
    <cellStyle name="Comma 3 3 2 17" xfId="52793"/>
    <cellStyle name="Comma 3 3 2 2" xfId="447"/>
    <cellStyle name="Comma 3 3 2 2 10" xfId="25096"/>
    <cellStyle name="Comma 3 3 2 2 10 2" xfId="44492"/>
    <cellStyle name="Comma 3 3 2 2 10 3" xfId="34806"/>
    <cellStyle name="Comma 3 3 2 2 11" xfId="37279"/>
    <cellStyle name="Comma 3 3 2 2 12" xfId="27593"/>
    <cellStyle name="Comma 3 3 2 2 13" xfId="46966"/>
    <cellStyle name="Comma 3 3 2 2 14" xfId="49771"/>
    <cellStyle name="Comma 3 3 2 2 15" xfId="17537"/>
    <cellStyle name="Comma 3 3 2 2 16" xfId="52412"/>
    <cellStyle name="Comma 3 3 2 2 17" xfId="52794"/>
    <cellStyle name="Comma 3 3 2 2 2" xfId="1675"/>
    <cellStyle name="Comma 3 3 2 2 2 10" xfId="53839"/>
    <cellStyle name="Comma 3 3 2 2 2 2" xfId="7373"/>
    <cellStyle name="Comma 3 3 2 2 2 2 2" xfId="15780"/>
    <cellStyle name="Comma 3 3 2 2 2 2 2 2" xfId="27189"/>
    <cellStyle name="Comma 3 3 2 2 2 2 2 2 2" xfId="46562"/>
    <cellStyle name="Comma 3 3 2 2 2 2 2 2 3" xfId="36876"/>
    <cellStyle name="Comma 3 3 2 2 2 2 2 3" xfId="43819"/>
    <cellStyle name="Comma 3 3 2 2 2 2 2 4" xfId="34133"/>
    <cellStyle name="Comma 3 3 2 2 2 2 2 5" xfId="24167"/>
    <cellStyle name="Comma 3 3 2 2 2 2 3" xfId="25972"/>
    <cellStyle name="Comma 3 3 2 2 2 2 3 2" xfId="45362"/>
    <cellStyle name="Comma 3 3 2 2 2 2 3 3" xfId="35676"/>
    <cellStyle name="Comma 3 3 2 2 2 2 4" xfId="41125"/>
    <cellStyle name="Comma 3 3 2 2 2 2 5" xfId="31439"/>
    <cellStyle name="Comma 3 3 2 2 2 2 6" xfId="21382"/>
    <cellStyle name="Comma 3 3 2 2 2 2 7" xfId="56639"/>
    <cellStyle name="Comma 3 3 2 2 2 3" xfId="4568"/>
    <cellStyle name="Comma 3 3 2 2 2 3 2" xfId="12976"/>
    <cellStyle name="Comma 3 3 2 2 2 3 2 2" xfId="45969"/>
    <cellStyle name="Comma 3 3 2 2 2 3 2 3" xfId="36283"/>
    <cellStyle name="Comma 3 3 2 2 2 3 2 4" xfId="26595"/>
    <cellStyle name="Comma 3 3 2 2 2 3 3" xfId="43818"/>
    <cellStyle name="Comma 3 3 2 2 2 3 4" xfId="34132"/>
    <cellStyle name="Comma 3 3 2 2 2 3 5" xfId="24166"/>
    <cellStyle name="Comma 3 3 2 2 2 4" xfId="10176"/>
    <cellStyle name="Comma 3 3 2 2 2 4 2" xfId="44769"/>
    <cellStyle name="Comma 3 3 2 2 2 4 3" xfId="35083"/>
    <cellStyle name="Comma 3 3 2 2 2 4 4" xfId="25374"/>
    <cellStyle name="Comma 3 3 2 2 2 5" xfId="38324"/>
    <cellStyle name="Comma 3 3 2 2 2 6" xfId="28638"/>
    <cellStyle name="Comma 3 3 2 2 2 7" xfId="48013"/>
    <cellStyle name="Comma 3 3 2 2 2 8" xfId="50816"/>
    <cellStyle name="Comma 3 3 2 2 2 9" xfId="18582"/>
    <cellStyle name="Comma 3 3 2 2 3" xfId="1072"/>
    <cellStyle name="Comma 3 3 2 2 3 10" xfId="53277"/>
    <cellStyle name="Comma 3 3 2 2 3 2" xfId="6811"/>
    <cellStyle name="Comma 3 3 2 2 3 2 2" xfId="15218"/>
    <cellStyle name="Comma 3 3 2 2 3 2 2 2" xfId="46291"/>
    <cellStyle name="Comma 3 3 2 2 3 2 2 3" xfId="36605"/>
    <cellStyle name="Comma 3 3 2 2 3 2 2 4" xfId="26918"/>
    <cellStyle name="Comma 3 3 2 2 3 2 3" xfId="40563"/>
    <cellStyle name="Comma 3 3 2 2 3 2 4" xfId="30877"/>
    <cellStyle name="Comma 3 3 2 2 3 2 5" xfId="20820"/>
    <cellStyle name="Comma 3 3 2 2 3 2 6" xfId="56077"/>
    <cellStyle name="Comma 3 3 2 2 3 3" xfId="4006"/>
    <cellStyle name="Comma 3 3 2 2 3 3 2" xfId="12414"/>
    <cellStyle name="Comma 3 3 2 2 3 3 2 2" xfId="43820"/>
    <cellStyle name="Comma 3 3 2 2 3 3 3" xfId="34134"/>
    <cellStyle name="Comma 3 3 2 2 3 3 4" xfId="24168"/>
    <cellStyle name="Comma 3 3 2 2 3 4" xfId="9614"/>
    <cellStyle name="Comma 3 3 2 2 3 4 2" xfId="45091"/>
    <cellStyle name="Comma 3 3 2 2 3 4 3" xfId="35405"/>
    <cellStyle name="Comma 3 3 2 2 3 4 4" xfId="25700"/>
    <cellStyle name="Comma 3 3 2 2 3 5" xfId="37762"/>
    <cellStyle name="Comma 3 3 2 2 3 6" xfId="28076"/>
    <cellStyle name="Comma 3 3 2 2 3 7" xfId="47451"/>
    <cellStyle name="Comma 3 3 2 2 3 8" xfId="50254"/>
    <cellStyle name="Comma 3 3 2 2 3 9" xfId="18020"/>
    <cellStyle name="Comma 3 3 2 2 4" xfId="2149"/>
    <cellStyle name="Comma 3 3 2 2 4 10" xfId="54269"/>
    <cellStyle name="Comma 3 3 2 2 4 2" xfId="7803"/>
    <cellStyle name="Comma 3 3 2 2 4 2 2" xfId="16210"/>
    <cellStyle name="Comma 3 3 2 2 4 2 2 2" xfId="41555"/>
    <cellStyle name="Comma 3 3 2 2 4 2 3" xfId="31869"/>
    <cellStyle name="Comma 3 3 2 2 4 2 4" xfId="21812"/>
    <cellStyle name="Comma 3 3 2 2 4 2 5" xfId="57069"/>
    <cellStyle name="Comma 3 3 2 2 4 3" xfId="4998"/>
    <cellStyle name="Comma 3 3 2 2 4 3 2" xfId="13406"/>
    <cellStyle name="Comma 3 3 2 2 4 3 2 2" xfId="43821"/>
    <cellStyle name="Comma 3 3 2 2 4 3 3" xfId="34135"/>
    <cellStyle name="Comma 3 3 2 2 4 3 4" xfId="24169"/>
    <cellStyle name="Comma 3 3 2 2 4 4" xfId="10606"/>
    <cellStyle name="Comma 3 3 2 2 4 4 2" xfId="45699"/>
    <cellStyle name="Comma 3 3 2 2 4 4 3" xfId="36013"/>
    <cellStyle name="Comma 3 3 2 2 4 4 4" xfId="26325"/>
    <cellStyle name="Comma 3 3 2 2 4 5" xfId="38754"/>
    <cellStyle name="Comma 3 3 2 2 4 6" xfId="29068"/>
    <cellStyle name="Comma 3 3 2 2 4 7" xfId="48443"/>
    <cellStyle name="Comma 3 3 2 2 4 8" xfId="51246"/>
    <cellStyle name="Comma 3 3 2 2 4 9" xfId="19012"/>
    <cellStyle name="Comma 3 3 2 2 5" xfId="2641"/>
    <cellStyle name="Comma 3 3 2 2 5 2" xfId="8264"/>
    <cellStyle name="Comma 3 3 2 2 5 2 2" xfId="16671"/>
    <cellStyle name="Comma 3 3 2 2 5 2 2 2" xfId="42016"/>
    <cellStyle name="Comma 3 3 2 2 5 2 3" xfId="32330"/>
    <cellStyle name="Comma 3 3 2 2 5 2 4" xfId="22273"/>
    <cellStyle name="Comma 3 3 2 2 5 2 5" xfId="57530"/>
    <cellStyle name="Comma 3 3 2 2 5 3" xfId="5459"/>
    <cellStyle name="Comma 3 3 2 2 5 3 2" xfId="13867"/>
    <cellStyle name="Comma 3 3 2 2 5 3 2 2" xfId="43822"/>
    <cellStyle name="Comma 3 3 2 2 5 3 3" xfId="34136"/>
    <cellStyle name="Comma 3 3 2 2 5 3 4" xfId="24170"/>
    <cellStyle name="Comma 3 3 2 2 5 4" xfId="11064"/>
    <cellStyle name="Comma 3 3 2 2 5 4 2" xfId="39212"/>
    <cellStyle name="Comma 3 3 2 2 5 5" xfId="29526"/>
    <cellStyle name="Comma 3 3 2 2 5 6" xfId="48902"/>
    <cellStyle name="Comma 3 3 2 2 5 7" xfId="51704"/>
    <cellStyle name="Comma 3 3 2 2 5 8" xfId="19470"/>
    <cellStyle name="Comma 3 3 2 2 5 9" xfId="54727"/>
    <cellStyle name="Comma 3 3 2 2 6" xfId="3069"/>
    <cellStyle name="Comma 3 3 2 2 6 2" xfId="8692"/>
    <cellStyle name="Comma 3 3 2 2 6 2 2" xfId="17099"/>
    <cellStyle name="Comma 3 3 2 2 6 2 2 2" xfId="42444"/>
    <cellStyle name="Comma 3 3 2 2 6 2 3" xfId="32758"/>
    <cellStyle name="Comma 3 3 2 2 6 2 4" xfId="22701"/>
    <cellStyle name="Comma 3 3 2 2 6 2 5" xfId="57958"/>
    <cellStyle name="Comma 3 3 2 2 6 3" xfId="5887"/>
    <cellStyle name="Comma 3 3 2 2 6 3 2" xfId="14295"/>
    <cellStyle name="Comma 3 3 2 2 6 3 3" xfId="39640"/>
    <cellStyle name="Comma 3 3 2 2 6 4" xfId="11492"/>
    <cellStyle name="Comma 3 3 2 2 6 4 2" xfId="29954"/>
    <cellStyle name="Comma 3 3 2 2 6 5" xfId="49330"/>
    <cellStyle name="Comma 3 3 2 2 6 6" xfId="52132"/>
    <cellStyle name="Comma 3 3 2 2 6 7" xfId="19898"/>
    <cellStyle name="Comma 3 3 2 2 6 8" xfId="55155"/>
    <cellStyle name="Comma 3 3 2 2 7" xfId="6327"/>
    <cellStyle name="Comma 3 3 2 2 7 2" xfId="14734"/>
    <cellStyle name="Comma 3 3 2 2 7 2 2" xfId="40079"/>
    <cellStyle name="Comma 3 3 2 2 7 3" xfId="30393"/>
    <cellStyle name="Comma 3 3 2 2 7 4" xfId="20336"/>
    <cellStyle name="Comma 3 3 2 2 7 5" xfId="55593"/>
    <cellStyle name="Comma 3 3 2 2 8" xfId="3522"/>
    <cellStyle name="Comma 3 3 2 2 8 2" xfId="11930"/>
    <cellStyle name="Comma 3 3 2 2 8 2 2" xfId="42724"/>
    <cellStyle name="Comma 3 3 2 2 8 3" xfId="33038"/>
    <cellStyle name="Comma 3 3 2 2 8 4" xfId="22981"/>
    <cellStyle name="Comma 3 3 2 2 9" xfId="9131"/>
    <cellStyle name="Comma 3 3 2 2 9 2" xfId="43033"/>
    <cellStyle name="Comma 3 3 2 2 9 3" xfId="33347"/>
    <cellStyle name="Comma 3 3 2 2 9 4" xfId="23290"/>
    <cellStyle name="Comma 3 3 2 3" xfId="448"/>
    <cellStyle name="Comma 3 3 2 3 10" xfId="25097"/>
    <cellStyle name="Comma 3 3 2 3 10 2" xfId="44493"/>
    <cellStyle name="Comma 3 3 2 3 10 3" xfId="34807"/>
    <cellStyle name="Comma 3 3 2 3 11" xfId="37280"/>
    <cellStyle name="Comma 3 3 2 3 12" xfId="27594"/>
    <cellStyle name="Comma 3 3 2 3 13" xfId="46967"/>
    <cellStyle name="Comma 3 3 2 3 14" xfId="49772"/>
    <cellStyle name="Comma 3 3 2 3 15" xfId="17538"/>
    <cellStyle name="Comma 3 3 2 3 16" xfId="52413"/>
    <cellStyle name="Comma 3 3 2 3 17" xfId="52795"/>
    <cellStyle name="Comma 3 3 2 3 2" xfId="1676"/>
    <cellStyle name="Comma 3 3 2 3 2 10" xfId="53840"/>
    <cellStyle name="Comma 3 3 2 3 2 2" xfId="7374"/>
    <cellStyle name="Comma 3 3 2 3 2 2 2" xfId="15781"/>
    <cellStyle name="Comma 3 3 2 3 2 2 2 2" xfId="46563"/>
    <cellStyle name="Comma 3 3 2 3 2 2 2 3" xfId="36877"/>
    <cellStyle name="Comma 3 3 2 3 2 2 2 4" xfId="27190"/>
    <cellStyle name="Comma 3 3 2 3 2 2 3" xfId="25973"/>
    <cellStyle name="Comma 3 3 2 3 2 2 3 2" xfId="45363"/>
    <cellStyle name="Comma 3 3 2 3 2 2 3 3" xfId="35677"/>
    <cellStyle name="Comma 3 3 2 3 2 2 4" xfId="41126"/>
    <cellStyle name="Comma 3 3 2 3 2 2 5" xfId="31440"/>
    <cellStyle name="Comma 3 3 2 3 2 2 6" xfId="21383"/>
    <cellStyle name="Comma 3 3 2 3 2 2 7" xfId="56640"/>
    <cellStyle name="Comma 3 3 2 3 2 3" xfId="4569"/>
    <cellStyle name="Comma 3 3 2 3 2 3 2" xfId="12977"/>
    <cellStyle name="Comma 3 3 2 3 2 3 2 2" xfId="45970"/>
    <cellStyle name="Comma 3 3 2 3 2 3 2 3" xfId="36284"/>
    <cellStyle name="Comma 3 3 2 3 2 3 2 4" xfId="26596"/>
    <cellStyle name="Comma 3 3 2 3 2 3 3" xfId="43823"/>
    <cellStyle name="Comma 3 3 2 3 2 3 4" xfId="34137"/>
    <cellStyle name="Comma 3 3 2 3 2 3 5" xfId="24171"/>
    <cellStyle name="Comma 3 3 2 3 2 4" xfId="10177"/>
    <cellStyle name="Comma 3 3 2 3 2 4 2" xfId="44770"/>
    <cellStyle name="Comma 3 3 2 3 2 4 3" xfId="35084"/>
    <cellStyle name="Comma 3 3 2 3 2 4 4" xfId="25375"/>
    <cellStyle name="Comma 3 3 2 3 2 5" xfId="38325"/>
    <cellStyle name="Comma 3 3 2 3 2 6" xfId="28639"/>
    <cellStyle name="Comma 3 3 2 3 2 7" xfId="48014"/>
    <cellStyle name="Comma 3 3 2 3 2 8" xfId="50817"/>
    <cellStyle name="Comma 3 3 2 3 2 9" xfId="18583"/>
    <cellStyle name="Comma 3 3 2 3 3" xfId="1073"/>
    <cellStyle name="Comma 3 3 2 3 3 10" xfId="53278"/>
    <cellStyle name="Comma 3 3 2 3 3 2" xfId="6812"/>
    <cellStyle name="Comma 3 3 2 3 3 2 2" xfId="15219"/>
    <cellStyle name="Comma 3 3 2 3 3 2 2 2" xfId="46292"/>
    <cellStyle name="Comma 3 3 2 3 3 2 2 3" xfId="36606"/>
    <cellStyle name="Comma 3 3 2 3 3 2 2 4" xfId="26919"/>
    <cellStyle name="Comma 3 3 2 3 3 2 3" xfId="40564"/>
    <cellStyle name="Comma 3 3 2 3 3 2 4" xfId="30878"/>
    <cellStyle name="Comma 3 3 2 3 3 2 5" xfId="20821"/>
    <cellStyle name="Comma 3 3 2 3 3 2 6" xfId="56078"/>
    <cellStyle name="Comma 3 3 2 3 3 3" xfId="4007"/>
    <cellStyle name="Comma 3 3 2 3 3 3 2" xfId="12415"/>
    <cellStyle name="Comma 3 3 2 3 3 3 2 2" xfId="43824"/>
    <cellStyle name="Comma 3 3 2 3 3 3 3" xfId="34138"/>
    <cellStyle name="Comma 3 3 2 3 3 3 4" xfId="24172"/>
    <cellStyle name="Comma 3 3 2 3 3 4" xfId="9615"/>
    <cellStyle name="Comma 3 3 2 3 3 4 2" xfId="45092"/>
    <cellStyle name="Comma 3 3 2 3 3 4 3" xfId="35406"/>
    <cellStyle name="Comma 3 3 2 3 3 4 4" xfId="25701"/>
    <cellStyle name="Comma 3 3 2 3 3 5" xfId="37763"/>
    <cellStyle name="Comma 3 3 2 3 3 6" xfId="28077"/>
    <cellStyle name="Comma 3 3 2 3 3 7" xfId="47452"/>
    <cellStyle name="Comma 3 3 2 3 3 8" xfId="50255"/>
    <cellStyle name="Comma 3 3 2 3 3 9" xfId="18021"/>
    <cellStyle name="Comma 3 3 2 3 4" xfId="2150"/>
    <cellStyle name="Comma 3 3 2 3 4 2" xfId="7804"/>
    <cellStyle name="Comma 3 3 2 3 4 2 2" xfId="16211"/>
    <cellStyle name="Comma 3 3 2 3 4 2 2 2" xfId="41556"/>
    <cellStyle name="Comma 3 3 2 3 4 2 3" xfId="31870"/>
    <cellStyle name="Comma 3 3 2 3 4 2 4" xfId="21813"/>
    <cellStyle name="Comma 3 3 2 3 4 2 5" xfId="57070"/>
    <cellStyle name="Comma 3 3 2 3 4 3" xfId="4999"/>
    <cellStyle name="Comma 3 3 2 3 4 3 2" xfId="13407"/>
    <cellStyle name="Comma 3 3 2 3 4 3 2 2" xfId="45700"/>
    <cellStyle name="Comma 3 3 2 3 4 3 3" xfId="36014"/>
    <cellStyle name="Comma 3 3 2 3 4 3 4" xfId="26326"/>
    <cellStyle name="Comma 3 3 2 3 4 4" xfId="10607"/>
    <cellStyle name="Comma 3 3 2 3 4 4 2" xfId="38755"/>
    <cellStyle name="Comma 3 3 2 3 4 5" xfId="29069"/>
    <cellStyle name="Comma 3 3 2 3 4 6" xfId="48444"/>
    <cellStyle name="Comma 3 3 2 3 4 7" xfId="51247"/>
    <cellStyle name="Comma 3 3 2 3 4 8" xfId="19013"/>
    <cellStyle name="Comma 3 3 2 3 4 9" xfId="54270"/>
    <cellStyle name="Comma 3 3 2 3 5" xfId="2642"/>
    <cellStyle name="Comma 3 3 2 3 5 2" xfId="8265"/>
    <cellStyle name="Comma 3 3 2 3 5 2 2" xfId="16672"/>
    <cellStyle name="Comma 3 3 2 3 5 2 2 2" xfId="42017"/>
    <cellStyle name="Comma 3 3 2 3 5 2 3" xfId="32331"/>
    <cellStyle name="Comma 3 3 2 3 5 2 4" xfId="22274"/>
    <cellStyle name="Comma 3 3 2 3 5 2 5" xfId="57531"/>
    <cellStyle name="Comma 3 3 2 3 5 3" xfId="5460"/>
    <cellStyle name="Comma 3 3 2 3 5 3 2" xfId="13868"/>
    <cellStyle name="Comma 3 3 2 3 5 3 3" xfId="39213"/>
    <cellStyle name="Comma 3 3 2 3 5 4" xfId="11065"/>
    <cellStyle name="Comma 3 3 2 3 5 4 2" xfId="29527"/>
    <cellStyle name="Comma 3 3 2 3 5 5" xfId="48903"/>
    <cellStyle name="Comma 3 3 2 3 5 6" xfId="51705"/>
    <cellStyle name="Comma 3 3 2 3 5 7" xfId="19471"/>
    <cellStyle name="Comma 3 3 2 3 5 8" xfId="54728"/>
    <cellStyle name="Comma 3 3 2 3 6" xfId="3070"/>
    <cellStyle name="Comma 3 3 2 3 6 2" xfId="8693"/>
    <cellStyle name="Comma 3 3 2 3 6 2 2" xfId="17100"/>
    <cellStyle name="Comma 3 3 2 3 6 2 2 2" xfId="42445"/>
    <cellStyle name="Comma 3 3 2 3 6 2 3" xfId="32759"/>
    <cellStyle name="Comma 3 3 2 3 6 2 4" xfId="22702"/>
    <cellStyle name="Comma 3 3 2 3 6 2 5" xfId="57959"/>
    <cellStyle name="Comma 3 3 2 3 6 3" xfId="5888"/>
    <cellStyle name="Comma 3 3 2 3 6 3 2" xfId="14296"/>
    <cellStyle name="Comma 3 3 2 3 6 3 3" xfId="39641"/>
    <cellStyle name="Comma 3 3 2 3 6 4" xfId="11493"/>
    <cellStyle name="Comma 3 3 2 3 6 4 2" xfId="29955"/>
    <cellStyle name="Comma 3 3 2 3 6 5" xfId="49331"/>
    <cellStyle name="Comma 3 3 2 3 6 6" xfId="52133"/>
    <cellStyle name="Comma 3 3 2 3 6 7" xfId="19899"/>
    <cellStyle name="Comma 3 3 2 3 6 8" xfId="55156"/>
    <cellStyle name="Comma 3 3 2 3 7" xfId="6328"/>
    <cellStyle name="Comma 3 3 2 3 7 2" xfId="14735"/>
    <cellStyle name="Comma 3 3 2 3 7 2 2" xfId="40080"/>
    <cellStyle name="Comma 3 3 2 3 7 3" xfId="30394"/>
    <cellStyle name="Comma 3 3 2 3 7 4" xfId="20337"/>
    <cellStyle name="Comma 3 3 2 3 7 5" xfId="55594"/>
    <cellStyle name="Comma 3 3 2 3 8" xfId="3523"/>
    <cellStyle name="Comma 3 3 2 3 8 2" xfId="11931"/>
    <cellStyle name="Comma 3 3 2 3 8 2 2" xfId="42725"/>
    <cellStyle name="Comma 3 3 2 3 8 3" xfId="33039"/>
    <cellStyle name="Comma 3 3 2 3 8 4" xfId="22982"/>
    <cellStyle name="Comma 3 3 2 3 9" xfId="9132"/>
    <cellStyle name="Comma 3 3 2 3 9 2" xfId="43034"/>
    <cellStyle name="Comma 3 3 2 3 9 3" xfId="33348"/>
    <cellStyle name="Comma 3 3 2 3 9 4" xfId="23291"/>
    <cellStyle name="Comma 3 3 2 4" xfId="449"/>
    <cellStyle name="Comma 3 3 2 4 10" xfId="46968"/>
    <cellStyle name="Comma 3 3 2 4 11" xfId="49773"/>
    <cellStyle name="Comma 3 3 2 4 12" xfId="17539"/>
    <cellStyle name="Comma 3 3 2 4 13" xfId="52796"/>
    <cellStyle name="Comma 3 3 2 4 2" xfId="1677"/>
    <cellStyle name="Comma 3 3 2 4 2 10" xfId="53841"/>
    <cellStyle name="Comma 3 3 2 4 2 2" xfId="7375"/>
    <cellStyle name="Comma 3 3 2 4 2 2 2" xfId="15782"/>
    <cellStyle name="Comma 3 3 2 4 2 2 2 2" xfId="46293"/>
    <cellStyle name="Comma 3 3 2 4 2 2 2 3" xfId="36607"/>
    <cellStyle name="Comma 3 3 2 4 2 2 2 4" xfId="26920"/>
    <cellStyle name="Comma 3 3 2 4 2 2 3" xfId="41127"/>
    <cellStyle name="Comma 3 3 2 4 2 2 4" xfId="31441"/>
    <cellStyle name="Comma 3 3 2 4 2 2 5" xfId="21384"/>
    <cellStyle name="Comma 3 3 2 4 2 2 6" xfId="56641"/>
    <cellStyle name="Comma 3 3 2 4 2 3" xfId="4570"/>
    <cellStyle name="Comma 3 3 2 4 2 3 2" xfId="12978"/>
    <cellStyle name="Comma 3 3 2 4 2 3 2 2" xfId="43825"/>
    <cellStyle name="Comma 3 3 2 4 2 3 3" xfId="34139"/>
    <cellStyle name="Comma 3 3 2 4 2 3 4" xfId="24173"/>
    <cellStyle name="Comma 3 3 2 4 2 4" xfId="10178"/>
    <cellStyle name="Comma 3 3 2 4 2 4 2" xfId="45093"/>
    <cellStyle name="Comma 3 3 2 4 2 4 3" xfId="35407"/>
    <cellStyle name="Comma 3 3 2 4 2 4 4" xfId="25702"/>
    <cellStyle name="Comma 3 3 2 4 2 5" xfId="38326"/>
    <cellStyle name="Comma 3 3 2 4 2 6" xfId="28640"/>
    <cellStyle name="Comma 3 3 2 4 2 7" xfId="48015"/>
    <cellStyle name="Comma 3 3 2 4 2 8" xfId="50818"/>
    <cellStyle name="Comma 3 3 2 4 2 9" xfId="18584"/>
    <cellStyle name="Comma 3 3 2 4 3" xfId="2151"/>
    <cellStyle name="Comma 3 3 2 4 3 2" xfId="7805"/>
    <cellStyle name="Comma 3 3 2 4 3 2 2" xfId="16212"/>
    <cellStyle name="Comma 3 3 2 4 3 2 2 2" xfId="41557"/>
    <cellStyle name="Comma 3 3 2 4 3 2 3" xfId="31871"/>
    <cellStyle name="Comma 3 3 2 4 3 2 4" xfId="21814"/>
    <cellStyle name="Comma 3 3 2 4 3 2 5" xfId="57071"/>
    <cellStyle name="Comma 3 3 2 4 3 3" xfId="5000"/>
    <cellStyle name="Comma 3 3 2 4 3 3 2" xfId="13408"/>
    <cellStyle name="Comma 3 3 2 4 3 3 2 2" xfId="45701"/>
    <cellStyle name="Comma 3 3 2 4 3 3 3" xfId="36015"/>
    <cellStyle name="Comma 3 3 2 4 3 3 4" xfId="26327"/>
    <cellStyle name="Comma 3 3 2 4 3 4" xfId="10608"/>
    <cellStyle name="Comma 3 3 2 4 3 4 2" xfId="38756"/>
    <cellStyle name="Comma 3 3 2 4 3 5" xfId="29070"/>
    <cellStyle name="Comma 3 3 2 4 3 6" xfId="48445"/>
    <cellStyle name="Comma 3 3 2 4 3 7" xfId="51248"/>
    <cellStyle name="Comma 3 3 2 4 3 8" xfId="19014"/>
    <cellStyle name="Comma 3 3 2 4 3 9" xfId="54271"/>
    <cellStyle name="Comma 3 3 2 4 4" xfId="2643"/>
    <cellStyle name="Comma 3 3 2 4 4 2" xfId="8266"/>
    <cellStyle name="Comma 3 3 2 4 4 2 2" xfId="16673"/>
    <cellStyle name="Comma 3 3 2 4 4 2 2 2" xfId="42018"/>
    <cellStyle name="Comma 3 3 2 4 4 2 3" xfId="32332"/>
    <cellStyle name="Comma 3 3 2 4 4 2 4" xfId="22275"/>
    <cellStyle name="Comma 3 3 2 4 4 2 5" xfId="57532"/>
    <cellStyle name="Comma 3 3 2 4 4 3" xfId="5461"/>
    <cellStyle name="Comma 3 3 2 4 4 3 2" xfId="13869"/>
    <cellStyle name="Comma 3 3 2 4 4 3 3" xfId="39214"/>
    <cellStyle name="Comma 3 3 2 4 4 4" xfId="11066"/>
    <cellStyle name="Comma 3 3 2 4 4 4 2" xfId="29528"/>
    <cellStyle name="Comma 3 3 2 4 4 5" xfId="48904"/>
    <cellStyle name="Comma 3 3 2 4 4 6" xfId="51706"/>
    <cellStyle name="Comma 3 3 2 4 4 7" xfId="19472"/>
    <cellStyle name="Comma 3 3 2 4 4 8" xfId="54729"/>
    <cellStyle name="Comma 3 3 2 4 5" xfId="3071"/>
    <cellStyle name="Comma 3 3 2 4 5 2" xfId="8694"/>
    <cellStyle name="Comma 3 3 2 4 5 2 2" xfId="17101"/>
    <cellStyle name="Comma 3 3 2 4 5 2 2 2" xfId="42446"/>
    <cellStyle name="Comma 3 3 2 4 5 2 3" xfId="32760"/>
    <cellStyle name="Comma 3 3 2 4 5 2 4" xfId="22703"/>
    <cellStyle name="Comma 3 3 2 4 5 2 5" xfId="57960"/>
    <cellStyle name="Comma 3 3 2 4 5 3" xfId="5889"/>
    <cellStyle name="Comma 3 3 2 4 5 3 2" xfId="14297"/>
    <cellStyle name="Comma 3 3 2 4 5 3 3" xfId="39642"/>
    <cellStyle name="Comma 3 3 2 4 5 4" xfId="11494"/>
    <cellStyle name="Comma 3 3 2 4 5 4 2" xfId="29956"/>
    <cellStyle name="Comma 3 3 2 4 5 5" xfId="49332"/>
    <cellStyle name="Comma 3 3 2 4 5 6" xfId="52134"/>
    <cellStyle name="Comma 3 3 2 4 5 7" xfId="19900"/>
    <cellStyle name="Comma 3 3 2 4 5 8" xfId="55157"/>
    <cellStyle name="Comma 3 3 2 4 6" xfId="6329"/>
    <cellStyle name="Comma 3 3 2 4 6 2" xfId="14736"/>
    <cellStyle name="Comma 3 3 2 4 6 2 2" xfId="40081"/>
    <cellStyle name="Comma 3 3 2 4 6 3" xfId="30395"/>
    <cellStyle name="Comma 3 3 2 4 6 4" xfId="20338"/>
    <cellStyle name="Comma 3 3 2 4 6 5" xfId="55595"/>
    <cellStyle name="Comma 3 3 2 4 7" xfId="3524"/>
    <cellStyle name="Comma 3 3 2 4 7 2" xfId="11932"/>
    <cellStyle name="Comma 3 3 2 4 7 2 2" xfId="44494"/>
    <cellStyle name="Comma 3 3 2 4 7 3" xfId="34808"/>
    <cellStyle name="Comma 3 3 2 4 7 4" xfId="25098"/>
    <cellStyle name="Comma 3 3 2 4 8" xfId="9133"/>
    <cellStyle name="Comma 3 3 2 4 8 2" xfId="37281"/>
    <cellStyle name="Comma 3 3 2 4 9" xfId="27595"/>
    <cellStyle name="Comma 3 3 2 5" xfId="450"/>
    <cellStyle name="Comma 3 3 2 5 10" xfId="46969"/>
    <cellStyle name="Comma 3 3 2 5 11" xfId="49774"/>
    <cellStyle name="Comma 3 3 2 5 12" xfId="17540"/>
    <cellStyle name="Comma 3 3 2 5 13" xfId="52797"/>
    <cellStyle name="Comma 3 3 2 5 2" xfId="1678"/>
    <cellStyle name="Comma 3 3 2 5 2 2" xfId="7376"/>
    <cellStyle name="Comma 3 3 2 5 2 2 2" xfId="15783"/>
    <cellStyle name="Comma 3 3 2 5 2 2 2 2" xfId="43826"/>
    <cellStyle name="Comma 3 3 2 5 2 2 2 3" xfId="34140"/>
    <cellStyle name="Comma 3 3 2 5 2 2 2 4" xfId="24174"/>
    <cellStyle name="Comma 3 3 2 5 2 2 3" xfId="26921"/>
    <cellStyle name="Comma 3 3 2 5 2 2 3 2" xfId="46294"/>
    <cellStyle name="Comma 3 3 2 5 2 2 3 3" xfId="36608"/>
    <cellStyle name="Comma 3 3 2 5 2 2 4" xfId="41128"/>
    <cellStyle name="Comma 3 3 2 5 2 2 5" xfId="31442"/>
    <cellStyle name="Comma 3 3 2 5 2 2 6" xfId="21385"/>
    <cellStyle name="Comma 3 3 2 5 2 2 7" xfId="56642"/>
    <cellStyle name="Comma 3 3 2 5 2 3" xfId="4571"/>
    <cellStyle name="Comma 3 3 2 5 2 3 2" xfId="12979"/>
    <cellStyle name="Comma 3 3 2 5 2 3 2 2" xfId="45094"/>
    <cellStyle name="Comma 3 3 2 5 2 3 3" xfId="35408"/>
    <cellStyle name="Comma 3 3 2 5 2 3 4" xfId="25703"/>
    <cellStyle name="Comma 3 3 2 5 2 4" xfId="10179"/>
    <cellStyle name="Comma 3 3 2 5 2 4 2" xfId="38327"/>
    <cellStyle name="Comma 3 3 2 5 2 5" xfId="28641"/>
    <cellStyle name="Comma 3 3 2 5 2 6" xfId="48016"/>
    <cellStyle name="Comma 3 3 2 5 2 7" xfId="50819"/>
    <cellStyle name="Comma 3 3 2 5 2 8" xfId="18585"/>
    <cellStyle name="Comma 3 3 2 5 2 9" xfId="53842"/>
    <cellStyle name="Comma 3 3 2 5 3" xfId="2152"/>
    <cellStyle name="Comma 3 3 2 5 3 10" xfId="54272"/>
    <cellStyle name="Comma 3 3 2 5 3 2" xfId="7806"/>
    <cellStyle name="Comma 3 3 2 5 3 2 2" xfId="16213"/>
    <cellStyle name="Comma 3 3 2 5 3 2 2 2" xfId="41558"/>
    <cellStyle name="Comma 3 3 2 5 3 2 3" xfId="31872"/>
    <cellStyle name="Comma 3 3 2 5 3 2 4" xfId="21815"/>
    <cellStyle name="Comma 3 3 2 5 3 2 5" xfId="57072"/>
    <cellStyle name="Comma 3 3 2 5 3 3" xfId="5001"/>
    <cellStyle name="Comma 3 3 2 5 3 3 2" xfId="13409"/>
    <cellStyle name="Comma 3 3 2 5 3 3 2 2" xfId="43827"/>
    <cellStyle name="Comma 3 3 2 5 3 3 3" xfId="34141"/>
    <cellStyle name="Comma 3 3 2 5 3 3 4" xfId="24175"/>
    <cellStyle name="Comma 3 3 2 5 3 4" xfId="10609"/>
    <cellStyle name="Comma 3 3 2 5 3 4 2" xfId="45702"/>
    <cellStyle name="Comma 3 3 2 5 3 4 3" xfId="36016"/>
    <cellStyle name="Comma 3 3 2 5 3 4 4" xfId="26328"/>
    <cellStyle name="Comma 3 3 2 5 3 5" xfId="38757"/>
    <cellStyle name="Comma 3 3 2 5 3 6" xfId="29071"/>
    <cellStyle name="Comma 3 3 2 5 3 7" xfId="48446"/>
    <cellStyle name="Comma 3 3 2 5 3 8" xfId="51249"/>
    <cellStyle name="Comma 3 3 2 5 3 9" xfId="19015"/>
    <cellStyle name="Comma 3 3 2 5 4" xfId="2644"/>
    <cellStyle name="Comma 3 3 2 5 4 2" xfId="8267"/>
    <cellStyle name="Comma 3 3 2 5 4 2 2" xfId="16674"/>
    <cellStyle name="Comma 3 3 2 5 4 2 2 2" xfId="42019"/>
    <cellStyle name="Comma 3 3 2 5 4 2 3" xfId="32333"/>
    <cellStyle name="Comma 3 3 2 5 4 2 4" xfId="22276"/>
    <cellStyle name="Comma 3 3 2 5 4 2 5" xfId="57533"/>
    <cellStyle name="Comma 3 3 2 5 4 3" xfId="5462"/>
    <cellStyle name="Comma 3 3 2 5 4 3 2" xfId="13870"/>
    <cellStyle name="Comma 3 3 2 5 4 3 3" xfId="39215"/>
    <cellStyle name="Comma 3 3 2 5 4 4" xfId="11067"/>
    <cellStyle name="Comma 3 3 2 5 4 4 2" xfId="29529"/>
    <cellStyle name="Comma 3 3 2 5 4 5" xfId="48905"/>
    <cellStyle name="Comma 3 3 2 5 4 6" xfId="51707"/>
    <cellStyle name="Comma 3 3 2 5 4 7" xfId="19473"/>
    <cellStyle name="Comma 3 3 2 5 4 8" xfId="54730"/>
    <cellStyle name="Comma 3 3 2 5 5" xfId="3072"/>
    <cellStyle name="Comma 3 3 2 5 5 2" xfId="8695"/>
    <cellStyle name="Comma 3 3 2 5 5 2 2" xfId="17102"/>
    <cellStyle name="Comma 3 3 2 5 5 2 2 2" xfId="42447"/>
    <cellStyle name="Comma 3 3 2 5 5 2 3" xfId="32761"/>
    <cellStyle name="Comma 3 3 2 5 5 2 4" xfId="22704"/>
    <cellStyle name="Comma 3 3 2 5 5 2 5" xfId="57961"/>
    <cellStyle name="Comma 3 3 2 5 5 3" xfId="5890"/>
    <cellStyle name="Comma 3 3 2 5 5 3 2" xfId="14298"/>
    <cellStyle name="Comma 3 3 2 5 5 3 3" xfId="39643"/>
    <cellStyle name="Comma 3 3 2 5 5 4" xfId="11495"/>
    <cellStyle name="Comma 3 3 2 5 5 4 2" xfId="29957"/>
    <cellStyle name="Comma 3 3 2 5 5 5" xfId="49333"/>
    <cellStyle name="Comma 3 3 2 5 5 6" xfId="52135"/>
    <cellStyle name="Comma 3 3 2 5 5 7" xfId="19901"/>
    <cellStyle name="Comma 3 3 2 5 5 8" xfId="55158"/>
    <cellStyle name="Comma 3 3 2 5 6" xfId="6330"/>
    <cellStyle name="Comma 3 3 2 5 6 2" xfId="14737"/>
    <cellStyle name="Comma 3 3 2 5 6 2 2" xfId="40082"/>
    <cellStyle name="Comma 3 3 2 5 6 3" xfId="30396"/>
    <cellStyle name="Comma 3 3 2 5 6 4" xfId="20339"/>
    <cellStyle name="Comma 3 3 2 5 6 5" xfId="55596"/>
    <cellStyle name="Comma 3 3 2 5 7" xfId="3525"/>
    <cellStyle name="Comma 3 3 2 5 7 2" xfId="11933"/>
    <cellStyle name="Comma 3 3 2 5 7 2 2" xfId="44495"/>
    <cellStyle name="Comma 3 3 2 5 7 3" xfId="34809"/>
    <cellStyle name="Comma 3 3 2 5 7 4" xfId="25099"/>
    <cellStyle name="Comma 3 3 2 5 8" xfId="9134"/>
    <cellStyle name="Comma 3 3 2 5 8 2" xfId="37282"/>
    <cellStyle name="Comma 3 3 2 5 9" xfId="27596"/>
    <cellStyle name="Comma 3 3 2 6" xfId="1674"/>
    <cellStyle name="Comma 3 3 2 6 2" xfId="7372"/>
    <cellStyle name="Comma 3 3 2 6 2 2" xfId="15779"/>
    <cellStyle name="Comma 3 3 2 6 2 2 2" xfId="43828"/>
    <cellStyle name="Comma 3 3 2 6 2 2 3" xfId="34142"/>
    <cellStyle name="Comma 3 3 2 6 2 2 4" xfId="24176"/>
    <cellStyle name="Comma 3 3 2 6 2 3" xfId="26917"/>
    <cellStyle name="Comma 3 3 2 6 2 3 2" xfId="46290"/>
    <cellStyle name="Comma 3 3 2 6 2 3 3" xfId="36604"/>
    <cellStyle name="Comma 3 3 2 6 2 4" xfId="41124"/>
    <cellStyle name="Comma 3 3 2 6 2 5" xfId="31438"/>
    <cellStyle name="Comma 3 3 2 6 2 6" xfId="21381"/>
    <cellStyle name="Comma 3 3 2 6 2 7" xfId="56638"/>
    <cellStyle name="Comma 3 3 2 6 3" xfId="4567"/>
    <cellStyle name="Comma 3 3 2 6 3 2" xfId="12975"/>
    <cellStyle name="Comma 3 3 2 6 3 2 2" xfId="45090"/>
    <cellStyle name="Comma 3 3 2 6 3 3" xfId="35404"/>
    <cellStyle name="Comma 3 3 2 6 3 4" xfId="25699"/>
    <cellStyle name="Comma 3 3 2 6 4" xfId="10175"/>
    <cellStyle name="Comma 3 3 2 6 4 2" xfId="38323"/>
    <cellStyle name="Comma 3 3 2 6 5" xfId="28637"/>
    <cellStyle name="Comma 3 3 2 6 6" xfId="48012"/>
    <cellStyle name="Comma 3 3 2 6 7" xfId="50815"/>
    <cellStyle name="Comma 3 3 2 6 8" xfId="18581"/>
    <cellStyle name="Comma 3 3 2 6 9" xfId="53838"/>
    <cellStyle name="Comma 3 3 2 7" xfId="2148"/>
    <cellStyle name="Comma 3 3 2 7 2" xfId="7802"/>
    <cellStyle name="Comma 3 3 2 7 2 2" xfId="16209"/>
    <cellStyle name="Comma 3 3 2 7 2 2 2" xfId="43829"/>
    <cellStyle name="Comma 3 3 2 7 2 2 3" xfId="34143"/>
    <cellStyle name="Comma 3 3 2 7 2 2 4" xfId="24177"/>
    <cellStyle name="Comma 3 3 2 7 2 3" xfId="41554"/>
    <cellStyle name="Comma 3 3 2 7 2 4" xfId="31868"/>
    <cellStyle name="Comma 3 3 2 7 2 5" xfId="21811"/>
    <cellStyle name="Comma 3 3 2 7 2 6" xfId="57068"/>
    <cellStyle name="Comma 3 3 2 7 3" xfId="4997"/>
    <cellStyle name="Comma 3 3 2 7 3 2" xfId="13405"/>
    <cellStyle name="Comma 3 3 2 7 3 2 2" xfId="45698"/>
    <cellStyle name="Comma 3 3 2 7 3 3" xfId="36012"/>
    <cellStyle name="Comma 3 3 2 7 3 4" xfId="26324"/>
    <cellStyle name="Comma 3 3 2 7 4" xfId="10605"/>
    <cellStyle name="Comma 3 3 2 7 4 2" xfId="38753"/>
    <cellStyle name="Comma 3 3 2 7 5" xfId="29067"/>
    <cellStyle name="Comma 3 3 2 7 6" xfId="48442"/>
    <cellStyle name="Comma 3 3 2 7 7" xfId="51245"/>
    <cellStyle name="Comma 3 3 2 7 8" xfId="19011"/>
    <cellStyle name="Comma 3 3 2 7 9" xfId="54268"/>
    <cellStyle name="Comma 3 3 2 8" xfId="2640"/>
    <cellStyle name="Comma 3 3 2 8 2" xfId="8263"/>
    <cellStyle name="Comma 3 3 2 8 2 2" xfId="16670"/>
    <cellStyle name="Comma 3 3 2 8 2 2 2" xfId="42015"/>
    <cellStyle name="Comma 3 3 2 8 2 3" xfId="32329"/>
    <cellStyle name="Comma 3 3 2 8 2 4" xfId="22272"/>
    <cellStyle name="Comma 3 3 2 8 2 5" xfId="57529"/>
    <cellStyle name="Comma 3 3 2 8 3" xfId="5458"/>
    <cellStyle name="Comma 3 3 2 8 3 2" xfId="13866"/>
    <cellStyle name="Comma 3 3 2 8 3 2 2" xfId="43830"/>
    <cellStyle name="Comma 3 3 2 8 3 3" xfId="34144"/>
    <cellStyle name="Comma 3 3 2 8 3 4" xfId="24178"/>
    <cellStyle name="Comma 3 3 2 8 4" xfId="11063"/>
    <cellStyle name="Comma 3 3 2 8 4 2" xfId="39211"/>
    <cellStyle name="Comma 3 3 2 8 5" xfId="29525"/>
    <cellStyle name="Comma 3 3 2 8 6" xfId="48901"/>
    <cellStyle name="Comma 3 3 2 8 7" xfId="51703"/>
    <cellStyle name="Comma 3 3 2 8 8" xfId="19469"/>
    <cellStyle name="Comma 3 3 2 8 9" xfId="54726"/>
    <cellStyle name="Comma 3 3 2 9" xfId="3068"/>
    <cellStyle name="Comma 3 3 2 9 2" xfId="8691"/>
    <cellStyle name="Comma 3 3 2 9 2 2" xfId="17098"/>
    <cellStyle name="Comma 3 3 2 9 2 2 2" xfId="42443"/>
    <cellStyle name="Comma 3 3 2 9 2 3" xfId="32757"/>
    <cellStyle name="Comma 3 3 2 9 2 4" xfId="22700"/>
    <cellStyle name="Comma 3 3 2 9 2 5" xfId="57957"/>
    <cellStyle name="Comma 3 3 2 9 3" xfId="5886"/>
    <cellStyle name="Comma 3 3 2 9 3 2" xfId="14294"/>
    <cellStyle name="Comma 3 3 2 9 3 2 2" xfId="43831"/>
    <cellStyle name="Comma 3 3 2 9 3 3" xfId="34145"/>
    <cellStyle name="Comma 3 3 2 9 3 4" xfId="24179"/>
    <cellStyle name="Comma 3 3 2 9 4" xfId="11491"/>
    <cellStyle name="Comma 3 3 2 9 4 2" xfId="39639"/>
    <cellStyle name="Comma 3 3 2 9 5" xfId="29953"/>
    <cellStyle name="Comma 3 3 2 9 6" xfId="49329"/>
    <cellStyle name="Comma 3 3 2 9 7" xfId="52131"/>
    <cellStyle name="Comma 3 3 2 9 8" xfId="19897"/>
    <cellStyle name="Comma 3 3 2 9 9" xfId="55154"/>
    <cellStyle name="Comma 3 3 20" xfId="52792"/>
    <cellStyle name="Comma 3 3 3" xfId="1673"/>
    <cellStyle name="Comma 3 3 3 10" xfId="48011"/>
    <cellStyle name="Comma 3 3 3 11" xfId="50814"/>
    <cellStyle name="Comma 3 3 3 12" xfId="18580"/>
    <cellStyle name="Comma 3 3 3 13" xfId="53837"/>
    <cellStyle name="Comma 3 3 3 2" xfId="2147"/>
    <cellStyle name="Comma 3 3 3 2 2" xfId="7801"/>
    <cellStyle name="Comma 3 3 3 2 2 2" xfId="16208"/>
    <cellStyle name="Comma 3 3 3 2 2 2 2" xfId="46561"/>
    <cellStyle name="Comma 3 3 3 2 2 2 3" xfId="36875"/>
    <cellStyle name="Comma 3 3 3 2 2 2 4" xfId="27188"/>
    <cellStyle name="Comma 3 3 3 2 2 3" xfId="41553"/>
    <cellStyle name="Comma 3 3 3 2 2 4" xfId="31867"/>
    <cellStyle name="Comma 3 3 3 2 2 5" xfId="21810"/>
    <cellStyle name="Comma 3 3 3 2 2 6" xfId="57067"/>
    <cellStyle name="Comma 3 3 3 2 3" xfId="4996"/>
    <cellStyle name="Comma 3 3 3 2 3 2" xfId="13404"/>
    <cellStyle name="Comma 3 3 3 2 3 2 2" xfId="45361"/>
    <cellStyle name="Comma 3 3 3 2 3 3" xfId="35675"/>
    <cellStyle name="Comma 3 3 3 2 3 4" xfId="25971"/>
    <cellStyle name="Comma 3 3 3 2 4" xfId="10604"/>
    <cellStyle name="Comma 3 3 3 2 4 2" xfId="38752"/>
    <cellStyle name="Comma 3 3 3 2 5" xfId="29066"/>
    <cellStyle name="Comma 3 3 3 2 6" xfId="48441"/>
    <cellStyle name="Comma 3 3 3 2 7" xfId="51244"/>
    <cellStyle name="Comma 3 3 3 2 8" xfId="19010"/>
    <cellStyle name="Comma 3 3 3 2 9" xfId="54267"/>
    <cellStyle name="Comma 3 3 3 3" xfId="2639"/>
    <cellStyle name="Comma 3 3 3 3 2" xfId="8262"/>
    <cellStyle name="Comma 3 3 3 3 2 2" xfId="16669"/>
    <cellStyle name="Comma 3 3 3 3 2 2 2" xfId="42014"/>
    <cellStyle name="Comma 3 3 3 3 2 3" xfId="32328"/>
    <cellStyle name="Comma 3 3 3 3 2 4" xfId="22271"/>
    <cellStyle name="Comma 3 3 3 3 2 5" xfId="57528"/>
    <cellStyle name="Comma 3 3 3 3 3" xfId="5457"/>
    <cellStyle name="Comma 3 3 3 3 3 2" xfId="13865"/>
    <cellStyle name="Comma 3 3 3 3 3 2 2" xfId="45968"/>
    <cellStyle name="Comma 3 3 3 3 3 3" xfId="36282"/>
    <cellStyle name="Comma 3 3 3 3 3 4" xfId="26594"/>
    <cellStyle name="Comma 3 3 3 3 4" xfId="11062"/>
    <cellStyle name="Comma 3 3 3 3 4 2" xfId="39210"/>
    <cellStyle name="Comma 3 3 3 3 5" xfId="29524"/>
    <cellStyle name="Comma 3 3 3 3 6" xfId="48900"/>
    <cellStyle name="Comma 3 3 3 3 7" xfId="51702"/>
    <cellStyle name="Comma 3 3 3 3 8" xfId="19468"/>
    <cellStyle name="Comma 3 3 3 3 9" xfId="54725"/>
    <cellStyle name="Comma 3 3 3 4" xfId="3067"/>
    <cellStyle name="Comma 3 3 3 4 2" xfId="8690"/>
    <cellStyle name="Comma 3 3 3 4 2 2" xfId="17097"/>
    <cellStyle name="Comma 3 3 3 4 2 2 2" xfId="42442"/>
    <cellStyle name="Comma 3 3 3 4 2 3" xfId="32756"/>
    <cellStyle name="Comma 3 3 3 4 2 4" xfId="22699"/>
    <cellStyle name="Comma 3 3 3 4 2 5" xfId="57956"/>
    <cellStyle name="Comma 3 3 3 4 3" xfId="5885"/>
    <cellStyle name="Comma 3 3 3 4 3 2" xfId="14293"/>
    <cellStyle name="Comma 3 3 3 4 3 3" xfId="39638"/>
    <cellStyle name="Comma 3 3 3 4 4" xfId="11490"/>
    <cellStyle name="Comma 3 3 3 4 4 2" xfId="29952"/>
    <cellStyle name="Comma 3 3 3 4 5" xfId="49328"/>
    <cellStyle name="Comma 3 3 3 4 6" xfId="52130"/>
    <cellStyle name="Comma 3 3 3 4 7" xfId="19896"/>
    <cellStyle name="Comma 3 3 3 4 8" xfId="55153"/>
    <cellStyle name="Comma 3 3 3 5" xfId="7371"/>
    <cellStyle name="Comma 3 3 3 5 2" xfId="15778"/>
    <cellStyle name="Comma 3 3 3 5 2 2" xfId="41123"/>
    <cellStyle name="Comma 3 3 3 5 3" xfId="31437"/>
    <cellStyle name="Comma 3 3 3 5 4" xfId="21380"/>
    <cellStyle name="Comma 3 3 3 5 5" xfId="56637"/>
    <cellStyle name="Comma 3 3 3 6" xfId="4566"/>
    <cellStyle name="Comma 3 3 3 6 2" xfId="12974"/>
    <cellStyle name="Comma 3 3 3 6 2 2" xfId="43832"/>
    <cellStyle name="Comma 3 3 3 6 3" xfId="34146"/>
    <cellStyle name="Comma 3 3 3 6 4" xfId="24180"/>
    <cellStyle name="Comma 3 3 3 7" xfId="10174"/>
    <cellStyle name="Comma 3 3 3 7 2" xfId="44768"/>
    <cellStyle name="Comma 3 3 3 7 3" xfId="35082"/>
    <cellStyle name="Comma 3 3 3 7 4" xfId="25373"/>
    <cellStyle name="Comma 3 3 3 8" xfId="38322"/>
    <cellStyle name="Comma 3 3 3 9" xfId="28636"/>
    <cellStyle name="Comma 3 3 4" xfId="1372"/>
    <cellStyle name="Comma 3 3 4 10" xfId="53563"/>
    <cellStyle name="Comma 3 3 4 2" xfId="7097"/>
    <cellStyle name="Comma 3 3 4 2 2" xfId="15504"/>
    <cellStyle name="Comma 3 3 4 2 2 2" xfId="46289"/>
    <cellStyle name="Comma 3 3 4 2 2 3" xfId="36603"/>
    <cellStyle name="Comma 3 3 4 2 2 4" xfId="26916"/>
    <cellStyle name="Comma 3 3 4 2 3" xfId="40849"/>
    <cellStyle name="Comma 3 3 4 2 4" xfId="31163"/>
    <cellStyle name="Comma 3 3 4 2 5" xfId="21106"/>
    <cellStyle name="Comma 3 3 4 2 6" xfId="56363"/>
    <cellStyle name="Comma 3 3 4 3" xfId="4292"/>
    <cellStyle name="Comma 3 3 4 3 2" xfId="12700"/>
    <cellStyle name="Comma 3 3 4 3 2 2" xfId="43833"/>
    <cellStyle name="Comma 3 3 4 3 3" xfId="34147"/>
    <cellStyle name="Comma 3 3 4 3 4" xfId="24181"/>
    <cellStyle name="Comma 3 3 4 4" xfId="9900"/>
    <cellStyle name="Comma 3 3 4 4 2" xfId="45089"/>
    <cellStyle name="Comma 3 3 4 4 3" xfId="35403"/>
    <cellStyle name="Comma 3 3 4 4 4" xfId="25698"/>
    <cellStyle name="Comma 3 3 4 5" xfId="38048"/>
    <cellStyle name="Comma 3 3 4 6" xfId="28362"/>
    <cellStyle name="Comma 3 3 4 7" xfId="47737"/>
    <cellStyle name="Comma 3 3 4 8" xfId="50540"/>
    <cellStyle name="Comma 3 3 4 9" xfId="18306"/>
    <cellStyle name="Comma 3 3 5" xfId="1071"/>
    <cellStyle name="Comma 3 3 5 10" xfId="53276"/>
    <cellStyle name="Comma 3 3 5 2" xfId="6810"/>
    <cellStyle name="Comma 3 3 5 2 2" xfId="15217"/>
    <cellStyle name="Comma 3 3 5 2 2 2" xfId="40562"/>
    <cellStyle name="Comma 3 3 5 2 3" xfId="30876"/>
    <cellStyle name="Comma 3 3 5 2 4" xfId="20819"/>
    <cellStyle name="Comma 3 3 5 2 5" xfId="56076"/>
    <cellStyle name="Comma 3 3 5 3" xfId="4005"/>
    <cellStyle name="Comma 3 3 5 3 2" xfId="12413"/>
    <cellStyle name="Comma 3 3 5 3 2 2" xfId="43834"/>
    <cellStyle name="Comma 3 3 5 3 3" xfId="34148"/>
    <cellStyle name="Comma 3 3 5 3 4" xfId="24182"/>
    <cellStyle name="Comma 3 3 5 4" xfId="9613"/>
    <cellStyle name="Comma 3 3 5 4 2" xfId="45697"/>
    <cellStyle name="Comma 3 3 5 4 3" xfId="36011"/>
    <cellStyle name="Comma 3 3 5 4 4" xfId="26323"/>
    <cellStyle name="Comma 3 3 5 5" xfId="37761"/>
    <cellStyle name="Comma 3 3 5 6" xfId="28075"/>
    <cellStyle name="Comma 3 3 5 7" xfId="47450"/>
    <cellStyle name="Comma 3 3 5 8" xfId="50253"/>
    <cellStyle name="Comma 3 3 5 9" xfId="18019"/>
    <cellStyle name="Comma 3 3 6" xfId="1873"/>
    <cellStyle name="Comma 3 3 6 2" xfId="7527"/>
    <cellStyle name="Comma 3 3 6 2 2" xfId="15934"/>
    <cellStyle name="Comma 3 3 6 2 2 2" xfId="41279"/>
    <cellStyle name="Comma 3 3 6 2 3" xfId="31593"/>
    <cellStyle name="Comma 3 3 6 2 4" xfId="21536"/>
    <cellStyle name="Comma 3 3 6 2 5" xfId="56793"/>
    <cellStyle name="Comma 3 3 6 3" xfId="4722"/>
    <cellStyle name="Comma 3 3 6 3 2" xfId="13130"/>
    <cellStyle name="Comma 3 3 6 3 2 2" xfId="43835"/>
    <cellStyle name="Comma 3 3 6 3 3" xfId="34149"/>
    <cellStyle name="Comma 3 3 6 3 4" xfId="24183"/>
    <cellStyle name="Comma 3 3 6 4" xfId="10330"/>
    <cellStyle name="Comma 3 3 6 4 2" xfId="38478"/>
    <cellStyle name="Comma 3 3 6 5" xfId="28792"/>
    <cellStyle name="Comma 3 3 6 6" xfId="48167"/>
    <cellStyle name="Comma 3 3 6 7" xfId="50970"/>
    <cellStyle name="Comma 3 3 6 8" xfId="18736"/>
    <cellStyle name="Comma 3 3 6 9" xfId="53993"/>
    <cellStyle name="Comma 3 3 7" xfId="2365"/>
    <cellStyle name="Comma 3 3 7 2" xfId="7988"/>
    <cellStyle name="Comma 3 3 7 2 2" xfId="16395"/>
    <cellStyle name="Comma 3 3 7 2 2 2" xfId="41740"/>
    <cellStyle name="Comma 3 3 7 2 3" xfId="32054"/>
    <cellStyle name="Comma 3 3 7 2 4" xfId="21997"/>
    <cellStyle name="Comma 3 3 7 2 5" xfId="57254"/>
    <cellStyle name="Comma 3 3 7 3" xfId="5183"/>
    <cellStyle name="Comma 3 3 7 3 2" xfId="13591"/>
    <cellStyle name="Comma 3 3 7 3 3" xfId="38936"/>
    <cellStyle name="Comma 3 3 7 4" xfId="10788"/>
    <cellStyle name="Comma 3 3 7 4 2" xfId="29250"/>
    <cellStyle name="Comma 3 3 7 5" xfId="48626"/>
    <cellStyle name="Comma 3 3 7 6" xfId="51428"/>
    <cellStyle name="Comma 3 3 7 7" xfId="19194"/>
    <cellStyle name="Comma 3 3 7 8" xfId="54451"/>
    <cellStyle name="Comma 3 3 8" xfId="2793"/>
    <cellStyle name="Comma 3 3 8 2" xfId="8416"/>
    <cellStyle name="Comma 3 3 8 2 2" xfId="16823"/>
    <cellStyle name="Comma 3 3 8 2 2 2" xfId="42168"/>
    <cellStyle name="Comma 3 3 8 2 3" xfId="32482"/>
    <cellStyle name="Comma 3 3 8 2 4" xfId="22425"/>
    <cellStyle name="Comma 3 3 8 2 5" xfId="57682"/>
    <cellStyle name="Comma 3 3 8 3" xfId="5611"/>
    <cellStyle name="Comma 3 3 8 3 2" xfId="14019"/>
    <cellStyle name="Comma 3 3 8 3 3" xfId="39364"/>
    <cellStyle name="Comma 3 3 8 4" xfId="11216"/>
    <cellStyle name="Comma 3 3 8 4 2" xfId="29678"/>
    <cellStyle name="Comma 3 3 8 5" xfId="49054"/>
    <cellStyle name="Comma 3 3 8 6" xfId="51856"/>
    <cellStyle name="Comma 3 3 8 7" xfId="19622"/>
    <cellStyle name="Comma 3 3 8 8" xfId="54879"/>
    <cellStyle name="Comma 3 3 9" xfId="6325"/>
    <cellStyle name="Comma 3 3 9 2" xfId="14732"/>
    <cellStyle name="Comma 3 3 9 2 2" xfId="40077"/>
    <cellStyle name="Comma 3 3 9 3" xfId="30391"/>
    <cellStyle name="Comma 3 3 9 4" xfId="20334"/>
    <cellStyle name="Comma 3 3 9 5" xfId="55591"/>
    <cellStyle name="Comma 3 32" xfId="2268"/>
    <cellStyle name="Comma 3 32 2" xfId="7908"/>
    <cellStyle name="Comma 3 32 2 2" xfId="16315"/>
    <cellStyle name="Comma 3 32 2 2 2" xfId="41660"/>
    <cellStyle name="Comma 3 32 2 3" xfId="31974"/>
    <cellStyle name="Comma 3 32 2 4" xfId="21917"/>
    <cellStyle name="Comma 3 32 2 5" xfId="57174"/>
    <cellStyle name="Comma 3 32 3" xfId="5103"/>
    <cellStyle name="Comma 3 32 3 2" xfId="13511"/>
    <cellStyle name="Comma 3 32 3 3" xfId="38859"/>
    <cellStyle name="Comma 3 32 4" xfId="10711"/>
    <cellStyle name="Comma 3 32 4 2" xfId="29173"/>
    <cellStyle name="Comma 3 32 5" xfId="48549"/>
    <cellStyle name="Comma 3 32 6" xfId="51351"/>
    <cellStyle name="Comma 3 32 7" xfId="19117"/>
    <cellStyle name="Comma 3 32 8" xfId="54374"/>
    <cellStyle name="Comma 3 4" xfId="451"/>
    <cellStyle name="Comma 3 4 2" xfId="452"/>
    <cellStyle name="Comma 3 4 2 2" xfId="1680"/>
    <cellStyle name="Comma 3 4 2 2 2" xfId="24184"/>
    <cellStyle name="Comma 3 4 2 2 2 2" xfId="43836"/>
    <cellStyle name="Comma 3 4 2 2 2 3" xfId="34150"/>
    <cellStyle name="Comma 3 4 3" xfId="453"/>
    <cellStyle name="Comma 3 4 3 2" xfId="1681"/>
    <cellStyle name="Comma 3 4 3 2 2" xfId="24186"/>
    <cellStyle name="Comma 3 4 3 3" xfId="24185"/>
    <cellStyle name="Comma 3 4 4" xfId="1679"/>
    <cellStyle name="Comma 3 4 4 2" xfId="24187"/>
    <cellStyle name="Comma 3 4 5" xfId="24188"/>
    <cellStyle name="Comma 3 4 5 2" xfId="24189"/>
    <cellStyle name="Comma 3 4 6" xfId="24190"/>
    <cellStyle name="Comma 3 4 7" xfId="24191"/>
    <cellStyle name="Comma 3 4 7 2" xfId="43837"/>
    <cellStyle name="Comma 3 4 7 3" xfId="34151"/>
    <cellStyle name="Comma 3 4 8" xfId="24192"/>
    <cellStyle name="Comma 3 5" xfId="37"/>
    <cellStyle name="Comma 3 5 2" xfId="101"/>
    <cellStyle name="Comma 3 5 2 10" xfId="3073"/>
    <cellStyle name="Comma 3 5 2 10 2" xfId="8696"/>
    <cellStyle name="Comma 3 5 2 10 2 2" xfId="17103"/>
    <cellStyle name="Comma 3 5 2 10 2 2 2" xfId="42448"/>
    <cellStyle name="Comma 3 5 2 10 2 3" xfId="32762"/>
    <cellStyle name="Comma 3 5 2 10 2 4" xfId="22705"/>
    <cellStyle name="Comma 3 5 2 10 2 5" xfId="57962"/>
    <cellStyle name="Comma 3 5 2 10 3" xfId="5891"/>
    <cellStyle name="Comma 3 5 2 10 3 2" xfId="14299"/>
    <cellStyle name="Comma 3 5 2 10 3 3" xfId="39644"/>
    <cellStyle name="Comma 3 5 2 10 4" xfId="11496"/>
    <cellStyle name="Comma 3 5 2 10 4 2" xfId="29958"/>
    <cellStyle name="Comma 3 5 2 10 5" xfId="49334"/>
    <cellStyle name="Comma 3 5 2 10 6" xfId="52136"/>
    <cellStyle name="Comma 3 5 2 10 7" xfId="19902"/>
    <cellStyle name="Comma 3 5 2 10 8" xfId="55159"/>
    <cellStyle name="Comma 3 5 2 10 9" xfId="58099"/>
    <cellStyle name="Comma 3 5 2 11" xfId="6005"/>
    <cellStyle name="Comma 3 5 2 11 2" xfId="14412"/>
    <cellStyle name="Comma 3 5 2 11 2 2" xfId="39757"/>
    <cellStyle name="Comma 3 5 2 11 3" xfId="30071"/>
    <cellStyle name="Comma 3 5 2 11 4" xfId="20014"/>
    <cellStyle name="Comma 3 5 2 11 5" xfId="55271"/>
    <cellStyle name="Comma 3 5 2 12" xfId="3200"/>
    <cellStyle name="Comma 3 5 2 12 2" xfId="11608"/>
    <cellStyle name="Comma 3 5 2 12 2 2" xfId="42726"/>
    <cellStyle name="Comma 3 5 2 12 3" xfId="33040"/>
    <cellStyle name="Comma 3 5 2 12 4" xfId="22983"/>
    <cellStyle name="Comma 3 5 2 13" xfId="8812"/>
    <cellStyle name="Comma 3 5 2 13 2" xfId="43038"/>
    <cellStyle name="Comma 3 5 2 13 3" xfId="33352"/>
    <cellStyle name="Comma 3 5 2 13 4" xfId="23295"/>
    <cellStyle name="Comma 3 5 2 14" xfId="25101"/>
    <cellStyle name="Comma 3 5 2 14 2" xfId="44497"/>
    <cellStyle name="Comma 3 5 2 14 3" xfId="34811"/>
    <cellStyle name="Comma 3 5 2 15" xfId="36960"/>
    <cellStyle name="Comma 3 5 2 16" xfId="27274"/>
    <cellStyle name="Comma 3 5 2 17" xfId="46647"/>
    <cellStyle name="Comma 3 5 2 18" xfId="49452"/>
    <cellStyle name="Comma 3 5 2 19" xfId="17218"/>
    <cellStyle name="Comma 3 5 2 2" xfId="455"/>
    <cellStyle name="Comma 3 5 2 2 10" xfId="46971"/>
    <cellStyle name="Comma 3 5 2 2 11" xfId="49776"/>
    <cellStyle name="Comma 3 5 2 2 12" xfId="17542"/>
    <cellStyle name="Comma 3 5 2 2 13" xfId="52799"/>
    <cellStyle name="Comma 3 5 2 2 2" xfId="1075"/>
    <cellStyle name="Comma 3 5 2 2 2 2" xfId="6814"/>
    <cellStyle name="Comma 3 5 2 2 2 2 2" xfId="15221"/>
    <cellStyle name="Comma 3 5 2 2 2 2 2 2" xfId="46564"/>
    <cellStyle name="Comma 3 5 2 2 2 2 2 3" xfId="36878"/>
    <cellStyle name="Comma 3 5 2 2 2 2 2 4" xfId="27191"/>
    <cellStyle name="Comma 3 5 2 2 2 2 3" xfId="40566"/>
    <cellStyle name="Comma 3 5 2 2 2 2 4" xfId="30880"/>
    <cellStyle name="Comma 3 5 2 2 2 2 5" xfId="20823"/>
    <cellStyle name="Comma 3 5 2 2 2 2 6" xfId="56080"/>
    <cellStyle name="Comma 3 5 2 2 2 3" xfId="4009"/>
    <cellStyle name="Comma 3 5 2 2 2 3 2" xfId="12417"/>
    <cellStyle name="Comma 3 5 2 2 2 3 2 2" xfId="45364"/>
    <cellStyle name="Comma 3 5 2 2 2 3 3" xfId="35678"/>
    <cellStyle name="Comma 3 5 2 2 2 3 4" xfId="25974"/>
    <cellStyle name="Comma 3 5 2 2 2 4" xfId="9617"/>
    <cellStyle name="Comma 3 5 2 2 2 4 2" xfId="37765"/>
    <cellStyle name="Comma 3 5 2 2 2 5" xfId="28079"/>
    <cellStyle name="Comma 3 5 2 2 2 6" xfId="47454"/>
    <cellStyle name="Comma 3 5 2 2 2 7" xfId="50257"/>
    <cellStyle name="Comma 3 5 2 2 2 8" xfId="18023"/>
    <cellStyle name="Comma 3 5 2 2 2 9" xfId="53280"/>
    <cellStyle name="Comma 3 5 2 2 3" xfId="2277"/>
    <cellStyle name="Comma 3 5 2 2 3 2" xfId="7913"/>
    <cellStyle name="Comma 3 5 2 2 3 2 2" xfId="16320"/>
    <cellStyle name="Comma 3 5 2 2 3 2 2 2" xfId="41665"/>
    <cellStyle name="Comma 3 5 2 2 3 2 3" xfId="31979"/>
    <cellStyle name="Comma 3 5 2 2 3 2 4" xfId="21922"/>
    <cellStyle name="Comma 3 5 2 2 3 2 5" xfId="57179"/>
    <cellStyle name="Comma 3 5 2 2 3 3" xfId="5108"/>
    <cellStyle name="Comma 3 5 2 2 3 3 2" xfId="13516"/>
    <cellStyle name="Comma 3 5 2 2 3 3 2 2" xfId="45971"/>
    <cellStyle name="Comma 3 5 2 2 3 3 3" xfId="36285"/>
    <cellStyle name="Comma 3 5 2 2 3 3 4" xfId="26597"/>
    <cellStyle name="Comma 3 5 2 2 3 4" xfId="10715"/>
    <cellStyle name="Comma 3 5 2 2 3 4 2" xfId="38863"/>
    <cellStyle name="Comma 3 5 2 2 3 5" xfId="29177"/>
    <cellStyle name="Comma 3 5 2 2 3 6" xfId="48553"/>
    <cellStyle name="Comma 3 5 2 2 3 7" xfId="51355"/>
    <cellStyle name="Comma 3 5 2 2 3 8" xfId="19121"/>
    <cellStyle name="Comma 3 5 2 2 3 9" xfId="54378"/>
    <cellStyle name="Comma 3 5 2 2 4" xfId="3163"/>
    <cellStyle name="Comma 3 5 2 2 4 2" xfId="8786"/>
    <cellStyle name="Comma 3 5 2 2 4 2 2" xfId="17193"/>
    <cellStyle name="Comma 3 5 2 2 4 2 2 2" xfId="42538"/>
    <cellStyle name="Comma 3 5 2 2 4 2 3" xfId="32852"/>
    <cellStyle name="Comma 3 5 2 2 4 2 4" xfId="22795"/>
    <cellStyle name="Comma 3 5 2 2 4 2 5" xfId="58052"/>
    <cellStyle name="Comma 3 5 2 2 4 3" xfId="5981"/>
    <cellStyle name="Comma 3 5 2 2 4 3 2" xfId="14389"/>
    <cellStyle name="Comma 3 5 2 2 4 3 3" xfId="39734"/>
    <cellStyle name="Comma 3 5 2 2 4 4" xfId="11586"/>
    <cellStyle name="Comma 3 5 2 2 4 4 2" xfId="30048"/>
    <cellStyle name="Comma 3 5 2 2 4 5" xfId="49424"/>
    <cellStyle name="Comma 3 5 2 2 4 6" xfId="52226"/>
    <cellStyle name="Comma 3 5 2 2 4 7" xfId="19992"/>
    <cellStyle name="Comma 3 5 2 2 4 8" xfId="55249"/>
    <cellStyle name="Comma 3 5 2 2 5" xfId="6332"/>
    <cellStyle name="Comma 3 5 2 2 5 2" xfId="14739"/>
    <cellStyle name="Comma 3 5 2 2 5 2 2" xfId="40084"/>
    <cellStyle name="Comma 3 5 2 2 5 3" xfId="30398"/>
    <cellStyle name="Comma 3 5 2 2 5 4" xfId="20341"/>
    <cellStyle name="Comma 3 5 2 2 5 5" xfId="55598"/>
    <cellStyle name="Comma 3 5 2 2 6" xfId="3527"/>
    <cellStyle name="Comma 3 5 2 2 6 2" xfId="11935"/>
    <cellStyle name="Comma 3 5 2 2 6 2 2" xfId="43838"/>
    <cellStyle name="Comma 3 5 2 2 6 3" xfId="34152"/>
    <cellStyle name="Comma 3 5 2 2 6 4" xfId="24193"/>
    <cellStyle name="Comma 3 5 2 2 7" xfId="9136"/>
    <cellStyle name="Comma 3 5 2 2 7 2" xfId="44771"/>
    <cellStyle name="Comma 3 5 2 2 7 3" xfId="35085"/>
    <cellStyle name="Comma 3 5 2 2 7 4" xfId="25376"/>
    <cellStyle name="Comma 3 5 2 2 8" xfId="37284"/>
    <cellStyle name="Comma 3 5 2 2 9" xfId="27598"/>
    <cellStyle name="Comma 3 5 2 20" xfId="52414"/>
    <cellStyle name="Comma 3 5 2 21" xfId="52475"/>
    <cellStyle name="Comma 3 5 2 22" xfId="58118"/>
    <cellStyle name="Comma 3 5 2 3" xfId="704"/>
    <cellStyle name="Comma 3 5 2 3 10" xfId="17655"/>
    <cellStyle name="Comma 3 5 2 3 11" xfId="52912"/>
    <cellStyle name="Comma 3 5 2 3 2" xfId="1155"/>
    <cellStyle name="Comma 3 5 2 3 2 2" xfId="6894"/>
    <cellStyle name="Comma 3 5 2 3 2 2 2" xfId="15301"/>
    <cellStyle name="Comma 3 5 2 3 2 2 2 2" xfId="40646"/>
    <cellStyle name="Comma 3 5 2 3 2 2 3" xfId="30960"/>
    <cellStyle name="Comma 3 5 2 3 2 2 4" xfId="20903"/>
    <cellStyle name="Comma 3 5 2 3 2 2 5" xfId="56160"/>
    <cellStyle name="Comma 3 5 2 3 2 3" xfId="4089"/>
    <cellStyle name="Comma 3 5 2 3 2 3 2" xfId="12497"/>
    <cellStyle name="Comma 3 5 2 3 2 3 2 2" xfId="46296"/>
    <cellStyle name="Comma 3 5 2 3 2 3 3" xfId="36610"/>
    <cellStyle name="Comma 3 5 2 3 2 3 4" xfId="26923"/>
    <cellStyle name="Comma 3 5 2 3 2 4" xfId="9697"/>
    <cellStyle name="Comma 3 5 2 3 2 4 2" xfId="37845"/>
    <cellStyle name="Comma 3 5 2 3 2 5" xfId="28159"/>
    <cellStyle name="Comma 3 5 2 3 2 6" xfId="47534"/>
    <cellStyle name="Comma 3 5 2 3 2 7" xfId="50337"/>
    <cellStyle name="Comma 3 5 2 3 2 8" xfId="18103"/>
    <cellStyle name="Comma 3 5 2 3 2 9" xfId="53360"/>
    <cellStyle name="Comma 3 5 2 3 3" xfId="6445"/>
    <cellStyle name="Comma 3 5 2 3 3 2" xfId="14852"/>
    <cellStyle name="Comma 3 5 2 3 3 2 2" xfId="40197"/>
    <cellStyle name="Comma 3 5 2 3 3 3" xfId="30511"/>
    <cellStyle name="Comma 3 5 2 3 3 4" xfId="20454"/>
    <cellStyle name="Comma 3 5 2 3 3 5" xfId="55711"/>
    <cellStyle name="Comma 3 5 2 3 4" xfId="3640"/>
    <cellStyle name="Comma 3 5 2 3 4 2" xfId="12048"/>
    <cellStyle name="Comma 3 5 2 3 4 2 2" xfId="43839"/>
    <cellStyle name="Comma 3 5 2 3 4 3" xfId="34153"/>
    <cellStyle name="Comma 3 5 2 3 4 4" xfId="24194"/>
    <cellStyle name="Comma 3 5 2 3 5" xfId="9249"/>
    <cellStyle name="Comma 3 5 2 3 5 2" xfId="45096"/>
    <cellStyle name="Comma 3 5 2 3 5 3" xfId="35410"/>
    <cellStyle name="Comma 3 5 2 3 5 4" xfId="25705"/>
    <cellStyle name="Comma 3 5 2 3 6" xfId="37397"/>
    <cellStyle name="Comma 3 5 2 3 7" xfId="27711"/>
    <cellStyle name="Comma 3 5 2 3 8" xfId="47085"/>
    <cellStyle name="Comma 3 5 2 3 9" xfId="49889"/>
    <cellStyle name="Comma 3 5 2 4" xfId="758"/>
    <cellStyle name="Comma 3 5 2 4 10" xfId="17708"/>
    <cellStyle name="Comma 3 5 2 4 11" xfId="52965"/>
    <cellStyle name="Comma 3 5 2 4 2" xfId="1206"/>
    <cellStyle name="Comma 3 5 2 4 2 2" xfId="6945"/>
    <cellStyle name="Comma 3 5 2 4 2 2 2" xfId="15352"/>
    <cellStyle name="Comma 3 5 2 4 2 2 2 2" xfId="40697"/>
    <cellStyle name="Comma 3 5 2 4 2 2 3" xfId="31011"/>
    <cellStyle name="Comma 3 5 2 4 2 2 4" xfId="20954"/>
    <cellStyle name="Comma 3 5 2 4 2 2 5" xfId="56211"/>
    <cellStyle name="Comma 3 5 2 4 2 3" xfId="4140"/>
    <cellStyle name="Comma 3 5 2 4 2 3 2" xfId="12548"/>
    <cellStyle name="Comma 3 5 2 4 2 3 3" xfId="37896"/>
    <cellStyle name="Comma 3 5 2 4 2 4" xfId="9748"/>
    <cellStyle name="Comma 3 5 2 4 2 4 2" xfId="28210"/>
    <cellStyle name="Comma 3 5 2 4 2 5" xfId="47585"/>
    <cellStyle name="Comma 3 5 2 4 2 6" xfId="50388"/>
    <cellStyle name="Comma 3 5 2 4 2 7" xfId="18154"/>
    <cellStyle name="Comma 3 5 2 4 2 8" xfId="53411"/>
    <cellStyle name="Comma 3 5 2 4 3" xfId="6498"/>
    <cellStyle name="Comma 3 5 2 4 3 2" xfId="14905"/>
    <cellStyle name="Comma 3 5 2 4 3 2 2" xfId="40250"/>
    <cellStyle name="Comma 3 5 2 4 3 3" xfId="30564"/>
    <cellStyle name="Comma 3 5 2 4 3 4" xfId="20507"/>
    <cellStyle name="Comma 3 5 2 4 3 5" xfId="55764"/>
    <cellStyle name="Comma 3 5 2 4 4" xfId="3693"/>
    <cellStyle name="Comma 3 5 2 4 4 2" xfId="12101"/>
    <cellStyle name="Comma 3 5 2 4 4 2 2" xfId="43840"/>
    <cellStyle name="Comma 3 5 2 4 4 3" xfId="34154"/>
    <cellStyle name="Comma 3 5 2 4 4 4" xfId="24195"/>
    <cellStyle name="Comma 3 5 2 4 5" xfId="9302"/>
    <cellStyle name="Comma 3 5 2 4 5 2" xfId="45704"/>
    <cellStyle name="Comma 3 5 2 4 5 3" xfId="36018"/>
    <cellStyle name="Comma 3 5 2 4 5 4" xfId="26330"/>
    <cellStyle name="Comma 3 5 2 4 6" xfId="37450"/>
    <cellStyle name="Comma 3 5 2 4 7" xfId="27764"/>
    <cellStyle name="Comma 3 5 2 4 8" xfId="47139"/>
    <cellStyle name="Comma 3 5 2 4 9" xfId="49942"/>
    <cellStyle name="Comma 3 5 2 5" xfId="808"/>
    <cellStyle name="Comma 3 5 2 5 10" xfId="53015"/>
    <cellStyle name="Comma 3 5 2 5 2" xfId="1256"/>
    <cellStyle name="Comma 3 5 2 5 2 2" xfId="6995"/>
    <cellStyle name="Comma 3 5 2 5 2 2 2" xfId="15402"/>
    <cellStyle name="Comma 3 5 2 5 2 2 2 2" xfId="40747"/>
    <cellStyle name="Comma 3 5 2 5 2 2 3" xfId="31061"/>
    <cellStyle name="Comma 3 5 2 5 2 2 4" xfId="21004"/>
    <cellStyle name="Comma 3 5 2 5 2 2 5" xfId="56261"/>
    <cellStyle name="Comma 3 5 2 5 2 3" xfId="4190"/>
    <cellStyle name="Comma 3 5 2 5 2 3 2" xfId="12598"/>
    <cellStyle name="Comma 3 5 2 5 2 3 3" xfId="37946"/>
    <cellStyle name="Comma 3 5 2 5 2 4" xfId="9798"/>
    <cellStyle name="Comma 3 5 2 5 2 4 2" xfId="28260"/>
    <cellStyle name="Comma 3 5 2 5 2 5" xfId="47635"/>
    <cellStyle name="Comma 3 5 2 5 2 6" xfId="50438"/>
    <cellStyle name="Comma 3 5 2 5 2 7" xfId="18204"/>
    <cellStyle name="Comma 3 5 2 5 2 8" xfId="53461"/>
    <cellStyle name="Comma 3 5 2 5 3" xfId="6548"/>
    <cellStyle name="Comma 3 5 2 5 3 2" xfId="14955"/>
    <cellStyle name="Comma 3 5 2 5 3 2 2" xfId="40300"/>
    <cellStyle name="Comma 3 5 2 5 3 3" xfId="30614"/>
    <cellStyle name="Comma 3 5 2 5 3 4" xfId="20557"/>
    <cellStyle name="Comma 3 5 2 5 3 5" xfId="55814"/>
    <cellStyle name="Comma 3 5 2 5 4" xfId="3743"/>
    <cellStyle name="Comma 3 5 2 5 4 2" xfId="12151"/>
    <cellStyle name="Comma 3 5 2 5 4 2 2" xfId="43841"/>
    <cellStyle name="Comma 3 5 2 5 4 3" xfId="34155"/>
    <cellStyle name="Comma 3 5 2 5 4 4" xfId="24196"/>
    <cellStyle name="Comma 3 5 2 5 5" xfId="9352"/>
    <cellStyle name="Comma 3 5 2 5 5 2" xfId="37500"/>
    <cellStyle name="Comma 3 5 2 5 6" xfId="27814"/>
    <cellStyle name="Comma 3 5 2 5 7" xfId="47189"/>
    <cellStyle name="Comma 3 5 2 5 8" xfId="49992"/>
    <cellStyle name="Comma 3 5 2 5 9" xfId="17758"/>
    <cellStyle name="Comma 3 5 2 6" xfId="454"/>
    <cellStyle name="Comma 3 5 2 6 2" xfId="1682"/>
    <cellStyle name="Comma 3 5 2 6 2 2" xfId="7377"/>
    <cellStyle name="Comma 3 5 2 6 2 2 2" xfId="15784"/>
    <cellStyle name="Comma 3 5 2 6 2 2 2 2" xfId="41129"/>
    <cellStyle name="Comma 3 5 2 6 2 2 3" xfId="31443"/>
    <cellStyle name="Comma 3 5 2 6 2 2 4" xfId="21386"/>
    <cellStyle name="Comma 3 5 2 6 2 2 5" xfId="56643"/>
    <cellStyle name="Comma 3 5 2 6 2 3" xfId="4572"/>
    <cellStyle name="Comma 3 5 2 6 2 3 2" xfId="12980"/>
    <cellStyle name="Comma 3 5 2 6 2 3 3" xfId="38328"/>
    <cellStyle name="Comma 3 5 2 6 2 4" xfId="10180"/>
    <cellStyle name="Comma 3 5 2 6 2 4 2" xfId="28642"/>
    <cellStyle name="Comma 3 5 2 6 2 5" xfId="48017"/>
    <cellStyle name="Comma 3 5 2 6 2 6" xfId="50820"/>
    <cellStyle name="Comma 3 5 2 6 2 7" xfId="18586"/>
    <cellStyle name="Comma 3 5 2 6 2 8" xfId="53843"/>
    <cellStyle name="Comma 3 5 2 6 3" xfId="6331"/>
    <cellStyle name="Comma 3 5 2 6 3 2" xfId="14738"/>
    <cellStyle name="Comma 3 5 2 6 3 2 2" xfId="40083"/>
    <cellStyle name="Comma 3 5 2 6 3 3" xfId="30397"/>
    <cellStyle name="Comma 3 5 2 6 3 4" xfId="20340"/>
    <cellStyle name="Comma 3 5 2 6 3 5" xfId="55597"/>
    <cellStyle name="Comma 3 5 2 6 4" xfId="3526"/>
    <cellStyle name="Comma 3 5 2 6 4 2" xfId="11934"/>
    <cellStyle name="Comma 3 5 2 6 4 3" xfId="37283"/>
    <cellStyle name="Comma 3 5 2 6 5" xfId="9135"/>
    <cellStyle name="Comma 3 5 2 6 5 2" xfId="27597"/>
    <cellStyle name="Comma 3 5 2 6 6" xfId="46970"/>
    <cellStyle name="Comma 3 5 2 6 7" xfId="49775"/>
    <cellStyle name="Comma 3 5 2 6 8" xfId="17541"/>
    <cellStyle name="Comma 3 5 2 6 9" xfId="52798"/>
    <cellStyle name="Comma 3 5 2 7" xfId="1074"/>
    <cellStyle name="Comma 3 5 2 7 2" xfId="6813"/>
    <cellStyle name="Comma 3 5 2 7 2 2" xfId="15220"/>
    <cellStyle name="Comma 3 5 2 7 2 2 2" xfId="40565"/>
    <cellStyle name="Comma 3 5 2 7 2 3" xfId="30879"/>
    <cellStyle name="Comma 3 5 2 7 2 4" xfId="20822"/>
    <cellStyle name="Comma 3 5 2 7 2 5" xfId="56079"/>
    <cellStyle name="Comma 3 5 2 7 3" xfId="4008"/>
    <cellStyle name="Comma 3 5 2 7 3 2" xfId="12416"/>
    <cellStyle name="Comma 3 5 2 7 3 3" xfId="37764"/>
    <cellStyle name="Comma 3 5 2 7 4" xfId="9616"/>
    <cellStyle name="Comma 3 5 2 7 4 2" xfId="28078"/>
    <cellStyle name="Comma 3 5 2 7 5" xfId="47453"/>
    <cellStyle name="Comma 3 5 2 7 6" xfId="50256"/>
    <cellStyle name="Comma 3 5 2 7 7" xfId="18022"/>
    <cellStyle name="Comma 3 5 2 7 8" xfId="53279"/>
    <cellStyle name="Comma 3 5 2 8" xfId="2153"/>
    <cellStyle name="Comma 3 5 2 8 2" xfId="7807"/>
    <cellStyle name="Comma 3 5 2 8 2 2" xfId="16214"/>
    <cellStyle name="Comma 3 5 2 8 2 2 2" xfId="41559"/>
    <cellStyle name="Comma 3 5 2 8 2 3" xfId="31873"/>
    <cellStyle name="Comma 3 5 2 8 2 4" xfId="21816"/>
    <cellStyle name="Comma 3 5 2 8 2 5" xfId="57073"/>
    <cellStyle name="Comma 3 5 2 8 3" xfId="5002"/>
    <cellStyle name="Comma 3 5 2 8 3 2" xfId="13410"/>
    <cellStyle name="Comma 3 5 2 8 3 3" xfId="38758"/>
    <cellStyle name="Comma 3 5 2 8 4" xfId="10610"/>
    <cellStyle name="Comma 3 5 2 8 4 2" xfId="29072"/>
    <cellStyle name="Comma 3 5 2 8 5" xfId="48447"/>
    <cellStyle name="Comma 3 5 2 8 6" xfId="51250"/>
    <cellStyle name="Comma 3 5 2 8 7" xfId="19016"/>
    <cellStyle name="Comma 3 5 2 8 8" xfId="54273"/>
    <cellStyle name="Comma 3 5 2 9" xfId="2645"/>
    <cellStyle name="Comma 3 5 2 9 2" xfId="8268"/>
    <cellStyle name="Comma 3 5 2 9 2 2" xfId="16675"/>
    <cellStyle name="Comma 3 5 2 9 2 2 2" xfId="42020"/>
    <cellStyle name="Comma 3 5 2 9 2 3" xfId="32334"/>
    <cellStyle name="Comma 3 5 2 9 2 4" xfId="22277"/>
    <cellStyle name="Comma 3 5 2 9 2 5" xfId="57534"/>
    <cellStyle name="Comma 3 5 2 9 3" xfId="5463"/>
    <cellStyle name="Comma 3 5 2 9 3 2" xfId="13871"/>
    <cellStyle name="Comma 3 5 2 9 3 3" xfId="39216"/>
    <cellStyle name="Comma 3 5 2 9 4" xfId="11068"/>
    <cellStyle name="Comma 3 5 2 9 4 2" xfId="29530"/>
    <cellStyle name="Comma 3 5 2 9 5" xfId="48906"/>
    <cellStyle name="Comma 3 5 2 9 6" xfId="51708"/>
    <cellStyle name="Comma 3 5 2 9 7" xfId="19474"/>
    <cellStyle name="Comma 3 5 2 9 8" xfId="54731"/>
    <cellStyle name="Comma 3 5 3" xfId="456"/>
    <cellStyle name="Comma 3 5 3 10" xfId="25102"/>
    <cellStyle name="Comma 3 5 3 10 2" xfId="44498"/>
    <cellStyle name="Comma 3 5 3 10 3" xfId="34812"/>
    <cellStyle name="Comma 3 5 3 11" xfId="37285"/>
    <cellStyle name="Comma 3 5 3 12" xfId="27599"/>
    <cellStyle name="Comma 3 5 3 13" xfId="46972"/>
    <cellStyle name="Comma 3 5 3 14" xfId="49777"/>
    <cellStyle name="Comma 3 5 3 15" xfId="17543"/>
    <cellStyle name="Comma 3 5 3 16" xfId="52415"/>
    <cellStyle name="Comma 3 5 3 17" xfId="52800"/>
    <cellStyle name="Comma 3 5 3 2" xfId="1683"/>
    <cellStyle name="Comma 3 5 3 2 10" xfId="53844"/>
    <cellStyle name="Comma 3 5 3 2 2" xfId="7378"/>
    <cellStyle name="Comma 3 5 3 2 2 2" xfId="15785"/>
    <cellStyle name="Comma 3 5 3 2 2 2 2" xfId="46565"/>
    <cellStyle name="Comma 3 5 3 2 2 2 3" xfId="36879"/>
    <cellStyle name="Comma 3 5 3 2 2 2 4" xfId="27192"/>
    <cellStyle name="Comma 3 5 3 2 2 3" xfId="25975"/>
    <cellStyle name="Comma 3 5 3 2 2 3 2" xfId="45365"/>
    <cellStyle name="Comma 3 5 3 2 2 3 3" xfId="35679"/>
    <cellStyle name="Comma 3 5 3 2 2 4" xfId="41130"/>
    <cellStyle name="Comma 3 5 3 2 2 5" xfId="31444"/>
    <cellStyle name="Comma 3 5 3 2 2 6" xfId="21387"/>
    <cellStyle name="Comma 3 5 3 2 2 7" xfId="56644"/>
    <cellStyle name="Comma 3 5 3 2 3" xfId="4573"/>
    <cellStyle name="Comma 3 5 3 2 3 2" xfId="12981"/>
    <cellStyle name="Comma 3 5 3 2 3 2 2" xfId="45972"/>
    <cellStyle name="Comma 3 5 3 2 3 2 3" xfId="36286"/>
    <cellStyle name="Comma 3 5 3 2 3 2 4" xfId="26598"/>
    <cellStyle name="Comma 3 5 3 2 3 3" xfId="43842"/>
    <cellStyle name="Comma 3 5 3 2 3 4" xfId="34156"/>
    <cellStyle name="Comma 3 5 3 2 3 5" xfId="24197"/>
    <cellStyle name="Comma 3 5 3 2 4" xfId="10181"/>
    <cellStyle name="Comma 3 5 3 2 4 2" xfId="44772"/>
    <cellStyle name="Comma 3 5 3 2 4 3" xfId="35086"/>
    <cellStyle name="Comma 3 5 3 2 4 4" xfId="25377"/>
    <cellStyle name="Comma 3 5 3 2 5" xfId="38329"/>
    <cellStyle name="Comma 3 5 3 2 6" xfId="28643"/>
    <cellStyle name="Comma 3 5 3 2 7" xfId="48018"/>
    <cellStyle name="Comma 3 5 3 2 8" xfId="50821"/>
    <cellStyle name="Comma 3 5 3 2 9" xfId="18587"/>
    <cellStyle name="Comma 3 5 3 3" xfId="1076"/>
    <cellStyle name="Comma 3 5 3 3 10" xfId="53281"/>
    <cellStyle name="Comma 3 5 3 3 2" xfId="6815"/>
    <cellStyle name="Comma 3 5 3 3 2 2" xfId="15222"/>
    <cellStyle name="Comma 3 5 3 3 2 2 2" xfId="46297"/>
    <cellStyle name="Comma 3 5 3 3 2 2 3" xfId="36611"/>
    <cellStyle name="Comma 3 5 3 3 2 2 4" xfId="26924"/>
    <cellStyle name="Comma 3 5 3 3 2 3" xfId="40567"/>
    <cellStyle name="Comma 3 5 3 3 2 4" xfId="30881"/>
    <cellStyle name="Comma 3 5 3 3 2 5" xfId="20824"/>
    <cellStyle name="Comma 3 5 3 3 2 6" xfId="56081"/>
    <cellStyle name="Comma 3 5 3 3 3" xfId="4010"/>
    <cellStyle name="Comma 3 5 3 3 3 2" xfId="12418"/>
    <cellStyle name="Comma 3 5 3 3 3 2 2" xfId="43843"/>
    <cellStyle name="Comma 3 5 3 3 3 3" xfId="34157"/>
    <cellStyle name="Comma 3 5 3 3 3 4" xfId="24198"/>
    <cellStyle name="Comma 3 5 3 3 4" xfId="9618"/>
    <cellStyle name="Comma 3 5 3 3 4 2" xfId="45097"/>
    <cellStyle name="Comma 3 5 3 3 4 3" xfId="35411"/>
    <cellStyle name="Comma 3 5 3 3 4 4" xfId="25706"/>
    <cellStyle name="Comma 3 5 3 3 5" xfId="37766"/>
    <cellStyle name="Comma 3 5 3 3 6" xfId="28080"/>
    <cellStyle name="Comma 3 5 3 3 7" xfId="47455"/>
    <cellStyle name="Comma 3 5 3 3 8" xfId="50258"/>
    <cellStyle name="Comma 3 5 3 3 9" xfId="18024"/>
    <cellStyle name="Comma 3 5 3 4" xfId="2154"/>
    <cellStyle name="Comma 3 5 3 4 2" xfId="7808"/>
    <cellStyle name="Comma 3 5 3 4 2 2" xfId="16215"/>
    <cellStyle name="Comma 3 5 3 4 2 2 2" xfId="41560"/>
    <cellStyle name="Comma 3 5 3 4 2 3" xfId="31874"/>
    <cellStyle name="Comma 3 5 3 4 2 4" xfId="21817"/>
    <cellStyle name="Comma 3 5 3 4 2 5" xfId="57074"/>
    <cellStyle name="Comma 3 5 3 4 3" xfId="5003"/>
    <cellStyle name="Comma 3 5 3 4 3 2" xfId="13411"/>
    <cellStyle name="Comma 3 5 3 4 3 2 2" xfId="45705"/>
    <cellStyle name="Comma 3 5 3 4 3 3" xfId="36019"/>
    <cellStyle name="Comma 3 5 3 4 3 4" xfId="26331"/>
    <cellStyle name="Comma 3 5 3 4 4" xfId="10611"/>
    <cellStyle name="Comma 3 5 3 4 4 2" xfId="38759"/>
    <cellStyle name="Comma 3 5 3 4 5" xfId="29073"/>
    <cellStyle name="Comma 3 5 3 4 6" xfId="48448"/>
    <cellStyle name="Comma 3 5 3 4 7" xfId="51251"/>
    <cellStyle name="Comma 3 5 3 4 8" xfId="19017"/>
    <cellStyle name="Comma 3 5 3 4 9" xfId="54274"/>
    <cellStyle name="Comma 3 5 3 5" xfId="2646"/>
    <cellStyle name="Comma 3 5 3 5 2" xfId="8269"/>
    <cellStyle name="Comma 3 5 3 5 2 2" xfId="16676"/>
    <cellStyle name="Comma 3 5 3 5 2 2 2" xfId="42021"/>
    <cellStyle name="Comma 3 5 3 5 2 3" xfId="32335"/>
    <cellStyle name="Comma 3 5 3 5 2 4" xfId="22278"/>
    <cellStyle name="Comma 3 5 3 5 2 5" xfId="57535"/>
    <cellStyle name="Comma 3 5 3 5 3" xfId="5464"/>
    <cellStyle name="Comma 3 5 3 5 3 2" xfId="13872"/>
    <cellStyle name="Comma 3 5 3 5 3 3" xfId="39217"/>
    <cellStyle name="Comma 3 5 3 5 4" xfId="11069"/>
    <cellStyle name="Comma 3 5 3 5 4 2" xfId="29531"/>
    <cellStyle name="Comma 3 5 3 5 5" xfId="48907"/>
    <cellStyle name="Comma 3 5 3 5 6" xfId="51709"/>
    <cellStyle name="Comma 3 5 3 5 7" xfId="19475"/>
    <cellStyle name="Comma 3 5 3 5 8" xfId="54732"/>
    <cellStyle name="Comma 3 5 3 6" xfId="3074"/>
    <cellStyle name="Comma 3 5 3 6 2" xfId="8697"/>
    <cellStyle name="Comma 3 5 3 6 2 2" xfId="17104"/>
    <cellStyle name="Comma 3 5 3 6 2 2 2" xfId="42449"/>
    <cellStyle name="Comma 3 5 3 6 2 3" xfId="32763"/>
    <cellStyle name="Comma 3 5 3 6 2 4" xfId="22706"/>
    <cellStyle name="Comma 3 5 3 6 2 5" xfId="57963"/>
    <cellStyle name="Comma 3 5 3 6 3" xfId="5892"/>
    <cellStyle name="Comma 3 5 3 6 3 2" xfId="14300"/>
    <cellStyle name="Comma 3 5 3 6 3 3" xfId="39645"/>
    <cellStyle name="Comma 3 5 3 6 4" xfId="11497"/>
    <cellStyle name="Comma 3 5 3 6 4 2" xfId="29959"/>
    <cellStyle name="Comma 3 5 3 6 5" xfId="49335"/>
    <cellStyle name="Comma 3 5 3 6 6" xfId="52137"/>
    <cellStyle name="Comma 3 5 3 6 7" xfId="19903"/>
    <cellStyle name="Comma 3 5 3 6 8" xfId="55160"/>
    <cellStyle name="Comma 3 5 3 7" xfId="6333"/>
    <cellStyle name="Comma 3 5 3 7 2" xfId="14740"/>
    <cellStyle name="Comma 3 5 3 7 2 2" xfId="40085"/>
    <cellStyle name="Comma 3 5 3 7 3" xfId="30399"/>
    <cellStyle name="Comma 3 5 3 7 4" xfId="20342"/>
    <cellStyle name="Comma 3 5 3 7 5" xfId="55599"/>
    <cellStyle name="Comma 3 5 3 8" xfId="3528"/>
    <cellStyle name="Comma 3 5 3 8 2" xfId="11936"/>
    <cellStyle name="Comma 3 5 3 8 2 2" xfId="42727"/>
    <cellStyle name="Comma 3 5 3 8 3" xfId="33041"/>
    <cellStyle name="Comma 3 5 3 8 4" xfId="22984"/>
    <cellStyle name="Comma 3 5 3 9" xfId="9137"/>
    <cellStyle name="Comma 3 5 3 9 2" xfId="43039"/>
    <cellStyle name="Comma 3 5 3 9 3" xfId="33353"/>
    <cellStyle name="Comma 3 5 3 9 4" xfId="23296"/>
    <cellStyle name="Comma 3 5 4" xfId="1373"/>
    <cellStyle name="Comma 3 5 4 10" xfId="50541"/>
    <cellStyle name="Comma 3 5 4 11" xfId="18307"/>
    <cellStyle name="Comma 3 5 4 12" xfId="53564"/>
    <cellStyle name="Comma 3 5 4 2" xfId="1874"/>
    <cellStyle name="Comma 3 5 4 2 2" xfId="7528"/>
    <cellStyle name="Comma 3 5 4 2 2 2" xfId="15935"/>
    <cellStyle name="Comma 3 5 4 2 2 2 2" xfId="41280"/>
    <cellStyle name="Comma 3 5 4 2 2 3" xfId="31594"/>
    <cellStyle name="Comma 3 5 4 2 2 4" xfId="21537"/>
    <cellStyle name="Comma 3 5 4 2 2 5" xfId="56794"/>
    <cellStyle name="Comma 3 5 4 2 3" xfId="4723"/>
    <cellStyle name="Comma 3 5 4 2 3 2" xfId="13131"/>
    <cellStyle name="Comma 3 5 4 2 3 2 2" xfId="46295"/>
    <cellStyle name="Comma 3 5 4 2 3 3" xfId="36609"/>
    <cellStyle name="Comma 3 5 4 2 3 4" xfId="26922"/>
    <cellStyle name="Comma 3 5 4 2 4" xfId="10331"/>
    <cellStyle name="Comma 3 5 4 2 4 2" xfId="38479"/>
    <cellStyle name="Comma 3 5 4 2 5" xfId="28793"/>
    <cellStyle name="Comma 3 5 4 2 6" xfId="48168"/>
    <cellStyle name="Comma 3 5 4 2 7" xfId="50971"/>
    <cellStyle name="Comma 3 5 4 2 8" xfId="18737"/>
    <cellStyle name="Comma 3 5 4 2 9" xfId="53994"/>
    <cellStyle name="Comma 3 5 4 3" xfId="2366"/>
    <cellStyle name="Comma 3 5 4 3 2" xfId="7989"/>
    <cellStyle name="Comma 3 5 4 3 2 2" xfId="16396"/>
    <cellStyle name="Comma 3 5 4 3 2 2 2" xfId="41741"/>
    <cellStyle name="Comma 3 5 4 3 2 3" xfId="32055"/>
    <cellStyle name="Comma 3 5 4 3 2 4" xfId="21998"/>
    <cellStyle name="Comma 3 5 4 3 2 5" xfId="57255"/>
    <cellStyle name="Comma 3 5 4 3 3" xfId="5184"/>
    <cellStyle name="Comma 3 5 4 3 3 2" xfId="13592"/>
    <cellStyle name="Comma 3 5 4 3 3 3" xfId="38937"/>
    <cellStyle name="Comma 3 5 4 3 4" xfId="10789"/>
    <cellStyle name="Comma 3 5 4 3 4 2" xfId="29251"/>
    <cellStyle name="Comma 3 5 4 3 5" xfId="48627"/>
    <cellStyle name="Comma 3 5 4 3 6" xfId="51429"/>
    <cellStyle name="Comma 3 5 4 3 7" xfId="19195"/>
    <cellStyle name="Comma 3 5 4 3 8" xfId="54452"/>
    <cellStyle name="Comma 3 5 4 4" xfId="2794"/>
    <cellStyle name="Comma 3 5 4 4 2" xfId="8417"/>
    <cellStyle name="Comma 3 5 4 4 2 2" xfId="16824"/>
    <cellStyle name="Comma 3 5 4 4 2 2 2" xfId="42169"/>
    <cellStyle name="Comma 3 5 4 4 2 3" xfId="32483"/>
    <cellStyle name="Comma 3 5 4 4 2 4" xfId="22426"/>
    <cellStyle name="Comma 3 5 4 4 2 5" xfId="57683"/>
    <cellStyle name="Comma 3 5 4 4 3" xfId="5612"/>
    <cellStyle name="Comma 3 5 4 4 3 2" xfId="14020"/>
    <cellStyle name="Comma 3 5 4 4 3 3" xfId="39365"/>
    <cellStyle name="Comma 3 5 4 4 4" xfId="11217"/>
    <cellStyle name="Comma 3 5 4 4 4 2" xfId="29679"/>
    <cellStyle name="Comma 3 5 4 4 5" xfId="49055"/>
    <cellStyle name="Comma 3 5 4 4 6" xfId="51857"/>
    <cellStyle name="Comma 3 5 4 4 7" xfId="19623"/>
    <cellStyle name="Comma 3 5 4 4 8" xfId="54880"/>
    <cellStyle name="Comma 3 5 4 5" xfId="7098"/>
    <cellStyle name="Comma 3 5 4 5 2" xfId="15505"/>
    <cellStyle name="Comma 3 5 4 5 2 2" xfId="40850"/>
    <cellStyle name="Comma 3 5 4 5 3" xfId="31164"/>
    <cellStyle name="Comma 3 5 4 5 4" xfId="21107"/>
    <cellStyle name="Comma 3 5 4 5 5" xfId="56364"/>
    <cellStyle name="Comma 3 5 4 6" xfId="4293"/>
    <cellStyle name="Comma 3 5 4 6 2" xfId="12701"/>
    <cellStyle name="Comma 3 5 4 6 2 2" xfId="45095"/>
    <cellStyle name="Comma 3 5 4 6 3" xfId="35409"/>
    <cellStyle name="Comma 3 5 4 6 4" xfId="25704"/>
    <cellStyle name="Comma 3 5 4 7" xfId="9901"/>
    <cellStyle name="Comma 3 5 4 7 2" xfId="38049"/>
    <cellStyle name="Comma 3 5 4 8" xfId="28363"/>
    <cellStyle name="Comma 3 5 4 9" xfId="47738"/>
    <cellStyle name="Comma 3 5 5" xfId="1320"/>
    <cellStyle name="Comma 3 5 5 2" xfId="7052"/>
    <cellStyle name="Comma 3 5 5 2 2" xfId="15459"/>
    <cellStyle name="Comma 3 5 5 2 2 2" xfId="40804"/>
    <cellStyle name="Comma 3 5 5 2 3" xfId="31118"/>
    <cellStyle name="Comma 3 5 5 2 4" xfId="21061"/>
    <cellStyle name="Comma 3 5 5 2 5" xfId="56318"/>
    <cellStyle name="Comma 3 5 5 3" xfId="4247"/>
    <cellStyle name="Comma 3 5 5 3 2" xfId="12655"/>
    <cellStyle name="Comma 3 5 5 3 2 2" xfId="45703"/>
    <cellStyle name="Comma 3 5 5 3 3" xfId="36017"/>
    <cellStyle name="Comma 3 5 5 3 4" xfId="26329"/>
    <cellStyle name="Comma 3 5 5 4" xfId="9855"/>
    <cellStyle name="Comma 3 5 5 4 2" xfId="38003"/>
    <cellStyle name="Comma 3 5 5 5" xfId="28317"/>
    <cellStyle name="Comma 3 5 5 6" xfId="47692"/>
    <cellStyle name="Comma 3 5 5 7" xfId="50495"/>
    <cellStyle name="Comma 3 5 5 8" xfId="18261"/>
    <cellStyle name="Comma 3 5 5 9" xfId="53518"/>
    <cellStyle name="Comma 3 5 6" xfId="1828"/>
    <cellStyle name="Comma 3 5 6 2" xfId="7482"/>
    <cellStyle name="Comma 3 5 6 2 2" xfId="15889"/>
    <cellStyle name="Comma 3 5 6 2 2 2" xfId="41234"/>
    <cellStyle name="Comma 3 5 6 2 3" xfId="31548"/>
    <cellStyle name="Comma 3 5 6 2 4" xfId="21491"/>
    <cellStyle name="Comma 3 5 6 2 5" xfId="56748"/>
    <cellStyle name="Comma 3 5 6 3" xfId="4677"/>
    <cellStyle name="Comma 3 5 6 3 2" xfId="13085"/>
    <cellStyle name="Comma 3 5 6 3 3" xfId="38433"/>
    <cellStyle name="Comma 3 5 6 4" xfId="10285"/>
    <cellStyle name="Comma 3 5 6 4 2" xfId="28747"/>
    <cellStyle name="Comma 3 5 6 5" xfId="48122"/>
    <cellStyle name="Comma 3 5 6 6" xfId="50925"/>
    <cellStyle name="Comma 3 5 6 7" xfId="18691"/>
    <cellStyle name="Comma 3 5 6 8" xfId="53948"/>
    <cellStyle name="Comma 3 5 7" xfId="2320"/>
    <cellStyle name="Comma 3 5 7 2" xfId="7943"/>
    <cellStyle name="Comma 3 5 7 2 2" xfId="16350"/>
    <cellStyle name="Comma 3 5 7 2 2 2" xfId="41695"/>
    <cellStyle name="Comma 3 5 7 2 3" xfId="32009"/>
    <cellStyle name="Comma 3 5 7 2 4" xfId="21952"/>
    <cellStyle name="Comma 3 5 7 2 5" xfId="57209"/>
    <cellStyle name="Comma 3 5 7 3" xfId="5138"/>
    <cellStyle name="Comma 3 5 7 3 2" xfId="13546"/>
    <cellStyle name="Comma 3 5 7 3 3" xfId="38891"/>
    <cellStyle name="Comma 3 5 7 4" xfId="10743"/>
    <cellStyle name="Comma 3 5 7 4 2" xfId="29205"/>
    <cellStyle name="Comma 3 5 7 5" xfId="48581"/>
    <cellStyle name="Comma 3 5 7 6" xfId="51383"/>
    <cellStyle name="Comma 3 5 7 7" xfId="19149"/>
    <cellStyle name="Comma 3 5 7 8" xfId="54406"/>
    <cellStyle name="Comma 3 5 8" xfId="2748"/>
    <cellStyle name="Comma 3 5 8 2" xfId="8371"/>
    <cellStyle name="Comma 3 5 8 2 2" xfId="16778"/>
    <cellStyle name="Comma 3 5 8 2 2 2" xfId="42123"/>
    <cellStyle name="Comma 3 5 8 2 3" xfId="32437"/>
    <cellStyle name="Comma 3 5 8 2 4" xfId="22380"/>
    <cellStyle name="Comma 3 5 8 2 5" xfId="57637"/>
    <cellStyle name="Comma 3 5 8 3" xfId="5566"/>
    <cellStyle name="Comma 3 5 8 3 2" xfId="13974"/>
    <cellStyle name="Comma 3 5 8 3 3" xfId="39319"/>
    <cellStyle name="Comma 3 5 8 4" xfId="11171"/>
    <cellStyle name="Comma 3 5 8 4 2" xfId="29633"/>
    <cellStyle name="Comma 3 5 8 5" xfId="49009"/>
    <cellStyle name="Comma 3 5 8 6" xfId="51811"/>
    <cellStyle name="Comma 3 5 8 7" xfId="19577"/>
    <cellStyle name="Comma 3 5 8 8" xfId="54834"/>
    <cellStyle name="Comma 3 5 9" xfId="25100"/>
    <cellStyle name="Comma 3 5 9 2" xfId="44496"/>
    <cellStyle name="Comma 3 5 9 3" xfId="34810"/>
    <cellStyle name="Comma 3 6" xfId="457"/>
    <cellStyle name="Comma 3 6 10" xfId="46973"/>
    <cellStyle name="Comma 3 6 11" xfId="49778"/>
    <cellStyle name="Comma 3 6 12" xfId="17544"/>
    <cellStyle name="Comma 3 6 13" xfId="52801"/>
    <cellStyle name="Comma 3 6 2" xfId="1684"/>
    <cellStyle name="Comma 3 6 2 10" xfId="53845"/>
    <cellStyle name="Comma 3 6 2 2" xfId="7379"/>
    <cellStyle name="Comma 3 6 2 2 2" xfId="15786"/>
    <cellStyle name="Comma 3 6 2 2 2 2" xfId="46298"/>
    <cellStyle name="Comma 3 6 2 2 2 3" xfId="36612"/>
    <cellStyle name="Comma 3 6 2 2 2 4" xfId="26925"/>
    <cellStyle name="Comma 3 6 2 2 3" xfId="41131"/>
    <cellStyle name="Comma 3 6 2 2 4" xfId="31445"/>
    <cellStyle name="Comma 3 6 2 2 5" xfId="21388"/>
    <cellStyle name="Comma 3 6 2 2 6" xfId="56645"/>
    <cellStyle name="Comma 3 6 2 3" xfId="4574"/>
    <cellStyle name="Comma 3 6 2 3 2" xfId="12982"/>
    <cellStyle name="Comma 3 6 2 3 2 2" xfId="43844"/>
    <cellStyle name="Comma 3 6 2 3 3" xfId="34158"/>
    <cellStyle name="Comma 3 6 2 3 4" xfId="24199"/>
    <cellStyle name="Comma 3 6 2 4" xfId="10182"/>
    <cellStyle name="Comma 3 6 2 4 2" xfId="45098"/>
    <cellStyle name="Comma 3 6 2 4 3" xfId="35412"/>
    <cellStyle name="Comma 3 6 2 4 4" xfId="25707"/>
    <cellStyle name="Comma 3 6 2 5" xfId="38330"/>
    <cellStyle name="Comma 3 6 2 6" xfId="28644"/>
    <cellStyle name="Comma 3 6 2 7" xfId="48019"/>
    <cellStyle name="Comma 3 6 2 8" xfId="50822"/>
    <cellStyle name="Comma 3 6 2 9" xfId="18588"/>
    <cellStyle name="Comma 3 6 3" xfId="2155"/>
    <cellStyle name="Comma 3 6 3 2" xfId="7809"/>
    <cellStyle name="Comma 3 6 3 2 2" xfId="16216"/>
    <cellStyle name="Comma 3 6 3 2 2 2" xfId="41561"/>
    <cellStyle name="Comma 3 6 3 2 3" xfId="31875"/>
    <cellStyle name="Comma 3 6 3 2 4" xfId="21818"/>
    <cellStyle name="Comma 3 6 3 2 5" xfId="57075"/>
    <cellStyle name="Comma 3 6 3 3" xfId="5004"/>
    <cellStyle name="Comma 3 6 3 3 2" xfId="13412"/>
    <cellStyle name="Comma 3 6 3 3 2 2" xfId="45706"/>
    <cellStyle name="Comma 3 6 3 3 3" xfId="36020"/>
    <cellStyle name="Comma 3 6 3 3 4" xfId="26332"/>
    <cellStyle name="Comma 3 6 3 4" xfId="10612"/>
    <cellStyle name="Comma 3 6 3 4 2" xfId="38760"/>
    <cellStyle name="Comma 3 6 3 5" xfId="29074"/>
    <cellStyle name="Comma 3 6 3 6" xfId="48449"/>
    <cellStyle name="Comma 3 6 3 7" xfId="51252"/>
    <cellStyle name="Comma 3 6 3 8" xfId="19018"/>
    <cellStyle name="Comma 3 6 3 9" xfId="54275"/>
    <cellStyle name="Comma 3 6 4" xfId="2647"/>
    <cellStyle name="Comma 3 6 4 2" xfId="8270"/>
    <cellStyle name="Comma 3 6 4 2 2" xfId="16677"/>
    <cellStyle name="Comma 3 6 4 2 2 2" xfId="42022"/>
    <cellStyle name="Comma 3 6 4 2 3" xfId="32336"/>
    <cellStyle name="Comma 3 6 4 2 4" xfId="22279"/>
    <cellStyle name="Comma 3 6 4 2 5" xfId="57536"/>
    <cellStyle name="Comma 3 6 4 3" xfId="5465"/>
    <cellStyle name="Comma 3 6 4 3 2" xfId="13873"/>
    <cellStyle name="Comma 3 6 4 3 3" xfId="39218"/>
    <cellStyle name="Comma 3 6 4 4" xfId="11070"/>
    <cellStyle name="Comma 3 6 4 4 2" xfId="29532"/>
    <cellStyle name="Comma 3 6 4 5" xfId="48908"/>
    <cellStyle name="Comma 3 6 4 6" xfId="51710"/>
    <cellStyle name="Comma 3 6 4 7" xfId="19476"/>
    <cellStyle name="Comma 3 6 4 8" xfId="54733"/>
    <cellStyle name="Comma 3 6 5" xfId="3075"/>
    <cellStyle name="Comma 3 6 5 2" xfId="8698"/>
    <cellStyle name="Comma 3 6 5 2 2" xfId="17105"/>
    <cellStyle name="Comma 3 6 5 2 2 2" xfId="42450"/>
    <cellStyle name="Comma 3 6 5 2 3" xfId="32764"/>
    <cellStyle name="Comma 3 6 5 2 4" xfId="22707"/>
    <cellStyle name="Comma 3 6 5 2 5" xfId="57964"/>
    <cellStyle name="Comma 3 6 5 3" xfId="5893"/>
    <cellStyle name="Comma 3 6 5 3 2" xfId="14301"/>
    <cellStyle name="Comma 3 6 5 3 3" xfId="39646"/>
    <cellStyle name="Comma 3 6 5 4" xfId="11498"/>
    <cellStyle name="Comma 3 6 5 4 2" xfId="29960"/>
    <cellStyle name="Comma 3 6 5 5" xfId="49336"/>
    <cellStyle name="Comma 3 6 5 6" xfId="52138"/>
    <cellStyle name="Comma 3 6 5 7" xfId="19904"/>
    <cellStyle name="Comma 3 6 5 8" xfId="55161"/>
    <cellStyle name="Comma 3 6 6" xfId="6334"/>
    <cellStyle name="Comma 3 6 6 2" xfId="14741"/>
    <cellStyle name="Comma 3 6 6 2 2" xfId="40086"/>
    <cellStyle name="Comma 3 6 6 3" xfId="30400"/>
    <cellStyle name="Comma 3 6 6 4" xfId="20343"/>
    <cellStyle name="Comma 3 6 6 5" xfId="55600"/>
    <cellStyle name="Comma 3 6 7" xfId="3529"/>
    <cellStyle name="Comma 3 6 7 2" xfId="11937"/>
    <cellStyle name="Comma 3 6 7 2 2" xfId="44499"/>
    <cellStyle name="Comma 3 6 7 3" xfId="34813"/>
    <cellStyle name="Comma 3 6 7 4" xfId="25103"/>
    <cellStyle name="Comma 3 6 8" xfId="9138"/>
    <cellStyle name="Comma 3 6 8 2" xfId="37286"/>
    <cellStyle name="Comma 3 6 9" xfId="27600"/>
    <cellStyle name="Comma 3 7" xfId="458"/>
    <cellStyle name="Comma 3 7 10" xfId="46974"/>
    <cellStyle name="Comma 3 7 11" xfId="49779"/>
    <cellStyle name="Comma 3 7 12" xfId="17545"/>
    <cellStyle name="Comma 3 7 13" xfId="52802"/>
    <cellStyle name="Comma 3 7 2" xfId="1685"/>
    <cellStyle name="Comma 3 7 2 10" xfId="53846"/>
    <cellStyle name="Comma 3 7 2 2" xfId="7380"/>
    <cellStyle name="Comma 3 7 2 2 2" xfId="15787"/>
    <cellStyle name="Comma 3 7 2 2 2 2" xfId="46299"/>
    <cellStyle name="Comma 3 7 2 2 2 3" xfId="36613"/>
    <cellStyle name="Comma 3 7 2 2 2 4" xfId="26926"/>
    <cellStyle name="Comma 3 7 2 2 3" xfId="41132"/>
    <cellStyle name="Comma 3 7 2 2 4" xfId="31446"/>
    <cellStyle name="Comma 3 7 2 2 5" xfId="21389"/>
    <cellStyle name="Comma 3 7 2 2 6" xfId="56646"/>
    <cellStyle name="Comma 3 7 2 3" xfId="4575"/>
    <cellStyle name="Comma 3 7 2 3 2" xfId="12983"/>
    <cellStyle name="Comma 3 7 2 3 2 2" xfId="43845"/>
    <cellStyle name="Comma 3 7 2 3 3" xfId="34159"/>
    <cellStyle name="Comma 3 7 2 3 4" xfId="24200"/>
    <cellStyle name="Comma 3 7 2 4" xfId="10183"/>
    <cellStyle name="Comma 3 7 2 4 2" xfId="45099"/>
    <cellStyle name="Comma 3 7 2 4 3" xfId="35413"/>
    <cellStyle name="Comma 3 7 2 4 4" xfId="25708"/>
    <cellStyle name="Comma 3 7 2 5" xfId="38331"/>
    <cellStyle name="Comma 3 7 2 6" xfId="28645"/>
    <cellStyle name="Comma 3 7 2 7" xfId="48020"/>
    <cellStyle name="Comma 3 7 2 8" xfId="50823"/>
    <cellStyle name="Comma 3 7 2 9" xfId="18589"/>
    <cellStyle name="Comma 3 7 3" xfId="2156"/>
    <cellStyle name="Comma 3 7 3 2" xfId="7810"/>
    <cellStyle name="Comma 3 7 3 2 2" xfId="16217"/>
    <cellStyle name="Comma 3 7 3 2 2 2" xfId="41562"/>
    <cellStyle name="Comma 3 7 3 2 3" xfId="31876"/>
    <cellStyle name="Comma 3 7 3 2 4" xfId="21819"/>
    <cellStyle name="Comma 3 7 3 2 5" xfId="57076"/>
    <cellStyle name="Comma 3 7 3 3" xfId="5005"/>
    <cellStyle name="Comma 3 7 3 3 2" xfId="13413"/>
    <cellStyle name="Comma 3 7 3 3 2 2" xfId="45707"/>
    <cellStyle name="Comma 3 7 3 3 3" xfId="36021"/>
    <cellStyle name="Comma 3 7 3 3 4" xfId="26333"/>
    <cellStyle name="Comma 3 7 3 4" xfId="10613"/>
    <cellStyle name="Comma 3 7 3 4 2" xfId="38761"/>
    <cellStyle name="Comma 3 7 3 5" xfId="29075"/>
    <cellStyle name="Comma 3 7 3 6" xfId="48450"/>
    <cellStyle name="Comma 3 7 3 7" xfId="51253"/>
    <cellStyle name="Comma 3 7 3 8" xfId="19019"/>
    <cellStyle name="Comma 3 7 3 9" xfId="54276"/>
    <cellStyle name="Comma 3 7 4" xfId="2648"/>
    <cellStyle name="Comma 3 7 4 2" xfId="8271"/>
    <cellStyle name="Comma 3 7 4 2 2" xfId="16678"/>
    <cellStyle name="Comma 3 7 4 2 2 2" xfId="42023"/>
    <cellStyle name="Comma 3 7 4 2 3" xfId="32337"/>
    <cellStyle name="Comma 3 7 4 2 4" xfId="22280"/>
    <cellStyle name="Comma 3 7 4 2 5" xfId="57537"/>
    <cellStyle name="Comma 3 7 4 3" xfId="5466"/>
    <cellStyle name="Comma 3 7 4 3 2" xfId="13874"/>
    <cellStyle name="Comma 3 7 4 3 3" xfId="39219"/>
    <cellStyle name="Comma 3 7 4 4" xfId="11071"/>
    <cellStyle name="Comma 3 7 4 4 2" xfId="29533"/>
    <cellStyle name="Comma 3 7 4 5" xfId="48909"/>
    <cellStyle name="Comma 3 7 4 6" xfId="51711"/>
    <cellStyle name="Comma 3 7 4 7" xfId="19477"/>
    <cellStyle name="Comma 3 7 4 8" xfId="54734"/>
    <cellStyle name="Comma 3 7 5" xfId="3076"/>
    <cellStyle name="Comma 3 7 5 2" xfId="8699"/>
    <cellStyle name="Comma 3 7 5 2 2" xfId="17106"/>
    <cellStyle name="Comma 3 7 5 2 2 2" xfId="42451"/>
    <cellStyle name="Comma 3 7 5 2 3" xfId="32765"/>
    <cellStyle name="Comma 3 7 5 2 4" xfId="22708"/>
    <cellStyle name="Comma 3 7 5 2 5" xfId="57965"/>
    <cellStyle name="Comma 3 7 5 3" xfId="5894"/>
    <cellStyle name="Comma 3 7 5 3 2" xfId="14302"/>
    <cellStyle name="Comma 3 7 5 3 3" xfId="39647"/>
    <cellStyle name="Comma 3 7 5 4" xfId="11499"/>
    <cellStyle name="Comma 3 7 5 4 2" xfId="29961"/>
    <cellStyle name="Comma 3 7 5 5" xfId="49337"/>
    <cellStyle name="Comma 3 7 5 6" xfId="52139"/>
    <cellStyle name="Comma 3 7 5 7" xfId="19905"/>
    <cellStyle name="Comma 3 7 5 8" xfId="55162"/>
    <cellStyle name="Comma 3 7 6" xfId="6335"/>
    <cellStyle name="Comma 3 7 6 2" xfId="14742"/>
    <cellStyle name="Comma 3 7 6 2 2" xfId="40087"/>
    <cellStyle name="Comma 3 7 6 3" xfId="30401"/>
    <cellStyle name="Comma 3 7 6 4" xfId="20344"/>
    <cellStyle name="Comma 3 7 6 5" xfId="55601"/>
    <cellStyle name="Comma 3 7 7" xfId="3530"/>
    <cellStyle name="Comma 3 7 7 2" xfId="11938"/>
    <cellStyle name="Comma 3 7 7 2 2" xfId="44500"/>
    <cellStyle name="Comma 3 7 7 3" xfId="34814"/>
    <cellStyle name="Comma 3 7 7 4" xfId="25104"/>
    <cellStyle name="Comma 3 7 8" xfId="9139"/>
    <cellStyle name="Comma 3 7 8 2" xfId="37287"/>
    <cellStyle name="Comma 3 7 9" xfId="27601"/>
    <cellStyle name="Comma 3 8" xfId="1671"/>
    <cellStyle name="Comma 3 8 10" xfId="48009"/>
    <cellStyle name="Comma 3 8 11" xfId="50812"/>
    <cellStyle name="Comma 3 8 12" xfId="18578"/>
    <cellStyle name="Comma 3 8 13" xfId="53835"/>
    <cellStyle name="Comma 3 8 2" xfId="2145"/>
    <cellStyle name="Comma 3 8 2 2" xfId="7799"/>
    <cellStyle name="Comma 3 8 2 2 2" xfId="16206"/>
    <cellStyle name="Comma 3 8 2 2 2 2" xfId="46559"/>
    <cellStyle name="Comma 3 8 2 2 2 3" xfId="36873"/>
    <cellStyle name="Comma 3 8 2 2 2 4" xfId="27186"/>
    <cellStyle name="Comma 3 8 2 2 3" xfId="41551"/>
    <cellStyle name="Comma 3 8 2 2 4" xfId="31865"/>
    <cellStyle name="Comma 3 8 2 2 5" xfId="21808"/>
    <cellStyle name="Comma 3 8 2 2 6" xfId="57065"/>
    <cellStyle name="Comma 3 8 2 3" xfId="4994"/>
    <cellStyle name="Comma 3 8 2 3 2" xfId="13402"/>
    <cellStyle name="Comma 3 8 2 3 2 2" xfId="45359"/>
    <cellStyle name="Comma 3 8 2 3 3" xfId="35673"/>
    <cellStyle name="Comma 3 8 2 3 4" xfId="25969"/>
    <cellStyle name="Comma 3 8 2 4" xfId="10602"/>
    <cellStyle name="Comma 3 8 2 4 2" xfId="38750"/>
    <cellStyle name="Comma 3 8 2 5" xfId="29064"/>
    <cellStyle name="Comma 3 8 2 6" xfId="48439"/>
    <cellStyle name="Comma 3 8 2 7" xfId="51242"/>
    <cellStyle name="Comma 3 8 2 8" xfId="19008"/>
    <cellStyle name="Comma 3 8 2 9" xfId="54265"/>
    <cellStyle name="Comma 3 8 3" xfId="2637"/>
    <cellStyle name="Comma 3 8 3 2" xfId="8260"/>
    <cellStyle name="Comma 3 8 3 2 2" xfId="16667"/>
    <cellStyle name="Comma 3 8 3 2 2 2" xfId="42012"/>
    <cellStyle name="Comma 3 8 3 2 3" xfId="32326"/>
    <cellStyle name="Comma 3 8 3 2 4" xfId="22269"/>
    <cellStyle name="Comma 3 8 3 2 5" xfId="57526"/>
    <cellStyle name="Comma 3 8 3 3" xfId="5455"/>
    <cellStyle name="Comma 3 8 3 3 2" xfId="13863"/>
    <cellStyle name="Comma 3 8 3 3 2 2" xfId="45966"/>
    <cellStyle name="Comma 3 8 3 3 3" xfId="36280"/>
    <cellStyle name="Comma 3 8 3 3 4" xfId="26592"/>
    <cellStyle name="Comma 3 8 3 4" xfId="11060"/>
    <cellStyle name="Comma 3 8 3 4 2" xfId="39208"/>
    <cellStyle name="Comma 3 8 3 5" xfId="29522"/>
    <cellStyle name="Comma 3 8 3 6" xfId="48898"/>
    <cellStyle name="Comma 3 8 3 7" xfId="51700"/>
    <cellStyle name="Comma 3 8 3 8" xfId="19466"/>
    <cellStyle name="Comma 3 8 3 9" xfId="54723"/>
    <cellStyle name="Comma 3 8 4" xfId="3065"/>
    <cellStyle name="Comma 3 8 4 2" xfId="8688"/>
    <cellStyle name="Comma 3 8 4 2 2" xfId="17095"/>
    <cellStyle name="Comma 3 8 4 2 2 2" xfId="42440"/>
    <cellStyle name="Comma 3 8 4 2 3" xfId="32754"/>
    <cellStyle name="Comma 3 8 4 2 4" xfId="22697"/>
    <cellStyle name="Comma 3 8 4 2 5" xfId="57954"/>
    <cellStyle name="Comma 3 8 4 3" xfId="5883"/>
    <cellStyle name="Comma 3 8 4 3 2" xfId="14291"/>
    <cellStyle name="Comma 3 8 4 3 3" xfId="39636"/>
    <cellStyle name="Comma 3 8 4 4" xfId="11488"/>
    <cellStyle name="Comma 3 8 4 4 2" xfId="29950"/>
    <cellStyle name="Comma 3 8 4 5" xfId="49326"/>
    <cellStyle name="Comma 3 8 4 6" xfId="52128"/>
    <cellStyle name="Comma 3 8 4 7" xfId="19894"/>
    <cellStyle name="Comma 3 8 4 8" xfId="55151"/>
    <cellStyle name="Comma 3 8 5" xfId="7369"/>
    <cellStyle name="Comma 3 8 5 2" xfId="15776"/>
    <cellStyle name="Comma 3 8 5 2 2" xfId="41121"/>
    <cellStyle name="Comma 3 8 5 3" xfId="31435"/>
    <cellStyle name="Comma 3 8 5 4" xfId="21378"/>
    <cellStyle name="Comma 3 8 5 5" xfId="56635"/>
    <cellStyle name="Comma 3 8 6" xfId="4564"/>
    <cellStyle name="Comma 3 8 6 2" xfId="12972"/>
    <cellStyle name="Comma 3 8 6 2 2" xfId="43846"/>
    <cellStyle name="Comma 3 8 6 3" xfId="34160"/>
    <cellStyle name="Comma 3 8 6 4" xfId="24201"/>
    <cellStyle name="Comma 3 8 7" xfId="10172"/>
    <cellStyle name="Comma 3 8 7 2" xfId="44766"/>
    <cellStyle name="Comma 3 8 7 3" xfId="35080"/>
    <cellStyle name="Comma 3 8 7 4" xfId="25371"/>
    <cellStyle name="Comma 3 8 8" xfId="38320"/>
    <cellStyle name="Comma 3 8 9" xfId="28634"/>
    <cellStyle name="Comma 3 9" xfId="1318"/>
    <cellStyle name="Comma 3 9 10" xfId="53516"/>
    <cellStyle name="Comma 3 9 2" xfId="7050"/>
    <cellStyle name="Comma 3 9 2 2" xfId="15457"/>
    <cellStyle name="Comma 3 9 2 2 2" xfId="46286"/>
    <cellStyle name="Comma 3 9 2 2 3" xfId="36600"/>
    <cellStyle name="Comma 3 9 2 2 4" xfId="26913"/>
    <cellStyle name="Comma 3 9 2 3" xfId="40802"/>
    <cellStyle name="Comma 3 9 2 4" xfId="31116"/>
    <cellStyle name="Comma 3 9 2 5" xfId="21059"/>
    <cellStyle name="Comma 3 9 2 6" xfId="56316"/>
    <cellStyle name="Comma 3 9 3" xfId="4245"/>
    <cellStyle name="Comma 3 9 3 2" xfId="12653"/>
    <cellStyle name="Comma 3 9 3 2 2" xfId="43847"/>
    <cellStyle name="Comma 3 9 3 3" xfId="34161"/>
    <cellStyle name="Comma 3 9 3 4" xfId="24202"/>
    <cellStyle name="Comma 3 9 4" xfId="9853"/>
    <cellStyle name="Comma 3 9 4 2" xfId="45086"/>
    <cellStyle name="Comma 3 9 4 3" xfId="35400"/>
    <cellStyle name="Comma 3 9 4 4" xfId="25695"/>
    <cellStyle name="Comma 3 9 5" xfId="38001"/>
    <cellStyle name="Comma 3 9 6" xfId="28315"/>
    <cellStyle name="Comma 3 9 7" xfId="47690"/>
    <cellStyle name="Comma 3 9 8" xfId="50493"/>
    <cellStyle name="Comma 3 9 9" xfId="18259"/>
    <cellStyle name="Comma 30" xfId="459"/>
    <cellStyle name="Comma 30 10" xfId="25105"/>
    <cellStyle name="Comma 30 10 2" xfId="44501"/>
    <cellStyle name="Comma 30 10 3" xfId="34815"/>
    <cellStyle name="Comma 30 11" xfId="37288"/>
    <cellStyle name="Comma 30 12" xfId="27602"/>
    <cellStyle name="Comma 30 13" xfId="46975"/>
    <cellStyle name="Comma 30 14" xfId="49780"/>
    <cellStyle name="Comma 30 15" xfId="17546"/>
    <cellStyle name="Comma 30 16" xfId="52416"/>
    <cellStyle name="Comma 30 17" xfId="52803"/>
    <cellStyle name="Comma 30 2" xfId="1686"/>
    <cellStyle name="Comma 30 2 10" xfId="18590"/>
    <cellStyle name="Comma 30 2 11" xfId="53847"/>
    <cellStyle name="Comma 30 2 2" xfId="7381"/>
    <cellStyle name="Comma 30 2 2 2" xfId="15788"/>
    <cellStyle name="Comma 30 2 2 2 2" xfId="27193"/>
    <cellStyle name="Comma 30 2 2 2 2 2" xfId="46566"/>
    <cellStyle name="Comma 30 2 2 2 2 3" xfId="36880"/>
    <cellStyle name="Comma 30 2 2 2 3" xfId="43849"/>
    <cellStyle name="Comma 30 2 2 2 4" xfId="34163"/>
    <cellStyle name="Comma 30 2 2 2 5" xfId="24204"/>
    <cellStyle name="Comma 30 2 2 3" xfId="25976"/>
    <cellStyle name="Comma 30 2 2 3 2" xfId="45366"/>
    <cellStyle name="Comma 30 2 2 3 3" xfId="35680"/>
    <cellStyle name="Comma 30 2 2 4" xfId="41133"/>
    <cellStyle name="Comma 30 2 2 5" xfId="31447"/>
    <cellStyle name="Comma 30 2 2 6" xfId="21390"/>
    <cellStyle name="Comma 30 2 2 7" xfId="56647"/>
    <cellStyle name="Comma 30 2 3" xfId="4576"/>
    <cellStyle name="Comma 30 2 3 2" xfId="12984"/>
    <cellStyle name="Comma 30 2 3 2 2" xfId="45973"/>
    <cellStyle name="Comma 30 2 3 2 3" xfId="36287"/>
    <cellStyle name="Comma 30 2 3 2 4" xfId="26599"/>
    <cellStyle name="Comma 30 2 3 3" xfId="43850"/>
    <cellStyle name="Comma 30 2 3 4" xfId="34164"/>
    <cellStyle name="Comma 30 2 3 5" xfId="24205"/>
    <cellStyle name="Comma 30 2 4" xfId="10184"/>
    <cellStyle name="Comma 30 2 4 2" xfId="43848"/>
    <cellStyle name="Comma 30 2 4 3" xfId="34162"/>
    <cellStyle name="Comma 30 2 4 4" xfId="24203"/>
    <cellStyle name="Comma 30 2 5" xfId="25378"/>
    <cellStyle name="Comma 30 2 5 2" xfId="44773"/>
    <cellStyle name="Comma 30 2 5 3" xfId="35087"/>
    <cellStyle name="Comma 30 2 6" xfId="38332"/>
    <cellStyle name="Comma 30 2 7" xfId="28646"/>
    <cellStyle name="Comma 30 2 8" xfId="48021"/>
    <cellStyle name="Comma 30 2 9" xfId="50824"/>
    <cellStyle name="Comma 30 3" xfId="1077"/>
    <cellStyle name="Comma 30 3 10" xfId="53282"/>
    <cellStyle name="Comma 30 3 2" xfId="6816"/>
    <cellStyle name="Comma 30 3 2 2" xfId="15223"/>
    <cellStyle name="Comma 30 3 2 2 2" xfId="46300"/>
    <cellStyle name="Comma 30 3 2 2 3" xfId="36614"/>
    <cellStyle name="Comma 30 3 2 2 4" xfId="26927"/>
    <cellStyle name="Comma 30 3 2 3" xfId="40568"/>
    <cellStyle name="Comma 30 3 2 4" xfId="30882"/>
    <cellStyle name="Comma 30 3 2 5" xfId="20825"/>
    <cellStyle name="Comma 30 3 2 6" xfId="56082"/>
    <cellStyle name="Comma 30 3 3" xfId="4011"/>
    <cellStyle name="Comma 30 3 3 2" xfId="12419"/>
    <cellStyle name="Comma 30 3 3 2 2" xfId="43851"/>
    <cellStyle name="Comma 30 3 3 3" xfId="34165"/>
    <cellStyle name="Comma 30 3 3 4" xfId="24206"/>
    <cellStyle name="Comma 30 3 4" xfId="9619"/>
    <cellStyle name="Comma 30 3 4 2" xfId="45100"/>
    <cellStyle name="Comma 30 3 4 3" xfId="35414"/>
    <cellStyle name="Comma 30 3 4 4" xfId="25709"/>
    <cellStyle name="Comma 30 3 5" xfId="37767"/>
    <cellStyle name="Comma 30 3 6" xfId="28081"/>
    <cellStyle name="Comma 30 3 7" xfId="47456"/>
    <cellStyle name="Comma 30 3 8" xfId="50259"/>
    <cellStyle name="Comma 30 3 9" xfId="18025"/>
    <cellStyle name="Comma 30 4" xfId="2157"/>
    <cellStyle name="Comma 30 4 10" xfId="54277"/>
    <cellStyle name="Comma 30 4 2" xfId="7811"/>
    <cellStyle name="Comma 30 4 2 2" xfId="16218"/>
    <cellStyle name="Comma 30 4 2 2 2" xfId="41563"/>
    <cellStyle name="Comma 30 4 2 3" xfId="31877"/>
    <cellStyle name="Comma 30 4 2 4" xfId="21820"/>
    <cellStyle name="Comma 30 4 2 5" xfId="57077"/>
    <cellStyle name="Comma 30 4 3" xfId="5006"/>
    <cellStyle name="Comma 30 4 3 2" xfId="13414"/>
    <cellStyle name="Comma 30 4 3 2 2" xfId="43852"/>
    <cellStyle name="Comma 30 4 3 3" xfId="34166"/>
    <cellStyle name="Comma 30 4 3 4" xfId="24207"/>
    <cellStyle name="Comma 30 4 4" xfId="10614"/>
    <cellStyle name="Comma 30 4 4 2" xfId="45708"/>
    <cellStyle name="Comma 30 4 4 3" xfId="36022"/>
    <cellStyle name="Comma 30 4 4 4" xfId="26334"/>
    <cellStyle name="Comma 30 4 5" xfId="38762"/>
    <cellStyle name="Comma 30 4 6" xfId="29076"/>
    <cellStyle name="Comma 30 4 7" xfId="48451"/>
    <cellStyle name="Comma 30 4 8" xfId="51254"/>
    <cellStyle name="Comma 30 4 9" xfId="19020"/>
    <cellStyle name="Comma 30 5" xfId="2649"/>
    <cellStyle name="Comma 30 5 2" xfId="8272"/>
    <cellStyle name="Comma 30 5 2 2" xfId="16679"/>
    <cellStyle name="Comma 30 5 2 2 2" xfId="42024"/>
    <cellStyle name="Comma 30 5 2 3" xfId="32338"/>
    <cellStyle name="Comma 30 5 2 4" xfId="22281"/>
    <cellStyle name="Comma 30 5 2 5" xfId="57538"/>
    <cellStyle name="Comma 30 5 3" xfId="5467"/>
    <cellStyle name="Comma 30 5 3 2" xfId="13875"/>
    <cellStyle name="Comma 30 5 3 2 2" xfId="43853"/>
    <cellStyle name="Comma 30 5 3 3" xfId="34167"/>
    <cellStyle name="Comma 30 5 3 4" xfId="24208"/>
    <cellStyle name="Comma 30 5 4" xfId="11072"/>
    <cellStyle name="Comma 30 5 4 2" xfId="39220"/>
    <cellStyle name="Comma 30 5 5" xfId="29534"/>
    <cellStyle name="Comma 30 5 6" xfId="48910"/>
    <cellStyle name="Comma 30 5 7" xfId="51712"/>
    <cellStyle name="Comma 30 5 8" xfId="19478"/>
    <cellStyle name="Comma 30 5 9" xfId="54735"/>
    <cellStyle name="Comma 30 6" xfId="3077"/>
    <cellStyle name="Comma 30 6 2" xfId="8700"/>
    <cellStyle name="Comma 30 6 2 2" xfId="17107"/>
    <cellStyle name="Comma 30 6 2 2 2" xfId="42452"/>
    <cellStyle name="Comma 30 6 2 3" xfId="32766"/>
    <cellStyle name="Comma 30 6 2 4" xfId="22709"/>
    <cellStyle name="Comma 30 6 2 5" xfId="57966"/>
    <cellStyle name="Comma 30 6 3" xfId="5895"/>
    <cellStyle name="Comma 30 6 3 2" xfId="14303"/>
    <cellStyle name="Comma 30 6 3 3" xfId="39648"/>
    <cellStyle name="Comma 30 6 4" xfId="11500"/>
    <cellStyle name="Comma 30 6 4 2" xfId="29962"/>
    <cellStyle name="Comma 30 6 5" xfId="49338"/>
    <cellStyle name="Comma 30 6 6" xfId="52140"/>
    <cellStyle name="Comma 30 6 7" xfId="19906"/>
    <cellStyle name="Comma 30 6 8" xfId="55163"/>
    <cellStyle name="Comma 30 7" xfId="6336"/>
    <cellStyle name="Comma 30 7 2" xfId="14743"/>
    <cellStyle name="Comma 30 7 2 2" xfId="40088"/>
    <cellStyle name="Comma 30 7 3" xfId="30402"/>
    <cellStyle name="Comma 30 7 4" xfId="20345"/>
    <cellStyle name="Comma 30 7 5" xfId="55602"/>
    <cellStyle name="Comma 30 8" xfId="3531"/>
    <cellStyle name="Comma 30 8 2" xfId="11939"/>
    <cellStyle name="Comma 30 8 2 2" xfId="42728"/>
    <cellStyle name="Comma 30 8 3" xfId="33042"/>
    <cellStyle name="Comma 30 8 4" xfId="22985"/>
    <cellStyle name="Comma 30 9" xfId="9140"/>
    <cellStyle name="Comma 30 9 2" xfId="43041"/>
    <cellStyle name="Comma 30 9 3" xfId="33355"/>
    <cellStyle name="Comma 30 9 4" xfId="23298"/>
    <cellStyle name="Comma 31" xfId="460"/>
    <cellStyle name="Comma 31 10" xfId="25106"/>
    <cellStyle name="Comma 31 10 2" xfId="44502"/>
    <cellStyle name="Comma 31 10 3" xfId="34816"/>
    <cellStyle name="Comma 31 11" xfId="37289"/>
    <cellStyle name="Comma 31 12" xfId="27603"/>
    <cellStyle name="Comma 31 13" xfId="46976"/>
    <cellStyle name="Comma 31 14" xfId="49781"/>
    <cellStyle name="Comma 31 15" xfId="17547"/>
    <cellStyle name="Comma 31 16" xfId="52417"/>
    <cellStyle name="Comma 31 17" xfId="52804"/>
    <cellStyle name="Comma 31 2" xfId="1687"/>
    <cellStyle name="Comma 31 2 10" xfId="18591"/>
    <cellStyle name="Comma 31 2 11" xfId="53848"/>
    <cellStyle name="Comma 31 2 2" xfId="7382"/>
    <cellStyle name="Comma 31 2 2 2" xfId="15789"/>
    <cellStyle name="Comma 31 2 2 2 2" xfId="27194"/>
    <cellStyle name="Comma 31 2 2 2 2 2" xfId="46567"/>
    <cellStyle name="Comma 31 2 2 2 2 3" xfId="36881"/>
    <cellStyle name="Comma 31 2 2 2 3" xfId="43855"/>
    <cellStyle name="Comma 31 2 2 2 4" xfId="34169"/>
    <cellStyle name="Comma 31 2 2 2 5" xfId="24210"/>
    <cellStyle name="Comma 31 2 2 3" xfId="25977"/>
    <cellStyle name="Comma 31 2 2 3 2" xfId="45367"/>
    <cellStyle name="Comma 31 2 2 3 3" xfId="35681"/>
    <cellStyle name="Comma 31 2 2 4" xfId="41134"/>
    <cellStyle name="Comma 31 2 2 5" xfId="31448"/>
    <cellStyle name="Comma 31 2 2 6" xfId="21391"/>
    <cellStyle name="Comma 31 2 2 7" xfId="56648"/>
    <cellStyle name="Comma 31 2 3" xfId="4577"/>
    <cellStyle name="Comma 31 2 3 2" xfId="12985"/>
    <cellStyle name="Comma 31 2 3 2 2" xfId="45974"/>
    <cellStyle name="Comma 31 2 3 2 3" xfId="36288"/>
    <cellStyle name="Comma 31 2 3 2 4" xfId="26600"/>
    <cellStyle name="Comma 31 2 3 3" xfId="43856"/>
    <cellStyle name="Comma 31 2 3 4" xfId="34170"/>
    <cellStyle name="Comma 31 2 3 5" xfId="24211"/>
    <cellStyle name="Comma 31 2 4" xfId="10185"/>
    <cellStyle name="Comma 31 2 4 2" xfId="43854"/>
    <cellStyle name="Comma 31 2 4 3" xfId="34168"/>
    <cellStyle name="Comma 31 2 4 4" xfId="24209"/>
    <cellStyle name="Comma 31 2 5" xfId="25379"/>
    <cellStyle name="Comma 31 2 5 2" xfId="44774"/>
    <cellStyle name="Comma 31 2 5 3" xfId="35088"/>
    <cellStyle name="Comma 31 2 6" xfId="38333"/>
    <cellStyle name="Comma 31 2 7" xfId="28647"/>
    <cellStyle name="Comma 31 2 8" xfId="48022"/>
    <cellStyle name="Comma 31 2 9" xfId="50825"/>
    <cellStyle name="Comma 31 3" xfId="1078"/>
    <cellStyle name="Comma 31 3 10" xfId="53283"/>
    <cellStyle name="Comma 31 3 2" xfId="6817"/>
    <cellStyle name="Comma 31 3 2 2" xfId="15224"/>
    <cellStyle name="Comma 31 3 2 2 2" xfId="46301"/>
    <cellStyle name="Comma 31 3 2 2 3" xfId="36615"/>
    <cellStyle name="Comma 31 3 2 2 4" xfId="26928"/>
    <cellStyle name="Comma 31 3 2 3" xfId="40569"/>
    <cellStyle name="Comma 31 3 2 4" xfId="30883"/>
    <cellStyle name="Comma 31 3 2 5" xfId="20826"/>
    <cellStyle name="Comma 31 3 2 6" xfId="56083"/>
    <cellStyle name="Comma 31 3 3" xfId="4012"/>
    <cellStyle name="Comma 31 3 3 2" xfId="12420"/>
    <cellStyle name="Comma 31 3 3 2 2" xfId="43857"/>
    <cellStyle name="Comma 31 3 3 3" xfId="34171"/>
    <cellStyle name="Comma 31 3 3 4" xfId="24212"/>
    <cellStyle name="Comma 31 3 4" xfId="9620"/>
    <cellStyle name="Comma 31 3 4 2" xfId="45101"/>
    <cellStyle name="Comma 31 3 4 3" xfId="35415"/>
    <cellStyle name="Comma 31 3 4 4" xfId="25710"/>
    <cellStyle name="Comma 31 3 5" xfId="37768"/>
    <cellStyle name="Comma 31 3 6" xfId="28082"/>
    <cellStyle name="Comma 31 3 7" xfId="47457"/>
    <cellStyle name="Comma 31 3 8" xfId="50260"/>
    <cellStyle name="Comma 31 3 9" xfId="18026"/>
    <cellStyle name="Comma 31 4" xfId="2158"/>
    <cellStyle name="Comma 31 4 10" xfId="54278"/>
    <cellStyle name="Comma 31 4 2" xfId="7812"/>
    <cellStyle name="Comma 31 4 2 2" xfId="16219"/>
    <cellStyle name="Comma 31 4 2 2 2" xfId="41564"/>
    <cellStyle name="Comma 31 4 2 3" xfId="31878"/>
    <cellStyle name="Comma 31 4 2 4" xfId="21821"/>
    <cellStyle name="Comma 31 4 2 5" xfId="57078"/>
    <cellStyle name="Comma 31 4 3" xfId="5007"/>
    <cellStyle name="Comma 31 4 3 2" xfId="13415"/>
    <cellStyle name="Comma 31 4 3 2 2" xfId="43858"/>
    <cellStyle name="Comma 31 4 3 3" xfId="34172"/>
    <cellStyle name="Comma 31 4 3 4" xfId="24213"/>
    <cellStyle name="Comma 31 4 4" xfId="10615"/>
    <cellStyle name="Comma 31 4 4 2" xfId="45709"/>
    <cellStyle name="Comma 31 4 4 3" xfId="36023"/>
    <cellStyle name="Comma 31 4 4 4" xfId="26335"/>
    <cellStyle name="Comma 31 4 5" xfId="38763"/>
    <cellStyle name="Comma 31 4 6" xfId="29077"/>
    <cellStyle name="Comma 31 4 7" xfId="48452"/>
    <cellStyle name="Comma 31 4 8" xfId="51255"/>
    <cellStyle name="Comma 31 4 9" xfId="19021"/>
    <cellStyle name="Comma 31 5" xfId="2650"/>
    <cellStyle name="Comma 31 5 2" xfId="8273"/>
    <cellStyle name="Comma 31 5 2 2" xfId="16680"/>
    <cellStyle name="Comma 31 5 2 2 2" xfId="42025"/>
    <cellStyle name="Comma 31 5 2 3" xfId="32339"/>
    <cellStyle name="Comma 31 5 2 4" xfId="22282"/>
    <cellStyle name="Comma 31 5 2 5" xfId="57539"/>
    <cellStyle name="Comma 31 5 3" xfId="5468"/>
    <cellStyle name="Comma 31 5 3 2" xfId="13876"/>
    <cellStyle name="Comma 31 5 3 2 2" xfId="43859"/>
    <cellStyle name="Comma 31 5 3 3" xfId="34173"/>
    <cellStyle name="Comma 31 5 3 4" xfId="24214"/>
    <cellStyle name="Comma 31 5 4" xfId="11073"/>
    <cellStyle name="Comma 31 5 4 2" xfId="39221"/>
    <cellStyle name="Comma 31 5 5" xfId="29535"/>
    <cellStyle name="Comma 31 5 6" xfId="48911"/>
    <cellStyle name="Comma 31 5 7" xfId="51713"/>
    <cellStyle name="Comma 31 5 8" xfId="19479"/>
    <cellStyle name="Comma 31 5 9" xfId="54736"/>
    <cellStyle name="Comma 31 6" xfId="3078"/>
    <cellStyle name="Comma 31 6 2" xfId="8701"/>
    <cellStyle name="Comma 31 6 2 2" xfId="17108"/>
    <cellStyle name="Comma 31 6 2 2 2" xfId="42453"/>
    <cellStyle name="Comma 31 6 2 3" xfId="32767"/>
    <cellStyle name="Comma 31 6 2 4" xfId="22710"/>
    <cellStyle name="Comma 31 6 2 5" xfId="57967"/>
    <cellStyle name="Comma 31 6 3" xfId="5896"/>
    <cellStyle name="Comma 31 6 3 2" xfId="14304"/>
    <cellStyle name="Comma 31 6 3 3" xfId="39649"/>
    <cellStyle name="Comma 31 6 4" xfId="11501"/>
    <cellStyle name="Comma 31 6 4 2" xfId="29963"/>
    <cellStyle name="Comma 31 6 5" xfId="49339"/>
    <cellStyle name="Comma 31 6 6" xfId="52141"/>
    <cellStyle name="Comma 31 6 7" xfId="19907"/>
    <cellStyle name="Comma 31 6 8" xfId="55164"/>
    <cellStyle name="Comma 31 7" xfId="6337"/>
    <cellStyle name="Comma 31 7 2" xfId="14744"/>
    <cellStyle name="Comma 31 7 2 2" xfId="40089"/>
    <cellStyle name="Comma 31 7 3" xfId="30403"/>
    <cellStyle name="Comma 31 7 4" xfId="20346"/>
    <cellStyle name="Comma 31 7 5" xfId="55603"/>
    <cellStyle name="Comma 31 8" xfId="3532"/>
    <cellStyle name="Comma 31 8 2" xfId="11940"/>
    <cellStyle name="Comma 31 8 2 2" xfId="42729"/>
    <cellStyle name="Comma 31 8 3" xfId="33043"/>
    <cellStyle name="Comma 31 8 4" xfId="22986"/>
    <cellStyle name="Comma 31 9" xfId="9141"/>
    <cellStyle name="Comma 31 9 2" xfId="43042"/>
    <cellStyle name="Comma 31 9 3" xfId="33356"/>
    <cellStyle name="Comma 31 9 4" xfId="23299"/>
    <cellStyle name="Comma 32" xfId="461"/>
    <cellStyle name="Comma 32 10" xfId="25107"/>
    <cellStyle name="Comma 32 10 2" xfId="44503"/>
    <cellStyle name="Comma 32 10 3" xfId="34817"/>
    <cellStyle name="Comma 32 11" xfId="37290"/>
    <cellStyle name="Comma 32 12" xfId="27604"/>
    <cellStyle name="Comma 32 13" xfId="46977"/>
    <cellStyle name="Comma 32 14" xfId="49782"/>
    <cellStyle name="Comma 32 15" xfId="17548"/>
    <cellStyle name="Comma 32 16" xfId="52418"/>
    <cellStyle name="Comma 32 17" xfId="52805"/>
    <cellStyle name="Comma 32 2" xfId="1688"/>
    <cellStyle name="Comma 32 2 10" xfId="18592"/>
    <cellStyle name="Comma 32 2 11" xfId="53849"/>
    <cellStyle name="Comma 32 2 2" xfId="7383"/>
    <cellStyle name="Comma 32 2 2 2" xfId="15790"/>
    <cellStyle name="Comma 32 2 2 2 2" xfId="27195"/>
    <cellStyle name="Comma 32 2 2 2 2 2" xfId="46568"/>
    <cellStyle name="Comma 32 2 2 2 2 3" xfId="36882"/>
    <cellStyle name="Comma 32 2 2 2 3" xfId="43861"/>
    <cellStyle name="Comma 32 2 2 2 4" xfId="34175"/>
    <cellStyle name="Comma 32 2 2 2 5" xfId="24216"/>
    <cellStyle name="Comma 32 2 2 3" xfId="25978"/>
    <cellStyle name="Comma 32 2 2 3 2" xfId="45368"/>
    <cellStyle name="Comma 32 2 2 3 3" xfId="35682"/>
    <cellStyle name="Comma 32 2 2 4" xfId="41135"/>
    <cellStyle name="Comma 32 2 2 5" xfId="31449"/>
    <cellStyle name="Comma 32 2 2 6" xfId="21392"/>
    <cellStyle name="Comma 32 2 2 7" xfId="56649"/>
    <cellStyle name="Comma 32 2 3" xfId="4578"/>
    <cellStyle name="Comma 32 2 3 2" xfId="12986"/>
    <cellStyle name="Comma 32 2 3 2 2" xfId="45975"/>
    <cellStyle name="Comma 32 2 3 2 3" xfId="36289"/>
    <cellStyle name="Comma 32 2 3 2 4" xfId="26601"/>
    <cellStyle name="Comma 32 2 3 3" xfId="43862"/>
    <cellStyle name="Comma 32 2 3 4" xfId="34176"/>
    <cellStyle name="Comma 32 2 3 5" xfId="24217"/>
    <cellStyle name="Comma 32 2 4" xfId="10186"/>
    <cellStyle name="Comma 32 2 4 2" xfId="43860"/>
    <cellStyle name="Comma 32 2 4 3" xfId="34174"/>
    <cellStyle name="Comma 32 2 4 4" xfId="24215"/>
    <cellStyle name="Comma 32 2 5" xfId="25380"/>
    <cellStyle name="Comma 32 2 5 2" xfId="44775"/>
    <cellStyle name="Comma 32 2 5 3" xfId="35089"/>
    <cellStyle name="Comma 32 2 6" xfId="38334"/>
    <cellStyle name="Comma 32 2 7" xfId="28648"/>
    <cellStyle name="Comma 32 2 8" xfId="48023"/>
    <cellStyle name="Comma 32 2 9" xfId="50826"/>
    <cellStyle name="Comma 32 3" xfId="1079"/>
    <cellStyle name="Comma 32 3 10" xfId="53284"/>
    <cellStyle name="Comma 32 3 2" xfId="6818"/>
    <cellStyle name="Comma 32 3 2 2" xfId="15225"/>
    <cellStyle name="Comma 32 3 2 2 2" xfId="46302"/>
    <cellStyle name="Comma 32 3 2 2 3" xfId="36616"/>
    <cellStyle name="Comma 32 3 2 2 4" xfId="26929"/>
    <cellStyle name="Comma 32 3 2 3" xfId="40570"/>
    <cellStyle name="Comma 32 3 2 4" xfId="30884"/>
    <cellStyle name="Comma 32 3 2 5" xfId="20827"/>
    <cellStyle name="Comma 32 3 2 6" xfId="56084"/>
    <cellStyle name="Comma 32 3 3" xfId="4013"/>
    <cellStyle name="Comma 32 3 3 2" xfId="12421"/>
    <cellStyle name="Comma 32 3 3 2 2" xfId="43863"/>
    <cellStyle name="Comma 32 3 3 3" xfId="34177"/>
    <cellStyle name="Comma 32 3 3 4" xfId="24218"/>
    <cellStyle name="Comma 32 3 4" xfId="9621"/>
    <cellStyle name="Comma 32 3 4 2" xfId="45102"/>
    <cellStyle name="Comma 32 3 4 3" xfId="35416"/>
    <cellStyle name="Comma 32 3 4 4" xfId="25711"/>
    <cellStyle name="Comma 32 3 5" xfId="37769"/>
    <cellStyle name="Comma 32 3 6" xfId="28083"/>
    <cellStyle name="Comma 32 3 7" xfId="47458"/>
    <cellStyle name="Comma 32 3 8" xfId="50261"/>
    <cellStyle name="Comma 32 3 9" xfId="18027"/>
    <cellStyle name="Comma 32 4" xfId="2159"/>
    <cellStyle name="Comma 32 4 10" xfId="54279"/>
    <cellStyle name="Comma 32 4 2" xfId="7813"/>
    <cellStyle name="Comma 32 4 2 2" xfId="16220"/>
    <cellStyle name="Comma 32 4 2 2 2" xfId="41565"/>
    <cellStyle name="Comma 32 4 2 3" xfId="31879"/>
    <cellStyle name="Comma 32 4 2 4" xfId="21822"/>
    <cellStyle name="Comma 32 4 2 5" xfId="57079"/>
    <cellStyle name="Comma 32 4 3" xfId="5008"/>
    <cellStyle name="Comma 32 4 3 2" xfId="13416"/>
    <cellStyle name="Comma 32 4 3 2 2" xfId="43864"/>
    <cellStyle name="Comma 32 4 3 3" xfId="34178"/>
    <cellStyle name="Comma 32 4 3 4" xfId="24219"/>
    <cellStyle name="Comma 32 4 4" xfId="10616"/>
    <cellStyle name="Comma 32 4 4 2" xfId="45710"/>
    <cellStyle name="Comma 32 4 4 3" xfId="36024"/>
    <cellStyle name="Comma 32 4 4 4" xfId="26336"/>
    <cellStyle name="Comma 32 4 5" xfId="38764"/>
    <cellStyle name="Comma 32 4 6" xfId="29078"/>
    <cellStyle name="Comma 32 4 7" xfId="48453"/>
    <cellStyle name="Comma 32 4 8" xfId="51256"/>
    <cellStyle name="Comma 32 4 9" xfId="19022"/>
    <cellStyle name="Comma 32 5" xfId="2651"/>
    <cellStyle name="Comma 32 5 2" xfId="8274"/>
    <cellStyle name="Comma 32 5 2 2" xfId="16681"/>
    <cellStyle name="Comma 32 5 2 2 2" xfId="42026"/>
    <cellStyle name="Comma 32 5 2 3" xfId="32340"/>
    <cellStyle name="Comma 32 5 2 4" xfId="22283"/>
    <cellStyle name="Comma 32 5 2 5" xfId="57540"/>
    <cellStyle name="Comma 32 5 3" xfId="5469"/>
    <cellStyle name="Comma 32 5 3 2" xfId="13877"/>
    <cellStyle name="Comma 32 5 3 2 2" xfId="43865"/>
    <cellStyle name="Comma 32 5 3 3" xfId="34179"/>
    <cellStyle name="Comma 32 5 3 4" xfId="24220"/>
    <cellStyle name="Comma 32 5 4" xfId="11074"/>
    <cellStyle name="Comma 32 5 4 2" xfId="39222"/>
    <cellStyle name="Comma 32 5 5" xfId="29536"/>
    <cellStyle name="Comma 32 5 6" xfId="48912"/>
    <cellStyle name="Comma 32 5 7" xfId="51714"/>
    <cellStyle name="Comma 32 5 8" xfId="19480"/>
    <cellStyle name="Comma 32 5 9" xfId="54737"/>
    <cellStyle name="Comma 32 6" xfId="3079"/>
    <cellStyle name="Comma 32 6 2" xfId="8702"/>
    <cellStyle name="Comma 32 6 2 2" xfId="17109"/>
    <cellStyle name="Comma 32 6 2 2 2" xfId="42454"/>
    <cellStyle name="Comma 32 6 2 3" xfId="32768"/>
    <cellStyle name="Comma 32 6 2 4" xfId="22711"/>
    <cellStyle name="Comma 32 6 2 5" xfId="57968"/>
    <cellStyle name="Comma 32 6 3" xfId="5897"/>
    <cellStyle name="Comma 32 6 3 2" xfId="14305"/>
    <cellStyle name="Comma 32 6 3 3" xfId="39650"/>
    <cellStyle name="Comma 32 6 4" xfId="11502"/>
    <cellStyle name="Comma 32 6 4 2" xfId="29964"/>
    <cellStyle name="Comma 32 6 5" xfId="49340"/>
    <cellStyle name="Comma 32 6 6" xfId="52142"/>
    <cellStyle name="Comma 32 6 7" xfId="19908"/>
    <cellStyle name="Comma 32 6 8" xfId="55165"/>
    <cellStyle name="Comma 32 7" xfId="6338"/>
    <cellStyle name="Comma 32 7 2" xfId="14745"/>
    <cellStyle name="Comma 32 7 2 2" xfId="40090"/>
    <cellStyle name="Comma 32 7 3" xfId="30404"/>
    <cellStyle name="Comma 32 7 4" xfId="20347"/>
    <cellStyle name="Comma 32 7 5" xfId="55604"/>
    <cellStyle name="Comma 32 8" xfId="3533"/>
    <cellStyle name="Comma 32 8 2" xfId="11941"/>
    <cellStyle name="Comma 32 8 2 2" xfId="42730"/>
    <cellStyle name="Comma 32 8 3" xfId="33044"/>
    <cellStyle name="Comma 32 8 4" xfId="22987"/>
    <cellStyle name="Comma 32 9" xfId="9142"/>
    <cellStyle name="Comma 32 9 2" xfId="43043"/>
    <cellStyle name="Comma 32 9 3" xfId="33357"/>
    <cellStyle name="Comma 32 9 4" xfId="23300"/>
    <cellStyle name="Comma 33" xfId="462"/>
    <cellStyle name="Comma 33 10" xfId="25108"/>
    <cellStyle name="Comma 33 10 2" xfId="44504"/>
    <cellStyle name="Comma 33 10 3" xfId="34818"/>
    <cellStyle name="Comma 33 11" xfId="37291"/>
    <cellStyle name="Comma 33 12" xfId="27605"/>
    <cellStyle name="Comma 33 13" xfId="46978"/>
    <cellStyle name="Comma 33 14" xfId="49783"/>
    <cellStyle name="Comma 33 15" xfId="17549"/>
    <cellStyle name="Comma 33 16" xfId="52419"/>
    <cellStyle name="Comma 33 17" xfId="52806"/>
    <cellStyle name="Comma 33 2" xfId="1689"/>
    <cellStyle name="Comma 33 2 10" xfId="18593"/>
    <cellStyle name="Comma 33 2 11" xfId="53850"/>
    <cellStyle name="Comma 33 2 2" xfId="7384"/>
    <cellStyle name="Comma 33 2 2 2" xfId="15791"/>
    <cellStyle name="Comma 33 2 2 2 2" xfId="27196"/>
    <cellStyle name="Comma 33 2 2 2 2 2" xfId="46569"/>
    <cellStyle name="Comma 33 2 2 2 2 3" xfId="36883"/>
    <cellStyle name="Comma 33 2 2 2 3" xfId="43867"/>
    <cellStyle name="Comma 33 2 2 2 4" xfId="34181"/>
    <cellStyle name="Comma 33 2 2 2 5" xfId="24222"/>
    <cellStyle name="Comma 33 2 2 3" xfId="25979"/>
    <cellStyle name="Comma 33 2 2 3 2" xfId="45369"/>
    <cellStyle name="Comma 33 2 2 3 3" xfId="35683"/>
    <cellStyle name="Comma 33 2 2 4" xfId="41136"/>
    <cellStyle name="Comma 33 2 2 5" xfId="31450"/>
    <cellStyle name="Comma 33 2 2 6" xfId="21393"/>
    <cellStyle name="Comma 33 2 2 7" xfId="56650"/>
    <cellStyle name="Comma 33 2 3" xfId="4579"/>
    <cellStyle name="Comma 33 2 3 2" xfId="12987"/>
    <cellStyle name="Comma 33 2 3 2 2" xfId="45976"/>
    <cellStyle name="Comma 33 2 3 2 3" xfId="36290"/>
    <cellStyle name="Comma 33 2 3 2 4" xfId="26602"/>
    <cellStyle name="Comma 33 2 3 3" xfId="43868"/>
    <cellStyle name="Comma 33 2 3 4" xfId="34182"/>
    <cellStyle name="Comma 33 2 3 5" xfId="24223"/>
    <cellStyle name="Comma 33 2 4" xfId="10187"/>
    <cellStyle name="Comma 33 2 4 2" xfId="43866"/>
    <cellStyle name="Comma 33 2 4 3" xfId="34180"/>
    <cellStyle name="Comma 33 2 4 4" xfId="24221"/>
    <cellStyle name="Comma 33 2 5" xfId="25381"/>
    <cellStyle name="Comma 33 2 5 2" xfId="44776"/>
    <cellStyle name="Comma 33 2 5 3" xfId="35090"/>
    <cellStyle name="Comma 33 2 6" xfId="38335"/>
    <cellStyle name="Comma 33 2 7" xfId="28649"/>
    <cellStyle name="Comma 33 2 8" xfId="48024"/>
    <cellStyle name="Comma 33 2 9" xfId="50827"/>
    <cellStyle name="Comma 33 3" xfId="1080"/>
    <cellStyle name="Comma 33 3 10" xfId="53285"/>
    <cellStyle name="Comma 33 3 2" xfId="6819"/>
    <cellStyle name="Comma 33 3 2 2" xfId="15226"/>
    <cellStyle name="Comma 33 3 2 2 2" xfId="46303"/>
    <cellStyle name="Comma 33 3 2 2 3" xfId="36617"/>
    <cellStyle name="Comma 33 3 2 2 4" xfId="26930"/>
    <cellStyle name="Comma 33 3 2 3" xfId="40571"/>
    <cellStyle name="Comma 33 3 2 4" xfId="30885"/>
    <cellStyle name="Comma 33 3 2 5" xfId="20828"/>
    <cellStyle name="Comma 33 3 2 6" xfId="56085"/>
    <cellStyle name="Comma 33 3 3" xfId="4014"/>
    <cellStyle name="Comma 33 3 3 2" xfId="12422"/>
    <cellStyle name="Comma 33 3 3 2 2" xfId="43869"/>
    <cellStyle name="Comma 33 3 3 3" xfId="34183"/>
    <cellStyle name="Comma 33 3 3 4" xfId="24224"/>
    <cellStyle name="Comma 33 3 4" xfId="9622"/>
    <cellStyle name="Comma 33 3 4 2" xfId="45103"/>
    <cellStyle name="Comma 33 3 4 3" xfId="35417"/>
    <cellStyle name="Comma 33 3 4 4" xfId="25712"/>
    <cellStyle name="Comma 33 3 5" xfId="37770"/>
    <cellStyle name="Comma 33 3 6" xfId="28084"/>
    <cellStyle name="Comma 33 3 7" xfId="47459"/>
    <cellStyle name="Comma 33 3 8" xfId="50262"/>
    <cellStyle name="Comma 33 3 9" xfId="18028"/>
    <cellStyle name="Comma 33 4" xfId="2160"/>
    <cellStyle name="Comma 33 4 10" xfId="54280"/>
    <cellStyle name="Comma 33 4 2" xfId="7814"/>
    <cellStyle name="Comma 33 4 2 2" xfId="16221"/>
    <cellStyle name="Comma 33 4 2 2 2" xfId="41566"/>
    <cellStyle name="Comma 33 4 2 3" xfId="31880"/>
    <cellStyle name="Comma 33 4 2 4" xfId="21823"/>
    <cellStyle name="Comma 33 4 2 5" xfId="57080"/>
    <cellStyle name="Comma 33 4 3" xfId="5009"/>
    <cellStyle name="Comma 33 4 3 2" xfId="13417"/>
    <cellStyle name="Comma 33 4 3 2 2" xfId="43870"/>
    <cellStyle name="Comma 33 4 3 3" xfId="34184"/>
    <cellStyle name="Comma 33 4 3 4" xfId="24225"/>
    <cellStyle name="Comma 33 4 4" xfId="10617"/>
    <cellStyle name="Comma 33 4 4 2" xfId="45711"/>
    <cellStyle name="Comma 33 4 4 3" xfId="36025"/>
    <cellStyle name="Comma 33 4 4 4" xfId="26337"/>
    <cellStyle name="Comma 33 4 5" xfId="38765"/>
    <cellStyle name="Comma 33 4 6" xfId="29079"/>
    <cellStyle name="Comma 33 4 7" xfId="48454"/>
    <cellStyle name="Comma 33 4 8" xfId="51257"/>
    <cellStyle name="Comma 33 4 9" xfId="19023"/>
    <cellStyle name="Comma 33 5" xfId="2652"/>
    <cellStyle name="Comma 33 5 2" xfId="8275"/>
    <cellStyle name="Comma 33 5 2 2" xfId="16682"/>
    <cellStyle name="Comma 33 5 2 2 2" xfId="42027"/>
    <cellStyle name="Comma 33 5 2 3" xfId="32341"/>
    <cellStyle name="Comma 33 5 2 4" xfId="22284"/>
    <cellStyle name="Comma 33 5 2 5" xfId="57541"/>
    <cellStyle name="Comma 33 5 3" xfId="5470"/>
    <cellStyle name="Comma 33 5 3 2" xfId="13878"/>
    <cellStyle name="Comma 33 5 3 2 2" xfId="43871"/>
    <cellStyle name="Comma 33 5 3 3" xfId="34185"/>
    <cellStyle name="Comma 33 5 3 4" xfId="24226"/>
    <cellStyle name="Comma 33 5 4" xfId="11075"/>
    <cellStyle name="Comma 33 5 4 2" xfId="39223"/>
    <cellStyle name="Comma 33 5 5" xfId="29537"/>
    <cellStyle name="Comma 33 5 6" xfId="48913"/>
    <cellStyle name="Comma 33 5 7" xfId="51715"/>
    <cellStyle name="Comma 33 5 8" xfId="19481"/>
    <cellStyle name="Comma 33 5 9" xfId="54738"/>
    <cellStyle name="Comma 33 6" xfId="3080"/>
    <cellStyle name="Comma 33 6 2" xfId="8703"/>
    <cellStyle name="Comma 33 6 2 2" xfId="17110"/>
    <cellStyle name="Comma 33 6 2 2 2" xfId="42455"/>
    <cellStyle name="Comma 33 6 2 3" xfId="32769"/>
    <cellStyle name="Comma 33 6 2 4" xfId="22712"/>
    <cellStyle name="Comma 33 6 2 5" xfId="57969"/>
    <cellStyle name="Comma 33 6 3" xfId="5898"/>
    <cellStyle name="Comma 33 6 3 2" xfId="14306"/>
    <cellStyle name="Comma 33 6 3 3" xfId="39651"/>
    <cellStyle name="Comma 33 6 4" xfId="11503"/>
    <cellStyle name="Comma 33 6 4 2" xfId="29965"/>
    <cellStyle name="Comma 33 6 5" xfId="49341"/>
    <cellStyle name="Comma 33 6 6" xfId="52143"/>
    <cellStyle name="Comma 33 6 7" xfId="19909"/>
    <cellStyle name="Comma 33 6 8" xfId="55166"/>
    <cellStyle name="Comma 33 7" xfId="6339"/>
    <cellStyle name="Comma 33 7 2" xfId="14746"/>
    <cellStyle name="Comma 33 7 2 2" xfId="40091"/>
    <cellStyle name="Comma 33 7 3" xfId="30405"/>
    <cellStyle name="Comma 33 7 4" xfId="20348"/>
    <cellStyle name="Comma 33 7 5" xfId="55605"/>
    <cellStyle name="Comma 33 8" xfId="3534"/>
    <cellStyle name="Comma 33 8 2" xfId="11942"/>
    <cellStyle name="Comma 33 8 2 2" xfId="42731"/>
    <cellStyle name="Comma 33 8 3" xfId="33045"/>
    <cellStyle name="Comma 33 8 4" xfId="22988"/>
    <cellStyle name="Comma 33 9" xfId="9143"/>
    <cellStyle name="Comma 33 9 2" xfId="43044"/>
    <cellStyle name="Comma 33 9 3" xfId="33358"/>
    <cellStyle name="Comma 33 9 4" xfId="23301"/>
    <cellStyle name="Comma 34" xfId="463"/>
    <cellStyle name="Comma 34 10" xfId="25109"/>
    <cellStyle name="Comma 34 10 2" xfId="44505"/>
    <cellStyle name="Comma 34 10 3" xfId="34819"/>
    <cellStyle name="Comma 34 11" xfId="37292"/>
    <cellStyle name="Comma 34 12" xfId="27606"/>
    <cellStyle name="Comma 34 13" xfId="46979"/>
    <cellStyle name="Comma 34 14" xfId="49784"/>
    <cellStyle name="Comma 34 15" xfId="17550"/>
    <cellStyle name="Comma 34 16" xfId="52420"/>
    <cellStyle name="Comma 34 17" xfId="52807"/>
    <cellStyle name="Comma 34 2" xfId="1690"/>
    <cellStyle name="Comma 34 2 10" xfId="18594"/>
    <cellStyle name="Comma 34 2 11" xfId="53851"/>
    <cellStyle name="Comma 34 2 2" xfId="7385"/>
    <cellStyle name="Comma 34 2 2 2" xfId="15792"/>
    <cellStyle name="Comma 34 2 2 2 2" xfId="27197"/>
    <cellStyle name="Comma 34 2 2 2 2 2" xfId="46570"/>
    <cellStyle name="Comma 34 2 2 2 2 3" xfId="36884"/>
    <cellStyle name="Comma 34 2 2 2 3" xfId="43873"/>
    <cellStyle name="Comma 34 2 2 2 4" xfId="34187"/>
    <cellStyle name="Comma 34 2 2 2 5" xfId="24228"/>
    <cellStyle name="Comma 34 2 2 3" xfId="25980"/>
    <cellStyle name="Comma 34 2 2 3 2" xfId="45370"/>
    <cellStyle name="Comma 34 2 2 3 3" xfId="35684"/>
    <cellStyle name="Comma 34 2 2 4" xfId="41137"/>
    <cellStyle name="Comma 34 2 2 5" xfId="31451"/>
    <cellStyle name="Comma 34 2 2 6" xfId="21394"/>
    <cellStyle name="Comma 34 2 2 7" xfId="56651"/>
    <cellStyle name="Comma 34 2 3" xfId="4580"/>
    <cellStyle name="Comma 34 2 3 2" xfId="12988"/>
    <cellStyle name="Comma 34 2 3 2 2" xfId="45977"/>
    <cellStyle name="Comma 34 2 3 2 3" xfId="36291"/>
    <cellStyle name="Comma 34 2 3 2 4" xfId="26603"/>
    <cellStyle name="Comma 34 2 3 3" xfId="43874"/>
    <cellStyle name="Comma 34 2 3 4" xfId="34188"/>
    <cellStyle name="Comma 34 2 3 5" xfId="24229"/>
    <cellStyle name="Comma 34 2 4" xfId="10188"/>
    <cellStyle name="Comma 34 2 4 2" xfId="43872"/>
    <cellStyle name="Comma 34 2 4 3" xfId="34186"/>
    <cellStyle name="Comma 34 2 4 4" xfId="24227"/>
    <cellStyle name="Comma 34 2 5" xfId="25382"/>
    <cellStyle name="Comma 34 2 5 2" xfId="44777"/>
    <cellStyle name="Comma 34 2 5 3" xfId="35091"/>
    <cellStyle name="Comma 34 2 6" xfId="38336"/>
    <cellStyle name="Comma 34 2 7" xfId="28650"/>
    <cellStyle name="Comma 34 2 8" xfId="48025"/>
    <cellStyle name="Comma 34 2 9" xfId="50828"/>
    <cellStyle name="Comma 34 3" xfId="1081"/>
    <cellStyle name="Comma 34 3 10" xfId="53286"/>
    <cellStyle name="Comma 34 3 2" xfId="6820"/>
    <cellStyle name="Comma 34 3 2 2" xfId="15227"/>
    <cellStyle name="Comma 34 3 2 2 2" xfId="46304"/>
    <cellStyle name="Comma 34 3 2 2 3" xfId="36618"/>
    <cellStyle name="Comma 34 3 2 2 4" xfId="26931"/>
    <cellStyle name="Comma 34 3 2 3" xfId="40572"/>
    <cellStyle name="Comma 34 3 2 4" xfId="30886"/>
    <cellStyle name="Comma 34 3 2 5" xfId="20829"/>
    <cellStyle name="Comma 34 3 2 6" xfId="56086"/>
    <cellStyle name="Comma 34 3 3" xfId="4015"/>
    <cellStyle name="Comma 34 3 3 2" xfId="12423"/>
    <cellStyle name="Comma 34 3 3 2 2" xfId="43875"/>
    <cellStyle name="Comma 34 3 3 3" xfId="34189"/>
    <cellStyle name="Comma 34 3 3 4" xfId="24230"/>
    <cellStyle name="Comma 34 3 4" xfId="9623"/>
    <cellStyle name="Comma 34 3 4 2" xfId="45104"/>
    <cellStyle name="Comma 34 3 4 3" xfId="35418"/>
    <cellStyle name="Comma 34 3 4 4" xfId="25713"/>
    <cellStyle name="Comma 34 3 5" xfId="37771"/>
    <cellStyle name="Comma 34 3 6" xfId="28085"/>
    <cellStyle name="Comma 34 3 7" xfId="47460"/>
    <cellStyle name="Comma 34 3 8" xfId="50263"/>
    <cellStyle name="Comma 34 3 9" xfId="18029"/>
    <cellStyle name="Comma 34 4" xfId="2161"/>
    <cellStyle name="Comma 34 4 10" xfId="54281"/>
    <cellStyle name="Comma 34 4 2" xfId="7815"/>
    <cellStyle name="Comma 34 4 2 2" xfId="16222"/>
    <cellStyle name="Comma 34 4 2 2 2" xfId="41567"/>
    <cellStyle name="Comma 34 4 2 3" xfId="31881"/>
    <cellStyle name="Comma 34 4 2 4" xfId="21824"/>
    <cellStyle name="Comma 34 4 2 5" xfId="57081"/>
    <cellStyle name="Comma 34 4 3" xfId="5010"/>
    <cellStyle name="Comma 34 4 3 2" xfId="13418"/>
    <cellStyle name="Comma 34 4 3 2 2" xfId="43876"/>
    <cellStyle name="Comma 34 4 3 3" xfId="34190"/>
    <cellStyle name="Comma 34 4 3 4" xfId="24231"/>
    <cellStyle name="Comma 34 4 4" xfId="10618"/>
    <cellStyle name="Comma 34 4 4 2" xfId="45712"/>
    <cellStyle name="Comma 34 4 4 3" xfId="36026"/>
    <cellStyle name="Comma 34 4 4 4" xfId="26338"/>
    <cellStyle name="Comma 34 4 5" xfId="38766"/>
    <cellStyle name="Comma 34 4 6" xfId="29080"/>
    <cellStyle name="Comma 34 4 7" xfId="48455"/>
    <cellStyle name="Comma 34 4 8" xfId="51258"/>
    <cellStyle name="Comma 34 4 9" xfId="19024"/>
    <cellStyle name="Comma 34 5" xfId="2653"/>
    <cellStyle name="Comma 34 5 2" xfId="8276"/>
    <cellStyle name="Comma 34 5 2 2" xfId="16683"/>
    <cellStyle name="Comma 34 5 2 2 2" xfId="42028"/>
    <cellStyle name="Comma 34 5 2 3" xfId="32342"/>
    <cellStyle name="Comma 34 5 2 4" xfId="22285"/>
    <cellStyle name="Comma 34 5 2 5" xfId="57542"/>
    <cellStyle name="Comma 34 5 3" xfId="5471"/>
    <cellStyle name="Comma 34 5 3 2" xfId="13879"/>
    <cellStyle name="Comma 34 5 3 2 2" xfId="43877"/>
    <cellStyle name="Comma 34 5 3 3" xfId="34191"/>
    <cellStyle name="Comma 34 5 3 4" xfId="24232"/>
    <cellStyle name="Comma 34 5 4" xfId="11076"/>
    <cellStyle name="Comma 34 5 4 2" xfId="39224"/>
    <cellStyle name="Comma 34 5 5" xfId="29538"/>
    <cellStyle name="Comma 34 5 6" xfId="48914"/>
    <cellStyle name="Comma 34 5 7" xfId="51716"/>
    <cellStyle name="Comma 34 5 8" xfId="19482"/>
    <cellStyle name="Comma 34 5 9" xfId="54739"/>
    <cellStyle name="Comma 34 6" xfId="3081"/>
    <cellStyle name="Comma 34 6 2" xfId="8704"/>
    <cellStyle name="Comma 34 6 2 2" xfId="17111"/>
    <cellStyle name="Comma 34 6 2 2 2" xfId="42456"/>
    <cellStyle name="Comma 34 6 2 3" xfId="32770"/>
    <cellStyle name="Comma 34 6 2 4" xfId="22713"/>
    <cellStyle name="Comma 34 6 2 5" xfId="57970"/>
    <cellStyle name="Comma 34 6 3" xfId="5899"/>
    <cellStyle name="Comma 34 6 3 2" xfId="14307"/>
    <cellStyle name="Comma 34 6 3 3" xfId="39652"/>
    <cellStyle name="Comma 34 6 4" xfId="11504"/>
    <cellStyle name="Comma 34 6 4 2" xfId="29966"/>
    <cellStyle name="Comma 34 6 5" xfId="49342"/>
    <cellStyle name="Comma 34 6 6" xfId="52144"/>
    <cellStyle name="Comma 34 6 7" xfId="19910"/>
    <cellStyle name="Comma 34 6 8" xfId="55167"/>
    <cellStyle name="Comma 34 7" xfId="6340"/>
    <cellStyle name="Comma 34 7 2" xfId="14747"/>
    <cellStyle name="Comma 34 7 2 2" xfId="40092"/>
    <cellStyle name="Comma 34 7 3" xfId="30406"/>
    <cellStyle name="Comma 34 7 4" xfId="20349"/>
    <cellStyle name="Comma 34 7 5" xfId="55606"/>
    <cellStyle name="Comma 34 8" xfId="3535"/>
    <cellStyle name="Comma 34 8 2" xfId="11943"/>
    <cellStyle name="Comma 34 8 2 2" xfId="42732"/>
    <cellStyle name="Comma 34 8 3" xfId="33046"/>
    <cellStyle name="Comma 34 8 4" xfId="22989"/>
    <cellStyle name="Comma 34 9" xfId="9144"/>
    <cellStyle name="Comma 34 9 2" xfId="43045"/>
    <cellStyle name="Comma 34 9 3" xfId="33359"/>
    <cellStyle name="Comma 34 9 4" xfId="23302"/>
    <cellStyle name="Comma 35" xfId="464"/>
    <cellStyle name="Comma 35 10" xfId="25110"/>
    <cellStyle name="Comma 35 10 2" xfId="44506"/>
    <cellStyle name="Comma 35 10 3" xfId="34820"/>
    <cellStyle name="Comma 35 11" xfId="37293"/>
    <cellStyle name="Comma 35 12" xfId="27607"/>
    <cellStyle name="Comma 35 13" xfId="46980"/>
    <cellStyle name="Comma 35 14" xfId="49785"/>
    <cellStyle name="Comma 35 15" xfId="17551"/>
    <cellStyle name="Comma 35 16" xfId="52421"/>
    <cellStyle name="Comma 35 17" xfId="52808"/>
    <cellStyle name="Comma 35 2" xfId="1691"/>
    <cellStyle name="Comma 35 2 10" xfId="18595"/>
    <cellStyle name="Comma 35 2 11" xfId="53852"/>
    <cellStyle name="Comma 35 2 2" xfId="7386"/>
    <cellStyle name="Comma 35 2 2 2" xfId="15793"/>
    <cellStyle name="Comma 35 2 2 2 2" xfId="27198"/>
    <cellStyle name="Comma 35 2 2 2 2 2" xfId="46571"/>
    <cellStyle name="Comma 35 2 2 2 2 3" xfId="36885"/>
    <cellStyle name="Comma 35 2 2 2 3" xfId="43879"/>
    <cellStyle name="Comma 35 2 2 2 4" xfId="34193"/>
    <cellStyle name="Comma 35 2 2 2 5" xfId="24234"/>
    <cellStyle name="Comma 35 2 2 3" xfId="25981"/>
    <cellStyle name="Comma 35 2 2 3 2" xfId="45371"/>
    <cellStyle name="Comma 35 2 2 3 3" xfId="35685"/>
    <cellStyle name="Comma 35 2 2 4" xfId="41138"/>
    <cellStyle name="Comma 35 2 2 5" xfId="31452"/>
    <cellStyle name="Comma 35 2 2 6" xfId="21395"/>
    <cellStyle name="Comma 35 2 2 7" xfId="56652"/>
    <cellStyle name="Comma 35 2 3" xfId="4581"/>
    <cellStyle name="Comma 35 2 3 2" xfId="12989"/>
    <cellStyle name="Comma 35 2 3 2 2" xfId="45978"/>
    <cellStyle name="Comma 35 2 3 2 3" xfId="36292"/>
    <cellStyle name="Comma 35 2 3 2 4" xfId="26604"/>
    <cellStyle name="Comma 35 2 3 3" xfId="43880"/>
    <cellStyle name="Comma 35 2 3 4" xfId="34194"/>
    <cellStyle name="Comma 35 2 3 5" xfId="24235"/>
    <cellStyle name="Comma 35 2 4" xfId="10189"/>
    <cellStyle name="Comma 35 2 4 2" xfId="43878"/>
    <cellStyle name="Comma 35 2 4 3" xfId="34192"/>
    <cellStyle name="Comma 35 2 4 4" xfId="24233"/>
    <cellStyle name="Comma 35 2 5" xfId="25383"/>
    <cellStyle name="Comma 35 2 5 2" xfId="44778"/>
    <cellStyle name="Comma 35 2 5 3" xfId="35092"/>
    <cellStyle name="Comma 35 2 6" xfId="38337"/>
    <cellStyle name="Comma 35 2 7" xfId="28651"/>
    <cellStyle name="Comma 35 2 8" xfId="48026"/>
    <cellStyle name="Comma 35 2 9" xfId="50829"/>
    <cellStyle name="Comma 35 3" xfId="1082"/>
    <cellStyle name="Comma 35 3 10" xfId="53287"/>
    <cellStyle name="Comma 35 3 2" xfId="6821"/>
    <cellStyle name="Comma 35 3 2 2" xfId="15228"/>
    <cellStyle name="Comma 35 3 2 2 2" xfId="46305"/>
    <cellStyle name="Comma 35 3 2 2 3" xfId="36619"/>
    <cellStyle name="Comma 35 3 2 2 4" xfId="26932"/>
    <cellStyle name="Comma 35 3 2 3" xfId="40573"/>
    <cellStyle name="Comma 35 3 2 4" xfId="30887"/>
    <cellStyle name="Comma 35 3 2 5" xfId="20830"/>
    <cellStyle name="Comma 35 3 2 6" xfId="56087"/>
    <cellStyle name="Comma 35 3 3" xfId="4016"/>
    <cellStyle name="Comma 35 3 3 2" xfId="12424"/>
    <cellStyle name="Comma 35 3 3 2 2" xfId="43881"/>
    <cellStyle name="Comma 35 3 3 3" xfId="34195"/>
    <cellStyle name="Comma 35 3 3 4" xfId="24236"/>
    <cellStyle name="Comma 35 3 4" xfId="9624"/>
    <cellStyle name="Comma 35 3 4 2" xfId="45105"/>
    <cellStyle name="Comma 35 3 4 3" xfId="35419"/>
    <cellStyle name="Comma 35 3 4 4" xfId="25714"/>
    <cellStyle name="Comma 35 3 5" xfId="37772"/>
    <cellStyle name="Comma 35 3 6" xfId="28086"/>
    <cellStyle name="Comma 35 3 7" xfId="47461"/>
    <cellStyle name="Comma 35 3 8" xfId="50264"/>
    <cellStyle name="Comma 35 3 9" xfId="18030"/>
    <cellStyle name="Comma 35 4" xfId="2162"/>
    <cellStyle name="Comma 35 4 10" xfId="54282"/>
    <cellStyle name="Comma 35 4 2" xfId="7816"/>
    <cellStyle name="Comma 35 4 2 2" xfId="16223"/>
    <cellStyle name="Comma 35 4 2 2 2" xfId="41568"/>
    <cellStyle name="Comma 35 4 2 3" xfId="31882"/>
    <cellStyle name="Comma 35 4 2 4" xfId="21825"/>
    <cellStyle name="Comma 35 4 2 5" xfId="57082"/>
    <cellStyle name="Comma 35 4 3" xfId="5011"/>
    <cellStyle name="Comma 35 4 3 2" xfId="13419"/>
    <cellStyle name="Comma 35 4 3 2 2" xfId="43882"/>
    <cellStyle name="Comma 35 4 3 3" xfId="34196"/>
    <cellStyle name="Comma 35 4 3 4" xfId="24237"/>
    <cellStyle name="Comma 35 4 4" xfId="10619"/>
    <cellStyle name="Comma 35 4 4 2" xfId="45713"/>
    <cellStyle name="Comma 35 4 4 3" xfId="36027"/>
    <cellStyle name="Comma 35 4 4 4" xfId="26339"/>
    <cellStyle name="Comma 35 4 5" xfId="38767"/>
    <cellStyle name="Comma 35 4 6" xfId="29081"/>
    <cellStyle name="Comma 35 4 7" xfId="48456"/>
    <cellStyle name="Comma 35 4 8" xfId="51259"/>
    <cellStyle name="Comma 35 4 9" xfId="19025"/>
    <cellStyle name="Comma 35 5" xfId="2654"/>
    <cellStyle name="Comma 35 5 2" xfId="8277"/>
    <cellStyle name="Comma 35 5 2 2" xfId="16684"/>
    <cellStyle name="Comma 35 5 2 2 2" xfId="42029"/>
    <cellStyle name="Comma 35 5 2 3" xfId="32343"/>
    <cellStyle name="Comma 35 5 2 4" xfId="22286"/>
    <cellStyle name="Comma 35 5 2 5" xfId="57543"/>
    <cellStyle name="Comma 35 5 3" xfId="5472"/>
    <cellStyle name="Comma 35 5 3 2" xfId="13880"/>
    <cellStyle name="Comma 35 5 3 2 2" xfId="43883"/>
    <cellStyle name="Comma 35 5 3 3" xfId="34197"/>
    <cellStyle name="Comma 35 5 3 4" xfId="24238"/>
    <cellStyle name="Comma 35 5 4" xfId="11077"/>
    <cellStyle name="Comma 35 5 4 2" xfId="39225"/>
    <cellStyle name="Comma 35 5 5" xfId="29539"/>
    <cellStyle name="Comma 35 5 6" xfId="48915"/>
    <cellStyle name="Comma 35 5 7" xfId="51717"/>
    <cellStyle name="Comma 35 5 8" xfId="19483"/>
    <cellStyle name="Comma 35 5 9" xfId="54740"/>
    <cellStyle name="Comma 35 6" xfId="3082"/>
    <cellStyle name="Comma 35 6 2" xfId="8705"/>
    <cellStyle name="Comma 35 6 2 2" xfId="17112"/>
    <cellStyle name="Comma 35 6 2 2 2" xfId="42457"/>
    <cellStyle name="Comma 35 6 2 3" xfId="32771"/>
    <cellStyle name="Comma 35 6 2 4" xfId="22714"/>
    <cellStyle name="Comma 35 6 2 5" xfId="57971"/>
    <cellStyle name="Comma 35 6 3" xfId="5900"/>
    <cellStyle name="Comma 35 6 3 2" xfId="14308"/>
    <cellStyle name="Comma 35 6 3 3" xfId="39653"/>
    <cellStyle name="Comma 35 6 4" xfId="11505"/>
    <cellStyle name="Comma 35 6 4 2" xfId="29967"/>
    <cellStyle name="Comma 35 6 5" xfId="49343"/>
    <cellStyle name="Comma 35 6 6" xfId="52145"/>
    <cellStyle name="Comma 35 6 7" xfId="19911"/>
    <cellStyle name="Comma 35 6 8" xfId="55168"/>
    <cellStyle name="Comma 35 7" xfId="6341"/>
    <cellStyle name="Comma 35 7 2" xfId="14748"/>
    <cellStyle name="Comma 35 7 2 2" xfId="40093"/>
    <cellStyle name="Comma 35 7 3" xfId="30407"/>
    <cellStyle name="Comma 35 7 4" xfId="20350"/>
    <cellStyle name="Comma 35 7 5" xfId="55607"/>
    <cellStyle name="Comma 35 8" xfId="3536"/>
    <cellStyle name="Comma 35 8 2" xfId="11944"/>
    <cellStyle name="Comma 35 8 2 2" xfId="42733"/>
    <cellStyle name="Comma 35 8 3" xfId="33047"/>
    <cellStyle name="Comma 35 8 4" xfId="22990"/>
    <cellStyle name="Comma 35 9" xfId="9145"/>
    <cellStyle name="Comma 35 9 2" xfId="43046"/>
    <cellStyle name="Comma 35 9 3" xfId="33360"/>
    <cellStyle name="Comma 35 9 4" xfId="23303"/>
    <cellStyle name="Comma 36" xfId="465"/>
    <cellStyle name="Comma 36 10" xfId="25111"/>
    <cellStyle name="Comma 36 10 2" xfId="44507"/>
    <cellStyle name="Comma 36 10 3" xfId="34821"/>
    <cellStyle name="Comma 36 11" xfId="37294"/>
    <cellStyle name="Comma 36 12" xfId="27608"/>
    <cellStyle name="Comma 36 13" xfId="46981"/>
    <cellStyle name="Comma 36 14" xfId="49786"/>
    <cellStyle name="Comma 36 15" xfId="17552"/>
    <cellStyle name="Comma 36 16" xfId="52422"/>
    <cellStyle name="Comma 36 17" xfId="52809"/>
    <cellStyle name="Comma 36 2" xfId="1692"/>
    <cellStyle name="Comma 36 2 10" xfId="18596"/>
    <cellStyle name="Comma 36 2 11" xfId="53853"/>
    <cellStyle name="Comma 36 2 2" xfId="7387"/>
    <cellStyle name="Comma 36 2 2 2" xfId="15794"/>
    <cellStyle name="Comma 36 2 2 2 2" xfId="27199"/>
    <cellStyle name="Comma 36 2 2 2 2 2" xfId="46572"/>
    <cellStyle name="Comma 36 2 2 2 2 3" xfId="36886"/>
    <cellStyle name="Comma 36 2 2 2 3" xfId="43885"/>
    <cellStyle name="Comma 36 2 2 2 4" xfId="34199"/>
    <cellStyle name="Comma 36 2 2 2 5" xfId="24240"/>
    <cellStyle name="Comma 36 2 2 3" xfId="25982"/>
    <cellStyle name="Comma 36 2 2 3 2" xfId="45372"/>
    <cellStyle name="Comma 36 2 2 3 3" xfId="35686"/>
    <cellStyle name="Comma 36 2 2 4" xfId="41139"/>
    <cellStyle name="Comma 36 2 2 5" xfId="31453"/>
    <cellStyle name="Comma 36 2 2 6" xfId="21396"/>
    <cellStyle name="Comma 36 2 2 7" xfId="56653"/>
    <cellStyle name="Comma 36 2 3" xfId="4582"/>
    <cellStyle name="Comma 36 2 3 2" xfId="12990"/>
    <cellStyle name="Comma 36 2 3 2 2" xfId="45979"/>
    <cellStyle name="Comma 36 2 3 2 3" xfId="36293"/>
    <cellStyle name="Comma 36 2 3 2 4" xfId="26605"/>
    <cellStyle name="Comma 36 2 3 3" xfId="43886"/>
    <cellStyle name="Comma 36 2 3 4" xfId="34200"/>
    <cellStyle name="Comma 36 2 3 5" xfId="24241"/>
    <cellStyle name="Comma 36 2 4" xfId="10190"/>
    <cellStyle name="Comma 36 2 4 2" xfId="43884"/>
    <cellStyle name="Comma 36 2 4 3" xfId="34198"/>
    <cellStyle name="Comma 36 2 4 4" xfId="24239"/>
    <cellStyle name="Comma 36 2 5" xfId="25384"/>
    <cellStyle name="Comma 36 2 5 2" xfId="44779"/>
    <cellStyle name="Comma 36 2 5 3" xfId="35093"/>
    <cellStyle name="Comma 36 2 6" xfId="38338"/>
    <cellStyle name="Comma 36 2 7" xfId="28652"/>
    <cellStyle name="Comma 36 2 8" xfId="48027"/>
    <cellStyle name="Comma 36 2 9" xfId="50830"/>
    <cellStyle name="Comma 36 3" xfId="1083"/>
    <cellStyle name="Comma 36 3 10" xfId="53288"/>
    <cellStyle name="Comma 36 3 2" xfId="6822"/>
    <cellStyle name="Comma 36 3 2 2" xfId="15229"/>
    <cellStyle name="Comma 36 3 2 2 2" xfId="46306"/>
    <cellStyle name="Comma 36 3 2 2 3" xfId="36620"/>
    <cellStyle name="Comma 36 3 2 2 4" xfId="26933"/>
    <cellStyle name="Comma 36 3 2 3" xfId="40574"/>
    <cellStyle name="Comma 36 3 2 4" xfId="30888"/>
    <cellStyle name="Comma 36 3 2 5" xfId="20831"/>
    <cellStyle name="Comma 36 3 2 6" xfId="56088"/>
    <cellStyle name="Comma 36 3 3" xfId="4017"/>
    <cellStyle name="Comma 36 3 3 2" xfId="12425"/>
    <cellStyle name="Comma 36 3 3 2 2" xfId="43887"/>
    <cellStyle name="Comma 36 3 3 3" xfId="34201"/>
    <cellStyle name="Comma 36 3 3 4" xfId="24242"/>
    <cellStyle name="Comma 36 3 4" xfId="9625"/>
    <cellStyle name="Comma 36 3 4 2" xfId="45106"/>
    <cellStyle name="Comma 36 3 4 3" xfId="35420"/>
    <cellStyle name="Comma 36 3 4 4" xfId="25715"/>
    <cellStyle name="Comma 36 3 5" xfId="37773"/>
    <cellStyle name="Comma 36 3 6" xfId="28087"/>
    <cellStyle name="Comma 36 3 7" xfId="47462"/>
    <cellStyle name="Comma 36 3 8" xfId="50265"/>
    <cellStyle name="Comma 36 3 9" xfId="18031"/>
    <cellStyle name="Comma 36 4" xfId="2163"/>
    <cellStyle name="Comma 36 4 10" xfId="54283"/>
    <cellStyle name="Comma 36 4 2" xfId="7817"/>
    <cellStyle name="Comma 36 4 2 2" xfId="16224"/>
    <cellStyle name="Comma 36 4 2 2 2" xfId="41569"/>
    <cellStyle name="Comma 36 4 2 3" xfId="31883"/>
    <cellStyle name="Comma 36 4 2 4" xfId="21826"/>
    <cellStyle name="Comma 36 4 2 5" xfId="57083"/>
    <cellStyle name="Comma 36 4 3" xfId="5012"/>
    <cellStyle name="Comma 36 4 3 2" xfId="13420"/>
    <cellStyle name="Comma 36 4 3 2 2" xfId="43888"/>
    <cellStyle name="Comma 36 4 3 3" xfId="34202"/>
    <cellStyle name="Comma 36 4 3 4" xfId="24243"/>
    <cellStyle name="Comma 36 4 4" xfId="10620"/>
    <cellStyle name="Comma 36 4 4 2" xfId="45714"/>
    <cellStyle name="Comma 36 4 4 3" xfId="36028"/>
    <cellStyle name="Comma 36 4 4 4" xfId="26340"/>
    <cellStyle name="Comma 36 4 5" xfId="38768"/>
    <cellStyle name="Comma 36 4 6" xfId="29082"/>
    <cellStyle name="Comma 36 4 7" xfId="48457"/>
    <cellStyle name="Comma 36 4 8" xfId="51260"/>
    <cellStyle name="Comma 36 4 9" xfId="19026"/>
    <cellStyle name="Comma 36 5" xfId="2655"/>
    <cellStyle name="Comma 36 5 2" xfId="8278"/>
    <cellStyle name="Comma 36 5 2 2" xfId="16685"/>
    <cellStyle name="Comma 36 5 2 2 2" xfId="42030"/>
    <cellStyle name="Comma 36 5 2 3" xfId="32344"/>
    <cellStyle name="Comma 36 5 2 4" xfId="22287"/>
    <cellStyle name="Comma 36 5 2 5" xfId="57544"/>
    <cellStyle name="Comma 36 5 3" xfId="5473"/>
    <cellStyle name="Comma 36 5 3 2" xfId="13881"/>
    <cellStyle name="Comma 36 5 3 2 2" xfId="43889"/>
    <cellStyle name="Comma 36 5 3 3" xfId="34203"/>
    <cellStyle name="Comma 36 5 3 4" xfId="24244"/>
    <cellStyle name="Comma 36 5 4" xfId="11078"/>
    <cellStyle name="Comma 36 5 4 2" xfId="39226"/>
    <cellStyle name="Comma 36 5 5" xfId="29540"/>
    <cellStyle name="Comma 36 5 6" xfId="48916"/>
    <cellStyle name="Comma 36 5 7" xfId="51718"/>
    <cellStyle name="Comma 36 5 8" xfId="19484"/>
    <cellStyle name="Comma 36 5 9" xfId="54741"/>
    <cellStyle name="Comma 36 6" xfId="3083"/>
    <cellStyle name="Comma 36 6 2" xfId="8706"/>
    <cellStyle name="Comma 36 6 2 2" xfId="17113"/>
    <cellStyle name="Comma 36 6 2 2 2" xfId="42458"/>
    <cellStyle name="Comma 36 6 2 3" xfId="32772"/>
    <cellStyle name="Comma 36 6 2 4" xfId="22715"/>
    <cellStyle name="Comma 36 6 2 5" xfId="57972"/>
    <cellStyle name="Comma 36 6 3" xfId="5901"/>
    <cellStyle name="Comma 36 6 3 2" xfId="14309"/>
    <cellStyle name="Comma 36 6 3 3" xfId="39654"/>
    <cellStyle name="Comma 36 6 4" xfId="11506"/>
    <cellStyle name="Comma 36 6 4 2" xfId="29968"/>
    <cellStyle name="Comma 36 6 5" xfId="49344"/>
    <cellStyle name="Comma 36 6 6" xfId="52146"/>
    <cellStyle name="Comma 36 6 7" xfId="19912"/>
    <cellStyle name="Comma 36 6 8" xfId="55169"/>
    <cellStyle name="Comma 36 7" xfId="6342"/>
    <cellStyle name="Comma 36 7 2" xfId="14749"/>
    <cellStyle name="Comma 36 7 2 2" xfId="40094"/>
    <cellStyle name="Comma 36 7 3" xfId="30408"/>
    <cellStyle name="Comma 36 7 4" xfId="20351"/>
    <cellStyle name="Comma 36 7 5" xfId="55608"/>
    <cellStyle name="Comma 36 8" xfId="3537"/>
    <cellStyle name="Comma 36 8 2" xfId="11945"/>
    <cellStyle name="Comma 36 8 2 2" xfId="42734"/>
    <cellStyle name="Comma 36 8 3" xfId="33048"/>
    <cellStyle name="Comma 36 8 4" xfId="22991"/>
    <cellStyle name="Comma 36 9" xfId="9146"/>
    <cellStyle name="Comma 36 9 2" xfId="43047"/>
    <cellStyle name="Comma 36 9 3" xfId="33361"/>
    <cellStyle name="Comma 36 9 4" xfId="23304"/>
    <cellStyle name="Comma 37" xfId="466"/>
    <cellStyle name="Comma 37 10" xfId="46982"/>
    <cellStyle name="Comma 37 11" xfId="49787"/>
    <cellStyle name="Comma 37 12" xfId="17553"/>
    <cellStyle name="Comma 37 13" xfId="52810"/>
    <cellStyle name="Comma 37 2" xfId="1693"/>
    <cellStyle name="Comma 37 2 10" xfId="53854"/>
    <cellStyle name="Comma 37 2 2" xfId="7388"/>
    <cellStyle name="Comma 37 2 2 2" xfId="15795"/>
    <cellStyle name="Comma 37 2 2 2 2" xfId="46307"/>
    <cellStyle name="Comma 37 2 2 2 3" xfId="36621"/>
    <cellStyle name="Comma 37 2 2 2 4" xfId="26934"/>
    <cellStyle name="Comma 37 2 2 3" xfId="41140"/>
    <cellStyle name="Comma 37 2 2 4" xfId="31454"/>
    <cellStyle name="Comma 37 2 2 5" xfId="21397"/>
    <cellStyle name="Comma 37 2 2 6" xfId="56654"/>
    <cellStyle name="Comma 37 2 3" xfId="4583"/>
    <cellStyle name="Comma 37 2 3 2" xfId="12991"/>
    <cellStyle name="Comma 37 2 3 2 2" xfId="43890"/>
    <cellStyle name="Comma 37 2 3 3" xfId="34204"/>
    <cellStyle name="Comma 37 2 3 4" xfId="24245"/>
    <cellStyle name="Comma 37 2 4" xfId="10191"/>
    <cellStyle name="Comma 37 2 4 2" xfId="45107"/>
    <cellStyle name="Comma 37 2 4 3" xfId="35421"/>
    <cellStyle name="Comma 37 2 4 4" xfId="25716"/>
    <cellStyle name="Comma 37 2 5" xfId="38339"/>
    <cellStyle name="Comma 37 2 6" xfId="28653"/>
    <cellStyle name="Comma 37 2 7" xfId="48028"/>
    <cellStyle name="Comma 37 2 8" xfId="50831"/>
    <cellStyle name="Comma 37 2 9" xfId="18597"/>
    <cellStyle name="Comma 37 3" xfId="2164"/>
    <cellStyle name="Comma 37 3 10" xfId="54284"/>
    <cellStyle name="Comma 37 3 2" xfId="7818"/>
    <cellStyle name="Comma 37 3 2 2" xfId="16225"/>
    <cellStyle name="Comma 37 3 2 2 2" xfId="41570"/>
    <cellStyle name="Comma 37 3 2 3" xfId="31884"/>
    <cellStyle name="Comma 37 3 2 4" xfId="21827"/>
    <cellStyle name="Comma 37 3 2 5" xfId="57084"/>
    <cellStyle name="Comma 37 3 3" xfId="5013"/>
    <cellStyle name="Comma 37 3 3 2" xfId="13421"/>
    <cellStyle name="Comma 37 3 3 2 2" xfId="43891"/>
    <cellStyle name="Comma 37 3 3 3" xfId="34205"/>
    <cellStyle name="Comma 37 3 3 4" xfId="24246"/>
    <cellStyle name="Comma 37 3 4" xfId="10621"/>
    <cellStyle name="Comma 37 3 4 2" xfId="45715"/>
    <cellStyle name="Comma 37 3 4 3" xfId="36029"/>
    <cellStyle name="Comma 37 3 4 4" xfId="26341"/>
    <cellStyle name="Comma 37 3 5" xfId="38769"/>
    <cellStyle name="Comma 37 3 6" xfId="29083"/>
    <cellStyle name="Comma 37 3 7" xfId="48458"/>
    <cellStyle name="Comma 37 3 8" xfId="51261"/>
    <cellStyle name="Comma 37 3 9" xfId="19027"/>
    <cellStyle name="Comma 37 4" xfId="2656"/>
    <cellStyle name="Comma 37 4 2" xfId="8279"/>
    <cellStyle name="Comma 37 4 2 2" xfId="16686"/>
    <cellStyle name="Comma 37 4 2 2 2" xfId="42031"/>
    <cellStyle name="Comma 37 4 2 3" xfId="32345"/>
    <cellStyle name="Comma 37 4 2 4" xfId="22288"/>
    <cellStyle name="Comma 37 4 2 5" xfId="57545"/>
    <cellStyle name="Comma 37 4 3" xfId="5474"/>
    <cellStyle name="Comma 37 4 3 2" xfId="13882"/>
    <cellStyle name="Comma 37 4 3 2 2" xfId="43892"/>
    <cellStyle name="Comma 37 4 3 3" xfId="34206"/>
    <cellStyle name="Comma 37 4 3 4" xfId="24247"/>
    <cellStyle name="Comma 37 4 4" xfId="11079"/>
    <cellStyle name="Comma 37 4 4 2" xfId="39227"/>
    <cellStyle name="Comma 37 4 5" xfId="29541"/>
    <cellStyle name="Comma 37 4 6" xfId="48917"/>
    <cellStyle name="Comma 37 4 7" xfId="51719"/>
    <cellStyle name="Comma 37 4 8" xfId="19485"/>
    <cellStyle name="Comma 37 4 9" xfId="54742"/>
    <cellStyle name="Comma 37 5" xfId="3084"/>
    <cellStyle name="Comma 37 5 2" xfId="8707"/>
    <cellStyle name="Comma 37 5 2 2" xfId="17114"/>
    <cellStyle name="Comma 37 5 2 2 2" xfId="42459"/>
    <cellStyle name="Comma 37 5 2 3" xfId="32773"/>
    <cellStyle name="Comma 37 5 2 4" xfId="22716"/>
    <cellStyle name="Comma 37 5 2 5" xfId="57973"/>
    <cellStyle name="Comma 37 5 3" xfId="5902"/>
    <cellStyle name="Comma 37 5 3 2" xfId="14310"/>
    <cellStyle name="Comma 37 5 3 3" xfId="39655"/>
    <cellStyle name="Comma 37 5 4" xfId="11507"/>
    <cellStyle name="Comma 37 5 4 2" xfId="29969"/>
    <cellStyle name="Comma 37 5 5" xfId="49345"/>
    <cellStyle name="Comma 37 5 6" xfId="52147"/>
    <cellStyle name="Comma 37 5 7" xfId="19913"/>
    <cellStyle name="Comma 37 5 8" xfId="55170"/>
    <cellStyle name="Comma 37 6" xfId="6343"/>
    <cellStyle name="Comma 37 6 2" xfId="14750"/>
    <cellStyle name="Comma 37 6 2 2" xfId="40095"/>
    <cellStyle name="Comma 37 6 3" xfId="30409"/>
    <cellStyle name="Comma 37 6 4" xfId="20352"/>
    <cellStyle name="Comma 37 6 5" xfId="55609"/>
    <cellStyle name="Comma 37 7" xfId="3538"/>
    <cellStyle name="Comma 37 7 2" xfId="11946"/>
    <cellStyle name="Comma 37 7 2 2" xfId="44508"/>
    <cellStyle name="Comma 37 7 3" xfId="34822"/>
    <cellStyle name="Comma 37 7 4" xfId="25112"/>
    <cellStyle name="Comma 37 8" xfId="9147"/>
    <cellStyle name="Comma 37 8 2" xfId="37295"/>
    <cellStyle name="Comma 37 9" xfId="27609"/>
    <cellStyle name="Comma 38" xfId="467"/>
    <cellStyle name="Comma 38 10" xfId="46983"/>
    <cellStyle name="Comma 38 11" xfId="49788"/>
    <cellStyle name="Comma 38 12" xfId="17554"/>
    <cellStyle name="Comma 38 13" xfId="52811"/>
    <cellStyle name="Comma 38 2" xfId="1694"/>
    <cellStyle name="Comma 38 2 10" xfId="53855"/>
    <cellStyle name="Comma 38 2 2" xfId="7389"/>
    <cellStyle name="Comma 38 2 2 2" xfId="15796"/>
    <cellStyle name="Comma 38 2 2 2 2" xfId="46308"/>
    <cellStyle name="Comma 38 2 2 2 3" xfId="36622"/>
    <cellStyle name="Comma 38 2 2 2 4" xfId="26935"/>
    <cellStyle name="Comma 38 2 2 3" xfId="41141"/>
    <cellStyle name="Comma 38 2 2 4" xfId="31455"/>
    <cellStyle name="Comma 38 2 2 5" xfId="21398"/>
    <cellStyle name="Comma 38 2 2 6" xfId="56655"/>
    <cellStyle name="Comma 38 2 3" xfId="4584"/>
    <cellStyle name="Comma 38 2 3 2" xfId="12992"/>
    <cellStyle name="Comma 38 2 3 2 2" xfId="43893"/>
    <cellStyle name="Comma 38 2 3 3" xfId="34207"/>
    <cellStyle name="Comma 38 2 3 4" xfId="24248"/>
    <cellStyle name="Comma 38 2 4" xfId="10192"/>
    <cellStyle name="Comma 38 2 4 2" xfId="45108"/>
    <cellStyle name="Comma 38 2 4 3" xfId="35422"/>
    <cellStyle name="Comma 38 2 4 4" xfId="25717"/>
    <cellStyle name="Comma 38 2 5" xfId="38340"/>
    <cellStyle name="Comma 38 2 6" xfId="28654"/>
    <cellStyle name="Comma 38 2 7" xfId="48029"/>
    <cellStyle name="Comma 38 2 8" xfId="50832"/>
    <cellStyle name="Comma 38 2 9" xfId="18598"/>
    <cellStyle name="Comma 38 3" xfId="2165"/>
    <cellStyle name="Comma 38 3 10" xfId="54285"/>
    <cellStyle name="Comma 38 3 2" xfId="7819"/>
    <cellStyle name="Comma 38 3 2 2" xfId="16226"/>
    <cellStyle name="Comma 38 3 2 2 2" xfId="41571"/>
    <cellStyle name="Comma 38 3 2 3" xfId="31885"/>
    <cellStyle name="Comma 38 3 2 4" xfId="21828"/>
    <cellStyle name="Comma 38 3 2 5" xfId="57085"/>
    <cellStyle name="Comma 38 3 3" xfId="5014"/>
    <cellStyle name="Comma 38 3 3 2" xfId="13422"/>
    <cellStyle name="Comma 38 3 3 2 2" xfId="43894"/>
    <cellStyle name="Comma 38 3 3 3" xfId="34208"/>
    <cellStyle name="Comma 38 3 3 4" xfId="24249"/>
    <cellStyle name="Comma 38 3 4" xfId="10622"/>
    <cellStyle name="Comma 38 3 4 2" xfId="45716"/>
    <cellStyle name="Comma 38 3 4 3" xfId="36030"/>
    <cellStyle name="Comma 38 3 4 4" xfId="26342"/>
    <cellStyle name="Comma 38 3 5" xfId="38770"/>
    <cellStyle name="Comma 38 3 6" xfId="29084"/>
    <cellStyle name="Comma 38 3 7" xfId="48459"/>
    <cellStyle name="Comma 38 3 8" xfId="51262"/>
    <cellStyle name="Comma 38 3 9" xfId="19028"/>
    <cellStyle name="Comma 38 4" xfId="2657"/>
    <cellStyle name="Comma 38 4 2" xfId="8280"/>
    <cellStyle name="Comma 38 4 2 2" xfId="16687"/>
    <cellStyle name="Comma 38 4 2 2 2" xfId="42032"/>
    <cellStyle name="Comma 38 4 2 3" xfId="32346"/>
    <cellStyle name="Comma 38 4 2 4" xfId="22289"/>
    <cellStyle name="Comma 38 4 2 5" xfId="57546"/>
    <cellStyle name="Comma 38 4 3" xfId="5475"/>
    <cellStyle name="Comma 38 4 3 2" xfId="13883"/>
    <cellStyle name="Comma 38 4 3 2 2" xfId="43895"/>
    <cellStyle name="Comma 38 4 3 3" xfId="34209"/>
    <cellStyle name="Comma 38 4 3 4" xfId="24250"/>
    <cellStyle name="Comma 38 4 4" xfId="11080"/>
    <cellStyle name="Comma 38 4 4 2" xfId="39228"/>
    <cellStyle name="Comma 38 4 5" xfId="29542"/>
    <cellStyle name="Comma 38 4 6" xfId="48918"/>
    <cellStyle name="Comma 38 4 7" xfId="51720"/>
    <cellStyle name="Comma 38 4 8" xfId="19486"/>
    <cellStyle name="Comma 38 4 9" xfId="54743"/>
    <cellStyle name="Comma 38 5" xfId="3085"/>
    <cellStyle name="Comma 38 5 2" xfId="8708"/>
    <cellStyle name="Comma 38 5 2 2" xfId="17115"/>
    <cellStyle name="Comma 38 5 2 2 2" xfId="42460"/>
    <cellStyle name="Comma 38 5 2 3" xfId="32774"/>
    <cellStyle name="Comma 38 5 2 4" xfId="22717"/>
    <cellStyle name="Comma 38 5 2 5" xfId="57974"/>
    <cellStyle name="Comma 38 5 3" xfId="5903"/>
    <cellStyle name="Comma 38 5 3 2" xfId="14311"/>
    <cellStyle name="Comma 38 5 3 3" xfId="39656"/>
    <cellStyle name="Comma 38 5 4" xfId="11508"/>
    <cellStyle name="Comma 38 5 4 2" xfId="29970"/>
    <cellStyle name="Comma 38 5 5" xfId="49346"/>
    <cellStyle name="Comma 38 5 6" xfId="52148"/>
    <cellStyle name="Comma 38 5 7" xfId="19914"/>
    <cellStyle name="Comma 38 5 8" xfId="55171"/>
    <cellStyle name="Comma 38 6" xfId="6344"/>
    <cellStyle name="Comma 38 6 2" xfId="14751"/>
    <cellStyle name="Comma 38 6 2 2" xfId="40096"/>
    <cellStyle name="Comma 38 6 3" xfId="30410"/>
    <cellStyle name="Comma 38 6 4" xfId="20353"/>
    <cellStyle name="Comma 38 6 5" xfId="55610"/>
    <cellStyle name="Comma 38 7" xfId="3539"/>
    <cellStyle name="Comma 38 7 2" xfId="11947"/>
    <cellStyle name="Comma 38 7 2 2" xfId="44509"/>
    <cellStyle name="Comma 38 7 3" xfId="34823"/>
    <cellStyle name="Comma 38 7 4" xfId="25113"/>
    <cellStyle name="Comma 38 8" xfId="9148"/>
    <cellStyle name="Comma 38 8 2" xfId="37296"/>
    <cellStyle name="Comma 38 9" xfId="27610"/>
    <cellStyle name="Comma 39" xfId="468"/>
    <cellStyle name="Comma 39 10" xfId="46984"/>
    <cellStyle name="Comma 39 11" xfId="49789"/>
    <cellStyle name="Comma 39 12" xfId="17555"/>
    <cellStyle name="Comma 39 13" xfId="52812"/>
    <cellStyle name="Comma 39 2" xfId="1695"/>
    <cellStyle name="Comma 39 2 10" xfId="53856"/>
    <cellStyle name="Comma 39 2 2" xfId="7390"/>
    <cellStyle name="Comma 39 2 2 2" xfId="15797"/>
    <cellStyle name="Comma 39 2 2 2 2" xfId="46309"/>
    <cellStyle name="Comma 39 2 2 2 3" xfId="36623"/>
    <cellStyle name="Comma 39 2 2 2 4" xfId="26936"/>
    <cellStyle name="Comma 39 2 2 3" xfId="41142"/>
    <cellStyle name="Comma 39 2 2 4" xfId="31456"/>
    <cellStyle name="Comma 39 2 2 5" xfId="21399"/>
    <cellStyle name="Comma 39 2 2 6" xfId="56656"/>
    <cellStyle name="Comma 39 2 3" xfId="4585"/>
    <cellStyle name="Comma 39 2 3 2" xfId="12993"/>
    <cellStyle name="Comma 39 2 3 2 2" xfId="43896"/>
    <cellStyle name="Comma 39 2 3 3" xfId="34210"/>
    <cellStyle name="Comma 39 2 3 4" xfId="24251"/>
    <cellStyle name="Comma 39 2 4" xfId="10193"/>
    <cellStyle name="Comma 39 2 4 2" xfId="45109"/>
    <cellStyle name="Comma 39 2 4 3" xfId="35423"/>
    <cellStyle name="Comma 39 2 4 4" xfId="25718"/>
    <cellStyle name="Comma 39 2 5" xfId="38341"/>
    <cellStyle name="Comma 39 2 6" xfId="28655"/>
    <cellStyle name="Comma 39 2 7" xfId="48030"/>
    <cellStyle name="Comma 39 2 8" xfId="50833"/>
    <cellStyle name="Comma 39 2 9" xfId="18599"/>
    <cellStyle name="Comma 39 3" xfId="2166"/>
    <cellStyle name="Comma 39 3 10" xfId="54286"/>
    <cellStyle name="Comma 39 3 2" xfId="7820"/>
    <cellStyle name="Comma 39 3 2 2" xfId="16227"/>
    <cellStyle name="Comma 39 3 2 2 2" xfId="41572"/>
    <cellStyle name="Comma 39 3 2 3" xfId="31886"/>
    <cellStyle name="Comma 39 3 2 4" xfId="21829"/>
    <cellStyle name="Comma 39 3 2 5" xfId="57086"/>
    <cellStyle name="Comma 39 3 3" xfId="5015"/>
    <cellStyle name="Comma 39 3 3 2" xfId="13423"/>
    <cellStyle name="Comma 39 3 3 2 2" xfId="43897"/>
    <cellStyle name="Comma 39 3 3 3" xfId="34211"/>
    <cellStyle name="Comma 39 3 3 4" xfId="24252"/>
    <cellStyle name="Comma 39 3 4" xfId="10623"/>
    <cellStyle name="Comma 39 3 4 2" xfId="45717"/>
    <cellStyle name="Comma 39 3 4 3" xfId="36031"/>
    <cellStyle name="Comma 39 3 4 4" xfId="26343"/>
    <cellStyle name="Comma 39 3 5" xfId="38771"/>
    <cellStyle name="Comma 39 3 6" xfId="29085"/>
    <cellStyle name="Comma 39 3 7" xfId="48460"/>
    <cellStyle name="Comma 39 3 8" xfId="51263"/>
    <cellStyle name="Comma 39 3 9" xfId="19029"/>
    <cellStyle name="Comma 39 4" xfId="2658"/>
    <cellStyle name="Comma 39 4 2" xfId="8281"/>
    <cellStyle name="Comma 39 4 2 2" xfId="16688"/>
    <cellStyle name="Comma 39 4 2 2 2" xfId="42033"/>
    <cellStyle name="Comma 39 4 2 3" xfId="32347"/>
    <cellStyle name="Comma 39 4 2 4" xfId="22290"/>
    <cellStyle name="Comma 39 4 2 5" xfId="57547"/>
    <cellStyle name="Comma 39 4 3" xfId="5476"/>
    <cellStyle name="Comma 39 4 3 2" xfId="13884"/>
    <cellStyle name="Comma 39 4 3 2 2" xfId="43898"/>
    <cellStyle name="Comma 39 4 3 3" xfId="34212"/>
    <cellStyle name="Comma 39 4 3 4" xfId="24253"/>
    <cellStyle name="Comma 39 4 4" xfId="11081"/>
    <cellStyle name="Comma 39 4 4 2" xfId="39229"/>
    <cellStyle name="Comma 39 4 5" xfId="29543"/>
    <cellStyle name="Comma 39 4 6" xfId="48919"/>
    <cellStyle name="Comma 39 4 7" xfId="51721"/>
    <cellStyle name="Comma 39 4 8" xfId="19487"/>
    <cellStyle name="Comma 39 4 9" xfId="54744"/>
    <cellStyle name="Comma 39 5" xfId="3086"/>
    <cellStyle name="Comma 39 5 2" xfId="8709"/>
    <cellStyle name="Comma 39 5 2 2" xfId="17116"/>
    <cellStyle name="Comma 39 5 2 2 2" xfId="42461"/>
    <cellStyle name="Comma 39 5 2 3" xfId="32775"/>
    <cellStyle name="Comma 39 5 2 4" xfId="22718"/>
    <cellStyle name="Comma 39 5 2 5" xfId="57975"/>
    <cellStyle name="Comma 39 5 3" xfId="5904"/>
    <cellStyle name="Comma 39 5 3 2" xfId="14312"/>
    <cellStyle name="Comma 39 5 3 3" xfId="39657"/>
    <cellStyle name="Comma 39 5 4" xfId="11509"/>
    <cellStyle name="Comma 39 5 4 2" xfId="29971"/>
    <cellStyle name="Comma 39 5 5" xfId="49347"/>
    <cellStyle name="Comma 39 5 6" xfId="52149"/>
    <cellStyle name="Comma 39 5 7" xfId="19915"/>
    <cellStyle name="Comma 39 5 8" xfId="55172"/>
    <cellStyle name="Comma 39 6" xfId="6345"/>
    <cellStyle name="Comma 39 6 2" xfId="14752"/>
    <cellStyle name="Comma 39 6 2 2" xfId="40097"/>
    <cellStyle name="Comma 39 6 3" xfId="30411"/>
    <cellStyle name="Comma 39 6 4" xfId="20354"/>
    <cellStyle name="Comma 39 6 5" xfId="55611"/>
    <cellStyle name="Comma 39 7" xfId="3540"/>
    <cellStyle name="Comma 39 7 2" xfId="11948"/>
    <cellStyle name="Comma 39 7 2 2" xfId="44510"/>
    <cellStyle name="Comma 39 7 3" xfId="34824"/>
    <cellStyle name="Comma 39 7 4" xfId="25114"/>
    <cellStyle name="Comma 39 8" xfId="9149"/>
    <cellStyle name="Comma 39 8 2" xfId="37297"/>
    <cellStyle name="Comma 39 9" xfId="27611"/>
    <cellStyle name="Comma 4" xfId="469"/>
    <cellStyle name="Comma 4 10" xfId="2321"/>
    <cellStyle name="Comma 4 10 2" xfId="7944"/>
    <cellStyle name="Comma 4 10 2 2" xfId="16351"/>
    <cellStyle name="Comma 4 10 2 2 2" xfId="41696"/>
    <cellStyle name="Comma 4 10 2 3" xfId="32010"/>
    <cellStyle name="Comma 4 10 2 4" xfId="21953"/>
    <cellStyle name="Comma 4 10 2 5" xfId="57210"/>
    <cellStyle name="Comma 4 10 3" xfId="5139"/>
    <cellStyle name="Comma 4 10 3 2" xfId="13547"/>
    <cellStyle name="Comma 4 10 3 2 2" xfId="43899"/>
    <cellStyle name="Comma 4 10 3 3" xfId="34213"/>
    <cellStyle name="Comma 4 10 3 4" xfId="24254"/>
    <cellStyle name="Comma 4 10 4" xfId="10744"/>
    <cellStyle name="Comma 4 10 4 2" xfId="38892"/>
    <cellStyle name="Comma 4 10 5" xfId="29206"/>
    <cellStyle name="Comma 4 10 6" xfId="48582"/>
    <cellStyle name="Comma 4 10 7" xfId="51384"/>
    <cellStyle name="Comma 4 10 8" xfId="19150"/>
    <cellStyle name="Comma 4 10 9" xfId="54407"/>
    <cellStyle name="Comma 4 11" xfId="2749"/>
    <cellStyle name="Comma 4 11 2" xfId="8372"/>
    <cellStyle name="Comma 4 11 2 2" xfId="16779"/>
    <cellStyle name="Comma 4 11 2 2 2" xfId="42124"/>
    <cellStyle name="Comma 4 11 2 3" xfId="32438"/>
    <cellStyle name="Comma 4 11 2 4" xfId="22381"/>
    <cellStyle name="Comma 4 11 2 5" xfId="57638"/>
    <cellStyle name="Comma 4 11 3" xfId="5567"/>
    <cellStyle name="Comma 4 11 3 2" xfId="13975"/>
    <cellStyle name="Comma 4 11 3 2 2" xfId="43900"/>
    <cellStyle name="Comma 4 11 3 3" xfId="34214"/>
    <cellStyle name="Comma 4 11 3 4" xfId="24255"/>
    <cellStyle name="Comma 4 11 4" xfId="11172"/>
    <cellStyle name="Comma 4 11 4 2" xfId="39320"/>
    <cellStyle name="Comma 4 11 5" xfId="29634"/>
    <cellStyle name="Comma 4 11 6" xfId="49010"/>
    <cellStyle name="Comma 4 11 7" xfId="51812"/>
    <cellStyle name="Comma 4 11 8" xfId="19578"/>
    <cellStyle name="Comma 4 11 9" xfId="54835"/>
    <cellStyle name="Comma 4 12" xfId="6346"/>
    <cellStyle name="Comma 4 12 2" xfId="14753"/>
    <cellStyle name="Comma 4 12 2 2" xfId="40098"/>
    <cellStyle name="Comma 4 12 3" xfId="30412"/>
    <cellStyle name="Comma 4 12 4" xfId="20355"/>
    <cellStyle name="Comma 4 12 5" xfId="55612"/>
    <cellStyle name="Comma 4 13" xfId="3541"/>
    <cellStyle name="Comma 4 13 2" xfId="11949"/>
    <cellStyle name="Comma 4 13 2 2" xfId="42735"/>
    <cellStyle name="Comma 4 13 3" xfId="33049"/>
    <cellStyle name="Comma 4 13 4" xfId="22992"/>
    <cellStyle name="Comma 4 14" xfId="9150"/>
    <cellStyle name="Comma 4 14 2" xfId="43049"/>
    <cellStyle name="Comma 4 14 3" xfId="33363"/>
    <cellStyle name="Comma 4 14 4" xfId="23306"/>
    <cellStyle name="Comma 4 15" xfId="25115"/>
    <cellStyle name="Comma 4 15 2" xfId="44511"/>
    <cellStyle name="Comma 4 15 3" xfId="34825"/>
    <cellStyle name="Comma 4 16" xfId="37298"/>
    <cellStyle name="Comma 4 17" xfId="27612"/>
    <cellStyle name="Comma 4 18" xfId="46985"/>
    <cellStyle name="Comma 4 19" xfId="49790"/>
    <cellStyle name="Comma 4 2" xfId="470"/>
    <cellStyle name="Comma 4 2 10" xfId="1876"/>
    <cellStyle name="Comma 4 2 10 2" xfId="7530"/>
    <cellStyle name="Comma 4 2 10 2 2" xfId="15937"/>
    <cellStyle name="Comma 4 2 10 2 2 2" xfId="41282"/>
    <cellStyle name="Comma 4 2 10 2 3" xfId="31596"/>
    <cellStyle name="Comma 4 2 10 2 4" xfId="21539"/>
    <cellStyle name="Comma 4 2 10 2 5" xfId="56796"/>
    <cellStyle name="Comma 4 2 10 3" xfId="4725"/>
    <cellStyle name="Comma 4 2 10 3 2" xfId="13133"/>
    <cellStyle name="Comma 4 2 10 3 3" xfId="38481"/>
    <cellStyle name="Comma 4 2 10 4" xfId="10333"/>
    <cellStyle name="Comma 4 2 10 4 2" xfId="28795"/>
    <cellStyle name="Comma 4 2 10 5" xfId="48170"/>
    <cellStyle name="Comma 4 2 10 6" xfId="50973"/>
    <cellStyle name="Comma 4 2 10 7" xfId="18739"/>
    <cellStyle name="Comma 4 2 10 8" xfId="53996"/>
    <cellStyle name="Comma 4 2 11" xfId="2368"/>
    <cellStyle name="Comma 4 2 11 2" xfId="7991"/>
    <cellStyle name="Comma 4 2 11 2 2" xfId="16398"/>
    <cellStyle name="Comma 4 2 11 2 2 2" xfId="41743"/>
    <cellStyle name="Comma 4 2 11 2 3" xfId="32057"/>
    <cellStyle name="Comma 4 2 11 2 4" xfId="22000"/>
    <cellStyle name="Comma 4 2 11 2 5" xfId="57257"/>
    <cellStyle name="Comma 4 2 11 3" xfId="5186"/>
    <cellStyle name="Comma 4 2 11 3 2" xfId="13594"/>
    <cellStyle name="Comma 4 2 11 3 3" xfId="38939"/>
    <cellStyle name="Comma 4 2 11 4" xfId="10791"/>
    <cellStyle name="Comma 4 2 11 4 2" xfId="29253"/>
    <cellStyle name="Comma 4 2 11 5" xfId="48629"/>
    <cellStyle name="Comma 4 2 11 6" xfId="51431"/>
    <cellStyle name="Comma 4 2 11 7" xfId="19197"/>
    <cellStyle name="Comma 4 2 11 8" xfId="54454"/>
    <cellStyle name="Comma 4 2 12" xfId="2796"/>
    <cellStyle name="Comma 4 2 12 2" xfId="8419"/>
    <cellStyle name="Comma 4 2 12 2 2" xfId="16826"/>
    <cellStyle name="Comma 4 2 12 2 2 2" xfId="42171"/>
    <cellStyle name="Comma 4 2 12 2 3" xfId="32485"/>
    <cellStyle name="Comma 4 2 12 2 4" xfId="22428"/>
    <cellStyle name="Comma 4 2 12 2 5" xfId="57685"/>
    <cellStyle name="Comma 4 2 12 3" xfId="5614"/>
    <cellStyle name="Comma 4 2 12 3 2" xfId="14022"/>
    <cellStyle name="Comma 4 2 12 3 3" xfId="39367"/>
    <cellStyle name="Comma 4 2 12 4" xfId="11219"/>
    <cellStyle name="Comma 4 2 12 4 2" xfId="29681"/>
    <cellStyle name="Comma 4 2 12 5" xfId="49057"/>
    <cellStyle name="Comma 4 2 12 6" xfId="51859"/>
    <cellStyle name="Comma 4 2 12 7" xfId="19625"/>
    <cellStyle name="Comma 4 2 12 8" xfId="54882"/>
    <cellStyle name="Comma 4 2 13" xfId="6347"/>
    <cellStyle name="Comma 4 2 13 2" xfId="14754"/>
    <cellStyle name="Comma 4 2 13 2 2" xfId="40099"/>
    <cellStyle name="Comma 4 2 13 3" xfId="30413"/>
    <cellStyle name="Comma 4 2 13 4" xfId="20356"/>
    <cellStyle name="Comma 4 2 13 5" xfId="55613"/>
    <cellStyle name="Comma 4 2 14" xfId="3542"/>
    <cellStyle name="Comma 4 2 14 2" xfId="11950"/>
    <cellStyle name="Comma 4 2 14 2 2" xfId="44512"/>
    <cellStyle name="Comma 4 2 14 3" xfId="34826"/>
    <cellStyle name="Comma 4 2 14 4" xfId="25116"/>
    <cellStyle name="Comma 4 2 15" xfId="9151"/>
    <cellStyle name="Comma 4 2 15 2" xfId="37299"/>
    <cellStyle name="Comma 4 2 16" xfId="27613"/>
    <cellStyle name="Comma 4 2 17" xfId="46986"/>
    <cellStyle name="Comma 4 2 18" xfId="49791"/>
    <cellStyle name="Comma 4 2 19" xfId="17557"/>
    <cellStyle name="Comma 4 2 2" xfId="471"/>
    <cellStyle name="Comma 4 2 2 10" xfId="6348"/>
    <cellStyle name="Comma 4 2 2 10 2" xfId="14755"/>
    <cellStyle name="Comma 4 2 2 10 2 2" xfId="40100"/>
    <cellStyle name="Comma 4 2 2 10 3" xfId="30414"/>
    <cellStyle name="Comma 4 2 2 10 4" xfId="20357"/>
    <cellStyle name="Comma 4 2 2 10 5" xfId="55614"/>
    <cellStyle name="Comma 4 2 2 11" xfId="3543"/>
    <cellStyle name="Comma 4 2 2 11 2" xfId="11951"/>
    <cellStyle name="Comma 4 2 2 11 2 2" xfId="42736"/>
    <cellStyle name="Comma 4 2 2 11 3" xfId="33050"/>
    <cellStyle name="Comma 4 2 2 11 4" xfId="22993"/>
    <cellStyle name="Comma 4 2 2 12" xfId="9152"/>
    <cellStyle name="Comma 4 2 2 12 2" xfId="43050"/>
    <cellStyle name="Comma 4 2 2 12 3" xfId="33364"/>
    <cellStyle name="Comma 4 2 2 12 4" xfId="23307"/>
    <cellStyle name="Comma 4 2 2 13" xfId="25117"/>
    <cellStyle name="Comma 4 2 2 13 2" xfId="44513"/>
    <cellStyle name="Comma 4 2 2 13 3" xfId="34827"/>
    <cellStyle name="Comma 4 2 2 14" xfId="37300"/>
    <cellStyle name="Comma 4 2 2 15" xfId="27614"/>
    <cellStyle name="Comma 4 2 2 16" xfId="46987"/>
    <cellStyle name="Comma 4 2 2 17" xfId="49792"/>
    <cellStyle name="Comma 4 2 2 18" xfId="17558"/>
    <cellStyle name="Comma 4 2 2 19" xfId="52424"/>
    <cellStyle name="Comma 4 2 2 2" xfId="472"/>
    <cellStyle name="Comma 4 2 2 2 10" xfId="9153"/>
    <cellStyle name="Comma 4 2 2 2 10 2" xfId="37301"/>
    <cellStyle name="Comma 4 2 2 2 11" xfId="27615"/>
    <cellStyle name="Comma 4 2 2 2 12" xfId="46988"/>
    <cellStyle name="Comma 4 2 2 2 13" xfId="49793"/>
    <cellStyle name="Comma 4 2 2 2 14" xfId="17559"/>
    <cellStyle name="Comma 4 2 2 2 15" xfId="52816"/>
    <cellStyle name="Comma 4 2 2 2 2" xfId="33"/>
    <cellStyle name="Comma 4 2 2 2 2 10" xfId="2663"/>
    <cellStyle name="Comma 4 2 2 2 2 10 2" xfId="8286"/>
    <cellStyle name="Comma 4 2 2 2 2 10 2 2" xfId="16693"/>
    <cellStyle name="Comma 4 2 2 2 2 10 2 2 2" xfId="42038"/>
    <cellStyle name="Comma 4 2 2 2 2 10 2 3" xfId="32352"/>
    <cellStyle name="Comma 4 2 2 2 2 10 2 4" xfId="22295"/>
    <cellStyle name="Comma 4 2 2 2 2 10 2 5" xfId="57552"/>
    <cellStyle name="Comma 4 2 2 2 2 10 3" xfId="5481"/>
    <cellStyle name="Comma 4 2 2 2 2 10 3 2" xfId="13889"/>
    <cellStyle name="Comma 4 2 2 2 2 10 3 3" xfId="39234"/>
    <cellStyle name="Comma 4 2 2 2 2 10 4" xfId="11086"/>
    <cellStyle name="Comma 4 2 2 2 2 10 4 2" xfId="29548"/>
    <cellStyle name="Comma 4 2 2 2 2 10 5" xfId="48924"/>
    <cellStyle name="Comma 4 2 2 2 2 10 6" xfId="51726"/>
    <cellStyle name="Comma 4 2 2 2 2 10 7" xfId="19492"/>
    <cellStyle name="Comma 4 2 2 2 2 10 8" xfId="54749"/>
    <cellStyle name="Comma 4 2 2 2 2 11" xfId="3091"/>
    <cellStyle name="Comma 4 2 2 2 2 11 2" xfId="8714"/>
    <cellStyle name="Comma 4 2 2 2 2 11 2 2" xfId="17121"/>
    <cellStyle name="Comma 4 2 2 2 2 11 2 2 2" xfId="42466"/>
    <cellStyle name="Comma 4 2 2 2 2 11 2 3" xfId="32780"/>
    <cellStyle name="Comma 4 2 2 2 2 11 2 4" xfId="22723"/>
    <cellStyle name="Comma 4 2 2 2 2 11 2 5" xfId="57980"/>
    <cellStyle name="Comma 4 2 2 2 2 11 3" xfId="5909"/>
    <cellStyle name="Comma 4 2 2 2 2 11 3 2" xfId="14317"/>
    <cellStyle name="Comma 4 2 2 2 2 11 3 3" xfId="39662"/>
    <cellStyle name="Comma 4 2 2 2 2 11 4" xfId="11514"/>
    <cellStyle name="Comma 4 2 2 2 2 11 4 2" xfId="29976"/>
    <cellStyle name="Comma 4 2 2 2 2 11 5" xfId="49352"/>
    <cellStyle name="Comma 4 2 2 2 2 11 6" xfId="52154"/>
    <cellStyle name="Comma 4 2 2 2 2 11 7" xfId="19920"/>
    <cellStyle name="Comma 4 2 2 2 2 11 8" xfId="55177"/>
    <cellStyle name="Comma 4 2 2 2 2 12" xfId="5997"/>
    <cellStyle name="Comma 4 2 2 2 2 12 2" xfId="14404"/>
    <cellStyle name="Comma 4 2 2 2 2 12 2 2" xfId="39749"/>
    <cellStyle name="Comma 4 2 2 2 2 12 3" xfId="30063"/>
    <cellStyle name="Comma 4 2 2 2 2 12 4" xfId="20006"/>
    <cellStyle name="Comma 4 2 2 2 2 12 5" xfId="55263"/>
    <cellStyle name="Comma 4 2 2 2 2 13" xfId="3192"/>
    <cellStyle name="Comma 4 2 2 2 2 13 2" xfId="11600"/>
    <cellStyle name="Comma 4 2 2 2 2 13 2 2" xfId="42737"/>
    <cellStyle name="Comma 4 2 2 2 2 13 3" xfId="33051"/>
    <cellStyle name="Comma 4 2 2 2 2 13 4" xfId="22994"/>
    <cellStyle name="Comma 4 2 2 2 2 14" xfId="8804"/>
    <cellStyle name="Comma 4 2 2 2 2 14 2" xfId="43051"/>
    <cellStyle name="Comma 4 2 2 2 2 14 3" xfId="33365"/>
    <cellStyle name="Comma 4 2 2 2 2 14 4" xfId="23309"/>
    <cellStyle name="Comma 4 2 2 2 2 15" xfId="25119"/>
    <cellStyle name="Comma 4 2 2 2 2 15 2" xfId="44515"/>
    <cellStyle name="Comma 4 2 2 2 2 15 3" xfId="34829"/>
    <cellStyle name="Comma 4 2 2 2 2 16" xfId="36952"/>
    <cellStyle name="Comma 4 2 2 2 2 17" xfId="27266"/>
    <cellStyle name="Comma 4 2 2 2 2 18" xfId="46639"/>
    <cellStyle name="Comma 4 2 2 2 2 19" xfId="49444"/>
    <cellStyle name="Comma 4 2 2 2 2 2" xfId="118"/>
    <cellStyle name="Comma 4 2 2 2 2 2 10" xfId="3092"/>
    <cellStyle name="Comma 4 2 2 2 2 2 10 2" xfId="8715"/>
    <cellStyle name="Comma 4 2 2 2 2 2 10 2 2" xfId="17122"/>
    <cellStyle name="Comma 4 2 2 2 2 2 10 2 2 2" xfId="42467"/>
    <cellStyle name="Comma 4 2 2 2 2 2 10 2 3" xfId="32781"/>
    <cellStyle name="Comma 4 2 2 2 2 2 10 2 4" xfId="22724"/>
    <cellStyle name="Comma 4 2 2 2 2 2 10 2 5" xfId="57981"/>
    <cellStyle name="Comma 4 2 2 2 2 2 10 3" xfId="5910"/>
    <cellStyle name="Comma 4 2 2 2 2 2 10 3 2" xfId="14318"/>
    <cellStyle name="Comma 4 2 2 2 2 2 10 3 3" xfId="39663"/>
    <cellStyle name="Comma 4 2 2 2 2 2 10 4" xfId="11515"/>
    <cellStyle name="Comma 4 2 2 2 2 2 10 4 2" xfId="29977"/>
    <cellStyle name="Comma 4 2 2 2 2 2 10 5" xfId="49353"/>
    <cellStyle name="Comma 4 2 2 2 2 2 10 6" xfId="52155"/>
    <cellStyle name="Comma 4 2 2 2 2 2 10 7" xfId="19921"/>
    <cellStyle name="Comma 4 2 2 2 2 2 10 8" xfId="55178"/>
    <cellStyle name="Comma 4 2 2 2 2 2 11" xfId="6013"/>
    <cellStyle name="Comma 4 2 2 2 2 2 11 2" xfId="14420"/>
    <cellStyle name="Comma 4 2 2 2 2 2 11 2 2" xfId="39765"/>
    <cellStyle name="Comma 4 2 2 2 2 2 11 3" xfId="30079"/>
    <cellStyle name="Comma 4 2 2 2 2 2 11 4" xfId="20022"/>
    <cellStyle name="Comma 4 2 2 2 2 2 11 5" xfId="55279"/>
    <cellStyle name="Comma 4 2 2 2 2 2 12" xfId="3208"/>
    <cellStyle name="Comma 4 2 2 2 2 2 12 2" xfId="11616"/>
    <cellStyle name="Comma 4 2 2 2 2 2 12 2 2" xfId="42738"/>
    <cellStyle name="Comma 4 2 2 2 2 2 12 3" xfId="33052"/>
    <cellStyle name="Comma 4 2 2 2 2 2 12 4" xfId="22995"/>
    <cellStyle name="Comma 4 2 2 2 2 2 13" xfId="8820"/>
    <cellStyle name="Comma 4 2 2 2 2 2 13 2" xfId="43052"/>
    <cellStyle name="Comma 4 2 2 2 2 2 13 3" xfId="33366"/>
    <cellStyle name="Comma 4 2 2 2 2 2 13 4" xfId="23310"/>
    <cellStyle name="Comma 4 2 2 2 2 2 14" xfId="25120"/>
    <cellStyle name="Comma 4 2 2 2 2 2 14 2" xfId="44516"/>
    <cellStyle name="Comma 4 2 2 2 2 2 14 3" xfId="34830"/>
    <cellStyle name="Comma 4 2 2 2 2 2 15" xfId="36968"/>
    <cellStyle name="Comma 4 2 2 2 2 2 16" xfId="27282"/>
    <cellStyle name="Comma 4 2 2 2 2 2 17" xfId="46655"/>
    <cellStyle name="Comma 4 2 2 2 2 2 18" xfId="49460"/>
    <cellStyle name="Comma 4 2 2 2 2 2 19" xfId="17226"/>
    <cellStyle name="Comma 4 2 2 2 2 2 2" xfId="475"/>
    <cellStyle name="Comma 4 2 2 2 2 2 2 10" xfId="17562"/>
    <cellStyle name="Comma 4 2 2 2 2 2 2 11" xfId="52819"/>
    <cellStyle name="Comma 4 2 2 2 2 2 2 2" xfId="1088"/>
    <cellStyle name="Comma 4 2 2 2 2 2 2 2 2" xfId="6827"/>
    <cellStyle name="Comma 4 2 2 2 2 2 2 2 2 2" xfId="15234"/>
    <cellStyle name="Comma 4 2 2 2 2 2 2 2 2 2 2" xfId="46576"/>
    <cellStyle name="Comma 4 2 2 2 2 2 2 2 2 2 3" xfId="36890"/>
    <cellStyle name="Comma 4 2 2 2 2 2 2 2 2 2 4" xfId="27203"/>
    <cellStyle name="Comma 4 2 2 2 2 2 2 2 2 3" xfId="40579"/>
    <cellStyle name="Comma 4 2 2 2 2 2 2 2 2 4" xfId="30893"/>
    <cellStyle name="Comma 4 2 2 2 2 2 2 2 2 5" xfId="20836"/>
    <cellStyle name="Comma 4 2 2 2 2 2 2 2 2 6" xfId="56093"/>
    <cellStyle name="Comma 4 2 2 2 2 2 2 2 3" xfId="4022"/>
    <cellStyle name="Comma 4 2 2 2 2 2 2 2 3 2" xfId="12430"/>
    <cellStyle name="Comma 4 2 2 2 2 2 2 2 3 2 2" xfId="45376"/>
    <cellStyle name="Comma 4 2 2 2 2 2 2 2 3 3" xfId="35690"/>
    <cellStyle name="Comma 4 2 2 2 2 2 2 2 3 4" xfId="25986"/>
    <cellStyle name="Comma 4 2 2 2 2 2 2 2 4" xfId="9630"/>
    <cellStyle name="Comma 4 2 2 2 2 2 2 2 4 2" xfId="37778"/>
    <cellStyle name="Comma 4 2 2 2 2 2 2 2 5" xfId="28092"/>
    <cellStyle name="Comma 4 2 2 2 2 2 2 2 6" xfId="47467"/>
    <cellStyle name="Comma 4 2 2 2 2 2 2 2 7" xfId="50270"/>
    <cellStyle name="Comma 4 2 2 2 2 2 2 2 8" xfId="18036"/>
    <cellStyle name="Comma 4 2 2 2 2 2 2 2 9" xfId="53293"/>
    <cellStyle name="Comma 4 2 2 2 2 2 2 3" xfId="6352"/>
    <cellStyle name="Comma 4 2 2 2 2 2 2 3 2" xfId="14759"/>
    <cellStyle name="Comma 4 2 2 2 2 2 2 3 2 2" xfId="45983"/>
    <cellStyle name="Comma 4 2 2 2 2 2 2 3 2 3" xfId="36297"/>
    <cellStyle name="Comma 4 2 2 2 2 2 2 3 2 4" xfId="26609"/>
    <cellStyle name="Comma 4 2 2 2 2 2 2 3 3" xfId="40104"/>
    <cellStyle name="Comma 4 2 2 2 2 2 2 3 4" xfId="30418"/>
    <cellStyle name="Comma 4 2 2 2 2 2 2 3 5" xfId="20361"/>
    <cellStyle name="Comma 4 2 2 2 2 2 2 3 6" xfId="55618"/>
    <cellStyle name="Comma 4 2 2 2 2 2 2 4" xfId="3547"/>
    <cellStyle name="Comma 4 2 2 2 2 2 2 4 2" xfId="11955"/>
    <cellStyle name="Comma 4 2 2 2 2 2 2 4 2 2" xfId="43901"/>
    <cellStyle name="Comma 4 2 2 2 2 2 2 4 3" xfId="34215"/>
    <cellStyle name="Comma 4 2 2 2 2 2 2 4 4" xfId="24256"/>
    <cellStyle name="Comma 4 2 2 2 2 2 2 5" xfId="9156"/>
    <cellStyle name="Comma 4 2 2 2 2 2 2 5 2" xfId="44783"/>
    <cellStyle name="Comma 4 2 2 2 2 2 2 5 3" xfId="35097"/>
    <cellStyle name="Comma 4 2 2 2 2 2 2 5 4" xfId="25388"/>
    <cellStyle name="Comma 4 2 2 2 2 2 2 6" xfId="37304"/>
    <cellStyle name="Comma 4 2 2 2 2 2 2 7" xfId="27618"/>
    <cellStyle name="Comma 4 2 2 2 2 2 2 8" xfId="46991"/>
    <cellStyle name="Comma 4 2 2 2 2 2 2 9" xfId="49796"/>
    <cellStyle name="Comma 4 2 2 2 2 2 20" xfId="52426"/>
    <cellStyle name="Comma 4 2 2 2 2 2 21" xfId="52483"/>
    <cellStyle name="Comma 4 2 2 2 2 2 22" xfId="58085"/>
    <cellStyle name="Comma 4 2 2 2 2 2 3" xfId="713"/>
    <cellStyle name="Comma 4 2 2 2 2 2 3 10" xfId="17664"/>
    <cellStyle name="Comma 4 2 2 2 2 2 3 11" xfId="52921"/>
    <cellStyle name="Comma 4 2 2 2 2 2 3 2" xfId="1164"/>
    <cellStyle name="Comma 4 2 2 2 2 2 3 2 2" xfId="6903"/>
    <cellStyle name="Comma 4 2 2 2 2 2 3 2 2 2" xfId="15310"/>
    <cellStyle name="Comma 4 2 2 2 2 2 3 2 2 2 2" xfId="40655"/>
    <cellStyle name="Comma 4 2 2 2 2 2 3 2 2 3" xfId="30969"/>
    <cellStyle name="Comma 4 2 2 2 2 2 3 2 2 4" xfId="20912"/>
    <cellStyle name="Comma 4 2 2 2 2 2 3 2 2 5" xfId="56169"/>
    <cellStyle name="Comma 4 2 2 2 2 2 3 2 3" xfId="4098"/>
    <cellStyle name="Comma 4 2 2 2 2 2 3 2 3 2" xfId="12506"/>
    <cellStyle name="Comma 4 2 2 2 2 2 3 2 3 2 2" xfId="46315"/>
    <cellStyle name="Comma 4 2 2 2 2 2 3 2 3 3" xfId="36629"/>
    <cellStyle name="Comma 4 2 2 2 2 2 3 2 3 4" xfId="26942"/>
    <cellStyle name="Comma 4 2 2 2 2 2 3 2 4" xfId="9706"/>
    <cellStyle name="Comma 4 2 2 2 2 2 3 2 4 2" xfId="37854"/>
    <cellStyle name="Comma 4 2 2 2 2 2 3 2 5" xfId="28168"/>
    <cellStyle name="Comma 4 2 2 2 2 2 3 2 6" xfId="47543"/>
    <cellStyle name="Comma 4 2 2 2 2 2 3 2 7" xfId="50346"/>
    <cellStyle name="Comma 4 2 2 2 2 2 3 2 8" xfId="18112"/>
    <cellStyle name="Comma 4 2 2 2 2 2 3 2 9" xfId="53369"/>
    <cellStyle name="Comma 4 2 2 2 2 2 3 3" xfId="6454"/>
    <cellStyle name="Comma 4 2 2 2 2 2 3 3 2" xfId="14861"/>
    <cellStyle name="Comma 4 2 2 2 2 2 3 3 2 2" xfId="40206"/>
    <cellStyle name="Comma 4 2 2 2 2 2 3 3 3" xfId="30520"/>
    <cellStyle name="Comma 4 2 2 2 2 2 3 3 4" xfId="20463"/>
    <cellStyle name="Comma 4 2 2 2 2 2 3 3 5" xfId="55720"/>
    <cellStyle name="Comma 4 2 2 2 2 2 3 4" xfId="3649"/>
    <cellStyle name="Comma 4 2 2 2 2 2 3 4 2" xfId="12057"/>
    <cellStyle name="Comma 4 2 2 2 2 2 3 4 2 2" xfId="43902"/>
    <cellStyle name="Comma 4 2 2 2 2 2 3 4 3" xfId="34216"/>
    <cellStyle name="Comma 4 2 2 2 2 2 3 4 4" xfId="24257"/>
    <cellStyle name="Comma 4 2 2 2 2 2 3 5" xfId="9258"/>
    <cellStyle name="Comma 4 2 2 2 2 2 3 5 2" xfId="45115"/>
    <cellStyle name="Comma 4 2 2 2 2 2 3 5 3" xfId="35429"/>
    <cellStyle name="Comma 4 2 2 2 2 2 3 5 4" xfId="25724"/>
    <cellStyle name="Comma 4 2 2 2 2 2 3 6" xfId="37406"/>
    <cellStyle name="Comma 4 2 2 2 2 2 3 7" xfId="27720"/>
    <cellStyle name="Comma 4 2 2 2 2 2 3 8" xfId="47094"/>
    <cellStyle name="Comma 4 2 2 2 2 2 3 9" xfId="49898"/>
    <cellStyle name="Comma 4 2 2 2 2 2 4" xfId="766"/>
    <cellStyle name="Comma 4 2 2 2 2 2 4 10" xfId="52973"/>
    <cellStyle name="Comma 4 2 2 2 2 2 4 2" xfId="1214"/>
    <cellStyle name="Comma 4 2 2 2 2 2 4 2 2" xfId="6953"/>
    <cellStyle name="Comma 4 2 2 2 2 2 4 2 2 2" xfId="15360"/>
    <cellStyle name="Comma 4 2 2 2 2 2 4 2 2 2 2" xfId="40705"/>
    <cellStyle name="Comma 4 2 2 2 2 2 4 2 2 3" xfId="31019"/>
    <cellStyle name="Comma 4 2 2 2 2 2 4 2 2 4" xfId="20962"/>
    <cellStyle name="Comma 4 2 2 2 2 2 4 2 2 5" xfId="56219"/>
    <cellStyle name="Comma 4 2 2 2 2 2 4 2 3" xfId="4148"/>
    <cellStyle name="Comma 4 2 2 2 2 2 4 2 3 2" xfId="12556"/>
    <cellStyle name="Comma 4 2 2 2 2 2 4 2 3 3" xfId="37904"/>
    <cellStyle name="Comma 4 2 2 2 2 2 4 2 4" xfId="9756"/>
    <cellStyle name="Comma 4 2 2 2 2 2 4 2 4 2" xfId="28218"/>
    <cellStyle name="Comma 4 2 2 2 2 2 4 2 5" xfId="47593"/>
    <cellStyle name="Comma 4 2 2 2 2 2 4 2 6" xfId="50396"/>
    <cellStyle name="Comma 4 2 2 2 2 2 4 2 7" xfId="18162"/>
    <cellStyle name="Comma 4 2 2 2 2 2 4 2 8" xfId="53419"/>
    <cellStyle name="Comma 4 2 2 2 2 2 4 3" xfId="6506"/>
    <cellStyle name="Comma 4 2 2 2 2 2 4 3 2" xfId="14913"/>
    <cellStyle name="Comma 4 2 2 2 2 2 4 3 2 2" xfId="40258"/>
    <cellStyle name="Comma 4 2 2 2 2 2 4 3 3" xfId="30572"/>
    <cellStyle name="Comma 4 2 2 2 2 2 4 3 4" xfId="20515"/>
    <cellStyle name="Comma 4 2 2 2 2 2 4 3 5" xfId="55772"/>
    <cellStyle name="Comma 4 2 2 2 2 2 4 4" xfId="3701"/>
    <cellStyle name="Comma 4 2 2 2 2 2 4 4 2" xfId="12109"/>
    <cellStyle name="Comma 4 2 2 2 2 2 4 4 2 2" xfId="45723"/>
    <cellStyle name="Comma 4 2 2 2 2 2 4 4 3" xfId="36037"/>
    <cellStyle name="Comma 4 2 2 2 2 2 4 4 4" xfId="26349"/>
    <cellStyle name="Comma 4 2 2 2 2 2 4 5" xfId="9310"/>
    <cellStyle name="Comma 4 2 2 2 2 2 4 5 2" xfId="37458"/>
    <cellStyle name="Comma 4 2 2 2 2 2 4 6" xfId="27772"/>
    <cellStyle name="Comma 4 2 2 2 2 2 4 7" xfId="47147"/>
    <cellStyle name="Comma 4 2 2 2 2 2 4 8" xfId="49950"/>
    <cellStyle name="Comma 4 2 2 2 2 2 4 9" xfId="17716"/>
    <cellStyle name="Comma 4 2 2 2 2 2 5" xfId="817"/>
    <cellStyle name="Comma 4 2 2 2 2 2 5 2" xfId="1265"/>
    <cellStyle name="Comma 4 2 2 2 2 2 5 2 2" xfId="7004"/>
    <cellStyle name="Comma 4 2 2 2 2 2 5 2 2 2" xfId="15411"/>
    <cellStyle name="Comma 4 2 2 2 2 2 5 2 2 2 2" xfId="40756"/>
    <cellStyle name="Comma 4 2 2 2 2 2 5 2 2 3" xfId="31070"/>
    <cellStyle name="Comma 4 2 2 2 2 2 5 2 2 4" xfId="21013"/>
    <cellStyle name="Comma 4 2 2 2 2 2 5 2 2 5" xfId="56270"/>
    <cellStyle name="Comma 4 2 2 2 2 2 5 2 3" xfId="4199"/>
    <cellStyle name="Comma 4 2 2 2 2 2 5 2 3 2" xfId="12607"/>
    <cellStyle name="Comma 4 2 2 2 2 2 5 2 3 3" xfId="37955"/>
    <cellStyle name="Comma 4 2 2 2 2 2 5 2 4" xfId="9807"/>
    <cellStyle name="Comma 4 2 2 2 2 2 5 2 4 2" xfId="28269"/>
    <cellStyle name="Comma 4 2 2 2 2 2 5 2 5" xfId="47644"/>
    <cellStyle name="Comma 4 2 2 2 2 2 5 2 6" xfId="50447"/>
    <cellStyle name="Comma 4 2 2 2 2 2 5 2 7" xfId="18213"/>
    <cellStyle name="Comma 4 2 2 2 2 2 5 2 8" xfId="53470"/>
    <cellStyle name="Comma 4 2 2 2 2 2 5 3" xfId="6557"/>
    <cellStyle name="Comma 4 2 2 2 2 2 5 3 2" xfId="14964"/>
    <cellStyle name="Comma 4 2 2 2 2 2 5 3 2 2" xfId="40309"/>
    <cellStyle name="Comma 4 2 2 2 2 2 5 3 3" xfId="30623"/>
    <cellStyle name="Comma 4 2 2 2 2 2 5 3 4" xfId="20566"/>
    <cellStyle name="Comma 4 2 2 2 2 2 5 3 5" xfId="55823"/>
    <cellStyle name="Comma 4 2 2 2 2 2 5 4" xfId="3752"/>
    <cellStyle name="Comma 4 2 2 2 2 2 5 4 2" xfId="12160"/>
    <cellStyle name="Comma 4 2 2 2 2 2 5 4 3" xfId="37509"/>
    <cellStyle name="Comma 4 2 2 2 2 2 5 5" xfId="9361"/>
    <cellStyle name="Comma 4 2 2 2 2 2 5 5 2" xfId="27823"/>
    <cellStyle name="Comma 4 2 2 2 2 2 5 6" xfId="47198"/>
    <cellStyle name="Comma 4 2 2 2 2 2 5 7" xfId="50001"/>
    <cellStyle name="Comma 4 2 2 2 2 2 5 8" xfId="17767"/>
    <cellStyle name="Comma 4 2 2 2 2 2 5 9" xfId="53024"/>
    <cellStyle name="Comma 4 2 2 2 2 2 6" xfId="474"/>
    <cellStyle name="Comma 4 2 2 2 2 2 6 2" xfId="1701"/>
    <cellStyle name="Comma 4 2 2 2 2 2 6 2 2" xfId="7396"/>
    <cellStyle name="Comma 4 2 2 2 2 2 6 2 2 2" xfId="15803"/>
    <cellStyle name="Comma 4 2 2 2 2 2 6 2 2 2 2" xfId="41148"/>
    <cellStyle name="Comma 4 2 2 2 2 2 6 2 2 3" xfId="31462"/>
    <cellStyle name="Comma 4 2 2 2 2 2 6 2 2 4" xfId="21405"/>
    <cellStyle name="Comma 4 2 2 2 2 2 6 2 2 5" xfId="56662"/>
    <cellStyle name="Comma 4 2 2 2 2 2 6 2 3" xfId="4591"/>
    <cellStyle name="Comma 4 2 2 2 2 2 6 2 3 2" xfId="12999"/>
    <cellStyle name="Comma 4 2 2 2 2 2 6 2 3 3" xfId="38347"/>
    <cellStyle name="Comma 4 2 2 2 2 2 6 2 4" xfId="10199"/>
    <cellStyle name="Comma 4 2 2 2 2 2 6 2 4 2" xfId="28661"/>
    <cellStyle name="Comma 4 2 2 2 2 2 6 2 5" xfId="48036"/>
    <cellStyle name="Comma 4 2 2 2 2 2 6 2 6" xfId="50839"/>
    <cellStyle name="Comma 4 2 2 2 2 2 6 2 7" xfId="18605"/>
    <cellStyle name="Comma 4 2 2 2 2 2 6 2 8" xfId="53862"/>
    <cellStyle name="Comma 4 2 2 2 2 2 6 3" xfId="6351"/>
    <cellStyle name="Comma 4 2 2 2 2 2 6 3 2" xfId="14758"/>
    <cellStyle name="Comma 4 2 2 2 2 2 6 3 2 2" xfId="40103"/>
    <cellStyle name="Comma 4 2 2 2 2 2 6 3 3" xfId="30417"/>
    <cellStyle name="Comma 4 2 2 2 2 2 6 3 4" xfId="20360"/>
    <cellStyle name="Comma 4 2 2 2 2 2 6 3 5" xfId="55617"/>
    <cellStyle name="Comma 4 2 2 2 2 2 6 4" xfId="3546"/>
    <cellStyle name="Comma 4 2 2 2 2 2 6 4 2" xfId="11954"/>
    <cellStyle name="Comma 4 2 2 2 2 2 6 4 3" xfId="37303"/>
    <cellStyle name="Comma 4 2 2 2 2 2 6 5" xfId="9155"/>
    <cellStyle name="Comma 4 2 2 2 2 2 6 5 2" xfId="27617"/>
    <cellStyle name="Comma 4 2 2 2 2 2 6 6" xfId="46990"/>
    <cellStyle name="Comma 4 2 2 2 2 2 6 7" xfId="49795"/>
    <cellStyle name="Comma 4 2 2 2 2 2 6 8" xfId="17561"/>
    <cellStyle name="Comma 4 2 2 2 2 2 6 9" xfId="52818"/>
    <cellStyle name="Comma 4 2 2 2 2 2 7" xfId="1087"/>
    <cellStyle name="Comma 4 2 2 2 2 2 7 2" xfId="6826"/>
    <cellStyle name="Comma 4 2 2 2 2 2 7 2 2" xfId="15233"/>
    <cellStyle name="Comma 4 2 2 2 2 2 7 2 2 2" xfId="40578"/>
    <cellStyle name="Comma 4 2 2 2 2 2 7 2 3" xfId="30892"/>
    <cellStyle name="Comma 4 2 2 2 2 2 7 2 4" xfId="20835"/>
    <cellStyle name="Comma 4 2 2 2 2 2 7 2 5" xfId="56092"/>
    <cellStyle name="Comma 4 2 2 2 2 2 7 3" xfId="4021"/>
    <cellStyle name="Comma 4 2 2 2 2 2 7 3 2" xfId="12429"/>
    <cellStyle name="Comma 4 2 2 2 2 2 7 3 3" xfId="37777"/>
    <cellStyle name="Comma 4 2 2 2 2 2 7 4" xfId="9629"/>
    <cellStyle name="Comma 4 2 2 2 2 2 7 4 2" xfId="28091"/>
    <cellStyle name="Comma 4 2 2 2 2 2 7 5" xfId="47466"/>
    <cellStyle name="Comma 4 2 2 2 2 2 7 6" xfId="50269"/>
    <cellStyle name="Comma 4 2 2 2 2 2 7 7" xfId="18035"/>
    <cellStyle name="Comma 4 2 2 2 2 2 7 8" xfId="53292"/>
    <cellStyle name="Comma 4 2 2 2 2 2 8" xfId="2172"/>
    <cellStyle name="Comma 4 2 2 2 2 2 8 2" xfId="7826"/>
    <cellStyle name="Comma 4 2 2 2 2 2 8 2 2" xfId="16233"/>
    <cellStyle name="Comma 4 2 2 2 2 2 8 2 2 2" xfId="41578"/>
    <cellStyle name="Comma 4 2 2 2 2 2 8 2 3" xfId="31892"/>
    <cellStyle name="Comma 4 2 2 2 2 2 8 2 4" xfId="21835"/>
    <cellStyle name="Comma 4 2 2 2 2 2 8 2 5" xfId="57092"/>
    <cellStyle name="Comma 4 2 2 2 2 2 8 3" xfId="5021"/>
    <cellStyle name="Comma 4 2 2 2 2 2 8 3 2" xfId="13429"/>
    <cellStyle name="Comma 4 2 2 2 2 2 8 3 3" xfId="38777"/>
    <cellStyle name="Comma 4 2 2 2 2 2 8 4" xfId="10629"/>
    <cellStyle name="Comma 4 2 2 2 2 2 8 4 2" xfId="29091"/>
    <cellStyle name="Comma 4 2 2 2 2 2 8 5" xfId="48466"/>
    <cellStyle name="Comma 4 2 2 2 2 2 8 6" xfId="51269"/>
    <cellStyle name="Comma 4 2 2 2 2 2 8 7" xfId="19035"/>
    <cellStyle name="Comma 4 2 2 2 2 2 8 8" xfId="54292"/>
    <cellStyle name="Comma 4 2 2 2 2 2 9" xfId="2664"/>
    <cellStyle name="Comma 4 2 2 2 2 2 9 2" xfId="8287"/>
    <cellStyle name="Comma 4 2 2 2 2 2 9 2 2" xfId="16694"/>
    <cellStyle name="Comma 4 2 2 2 2 2 9 2 2 2" xfId="42039"/>
    <cellStyle name="Comma 4 2 2 2 2 2 9 2 3" xfId="32353"/>
    <cellStyle name="Comma 4 2 2 2 2 2 9 2 4" xfId="22296"/>
    <cellStyle name="Comma 4 2 2 2 2 2 9 2 5" xfId="57553"/>
    <cellStyle name="Comma 4 2 2 2 2 2 9 3" xfId="5482"/>
    <cellStyle name="Comma 4 2 2 2 2 2 9 3 2" xfId="13890"/>
    <cellStyle name="Comma 4 2 2 2 2 2 9 3 3" xfId="39235"/>
    <cellStyle name="Comma 4 2 2 2 2 2 9 4" xfId="11087"/>
    <cellStyle name="Comma 4 2 2 2 2 2 9 4 2" xfId="29549"/>
    <cellStyle name="Comma 4 2 2 2 2 2 9 5" xfId="48925"/>
    <cellStyle name="Comma 4 2 2 2 2 2 9 6" xfId="51727"/>
    <cellStyle name="Comma 4 2 2 2 2 2 9 7" xfId="19493"/>
    <cellStyle name="Comma 4 2 2 2 2 2 9 8" xfId="54750"/>
    <cellStyle name="Comma 4 2 2 2 2 20" xfId="17210"/>
    <cellStyle name="Comma 4 2 2 2 2 21" xfId="52425"/>
    <cellStyle name="Comma 4 2 2 2 2 22" xfId="52467"/>
    <cellStyle name="Comma 4 2 2 2 2 23" xfId="58062"/>
    <cellStyle name="Comma 4 2 2 2 2 24" xfId="58114"/>
    <cellStyle name="Comma 4 2 2 2 2 3" xfId="476"/>
    <cellStyle name="Comma 4 2 2 2 2 3 10" xfId="17563"/>
    <cellStyle name="Comma 4 2 2 2 2 3 11" xfId="52820"/>
    <cellStyle name="Comma 4 2 2 2 2 3 2" xfId="1089"/>
    <cellStyle name="Comma 4 2 2 2 2 3 2 2" xfId="6828"/>
    <cellStyle name="Comma 4 2 2 2 2 3 2 2 2" xfId="15235"/>
    <cellStyle name="Comma 4 2 2 2 2 3 2 2 2 2" xfId="46575"/>
    <cellStyle name="Comma 4 2 2 2 2 3 2 2 2 3" xfId="36889"/>
    <cellStyle name="Comma 4 2 2 2 2 3 2 2 2 4" xfId="27202"/>
    <cellStyle name="Comma 4 2 2 2 2 3 2 2 3" xfId="40580"/>
    <cellStyle name="Comma 4 2 2 2 2 3 2 2 4" xfId="30894"/>
    <cellStyle name="Comma 4 2 2 2 2 3 2 2 5" xfId="20837"/>
    <cellStyle name="Comma 4 2 2 2 2 3 2 2 6" xfId="56094"/>
    <cellStyle name="Comma 4 2 2 2 2 3 2 3" xfId="4023"/>
    <cellStyle name="Comma 4 2 2 2 2 3 2 3 2" xfId="12431"/>
    <cellStyle name="Comma 4 2 2 2 2 3 2 3 2 2" xfId="45375"/>
    <cellStyle name="Comma 4 2 2 2 2 3 2 3 3" xfId="35689"/>
    <cellStyle name="Comma 4 2 2 2 2 3 2 3 4" xfId="25985"/>
    <cellStyle name="Comma 4 2 2 2 2 3 2 4" xfId="9631"/>
    <cellStyle name="Comma 4 2 2 2 2 3 2 4 2" xfId="37779"/>
    <cellStyle name="Comma 4 2 2 2 2 3 2 5" xfId="28093"/>
    <cellStyle name="Comma 4 2 2 2 2 3 2 6" xfId="47468"/>
    <cellStyle name="Comma 4 2 2 2 2 3 2 7" xfId="50271"/>
    <cellStyle name="Comma 4 2 2 2 2 3 2 8" xfId="18037"/>
    <cellStyle name="Comma 4 2 2 2 2 3 2 9" xfId="53294"/>
    <cellStyle name="Comma 4 2 2 2 2 3 3" xfId="6353"/>
    <cellStyle name="Comma 4 2 2 2 2 3 3 2" xfId="14760"/>
    <cellStyle name="Comma 4 2 2 2 2 3 3 2 2" xfId="45982"/>
    <cellStyle name="Comma 4 2 2 2 2 3 3 2 3" xfId="36296"/>
    <cellStyle name="Comma 4 2 2 2 2 3 3 2 4" xfId="26608"/>
    <cellStyle name="Comma 4 2 2 2 2 3 3 3" xfId="40105"/>
    <cellStyle name="Comma 4 2 2 2 2 3 3 4" xfId="30419"/>
    <cellStyle name="Comma 4 2 2 2 2 3 3 5" xfId="20362"/>
    <cellStyle name="Comma 4 2 2 2 2 3 3 6" xfId="55619"/>
    <cellStyle name="Comma 4 2 2 2 2 3 4" xfId="3548"/>
    <cellStyle name="Comma 4 2 2 2 2 3 4 2" xfId="11956"/>
    <cellStyle name="Comma 4 2 2 2 2 3 4 2 2" xfId="43903"/>
    <cellStyle name="Comma 4 2 2 2 2 3 4 3" xfId="34217"/>
    <cellStyle name="Comma 4 2 2 2 2 3 4 4" xfId="24258"/>
    <cellStyle name="Comma 4 2 2 2 2 3 5" xfId="9157"/>
    <cellStyle name="Comma 4 2 2 2 2 3 5 2" xfId="44782"/>
    <cellStyle name="Comma 4 2 2 2 2 3 5 3" xfId="35096"/>
    <cellStyle name="Comma 4 2 2 2 2 3 5 4" xfId="25387"/>
    <cellStyle name="Comma 4 2 2 2 2 3 6" xfId="37305"/>
    <cellStyle name="Comma 4 2 2 2 2 3 7" xfId="27619"/>
    <cellStyle name="Comma 4 2 2 2 2 3 8" xfId="46992"/>
    <cellStyle name="Comma 4 2 2 2 2 3 9" xfId="49797"/>
    <cellStyle name="Comma 4 2 2 2 2 4" xfId="693"/>
    <cellStyle name="Comma 4 2 2 2 2 4 10" xfId="17645"/>
    <cellStyle name="Comma 4 2 2 2 2 4 11" xfId="52902"/>
    <cellStyle name="Comma 4 2 2 2 2 4 2" xfId="1145"/>
    <cellStyle name="Comma 4 2 2 2 2 4 2 2" xfId="6884"/>
    <cellStyle name="Comma 4 2 2 2 2 4 2 2 2" xfId="15291"/>
    <cellStyle name="Comma 4 2 2 2 2 4 2 2 2 2" xfId="40636"/>
    <cellStyle name="Comma 4 2 2 2 2 4 2 2 3" xfId="30950"/>
    <cellStyle name="Comma 4 2 2 2 2 4 2 2 4" xfId="20893"/>
    <cellStyle name="Comma 4 2 2 2 2 4 2 2 5" xfId="56150"/>
    <cellStyle name="Comma 4 2 2 2 2 4 2 3" xfId="4079"/>
    <cellStyle name="Comma 4 2 2 2 2 4 2 3 2" xfId="12487"/>
    <cellStyle name="Comma 4 2 2 2 2 4 2 3 2 2" xfId="46314"/>
    <cellStyle name="Comma 4 2 2 2 2 4 2 3 3" xfId="36628"/>
    <cellStyle name="Comma 4 2 2 2 2 4 2 3 4" xfId="26941"/>
    <cellStyle name="Comma 4 2 2 2 2 4 2 4" xfId="9687"/>
    <cellStyle name="Comma 4 2 2 2 2 4 2 4 2" xfId="37835"/>
    <cellStyle name="Comma 4 2 2 2 2 4 2 5" xfId="28149"/>
    <cellStyle name="Comma 4 2 2 2 2 4 2 6" xfId="47524"/>
    <cellStyle name="Comma 4 2 2 2 2 4 2 7" xfId="50327"/>
    <cellStyle name="Comma 4 2 2 2 2 4 2 8" xfId="18093"/>
    <cellStyle name="Comma 4 2 2 2 2 4 2 9" xfId="53350"/>
    <cellStyle name="Comma 4 2 2 2 2 4 3" xfId="6435"/>
    <cellStyle name="Comma 4 2 2 2 2 4 3 2" xfId="14842"/>
    <cellStyle name="Comma 4 2 2 2 2 4 3 2 2" xfId="40187"/>
    <cellStyle name="Comma 4 2 2 2 2 4 3 3" xfId="30501"/>
    <cellStyle name="Comma 4 2 2 2 2 4 3 4" xfId="20444"/>
    <cellStyle name="Comma 4 2 2 2 2 4 3 5" xfId="55701"/>
    <cellStyle name="Comma 4 2 2 2 2 4 4" xfId="3630"/>
    <cellStyle name="Comma 4 2 2 2 2 4 4 2" xfId="12038"/>
    <cellStyle name="Comma 4 2 2 2 2 4 4 2 2" xfId="43904"/>
    <cellStyle name="Comma 4 2 2 2 2 4 4 3" xfId="34218"/>
    <cellStyle name="Comma 4 2 2 2 2 4 4 4" xfId="24259"/>
    <cellStyle name="Comma 4 2 2 2 2 4 5" xfId="9239"/>
    <cellStyle name="Comma 4 2 2 2 2 4 5 2" xfId="45114"/>
    <cellStyle name="Comma 4 2 2 2 2 4 5 3" xfId="35428"/>
    <cellStyle name="Comma 4 2 2 2 2 4 5 4" xfId="25723"/>
    <cellStyle name="Comma 4 2 2 2 2 4 6" xfId="37387"/>
    <cellStyle name="Comma 4 2 2 2 2 4 7" xfId="27701"/>
    <cellStyle name="Comma 4 2 2 2 2 4 8" xfId="47075"/>
    <cellStyle name="Comma 4 2 2 2 2 4 9" xfId="49879"/>
    <cellStyle name="Comma 4 2 2 2 2 5" xfId="750"/>
    <cellStyle name="Comma 4 2 2 2 2 5 10" xfId="17700"/>
    <cellStyle name="Comma 4 2 2 2 2 5 11" xfId="52957"/>
    <cellStyle name="Comma 4 2 2 2 2 5 2" xfId="1198"/>
    <cellStyle name="Comma 4 2 2 2 2 5 2 2" xfId="6937"/>
    <cellStyle name="Comma 4 2 2 2 2 5 2 2 2" xfId="15344"/>
    <cellStyle name="Comma 4 2 2 2 2 5 2 2 2 2" xfId="40689"/>
    <cellStyle name="Comma 4 2 2 2 2 5 2 2 3" xfId="31003"/>
    <cellStyle name="Comma 4 2 2 2 2 5 2 2 4" xfId="20946"/>
    <cellStyle name="Comma 4 2 2 2 2 5 2 2 5" xfId="56203"/>
    <cellStyle name="Comma 4 2 2 2 2 5 2 3" xfId="4132"/>
    <cellStyle name="Comma 4 2 2 2 2 5 2 3 2" xfId="12540"/>
    <cellStyle name="Comma 4 2 2 2 2 5 2 3 3" xfId="37888"/>
    <cellStyle name="Comma 4 2 2 2 2 5 2 4" xfId="9740"/>
    <cellStyle name="Comma 4 2 2 2 2 5 2 4 2" xfId="28202"/>
    <cellStyle name="Comma 4 2 2 2 2 5 2 5" xfId="47577"/>
    <cellStyle name="Comma 4 2 2 2 2 5 2 6" xfId="50380"/>
    <cellStyle name="Comma 4 2 2 2 2 5 2 7" xfId="18146"/>
    <cellStyle name="Comma 4 2 2 2 2 5 2 8" xfId="53403"/>
    <cellStyle name="Comma 4 2 2 2 2 5 3" xfId="6490"/>
    <cellStyle name="Comma 4 2 2 2 2 5 3 2" xfId="14897"/>
    <cellStyle name="Comma 4 2 2 2 2 5 3 2 2" xfId="40242"/>
    <cellStyle name="Comma 4 2 2 2 2 5 3 3" xfId="30556"/>
    <cellStyle name="Comma 4 2 2 2 2 5 3 4" xfId="20499"/>
    <cellStyle name="Comma 4 2 2 2 2 5 3 5" xfId="55756"/>
    <cellStyle name="Comma 4 2 2 2 2 5 4" xfId="3685"/>
    <cellStyle name="Comma 4 2 2 2 2 5 4 2" xfId="12093"/>
    <cellStyle name="Comma 4 2 2 2 2 5 4 2 2" xfId="43905"/>
    <cellStyle name="Comma 4 2 2 2 2 5 4 3" xfId="34219"/>
    <cellStyle name="Comma 4 2 2 2 2 5 4 4" xfId="24260"/>
    <cellStyle name="Comma 4 2 2 2 2 5 5" xfId="9294"/>
    <cellStyle name="Comma 4 2 2 2 2 5 5 2" xfId="45722"/>
    <cellStyle name="Comma 4 2 2 2 2 5 5 3" xfId="36036"/>
    <cellStyle name="Comma 4 2 2 2 2 5 5 4" xfId="26348"/>
    <cellStyle name="Comma 4 2 2 2 2 5 6" xfId="37442"/>
    <cellStyle name="Comma 4 2 2 2 2 5 7" xfId="27756"/>
    <cellStyle name="Comma 4 2 2 2 2 5 8" xfId="47131"/>
    <cellStyle name="Comma 4 2 2 2 2 5 9" xfId="49934"/>
    <cellStyle name="Comma 4 2 2 2 2 6" xfId="800"/>
    <cellStyle name="Comma 4 2 2 2 2 6 2" xfId="1248"/>
    <cellStyle name="Comma 4 2 2 2 2 6 2 2" xfId="6987"/>
    <cellStyle name="Comma 4 2 2 2 2 6 2 2 2" xfId="15394"/>
    <cellStyle name="Comma 4 2 2 2 2 6 2 2 2 2" xfId="40739"/>
    <cellStyle name="Comma 4 2 2 2 2 6 2 2 3" xfId="31053"/>
    <cellStyle name="Comma 4 2 2 2 2 6 2 2 4" xfId="20996"/>
    <cellStyle name="Comma 4 2 2 2 2 6 2 2 5" xfId="56253"/>
    <cellStyle name="Comma 4 2 2 2 2 6 2 3" xfId="4182"/>
    <cellStyle name="Comma 4 2 2 2 2 6 2 3 2" xfId="12590"/>
    <cellStyle name="Comma 4 2 2 2 2 6 2 3 3" xfId="37938"/>
    <cellStyle name="Comma 4 2 2 2 2 6 2 4" xfId="9790"/>
    <cellStyle name="Comma 4 2 2 2 2 6 2 4 2" xfId="28252"/>
    <cellStyle name="Comma 4 2 2 2 2 6 2 5" xfId="47627"/>
    <cellStyle name="Comma 4 2 2 2 2 6 2 6" xfId="50430"/>
    <cellStyle name="Comma 4 2 2 2 2 6 2 7" xfId="18196"/>
    <cellStyle name="Comma 4 2 2 2 2 6 2 8" xfId="53453"/>
    <cellStyle name="Comma 4 2 2 2 2 6 3" xfId="6540"/>
    <cellStyle name="Comma 4 2 2 2 2 6 3 2" xfId="14947"/>
    <cellStyle name="Comma 4 2 2 2 2 6 3 2 2" xfId="40292"/>
    <cellStyle name="Comma 4 2 2 2 2 6 3 3" xfId="30606"/>
    <cellStyle name="Comma 4 2 2 2 2 6 3 4" xfId="20549"/>
    <cellStyle name="Comma 4 2 2 2 2 6 3 5" xfId="55806"/>
    <cellStyle name="Comma 4 2 2 2 2 6 4" xfId="3735"/>
    <cellStyle name="Comma 4 2 2 2 2 6 4 2" xfId="12143"/>
    <cellStyle name="Comma 4 2 2 2 2 6 4 3" xfId="37492"/>
    <cellStyle name="Comma 4 2 2 2 2 6 5" xfId="9344"/>
    <cellStyle name="Comma 4 2 2 2 2 6 5 2" xfId="27806"/>
    <cellStyle name="Comma 4 2 2 2 2 6 6" xfId="47181"/>
    <cellStyle name="Comma 4 2 2 2 2 6 7" xfId="49984"/>
    <cellStyle name="Comma 4 2 2 2 2 6 8" xfId="17750"/>
    <cellStyle name="Comma 4 2 2 2 2 6 9" xfId="53007"/>
    <cellStyle name="Comma 4 2 2 2 2 7" xfId="473"/>
    <cellStyle name="Comma 4 2 2 2 2 7 2" xfId="1700"/>
    <cellStyle name="Comma 4 2 2 2 2 7 2 2" xfId="7395"/>
    <cellStyle name="Comma 4 2 2 2 2 7 2 2 2" xfId="15802"/>
    <cellStyle name="Comma 4 2 2 2 2 7 2 2 2 2" xfId="41147"/>
    <cellStyle name="Comma 4 2 2 2 2 7 2 2 3" xfId="31461"/>
    <cellStyle name="Comma 4 2 2 2 2 7 2 2 4" xfId="21404"/>
    <cellStyle name="Comma 4 2 2 2 2 7 2 2 5" xfId="56661"/>
    <cellStyle name="Comma 4 2 2 2 2 7 2 3" xfId="4590"/>
    <cellStyle name="Comma 4 2 2 2 2 7 2 3 2" xfId="12998"/>
    <cellStyle name="Comma 4 2 2 2 2 7 2 3 3" xfId="38346"/>
    <cellStyle name="Comma 4 2 2 2 2 7 2 4" xfId="10198"/>
    <cellStyle name="Comma 4 2 2 2 2 7 2 4 2" xfId="28660"/>
    <cellStyle name="Comma 4 2 2 2 2 7 2 5" xfId="48035"/>
    <cellStyle name="Comma 4 2 2 2 2 7 2 6" xfId="50838"/>
    <cellStyle name="Comma 4 2 2 2 2 7 2 7" xfId="18604"/>
    <cellStyle name="Comma 4 2 2 2 2 7 2 8" xfId="53861"/>
    <cellStyle name="Comma 4 2 2 2 2 7 3" xfId="6350"/>
    <cellStyle name="Comma 4 2 2 2 2 7 3 2" xfId="14757"/>
    <cellStyle name="Comma 4 2 2 2 2 7 3 2 2" xfId="40102"/>
    <cellStyle name="Comma 4 2 2 2 2 7 3 3" xfId="30416"/>
    <cellStyle name="Comma 4 2 2 2 2 7 3 4" xfId="20359"/>
    <cellStyle name="Comma 4 2 2 2 2 7 3 5" xfId="55616"/>
    <cellStyle name="Comma 4 2 2 2 2 7 4" xfId="3545"/>
    <cellStyle name="Comma 4 2 2 2 2 7 4 2" xfId="11953"/>
    <cellStyle name="Comma 4 2 2 2 2 7 4 3" xfId="37302"/>
    <cellStyle name="Comma 4 2 2 2 2 7 5" xfId="9154"/>
    <cellStyle name="Comma 4 2 2 2 2 7 5 2" xfId="27616"/>
    <cellStyle name="Comma 4 2 2 2 2 7 6" xfId="46989"/>
    <cellStyle name="Comma 4 2 2 2 2 7 7" xfId="49794"/>
    <cellStyle name="Comma 4 2 2 2 2 7 8" xfId="17560"/>
    <cellStyle name="Comma 4 2 2 2 2 7 9" xfId="52817"/>
    <cellStyle name="Comma 4 2 2 2 2 8" xfId="1086"/>
    <cellStyle name="Comma 4 2 2 2 2 8 2" xfId="6825"/>
    <cellStyle name="Comma 4 2 2 2 2 8 2 2" xfId="15232"/>
    <cellStyle name="Comma 4 2 2 2 2 8 2 2 2" xfId="40577"/>
    <cellStyle name="Comma 4 2 2 2 2 8 2 3" xfId="30891"/>
    <cellStyle name="Comma 4 2 2 2 2 8 2 4" xfId="20834"/>
    <cellStyle name="Comma 4 2 2 2 2 8 2 5" xfId="56091"/>
    <cellStyle name="Comma 4 2 2 2 2 8 3" xfId="4020"/>
    <cellStyle name="Comma 4 2 2 2 2 8 3 2" xfId="12428"/>
    <cellStyle name="Comma 4 2 2 2 2 8 3 3" xfId="37776"/>
    <cellStyle name="Comma 4 2 2 2 2 8 4" xfId="9628"/>
    <cellStyle name="Comma 4 2 2 2 2 8 4 2" xfId="28090"/>
    <cellStyle name="Comma 4 2 2 2 2 8 5" xfId="47465"/>
    <cellStyle name="Comma 4 2 2 2 2 8 6" xfId="50268"/>
    <cellStyle name="Comma 4 2 2 2 2 8 7" xfId="18034"/>
    <cellStyle name="Comma 4 2 2 2 2 8 8" xfId="53291"/>
    <cellStyle name="Comma 4 2 2 2 2 9" xfId="2171"/>
    <cellStyle name="Comma 4 2 2 2 2 9 2" xfId="7825"/>
    <cellStyle name="Comma 4 2 2 2 2 9 2 2" xfId="16232"/>
    <cellStyle name="Comma 4 2 2 2 2 9 2 2 2" xfId="41577"/>
    <cellStyle name="Comma 4 2 2 2 2 9 2 3" xfId="31891"/>
    <cellStyle name="Comma 4 2 2 2 2 9 2 4" xfId="21834"/>
    <cellStyle name="Comma 4 2 2 2 2 9 2 5" xfId="57091"/>
    <cellStyle name="Comma 4 2 2 2 2 9 3" xfId="5020"/>
    <cellStyle name="Comma 4 2 2 2 2 9 3 2" xfId="13428"/>
    <cellStyle name="Comma 4 2 2 2 2 9 3 3" xfId="38776"/>
    <cellStyle name="Comma 4 2 2 2 2 9 4" xfId="10628"/>
    <cellStyle name="Comma 4 2 2 2 2 9 4 2" xfId="29090"/>
    <cellStyle name="Comma 4 2 2 2 2 9 5" xfId="48465"/>
    <cellStyle name="Comma 4 2 2 2 2 9 6" xfId="51268"/>
    <cellStyle name="Comma 4 2 2 2 2 9 7" xfId="19034"/>
    <cellStyle name="Comma 4 2 2 2 2 9 8" xfId="54291"/>
    <cellStyle name="Comma 4 2 2 2 3" xfId="477"/>
    <cellStyle name="Comma 4 2 2 2 3 10" xfId="25121"/>
    <cellStyle name="Comma 4 2 2 2 3 10 2" xfId="44517"/>
    <cellStyle name="Comma 4 2 2 2 3 10 3" xfId="34831"/>
    <cellStyle name="Comma 4 2 2 2 3 11" xfId="37306"/>
    <cellStyle name="Comma 4 2 2 2 3 12" xfId="27620"/>
    <cellStyle name="Comma 4 2 2 2 3 13" xfId="46993"/>
    <cellStyle name="Comma 4 2 2 2 3 14" xfId="49798"/>
    <cellStyle name="Comma 4 2 2 2 3 15" xfId="17564"/>
    <cellStyle name="Comma 4 2 2 2 3 16" xfId="52427"/>
    <cellStyle name="Comma 4 2 2 2 3 17" xfId="52821"/>
    <cellStyle name="Comma 4 2 2 2 3 2" xfId="1702"/>
    <cellStyle name="Comma 4 2 2 2 3 2 10" xfId="53863"/>
    <cellStyle name="Comma 4 2 2 2 3 2 2" xfId="7397"/>
    <cellStyle name="Comma 4 2 2 2 3 2 2 2" xfId="15804"/>
    <cellStyle name="Comma 4 2 2 2 3 2 2 2 2" xfId="46577"/>
    <cellStyle name="Comma 4 2 2 2 3 2 2 2 3" xfId="36891"/>
    <cellStyle name="Comma 4 2 2 2 3 2 2 2 4" xfId="27204"/>
    <cellStyle name="Comma 4 2 2 2 3 2 2 3" xfId="25987"/>
    <cellStyle name="Comma 4 2 2 2 3 2 2 3 2" xfId="45377"/>
    <cellStyle name="Comma 4 2 2 2 3 2 2 3 3" xfId="35691"/>
    <cellStyle name="Comma 4 2 2 2 3 2 2 4" xfId="41149"/>
    <cellStyle name="Comma 4 2 2 2 3 2 2 5" xfId="31463"/>
    <cellStyle name="Comma 4 2 2 2 3 2 2 6" xfId="21406"/>
    <cellStyle name="Comma 4 2 2 2 3 2 2 7" xfId="56663"/>
    <cellStyle name="Comma 4 2 2 2 3 2 3" xfId="4592"/>
    <cellStyle name="Comma 4 2 2 2 3 2 3 2" xfId="13000"/>
    <cellStyle name="Comma 4 2 2 2 3 2 3 2 2" xfId="45984"/>
    <cellStyle name="Comma 4 2 2 2 3 2 3 2 3" xfId="36298"/>
    <cellStyle name="Comma 4 2 2 2 3 2 3 2 4" xfId="26610"/>
    <cellStyle name="Comma 4 2 2 2 3 2 3 3" xfId="43906"/>
    <cellStyle name="Comma 4 2 2 2 3 2 3 4" xfId="34220"/>
    <cellStyle name="Comma 4 2 2 2 3 2 3 5" xfId="24261"/>
    <cellStyle name="Comma 4 2 2 2 3 2 4" xfId="10200"/>
    <cellStyle name="Comma 4 2 2 2 3 2 4 2" xfId="44784"/>
    <cellStyle name="Comma 4 2 2 2 3 2 4 3" xfId="35098"/>
    <cellStyle name="Comma 4 2 2 2 3 2 4 4" xfId="25389"/>
    <cellStyle name="Comma 4 2 2 2 3 2 5" xfId="38348"/>
    <cellStyle name="Comma 4 2 2 2 3 2 6" xfId="28662"/>
    <cellStyle name="Comma 4 2 2 2 3 2 7" xfId="48037"/>
    <cellStyle name="Comma 4 2 2 2 3 2 8" xfId="50840"/>
    <cellStyle name="Comma 4 2 2 2 3 2 9" xfId="18606"/>
    <cellStyle name="Comma 4 2 2 2 3 3" xfId="1090"/>
    <cellStyle name="Comma 4 2 2 2 3 3 10" xfId="53295"/>
    <cellStyle name="Comma 4 2 2 2 3 3 2" xfId="6829"/>
    <cellStyle name="Comma 4 2 2 2 3 3 2 2" xfId="15236"/>
    <cellStyle name="Comma 4 2 2 2 3 3 2 2 2" xfId="46316"/>
    <cellStyle name="Comma 4 2 2 2 3 3 2 2 3" xfId="36630"/>
    <cellStyle name="Comma 4 2 2 2 3 3 2 2 4" xfId="26943"/>
    <cellStyle name="Comma 4 2 2 2 3 3 2 3" xfId="40581"/>
    <cellStyle name="Comma 4 2 2 2 3 3 2 4" xfId="30895"/>
    <cellStyle name="Comma 4 2 2 2 3 3 2 5" xfId="20838"/>
    <cellStyle name="Comma 4 2 2 2 3 3 2 6" xfId="56095"/>
    <cellStyle name="Comma 4 2 2 2 3 3 3" xfId="4024"/>
    <cellStyle name="Comma 4 2 2 2 3 3 3 2" xfId="12432"/>
    <cellStyle name="Comma 4 2 2 2 3 3 3 2 2" xfId="43907"/>
    <cellStyle name="Comma 4 2 2 2 3 3 3 3" xfId="34221"/>
    <cellStyle name="Comma 4 2 2 2 3 3 3 4" xfId="24262"/>
    <cellStyle name="Comma 4 2 2 2 3 3 4" xfId="9632"/>
    <cellStyle name="Comma 4 2 2 2 3 3 4 2" xfId="45116"/>
    <cellStyle name="Comma 4 2 2 2 3 3 4 3" xfId="35430"/>
    <cellStyle name="Comma 4 2 2 2 3 3 4 4" xfId="25725"/>
    <cellStyle name="Comma 4 2 2 2 3 3 5" xfId="37780"/>
    <cellStyle name="Comma 4 2 2 2 3 3 6" xfId="28094"/>
    <cellStyle name="Comma 4 2 2 2 3 3 7" xfId="47469"/>
    <cellStyle name="Comma 4 2 2 2 3 3 8" xfId="50272"/>
    <cellStyle name="Comma 4 2 2 2 3 3 9" xfId="18038"/>
    <cellStyle name="Comma 4 2 2 2 3 4" xfId="2173"/>
    <cellStyle name="Comma 4 2 2 2 3 4 2" xfId="7827"/>
    <cellStyle name="Comma 4 2 2 2 3 4 2 2" xfId="16234"/>
    <cellStyle name="Comma 4 2 2 2 3 4 2 2 2" xfId="41579"/>
    <cellStyle name="Comma 4 2 2 2 3 4 2 3" xfId="31893"/>
    <cellStyle name="Comma 4 2 2 2 3 4 2 4" xfId="21836"/>
    <cellStyle name="Comma 4 2 2 2 3 4 2 5" xfId="57093"/>
    <cellStyle name="Comma 4 2 2 2 3 4 3" xfId="5022"/>
    <cellStyle name="Comma 4 2 2 2 3 4 3 2" xfId="13430"/>
    <cellStyle name="Comma 4 2 2 2 3 4 3 2 2" xfId="45724"/>
    <cellStyle name="Comma 4 2 2 2 3 4 3 3" xfId="36038"/>
    <cellStyle name="Comma 4 2 2 2 3 4 3 4" xfId="26350"/>
    <cellStyle name="Comma 4 2 2 2 3 4 4" xfId="10630"/>
    <cellStyle name="Comma 4 2 2 2 3 4 4 2" xfId="38778"/>
    <cellStyle name="Comma 4 2 2 2 3 4 5" xfId="29092"/>
    <cellStyle name="Comma 4 2 2 2 3 4 6" xfId="48467"/>
    <cellStyle name="Comma 4 2 2 2 3 4 7" xfId="51270"/>
    <cellStyle name="Comma 4 2 2 2 3 4 8" xfId="19036"/>
    <cellStyle name="Comma 4 2 2 2 3 4 9" xfId="54293"/>
    <cellStyle name="Comma 4 2 2 2 3 5" xfId="2665"/>
    <cellStyle name="Comma 4 2 2 2 3 5 2" xfId="8288"/>
    <cellStyle name="Comma 4 2 2 2 3 5 2 2" xfId="16695"/>
    <cellStyle name="Comma 4 2 2 2 3 5 2 2 2" xfId="42040"/>
    <cellStyle name="Comma 4 2 2 2 3 5 2 3" xfId="32354"/>
    <cellStyle name="Comma 4 2 2 2 3 5 2 4" xfId="22297"/>
    <cellStyle name="Comma 4 2 2 2 3 5 2 5" xfId="57554"/>
    <cellStyle name="Comma 4 2 2 2 3 5 3" xfId="5483"/>
    <cellStyle name="Comma 4 2 2 2 3 5 3 2" xfId="13891"/>
    <cellStyle name="Comma 4 2 2 2 3 5 3 3" xfId="39236"/>
    <cellStyle name="Comma 4 2 2 2 3 5 4" xfId="11088"/>
    <cellStyle name="Comma 4 2 2 2 3 5 4 2" xfId="29550"/>
    <cellStyle name="Comma 4 2 2 2 3 5 5" xfId="48926"/>
    <cellStyle name="Comma 4 2 2 2 3 5 6" xfId="51728"/>
    <cellStyle name="Comma 4 2 2 2 3 5 7" xfId="19494"/>
    <cellStyle name="Comma 4 2 2 2 3 5 8" xfId="54751"/>
    <cellStyle name="Comma 4 2 2 2 3 6" xfId="3093"/>
    <cellStyle name="Comma 4 2 2 2 3 6 2" xfId="8716"/>
    <cellStyle name="Comma 4 2 2 2 3 6 2 2" xfId="17123"/>
    <cellStyle name="Comma 4 2 2 2 3 6 2 2 2" xfId="42468"/>
    <cellStyle name="Comma 4 2 2 2 3 6 2 3" xfId="32782"/>
    <cellStyle name="Comma 4 2 2 2 3 6 2 4" xfId="22725"/>
    <cellStyle name="Comma 4 2 2 2 3 6 2 5" xfId="57982"/>
    <cellStyle name="Comma 4 2 2 2 3 6 3" xfId="5911"/>
    <cellStyle name="Comma 4 2 2 2 3 6 3 2" xfId="14319"/>
    <cellStyle name="Comma 4 2 2 2 3 6 3 3" xfId="39664"/>
    <cellStyle name="Comma 4 2 2 2 3 6 4" xfId="11516"/>
    <cellStyle name="Comma 4 2 2 2 3 6 4 2" xfId="29978"/>
    <cellStyle name="Comma 4 2 2 2 3 6 5" xfId="49354"/>
    <cellStyle name="Comma 4 2 2 2 3 6 6" xfId="52156"/>
    <cellStyle name="Comma 4 2 2 2 3 6 7" xfId="19922"/>
    <cellStyle name="Comma 4 2 2 2 3 6 8" xfId="55179"/>
    <cellStyle name="Comma 4 2 2 2 3 7" xfId="6354"/>
    <cellStyle name="Comma 4 2 2 2 3 7 2" xfId="14761"/>
    <cellStyle name="Comma 4 2 2 2 3 7 2 2" xfId="40106"/>
    <cellStyle name="Comma 4 2 2 2 3 7 3" xfId="30420"/>
    <cellStyle name="Comma 4 2 2 2 3 7 4" xfId="20363"/>
    <cellStyle name="Comma 4 2 2 2 3 7 5" xfId="55620"/>
    <cellStyle name="Comma 4 2 2 2 3 8" xfId="3549"/>
    <cellStyle name="Comma 4 2 2 2 3 8 2" xfId="11957"/>
    <cellStyle name="Comma 4 2 2 2 3 8 2 2" xfId="42739"/>
    <cellStyle name="Comma 4 2 2 2 3 8 3" xfId="33053"/>
    <cellStyle name="Comma 4 2 2 2 3 8 4" xfId="22996"/>
    <cellStyle name="Comma 4 2 2 2 3 9" xfId="9158"/>
    <cellStyle name="Comma 4 2 2 2 3 9 2" xfId="43053"/>
    <cellStyle name="Comma 4 2 2 2 3 9 3" xfId="33367"/>
    <cellStyle name="Comma 4 2 2 2 3 9 4" xfId="23311"/>
    <cellStyle name="Comma 4 2 2 2 4" xfId="1699"/>
    <cellStyle name="Comma 4 2 2 2 4 10" xfId="53860"/>
    <cellStyle name="Comma 4 2 2 2 4 2" xfId="7394"/>
    <cellStyle name="Comma 4 2 2 2 4 2 2" xfId="15801"/>
    <cellStyle name="Comma 4 2 2 2 4 2 2 2" xfId="46313"/>
    <cellStyle name="Comma 4 2 2 2 4 2 2 3" xfId="36627"/>
    <cellStyle name="Comma 4 2 2 2 4 2 2 4" xfId="26940"/>
    <cellStyle name="Comma 4 2 2 2 4 2 3" xfId="41146"/>
    <cellStyle name="Comma 4 2 2 2 4 2 4" xfId="31460"/>
    <cellStyle name="Comma 4 2 2 2 4 2 5" xfId="21403"/>
    <cellStyle name="Comma 4 2 2 2 4 2 6" xfId="56660"/>
    <cellStyle name="Comma 4 2 2 2 4 3" xfId="4589"/>
    <cellStyle name="Comma 4 2 2 2 4 3 2" xfId="12997"/>
    <cellStyle name="Comma 4 2 2 2 4 3 2 2" xfId="43908"/>
    <cellStyle name="Comma 4 2 2 2 4 3 3" xfId="34222"/>
    <cellStyle name="Comma 4 2 2 2 4 3 4" xfId="24263"/>
    <cellStyle name="Comma 4 2 2 2 4 4" xfId="10197"/>
    <cellStyle name="Comma 4 2 2 2 4 4 2" xfId="45113"/>
    <cellStyle name="Comma 4 2 2 2 4 4 3" xfId="35427"/>
    <cellStyle name="Comma 4 2 2 2 4 4 4" xfId="25722"/>
    <cellStyle name="Comma 4 2 2 2 4 5" xfId="38345"/>
    <cellStyle name="Comma 4 2 2 2 4 6" xfId="28659"/>
    <cellStyle name="Comma 4 2 2 2 4 7" xfId="48034"/>
    <cellStyle name="Comma 4 2 2 2 4 8" xfId="50837"/>
    <cellStyle name="Comma 4 2 2 2 4 9" xfId="18603"/>
    <cellStyle name="Comma 4 2 2 2 5" xfId="2170"/>
    <cellStyle name="Comma 4 2 2 2 5 2" xfId="7824"/>
    <cellStyle name="Comma 4 2 2 2 5 2 2" xfId="16231"/>
    <cellStyle name="Comma 4 2 2 2 5 2 2 2" xfId="41576"/>
    <cellStyle name="Comma 4 2 2 2 5 2 3" xfId="31890"/>
    <cellStyle name="Comma 4 2 2 2 5 2 4" xfId="21833"/>
    <cellStyle name="Comma 4 2 2 2 5 2 5" xfId="57090"/>
    <cellStyle name="Comma 4 2 2 2 5 3" xfId="5019"/>
    <cellStyle name="Comma 4 2 2 2 5 3 2" xfId="13427"/>
    <cellStyle name="Comma 4 2 2 2 5 3 2 2" xfId="45721"/>
    <cellStyle name="Comma 4 2 2 2 5 3 3" xfId="36035"/>
    <cellStyle name="Comma 4 2 2 2 5 3 4" xfId="26347"/>
    <cellStyle name="Comma 4 2 2 2 5 4" xfId="10627"/>
    <cellStyle name="Comma 4 2 2 2 5 4 2" xfId="38775"/>
    <cellStyle name="Comma 4 2 2 2 5 5" xfId="29089"/>
    <cellStyle name="Comma 4 2 2 2 5 6" xfId="48464"/>
    <cellStyle name="Comma 4 2 2 2 5 7" xfId="51267"/>
    <cellStyle name="Comma 4 2 2 2 5 8" xfId="19033"/>
    <cellStyle name="Comma 4 2 2 2 5 9" xfId="54290"/>
    <cellStyle name="Comma 4 2 2 2 6" xfId="2662"/>
    <cellStyle name="Comma 4 2 2 2 6 2" xfId="8285"/>
    <cellStyle name="Comma 4 2 2 2 6 2 2" xfId="16692"/>
    <cellStyle name="Comma 4 2 2 2 6 2 2 2" xfId="42037"/>
    <cellStyle name="Comma 4 2 2 2 6 2 3" xfId="32351"/>
    <cellStyle name="Comma 4 2 2 2 6 2 4" xfId="22294"/>
    <cellStyle name="Comma 4 2 2 2 6 2 5" xfId="57551"/>
    <cellStyle name="Comma 4 2 2 2 6 3" xfId="5480"/>
    <cellStyle name="Comma 4 2 2 2 6 3 2" xfId="13888"/>
    <cellStyle name="Comma 4 2 2 2 6 3 3" xfId="39233"/>
    <cellStyle name="Comma 4 2 2 2 6 4" xfId="11085"/>
    <cellStyle name="Comma 4 2 2 2 6 4 2" xfId="29547"/>
    <cellStyle name="Comma 4 2 2 2 6 5" xfId="48923"/>
    <cellStyle name="Comma 4 2 2 2 6 6" xfId="51725"/>
    <cellStyle name="Comma 4 2 2 2 6 7" xfId="19491"/>
    <cellStyle name="Comma 4 2 2 2 6 8" xfId="54748"/>
    <cellStyle name="Comma 4 2 2 2 7" xfId="3090"/>
    <cellStyle name="Comma 4 2 2 2 7 2" xfId="8713"/>
    <cellStyle name="Comma 4 2 2 2 7 2 2" xfId="17120"/>
    <cellStyle name="Comma 4 2 2 2 7 2 2 2" xfId="42465"/>
    <cellStyle name="Comma 4 2 2 2 7 2 3" xfId="32779"/>
    <cellStyle name="Comma 4 2 2 2 7 2 4" xfId="22722"/>
    <cellStyle name="Comma 4 2 2 2 7 2 5" xfId="57979"/>
    <cellStyle name="Comma 4 2 2 2 7 3" xfId="5908"/>
    <cellStyle name="Comma 4 2 2 2 7 3 2" xfId="14316"/>
    <cellStyle name="Comma 4 2 2 2 7 3 3" xfId="39661"/>
    <cellStyle name="Comma 4 2 2 2 7 4" xfId="11513"/>
    <cellStyle name="Comma 4 2 2 2 7 4 2" xfId="29975"/>
    <cellStyle name="Comma 4 2 2 2 7 5" xfId="49351"/>
    <cellStyle name="Comma 4 2 2 2 7 6" xfId="52153"/>
    <cellStyle name="Comma 4 2 2 2 7 7" xfId="19919"/>
    <cellStyle name="Comma 4 2 2 2 7 8" xfId="55176"/>
    <cellStyle name="Comma 4 2 2 2 8" xfId="6349"/>
    <cellStyle name="Comma 4 2 2 2 8 2" xfId="14756"/>
    <cellStyle name="Comma 4 2 2 2 8 2 2" xfId="40101"/>
    <cellStyle name="Comma 4 2 2 2 8 3" xfId="30415"/>
    <cellStyle name="Comma 4 2 2 2 8 4" xfId="20358"/>
    <cellStyle name="Comma 4 2 2 2 8 5" xfId="55615"/>
    <cellStyle name="Comma 4 2 2 2 9" xfId="3544"/>
    <cellStyle name="Comma 4 2 2 2 9 2" xfId="11952"/>
    <cellStyle name="Comma 4 2 2 2 9 2 2" xfId="44514"/>
    <cellStyle name="Comma 4 2 2 2 9 3" xfId="34828"/>
    <cellStyle name="Comma 4 2 2 2 9 4" xfId="25118"/>
    <cellStyle name="Comma 4 2 2 20" xfId="52815"/>
    <cellStyle name="Comma 4 2 2 21" xfId="58124"/>
    <cellStyle name="Comma 4 2 2 3" xfId="478"/>
    <cellStyle name="Comma 4 2 2 3 10" xfId="9159"/>
    <cellStyle name="Comma 4 2 2 3 10 2" xfId="43054"/>
    <cellStyle name="Comma 4 2 2 3 10 3" xfId="33368"/>
    <cellStyle name="Comma 4 2 2 3 10 4" xfId="23312"/>
    <cellStyle name="Comma 4 2 2 3 11" xfId="25122"/>
    <cellStyle name="Comma 4 2 2 3 11 2" xfId="44518"/>
    <cellStyle name="Comma 4 2 2 3 11 3" xfId="34832"/>
    <cellStyle name="Comma 4 2 2 3 12" xfId="37307"/>
    <cellStyle name="Comma 4 2 2 3 13" xfId="27621"/>
    <cellStyle name="Comma 4 2 2 3 14" xfId="46994"/>
    <cellStyle name="Comma 4 2 2 3 15" xfId="49799"/>
    <cellStyle name="Comma 4 2 2 3 16" xfId="17565"/>
    <cellStyle name="Comma 4 2 2 3 17" xfId="52428"/>
    <cellStyle name="Comma 4 2 2 3 18" xfId="52822"/>
    <cellStyle name="Comma 4 2 2 3 2" xfId="479"/>
    <cellStyle name="Comma 4 2 2 3 2 10" xfId="25123"/>
    <cellStyle name="Comma 4 2 2 3 2 10 2" xfId="44519"/>
    <cellStyle name="Comma 4 2 2 3 2 10 3" xfId="34833"/>
    <cellStyle name="Comma 4 2 2 3 2 11" xfId="37308"/>
    <cellStyle name="Comma 4 2 2 3 2 12" xfId="27622"/>
    <cellStyle name="Comma 4 2 2 3 2 13" xfId="46995"/>
    <cellStyle name="Comma 4 2 2 3 2 14" xfId="49800"/>
    <cellStyle name="Comma 4 2 2 3 2 15" xfId="17566"/>
    <cellStyle name="Comma 4 2 2 3 2 16" xfId="52429"/>
    <cellStyle name="Comma 4 2 2 3 2 17" xfId="52823"/>
    <cellStyle name="Comma 4 2 2 3 2 2" xfId="1704"/>
    <cellStyle name="Comma 4 2 2 3 2 2 10" xfId="53865"/>
    <cellStyle name="Comma 4 2 2 3 2 2 2" xfId="7399"/>
    <cellStyle name="Comma 4 2 2 3 2 2 2 2" xfId="15806"/>
    <cellStyle name="Comma 4 2 2 3 2 2 2 2 2" xfId="46579"/>
    <cellStyle name="Comma 4 2 2 3 2 2 2 2 3" xfId="36893"/>
    <cellStyle name="Comma 4 2 2 3 2 2 2 2 4" xfId="27206"/>
    <cellStyle name="Comma 4 2 2 3 2 2 2 3" xfId="25989"/>
    <cellStyle name="Comma 4 2 2 3 2 2 2 3 2" xfId="45379"/>
    <cellStyle name="Comma 4 2 2 3 2 2 2 3 3" xfId="35693"/>
    <cellStyle name="Comma 4 2 2 3 2 2 2 4" xfId="41151"/>
    <cellStyle name="Comma 4 2 2 3 2 2 2 5" xfId="31465"/>
    <cellStyle name="Comma 4 2 2 3 2 2 2 6" xfId="21408"/>
    <cellStyle name="Comma 4 2 2 3 2 2 2 7" xfId="56665"/>
    <cellStyle name="Comma 4 2 2 3 2 2 3" xfId="4594"/>
    <cellStyle name="Comma 4 2 2 3 2 2 3 2" xfId="13002"/>
    <cellStyle name="Comma 4 2 2 3 2 2 3 2 2" xfId="45986"/>
    <cellStyle name="Comma 4 2 2 3 2 2 3 2 3" xfId="36300"/>
    <cellStyle name="Comma 4 2 2 3 2 2 3 2 4" xfId="26612"/>
    <cellStyle name="Comma 4 2 2 3 2 2 3 3" xfId="43909"/>
    <cellStyle name="Comma 4 2 2 3 2 2 3 4" xfId="34223"/>
    <cellStyle name="Comma 4 2 2 3 2 2 3 5" xfId="24264"/>
    <cellStyle name="Comma 4 2 2 3 2 2 4" xfId="10202"/>
    <cellStyle name="Comma 4 2 2 3 2 2 4 2" xfId="44786"/>
    <cellStyle name="Comma 4 2 2 3 2 2 4 3" xfId="35100"/>
    <cellStyle name="Comma 4 2 2 3 2 2 4 4" xfId="25391"/>
    <cellStyle name="Comma 4 2 2 3 2 2 5" xfId="38350"/>
    <cellStyle name="Comma 4 2 2 3 2 2 6" xfId="28664"/>
    <cellStyle name="Comma 4 2 2 3 2 2 7" xfId="48039"/>
    <cellStyle name="Comma 4 2 2 3 2 2 8" xfId="50842"/>
    <cellStyle name="Comma 4 2 2 3 2 2 9" xfId="18608"/>
    <cellStyle name="Comma 4 2 2 3 2 3" xfId="1092"/>
    <cellStyle name="Comma 4 2 2 3 2 3 10" xfId="53297"/>
    <cellStyle name="Comma 4 2 2 3 2 3 2" xfId="6831"/>
    <cellStyle name="Comma 4 2 2 3 2 3 2 2" xfId="15238"/>
    <cellStyle name="Comma 4 2 2 3 2 3 2 2 2" xfId="46318"/>
    <cellStyle name="Comma 4 2 2 3 2 3 2 2 3" xfId="36632"/>
    <cellStyle name="Comma 4 2 2 3 2 3 2 2 4" xfId="26945"/>
    <cellStyle name="Comma 4 2 2 3 2 3 2 3" xfId="40583"/>
    <cellStyle name="Comma 4 2 2 3 2 3 2 4" xfId="30897"/>
    <cellStyle name="Comma 4 2 2 3 2 3 2 5" xfId="20840"/>
    <cellStyle name="Comma 4 2 2 3 2 3 2 6" xfId="56097"/>
    <cellStyle name="Comma 4 2 2 3 2 3 3" xfId="4026"/>
    <cellStyle name="Comma 4 2 2 3 2 3 3 2" xfId="12434"/>
    <cellStyle name="Comma 4 2 2 3 2 3 3 2 2" xfId="43910"/>
    <cellStyle name="Comma 4 2 2 3 2 3 3 3" xfId="34224"/>
    <cellStyle name="Comma 4 2 2 3 2 3 3 4" xfId="24265"/>
    <cellStyle name="Comma 4 2 2 3 2 3 4" xfId="9634"/>
    <cellStyle name="Comma 4 2 2 3 2 3 4 2" xfId="45118"/>
    <cellStyle name="Comma 4 2 2 3 2 3 4 3" xfId="35432"/>
    <cellStyle name="Comma 4 2 2 3 2 3 4 4" xfId="25727"/>
    <cellStyle name="Comma 4 2 2 3 2 3 5" xfId="37782"/>
    <cellStyle name="Comma 4 2 2 3 2 3 6" xfId="28096"/>
    <cellStyle name="Comma 4 2 2 3 2 3 7" xfId="47471"/>
    <cellStyle name="Comma 4 2 2 3 2 3 8" xfId="50274"/>
    <cellStyle name="Comma 4 2 2 3 2 3 9" xfId="18040"/>
    <cellStyle name="Comma 4 2 2 3 2 4" xfId="2175"/>
    <cellStyle name="Comma 4 2 2 3 2 4 2" xfId="7829"/>
    <cellStyle name="Comma 4 2 2 3 2 4 2 2" xfId="16236"/>
    <cellStyle name="Comma 4 2 2 3 2 4 2 2 2" xfId="41581"/>
    <cellStyle name="Comma 4 2 2 3 2 4 2 3" xfId="31895"/>
    <cellStyle name="Comma 4 2 2 3 2 4 2 4" xfId="21838"/>
    <cellStyle name="Comma 4 2 2 3 2 4 2 5" xfId="57095"/>
    <cellStyle name="Comma 4 2 2 3 2 4 3" xfId="5024"/>
    <cellStyle name="Comma 4 2 2 3 2 4 3 2" xfId="13432"/>
    <cellStyle name="Comma 4 2 2 3 2 4 3 2 2" xfId="45726"/>
    <cellStyle name="Comma 4 2 2 3 2 4 3 3" xfId="36040"/>
    <cellStyle name="Comma 4 2 2 3 2 4 3 4" xfId="26352"/>
    <cellStyle name="Comma 4 2 2 3 2 4 4" xfId="10632"/>
    <cellStyle name="Comma 4 2 2 3 2 4 4 2" xfId="38780"/>
    <cellStyle name="Comma 4 2 2 3 2 4 5" xfId="29094"/>
    <cellStyle name="Comma 4 2 2 3 2 4 6" xfId="48469"/>
    <cellStyle name="Comma 4 2 2 3 2 4 7" xfId="51272"/>
    <cellStyle name="Comma 4 2 2 3 2 4 8" xfId="19038"/>
    <cellStyle name="Comma 4 2 2 3 2 4 9" xfId="54295"/>
    <cellStyle name="Comma 4 2 2 3 2 5" xfId="2667"/>
    <cellStyle name="Comma 4 2 2 3 2 5 2" xfId="8290"/>
    <cellStyle name="Comma 4 2 2 3 2 5 2 2" xfId="16697"/>
    <cellStyle name="Comma 4 2 2 3 2 5 2 2 2" xfId="42042"/>
    <cellStyle name="Comma 4 2 2 3 2 5 2 3" xfId="32356"/>
    <cellStyle name="Comma 4 2 2 3 2 5 2 4" xfId="22299"/>
    <cellStyle name="Comma 4 2 2 3 2 5 2 5" xfId="57556"/>
    <cellStyle name="Comma 4 2 2 3 2 5 3" xfId="5485"/>
    <cellStyle name="Comma 4 2 2 3 2 5 3 2" xfId="13893"/>
    <cellStyle name="Comma 4 2 2 3 2 5 3 3" xfId="39238"/>
    <cellStyle name="Comma 4 2 2 3 2 5 4" xfId="11090"/>
    <cellStyle name="Comma 4 2 2 3 2 5 4 2" xfId="29552"/>
    <cellStyle name="Comma 4 2 2 3 2 5 5" xfId="48928"/>
    <cellStyle name="Comma 4 2 2 3 2 5 6" xfId="51730"/>
    <cellStyle name="Comma 4 2 2 3 2 5 7" xfId="19496"/>
    <cellStyle name="Comma 4 2 2 3 2 5 8" xfId="54753"/>
    <cellStyle name="Comma 4 2 2 3 2 6" xfId="3095"/>
    <cellStyle name="Comma 4 2 2 3 2 6 2" xfId="8718"/>
    <cellStyle name="Comma 4 2 2 3 2 6 2 2" xfId="17125"/>
    <cellStyle name="Comma 4 2 2 3 2 6 2 2 2" xfId="42470"/>
    <cellStyle name="Comma 4 2 2 3 2 6 2 3" xfId="32784"/>
    <cellStyle name="Comma 4 2 2 3 2 6 2 4" xfId="22727"/>
    <cellStyle name="Comma 4 2 2 3 2 6 2 5" xfId="57984"/>
    <cellStyle name="Comma 4 2 2 3 2 6 3" xfId="5913"/>
    <cellStyle name="Comma 4 2 2 3 2 6 3 2" xfId="14321"/>
    <cellStyle name="Comma 4 2 2 3 2 6 3 3" xfId="39666"/>
    <cellStyle name="Comma 4 2 2 3 2 6 4" xfId="11518"/>
    <cellStyle name="Comma 4 2 2 3 2 6 4 2" xfId="29980"/>
    <cellStyle name="Comma 4 2 2 3 2 6 5" xfId="49356"/>
    <cellStyle name="Comma 4 2 2 3 2 6 6" xfId="52158"/>
    <cellStyle name="Comma 4 2 2 3 2 6 7" xfId="19924"/>
    <cellStyle name="Comma 4 2 2 3 2 6 8" xfId="55181"/>
    <cellStyle name="Comma 4 2 2 3 2 7" xfId="6356"/>
    <cellStyle name="Comma 4 2 2 3 2 7 2" xfId="14763"/>
    <cellStyle name="Comma 4 2 2 3 2 7 2 2" xfId="40108"/>
    <cellStyle name="Comma 4 2 2 3 2 7 3" xfId="30422"/>
    <cellStyle name="Comma 4 2 2 3 2 7 4" xfId="20365"/>
    <cellStyle name="Comma 4 2 2 3 2 7 5" xfId="55622"/>
    <cellStyle name="Comma 4 2 2 3 2 8" xfId="3551"/>
    <cellStyle name="Comma 4 2 2 3 2 8 2" xfId="11959"/>
    <cellStyle name="Comma 4 2 2 3 2 8 2 2" xfId="42741"/>
    <cellStyle name="Comma 4 2 2 3 2 8 3" xfId="33055"/>
    <cellStyle name="Comma 4 2 2 3 2 8 4" xfId="22998"/>
    <cellStyle name="Comma 4 2 2 3 2 9" xfId="9160"/>
    <cellStyle name="Comma 4 2 2 3 2 9 2" xfId="43055"/>
    <cellStyle name="Comma 4 2 2 3 2 9 3" xfId="33369"/>
    <cellStyle name="Comma 4 2 2 3 2 9 4" xfId="23313"/>
    <cellStyle name="Comma 4 2 2 3 3" xfId="1703"/>
    <cellStyle name="Comma 4 2 2 3 3 10" xfId="53864"/>
    <cellStyle name="Comma 4 2 2 3 3 2" xfId="7398"/>
    <cellStyle name="Comma 4 2 2 3 3 2 2" xfId="15805"/>
    <cellStyle name="Comma 4 2 2 3 3 2 2 2" xfId="46578"/>
    <cellStyle name="Comma 4 2 2 3 3 2 2 3" xfId="36892"/>
    <cellStyle name="Comma 4 2 2 3 3 2 2 4" xfId="27205"/>
    <cellStyle name="Comma 4 2 2 3 3 2 3" xfId="25988"/>
    <cellStyle name="Comma 4 2 2 3 3 2 3 2" xfId="45378"/>
    <cellStyle name="Comma 4 2 2 3 3 2 3 3" xfId="35692"/>
    <cellStyle name="Comma 4 2 2 3 3 2 4" xfId="41150"/>
    <cellStyle name="Comma 4 2 2 3 3 2 5" xfId="31464"/>
    <cellStyle name="Comma 4 2 2 3 3 2 6" xfId="21407"/>
    <cellStyle name="Comma 4 2 2 3 3 2 7" xfId="56664"/>
    <cellStyle name="Comma 4 2 2 3 3 3" xfId="4593"/>
    <cellStyle name="Comma 4 2 2 3 3 3 2" xfId="13001"/>
    <cellStyle name="Comma 4 2 2 3 3 3 2 2" xfId="45985"/>
    <cellStyle name="Comma 4 2 2 3 3 3 2 3" xfId="36299"/>
    <cellStyle name="Comma 4 2 2 3 3 3 2 4" xfId="26611"/>
    <cellStyle name="Comma 4 2 2 3 3 3 3" xfId="43911"/>
    <cellStyle name="Comma 4 2 2 3 3 3 4" xfId="34225"/>
    <cellStyle name="Comma 4 2 2 3 3 3 5" xfId="24266"/>
    <cellStyle name="Comma 4 2 2 3 3 4" xfId="10201"/>
    <cellStyle name="Comma 4 2 2 3 3 4 2" xfId="44785"/>
    <cellStyle name="Comma 4 2 2 3 3 4 3" xfId="35099"/>
    <cellStyle name="Comma 4 2 2 3 3 4 4" xfId="25390"/>
    <cellStyle name="Comma 4 2 2 3 3 5" xfId="38349"/>
    <cellStyle name="Comma 4 2 2 3 3 6" xfId="28663"/>
    <cellStyle name="Comma 4 2 2 3 3 7" xfId="48038"/>
    <cellStyle name="Comma 4 2 2 3 3 8" xfId="50841"/>
    <cellStyle name="Comma 4 2 2 3 3 9" xfId="18607"/>
    <cellStyle name="Comma 4 2 2 3 4" xfId="1091"/>
    <cellStyle name="Comma 4 2 2 3 4 10" xfId="53296"/>
    <cellStyle name="Comma 4 2 2 3 4 2" xfId="6830"/>
    <cellStyle name="Comma 4 2 2 3 4 2 2" xfId="15237"/>
    <cellStyle name="Comma 4 2 2 3 4 2 2 2" xfId="46317"/>
    <cellStyle name="Comma 4 2 2 3 4 2 2 3" xfId="36631"/>
    <cellStyle name="Comma 4 2 2 3 4 2 2 4" xfId="26944"/>
    <cellStyle name="Comma 4 2 2 3 4 2 3" xfId="40582"/>
    <cellStyle name="Comma 4 2 2 3 4 2 4" xfId="30896"/>
    <cellStyle name="Comma 4 2 2 3 4 2 5" xfId="20839"/>
    <cellStyle name="Comma 4 2 2 3 4 2 6" xfId="56096"/>
    <cellStyle name="Comma 4 2 2 3 4 3" xfId="4025"/>
    <cellStyle name="Comma 4 2 2 3 4 3 2" xfId="12433"/>
    <cellStyle name="Comma 4 2 2 3 4 3 2 2" xfId="43912"/>
    <cellStyle name="Comma 4 2 2 3 4 3 3" xfId="34226"/>
    <cellStyle name="Comma 4 2 2 3 4 3 4" xfId="24267"/>
    <cellStyle name="Comma 4 2 2 3 4 4" xfId="9633"/>
    <cellStyle name="Comma 4 2 2 3 4 4 2" xfId="45117"/>
    <cellStyle name="Comma 4 2 2 3 4 4 3" xfId="35431"/>
    <cellStyle name="Comma 4 2 2 3 4 4 4" xfId="25726"/>
    <cellStyle name="Comma 4 2 2 3 4 5" xfId="37781"/>
    <cellStyle name="Comma 4 2 2 3 4 6" xfId="28095"/>
    <cellStyle name="Comma 4 2 2 3 4 7" xfId="47470"/>
    <cellStyle name="Comma 4 2 2 3 4 8" xfId="50273"/>
    <cellStyle name="Comma 4 2 2 3 4 9" xfId="18039"/>
    <cellStyle name="Comma 4 2 2 3 5" xfId="2174"/>
    <cellStyle name="Comma 4 2 2 3 5 10" xfId="54294"/>
    <cellStyle name="Comma 4 2 2 3 5 2" xfId="7828"/>
    <cellStyle name="Comma 4 2 2 3 5 2 2" xfId="16235"/>
    <cellStyle name="Comma 4 2 2 3 5 2 2 2" xfId="41580"/>
    <cellStyle name="Comma 4 2 2 3 5 2 3" xfId="31894"/>
    <cellStyle name="Comma 4 2 2 3 5 2 4" xfId="21837"/>
    <cellStyle name="Comma 4 2 2 3 5 2 5" xfId="57094"/>
    <cellStyle name="Comma 4 2 2 3 5 3" xfId="5023"/>
    <cellStyle name="Comma 4 2 2 3 5 3 2" xfId="13431"/>
    <cellStyle name="Comma 4 2 2 3 5 3 2 2" xfId="43913"/>
    <cellStyle name="Comma 4 2 2 3 5 3 3" xfId="34227"/>
    <cellStyle name="Comma 4 2 2 3 5 3 4" xfId="24268"/>
    <cellStyle name="Comma 4 2 2 3 5 4" xfId="10631"/>
    <cellStyle name="Comma 4 2 2 3 5 4 2" xfId="45725"/>
    <cellStyle name="Comma 4 2 2 3 5 4 3" xfId="36039"/>
    <cellStyle name="Comma 4 2 2 3 5 4 4" xfId="26351"/>
    <cellStyle name="Comma 4 2 2 3 5 5" xfId="38779"/>
    <cellStyle name="Comma 4 2 2 3 5 6" xfId="29093"/>
    <cellStyle name="Comma 4 2 2 3 5 7" xfId="48468"/>
    <cellStyle name="Comma 4 2 2 3 5 8" xfId="51271"/>
    <cellStyle name="Comma 4 2 2 3 5 9" xfId="19037"/>
    <cellStyle name="Comma 4 2 2 3 6" xfId="2666"/>
    <cellStyle name="Comma 4 2 2 3 6 2" xfId="8289"/>
    <cellStyle name="Comma 4 2 2 3 6 2 2" xfId="16696"/>
    <cellStyle name="Comma 4 2 2 3 6 2 2 2" xfId="42041"/>
    <cellStyle name="Comma 4 2 2 3 6 2 3" xfId="32355"/>
    <cellStyle name="Comma 4 2 2 3 6 2 4" xfId="22298"/>
    <cellStyle name="Comma 4 2 2 3 6 2 5" xfId="57555"/>
    <cellStyle name="Comma 4 2 2 3 6 3" xfId="5484"/>
    <cellStyle name="Comma 4 2 2 3 6 3 2" xfId="13892"/>
    <cellStyle name="Comma 4 2 2 3 6 3 3" xfId="39237"/>
    <cellStyle name="Comma 4 2 2 3 6 4" xfId="11089"/>
    <cellStyle name="Comma 4 2 2 3 6 4 2" xfId="29551"/>
    <cellStyle name="Comma 4 2 2 3 6 5" xfId="48927"/>
    <cellStyle name="Comma 4 2 2 3 6 6" xfId="51729"/>
    <cellStyle name="Comma 4 2 2 3 6 7" xfId="19495"/>
    <cellStyle name="Comma 4 2 2 3 6 8" xfId="54752"/>
    <cellStyle name="Comma 4 2 2 3 7" xfId="3094"/>
    <cellStyle name="Comma 4 2 2 3 7 2" xfId="8717"/>
    <cellStyle name="Comma 4 2 2 3 7 2 2" xfId="17124"/>
    <cellStyle name="Comma 4 2 2 3 7 2 2 2" xfId="42469"/>
    <cellStyle name="Comma 4 2 2 3 7 2 3" xfId="32783"/>
    <cellStyle name="Comma 4 2 2 3 7 2 4" xfId="22726"/>
    <cellStyle name="Comma 4 2 2 3 7 2 5" xfId="57983"/>
    <cellStyle name="Comma 4 2 2 3 7 3" xfId="5912"/>
    <cellStyle name="Comma 4 2 2 3 7 3 2" xfId="14320"/>
    <cellStyle name="Comma 4 2 2 3 7 3 3" xfId="39665"/>
    <cellStyle name="Comma 4 2 2 3 7 4" xfId="11517"/>
    <cellStyle name="Comma 4 2 2 3 7 4 2" xfId="29979"/>
    <cellStyle name="Comma 4 2 2 3 7 5" xfId="49355"/>
    <cellStyle name="Comma 4 2 2 3 7 6" xfId="52157"/>
    <cellStyle name="Comma 4 2 2 3 7 7" xfId="19923"/>
    <cellStyle name="Comma 4 2 2 3 7 8" xfId="55180"/>
    <cellStyle name="Comma 4 2 2 3 8" xfId="6355"/>
    <cellStyle name="Comma 4 2 2 3 8 2" xfId="14762"/>
    <cellStyle name="Comma 4 2 2 3 8 2 2" xfId="40107"/>
    <cellStyle name="Comma 4 2 2 3 8 3" xfId="30421"/>
    <cellStyle name="Comma 4 2 2 3 8 4" xfId="20364"/>
    <cellStyle name="Comma 4 2 2 3 8 5" xfId="55621"/>
    <cellStyle name="Comma 4 2 2 3 9" xfId="3550"/>
    <cellStyle name="Comma 4 2 2 3 9 2" xfId="11958"/>
    <cellStyle name="Comma 4 2 2 3 9 2 2" xfId="42740"/>
    <cellStyle name="Comma 4 2 2 3 9 3" xfId="33054"/>
    <cellStyle name="Comma 4 2 2 3 9 4" xfId="22997"/>
    <cellStyle name="Comma 4 2 2 4" xfId="480"/>
    <cellStyle name="Comma 4 2 2 4 10" xfId="25124"/>
    <cellStyle name="Comma 4 2 2 4 10 2" xfId="44520"/>
    <cellStyle name="Comma 4 2 2 4 10 3" xfId="34834"/>
    <cellStyle name="Comma 4 2 2 4 11" xfId="37309"/>
    <cellStyle name="Comma 4 2 2 4 12" xfId="27623"/>
    <cellStyle name="Comma 4 2 2 4 13" xfId="46996"/>
    <cellStyle name="Comma 4 2 2 4 14" xfId="49801"/>
    <cellStyle name="Comma 4 2 2 4 15" xfId="17567"/>
    <cellStyle name="Comma 4 2 2 4 16" xfId="52430"/>
    <cellStyle name="Comma 4 2 2 4 17" xfId="52824"/>
    <cellStyle name="Comma 4 2 2 4 2" xfId="1705"/>
    <cellStyle name="Comma 4 2 2 4 2 10" xfId="53866"/>
    <cellStyle name="Comma 4 2 2 4 2 2" xfId="7400"/>
    <cellStyle name="Comma 4 2 2 4 2 2 2" xfId="15807"/>
    <cellStyle name="Comma 4 2 2 4 2 2 2 2" xfId="46580"/>
    <cellStyle name="Comma 4 2 2 4 2 2 2 3" xfId="36894"/>
    <cellStyle name="Comma 4 2 2 4 2 2 2 4" xfId="27207"/>
    <cellStyle name="Comma 4 2 2 4 2 2 3" xfId="25990"/>
    <cellStyle name="Comma 4 2 2 4 2 2 3 2" xfId="45380"/>
    <cellStyle name="Comma 4 2 2 4 2 2 3 3" xfId="35694"/>
    <cellStyle name="Comma 4 2 2 4 2 2 4" xfId="41152"/>
    <cellStyle name="Comma 4 2 2 4 2 2 5" xfId="31466"/>
    <cellStyle name="Comma 4 2 2 4 2 2 6" xfId="21409"/>
    <cellStyle name="Comma 4 2 2 4 2 2 7" xfId="56666"/>
    <cellStyle name="Comma 4 2 2 4 2 3" xfId="4595"/>
    <cellStyle name="Comma 4 2 2 4 2 3 2" xfId="13003"/>
    <cellStyle name="Comma 4 2 2 4 2 3 2 2" xfId="45987"/>
    <cellStyle name="Comma 4 2 2 4 2 3 2 3" xfId="36301"/>
    <cellStyle name="Comma 4 2 2 4 2 3 2 4" xfId="26613"/>
    <cellStyle name="Comma 4 2 2 4 2 3 3" xfId="43914"/>
    <cellStyle name="Comma 4 2 2 4 2 3 4" xfId="34228"/>
    <cellStyle name="Comma 4 2 2 4 2 3 5" xfId="24269"/>
    <cellStyle name="Comma 4 2 2 4 2 4" xfId="10203"/>
    <cellStyle name="Comma 4 2 2 4 2 4 2" xfId="44787"/>
    <cellStyle name="Comma 4 2 2 4 2 4 3" xfId="35101"/>
    <cellStyle name="Comma 4 2 2 4 2 4 4" xfId="25392"/>
    <cellStyle name="Comma 4 2 2 4 2 5" xfId="38351"/>
    <cellStyle name="Comma 4 2 2 4 2 6" xfId="28665"/>
    <cellStyle name="Comma 4 2 2 4 2 7" xfId="48040"/>
    <cellStyle name="Comma 4 2 2 4 2 8" xfId="50843"/>
    <cellStyle name="Comma 4 2 2 4 2 9" xfId="18609"/>
    <cellStyle name="Comma 4 2 2 4 3" xfId="1093"/>
    <cellStyle name="Comma 4 2 2 4 3 10" xfId="53298"/>
    <cellStyle name="Comma 4 2 2 4 3 2" xfId="6832"/>
    <cellStyle name="Comma 4 2 2 4 3 2 2" xfId="15239"/>
    <cellStyle name="Comma 4 2 2 4 3 2 2 2" xfId="46319"/>
    <cellStyle name="Comma 4 2 2 4 3 2 2 3" xfId="36633"/>
    <cellStyle name="Comma 4 2 2 4 3 2 2 4" xfId="26946"/>
    <cellStyle name="Comma 4 2 2 4 3 2 3" xfId="40584"/>
    <cellStyle name="Comma 4 2 2 4 3 2 4" xfId="30898"/>
    <cellStyle name="Comma 4 2 2 4 3 2 5" xfId="20841"/>
    <cellStyle name="Comma 4 2 2 4 3 2 6" xfId="56098"/>
    <cellStyle name="Comma 4 2 2 4 3 3" xfId="4027"/>
    <cellStyle name="Comma 4 2 2 4 3 3 2" xfId="12435"/>
    <cellStyle name="Comma 4 2 2 4 3 3 2 2" xfId="43915"/>
    <cellStyle name="Comma 4 2 2 4 3 3 3" xfId="34229"/>
    <cellStyle name="Comma 4 2 2 4 3 3 4" xfId="24270"/>
    <cellStyle name="Comma 4 2 2 4 3 4" xfId="9635"/>
    <cellStyle name="Comma 4 2 2 4 3 4 2" xfId="45119"/>
    <cellStyle name="Comma 4 2 2 4 3 4 3" xfId="35433"/>
    <cellStyle name="Comma 4 2 2 4 3 4 4" xfId="25728"/>
    <cellStyle name="Comma 4 2 2 4 3 5" xfId="37783"/>
    <cellStyle name="Comma 4 2 2 4 3 6" xfId="28097"/>
    <cellStyle name="Comma 4 2 2 4 3 7" xfId="47472"/>
    <cellStyle name="Comma 4 2 2 4 3 8" xfId="50275"/>
    <cellStyle name="Comma 4 2 2 4 3 9" xfId="18041"/>
    <cellStyle name="Comma 4 2 2 4 4" xfId="2176"/>
    <cellStyle name="Comma 4 2 2 4 4 2" xfId="7830"/>
    <cellStyle name="Comma 4 2 2 4 4 2 2" xfId="16237"/>
    <cellStyle name="Comma 4 2 2 4 4 2 2 2" xfId="41582"/>
    <cellStyle name="Comma 4 2 2 4 4 2 3" xfId="31896"/>
    <cellStyle name="Comma 4 2 2 4 4 2 4" xfId="21839"/>
    <cellStyle name="Comma 4 2 2 4 4 2 5" xfId="57096"/>
    <cellStyle name="Comma 4 2 2 4 4 3" xfId="5025"/>
    <cellStyle name="Comma 4 2 2 4 4 3 2" xfId="13433"/>
    <cellStyle name="Comma 4 2 2 4 4 3 2 2" xfId="45727"/>
    <cellStyle name="Comma 4 2 2 4 4 3 3" xfId="36041"/>
    <cellStyle name="Comma 4 2 2 4 4 3 4" xfId="26353"/>
    <cellStyle name="Comma 4 2 2 4 4 4" xfId="10633"/>
    <cellStyle name="Comma 4 2 2 4 4 4 2" xfId="38781"/>
    <cellStyle name="Comma 4 2 2 4 4 5" xfId="29095"/>
    <cellStyle name="Comma 4 2 2 4 4 6" xfId="48470"/>
    <cellStyle name="Comma 4 2 2 4 4 7" xfId="51273"/>
    <cellStyle name="Comma 4 2 2 4 4 8" xfId="19039"/>
    <cellStyle name="Comma 4 2 2 4 4 9" xfId="54296"/>
    <cellStyle name="Comma 4 2 2 4 5" xfId="2668"/>
    <cellStyle name="Comma 4 2 2 4 5 2" xfId="8291"/>
    <cellStyle name="Comma 4 2 2 4 5 2 2" xfId="16698"/>
    <cellStyle name="Comma 4 2 2 4 5 2 2 2" xfId="42043"/>
    <cellStyle name="Comma 4 2 2 4 5 2 3" xfId="32357"/>
    <cellStyle name="Comma 4 2 2 4 5 2 4" xfId="22300"/>
    <cellStyle name="Comma 4 2 2 4 5 2 5" xfId="57557"/>
    <cellStyle name="Comma 4 2 2 4 5 3" xfId="5486"/>
    <cellStyle name="Comma 4 2 2 4 5 3 2" xfId="13894"/>
    <cellStyle name="Comma 4 2 2 4 5 3 3" xfId="39239"/>
    <cellStyle name="Comma 4 2 2 4 5 4" xfId="11091"/>
    <cellStyle name="Comma 4 2 2 4 5 4 2" xfId="29553"/>
    <cellStyle name="Comma 4 2 2 4 5 5" xfId="48929"/>
    <cellStyle name="Comma 4 2 2 4 5 6" xfId="51731"/>
    <cellStyle name="Comma 4 2 2 4 5 7" xfId="19497"/>
    <cellStyle name="Comma 4 2 2 4 5 8" xfId="54754"/>
    <cellStyle name="Comma 4 2 2 4 6" xfId="3096"/>
    <cellStyle name="Comma 4 2 2 4 6 2" xfId="8719"/>
    <cellStyle name="Comma 4 2 2 4 6 2 2" xfId="17126"/>
    <cellStyle name="Comma 4 2 2 4 6 2 2 2" xfId="42471"/>
    <cellStyle name="Comma 4 2 2 4 6 2 3" xfId="32785"/>
    <cellStyle name="Comma 4 2 2 4 6 2 4" xfId="22728"/>
    <cellStyle name="Comma 4 2 2 4 6 2 5" xfId="57985"/>
    <cellStyle name="Comma 4 2 2 4 6 3" xfId="5914"/>
    <cellStyle name="Comma 4 2 2 4 6 3 2" xfId="14322"/>
    <cellStyle name="Comma 4 2 2 4 6 3 3" xfId="39667"/>
    <cellStyle name="Comma 4 2 2 4 6 4" xfId="11519"/>
    <cellStyle name="Comma 4 2 2 4 6 4 2" xfId="29981"/>
    <cellStyle name="Comma 4 2 2 4 6 5" xfId="49357"/>
    <cellStyle name="Comma 4 2 2 4 6 6" xfId="52159"/>
    <cellStyle name="Comma 4 2 2 4 6 7" xfId="19925"/>
    <cellStyle name="Comma 4 2 2 4 6 8" xfId="55182"/>
    <cellStyle name="Comma 4 2 2 4 7" xfId="6357"/>
    <cellStyle name="Comma 4 2 2 4 7 2" xfId="14764"/>
    <cellStyle name="Comma 4 2 2 4 7 2 2" xfId="40109"/>
    <cellStyle name="Comma 4 2 2 4 7 3" xfId="30423"/>
    <cellStyle name="Comma 4 2 2 4 7 4" xfId="20366"/>
    <cellStyle name="Comma 4 2 2 4 7 5" xfId="55623"/>
    <cellStyle name="Comma 4 2 2 4 8" xfId="3552"/>
    <cellStyle name="Comma 4 2 2 4 8 2" xfId="11960"/>
    <cellStyle name="Comma 4 2 2 4 8 2 2" xfId="42742"/>
    <cellStyle name="Comma 4 2 2 4 8 3" xfId="33056"/>
    <cellStyle name="Comma 4 2 2 4 8 4" xfId="22999"/>
    <cellStyle name="Comma 4 2 2 4 9" xfId="9161"/>
    <cellStyle name="Comma 4 2 2 4 9 2" xfId="43056"/>
    <cellStyle name="Comma 4 2 2 4 9 3" xfId="33370"/>
    <cellStyle name="Comma 4 2 2 4 9 4" xfId="23314"/>
    <cellStyle name="Comma 4 2 2 5" xfId="1698"/>
    <cellStyle name="Comma 4 2 2 5 10" xfId="53859"/>
    <cellStyle name="Comma 4 2 2 5 2" xfId="7393"/>
    <cellStyle name="Comma 4 2 2 5 2 2" xfId="15800"/>
    <cellStyle name="Comma 4 2 2 5 2 2 2" xfId="27201"/>
    <cellStyle name="Comma 4 2 2 5 2 2 2 2" xfId="46574"/>
    <cellStyle name="Comma 4 2 2 5 2 2 2 3" xfId="36888"/>
    <cellStyle name="Comma 4 2 2 5 2 2 3" xfId="43917"/>
    <cellStyle name="Comma 4 2 2 5 2 2 4" xfId="34231"/>
    <cellStyle name="Comma 4 2 2 5 2 2 5" xfId="24272"/>
    <cellStyle name="Comma 4 2 2 5 2 3" xfId="25984"/>
    <cellStyle name="Comma 4 2 2 5 2 3 2" xfId="45374"/>
    <cellStyle name="Comma 4 2 2 5 2 3 3" xfId="35688"/>
    <cellStyle name="Comma 4 2 2 5 2 4" xfId="41145"/>
    <cellStyle name="Comma 4 2 2 5 2 5" xfId="31459"/>
    <cellStyle name="Comma 4 2 2 5 2 6" xfId="21402"/>
    <cellStyle name="Comma 4 2 2 5 2 7" xfId="56659"/>
    <cellStyle name="Comma 4 2 2 5 3" xfId="4588"/>
    <cellStyle name="Comma 4 2 2 5 3 2" xfId="12996"/>
    <cellStyle name="Comma 4 2 2 5 3 2 2" xfId="45981"/>
    <cellStyle name="Comma 4 2 2 5 3 2 3" xfId="36295"/>
    <cellStyle name="Comma 4 2 2 5 3 2 4" xfId="26607"/>
    <cellStyle name="Comma 4 2 2 5 3 3" xfId="43916"/>
    <cellStyle name="Comma 4 2 2 5 3 4" xfId="34230"/>
    <cellStyle name="Comma 4 2 2 5 3 5" xfId="24271"/>
    <cellStyle name="Comma 4 2 2 5 4" xfId="10196"/>
    <cellStyle name="Comma 4 2 2 5 4 2" xfId="44781"/>
    <cellStyle name="Comma 4 2 2 5 4 3" xfId="35095"/>
    <cellStyle name="Comma 4 2 2 5 4 4" xfId="25386"/>
    <cellStyle name="Comma 4 2 2 5 5" xfId="38344"/>
    <cellStyle name="Comma 4 2 2 5 6" xfId="28658"/>
    <cellStyle name="Comma 4 2 2 5 7" xfId="48033"/>
    <cellStyle name="Comma 4 2 2 5 8" xfId="50836"/>
    <cellStyle name="Comma 4 2 2 5 9" xfId="18602"/>
    <cellStyle name="Comma 4 2 2 6" xfId="1085"/>
    <cellStyle name="Comma 4 2 2 6 10" xfId="53290"/>
    <cellStyle name="Comma 4 2 2 6 2" xfId="6824"/>
    <cellStyle name="Comma 4 2 2 6 2 2" xfId="15231"/>
    <cellStyle name="Comma 4 2 2 6 2 2 2" xfId="46312"/>
    <cellStyle name="Comma 4 2 2 6 2 2 3" xfId="36626"/>
    <cellStyle name="Comma 4 2 2 6 2 2 4" xfId="26939"/>
    <cellStyle name="Comma 4 2 2 6 2 3" xfId="40576"/>
    <cellStyle name="Comma 4 2 2 6 2 4" xfId="30890"/>
    <cellStyle name="Comma 4 2 2 6 2 5" xfId="20833"/>
    <cellStyle name="Comma 4 2 2 6 2 6" xfId="56090"/>
    <cellStyle name="Comma 4 2 2 6 3" xfId="4019"/>
    <cellStyle name="Comma 4 2 2 6 3 2" xfId="12427"/>
    <cellStyle name="Comma 4 2 2 6 3 2 2" xfId="43918"/>
    <cellStyle name="Comma 4 2 2 6 3 3" xfId="34232"/>
    <cellStyle name="Comma 4 2 2 6 3 4" xfId="24273"/>
    <cellStyle name="Comma 4 2 2 6 4" xfId="9627"/>
    <cellStyle name="Comma 4 2 2 6 4 2" xfId="45112"/>
    <cellStyle name="Comma 4 2 2 6 4 3" xfId="35426"/>
    <cellStyle name="Comma 4 2 2 6 4 4" xfId="25721"/>
    <cellStyle name="Comma 4 2 2 6 5" xfId="37775"/>
    <cellStyle name="Comma 4 2 2 6 6" xfId="28089"/>
    <cellStyle name="Comma 4 2 2 6 7" xfId="47464"/>
    <cellStyle name="Comma 4 2 2 6 8" xfId="50267"/>
    <cellStyle name="Comma 4 2 2 6 9" xfId="18033"/>
    <cellStyle name="Comma 4 2 2 7" xfId="2169"/>
    <cellStyle name="Comma 4 2 2 7 10" xfId="54289"/>
    <cellStyle name="Comma 4 2 2 7 2" xfId="7823"/>
    <cellStyle name="Comma 4 2 2 7 2 2" xfId="16230"/>
    <cellStyle name="Comma 4 2 2 7 2 2 2" xfId="41575"/>
    <cellStyle name="Comma 4 2 2 7 2 3" xfId="31889"/>
    <cellStyle name="Comma 4 2 2 7 2 4" xfId="21832"/>
    <cellStyle name="Comma 4 2 2 7 2 5" xfId="57089"/>
    <cellStyle name="Comma 4 2 2 7 3" xfId="5018"/>
    <cellStyle name="Comma 4 2 2 7 3 2" xfId="13426"/>
    <cellStyle name="Comma 4 2 2 7 3 2 2" xfId="43919"/>
    <cellStyle name="Comma 4 2 2 7 3 3" xfId="34233"/>
    <cellStyle name="Comma 4 2 2 7 3 4" xfId="24274"/>
    <cellStyle name="Comma 4 2 2 7 4" xfId="10626"/>
    <cellStyle name="Comma 4 2 2 7 4 2" xfId="45720"/>
    <cellStyle name="Comma 4 2 2 7 4 3" xfId="36034"/>
    <cellStyle name="Comma 4 2 2 7 4 4" xfId="26346"/>
    <cellStyle name="Comma 4 2 2 7 5" xfId="38774"/>
    <cellStyle name="Comma 4 2 2 7 6" xfId="29088"/>
    <cellStyle name="Comma 4 2 2 7 7" xfId="48463"/>
    <cellStyle name="Comma 4 2 2 7 8" xfId="51266"/>
    <cellStyle name="Comma 4 2 2 7 9" xfId="19032"/>
    <cellStyle name="Comma 4 2 2 8" xfId="2661"/>
    <cellStyle name="Comma 4 2 2 8 2" xfId="8284"/>
    <cellStyle name="Comma 4 2 2 8 2 2" xfId="16691"/>
    <cellStyle name="Comma 4 2 2 8 2 2 2" xfId="42036"/>
    <cellStyle name="Comma 4 2 2 8 2 3" xfId="32350"/>
    <cellStyle name="Comma 4 2 2 8 2 4" xfId="22293"/>
    <cellStyle name="Comma 4 2 2 8 2 5" xfId="57550"/>
    <cellStyle name="Comma 4 2 2 8 3" xfId="5479"/>
    <cellStyle name="Comma 4 2 2 8 3 2" xfId="13887"/>
    <cellStyle name="Comma 4 2 2 8 3 2 2" xfId="43920"/>
    <cellStyle name="Comma 4 2 2 8 3 3" xfId="34234"/>
    <cellStyle name="Comma 4 2 2 8 3 4" xfId="24275"/>
    <cellStyle name="Comma 4 2 2 8 4" xfId="11084"/>
    <cellStyle name="Comma 4 2 2 8 4 2" xfId="39232"/>
    <cellStyle name="Comma 4 2 2 8 5" xfId="29546"/>
    <cellStyle name="Comma 4 2 2 8 6" xfId="48922"/>
    <cellStyle name="Comma 4 2 2 8 7" xfId="51724"/>
    <cellStyle name="Comma 4 2 2 8 8" xfId="19490"/>
    <cellStyle name="Comma 4 2 2 8 9" xfId="54747"/>
    <cellStyle name="Comma 4 2 2 9" xfId="3089"/>
    <cellStyle name="Comma 4 2 2 9 2" xfId="8712"/>
    <cellStyle name="Comma 4 2 2 9 2 2" xfId="17119"/>
    <cellStyle name="Comma 4 2 2 9 2 2 2" xfId="42464"/>
    <cellStyle name="Comma 4 2 2 9 2 3" xfId="32778"/>
    <cellStyle name="Comma 4 2 2 9 2 4" xfId="22721"/>
    <cellStyle name="Comma 4 2 2 9 2 5" xfId="57978"/>
    <cellStyle name="Comma 4 2 2 9 3" xfId="5907"/>
    <cellStyle name="Comma 4 2 2 9 3 2" xfId="14315"/>
    <cellStyle name="Comma 4 2 2 9 3 2 2" xfId="43921"/>
    <cellStyle name="Comma 4 2 2 9 3 3" xfId="34235"/>
    <cellStyle name="Comma 4 2 2 9 3 4" xfId="24276"/>
    <cellStyle name="Comma 4 2 2 9 4" xfId="11512"/>
    <cellStyle name="Comma 4 2 2 9 4 2" xfId="39660"/>
    <cellStyle name="Comma 4 2 2 9 5" xfId="29974"/>
    <cellStyle name="Comma 4 2 2 9 6" xfId="49350"/>
    <cellStyle name="Comma 4 2 2 9 7" xfId="52152"/>
    <cellStyle name="Comma 4 2 2 9 8" xfId="19918"/>
    <cellStyle name="Comma 4 2 2 9 9" xfId="55175"/>
    <cellStyle name="Comma 4 2 20" xfId="52814"/>
    <cellStyle name="Comma 4 2 3" xfId="481"/>
    <cellStyle name="Comma 4 2 3 10" xfId="9162"/>
    <cellStyle name="Comma 4 2 3 10 2" xfId="37310"/>
    <cellStyle name="Comma 4 2 3 11" xfId="27624"/>
    <cellStyle name="Comma 4 2 3 12" xfId="46997"/>
    <cellStyle name="Comma 4 2 3 13" xfId="49802"/>
    <cellStyle name="Comma 4 2 3 14" xfId="17568"/>
    <cellStyle name="Comma 4 2 3 15" xfId="52825"/>
    <cellStyle name="Comma 4 2 3 2" xfId="482"/>
    <cellStyle name="Comma 4 2 3 2 10" xfId="25126"/>
    <cellStyle name="Comma 4 2 3 2 10 2" xfId="44522"/>
    <cellStyle name="Comma 4 2 3 2 10 3" xfId="34836"/>
    <cellStyle name="Comma 4 2 3 2 11" xfId="37311"/>
    <cellStyle name="Comma 4 2 3 2 12" xfId="27625"/>
    <cellStyle name="Comma 4 2 3 2 13" xfId="46998"/>
    <cellStyle name="Comma 4 2 3 2 14" xfId="49803"/>
    <cellStyle name="Comma 4 2 3 2 15" xfId="17569"/>
    <cellStyle name="Comma 4 2 3 2 16" xfId="52431"/>
    <cellStyle name="Comma 4 2 3 2 17" xfId="52826"/>
    <cellStyle name="Comma 4 2 3 2 2" xfId="1707"/>
    <cellStyle name="Comma 4 2 3 2 2 10" xfId="53868"/>
    <cellStyle name="Comma 4 2 3 2 2 2" xfId="7402"/>
    <cellStyle name="Comma 4 2 3 2 2 2 2" xfId="15809"/>
    <cellStyle name="Comma 4 2 3 2 2 2 2 2" xfId="46581"/>
    <cellStyle name="Comma 4 2 3 2 2 2 2 3" xfId="36895"/>
    <cellStyle name="Comma 4 2 3 2 2 2 2 4" xfId="27208"/>
    <cellStyle name="Comma 4 2 3 2 2 2 3" xfId="25991"/>
    <cellStyle name="Comma 4 2 3 2 2 2 3 2" xfId="45381"/>
    <cellStyle name="Comma 4 2 3 2 2 2 3 3" xfId="35695"/>
    <cellStyle name="Comma 4 2 3 2 2 2 4" xfId="41154"/>
    <cellStyle name="Comma 4 2 3 2 2 2 5" xfId="31468"/>
    <cellStyle name="Comma 4 2 3 2 2 2 6" xfId="21411"/>
    <cellStyle name="Comma 4 2 3 2 2 2 7" xfId="56668"/>
    <cellStyle name="Comma 4 2 3 2 2 3" xfId="4597"/>
    <cellStyle name="Comma 4 2 3 2 2 3 2" xfId="13005"/>
    <cellStyle name="Comma 4 2 3 2 2 3 2 2" xfId="45988"/>
    <cellStyle name="Comma 4 2 3 2 2 3 2 3" xfId="36302"/>
    <cellStyle name="Comma 4 2 3 2 2 3 2 4" xfId="26614"/>
    <cellStyle name="Comma 4 2 3 2 2 3 3" xfId="43922"/>
    <cellStyle name="Comma 4 2 3 2 2 3 4" xfId="34236"/>
    <cellStyle name="Comma 4 2 3 2 2 3 5" xfId="24277"/>
    <cellStyle name="Comma 4 2 3 2 2 4" xfId="10205"/>
    <cellStyle name="Comma 4 2 3 2 2 4 2" xfId="44788"/>
    <cellStyle name="Comma 4 2 3 2 2 4 3" xfId="35102"/>
    <cellStyle name="Comma 4 2 3 2 2 4 4" xfId="25393"/>
    <cellStyle name="Comma 4 2 3 2 2 5" xfId="38353"/>
    <cellStyle name="Comma 4 2 3 2 2 6" xfId="28667"/>
    <cellStyle name="Comma 4 2 3 2 2 7" xfId="48042"/>
    <cellStyle name="Comma 4 2 3 2 2 8" xfId="50845"/>
    <cellStyle name="Comma 4 2 3 2 2 9" xfId="18611"/>
    <cellStyle name="Comma 4 2 3 2 3" xfId="1094"/>
    <cellStyle name="Comma 4 2 3 2 3 10" xfId="53299"/>
    <cellStyle name="Comma 4 2 3 2 3 2" xfId="6833"/>
    <cellStyle name="Comma 4 2 3 2 3 2 2" xfId="15240"/>
    <cellStyle name="Comma 4 2 3 2 3 2 2 2" xfId="46321"/>
    <cellStyle name="Comma 4 2 3 2 3 2 2 3" xfId="36635"/>
    <cellStyle name="Comma 4 2 3 2 3 2 2 4" xfId="26948"/>
    <cellStyle name="Comma 4 2 3 2 3 2 3" xfId="40585"/>
    <cellStyle name="Comma 4 2 3 2 3 2 4" xfId="30899"/>
    <cellStyle name="Comma 4 2 3 2 3 2 5" xfId="20842"/>
    <cellStyle name="Comma 4 2 3 2 3 2 6" xfId="56099"/>
    <cellStyle name="Comma 4 2 3 2 3 3" xfId="4028"/>
    <cellStyle name="Comma 4 2 3 2 3 3 2" xfId="12436"/>
    <cellStyle name="Comma 4 2 3 2 3 3 2 2" xfId="43923"/>
    <cellStyle name="Comma 4 2 3 2 3 3 3" xfId="34237"/>
    <cellStyle name="Comma 4 2 3 2 3 3 4" xfId="24278"/>
    <cellStyle name="Comma 4 2 3 2 3 4" xfId="9636"/>
    <cellStyle name="Comma 4 2 3 2 3 4 2" xfId="45121"/>
    <cellStyle name="Comma 4 2 3 2 3 4 3" xfId="35435"/>
    <cellStyle name="Comma 4 2 3 2 3 4 4" xfId="25730"/>
    <cellStyle name="Comma 4 2 3 2 3 5" xfId="37784"/>
    <cellStyle name="Comma 4 2 3 2 3 6" xfId="28098"/>
    <cellStyle name="Comma 4 2 3 2 3 7" xfId="47473"/>
    <cellStyle name="Comma 4 2 3 2 3 8" xfId="50276"/>
    <cellStyle name="Comma 4 2 3 2 3 9" xfId="18042"/>
    <cellStyle name="Comma 4 2 3 2 4" xfId="2178"/>
    <cellStyle name="Comma 4 2 3 2 4 10" xfId="54298"/>
    <cellStyle name="Comma 4 2 3 2 4 2" xfId="7832"/>
    <cellStyle name="Comma 4 2 3 2 4 2 2" xfId="16239"/>
    <cellStyle name="Comma 4 2 3 2 4 2 2 2" xfId="41584"/>
    <cellStyle name="Comma 4 2 3 2 4 2 3" xfId="31898"/>
    <cellStyle name="Comma 4 2 3 2 4 2 4" xfId="21841"/>
    <cellStyle name="Comma 4 2 3 2 4 2 5" xfId="57098"/>
    <cellStyle name="Comma 4 2 3 2 4 3" xfId="5027"/>
    <cellStyle name="Comma 4 2 3 2 4 3 2" xfId="13435"/>
    <cellStyle name="Comma 4 2 3 2 4 3 2 2" xfId="43924"/>
    <cellStyle name="Comma 4 2 3 2 4 3 3" xfId="34238"/>
    <cellStyle name="Comma 4 2 3 2 4 3 4" xfId="24279"/>
    <cellStyle name="Comma 4 2 3 2 4 4" xfId="10635"/>
    <cellStyle name="Comma 4 2 3 2 4 4 2" xfId="45729"/>
    <cellStyle name="Comma 4 2 3 2 4 4 3" xfId="36043"/>
    <cellStyle name="Comma 4 2 3 2 4 4 4" xfId="26355"/>
    <cellStyle name="Comma 4 2 3 2 4 5" xfId="38783"/>
    <cellStyle name="Comma 4 2 3 2 4 6" xfId="29097"/>
    <cellStyle name="Comma 4 2 3 2 4 7" xfId="48472"/>
    <cellStyle name="Comma 4 2 3 2 4 8" xfId="51275"/>
    <cellStyle name="Comma 4 2 3 2 4 9" xfId="19041"/>
    <cellStyle name="Comma 4 2 3 2 5" xfId="2670"/>
    <cellStyle name="Comma 4 2 3 2 5 2" xfId="8293"/>
    <cellStyle name="Comma 4 2 3 2 5 2 2" xfId="16700"/>
    <cellStyle name="Comma 4 2 3 2 5 2 2 2" xfId="42045"/>
    <cellStyle name="Comma 4 2 3 2 5 2 3" xfId="32359"/>
    <cellStyle name="Comma 4 2 3 2 5 2 4" xfId="22302"/>
    <cellStyle name="Comma 4 2 3 2 5 2 5" xfId="57559"/>
    <cellStyle name="Comma 4 2 3 2 5 3" xfId="5488"/>
    <cellStyle name="Comma 4 2 3 2 5 3 2" xfId="13896"/>
    <cellStyle name="Comma 4 2 3 2 5 3 3" xfId="39241"/>
    <cellStyle name="Comma 4 2 3 2 5 4" xfId="11093"/>
    <cellStyle name="Comma 4 2 3 2 5 4 2" xfId="29555"/>
    <cellStyle name="Comma 4 2 3 2 5 5" xfId="48931"/>
    <cellStyle name="Comma 4 2 3 2 5 6" xfId="51733"/>
    <cellStyle name="Comma 4 2 3 2 5 7" xfId="19499"/>
    <cellStyle name="Comma 4 2 3 2 5 8" xfId="54756"/>
    <cellStyle name="Comma 4 2 3 2 6" xfId="3098"/>
    <cellStyle name="Comma 4 2 3 2 6 2" xfId="8721"/>
    <cellStyle name="Comma 4 2 3 2 6 2 2" xfId="17128"/>
    <cellStyle name="Comma 4 2 3 2 6 2 2 2" xfId="42473"/>
    <cellStyle name="Comma 4 2 3 2 6 2 3" xfId="32787"/>
    <cellStyle name="Comma 4 2 3 2 6 2 4" xfId="22730"/>
    <cellStyle name="Comma 4 2 3 2 6 2 5" xfId="57987"/>
    <cellStyle name="Comma 4 2 3 2 6 3" xfId="5916"/>
    <cellStyle name="Comma 4 2 3 2 6 3 2" xfId="14324"/>
    <cellStyle name="Comma 4 2 3 2 6 3 3" xfId="39669"/>
    <cellStyle name="Comma 4 2 3 2 6 4" xfId="11521"/>
    <cellStyle name="Comma 4 2 3 2 6 4 2" xfId="29983"/>
    <cellStyle name="Comma 4 2 3 2 6 5" xfId="49359"/>
    <cellStyle name="Comma 4 2 3 2 6 6" xfId="52161"/>
    <cellStyle name="Comma 4 2 3 2 6 7" xfId="19927"/>
    <cellStyle name="Comma 4 2 3 2 6 8" xfId="55184"/>
    <cellStyle name="Comma 4 2 3 2 7" xfId="6359"/>
    <cellStyle name="Comma 4 2 3 2 7 2" xfId="14766"/>
    <cellStyle name="Comma 4 2 3 2 7 2 2" xfId="40111"/>
    <cellStyle name="Comma 4 2 3 2 7 3" xfId="30425"/>
    <cellStyle name="Comma 4 2 3 2 7 4" xfId="20368"/>
    <cellStyle name="Comma 4 2 3 2 7 5" xfId="55625"/>
    <cellStyle name="Comma 4 2 3 2 8" xfId="3554"/>
    <cellStyle name="Comma 4 2 3 2 8 2" xfId="11962"/>
    <cellStyle name="Comma 4 2 3 2 8 2 2" xfId="42743"/>
    <cellStyle name="Comma 4 2 3 2 8 3" xfId="33057"/>
    <cellStyle name="Comma 4 2 3 2 8 4" xfId="23000"/>
    <cellStyle name="Comma 4 2 3 2 9" xfId="9163"/>
    <cellStyle name="Comma 4 2 3 2 9 2" xfId="43058"/>
    <cellStyle name="Comma 4 2 3 2 9 3" xfId="33372"/>
    <cellStyle name="Comma 4 2 3 2 9 4" xfId="23316"/>
    <cellStyle name="Comma 4 2 3 3" xfId="483"/>
    <cellStyle name="Comma 4 2 3 3 10" xfId="25127"/>
    <cellStyle name="Comma 4 2 3 3 10 2" xfId="44523"/>
    <cellStyle name="Comma 4 2 3 3 10 3" xfId="34837"/>
    <cellStyle name="Comma 4 2 3 3 11" xfId="37312"/>
    <cellStyle name="Comma 4 2 3 3 12" xfId="27626"/>
    <cellStyle name="Comma 4 2 3 3 13" xfId="46999"/>
    <cellStyle name="Comma 4 2 3 3 14" xfId="49804"/>
    <cellStyle name="Comma 4 2 3 3 15" xfId="17570"/>
    <cellStyle name="Comma 4 2 3 3 16" xfId="52432"/>
    <cellStyle name="Comma 4 2 3 3 17" xfId="52827"/>
    <cellStyle name="Comma 4 2 3 3 2" xfId="1708"/>
    <cellStyle name="Comma 4 2 3 3 2 10" xfId="53869"/>
    <cellStyle name="Comma 4 2 3 3 2 2" xfId="7403"/>
    <cellStyle name="Comma 4 2 3 3 2 2 2" xfId="15810"/>
    <cellStyle name="Comma 4 2 3 3 2 2 2 2" xfId="46582"/>
    <cellStyle name="Comma 4 2 3 3 2 2 2 3" xfId="36896"/>
    <cellStyle name="Comma 4 2 3 3 2 2 2 4" xfId="27209"/>
    <cellStyle name="Comma 4 2 3 3 2 2 3" xfId="25992"/>
    <cellStyle name="Comma 4 2 3 3 2 2 3 2" xfId="45382"/>
    <cellStyle name="Comma 4 2 3 3 2 2 3 3" xfId="35696"/>
    <cellStyle name="Comma 4 2 3 3 2 2 4" xfId="41155"/>
    <cellStyle name="Comma 4 2 3 3 2 2 5" xfId="31469"/>
    <cellStyle name="Comma 4 2 3 3 2 2 6" xfId="21412"/>
    <cellStyle name="Comma 4 2 3 3 2 2 7" xfId="56669"/>
    <cellStyle name="Comma 4 2 3 3 2 3" xfId="4598"/>
    <cellStyle name="Comma 4 2 3 3 2 3 2" xfId="13006"/>
    <cellStyle name="Comma 4 2 3 3 2 3 2 2" xfId="45989"/>
    <cellStyle name="Comma 4 2 3 3 2 3 2 3" xfId="36303"/>
    <cellStyle name="Comma 4 2 3 3 2 3 2 4" xfId="26615"/>
    <cellStyle name="Comma 4 2 3 3 2 3 3" xfId="43925"/>
    <cellStyle name="Comma 4 2 3 3 2 3 4" xfId="34239"/>
    <cellStyle name="Comma 4 2 3 3 2 3 5" xfId="24280"/>
    <cellStyle name="Comma 4 2 3 3 2 4" xfId="10206"/>
    <cellStyle name="Comma 4 2 3 3 2 4 2" xfId="44789"/>
    <cellStyle name="Comma 4 2 3 3 2 4 3" xfId="35103"/>
    <cellStyle name="Comma 4 2 3 3 2 4 4" xfId="25394"/>
    <cellStyle name="Comma 4 2 3 3 2 5" xfId="38354"/>
    <cellStyle name="Comma 4 2 3 3 2 6" xfId="28668"/>
    <cellStyle name="Comma 4 2 3 3 2 7" xfId="48043"/>
    <cellStyle name="Comma 4 2 3 3 2 8" xfId="50846"/>
    <cellStyle name="Comma 4 2 3 3 2 9" xfId="18612"/>
    <cellStyle name="Comma 4 2 3 3 3" xfId="1095"/>
    <cellStyle name="Comma 4 2 3 3 3 10" xfId="53300"/>
    <cellStyle name="Comma 4 2 3 3 3 2" xfId="6834"/>
    <cellStyle name="Comma 4 2 3 3 3 2 2" xfId="15241"/>
    <cellStyle name="Comma 4 2 3 3 3 2 2 2" xfId="46322"/>
    <cellStyle name="Comma 4 2 3 3 3 2 2 3" xfId="36636"/>
    <cellStyle name="Comma 4 2 3 3 3 2 2 4" xfId="26949"/>
    <cellStyle name="Comma 4 2 3 3 3 2 3" xfId="40586"/>
    <cellStyle name="Comma 4 2 3 3 3 2 4" xfId="30900"/>
    <cellStyle name="Comma 4 2 3 3 3 2 5" xfId="20843"/>
    <cellStyle name="Comma 4 2 3 3 3 2 6" xfId="56100"/>
    <cellStyle name="Comma 4 2 3 3 3 3" xfId="4029"/>
    <cellStyle name="Comma 4 2 3 3 3 3 2" xfId="12437"/>
    <cellStyle name="Comma 4 2 3 3 3 3 2 2" xfId="43926"/>
    <cellStyle name="Comma 4 2 3 3 3 3 3" xfId="34240"/>
    <cellStyle name="Comma 4 2 3 3 3 3 4" xfId="24281"/>
    <cellStyle name="Comma 4 2 3 3 3 4" xfId="9637"/>
    <cellStyle name="Comma 4 2 3 3 3 4 2" xfId="45122"/>
    <cellStyle name="Comma 4 2 3 3 3 4 3" xfId="35436"/>
    <cellStyle name="Comma 4 2 3 3 3 4 4" xfId="25731"/>
    <cellStyle name="Comma 4 2 3 3 3 5" xfId="37785"/>
    <cellStyle name="Comma 4 2 3 3 3 6" xfId="28099"/>
    <cellStyle name="Comma 4 2 3 3 3 7" xfId="47474"/>
    <cellStyle name="Comma 4 2 3 3 3 8" xfId="50277"/>
    <cellStyle name="Comma 4 2 3 3 3 9" xfId="18043"/>
    <cellStyle name="Comma 4 2 3 3 4" xfId="2179"/>
    <cellStyle name="Comma 4 2 3 3 4 2" xfId="7833"/>
    <cellStyle name="Comma 4 2 3 3 4 2 2" xfId="16240"/>
    <cellStyle name="Comma 4 2 3 3 4 2 2 2" xfId="41585"/>
    <cellStyle name="Comma 4 2 3 3 4 2 3" xfId="31899"/>
    <cellStyle name="Comma 4 2 3 3 4 2 4" xfId="21842"/>
    <cellStyle name="Comma 4 2 3 3 4 2 5" xfId="57099"/>
    <cellStyle name="Comma 4 2 3 3 4 3" xfId="5028"/>
    <cellStyle name="Comma 4 2 3 3 4 3 2" xfId="13436"/>
    <cellStyle name="Comma 4 2 3 3 4 3 2 2" xfId="45730"/>
    <cellStyle name="Comma 4 2 3 3 4 3 3" xfId="36044"/>
    <cellStyle name="Comma 4 2 3 3 4 3 4" xfId="26356"/>
    <cellStyle name="Comma 4 2 3 3 4 4" xfId="10636"/>
    <cellStyle name="Comma 4 2 3 3 4 4 2" xfId="38784"/>
    <cellStyle name="Comma 4 2 3 3 4 5" xfId="29098"/>
    <cellStyle name="Comma 4 2 3 3 4 6" xfId="48473"/>
    <cellStyle name="Comma 4 2 3 3 4 7" xfId="51276"/>
    <cellStyle name="Comma 4 2 3 3 4 8" xfId="19042"/>
    <cellStyle name="Comma 4 2 3 3 4 9" xfId="54299"/>
    <cellStyle name="Comma 4 2 3 3 5" xfId="2671"/>
    <cellStyle name="Comma 4 2 3 3 5 2" xfId="8294"/>
    <cellStyle name="Comma 4 2 3 3 5 2 2" xfId="16701"/>
    <cellStyle name="Comma 4 2 3 3 5 2 2 2" xfId="42046"/>
    <cellStyle name="Comma 4 2 3 3 5 2 3" xfId="32360"/>
    <cellStyle name="Comma 4 2 3 3 5 2 4" xfId="22303"/>
    <cellStyle name="Comma 4 2 3 3 5 2 5" xfId="57560"/>
    <cellStyle name="Comma 4 2 3 3 5 3" xfId="5489"/>
    <cellStyle name="Comma 4 2 3 3 5 3 2" xfId="13897"/>
    <cellStyle name="Comma 4 2 3 3 5 3 3" xfId="39242"/>
    <cellStyle name="Comma 4 2 3 3 5 4" xfId="11094"/>
    <cellStyle name="Comma 4 2 3 3 5 4 2" xfId="29556"/>
    <cellStyle name="Comma 4 2 3 3 5 5" xfId="48932"/>
    <cellStyle name="Comma 4 2 3 3 5 6" xfId="51734"/>
    <cellStyle name="Comma 4 2 3 3 5 7" xfId="19500"/>
    <cellStyle name="Comma 4 2 3 3 5 8" xfId="54757"/>
    <cellStyle name="Comma 4 2 3 3 6" xfId="3099"/>
    <cellStyle name="Comma 4 2 3 3 6 2" xfId="8722"/>
    <cellStyle name="Comma 4 2 3 3 6 2 2" xfId="17129"/>
    <cellStyle name="Comma 4 2 3 3 6 2 2 2" xfId="42474"/>
    <cellStyle name="Comma 4 2 3 3 6 2 3" xfId="32788"/>
    <cellStyle name="Comma 4 2 3 3 6 2 4" xfId="22731"/>
    <cellStyle name="Comma 4 2 3 3 6 2 5" xfId="57988"/>
    <cellStyle name="Comma 4 2 3 3 6 3" xfId="5917"/>
    <cellStyle name="Comma 4 2 3 3 6 3 2" xfId="14325"/>
    <cellStyle name="Comma 4 2 3 3 6 3 3" xfId="39670"/>
    <cellStyle name="Comma 4 2 3 3 6 4" xfId="11522"/>
    <cellStyle name="Comma 4 2 3 3 6 4 2" xfId="29984"/>
    <cellStyle name="Comma 4 2 3 3 6 5" xfId="49360"/>
    <cellStyle name="Comma 4 2 3 3 6 6" xfId="52162"/>
    <cellStyle name="Comma 4 2 3 3 6 7" xfId="19928"/>
    <cellStyle name="Comma 4 2 3 3 6 8" xfId="55185"/>
    <cellStyle name="Comma 4 2 3 3 7" xfId="6360"/>
    <cellStyle name="Comma 4 2 3 3 7 2" xfId="14767"/>
    <cellStyle name="Comma 4 2 3 3 7 2 2" xfId="40112"/>
    <cellStyle name="Comma 4 2 3 3 7 3" xfId="30426"/>
    <cellStyle name="Comma 4 2 3 3 7 4" xfId="20369"/>
    <cellStyle name="Comma 4 2 3 3 7 5" xfId="55626"/>
    <cellStyle name="Comma 4 2 3 3 8" xfId="3555"/>
    <cellStyle name="Comma 4 2 3 3 8 2" xfId="11963"/>
    <cellStyle name="Comma 4 2 3 3 8 2 2" xfId="42744"/>
    <cellStyle name="Comma 4 2 3 3 8 3" xfId="33058"/>
    <cellStyle name="Comma 4 2 3 3 8 4" xfId="23001"/>
    <cellStyle name="Comma 4 2 3 3 9" xfId="9164"/>
    <cellStyle name="Comma 4 2 3 3 9 2" xfId="43059"/>
    <cellStyle name="Comma 4 2 3 3 9 3" xfId="33373"/>
    <cellStyle name="Comma 4 2 3 3 9 4" xfId="23317"/>
    <cellStyle name="Comma 4 2 3 4" xfId="1706"/>
    <cellStyle name="Comma 4 2 3 4 2" xfId="7401"/>
    <cellStyle name="Comma 4 2 3 4 2 2" xfId="15808"/>
    <cellStyle name="Comma 4 2 3 4 2 2 2" xfId="46320"/>
    <cellStyle name="Comma 4 2 3 4 2 2 3" xfId="36634"/>
    <cellStyle name="Comma 4 2 3 4 2 2 4" xfId="26947"/>
    <cellStyle name="Comma 4 2 3 4 2 3" xfId="41153"/>
    <cellStyle name="Comma 4 2 3 4 2 4" xfId="31467"/>
    <cellStyle name="Comma 4 2 3 4 2 5" xfId="21410"/>
    <cellStyle name="Comma 4 2 3 4 2 6" xfId="56667"/>
    <cellStyle name="Comma 4 2 3 4 3" xfId="4596"/>
    <cellStyle name="Comma 4 2 3 4 3 2" xfId="13004"/>
    <cellStyle name="Comma 4 2 3 4 3 2 2" xfId="45120"/>
    <cellStyle name="Comma 4 2 3 4 3 3" xfId="35434"/>
    <cellStyle name="Comma 4 2 3 4 3 4" xfId="25729"/>
    <cellStyle name="Comma 4 2 3 4 4" xfId="10204"/>
    <cellStyle name="Comma 4 2 3 4 4 2" xfId="38352"/>
    <cellStyle name="Comma 4 2 3 4 5" xfId="28666"/>
    <cellStyle name="Comma 4 2 3 4 6" xfId="48041"/>
    <cellStyle name="Comma 4 2 3 4 7" xfId="50844"/>
    <cellStyle name="Comma 4 2 3 4 8" xfId="18610"/>
    <cellStyle name="Comma 4 2 3 4 9" xfId="53867"/>
    <cellStyle name="Comma 4 2 3 5" xfId="2177"/>
    <cellStyle name="Comma 4 2 3 5 2" xfId="7831"/>
    <cellStyle name="Comma 4 2 3 5 2 2" xfId="16238"/>
    <cellStyle name="Comma 4 2 3 5 2 2 2" xfId="41583"/>
    <cellStyle name="Comma 4 2 3 5 2 3" xfId="31897"/>
    <cellStyle name="Comma 4 2 3 5 2 4" xfId="21840"/>
    <cellStyle name="Comma 4 2 3 5 2 5" xfId="57097"/>
    <cellStyle name="Comma 4 2 3 5 3" xfId="5026"/>
    <cellStyle name="Comma 4 2 3 5 3 2" xfId="13434"/>
    <cellStyle name="Comma 4 2 3 5 3 2 2" xfId="45728"/>
    <cellStyle name="Comma 4 2 3 5 3 3" xfId="36042"/>
    <cellStyle name="Comma 4 2 3 5 3 4" xfId="26354"/>
    <cellStyle name="Comma 4 2 3 5 4" xfId="10634"/>
    <cellStyle name="Comma 4 2 3 5 4 2" xfId="38782"/>
    <cellStyle name="Comma 4 2 3 5 5" xfId="29096"/>
    <cellStyle name="Comma 4 2 3 5 6" xfId="48471"/>
    <cellStyle name="Comma 4 2 3 5 7" xfId="51274"/>
    <cellStyle name="Comma 4 2 3 5 8" xfId="19040"/>
    <cellStyle name="Comma 4 2 3 5 9" xfId="54297"/>
    <cellStyle name="Comma 4 2 3 6" xfId="2669"/>
    <cellStyle name="Comma 4 2 3 6 2" xfId="8292"/>
    <cellStyle name="Comma 4 2 3 6 2 2" xfId="16699"/>
    <cellStyle name="Comma 4 2 3 6 2 2 2" xfId="42044"/>
    <cellStyle name="Comma 4 2 3 6 2 3" xfId="32358"/>
    <cellStyle name="Comma 4 2 3 6 2 4" xfId="22301"/>
    <cellStyle name="Comma 4 2 3 6 2 5" xfId="57558"/>
    <cellStyle name="Comma 4 2 3 6 3" xfId="5487"/>
    <cellStyle name="Comma 4 2 3 6 3 2" xfId="13895"/>
    <cellStyle name="Comma 4 2 3 6 3 3" xfId="39240"/>
    <cellStyle name="Comma 4 2 3 6 4" xfId="11092"/>
    <cellStyle name="Comma 4 2 3 6 4 2" xfId="29554"/>
    <cellStyle name="Comma 4 2 3 6 5" xfId="48930"/>
    <cellStyle name="Comma 4 2 3 6 6" xfId="51732"/>
    <cellStyle name="Comma 4 2 3 6 7" xfId="19498"/>
    <cellStyle name="Comma 4 2 3 6 8" xfId="54755"/>
    <cellStyle name="Comma 4 2 3 7" xfId="3097"/>
    <cellStyle name="Comma 4 2 3 7 2" xfId="8720"/>
    <cellStyle name="Comma 4 2 3 7 2 2" xfId="17127"/>
    <cellStyle name="Comma 4 2 3 7 2 2 2" xfId="42472"/>
    <cellStyle name="Comma 4 2 3 7 2 3" xfId="32786"/>
    <cellStyle name="Comma 4 2 3 7 2 4" xfId="22729"/>
    <cellStyle name="Comma 4 2 3 7 2 5" xfId="57986"/>
    <cellStyle name="Comma 4 2 3 7 3" xfId="5915"/>
    <cellStyle name="Comma 4 2 3 7 3 2" xfId="14323"/>
    <cellStyle name="Comma 4 2 3 7 3 3" xfId="39668"/>
    <cellStyle name="Comma 4 2 3 7 4" xfId="11520"/>
    <cellStyle name="Comma 4 2 3 7 4 2" xfId="29982"/>
    <cellStyle name="Comma 4 2 3 7 5" xfId="49358"/>
    <cellStyle name="Comma 4 2 3 7 6" xfId="52160"/>
    <cellStyle name="Comma 4 2 3 7 7" xfId="19926"/>
    <cellStyle name="Comma 4 2 3 7 8" xfId="55183"/>
    <cellStyle name="Comma 4 2 3 8" xfId="6358"/>
    <cellStyle name="Comma 4 2 3 8 2" xfId="14765"/>
    <cellStyle name="Comma 4 2 3 8 2 2" xfId="40110"/>
    <cellStyle name="Comma 4 2 3 8 3" xfId="30424"/>
    <cellStyle name="Comma 4 2 3 8 4" xfId="20367"/>
    <cellStyle name="Comma 4 2 3 8 5" xfId="55624"/>
    <cellStyle name="Comma 4 2 3 9" xfId="3553"/>
    <cellStyle name="Comma 4 2 3 9 2" xfId="11961"/>
    <cellStyle name="Comma 4 2 3 9 2 2" xfId="44521"/>
    <cellStyle name="Comma 4 2 3 9 3" xfId="34835"/>
    <cellStyle name="Comma 4 2 3 9 4" xfId="25125"/>
    <cellStyle name="Comma 4 2 4" xfId="484"/>
    <cellStyle name="Comma 4 2 4 10" xfId="9165"/>
    <cellStyle name="Comma 4 2 4 10 2" xfId="37313"/>
    <cellStyle name="Comma 4 2 4 11" xfId="27627"/>
    <cellStyle name="Comma 4 2 4 12" xfId="47000"/>
    <cellStyle name="Comma 4 2 4 13" xfId="49805"/>
    <cellStyle name="Comma 4 2 4 14" xfId="17571"/>
    <cellStyle name="Comma 4 2 4 15" xfId="52828"/>
    <cellStyle name="Comma 4 2 4 2" xfId="485"/>
    <cellStyle name="Comma 4 2 4 2 10" xfId="25129"/>
    <cellStyle name="Comma 4 2 4 2 10 2" xfId="44525"/>
    <cellStyle name="Comma 4 2 4 2 10 3" xfId="34839"/>
    <cellStyle name="Comma 4 2 4 2 11" xfId="37314"/>
    <cellStyle name="Comma 4 2 4 2 12" xfId="27628"/>
    <cellStyle name="Comma 4 2 4 2 13" xfId="47001"/>
    <cellStyle name="Comma 4 2 4 2 14" xfId="49806"/>
    <cellStyle name="Comma 4 2 4 2 15" xfId="17572"/>
    <cellStyle name="Comma 4 2 4 2 16" xfId="52433"/>
    <cellStyle name="Comma 4 2 4 2 17" xfId="52829"/>
    <cellStyle name="Comma 4 2 4 2 2" xfId="1710"/>
    <cellStyle name="Comma 4 2 4 2 2 10" xfId="53871"/>
    <cellStyle name="Comma 4 2 4 2 2 2" xfId="7405"/>
    <cellStyle name="Comma 4 2 4 2 2 2 2" xfId="15812"/>
    <cellStyle name="Comma 4 2 4 2 2 2 2 2" xfId="46583"/>
    <cellStyle name="Comma 4 2 4 2 2 2 2 3" xfId="36897"/>
    <cellStyle name="Comma 4 2 4 2 2 2 2 4" xfId="27210"/>
    <cellStyle name="Comma 4 2 4 2 2 2 3" xfId="25993"/>
    <cellStyle name="Comma 4 2 4 2 2 2 3 2" xfId="45383"/>
    <cellStyle name="Comma 4 2 4 2 2 2 3 3" xfId="35697"/>
    <cellStyle name="Comma 4 2 4 2 2 2 4" xfId="41157"/>
    <cellStyle name="Comma 4 2 4 2 2 2 5" xfId="31471"/>
    <cellStyle name="Comma 4 2 4 2 2 2 6" xfId="21414"/>
    <cellStyle name="Comma 4 2 4 2 2 2 7" xfId="56671"/>
    <cellStyle name="Comma 4 2 4 2 2 3" xfId="4600"/>
    <cellStyle name="Comma 4 2 4 2 2 3 2" xfId="13008"/>
    <cellStyle name="Comma 4 2 4 2 2 3 2 2" xfId="45990"/>
    <cellStyle name="Comma 4 2 4 2 2 3 2 3" xfId="36304"/>
    <cellStyle name="Comma 4 2 4 2 2 3 2 4" xfId="26616"/>
    <cellStyle name="Comma 4 2 4 2 2 3 3" xfId="43927"/>
    <cellStyle name="Comma 4 2 4 2 2 3 4" xfId="34241"/>
    <cellStyle name="Comma 4 2 4 2 2 3 5" xfId="24282"/>
    <cellStyle name="Comma 4 2 4 2 2 4" xfId="10208"/>
    <cellStyle name="Comma 4 2 4 2 2 4 2" xfId="44790"/>
    <cellStyle name="Comma 4 2 4 2 2 4 3" xfId="35104"/>
    <cellStyle name="Comma 4 2 4 2 2 4 4" xfId="25395"/>
    <cellStyle name="Comma 4 2 4 2 2 5" xfId="38356"/>
    <cellStyle name="Comma 4 2 4 2 2 6" xfId="28670"/>
    <cellStyle name="Comma 4 2 4 2 2 7" xfId="48045"/>
    <cellStyle name="Comma 4 2 4 2 2 8" xfId="50848"/>
    <cellStyle name="Comma 4 2 4 2 2 9" xfId="18614"/>
    <cellStyle name="Comma 4 2 4 2 3" xfId="1096"/>
    <cellStyle name="Comma 4 2 4 2 3 10" xfId="53301"/>
    <cellStyle name="Comma 4 2 4 2 3 2" xfId="6835"/>
    <cellStyle name="Comma 4 2 4 2 3 2 2" xfId="15242"/>
    <cellStyle name="Comma 4 2 4 2 3 2 2 2" xfId="46324"/>
    <cellStyle name="Comma 4 2 4 2 3 2 2 3" xfId="36638"/>
    <cellStyle name="Comma 4 2 4 2 3 2 2 4" xfId="26951"/>
    <cellStyle name="Comma 4 2 4 2 3 2 3" xfId="40587"/>
    <cellStyle name="Comma 4 2 4 2 3 2 4" xfId="30901"/>
    <cellStyle name="Comma 4 2 4 2 3 2 5" xfId="20844"/>
    <cellStyle name="Comma 4 2 4 2 3 2 6" xfId="56101"/>
    <cellStyle name="Comma 4 2 4 2 3 3" xfId="4030"/>
    <cellStyle name="Comma 4 2 4 2 3 3 2" xfId="12438"/>
    <cellStyle name="Comma 4 2 4 2 3 3 2 2" xfId="43928"/>
    <cellStyle name="Comma 4 2 4 2 3 3 3" xfId="34242"/>
    <cellStyle name="Comma 4 2 4 2 3 3 4" xfId="24283"/>
    <cellStyle name="Comma 4 2 4 2 3 4" xfId="9638"/>
    <cellStyle name="Comma 4 2 4 2 3 4 2" xfId="45124"/>
    <cellStyle name="Comma 4 2 4 2 3 4 3" xfId="35438"/>
    <cellStyle name="Comma 4 2 4 2 3 4 4" xfId="25733"/>
    <cellStyle name="Comma 4 2 4 2 3 5" xfId="37786"/>
    <cellStyle name="Comma 4 2 4 2 3 6" xfId="28100"/>
    <cellStyle name="Comma 4 2 4 2 3 7" xfId="47475"/>
    <cellStyle name="Comma 4 2 4 2 3 8" xfId="50278"/>
    <cellStyle name="Comma 4 2 4 2 3 9" xfId="18044"/>
    <cellStyle name="Comma 4 2 4 2 4" xfId="2181"/>
    <cellStyle name="Comma 4 2 4 2 4 2" xfId="7835"/>
    <cellStyle name="Comma 4 2 4 2 4 2 2" xfId="16242"/>
    <cellStyle name="Comma 4 2 4 2 4 2 2 2" xfId="41587"/>
    <cellStyle name="Comma 4 2 4 2 4 2 3" xfId="31901"/>
    <cellStyle name="Comma 4 2 4 2 4 2 4" xfId="21844"/>
    <cellStyle name="Comma 4 2 4 2 4 2 5" xfId="57101"/>
    <cellStyle name="Comma 4 2 4 2 4 3" xfId="5030"/>
    <cellStyle name="Comma 4 2 4 2 4 3 2" xfId="13438"/>
    <cellStyle name="Comma 4 2 4 2 4 3 2 2" xfId="45732"/>
    <cellStyle name="Comma 4 2 4 2 4 3 3" xfId="36046"/>
    <cellStyle name="Comma 4 2 4 2 4 3 4" xfId="26358"/>
    <cellStyle name="Comma 4 2 4 2 4 4" xfId="10638"/>
    <cellStyle name="Comma 4 2 4 2 4 4 2" xfId="38786"/>
    <cellStyle name="Comma 4 2 4 2 4 5" xfId="29100"/>
    <cellStyle name="Comma 4 2 4 2 4 6" xfId="48475"/>
    <cellStyle name="Comma 4 2 4 2 4 7" xfId="51278"/>
    <cellStyle name="Comma 4 2 4 2 4 8" xfId="19044"/>
    <cellStyle name="Comma 4 2 4 2 4 9" xfId="54301"/>
    <cellStyle name="Comma 4 2 4 2 5" xfId="2673"/>
    <cellStyle name="Comma 4 2 4 2 5 2" xfId="8296"/>
    <cellStyle name="Comma 4 2 4 2 5 2 2" xfId="16703"/>
    <cellStyle name="Comma 4 2 4 2 5 2 2 2" xfId="42048"/>
    <cellStyle name="Comma 4 2 4 2 5 2 3" xfId="32362"/>
    <cellStyle name="Comma 4 2 4 2 5 2 4" xfId="22305"/>
    <cellStyle name="Comma 4 2 4 2 5 2 5" xfId="57562"/>
    <cellStyle name="Comma 4 2 4 2 5 3" xfId="5491"/>
    <cellStyle name="Comma 4 2 4 2 5 3 2" xfId="13899"/>
    <cellStyle name="Comma 4 2 4 2 5 3 3" xfId="39244"/>
    <cellStyle name="Comma 4 2 4 2 5 4" xfId="11096"/>
    <cellStyle name="Comma 4 2 4 2 5 4 2" xfId="29558"/>
    <cellStyle name="Comma 4 2 4 2 5 5" xfId="48934"/>
    <cellStyle name="Comma 4 2 4 2 5 6" xfId="51736"/>
    <cellStyle name="Comma 4 2 4 2 5 7" xfId="19502"/>
    <cellStyle name="Comma 4 2 4 2 5 8" xfId="54759"/>
    <cellStyle name="Comma 4 2 4 2 6" xfId="3101"/>
    <cellStyle name="Comma 4 2 4 2 6 2" xfId="8724"/>
    <cellStyle name="Comma 4 2 4 2 6 2 2" xfId="17131"/>
    <cellStyle name="Comma 4 2 4 2 6 2 2 2" xfId="42476"/>
    <cellStyle name="Comma 4 2 4 2 6 2 3" xfId="32790"/>
    <cellStyle name="Comma 4 2 4 2 6 2 4" xfId="22733"/>
    <cellStyle name="Comma 4 2 4 2 6 2 5" xfId="57990"/>
    <cellStyle name="Comma 4 2 4 2 6 3" xfId="5919"/>
    <cellStyle name="Comma 4 2 4 2 6 3 2" xfId="14327"/>
    <cellStyle name="Comma 4 2 4 2 6 3 3" xfId="39672"/>
    <cellStyle name="Comma 4 2 4 2 6 4" xfId="11524"/>
    <cellStyle name="Comma 4 2 4 2 6 4 2" xfId="29986"/>
    <cellStyle name="Comma 4 2 4 2 6 5" xfId="49362"/>
    <cellStyle name="Comma 4 2 4 2 6 6" xfId="52164"/>
    <cellStyle name="Comma 4 2 4 2 6 7" xfId="19930"/>
    <cellStyle name="Comma 4 2 4 2 6 8" xfId="55187"/>
    <cellStyle name="Comma 4 2 4 2 7" xfId="6362"/>
    <cellStyle name="Comma 4 2 4 2 7 2" xfId="14769"/>
    <cellStyle name="Comma 4 2 4 2 7 2 2" xfId="40114"/>
    <cellStyle name="Comma 4 2 4 2 7 3" xfId="30428"/>
    <cellStyle name="Comma 4 2 4 2 7 4" xfId="20371"/>
    <cellStyle name="Comma 4 2 4 2 7 5" xfId="55628"/>
    <cellStyle name="Comma 4 2 4 2 8" xfId="3557"/>
    <cellStyle name="Comma 4 2 4 2 8 2" xfId="11965"/>
    <cellStyle name="Comma 4 2 4 2 8 2 2" xfId="42745"/>
    <cellStyle name="Comma 4 2 4 2 8 3" xfId="33059"/>
    <cellStyle name="Comma 4 2 4 2 8 4" xfId="23002"/>
    <cellStyle name="Comma 4 2 4 2 9" xfId="9166"/>
    <cellStyle name="Comma 4 2 4 2 9 2" xfId="43060"/>
    <cellStyle name="Comma 4 2 4 2 9 3" xfId="33374"/>
    <cellStyle name="Comma 4 2 4 2 9 4" xfId="23318"/>
    <cellStyle name="Comma 4 2 4 3" xfId="38"/>
    <cellStyle name="Comma 4 2 4 3 2" xfId="486"/>
    <cellStyle name="Comma 4 2 4 3 2 10" xfId="58063"/>
    <cellStyle name="Comma 4 2 4 3 2 11" xfId="58115"/>
    <cellStyle name="Comma 4 2 4 3 2 2" xfId="6363"/>
    <cellStyle name="Comma 4 2 4 3 2 2 2" xfId="14770"/>
    <cellStyle name="Comma 4 2 4 3 2 2 2 2" xfId="40115"/>
    <cellStyle name="Comma 4 2 4 3 2 2 3" xfId="30429"/>
    <cellStyle name="Comma 4 2 4 3 2 2 4" xfId="20372"/>
    <cellStyle name="Comma 4 2 4 3 2 2 5" xfId="55629"/>
    <cellStyle name="Comma 4 2 4 3 2 2 6" xfId="58086"/>
    <cellStyle name="Comma 4 2 4 3 2 3" xfId="3558"/>
    <cellStyle name="Comma 4 2 4 3 2 3 2" xfId="11966"/>
    <cellStyle name="Comma 4 2 4 3 2 3 2 2" xfId="46323"/>
    <cellStyle name="Comma 4 2 4 3 2 3 3" xfId="36637"/>
    <cellStyle name="Comma 4 2 4 3 2 3 4" xfId="26950"/>
    <cellStyle name="Comma 4 2 4 3 2 4" xfId="9167"/>
    <cellStyle name="Comma 4 2 4 3 2 4 2" xfId="37315"/>
    <cellStyle name="Comma 4 2 4 3 2 5" xfId="27629"/>
    <cellStyle name="Comma 4 2 4 3 2 6" xfId="47002"/>
    <cellStyle name="Comma 4 2 4 3 2 7" xfId="49807"/>
    <cellStyle name="Comma 4 2 4 3 2 8" xfId="17573"/>
    <cellStyle name="Comma 4 2 4 3 2 9" xfId="52830"/>
    <cellStyle name="Comma 4 2 4 3 3" xfId="1097"/>
    <cellStyle name="Comma 4 2 4 3 3 2" xfId="6836"/>
    <cellStyle name="Comma 4 2 4 3 3 2 2" xfId="15243"/>
    <cellStyle name="Comma 4 2 4 3 3 2 2 2" xfId="40588"/>
    <cellStyle name="Comma 4 2 4 3 3 2 3" xfId="30902"/>
    <cellStyle name="Comma 4 2 4 3 3 2 4" xfId="20845"/>
    <cellStyle name="Comma 4 2 4 3 3 2 5" xfId="56102"/>
    <cellStyle name="Comma 4 2 4 3 3 3" xfId="4031"/>
    <cellStyle name="Comma 4 2 4 3 3 3 2" xfId="12439"/>
    <cellStyle name="Comma 4 2 4 3 3 3 3" xfId="37787"/>
    <cellStyle name="Comma 4 2 4 3 3 4" xfId="9639"/>
    <cellStyle name="Comma 4 2 4 3 3 4 2" xfId="28101"/>
    <cellStyle name="Comma 4 2 4 3 3 5" xfId="47476"/>
    <cellStyle name="Comma 4 2 4 3 3 6" xfId="50279"/>
    <cellStyle name="Comma 4 2 4 3 3 7" xfId="18045"/>
    <cellStyle name="Comma 4 2 4 3 3 8" xfId="53302"/>
    <cellStyle name="Comma 4 2 4 3 4" xfId="25732"/>
    <cellStyle name="Comma 4 2 4 3 4 2" xfId="45123"/>
    <cellStyle name="Comma 4 2 4 3 4 3" xfId="35437"/>
    <cellStyle name="Comma 4 2 4 4" xfId="1709"/>
    <cellStyle name="Comma 4 2 4 4 2" xfId="7404"/>
    <cellStyle name="Comma 4 2 4 4 2 2" xfId="15811"/>
    <cellStyle name="Comma 4 2 4 4 2 2 2" xfId="41156"/>
    <cellStyle name="Comma 4 2 4 4 2 3" xfId="31470"/>
    <cellStyle name="Comma 4 2 4 4 2 4" xfId="21413"/>
    <cellStyle name="Comma 4 2 4 4 2 5" xfId="56670"/>
    <cellStyle name="Comma 4 2 4 4 3" xfId="4599"/>
    <cellStyle name="Comma 4 2 4 4 3 2" xfId="13007"/>
    <cellStyle name="Comma 4 2 4 4 3 2 2" xfId="45731"/>
    <cellStyle name="Comma 4 2 4 4 3 3" xfId="36045"/>
    <cellStyle name="Comma 4 2 4 4 3 4" xfId="26357"/>
    <cellStyle name="Comma 4 2 4 4 4" xfId="10207"/>
    <cellStyle name="Comma 4 2 4 4 4 2" xfId="38355"/>
    <cellStyle name="Comma 4 2 4 4 5" xfId="28669"/>
    <cellStyle name="Comma 4 2 4 4 6" xfId="48044"/>
    <cellStyle name="Comma 4 2 4 4 7" xfId="50847"/>
    <cellStyle name="Comma 4 2 4 4 8" xfId="18613"/>
    <cellStyle name="Comma 4 2 4 4 9" xfId="53870"/>
    <cellStyle name="Comma 4 2 4 5" xfId="2180"/>
    <cellStyle name="Comma 4 2 4 5 2" xfId="7834"/>
    <cellStyle name="Comma 4 2 4 5 2 2" xfId="16241"/>
    <cellStyle name="Comma 4 2 4 5 2 2 2" xfId="41586"/>
    <cellStyle name="Comma 4 2 4 5 2 3" xfId="31900"/>
    <cellStyle name="Comma 4 2 4 5 2 4" xfId="21843"/>
    <cellStyle name="Comma 4 2 4 5 2 5" xfId="57100"/>
    <cellStyle name="Comma 4 2 4 5 3" xfId="5029"/>
    <cellStyle name="Comma 4 2 4 5 3 2" xfId="13437"/>
    <cellStyle name="Comma 4 2 4 5 3 3" xfId="38785"/>
    <cellStyle name="Comma 4 2 4 5 4" xfId="10637"/>
    <cellStyle name="Comma 4 2 4 5 4 2" xfId="29099"/>
    <cellStyle name="Comma 4 2 4 5 5" xfId="48474"/>
    <cellStyle name="Comma 4 2 4 5 6" xfId="51277"/>
    <cellStyle name="Comma 4 2 4 5 7" xfId="19043"/>
    <cellStyle name="Comma 4 2 4 5 8" xfId="54300"/>
    <cellStyle name="Comma 4 2 4 6" xfId="2672"/>
    <cellStyle name="Comma 4 2 4 6 2" xfId="8295"/>
    <cellStyle name="Comma 4 2 4 6 2 2" xfId="16702"/>
    <cellStyle name="Comma 4 2 4 6 2 2 2" xfId="42047"/>
    <cellStyle name="Comma 4 2 4 6 2 3" xfId="32361"/>
    <cellStyle name="Comma 4 2 4 6 2 4" xfId="22304"/>
    <cellStyle name="Comma 4 2 4 6 2 5" xfId="57561"/>
    <cellStyle name="Comma 4 2 4 6 3" xfId="5490"/>
    <cellStyle name="Comma 4 2 4 6 3 2" xfId="13898"/>
    <cellStyle name="Comma 4 2 4 6 3 3" xfId="39243"/>
    <cellStyle name="Comma 4 2 4 6 4" xfId="11095"/>
    <cellStyle name="Comma 4 2 4 6 4 2" xfId="29557"/>
    <cellStyle name="Comma 4 2 4 6 5" xfId="48933"/>
    <cellStyle name="Comma 4 2 4 6 6" xfId="51735"/>
    <cellStyle name="Comma 4 2 4 6 7" xfId="19501"/>
    <cellStyle name="Comma 4 2 4 6 8" xfId="54758"/>
    <cellStyle name="Comma 4 2 4 7" xfId="3100"/>
    <cellStyle name="Comma 4 2 4 7 2" xfId="8723"/>
    <cellStyle name="Comma 4 2 4 7 2 2" xfId="17130"/>
    <cellStyle name="Comma 4 2 4 7 2 2 2" xfId="42475"/>
    <cellStyle name="Comma 4 2 4 7 2 3" xfId="32789"/>
    <cellStyle name="Comma 4 2 4 7 2 4" xfId="22732"/>
    <cellStyle name="Comma 4 2 4 7 2 5" xfId="57989"/>
    <cellStyle name="Comma 4 2 4 7 3" xfId="5918"/>
    <cellStyle name="Comma 4 2 4 7 3 2" xfId="14326"/>
    <cellStyle name="Comma 4 2 4 7 3 3" xfId="39671"/>
    <cellStyle name="Comma 4 2 4 7 4" xfId="11523"/>
    <cellStyle name="Comma 4 2 4 7 4 2" xfId="29985"/>
    <cellStyle name="Comma 4 2 4 7 5" xfId="49361"/>
    <cellStyle name="Comma 4 2 4 7 6" xfId="52163"/>
    <cellStyle name="Comma 4 2 4 7 7" xfId="19929"/>
    <cellStyle name="Comma 4 2 4 7 8" xfId="55186"/>
    <cellStyle name="Comma 4 2 4 8" xfId="6361"/>
    <cellStyle name="Comma 4 2 4 8 2" xfId="14768"/>
    <cellStyle name="Comma 4 2 4 8 2 2" xfId="40113"/>
    <cellStyle name="Comma 4 2 4 8 3" xfId="30427"/>
    <cellStyle name="Comma 4 2 4 8 4" xfId="20370"/>
    <cellStyle name="Comma 4 2 4 8 5" xfId="55627"/>
    <cellStyle name="Comma 4 2 4 9" xfId="3556"/>
    <cellStyle name="Comma 4 2 4 9 2" xfId="11964"/>
    <cellStyle name="Comma 4 2 4 9 2 2" xfId="44524"/>
    <cellStyle name="Comma 4 2 4 9 3" xfId="34838"/>
    <cellStyle name="Comma 4 2 4 9 4" xfId="25128"/>
    <cellStyle name="Comma 4 2 5" xfId="487"/>
    <cellStyle name="Comma 4 2 5 10" xfId="3559"/>
    <cellStyle name="Comma 4 2 5 10 2" xfId="11967"/>
    <cellStyle name="Comma 4 2 5 10 2 2" xfId="44526"/>
    <cellStyle name="Comma 4 2 5 10 3" xfId="34840"/>
    <cellStyle name="Comma 4 2 5 10 4" xfId="25130"/>
    <cellStyle name="Comma 4 2 5 11" xfId="9168"/>
    <cellStyle name="Comma 4 2 5 11 2" xfId="37316"/>
    <cellStyle name="Comma 4 2 5 12" xfId="27630"/>
    <cellStyle name="Comma 4 2 5 13" xfId="47003"/>
    <cellStyle name="Comma 4 2 5 14" xfId="49808"/>
    <cellStyle name="Comma 4 2 5 15" xfId="17574"/>
    <cellStyle name="Comma 4 2 5 16" xfId="52831"/>
    <cellStyle name="Comma 4 2 5 2" xfId="16"/>
    <cellStyle name="Comma 4 2 5 2 10" xfId="2675"/>
    <cellStyle name="Comma 4 2 5 2 10 2" xfId="8298"/>
    <cellStyle name="Comma 4 2 5 2 10 2 2" xfId="16705"/>
    <cellStyle name="Comma 4 2 5 2 10 2 2 2" xfId="42050"/>
    <cellStyle name="Comma 4 2 5 2 10 2 3" xfId="32364"/>
    <cellStyle name="Comma 4 2 5 2 10 2 4" xfId="22307"/>
    <cellStyle name="Comma 4 2 5 2 10 2 5" xfId="57564"/>
    <cellStyle name="Comma 4 2 5 2 10 3" xfId="5493"/>
    <cellStyle name="Comma 4 2 5 2 10 3 2" xfId="13901"/>
    <cellStyle name="Comma 4 2 5 2 10 3 3" xfId="39246"/>
    <cellStyle name="Comma 4 2 5 2 10 4" xfId="11098"/>
    <cellStyle name="Comma 4 2 5 2 10 4 2" xfId="29560"/>
    <cellStyle name="Comma 4 2 5 2 10 5" xfId="48936"/>
    <cellStyle name="Comma 4 2 5 2 10 6" xfId="51738"/>
    <cellStyle name="Comma 4 2 5 2 10 7" xfId="19504"/>
    <cellStyle name="Comma 4 2 5 2 10 8" xfId="54761"/>
    <cellStyle name="Comma 4 2 5 2 11" xfId="3103"/>
    <cellStyle name="Comma 4 2 5 2 11 2" xfId="8726"/>
    <cellStyle name="Comma 4 2 5 2 11 2 2" xfId="17133"/>
    <cellStyle name="Comma 4 2 5 2 11 2 2 2" xfId="42478"/>
    <cellStyle name="Comma 4 2 5 2 11 2 3" xfId="32792"/>
    <cellStyle name="Comma 4 2 5 2 11 2 4" xfId="22735"/>
    <cellStyle name="Comma 4 2 5 2 11 2 5" xfId="57992"/>
    <cellStyle name="Comma 4 2 5 2 11 3" xfId="5921"/>
    <cellStyle name="Comma 4 2 5 2 11 3 2" xfId="14329"/>
    <cellStyle name="Comma 4 2 5 2 11 3 3" xfId="39674"/>
    <cellStyle name="Comma 4 2 5 2 11 4" xfId="11526"/>
    <cellStyle name="Comma 4 2 5 2 11 4 2" xfId="29988"/>
    <cellStyle name="Comma 4 2 5 2 11 5" xfId="49364"/>
    <cellStyle name="Comma 4 2 5 2 11 6" xfId="52166"/>
    <cellStyle name="Comma 4 2 5 2 11 7" xfId="19932"/>
    <cellStyle name="Comma 4 2 5 2 11 8" xfId="55189"/>
    <cellStyle name="Comma 4 2 5 2 12" xfId="5994"/>
    <cellStyle name="Comma 4 2 5 2 12 2" xfId="14401"/>
    <cellStyle name="Comma 4 2 5 2 12 2 2" xfId="39746"/>
    <cellStyle name="Comma 4 2 5 2 12 3" xfId="30060"/>
    <cellStyle name="Comma 4 2 5 2 12 4" xfId="20003"/>
    <cellStyle name="Comma 4 2 5 2 12 5" xfId="55260"/>
    <cellStyle name="Comma 4 2 5 2 13" xfId="3189"/>
    <cellStyle name="Comma 4 2 5 2 13 2" xfId="11597"/>
    <cellStyle name="Comma 4 2 5 2 13 2 2" xfId="42746"/>
    <cellStyle name="Comma 4 2 5 2 13 3" xfId="33060"/>
    <cellStyle name="Comma 4 2 5 2 13 4" xfId="23003"/>
    <cellStyle name="Comma 4 2 5 2 14" xfId="8801"/>
    <cellStyle name="Comma 4 2 5 2 14 2" xfId="43062"/>
    <cellStyle name="Comma 4 2 5 2 14 3" xfId="33376"/>
    <cellStyle name="Comma 4 2 5 2 14 4" xfId="23320"/>
    <cellStyle name="Comma 4 2 5 2 15" xfId="25131"/>
    <cellStyle name="Comma 4 2 5 2 15 2" xfId="44527"/>
    <cellStyle name="Comma 4 2 5 2 15 3" xfId="34841"/>
    <cellStyle name="Comma 4 2 5 2 16" xfId="36949"/>
    <cellStyle name="Comma 4 2 5 2 17" xfId="27263"/>
    <cellStyle name="Comma 4 2 5 2 18" xfId="46635"/>
    <cellStyle name="Comma 4 2 5 2 19" xfId="49441"/>
    <cellStyle name="Comma 4 2 5 2 2" xfId="489"/>
    <cellStyle name="Comma 4 2 5 2 2 10" xfId="17576"/>
    <cellStyle name="Comma 4 2 5 2 2 11" xfId="52833"/>
    <cellStyle name="Comma 4 2 5 2 2 12" xfId="58087"/>
    <cellStyle name="Comma 4 2 5 2 2 2" xfId="1099"/>
    <cellStyle name="Comma 4 2 5 2 2 2 2" xfId="6838"/>
    <cellStyle name="Comma 4 2 5 2 2 2 2 2" xfId="15245"/>
    <cellStyle name="Comma 4 2 5 2 2 2 2 2 2" xfId="46584"/>
    <cellStyle name="Comma 4 2 5 2 2 2 2 2 3" xfId="36898"/>
    <cellStyle name="Comma 4 2 5 2 2 2 2 2 4" xfId="27211"/>
    <cellStyle name="Comma 4 2 5 2 2 2 2 3" xfId="40590"/>
    <cellStyle name="Comma 4 2 5 2 2 2 2 4" xfId="30904"/>
    <cellStyle name="Comma 4 2 5 2 2 2 2 5" xfId="20847"/>
    <cellStyle name="Comma 4 2 5 2 2 2 2 6" xfId="56104"/>
    <cellStyle name="Comma 4 2 5 2 2 2 3" xfId="4033"/>
    <cellStyle name="Comma 4 2 5 2 2 2 3 2" xfId="12441"/>
    <cellStyle name="Comma 4 2 5 2 2 2 3 2 2" xfId="45384"/>
    <cellStyle name="Comma 4 2 5 2 2 2 3 3" xfId="35698"/>
    <cellStyle name="Comma 4 2 5 2 2 2 3 4" xfId="25994"/>
    <cellStyle name="Comma 4 2 5 2 2 2 4" xfId="9641"/>
    <cellStyle name="Comma 4 2 5 2 2 2 4 2" xfId="37789"/>
    <cellStyle name="Comma 4 2 5 2 2 2 5" xfId="28103"/>
    <cellStyle name="Comma 4 2 5 2 2 2 6" xfId="47478"/>
    <cellStyle name="Comma 4 2 5 2 2 2 7" xfId="50281"/>
    <cellStyle name="Comma 4 2 5 2 2 2 8" xfId="18047"/>
    <cellStyle name="Comma 4 2 5 2 2 2 9" xfId="53304"/>
    <cellStyle name="Comma 4 2 5 2 2 3" xfId="6366"/>
    <cellStyle name="Comma 4 2 5 2 2 3 2" xfId="14773"/>
    <cellStyle name="Comma 4 2 5 2 2 3 2 2" xfId="45991"/>
    <cellStyle name="Comma 4 2 5 2 2 3 2 3" xfId="36305"/>
    <cellStyle name="Comma 4 2 5 2 2 3 2 4" xfId="26617"/>
    <cellStyle name="Comma 4 2 5 2 2 3 3" xfId="40118"/>
    <cellStyle name="Comma 4 2 5 2 2 3 4" xfId="30432"/>
    <cellStyle name="Comma 4 2 5 2 2 3 5" xfId="20375"/>
    <cellStyle name="Comma 4 2 5 2 2 3 6" xfId="55632"/>
    <cellStyle name="Comma 4 2 5 2 2 4" xfId="3561"/>
    <cellStyle name="Comma 4 2 5 2 2 4 2" xfId="11969"/>
    <cellStyle name="Comma 4 2 5 2 2 4 2 2" xfId="43929"/>
    <cellStyle name="Comma 4 2 5 2 2 4 3" xfId="34243"/>
    <cellStyle name="Comma 4 2 5 2 2 4 4" xfId="24284"/>
    <cellStyle name="Comma 4 2 5 2 2 5" xfId="9170"/>
    <cellStyle name="Comma 4 2 5 2 2 5 2" xfId="44791"/>
    <cellStyle name="Comma 4 2 5 2 2 5 3" xfId="35105"/>
    <cellStyle name="Comma 4 2 5 2 2 5 4" xfId="25396"/>
    <cellStyle name="Comma 4 2 5 2 2 6" xfId="37318"/>
    <cellStyle name="Comma 4 2 5 2 2 7" xfId="27632"/>
    <cellStyle name="Comma 4 2 5 2 2 8" xfId="47005"/>
    <cellStyle name="Comma 4 2 5 2 2 9" xfId="49810"/>
    <cellStyle name="Comma 4 2 5 2 20" xfId="17207"/>
    <cellStyle name="Comma 4 2 5 2 21" xfId="52434"/>
    <cellStyle name="Comma 4 2 5 2 22" xfId="52464"/>
    <cellStyle name="Comma 4 2 5 2 23" xfId="58064"/>
    <cellStyle name="Comma 4 2 5 2 3" xfId="76"/>
    <cellStyle name="Comma 4 2 5 2 3 2" xfId="490"/>
    <cellStyle name="Comma 4 2 5 2 3 2 10" xfId="58094"/>
    <cellStyle name="Comma 4 2 5 2 3 2 2" xfId="6367"/>
    <cellStyle name="Comma 4 2 5 2 3 2 2 2" xfId="14774"/>
    <cellStyle name="Comma 4 2 5 2 3 2 2 2 2" xfId="40119"/>
    <cellStyle name="Comma 4 2 5 2 3 2 2 3" xfId="30433"/>
    <cellStyle name="Comma 4 2 5 2 3 2 2 4" xfId="20376"/>
    <cellStyle name="Comma 4 2 5 2 3 2 2 5" xfId="55633"/>
    <cellStyle name="Comma 4 2 5 2 3 2 3" xfId="3562"/>
    <cellStyle name="Comma 4 2 5 2 3 2 3 2" xfId="11970"/>
    <cellStyle name="Comma 4 2 5 2 3 2 3 2 2" xfId="46326"/>
    <cellStyle name="Comma 4 2 5 2 3 2 3 3" xfId="36640"/>
    <cellStyle name="Comma 4 2 5 2 3 2 3 4" xfId="26953"/>
    <cellStyle name="Comma 4 2 5 2 3 2 4" xfId="9171"/>
    <cellStyle name="Comma 4 2 5 2 3 2 4 2" xfId="37319"/>
    <cellStyle name="Comma 4 2 5 2 3 2 5" xfId="27633"/>
    <cellStyle name="Comma 4 2 5 2 3 2 6" xfId="47006"/>
    <cellStyle name="Comma 4 2 5 2 3 2 7" xfId="49811"/>
    <cellStyle name="Comma 4 2 5 2 3 2 8" xfId="17577"/>
    <cellStyle name="Comma 4 2 5 2 3 2 9" xfId="52834"/>
    <cellStyle name="Comma 4 2 5 2 3 3" xfId="1100"/>
    <cellStyle name="Comma 4 2 5 2 3 3 2" xfId="6839"/>
    <cellStyle name="Comma 4 2 5 2 3 3 2 2" xfId="15246"/>
    <cellStyle name="Comma 4 2 5 2 3 3 2 2 2" xfId="40591"/>
    <cellStyle name="Comma 4 2 5 2 3 3 2 3" xfId="30905"/>
    <cellStyle name="Comma 4 2 5 2 3 3 2 4" xfId="20848"/>
    <cellStyle name="Comma 4 2 5 2 3 3 2 5" xfId="56105"/>
    <cellStyle name="Comma 4 2 5 2 3 3 3" xfId="4034"/>
    <cellStyle name="Comma 4 2 5 2 3 3 3 2" xfId="12442"/>
    <cellStyle name="Comma 4 2 5 2 3 3 3 3" xfId="37790"/>
    <cellStyle name="Comma 4 2 5 2 3 3 4" xfId="9642"/>
    <cellStyle name="Comma 4 2 5 2 3 3 4 2" xfId="28104"/>
    <cellStyle name="Comma 4 2 5 2 3 3 5" xfId="47479"/>
    <cellStyle name="Comma 4 2 5 2 3 3 6" xfId="50282"/>
    <cellStyle name="Comma 4 2 5 2 3 3 7" xfId="18048"/>
    <cellStyle name="Comma 4 2 5 2 3 3 8" xfId="53305"/>
    <cellStyle name="Comma 4 2 5 2 3 4" xfId="24285"/>
    <cellStyle name="Comma 4 2 5 2 3 4 2" xfId="43930"/>
    <cellStyle name="Comma 4 2 5 2 3 4 3" xfId="34244"/>
    <cellStyle name="Comma 4 2 5 2 3 5" xfId="25735"/>
    <cellStyle name="Comma 4 2 5 2 3 5 2" xfId="45126"/>
    <cellStyle name="Comma 4 2 5 2 3 5 3" xfId="35440"/>
    <cellStyle name="Comma 4 2 5 2 4" xfId="688"/>
    <cellStyle name="Comma 4 2 5 2 4 10" xfId="17640"/>
    <cellStyle name="Comma 4 2 5 2 4 11" xfId="52897"/>
    <cellStyle name="Comma 4 2 5 2 4 2" xfId="1140"/>
    <cellStyle name="Comma 4 2 5 2 4 2 2" xfId="6879"/>
    <cellStyle name="Comma 4 2 5 2 4 2 2 2" xfId="15286"/>
    <cellStyle name="Comma 4 2 5 2 4 2 2 2 2" xfId="40631"/>
    <cellStyle name="Comma 4 2 5 2 4 2 2 3" xfId="30945"/>
    <cellStyle name="Comma 4 2 5 2 4 2 2 4" xfId="20888"/>
    <cellStyle name="Comma 4 2 5 2 4 2 2 5" xfId="56145"/>
    <cellStyle name="Comma 4 2 5 2 4 2 3" xfId="4074"/>
    <cellStyle name="Comma 4 2 5 2 4 2 3 2" xfId="12482"/>
    <cellStyle name="Comma 4 2 5 2 4 2 3 3" xfId="37830"/>
    <cellStyle name="Comma 4 2 5 2 4 2 4" xfId="9682"/>
    <cellStyle name="Comma 4 2 5 2 4 2 4 2" xfId="28144"/>
    <cellStyle name="Comma 4 2 5 2 4 2 5" xfId="47519"/>
    <cellStyle name="Comma 4 2 5 2 4 2 6" xfId="50322"/>
    <cellStyle name="Comma 4 2 5 2 4 2 7" xfId="18088"/>
    <cellStyle name="Comma 4 2 5 2 4 2 8" xfId="53345"/>
    <cellStyle name="Comma 4 2 5 2 4 3" xfId="6430"/>
    <cellStyle name="Comma 4 2 5 2 4 3 2" xfId="14837"/>
    <cellStyle name="Comma 4 2 5 2 4 3 2 2" xfId="40182"/>
    <cellStyle name="Comma 4 2 5 2 4 3 3" xfId="30496"/>
    <cellStyle name="Comma 4 2 5 2 4 3 4" xfId="20439"/>
    <cellStyle name="Comma 4 2 5 2 4 3 5" xfId="55696"/>
    <cellStyle name="Comma 4 2 5 2 4 4" xfId="3625"/>
    <cellStyle name="Comma 4 2 5 2 4 4 2" xfId="12033"/>
    <cellStyle name="Comma 4 2 5 2 4 4 2 2" xfId="43931"/>
    <cellStyle name="Comma 4 2 5 2 4 4 3" xfId="34245"/>
    <cellStyle name="Comma 4 2 5 2 4 4 4" xfId="24286"/>
    <cellStyle name="Comma 4 2 5 2 4 5" xfId="9234"/>
    <cellStyle name="Comma 4 2 5 2 4 5 2" xfId="45734"/>
    <cellStyle name="Comma 4 2 5 2 4 5 3" xfId="36048"/>
    <cellStyle name="Comma 4 2 5 2 4 5 4" xfId="26360"/>
    <cellStyle name="Comma 4 2 5 2 4 6" xfId="37382"/>
    <cellStyle name="Comma 4 2 5 2 4 7" xfId="27696"/>
    <cellStyle name="Comma 4 2 5 2 4 8" xfId="47070"/>
    <cellStyle name="Comma 4 2 5 2 4 9" xfId="49874"/>
    <cellStyle name="Comma 4 2 5 2 5" xfId="747"/>
    <cellStyle name="Comma 4 2 5 2 5 2" xfId="1195"/>
    <cellStyle name="Comma 4 2 5 2 5 2 2" xfId="6934"/>
    <cellStyle name="Comma 4 2 5 2 5 2 2 2" xfId="15341"/>
    <cellStyle name="Comma 4 2 5 2 5 2 2 2 2" xfId="40686"/>
    <cellStyle name="Comma 4 2 5 2 5 2 2 3" xfId="31000"/>
    <cellStyle name="Comma 4 2 5 2 5 2 2 4" xfId="20943"/>
    <cellStyle name="Comma 4 2 5 2 5 2 2 5" xfId="56200"/>
    <cellStyle name="Comma 4 2 5 2 5 2 3" xfId="4129"/>
    <cellStyle name="Comma 4 2 5 2 5 2 3 2" xfId="12537"/>
    <cellStyle name="Comma 4 2 5 2 5 2 3 3" xfId="37885"/>
    <cellStyle name="Comma 4 2 5 2 5 2 4" xfId="9737"/>
    <cellStyle name="Comma 4 2 5 2 5 2 4 2" xfId="28199"/>
    <cellStyle name="Comma 4 2 5 2 5 2 5" xfId="47574"/>
    <cellStyle name="Comma 4 2 5 2 5 2 6" xfId="50377"/>
    <cellStyle name="Comma 4 2 5 2 5 2 7" xfId="18143"/>
    <cellStyle name="Comma 4 2 5 2 5 2 8" xfId="53400"/>
    <cellStyle name="Comma 4 2 5 2 5 3" xfId="6487"/>
    <cellStyle name="Comma 4 2 5 2 5 3 2" xfId="14894"/>
    <cellStyle name="Comma 4 2 5 2 5 3 2 2" xfId="40239"/>
    <cellStyle name="Comma 4 2 5 2 5 3 3" xfId="30553"/>
    <cellStyle name="Comma 4 2 5 2 5 3 4" xfId="20496"/>
    <cellStyle name="Comma 4 2 5 2 5 3 5" xfId="55753"/>
    <cellStyle name="Comma 4 2 5 2 5 4" xfId="3682"/>
    <cellStyle name="Comma 4 2 5 2 5 4 2" xfId="12090"/>
    <cellStyle name="Comma 4 2 5 2 5 4 3" xfId="37439"/>
    <cellStyle name="Comma 4 2 5 2 5 5" xfId="9291"/>
    <cellStyle name="Comma 4 2 5 2 5 5 2" xfId="27753"/>
    <cellStyle name="Comma 4 2 5 2 5 6" xfId="47128"/>
    <cellStyle name="Comma 4 2 5 2 5 7" xfId="49931"/>
    <cellStyle name="Comma 4 2 5 2 5 8" xfId="17697"/>
    <cellStyle name="Comma 4 2 5 2 5 9" xfId="52954"/>
    <cellStyle name="Comma 4 2 5 2 6" xfId="797"/>
    <cellStyle name="Comma 4 2 5 2 6 2" xfId="1245"/>
    <cellStyle name="Comma 4 2 5 2 6 2 2" xfId="6984"/>
    <cellStyle name="Comma 4 2 5 2 6 2 2 2" xfId="15391"/>
    <cellStyle name="Comma 4 2 5 2 6 2 2 2 2" xfId="40736"/>
    <cellStyle name="Comma 4 2 5 2 6 2 2 3" xfId="31050"/>
    <cellStyle name="Comma 4 2 5 2 6 2 2 4" xfId="20993"/>
    <cellStyle name="Comma 4 2 5 2 6 2 2 5" xfId="56250"/>
    <cellStyle name="Comma 4 2 5 2 6 2 3" xfId="4179"/>
    <cellStyle name="Comma 4 2 5 2 6 2 3 2" xfId="12587"/>
    <cellStyle name="Comma 4 2 5 2 6 2 3 3" xfId="37935"/>
    <cellStyle name="Comma 4 2 5 2 6 2 4" xfId="9787"/>
    <cellStyle name="Comma 4 2 5 2 6 2 4 2" xfId="28249"/>
    <cellStyle name="Comma 4 2 5 2 6 2 5" xfId="47624"/>
    <cellStyle name="Comma 4 2 5 2 6 2 6" xfId="50427"/>
    <cellStyle name="Comma 4 2 5 2 6 2 7" xfId="18193"/>
    <cellStyle name="Comma 4 2 5 2 6 2 8" xfId="53450"/>
    <cellStyle name="Comma 4 2 5 2 6 3" xfId="6537"/>
    <cellStyle name="Comma 4 2 5 2 6 3 2" xfId="14944"/>
    <cellStyle name="Comma 4 2 5 2 6 3 2 2" xfId="40289"/>
    <cellStyle name="Comma 4 2 5 2 6 3 3" xfId="30603"/>
    <cellStyle name="Comma 4 2 5 2 6 3 4" xfId="20546"/>
    <cellStyle name="Comma 4 2 5 2 6 3 5" xfId="55803"/>
    <cellStyle name="Comma 4 2 5 2 6 4" xfId="3732"/>
    <cellStyle name="Comma 4 2 5 2 6 4 2" xfId="12140"/>
    <cellStyle name="Comma 4 2 5 2 6 4 3" xfId="37489"/>
    <cellStyle name="Comma 4 2 5 2 6 5" xfId="9341"/>
    <cellStyle name="Comma 4 2 5 2 6 5 2" xfId="27803"/>
    <cellStyle name="Comma 4 2 5 2 6 6" xfId="47178"/>
    <cellStyle name="Comma 4 2 5 2 6 7" xfId="49981"/>
    <cellStyle name="Comma 4 2 5 2 6 8" xfId="17747"/>
    <cellStyle name="Comma 4 2 5 2 6 9" xfId="53004"/>
    <cellStyle name="Comma 4 2 5 2 7" xfId="488"/>
    <cellStyle name="Comma 4 2 5 2 7 2" xfId="1712"/>
    <cellStyle name="Comma 4 2 5 2 7 2 2" xfId="7407"/>
    <cellStyle name="Comma 4 2 5 2 7 2 2 2" xfId="15814"/>
    <cellStyle name="Comma 4 2 5 2 7 2 2 2 2" xfId="41159"/>
    <cellStyle name="Comma 4 2 5 2 7 2 2 3" xfId="31473"/>
    <cellStyle name="Comma 4 2 5 2 7 2 2 4" xfId="21416"/>
    <cellStyle name="Comma 4 2 5 2 7 2 2 5" xfId="56673"/>
    <cellStyle name="Comma 4 2 5 2 7 2 3" xfId="4602"/>
    <cellStyle name="Comma 4 2 5 2 7 2 3 2" xfId="13010"/>
    <cellStyle name="Comma 4 2 5 2 7 2 3 3" xfId="38358"/>
    <cellStyle name="Comma 4 2 5 2 7 2 4" xfId="10210"/>
    <cellStyle name="Comma 4 2 5 2 7 2 4 2" xfId="28672"/>
    <cellStyle name="Comma 4 2 5 2 7 2 5" xfId="48047"/>
    <cellStyle name="Comma 4 2 5 2 7 2 6" xfId="50850"/>
    <cellStyle name="Comma 4 2 5 2 7 2 7" xfId="18616"/>
    <cellStyle name="Comma 4 2 5 2 7 2 8" xfId="53873"/>
    <cellStyle name="Comma 4 2 5 2 7 3" xfId="6365"/>
    <cellStyle name="Comma 4 2 5 2 7 3 2" xfId="14772"/>
    <cellStyle name="Comma 4 2 5 2 7 3 2 2" xfId="40117"/>
    <cellStyle name="Comma 4 2 5 2 7 3 3" xfId="30431"/>
    <cellStyle name="Comma 4 2 5 2 7 3 4" xfId="20374"/>
    <cellStyle name="Comma 4 2 5 2 7 3 5" xfId="55631"/>
    <cellStyle name="Comma 4 2 5 2 7 4" xfId="3560"/>
    <cellStyle name="Comma 4 2 5 2 7 4 2" xfId="11968"/>
    <cellStyle name="Comma 4 2 5 2 7 4 3" xfId="37317"/>
    <cellStyle name="Comma 4 2 5 2 7 5" xfId="9169"/>
    <cellStyle name="Comma 4 2 5 2 7 5 2" xfId="27631"/>
    <cellStyle name="Comma 4 2 5 2 7 6" xfId="47004"/>
    <cellStyle name="Comma 4 2 5 2 7 7" xfId="49809"/>
    <cellStyle name="Comma 4 2 5 2 7 8" xfId="17575"/>
    <cellStyle name="Comma 4 2 5 2 7 9" xfId="52832"/>
    <cellStyle name="Comma 4 2 5 2 8" xfId="1098"/>
    <cellStyle name="Comma 4 2 5 2 8 2" xfId="6837"/>
    <cellStyle name="Comma 4 2 5 2 8 2 2" xfId="15244"/>
    <cellStyle name="Comma 4 2 5 2 8 2 2 2" xfId="40589"/>
    <cellStyle name="Comma 4 2 5 2 8 2 3" xfId="30903"/>
    <cellStyle name="Comma 4 2 5 2 8 2 4" xfId="20846"/>
    <cellStyle name="Comma 4 2 5 2 8 2 5" xfId="56103"/>
    <cellStyle name="Comma 4 2 5 2 8 3" xfId="4032"/>
    <cellStyle name="Comma 4 2 5 2 8 3 2" xfId="12440"/>
    <cellStyle name="Comma 4 2 5 2 8 3 3" xfId="37788"/>
    <cellStyle name="Comma 4 2 5 2 8 4" xfId="9640"/>
    <cellStyle name="Comma 4 2 5 2 8 4 2" xfId="28102"/>
    <cellStyle name="Comma 4 2 5 2 8 5" xfId="47477"/>
    <cellStyle name="Comma 4 2 5 2 8 6" xfId="50280"/>
    <cellStyle name="Comma 4 2 5 2 8 7" xfId="18046"/>
    <cellStyle name="Comma 4 2 5 2 8 8" xfId="53303"/>
    <cellStyle name="Comma 4 2 5 2 9" xfId="2183"/>
    <cellStyle name="Comma 4 2 5 2 9 2" xfId="7837"/>
    <cellStyle name="Comma 4 2 5 2 9 2 2" xfId="16244"/>
    <cellStyle name="Comma 4 2 5 2 9 2 2 2" xfId="41589"/>
    <cellStyle name="Comma 4 2 5 2 9 2 3" xfId="31903"/>
    <cellStyle name="Comma 4 2 5 2 9 2 4" xfId="21846"/>
    <cellStyle name="Comma 4 2 5 2 9 2 5" xfId="57103"/>
    <cellStyle name="Comma 4 2 5 2 9 3" xfId="5032"/>
    <cellStyle name="Comma 4 2 5 2 9 3 2" xfId="13440"/>
    <cellStyle name="Comma 4 2 5 2 9 3 3" xfId="38788"/>
    <cellStyle name="Comma 4 2 5 2 9 4" xfId="10640"/>
    <cellStyle name="Comma 4 2 5 2 9 4 2" xfId="29102"/>
    <cellStyle name="Comma 4 2 5 2 9 5" xfId="48477"/>
    <cellStyle name="Comma 4 2 5 2 9 6" xfId="51280"/>
    <cellStyle name="Comma 4 2 5 2 9 7" xfId="19046"/>
    <cellStyle name="Comma 4 2 5 2 9 8" xfId="54303"/>
    <cellStyle name="Comma 4 2 5 3" xfId="491"/>
    <cellStyle name="Comma 4 2 5 3 10" xfId="25132"/>
    <cellStyle name="Comma 4 2 5 3 10 2" xfId="44528"/>
    <cellStyle name="Comma 4 2 5 3 10 3" xfId="34842"/>
    <cellStyle name="Comma 4 2 5 3 11" xfId="37320"/>
    <cellStyle name="Comma 4 2 5 3 12" xfId="27634"/>
    <cellStyle name="Comma 4 2 5 3 13" xfId="47007"/>
    <cellStyle name="Comma 4 2 5 3 14" xfId="49812"/>
    <cellStyle name="Comma 4 2 5 3 15" xfId="17578"/>
    <cellStyle name="Comma 4 2 5 3 16" xfId="52435"/>
    <cellStyle name="Comma 4 2 5 3 17" xfId="52835"/>
    <cellStyle name="Comma 4 2 5 3 2" xfId="1713"/>
    <cellStyle name="Comma 4 2 5 3 2 10" xfId="53874"/>
    <cellStyle name="Comma 4 2 5 3 2 2" xfId="7408"/>
    <cellStyle name="Comma 4 2 5 3 2 2 2" xfId="15815"/>
    <cellStyle name="Comma 4 2 5 3 2 2 2 2" xfId="46585"/>
    <cellStyle name="Comma 4 2 5 3 2 2 2 3" xfId="36899"/>
    <cellStyle name="Comma 4 2 5 3 2 2 2 4" xfId="27212"/>
    <cellStyle name="Comma 4 2 5 3 2 2 3" xfId="25995"/>
    <cellStyle name="Comma 4 2 5 3 2 2 3 2" xfId="45385"/>
    <cellStyle name="Comma 4 2 5 3 2 2 3 3" xfId="35699"/>
    <cellStyle name="Comma 4 2 5 3 2 2 4" xfId="41160"/>
    <cellStyle name="Comma 4 2 5 3 2 2 5" xfId="31474"/>
    <cellStyle name="Comma 4 2 5 3 2 2 6" xfId="21417"/>
    <cellStyle name="Comma 4 2 5 3 2 2 7" xfId="56674"/>
    <cellStyle name="Comma 4 2 5 3 2 3" xfId="4603"/>
    <cellStyle name="Comma 4 2 5 3 2 3 2" xfId="13011"/>
    <cellStyle name="Comma 4 2 5 3 2 3 2 2" xfId="45992"/>
    <cellStyle name="Comma 4 2 5 3 2 3 2 3" xfId="36306"/>
    <cellStyle name="Comma 4 2 5 3 2 3 2 4" xfId="26618"/>
    <cellStyle name="Comma 4 2 5 3 2 3 3" xfId="43932"/>
    <cellStyle name="Comma 4 2 5 3 2 3 4" xfId="34246"/>
    <cellStyle name="Comma 4 2 5 3 2 3 5" xfId="24287"/>
    <cellStyle name="Comma 4 2 5 3 2 4" xfId="10211"/>
    <cellStyle name="Comma 4 2 5 3 2 4 2" xfId="44792"/>
    <cellStyle name="Comma 4 2 5 3 2 4 3" xfId="35106"/>
    <cellStyle name="Comma 4 2 5 3 2 4 4" xfId="25397"/>
    <cellStyle name="Comma 4 2 5 3 2 5" xfId="38359"/>
    <cellStyle name="Comma 4 2 5 3 2 6" xfId="28673"/>
    <cellStyle name="Comma 4 2 5 3 2 7" xfId="48048"/>
    <cellStyle name="Comma 4 2 5 3 2 8" xfId="50851"/>
    <cellStyle name="Comma 4 2 5 3 2 9" xfId="18617"/>
    <cellStyle name="Comma 4 2 5 3 3" xfId="1101"/>
    <cellStyle name="Comma 4 2 5 3 3 10" xfId="53306"/>
    <cellStyle name="Comma 4 2 5 3 3 2" xfId="6840"/>
    <cellStyle name="Comma 4 2 5 3 3 2 2" xfId="15247"/>
    <cellStyle name="Comma 4 2 5 3 3 2 2 2" xfId="46327"/>
    <cellStyle name="Comma 4 2 5 3 3 2 2 3" xfId="36641"/>
    <cellStyle name="Comma 4 2 5 3 3 2 2 4" xfId="26954"/>
    <cellStyle name="Comma 4 2 5 3 3 2 3" xfId="40592"/>
    <cellStyle name="Comma 4 2 5 3 3 2 4" xfId="30906"/>
    <cellStyle name="Comma 4 2 5 3 3 2 5" xfId="20849"/>
    <cellStyle name="Comma 4 2 5 3 3 2 6" xfId="56106"/>
    <cellStyle name="Comma 4 2 5 3 3 3" xfId="4035"/>
    <cellStyle name="Comma 4 2 5 3 3 3 2" xfId="12443"/>
    <cellStyle name="Comma 4 2 5 3 3 3 2 2" xfId="43933"/>
    <cellStyle name="Comma 4 2 5 3 3 3 3" xfId="34247"/>
    <cellStyle name="Comma 4 2 5 3 3 3 4" xfId="24288"/>
    <cellStyle name="Comma 4 2 5 3 3 4" xfId="9643"/>
    <cellStyle name="Comma 4 2 5 3 3 4 2" xfId="45127"/>
    <cellStyle name="Comma 4 2 5 3 3 4 3" xfId="35441"/>
    <cellStyle name="Comma 4 2 5 3 3 4 4" xfId="25736"/>
    <cellStyle name="Comma 4 2 5 3 3 5" xfId="37791"/>
    <cellStyle name="Comma 4 2 5 3 3 6" xfId="28105"/>
    <cellStyle name="Comma 4 2 5 3 3 7" xfId="47480"/>
    <cellStyle name="Comma 4 2 5 3 3 8" xfId="50283"/>
    <cellStyle name="Comma 4 2 5 3 3 9" xfId="18049"/>
    <cellStyle name="Comma 4 2 5 3 4" xfId="2184"/>
    <cellStyle name="Comma 4 2 5 3 4 2" xfId="7838"/>
    <cellStyle name="Comma 4 2 5 3 4 2 2" xfId="16245"/>
    <cellStyle name="Comma 4 2 5 3 4 2 2 2" xfId="41590"/>
    <cellStyle name="Comma 4 2 5 3 4 2 3" xfId="31904"/>
    <cellStyle name="Comma 4 2 5 3 4 2 4" xfId="21847"/>
    <cellStyle name="Comma 4 2 5 3 4 2 5" xfId="57104"/>
    <cellStyle name="Comma 4 2 5 3 4 3" xfId="5033"/>
    <cellStyle name="Comma 4 2 5 3 4 3 2" xfId="13441"/>
    <cellStyle name="Comma 4 2 5 3 4 3 2 2" xfId="45735"/>
    <cellStyle name="Comma 4 2 5 3 4 3 3" xfId="36049"/>
    <cellStyle name="Comma 4 2 5 3 4 3 4" xfId="26361"/>
    <cellStyle name="Comma 4 2 5 3 4 4" xfId="10641"/>
    <cellStyle name="Comma 4 2 5 3 4 4 2" xfId="38789"/>
    <cellStyle name="Comma 4 2 5 3 4 5" xfId="29103"/>
    <cellStyle name="Comma 4 2 5 3 4 6" xfId="48478"/>
    <cellStyle name="Comma 4 2 5 3 4 7" xfId="51281"/>
    <cellStyle name="Comma 4 2 5 3 4 8" xfId="19047"/>
    <cellStyle name="Comma 4 2 5 3 4 9" xfId="54304"/>
    <cellStyle name="Comma 4 2 5 3 5" xfId="2676"/>
    <cellStyle name="Comma 4 2 5 3 5 2" xfId="8299"/>
    <cellStyle name="Comma 4 2 5 3 5 2 2" xfId="16706"/>
    <cellStyle name="Comma 4 2 5 3 5 2 2 2" xfId="42051"/>
    <cellStyle name="Comma 4 2 5 3 5 2 3" xfId="32365"/>
    <cellStyle name="Comma 4 2 5 3 5 2 4" xfId="22308"/>
    <cellStyle name="Comma 4 2 5 3 5 2 5" xfId="57565"/>
    <cellStyle name="Comma 4 2 5 3 5 3" xfId="5494"/>
    <cellStyle name="Comma 4 2 5 3 5 3 2" xfId="13902"/>
    <cellStyle name="Comma 4 2 5 3 5 3 3" xfId="39247"/>
    <cellStyle name="Comma 4 2 5 3 5 4" xfId="11099"/>
    <cellStyle name="Comma 4 2 5 3 5 4 2" xfId="29561"/>
    <cellStyle name="Comma 4 2 5 3 5 5" xfId="48937"/>
    <cellStyle name="Comma 4 2 5 3 5 6" xfId="51739"/>
    <cellStyle name="Comma 4 2 5 3 5 7" xfId="19505"/>
    <cellStyle name="Comma 4 2 5 3 5 8" xfId="54762"/>
    <cellStyle name="Comma 4 2 5 3 6" xfId="3104"/>
    <cellStyle name="Comma 4 2 5 3 6 2" xfId="8727"/>
    <cellStyle name="Comma 4 2 5 3 6 2 2" xfId="17134"/>
    <cellStyle name="Comma 4 2 5 3 6 2 2 2" xfId="42479"/>
    <cellStyle name="Comma 4 2 5 3 6 2 3" xfId="32793"/>
    <cellStyle name="Comma 4 2 5 3 6 2 4" xfId="22736"/>
    <cellStyle name="Comma 4 2 5 3 6 2 5" xfId="57993"/>
    <cellStyle name="Comma 4 2 5 3 6 3" xfId="5922"/>
    <cellStyle name="Comma 4 2 5 3 6 3 2" xfId="14330"/>
    <cellStyle name="Comma 4 2 5 3 6 3 3" xfId="39675"/>
    <cellStyle name="Comma 4 2 5 3 6 4" xfId="11527"/>
    <cellStyle name="Comma 4 2 5 3 6 4 2" xfId="29989"/>
    <cellStyle name="Comma 4 2 5 3 6 5" xfId="49365"/>
    <cellStyle name="Comma 4 2 5 3 6 6" xfId="52167"/>
    <cellStyle name="Comma 4 2 5 3 6 7" xfId="19933"/>
    <cellStyle name="Comma 4 2 5 3 6 8" xfId="55190"/>
    <cellStyle name="Comma 4 2 5 3 7" xfId="6368"/>
    <cellStyle name="Comma 4 2 5 3 7 2" xfId="14775"/>
    <cellStyle name="Comma 4 2 5 3 7 2 2" xfId="40120"/>
    <cellStyle name="Comma 4 2 5 3 7 3" xfId="30434"/>
    <cellStyle name="Comma 4 2 5 3 7 4" xfId="20377"/>
    <cellStyle name="Comma 4 2 5 3 7 5" xfId="55634"/>
    <cellStyle name="Comma 4 2 5 3 8" xfId="3563"/>
    <cellStyle name="Comma 4 2 5 3 8 2" xfId="11971"/>
    <cellStyle name="Comma 4 2 5 3 8 2 2" xfId="42747"/>
    <cellStyle name="Comma 4 2 5 3 8 3" xfId="33061"/>
    <cellStyle name="Comma 4 2 5 3 8 4" xfId="23004"/>
    <cellStyle name="Comma 4 2 5 3 9" xfId="9172"/>
    <cellStyle name="Comma 4 2 5 3 9 2" xfId="43063"/>
    <cellStyle name="Comma 4 2 5 3 9 3" xfId="33377"/>
    <cellStyle name="Comma 4 2 5 3 9 4" xfId="23321"/>
    <cellStyle name="Comma 4 2 5 4" xfId="25"/>
    <cellStyle name="Comma 4 2 5 4 2" xfId="492"/>
    <cellStyle name="Comma 4 2 5 4 2 10" xfId="58084"/>
    <cellStyle name="Comma 4 2 5 4 2 2" xfId="6369"/>
    <cellStyle name="Comma 4 2 5 4 2 2 2" xfId="14776"/>
    <cellStyle name="Comma 4 2 5 4 2 2 2 2" xfId="40121"/>
    <cellStyle name="Comma 4 2 5 4 2 2 3" xfId="30435"/>
    <cellStyle name="Comma 4 2 5 4 2 2 4" xfId="20378"/>
    <cellStyle name="Comma 4 2 5 4 2 2 5" xfId="55635"/>
    <cellStyle name="Comma 4 2 5 4 2 3" xfId="3564"/>
    <cellStyle name="Comma 4 2 5 4 2 3 2" xfId="11972"/>
    <cellStyle name="Comma 4 2 5 4 2 3 2 2" xfId="46325"/>
    <cellStyle name="Comma 4 2 5 4 2 3 3" xfId="36639"/>
    <cellStyle name="Comma 4 2 5 4 2 3 4" xfId="26952"/>
    <cellStyle name="Comma 4 2 5 4 2 4" xfId="9173"/>
    <cellStyle name="Comma 4 2 5 4 2 4 2" xfId="37321"/>
    <cellStyle name="Comma 4 2 5 4 2 5" xfId="27635"/>
    <cellStyle name="Comma 4 2 5 4 2 6" xfId="47008"/>
    <cellStyle name="Comma 4 2 5 4 2 7" xfId="49813"/>
    <cellStyle name="Comma 4 2 5 4 2 8" xfId="17579"/>
    <cellStyle name="Comma 4 2 5 4 2 9" xfId="52836"/>
    <cellStyle name="Comma 4 2 5 4 3" xfId="1102"/>
    <cellStyle name="Comma 4 2 5 4 3 2" xfId="6841"/>
    <cellStyle name="Comma 4 2 5 4 3 2 2" xfId="15248"/>
    <cellStyle name="Comma 4 2 5 4 3 2 2 2" xfId="40593"/>
    <cellStyle name="Comma 4 2 5 4 3 2 3" xfId="30907"/>
    <cellStyle name="Comma 4 2 5 4 3 2 4" xfId="20850"/>
    <cellStyle name="Comma 4 2 5 4 3 2 5" xfId="56107"/>
    <cellStyle name="Comma 4 2 5 4 3 3" xfId="4036"/>
    <cellStyle name="Comma 4 2 5 4 3 3 2" xfId="12444"/>
    <cellStyle name="Comma 4 2 5 4 3 3 3" xfId="37792"/>
    <cellStyle name="Comma 4 2 5 4 3 4" xfId="9644"/>
    <cellStyle name="Comma 4 2 5 4 3 4 2" xfId="28106"/>
    <cellStyle name="Comma 4 2 5 4 3 5" xfId="47481"/>
    <cellStyle name="Comma 4 2 5 4 3 6" xfId="50284"/>
    <cellStyle name="Comma 4 2 5 4 3 7" xfId="18050"/>
    <cellStyle name="Comma 4 2 5 4 3 8" xfId="53307"/>
    <cellStyle name="Comma 4 2 5 4 4" xfId="24289"/>
    <cellStyle name="Comma 4 2 5 4 4 2" xfId="43934"/>
    <cellStyle name="Comma 4 2 5 4 4 3" xfId="34248"/>
    <cellStyle name="Comma 4 2 5 4 5" xfId="25734"/>
    <cellStyle name="Comma 4 2 5 4 5 2" xfId="45125"/>
    <cellStyle name="Comma 4 2 5 4 5 3" xfId="35439"/>
    <cellStyle name="Comma 4 2 5 5" xfId="1711"/>
    <cellStyle name="Comma 4 2 5 5 2" xfId="7406"/>
    <cellStyle name="Comma 4 2 5 5 2 2" xfId="15813"/>
    <cellStyle name="Comma 4 2 5 5 2 2 2" xfId="41158"/>
    <cellStyle name="Comma 4 2 5 5 2 3" xfId="31472"/>
    <cellStyle name="Comma 4 2 5 5 2 4" xfId="21415"/>
    <cellStyle name="Comma 4 2 5 5 2 5" xfId="56672"/>
    <cellStyle name="Comma 4 2 5 5 3" xfId="4601"/>
    <cellStyle name="Comma 4 2 5 5 3 2" xfId="13009"/>
    <cellStyle name="Comma 4 2 5 5 3 2 2" xfId="45733"/>
    <cellStyle name="Comma 4 2 5 5 3 3" xfId="36047"/>
    <cellStyle name="Comma 4 2 5 5 3 4" xfId="26359"/>
    <cellStyle name="Comma 4 2 5 5 4" xfId="10209"/>
    <cellStyle name="Comma 4 2 5 5 4 2" xfId="38357"/>
    <cellStyle name="Comma 4 2 5 5 5" xfId="28671"/>
    <cellStyle name="Comma 4 2 5 5 6" xfId="48046"/>
    <cellStyle name="Comma 4 2 5 5 7" xfId="50849"/>
    <cellStyle name="Comma 4 2 5 5 8" xfId="18615"/>
    <cellStyle name="Comma 4 2 5 5 9" xfId="53872"/>
    <cellStyle name="Comma 4 2 5 6" xfId="2182"/>
    <cellStyle name="Comma 4 2 5 6 2" xfId="7836"/>
    <cellStyle name="Comma 4 2 5 6 2 2" xfId="16243"/>
    <cellStyle name="Comma 4 2 5 6 2 2 2" xfId="41588"/>
    <cellStyle name="Comma 4 2 5 6 2 3" xfId="31902"/>
    <cellStyle name="Comma 4 2 5 6 2 4" xfId="21845"/>
    <cellStyle name="Comma 4 2 5 6 2 5" xfId="57102"/>
    <cellStyle name="Comma 4 2 5 6 3" xfId="5031"/>
    <cellStyle name="Comma 4 2 5 6 3 2" xfId="13439"/>
    <cellStyle name="Comma 4 2 5 6 3 3" xfId="38787"/>
    <cellStyle name="Comma 4 2 5 6 4" xfId="10639"/>
    <cellStyle name="Comma 4 2 5 6 4 2" xfId="29101"/>
    <cellStyle name="Comma 4 2 5 6 5" xfId="48476"/>
    <cellStyle name="Comma 4 2 5 6 6" xfId="51279"/>
    <cellStyle name="Comma 4 2 5 6 7" xfId="19045"/>
    <cellStyle name="Comma 4 2 5 6 8" xfId="54302"/>
    <cellStyle name="Comma 4 2 5 7" xfId="2674"/>
    <cellStyle name="Comma 4 2 5 7 2" xfId="8297"/>
    <cellStyle name="Comma 4 2 5 7 2 2" xfId="16704"/>
    <cellStyle name="Comma 4 2 5 7 2 2 2" xfId="42049"/>
    <cellStyle name="Comma 4 2 5 7 2 3" xfId="32363"/>
    <cellStyle name="Comma 4 2 5 7 2 4" xfId="22306"/>
    <cellStyle name="Comma 4 2 5 7 2 5" xfId="57563"/>
    <cellStyle name="Comma 4 2 5 7 3" xfId="5492"/>
    <cellStyle name="Comma 4 2 5 7 3 2" xfId="13900"/>
    <cellStyle name="Comma 4 2 5 7 3 3" xfId="39245"/>
    <cellStyle name="Comma 4 2 5 7 4" xfId="11097"/>
    <cellStyle name="Comma 4 2 5 7 4 2" xfId="29559"/>
    <cellStyle name="Comma 4 2 5 7 5" xfId="48935"/>
    <cellStyle name="Comma 4 2 5 7 6" xfId="51737"/>
    <cellStyle name="Comma 4 2 5 7 7" xfId="19503"/>
    <cellStyle name="Comma 4 2 5 7 8" xfId="54760"/>
    <cellStyle name="Comma 4 2 5 8" xfId="3102"/>
    <cellStyle name="Comma 4 2 5 8 2" xfId="8725"/>
    <cellStyle name="Comma 4 2 5 8 2 2" xfId="17132"/>
    <cellStyle name="Comma 4 2 5 8 2 2 2" xfId="42477"/>
    <cellStyle name="Comma 4 2 5 8 2 3" xfId="32791"/>
    <cellStyle name="Comma 4 2 5 8 2 4" xfId="22734"/>
    <cellStyle name="Comma 4 2 5 8 2 5" xfId="57991"/>
    <cellStyle name="Comma 4 2 5 8 3" xfId="5920"/>
    <cellStyle name="Comma 4 2 5 8 3 2" xfId="14328"/>
    <cellStyle name="Comma 4 2 5 8 3 3" xfId="39673"/>
    <cellStyle name="Comma 4 2 5 8 4" xfId="11525"/>
    <cellStyle name="Comma 4 2 5 8 4 2" xfId="29987"/>
    <cellStyle name="Comma 4 2 5 8 5" xfId="49363"/>
    <cellStyle name="Comma 4 2 5 8 6" xfId="52165"/>
    <cellStyle name="Comma 4 2 5 8 7" xfId="19931"/>
    <cellStyle name="Comma 4 2 5 8 8" xfId="55188"/>
    <cellStyle name="Comma 4 2 5 9" xfId="6364"/>
    <cellStyle name="Comma 4 2 5 9 2" xfId="14771"/>
    <cellStyle name="Comma 4 2 5 9 2 2" xfId="40116"/>
    <cellStyle name="Comma 4 2 5 9 3" xfId="30430"/>
    <cellStyle name="Comma 4 2 5 9 4" xfId="20373"/>
    <cellStyle name="Comma 4 2 5 9 5" xfId="55630"/>
    <cellStyle name="Comma 4 2 6" xfId="493"/>
    <cellStyle name="Comma 4 2 6 10" xfId="3565"/>
    <cellStyle name="Comma 4 2 6 10 2" xfId="11973"/>
    <cellStyle name="Comma 4 2 6 10 2 2" xfId="44529"/>
    <cellStyle name="Comma 4 2 6 10 3" xfId="34843"/>
    <cellStyle name="Comma 4 2 6 10 4" xfId="25133"/>
    <cellStyle name="Comma 4 2 6 11" xfId="9174"/>
    <cellStyle name="Comma 4 2 6 11 2" xfId="37322"/>
    <cellStyle name="Comma 4 2 6 12" xfId="27636"/>
    <cellStyle name="Comma 4 2 6 13" xfId="47009"/>
    <cellStyle name="Comma 4 2 6 14" xfId="49814"/>
    <cellStyle name="Comma 4 2 6 15" xfId="17580"/>
    <cellStyle name="Comma 4 2 6 16" xfId="52837"/>
    <cellStyle name="Comma 4 2 6 2" xfId="494"/>
    <cellStyle name="Comma 4 2 6 2 10" xfId="25134"/>
    <cellStyle name="Comma 4 2 6 2 10 2" xfId="44530"/>
    <cellStyle name="Comma 4 2 6 2 10 3" xfId="34844"/>
    <cellStyle name="Comma 4 2 6 2 11" xfId="37323"/>
    <cellStyle name="Comma 4 2 6 2 12" xfId="27637"/>
    <cellStyle name="Comma 4 2 6 2 13" xfId="47010"/>
    <cellStyle name="Comma 4 2 6 2 14" xfId="49815"/>
    <cellStyle name="Comma 4 2 6 2 15" xfId="17581"/>
    <cellStyle name="Comma 4 2 6 2 16" xfId="52436"/>
    <cellStyle name="Comma 4 2 6 2 17" xfId="52838"/>
    <cellStyle name="Comma 4 2 6 2 2" xfId="1715"/>
    <cellStyle name="Comma 4 2 6 2 2 10" xfId="53876"/>
    <cellStyle name="Comma 4 2 6 2 2 2" xfId="7410"/>
    <cellStyle name="Comma 4 2 6 2 2 2 2" xfId="15817"/>
    <cellStyle name="Comma 4 2 6 2 2 2 2 2" xfId="46586"/>
    <cellStyle name="Comma 4 2 6 2 2 2 2 3" xfId="36900"/>
    <cellStyle name="Comma 4 2 6 2 2 2 2 4" xfId="27213"/>
    <cellStyle name="Comma 4 2 6 2 2 2 3" xfId="25996"/>
    <cellStyle name="Comma 4 2 6 2 2 2 3 2" xfId="45386"/>
    <cellStyle name="Comma 4 2 6 2 2 2 3 3" xfId="35700"/>
    <cellStyle name="Comma 4 2 6 2 2 2 4" xfId="41162"/>
    <cellStyle name="Comma 4 2 6 2 2 2 5" xfId="31476"/>
    <cellStyle name="Comma 4 2 6 2 2 2 6" xfId="21419"/>
    <cellStyle name="Comma 4 2 6 2 2 2 7" xfId="56676"/>
    <cellStyle name="Comma 4 2 6 2 2 3" xfId="4605"/>
    <cellStyle name="Comma 4 2 6 2 2 3 2" xfId="13013"/>
    <cellStyle name="Comma 4 2 6 2 2 3 2 2" xfId="45993"/>
    <cellStyle name="Comma 4 2 6 2 2 3 2 3" xfId="36307"/>
    <cellStyle name="Comma 4 2 6 2 2 3 2 4" xfId="26619"/>
    <cellStyle name="Comma 4 2 6 2 2 3 3" xfId="43935"/>
    <cellStyle name="Comma 4 2 6 2 2 3 4" xfId="34249"/>
    <cellStyle name="Comma 4 2 6 2 2 3 5" xfId="24290"/>
    <cellStyle name="Comma 4 2 6 2 2 4" xfId="10213"/>
    <cellStyle name="Comma 4 2 6 2 2 4 2" xfId="44793"/>
    <cellStyle name="Comma 4 2 6 2 2 4 3" xfId="35107"/>
    <cellStyle name="Comma 4 2 6 2 2 4 4" xfId="25398"/>
    <cellStyle name="Comma 4 2 6 2 2 5" xfId="38361"/>
    <cellStyle name="Comma 4 2 6 2 2 6" xfId="28675"/>
    <cellStyle name="Comma 4 2 6 2 2 7" xfId="48050"/>
    <cellStyle name="Comma 4 2 6 2 2 8" xfId="50853"/>
    <cellStyle name="Comma 4 2 6 2 2 9" xfId="18619"/>
    <cellStyle name="Comma 4 2 6 2 3" xfId="1103"/>
    <cellStyle name="Comma 4 2 6 2 3 10" xfId="53308"/>
    <cellStyle name="Comma 4 2 6 2 3 2" xfId="6842"/>
    <cellStyle name="Comma 4 2 6 2 3 2 2" xfId="15249"/>
    <cellStyle name="Comma 4 2 6 2 3 2 2 2" xfId="46329"/>
    <cellStyle name="Comma 4 2 6 2 3 2 2 3" xfId="36643"/>
    <cellStyle name="Comma 4 2 6 2 3 2 2 4" xfId="26956"/>
    <cellStyle name="Comma 4 2 6 2 3 2 3" xfId="40594"/>
    <cellStyle name="Comma 4 2 6 2 3 2 4" xfId="30908"/>
    <cellStyle name="Comma 4 2 6 2 3 2 5" xfId="20851"/>
    <cellStyle name="Comma 4 2 6 2 3 2 6" xfId="56108"/>
    <cellStyle name="Comma 4 2 6 2 3 3" xfId="4037"/>
    <cellStyle name="Comma 4 2 6 2 3 3 2" xfId="12445"/>
    <cellStyle name="Comma 4 2 6 2 3 3 2 2" xfId="43936"/>
    <cellStyle name="Comma 4 2 6 2 3 3 3" xfId="34250"/>
    <cellStyle name="Comma 4 2 6 2 3 3 4" xfId="24291"/>
    <cellStyle name="Comma 4 2 6 2 3 4" xfId="9645"/>
    <cellStyle name="Comma 4 2 6 2 3 4 2" xfId="45129"/>
    <cellStyle name="Comma 4 2 6 2 3 4 3" xfId="35443"/>
    <cellStyle name="Comma 4 2 6 2 3 4 4" xfId="25738"/>
    <cellStyle name="Comma 4 2 6 2 3 5" xfId="37793"/>
    <cellStyle name="Comma 4 2 6 2 3 6" xfId="28107"/>
    <cellStyle name="Comma 4 2 6 2 3 7" xfId="47482"/>
    <cellStyle name="Comma 4 2 6 2 3 8" xfId="50285"/>
    <cellStyle name="Comma 4 2 6 2 3 9" xfId="18051"/>
    <cellStyle name="Comma 4 2 6 2 4" xfId="2186"/>
    <cellStyle name="Comma 4 2 6 2 4 10" xfId="54306"/>
    <cellStyle name="Comma 4 2 6 2 4 2" xfId="7840"/>
    <cellStyle name="Comma 4 2 6 2 4 2 2" xfId="16247"/>
    <cellStyle name="Comma 4 2 6 2 4 2 2 2" xfId="41592"/>
    <cellStyle name="Comma 4 2 6 2 4 2 3" xfId="31906"/>
    <cellStyle name="Comma 4 2 6 2 4 2 4" xfId="21849"/>
    <cellStyle name="Comma 4 2 6 2 4 2 5" xfId="57106"/>
    <cellStyle name="Comma 4 2 6 2 4 3" xfId="5035"/>
    <cellStyle name="Comma 4 2 6 2 4 3 2" xfId="13443"/>
    <cellStyle name="Comma 4 2 6 2 4 3 2 2" xfId="43937"/>
    <cellStyle name="Comma 4 2 6 2 4 3 3" xfId="34251"/>
    <cellStyle name="Comma 4 2 6 2 4 3 4" xfId="24292"/>
    <cellStyle name="Comma 4 2 6 2 4 4" xfId="10643"/>
    <cellStyle name="Comma 4 2 6 2 4 4 2" xfId="45737"/>
    <cellStyle name="Comma 4 2 6 2 4 4 3" xfId="36051"/>
    <cellStyle name="Comma 4 2 6 2 4 4 4" xfId="26363"/>
    <cellStyle name="Comma 4 2 6 2 4 5" xfId="38791"/>
    <cellStyle name="Comma 4 2 6 2 4 6" xfId="29105"/>
    <cellStyle name="Comma 4 2 6 2 4 7" xfId="48480"/>
    <cellStyle name="Comma 4 2 6 2 4 8" xfId="51283"/>
    <cellStyle name="Comma 4 2 6 2 4 9" xfId="19049"/>
    <cellStyle name="Comma 4 2 6 2 5" xfId="2678"/>
    <cellStyle name="Comma 4 2 6 2 5 2" xfId="8301"/>
    <cellStyle name="Comma 4 2 6 2 5 2 2" xfId="16708"/>
    <cellStyle name="Comma 4 2 6 2 5 2 2 2" xfId="42053"/>
    <cellStyle name="Comma 4 2 6 2 5 2 3" xfId="32367"/>
    <cellStyle name="Comma 4 2 6 2 5 2 4" xfId="22310"/>
    <cellStyle name="Comma 4 2 6 2 5 2 5" xfId="57567"/>
    <cellStyle name="Comma 4 2 6 2 5 3" xfId="5496"/>
    <cellStyle name="Comma 4 2 6 2 5 3 2" xfId="13904"/>
    <cellStyle name="Comma 4 2 6 2 5 3 3" xfId="39249"/>
    <cellStyle name="Comma 4 2 6 2 5 4" xfId="11101"/>
    <cellStyle name="Comma 4 2 6 2 5 4 2" xfId="29563"/>
    <cellStyle name="Comma 4 2 6 2 5 5" xfId="48939"/>
    <cellStyle name="Comma 4 2 6 2 5 6" xfId="51741"/>
    <cellStyle name="Comma 4 2 6 2 5 7" xfId="19507"/>
    <cellStyle name="Comma 4 2 6 2 5 8" xfId="54764"/>
    <cellStyle name="Comma 4 2 6 2 6" xfId="3106"/>
    <cellStyle name="Comma 4 2 6 2 6 2" xfId="8729"/>
    <cellStyle name="Comma 4 2 6 2 6 2 2" xfId="17136"/>
    <cellStyle name="Comma 4 2 6 2 6 2 2 2" xfId="42481"/>
    <cellStyle name="Comma 4 2 6 2 6 2 3" xfId="32795"/>
    <cellStyle name="Comma 4 2 6 2 6 2 4" xfId="22738"/>
    <cellStyle name="Comma 4 2 6 2 6 2 5" xfId="57995"/>
    <cellStyle name="Comma 4 2 6 2 6 3" xfId="5924"/>
    <cellStyle name="Comma 4 2 6 2 6 3 2" xfId="14332"/>
    <cellStyle name="Comma 4 2 6 2 6 3 3" xfId="39677"/>
    <cellStyle name="Comma 4 2 6 2 6 4" xfId="11529"/>
    <cellStyle name="Comma 4 2 6 2 6 4 2" xfId="29991"/>
    <cellStyle name="Comma 4 2 6 2 6 5" xfId="49367"/>
    <cellStyle name="Comma 4 2 6 2 6 6" xfId="52169"/>
    <cellStyle name="Comma 4 2 6 2 6 7" xfId="19935"/>
    <cellStyle name="Comma 4 2 6 2 6 8" xfId="55192"/>
    <cellStyle name="Comma 4 2 6 2 7" xfId="6371"/>
    <cellStyle name="Comma 4 2 6 2 7 2" xfId="14778"/>
    <cellStyle name="Comma 4 2 6 2 7 2 2" xfId="40123"/>
    <cellStyle name="Comma 4 2 6 2 7 3" xfId="30437"/>
    <cellStyle name="Comma 4 2 6 2 7 4" xfId="20380"/>
    <cellStyle name="Comma 4 2 6 2 7 5" xfId="55637"/>
    <cellStyle name="Comma 4 2 6 2 8" xfId="3566"/>
    <cellStyle name="Comma 4 2 6 2 8 2" xfId="11974"/>
    <cellStyle name="Comma 4 2 6 2 8 2 2" xfId="42748"/>
    <cellStyle name="Comma 4 2 6 2 8 3" xfId="33062"/>
    <cellStyle name="Comma 4 2 6 2 8 4" xfId="23005"/>
    <cellStyle name="Comma 4 2 6 2 9" xfId="9175"/>
    <cellStyle name="Comma 4 2 6 2 9 2" xfId="43065"/>
    <cellStyle name="Comma 4 2 6 2 9 3" xfId="33379"/>
    <cellStyle name="Comma 4 2 6 2 9 4" xfId="23323"/>
    <cellStyle name="Comma 4 2 6 3" xfId="495"/>
    <cellStyle name="Comma 4 2 6 3 10" xfId="25135"/>
    <cellStyle name="Comma 4 2 6 3 10 2" xfId="44531"/>
    <cellStyle name="Comma 4 2 6 3 10 3" xfId="34845"/>
    <cellStyle name="Comma 4 2 6 3 11" xfId="37324"/>
    <cellStyle name="Comma 4 2 6 3 12" xfId="27638"/>
    <cellStyle name="Comma 4 2 6 3 13" xfId="47011"/>
    <cellStyle name="Comma 4 2 6 3 14" xfId="49816"/>
    <cellStyle name="Comma 4 2 6 3 15" xfId="17582"/>
    <cellStyle name="Comma 4 2 6 3 16" xfId="52437"/>
    <cellStyle name="Comma 4 2 6 3 17" xfId="52839"/>
    <cellStyle name="Comma 4 2 6 3 2" xfId="1716"/>
    <cellStyle name="Comma 4 2 6 3 2 10" xfId="53877"/>
    <cellStyle name="Comma 4 2 6 3 2 2" xfId="7411"/>
    <cellStyle name="Comma 4 2 6 3 2 2 2" xfId="15818"/>
    <cellStyle name="Comma 4 2 6 3 2 2 2 2" xfId="46587"/>
    <cellStyle name="Comma 4 2 6 3 2 2 2 3" xfId="36901"/>
    <cellStyle name="Comma 4 2 6 3 2 2 2 4" xfId="27214"/>
    <cellStyle name="Comma 4 2 6 3 2 2 3" xfId="25997"/>
    <cellStyle name="Comma 4 2 6 3 2 2 3 2" xfId="45387"/>
    <cellStyle name="Comma 4 2 6 3 2 2 3 3" xfId="35701"/>
    <cellStyle name="Comma 4 2 6 3 2 2 4" xfId="41163"/>
    <cellStyle name="Comma 4 2 6 3 2 2 5" xfId="31477"/>
    <cellStyle name="Comma 4 2 6 3 2 2 6" xfId="21420"/>
    <cellStyle name="Comma 4 2 6 3 2 2 7" xfId="56677"/>
    <cellStyle name="Comma 4 2 6 3 2 3" xfId="4606"/>
    <cellStyle name="Comma 4 2 6 3 2 3 2" xfId="13014"/>
    <cellStyle name="Comma 4 2 6 3 2 3 2 2" xfId="45994"/>
    <cellStyle name="Comma 4 2 6 3 2 3 2 3" xfId="36308"/>
    <cellStyle name="Comma 4 2 6 3 2 3 2 4" xfId="26620"/>
    <cellStyle name="Comma 4 2 6 3 2 3 3" xfId="43938"/>
    <cellStyle name="Comma 4 2 6 3 2 3 4" xfId="34252"/>
    <cellStyle name="Comma 4 2 6 3 2 3 5" xfId="24293"/>
    <cellStyle name="Comma 4 2 6 3 2 4" xfId="10214"/>
    <cellStyle name="Comma 4 2 6 3 2 4 2" xfId="44794"/>
    <cellStyle name="Comma 4 2 6 3 2 4 3" xfId="35108"/>
    <cellStyle name="Comma 4 2 6 3 2 4 4" xfId="25399"/>
    <cellStyle name="Comma 4 2 6 3 2 5" xfId="38362"/>
    <cellStyle name="Comma 4 2 6 3 2 6" xfId="28676"/>
    <cellStyle name="Comma 4 2 6 3 2 7" xfId="48051"/>
    <cellStyle name="Comma 4 2 6 3 2 8" xfId="50854"/>
    <cellStyle name="Comma 4 2 6 3 2 9" xfId="18620"/>
    <cellStyle name="Comma 4 2 6 3 3" xfId="1104"/>
    <cellStyle name="Comma 4 2 6 3 3 10" xfId="53309"/>
    <cellStyle name="Comma 4 2 6 3 3 2" xfId="6843"/>
    <cellStyle name="Comma 4 2 6 3 3 2 2" xfId="15250"/>
    <cellStyle name="Comma 4 2 6 3 3 2 2 2" xfId="46330"/>
    <cellStyle name="Comma 4 2 6 3 3 2 2 3" xfId="36644"/>
    <cellStyle name="Comma 4 2 6 3 3 2 2 4" xfId="26957"/>
    <cellStyle name="Comma 4 2 6 3 3 2 3" xfId="40595"/>
    <cellStyle name="Comma 4 2 6 3 3 2 4" xfId="30909"/>
    <cellStyle name="Comma 4 2 6 3 3 2 5" xfId="20852"/>
    <cellStyle name="Comma 4 2 6 3 3 2 6" xfId="56109"/>
    <cellStyle name="Comma 4 2 6 3 3 3" xfId="4038"/>
    <cellStyle name="Comma 4 2 6 3 3 3 2" xfId="12446"/>
    <cellStyle name="Comma 4 2 6 3 3 3 2 2" xfId="43939"/>
    <cellStyle name="Comma 4 2 6 3 3 3 3" xfId="34253"/>
    <cellStyle name="Comma 4 2 6 3 3 3 4" xfId="24294"/>
    <cellStyle name="Comma 4 2 6 3 3 4" xfId="9646"/>
    <cellStyle name="Comma 4 2 6 3 3 4 2" xfId="45130"/>
    <cellStyle name="Comma 4 2 6 3 3 4 3" xfId="35444"/>
    <cellStyle name="Comma 4 2 6 3 3 4 4" xfId="25739"/>
    <cellStyle name="Comma 4 2 6 3 3 5" xfId="37794"/>
    <cellStyle name="Comma 4 2 6 3 3 6" xfId="28108"/>
    <cellStyle name="Comma 4 2 6 3 3 7" xfId="47483"/>
    <cellStyle name="Comma 4 2 6 3 3 8" xfId="50286"/>
    <cellStyle name="Comma 4 2 6 3 3 9" xfId="18052"/>
    <cellStyle name="Comma 4 2 6 3 4" xfId="2187"/>
    <cellStyle name="Comma 4 2 6 3 4 2" xfId="7841"/>
    <cellStyle name="Comma 4 2 6 3 4 2 2" xfId="16248"/>
    <cellStyle name="Comma 4 2 6 3 4 2 2 2" xfId="41593"/>
    <cellStyle name="Comma 4 2 6 3 4 2 3" xfId="31907"/>
    <cellStyle name="Comma 4 2 6 3 4 2 4" xfId="21850"/>
    <cellStyle name="Comma 4 2 6 3 4 2 5" xfId="57107"/>
    <cellStyle name="Comma 4 2 6 3 4 3" xfId="5036"/>
    <cellStyle name="Comma 4 2 6 3 4 3 2" xfId="13444"/>
    <cellStyle name="Comma 4 2 6 3 4 3 2 2" xfId="45738"/>
    <cellStyle name="Comma 4 2 6 3 4 3 3" xfId="36052"/>
    <cellStyle name="Comma 4 2 6 3 4 3 4" xfId="26364"/>
    <cellStyle name="Comma 4 2 6 3 4 4" xfId="10644"/>
    <cellStyle name="Comma 4 2 6 3 4 4 2" xfId="38792"/>
    <cellStyle name="Comma 4 2 6 3 4 5" xfId="29106"/>
    <cellStyle name="Comma 4 2 6 3 4 6" xfId="48481"/>
    <cellStyle name="Comma 4 2 6 3 4 7" xfId="51284"/>
    <cellStyle name="Comma 4 2 6 3 4 8" xfId="19050"/>
    <cellStyle name="Comma 4 2 6 3 4 9" xfId="54307"/>
    <cellStyle name="Comma 4 2 6 3 5" xfId="2679"/>
    <cellStyle name="Comma 4 2 6 3 5 2" xfId="8302"/>
    <cellStyle name="Comma 4 2 6 3 5 2 2" xfId="16709"/>
    <cellStyle name="Comma 4 2 6 3 5 2 2 2" xfId="42054"/>
    <cellStyle name="Comma 4 2 6 3 5 2 3" xfId="32368"/>
    <cellStyle name="Comma 4 2 6 3 5 2 4" xfId="22311"/>
    <cellStyle name="Comma 4 2 6 3 5 2 5" xfId="57568"/>
    <cellStyle name="Comma 4 2 6 3 5 3" xfId="5497"/>
    <cellStyle name="Comma 4 2 6 3 5 3 2" xfId="13905"/>
    <cellStyle name="Comma 4 2 6 3 5 3 3" xfId="39250"/>
    <cellStyle name="Comma 4 2 6 3 5 4" xfId="11102"/>
    <cellStyle name="Comma 4 2 6 3 5 4 2" xfId="29564"/>
    <cellStyle name="Comma 4 2 6 3 5 5" xfId="48940"/>
    <cellStyle name="Comma 4 2 6 3 5 6" xfId="51742"/>
    <cellStyle name="Comma 4 2 6 3 5 7" xfId="19508"/>
    <cellStyle name="Comma 4 2 6 3 5 8" xfId="54765"/>
    <cellStyle name="Comma 4 2 6 3 6" xfId="3107"/>
    <cellStyle name="Comma 4 2 6 3 6 2" xfId="8730"/>
    <cellStyle name="Comma 4 2 6 3 6 2 2" xfId="17137"/>
    <cellStyle name="Comma 4 2 6 3 6 2 2 2" xfId="42482"/>
    <cellStyle name="Comma 4 2 6 3 6 2 3" xfId="32796"/>
    <cellStyle name="Comma 4 2 6 3 6 2 4" xfId="22739"/>
    <cellStyle name="Comma 4 2 6 3 6 2 5" xfId="57996"/>
    <cellStyle name="Comma 4 2 6 3 6 3" xfId="5925"/>
    <cellStyle name="Comma 4 2 6 3 6 3 2" xfId="14333"/>
    <cellStyle name="Comma 4 2 6 3 6 3 3" xfId="39678"/>
    <cellStyle name="Comma 4 2 6 3 6 4" xfId="11530"/>
    <cellStyle name="Comma 4 2 6 3 6 4 2" xfId="29992"/>
    <cellStyle name="Comma 4 2 6 3 6 5" xfId="49368"/>
    <cellStyle name="Comma 4 2 6 3 6 6" xfId="52170"/>
    <cellStyle name="Comma 4 2 6 3 6 7" xfId="19936"/>
    <cellStyle name="Comma 4 2 6 3 6 8" xfId="55193"/>
    <cellStyle name="Comma 4 2 6 3 7" xfId="6372"/>
    <cellStyle name="Comma 4 2 6 3 7 2" xfId="14779"/>
    <cellStyle name="Comma 4 2 6 3 7 2 2" xfId="40124"/>
    <cellStyle name="Comma 4 2 6 3 7 3" xfId="30438"/>
    <cellStyle name="Comma 4 2 6 3 7 4" xfId="20381"/>
    <cellStyle name="Comma 4 2 6 3 7 5" xfId="55638"/>
    <cellStyle name="Comma 4 2 6 3 8" xfId="3567"/>
    <cellStyle name="Comma 4 2 6 3 8 2" xfId="11975"/>
    <cellStyle name="Comma 4 2 6 3 8 2 2" xfId="42749"/>
    <cellStyle name="Comma 4 2 6 3 8 3" xfId="33063"/>
    <cellStyle name="Comma 4 2 6 3 8 4" xfId="23006"/>
    <cellStyle name="Comma 4 2 6 3 9" xfId="9176"/>
    <cellStyle name="Comma 4 2 6 3 9 2" xfId="43066"/>
    <cellStyle name="Comma 4 2 6 3 9 3" xfId="33380"/>
    <cellStyle name="Comma 4 2 6 3 9 4" xfId="23324"/>
    <cellStyle name="Comma 4 2 6 4" xfId="496"/>
    <cellStyle name="Comma 4 2 6 4 10" xfId="47012"/>
    <cellStyle name="Comma 4 2 6 4 11" xfId="49817"/>
    <cellStyle name="Comma 4 2 6 4 12" xfId="17583"/>
    <cellStyle name="Comma 4 2 6 4 13" xfId="52840"/>
    <cellStyle name="Comma 4 2 6 4 2" xfId="1717"/>
    <cellStyle name="Comma 4 2 6 4 2 10" xfId="53878"/>
    <cellStyle name="Comma 4 2 6 4 2 2" xfId="7412"/>
    <cellStyle name="Comma 4 2 6 4 2 2 2" xfId="15819"/>
    <cellStyle name="Comma 4 2 6 4 2 2 2 2" xfId="46331"/>
    <cellStyle name="Comma 4 2 6 4 2 2 2 3" xfId="36645"/>
    <cellStyle name="Comma 4 2 6 4 2 2 2 4" xfId="26958"/>
    <cellStyle name="Comma 4 2 6 4 2 2 3" xfId="41164"/>
    <cellStyle name="Comma 4 2 6 4 2 2 4" xfId="31478"/>
    <cellStyle name="Comma 4 2 6 4 2 2 5" xfId="21421"/>
    <cellStyle name="Comma 4 2 6 4 2 2 6" xfId="56678"/>
    <cellStyle name="Comma 4 2 6 4 2 3" xfId="4607"/>
    <cellStyle name="Comma 4 2 6 4 2 3 2" xfId="13015"/>
    <cellStyle name="Comma 4 2 6 4 2 3 2 2" xfId="43940"/>
    <cellStyle name="Comma 4 2 6 4 2 3 3" xfId="34254"/>
    <cellStyle name="Comma 4 2 6 4 2 3 4" xfId="24295"/>
    <cellStyle name="Comma 4 2 6 4 2 4" xfId="10215"/>
    <cellStyle name="Comma 4 2 6 4 2 4 2" xfId="45131"/>
    <cellStyle name="Comma 4 2 6 4 2 4 3" xfId="35445"/>
    <cellStyle name="Comma 4 2 6 4 2 4 4" xfId="25740"/>
    <cellStyle name="Comma 4 2 6 4 2 5" xfId="38363"/>
    <cellStyle name="Comma 4 2 6 4 2 6" xfId="28677"/>
    <cellStyle name="Comma 4 2 6 4 2 7" xfId="48052"/>
    <cellStyle name="Comma 4 2 6 4 2 8" xfId="50855"/>
    <cellStyle name="Comma 4 2 6 4 2 9" xfId="18621"/>
    <cellStyle name="Comma 4 2 6 4 3" xfId="2188"/>
    <cellStyle name="Comma 4 2 6 4 3 2" xfId="7842"/>
    <cellStyle name="Comma 4 2 6 4 3 2 2" xfId="16249"/>
    <cellStyle name="Comma 4 2 6 4 3 2 2 2" xfId="41594"/>
    <cellStyle name="Comma 4 2 6 4 3 2 3" xfId="31908"/>
    <cellStyle name="Comma 4 2 6 4 3 2 4" xfId="21851"/>
    <cellStyle name="Comma 4 2 6 4 3 2 5" xfId="57108"/>
    <cellStyle name="Comma 4 2 6 4 3 3" xfId="5037"/>
    <cellStyle name="Comma 4 2 6 4 3 3 2" xfId="13445"/>
    <cellStyle name="Comma 4 2 6 4 3 3 2 2" xfId="45739"/>
    <cellStyle name="Comma 4 2 6 4 3 3 3" xfId="36053"/>
    <cellStyle name="Comma 4 2 6 4 3 3 4" xfId="26365"/>
    <cellStyle name="Comma 4 2 6 4 3 4" xfId="10645"/>
    <cellStyle name="Comma 4 2 6 4 3 4 2" xfId="38793"/>
    <cellStyle name="Comma 4 2 6 4 3 5" xfId="29107"/>
    <cellStyle name="Comma 4 2 6 4 3 6" xfId="48482"/>
    <cellStyle name="Comma 4 2 6 4 3 7" xfId="51285"/>
    <cellStyle name="Comma 4 2 6 4 3 8" xfId="19051"/>
    <cellStyle name="Comma 4 2 6 4 3 9" xfId="54308"/>
    <cellStyle name="Comma 4 2 6 4 4" xfId="2680"/>
    <cellStyle name="Comma 4 2 6 4 4 2" xfId="8303"/>
    <cellStyle name="Comma 4 2 6 4 4 2 2" xfId="16710"/>
    <cellStyle name="Comma 4 2 6 4 4 2 2 2" xfId="42055"/>
    <cellStyle name="Comma 4 2 6 4 4 2 3" xfId="32369"/>
    <cellStyle name="Comma 4 2 6 4 4 2 4" xfId="22312"/>
    <cellStyle name="Comma 4 2 6 4 4 2 5" xfId="57569"/>
    <cellStyle name="Comma 4 2 6 4 4 3" xfId="5498"/>
    <cellStyle name="Comma 4 2 6 4 4 3 2" xfId="13906"/>
    <cellStyle name="Comma 4 2 6 4 4 3 3" xfId="39251"/>
    <cellStyle name="Comma 4 2 6 4 4 4" xfId="11103"/>
    <cellStyle name="Comma 4 2 6 4 4 4 2" xfId="29565"/>
    <cellStyle name="Comma 4 2 6 4 4 5" xfId="48941"/>
    <cellStyle name="Comma 4 2 6 4 4 6" xfId="51743"/>
    <cellStyle name="Comma 4 2 6 4 4 7" xfId="19509"/>
    <cellStyle name="Comma 4 2 6 4 4 8" xfId="54766"/>
    <cellStyle name="Comma 4 2 6 4 5" xfId="3108"/>
    <cellStyle name="Comma 4 2 6 4 5 2" xfId="8731"/>
    <cellStyle name="Comma 4 2 6 4 5 2 2" xfId="17138"/>
    <cellStyle name="Comma 4 2 6 4 5 2 2 2" xfId="42483"/>
    <cellStyle name="Comma 4 2 6 4 5 2 3" xfId="32797"/>
    <cellStyle name="Comma 4 2 6 4 5 2 4" xfId="22740"/>
    <cellStyle name="Comma 4 2 6 4 5 2 5" xfId="57997"/>
    <cellStyle name="Comma 4 2 6 4 5 3" xfId="5926"/>
    <cellStyle name="Comma 4 2 6 4 5 3 2" xfId="14334"/>
    <cellStyle name="Comma 4 2 6 4 5 3 3" xfId="39679"/>
    <cellStyle name="Comma 4 2 6 4 5 4" xfId="11531"/>
    <cellStyle name="Comma 4 2 6 4 5 4 2" xfId="29993"/>
    <cellStyle name="Comma 4 2 6 4 5 5" xfId="49369"/>
    <cellStyle name="Comma 4 2 6 4 5 6" xfId="52171"/>
    <cellStyle name="Comma 4 2 6 4 5 7" xfId="19937"/>
    <cellStyle name="Comma 4 2 6 4 5 8" xfId="55194"/>
    <cellStyle name="Comma 4 2 6 4 6" xfId="6373"/>
    <cellStyle name="Comma 4 2 6 4 6 2" xfId="14780"/>
    <cellStyle name="Comma 4 2 6 4 6 2 2" xfId="40125"/>
    <cellStyle name="Comma 4 2 6 4 6 3" xfId="30439"/>
    <cellStyle name="Comma 4 2 6 4 6 4" xfId="20382"/>
    <cellStyle name="Comma 4 2 6 4 6 5" xfId="55639"/>
    <cellStyle name="Comma 4 2 6 4 7" xfId="3568"/>
    <cellStyle name="Comma 4 2 6 4 7 2" xfId="11976"/>
    <cellStyle name="Comma 4 2 6 4 7 2 2" xfId="44532"/>
    <cellStyle name="Comma 4 2 6 4 7 3" xfId="34846"/>
    <cellStyle name="Comma 4 2 6 4 7 4" xfId="25136"/>
    <cellStyle name="Comma 4 2 6 4 8" xfId="9177"/>
    <cellStyle name="Comma 4 2 6 4 8 2" xfId="37325"/>
    <cellStyle name="Comma 4 2 6 4 9" xfId="27639"/>
    <cellStyle name="Comma 4 2 6 5" xfId="1714"/>
    <cellStyle name="Comma 4 2 6 5 2" xfId="7409"/>
    <cellStyle name="Comma 4 2 6 5 2 2" xfId="15816"/>
    <cellStyle name="Comma 4 2 6 5 2 2 2" xfId="43941"/>
    <cellStyle name="Comma 4 2 6 5 2 2 3" xfId="34255"/>
    <cellStyle name="Comma 4 2 6 5 2 2 4" xfId="24296"/>
    <cellStyle name="Comma 4 2 6 5 2 3" xfId="26955"/>
    <cellStyle name="Comma 4 2 6 5 2 3 2" xfId="46328"/>
    <cellStyle name="Comma 4 2 6 5 2 3 3" xfId="36642"/>
    <cellStyle name="Comma 4 2 6 5 2 4" xfId="41161"/>
    <cellStyle name="Comma 4 2 6 5 2 5" xfId="31475"/>
    <cellStyle name="Comma 4 2 6 5 2 6" xfId="21418"/>
    <cellStyle name="Comma 4 2 6 5 2 7" xfId="56675"/>
    <cellStyle name="Comma 4 2 6 5 3" xfId="4604"/>
    <cellStyle name="Comma 4 2 6 5 3 2" xfId="13012"/>
    <cellStyle name="Comma 4 2 6 5 3 2 2" xfId="45128"/>
    <cellStyle name="Comma 4 2 6 5 3 3" xfId="35442"/>
    <cellStyle name="Comma 4 2 6 5 3 4" xfId="25737"/>
    <cellStyle name="Comma 4 2 6 5 4" xfId="10212"/>
    <cellStyle name="Comma 4 2 6 5 4 2" xfId="38360"/>
    <cellStyle name="Comma 4 2 6 5 5" xfId="28674"/>
    <cellStyle name="Comma 4 2 6 5 6" xfId="48049"/>
    <cellStyle name="Comma 4 2 6 5 7" xfId="50852"/>
    <cellStyle name="Comma 4 2 6 5 8" xfId="18618"/>
    <cellStyle name="Comma 4 2 6 5 9" xfId="53875"/>
    <cellStyle name="Comma 4 2 6 6" xfId="2185"/>
    <cellStyle name="Comma 4 2 6 6 2" xfId="7839"/>
    <cellStyle name="Comma 4 2 6 6 2 2" xfId="16246"/>
    <cellStyle name="Comma 4 2 6 6 2 2 2" xfId="43942"/>
    <cellStyle name="Comma 4 2 6 6 2 2 3" xfId="34256"/>
    <cellStyle name="Comma 4 2 6 6 2 2 4" xfId="24297"/>
    <cellStyle name="Comma 4 2 6 6 2 3" xfId="41591"/>
    <cellStyle name="Comma 4 2 6 6 2 4" xfId="31905"/>
    <cellStyle name="Comma 4 2 6 6 2 5" xfId="21848"/>
    <cellStyle name="Comma 4 2 6 6 2 6" xfId="57105"/>
    <cellStyle name="Comma 4 2 6 6 3" xfId="5034"/>
    <cellStyle name="Comma 4 2 6 6 3 2" xfId="13442"/>
    <cellStyle name="Comma 4 2 6 6 3 2 2" xfId="45736"/>
    <cellStyle name="Comma 4 2 6 6 3 3" xfId="36050"/>
    <cellStyle name="Comma 4 2 6 6 3 4" xfId="26362"/>
    <cellStyle name="Comma 4 2 6 6 4" xfId="10642"/>
    <cellStyle name="Comma 4 2 6 6 4 2" xfId="38790"/>
    <cellStyle name="Comma 4 2 6 6 5" xfId="29104"/>
    <cellStyle name="Comma 4 2 6 6 6" xfId="48479"/>
    <cellStyle name="Comma 4 2 6 6 7" xfId="51282"/>
    <cellStyle name="Comma 4 2 6 6 8" xfId="19048"/>
    <cellStyle name="Comma 4 2 6 6 9" xfId="54305"/>
    <cellStyle name="Comma 4 2 6 7" xfId="2677"/>
    <cellStyle name="Comma 4 2 6 7 2" xfId="8300"/>
    <cellStyle name="Comma 4 2 6 7 2 2" xfId="16707"/>
    <cellStyle name="Comma 4 2 6 7 2 2 2" xfId="42052"/>
    <cellStyle name="Comma 4 2 6 7 2 3" xfId="32366"/>
    <cellStyle name="Comma 4 2 6 7 2 4" xfId="22309"/>
    <cellStyle name="Comma 4 2 6 7 2 5" xfId="57566"/>
    <cellStyle name="Comma 4 2 6 7 3" xfId="5495"/>
    <cellStyle name="Comma 4 2 6 7 3 2" xfId="13903"/>
    <cellStyle name="Comma 4 2 6 7 3 3" xfId="39248"/>
    <cellStyle name="Comma 4 2 6 7 4" xfId="11100"/>
    <cellStyle name="Comma 4 2 6 7 4 2" xfId="29562"/>
    <cellStyle name="Comma 4 2 6 7 5" xfId="48938"/>
    <cellStyle name="Comma 4 2 6 7 6" xfId="51740"/>
    <cellStyle name="Comma 4 2 6 7 7" xfId="19506"/>
    <cellStyle name="Comma 4 2 6 7 8" xfId="54763"/>
    <cellStyle name="Comma 4 2 6 8" xfId="3105"/>
    <cellStyle name="Comma 4 2 6 8 2" xfId="8728"/>
    <cellStyle name="Comma 4 2 6 8 2 2" xfId="17135"/>
    <cellStyle name="Comma 4 2 6 8 2 2 2" xfId="42480"/>
    <cellStyle name="Comma 4 2 6 8 2 3" xfId="32794"/>
    <cellStyle name="Comma 4 2 6 8 2 4" xfId="22737"/>
    <cellStyle name="Comma 4 2 6 8 2 5" xfId="57994"/>
    <cellStyle name="Comma 4 2 6 8 3" xfId="5923"/>
    <cellStyle name="Comma 4 2 6 8 3 2" xfId="14331"/>
    <cellStyle name="Comma 4 2 6 8 3 3" xfId="39676"/>
    <cellStyle name="Comma 4 2 6 8 4" xfId="11528"/>
    <cellStyle name="Comma 4 2 6 8 4 2" xfId="29990"/>
    <cellStyle name="Comma 4 2 6 8 5" xfId="49366"/>
    <cellStyle name="Comma 4 2 6 8 6" xfId="52168"/>
    <cellStyle name="Comma 4 2 6 8 7" xfId="19934"/>
    <cellStyle name="Comma 4 2 6 8 8" xfId="55191"/>
    <cellStyle name="Comma 4 2 6 9" xfId="6370"/>
    <cellStyle name="Comma 4 2 6 9 2" xfId="14777"/>
    <cellStyle name="Comma 4 2 6 9 2 2" xfId="40122"/>
    <cellStyle name="Comma 4 2 6 9 3" xfId="30436"/>
    <cellStyle name="Comma 4 2 6 9 4" xfId="20379"/>
    <cellStyle name="Comma 4 2 6 9 5" xfId="55636"/>
    <cellStyle name="Comma 4 2 7" xfId="497"/>
    <cellStyle name="Comma 4 2 7 10" xfId="47013"/>
    <cellStyle name="Comma 4 2 7 11" xfId="49818"/>
    <cellStyle name="Comma 4 2 7 12" xfId="17584"/>
    <cellStyle name="Comma 4 2 7 13" xfId="52841"/>
    <cellStyle name="Comma 4 2 7 2" xfId="1718"/>
    <cellStyle name="Comma 4 2 7 2 10" xfId="53879"/>
    <cellStyle name="Comma 4 2 7 2 2" xfId="7413"/>
    <cellStyle name="Comma 4 2 7 2 2 2" xfId="15820"/>
    <cellStyle name="Comma 4 2 7 2 2 2 2" xfId="46332"/>
    <cellStyle name="Comma 4 2 7 2 2 2 3" xfId="36646"/>
    <cellStyle name="Comma 4 2 7 2 2 2 4" xfId="26959"/>
    <cellStyle name="Comma 4 2 7 2 2 3" xfId="41165"/>
    <cellStyle name="Comma 4 2 7 2 2 4" xfId="31479"/>
    <cellStyle name="Comma 4 2 7 2 2 5" xfId="21422"/>
    <cellStyle name="Comma 4 2 7 2 2 6" xfId="56679"/>
    <cellStyle name="Comma 4 2 7 2 3" xfId="4608"/>
    <cellStyle name="Comma 4 2 7 2 3 2" xfId="13016"/>
    <cellStyle name="Comma 4 2 7 2 3 2 2" xfId="43943"/>
    <cellStyle name="Comma 4 2 7 2 3 3" xfId="34257"/>
    <cellStyle name="Comma 4 2 7 2 3 4" xfId="24298"/>
    <cellStyle name="Comma 4 2 7 2 4" xfId="10216"/>
    <cellStyle name="Comma 4 2 7 2 4 2" xfId="45132"/>
    <cellStyle name="Comma 4 2 7 2 4 3" xfId="35446"/>
    <cellStyle name="Comma 4 2 7 2 4 4" xfId="25741"/>
    <cellStyle name="Comma 4 2 7 2 5" xfId="38364"/>
    <cellStyle name="Comma 4 2 7 2 6" xfId="28678"/>
    <cellStyle name="Comma 4 2 7 2 7" xfId="48053"/>
    <cellStyle name="Comma 4 2 7 2 8" xfId="50856"/>
    <cellStyle name="Comma 4 2 7 2 9" xfId="18622"/>
    <cellStyle name="Comma 4 2 7 3" xfId="2189"/>
    <cellStyle name="Comma 4 2 7 3 2" xfId="7843"/>
    <cellStyle name="Comma 4 2 7 3 2 2" xfId="16250"/>
    <cellStyle name="Comma 4 2 7 3 2 2 2" xfId="41595"/>
    <cellStyle name="Comma 4 2 7 3 2 3" xfId="31909"/>
    <cellStyle name="Comma 4 2 7 3 2 4" xfId="21852"/>
    <cellStyle name="Comma 4 2 7 3 2 5" xfId="57109"/>
    <cellStyle name="Comma 4 2 7 3 3" xfId="5038"/>
    <cellStyle name="Comma 4 2 7 3 3 2" xfId="13446"/>
    <cellStyle name="Comma 4 2 7 3 3 2 2" xfId="45740"/>
    <cellStyle name="Comma 4 2 7 3 3 3" xfId="36054"/>
    <cellStyle name="Comma 4 2 7 3 3 4" xfId="26366"/>
    <cellStyle name="Comma 4 2 7 3 4" xfId="10646"/>
    <cellStyle name="Comma 4 2 7 3 4 2" xfId="38794"/>
    <cellStyle name="Comma 4 2 7 3 5" xfId="29108"/>
    <cellStyle name="Comma 4 2 7 3 6" xfId="48483"/>
    <cellStyle name="Comma 4 2 7 3 7" xfId="51286"/>
    <cellStyle name="Comma 4 2 7 3 8" xfId="19052"/>
    <cellStyle name="Comma 4 2 7 3 9" xfId="54309"/>
    <cellStyle name="Comma 4 2 7 4" xfId="2681"/>
    <cellStyle name="Comma 4 2 7 4 2" xfId="8304"/>
    <cellStyle name="Comma 4 2 7 4 2 2" xfId="16711"/>
    <cellStyle name="Comma 4 2 7 4 2 2 2" xfId="42056"/>
    <cellStyle name="Comma 4 2 7 4 2 3" xfId="32370"/>
    <cellStyle name="Comma 4 2 7 4 2 4" xfId="22313"/>
    <cellStyle name="Comma 4 2 7 4 2 5" xfId="57570"/>
    <cellStyle name="Comma 4 2 7 4 3" xfId="5499"/>
    <cellStyle name="Comma 4 2 7 4 3 2" xfId="13907"/>
    <cellStyle name="Comma 4 2 7 4 3 3" xfId="39252"/>
    <cellStyle name="Comma 4 2 7 4 4" xfId="11104"/>
    <cellStyle name="Comma 4 2 7 4 4 2" xfId="29566"/>
    <cellStyle name="Comma 4 2 7 4 5" xfId="48942"/>
    <cellStyle name="Comma 4 2 7 4 6" xfId="51744"/>
    <cellStyle name="Comma 4 2 7 4 7" xfId="19510"/>
    <cellStyle name="Comma 4 2 7 4 8" xfId="54767"/>
    <cellStyle name="Comma 4 2 7 5" xfId="3109"/>
    <cellStyle name="Comma 4 2 7 5 2" xfId="8732"/>
    <cellStyle name="Comma 4 2 7 5 2 2" xfId="17139"/>
    <cellStyle name="Comma 4 2 7 5 2 2 2" xfId="42484"/>
    <cellStyle name="Comma 4 2 7 5 2 3" xfId="32798"/>
    <cellStyle name="Comma 4 2 7 5 2 4" xfId="22741"/>
    <cellStyle name="Comma 4 2 7 5 2 5" xfId="57998"/>
    <cellStyle name="Comma 4 2 7 5 3" xfId="5927"/>
    <cellStyle name="Comma 4 2 7 5 3 2" xfId="14335"/>
    <cellStyle name="Comma 4 2 7 5 3 3" xfId="39680"/>
    <cellStyle name="Comma 4 2 7 5 4" xfId="11532"/>
    <cellStyle name="Comma 4 2 7 5 4 2" xfId="29994"/>
    <cellStyle name="Comma 4 2 7 5 5" xfId="49370"/>
    <cellStyle name="Comma 4 2 7 5 6" xfId="52172"/>
    <cellStyle name="Comma 4 2 7 5 7" xfId="19938"/>
    <cellStyle name="Comma 4 2 7 5 8" xfId="55195"/>
    <cellStyle name="Comma 4 2 7 6" xfId="6374"/>
    <cellStyle name="Comma 4 2 7 6 2" xfId="14781"/>
    <cellStyle name="Comma 4 2 7 6 2 2" xfId="40126"/>
    <cellStyle name="Comma 4 2 7 6 3" xfId="30440"/>
    <cellStyle name="Comma 4 2 7 6 4" xfId="20383"/>
    <cellStyle name="Comma 4 2 7 6 5" xfId="55640"/>
    <cellStyle name="Comma 4 2 7 7" xfId="3569"/>
    <cellStyle name="Comma 4 2 7 7 2" xfId="11977"/>
    <cellStyle name="Comma 4 2 7 7 2 2" xfId="44533"/>
    <cellStyle name="Comma 4 2 7 7 3" xfId="34847"/>
    <cellStyle name="Comma 4 2 7 7 4" xfId="25137"/>
    <cellStyle name="Comma 4 2 7 8" xfId="9178"/>
    <cellStyle name="Comma 4 2 7 8 2" xfId="37326"/>
    <cellStyle name="Comma 4 2 7 9" xfId="27640"/>
    <cellStyle name="Comma 4 2 8" xfId="1697"/>
    <cellStyle name="Comma 4 2 8 10" xfId="50835"/>
    <cellStyle name="Comma 4 2 8 11" xfId="18601"/>
    <cellStyle name="Comma 4 2 8 12" xfId="53858"/>
    <cellStyle name="Comma 4 2 8 2" xfId="2168"/>
    <cellStyle name="Comma 4 2 8 2 10" xfId="54288"/>
    <cellStyle name="Comma 4 2 8 2 2" xfId="7822"/>
    <cellStyle name="Comma 4 2 8 2 2 2" xfId="16229"/>
    <cellStyle name="Comma 4 2 8 2 2 2 2" xfId="41574"/>
    <cellStyle name="Comma 4 2 8 2 2 3" xfId="31888"/>
    <cellStyle name="Comma 4 2 8 2 2 4" xfId="21831"/>
    <cellStyle name="Comma 4 2 8 2 2 5" xfId="57088"/>
    <cellStyle name="Comma 4 2 8 2 3" xfId="5017"/>
    <cellStyle name="Comma 4 2 8 2 3 2" xfId="13425"/>
    <cellStyle name="Comma 4 2 8 2 3 2 2" xfId="43944"/>
    <cellStyle name="Comma 4 2 8 2 3 3" xfId="34258"/>
    <cellStyle name="Comma 4 2 8 2 3 4" xfId="24299"/>
    <cellStyle name="Comma 4 2 8 2 4" xfId="10625"/>
    <cellStyle name="Comma 4 2 8 2 4 2" xfId="46311"/>
    <cellStyle name="Comma 4 2 8 2 4 3" xfId="36625"/>
    <cellStyle name="Comma 4 2 8 2 4 4" xfId="26938"/>
    <cellStyle name="Comma 4 2 8 2 5" xfId="38773"/>
    <cellStyle name="Comma 4 2 8 2 6" xfId="29087"/>
    <cellStyle name="Comma 4 2 8 2 7" xfId="48462"/>
    <cellStyle name="Comma 4 2 8 2 8" xfId="51265"/>
    <cellStyle name="Comma 4 2 8 2 9" xfId="19031"/>
    <cellStyle name="Comma 4 2 8 3" xfId="2660"/>
    <cellStyle name="Comma 4 2 8 3 2" xfId="8283"/>
    <cellStyle name="Comma 4 2 8 3 2 2" xfId="16690"/>
    <cellStyle name="Comma 4 2 8 3 2 2 2" xfId="42035"/>
    <cellStyle name="Comma 4 2 8 3 2 3" xfId="32349"/>
    <cellStyle name="Comma 4 2 8 3 2 4" xfId="22292"/>
    <cellStyle name="Comma 4 2 8 3 2 5" xfId="57549"/>
    <cellStyle name="Comma 4 2 8 3 3" xfId="5478"/>
    <cellStyle name="Comma 4 2 8 3 3 2" xfId="13886"/>
    <cellStyle name="Comma 4 2 8 3 3 3" xfId="39231"/>
    <cellStyle name="Comma 4 2 8 3 4" xfId="11083"/>
    <cellStyle name="Comma 4 2 8 3 4 2" xfId="29545"/>
    <cellStyle name="Comma 4 2 8 3 5" xfId="48921"/>
    <cellStyle name="Comma 4 2 8 3 6" xfId="51723"/>
    <cellStyle name="Comma 4 2 8 3 7" xfId="19489"/>
    <cellStyle name="Comma 4 2 8 3 8" xfId="54746"/>
    <cellStyle name="Comma 4 2 8 4" xfId="3088"/>
    <cellStyle name="Comma 4 2 8 4 2" xfId="8711"/>
    <cellStyle name="Comma 4 2 8 4 2 2" xfId="17118"/>
    <cellStyle name="Comma 4 2 8 4 2 2 2" xfId="42463"/>
    <cellStyle name="Comma 4 2 8 4 2 3" xfId="32777"/>
    <cellStyle name="Comma 4 2 8 4 2 4" xfId="22720"/>
    <cellStyle name="Comma 4 2 8 4 2 5" xfId="57977"/>
    <cellStyle name="Comma 4 2 8 4 3" xfId="5906"/>
    <cellStyle name="Comma 4 2 8 4 3 2" xfId="14314"/>
    <cellStyle name="Comma 4 2 8 4 3 3" xfId="39659"/>
    <cellStyle name="Comma 4 2 8 4 4" xfId="11511"/>
    <cellStyle name="Comma 4 2 8 4 4 2" xfId="29973"/>
    <cellStyle name="Comma 4 2 8 4 5" xfId="49349"/>
    <cellStyle name="Comma 4 2 8 4 6" xfId="52151"/>
    <cellStyle name="Comma 4 2 8 4 7" xfId="19917"/>
    <cellStyle name="Comma 4 2 8 4 8" xfId="55174"/>
    <cellStyle name="Comma 4 2 8 5" xfId="7392"/>
    <cellStyle name="Comma 4 2 8 5 2" xfId="15799"/>
    <cellStyle name="Comma 4 2 8 5 2 2" xfId="41144"/>
    <cellStyle name="Comma 4 2 8 5 3" xfId="31458"/>
    <cellStyle name="Comma 4 2 8 5 4" xfId="21401"/>
    <cellStyle name="Comma 4 2 8 5 5" xfId="56658"/>
    <cellStyle name="Comma 4 2 8 6" xfId="4587"/>
    <cellStyle name="Comma 4 2 8 6 2" xfId="12995"/>
    <cellStyle name="Comma 4 2 8 6 2 2" xfId="45111"/>
    <cellStyle name="Comma 4 2 8 6 3" xfId="35425"/>
    <cellStyle name="Comma 4 2 8 6 4" xfId="25720"/>
    <cellStyle name="Comma 4 2 8 7" xfId="10195"/>
    <cellStyle name="Comma 4 2 8 7 2" xfId="38343"/>
    <cellStyle name="Comma 4 2 8 8" xfId="28657"/>
    <cellStyle name="Comma 4 2 8 9" xfId="48032"/>
    <cellStyle name="Comma 4 2 9" xfId="1375"/>
    <cellStyle name="Comma 4 2 9 2" xfId="7100"/>
    <cellStyle name="Comma 4 2 9 2 2" xfId="15507"/>
    <cellStyle name="Comma 4 2 9 2 2 2" xfId="40852"/>
    <cellStyle name="Comma 4 2 9 2 3" xfId="31166"/>
    <cellStyle name="Comma 4 2 9 2 4" xfId="21109"/>
    <cellStyle name="Comma 4 2 9 2 5" xfId="56366"/>
    <cellStyle name="Comma 4 2 9 3" xfId="4295"/>
    <cellStyle name="Comma 4 2 9 3 2" xfId="12703"/>
    <cellStyle name="Comma 4 2 9 3 2 2" xfId="45719"/>
    <cellStyle name="Comma 4 2 9 3 3" xfId="36033"/>
    <cellStyle name="Comma 4 2 9 3 4" xfId="26345"/>
    <cellStyle name="Comma 4 2 9 4" xfId="9903"/>
    <cellStyle name="Comma 4 2 9 4 2" xfId="38051"/>
    <cellStyle name="Comma 4 2 9 5" xfId="28365"/>
    <cellStyle name="Comma 4 2 9 6" xfId="47740"/>
    <cellStyle name="Comma 4 2 9 7" xfId="50543"/>
    <cellStyle name="Comma 4 2 9 8" xfId="18309"/>
    <cellStyle name="Comma 4 2 9 9" xfId="53566"/>
    <cellStyle name="Comma 4 20" xfId="17556"/>
    <cellStyle name="Comma 4 21" xfId="52423"/>
    <cellStyle name="Comma 4 22" xfId="52813"/>
    <cellStyle name="Comma 4 3" xfId="1696"/>
    <cellStyle name="Comma 4 3 10" xfId="48031"/>
    <cellStyle name="Comma 4 3 11" xfId="50834"/>
    <cellStyle name="Comma 4 3 12" xfId="18600"/>
    <cellStyle name="Comma 4 3 13" xfId="53857"/>
    <cellStyle name="Comma 4 3 2" xfId="2167"/>
    <cellStyle name="Comma 4 3 2 10" xfId="54287"/>
    <cellStyle name="Comma 4 3 2 2" xfId="7821"/>
    <cellStyle name="Comma 4 3 2 2 2" xfId="16228"/>
    <cellStyle name="Comma 4 3 2 2 2 2" xfId="46573"/>
    <cellStyle name="Comma 4 3 2 2 2 3" xfId="36887"/>
    <cellStyle name="Comma 4 3 2 2 2 4" xfId="27200"/>
    <cellStyle name="Comma 4 3 2 2 3" xfId="41573"/>
    <cellStyle name="Comma 4 3 2 2 4" xfId="31887"/>
    <cellStyle name="Comma 4 3 2 2 5" xfId="21830"/>
    <cellStyle name="Comma 4 3 2 2 6" xfId="57087"/>
    <cellStyle name="Comma 4 3 2 3" xfId="5016"/>
    <cellStyle name="Comma 4 3 2 3 2" xfId="13424"/>
    <cellStyle name="Comma 4 3 2 3 2 2" xfId="43946"/>
    <cellStyle name="Comma 4 3 2 3 3" xfId="34260"/>
    <cellStyle name="Comma 4 3 2 3 4" xfId="24301"/>
    <cellStyle name="Comma 4 3 2 4" xfId="10624"/>
    <cellStyle name="Comma 4 3 2 4 2" xfId="45373"/>
    <cellStyle name="Comma 4 3 2 4 3" xfId="35687"/>
    <cellStyle name="Comma 4 3 2 4 4" xfId="25983"/>
    <cellStyle name="Comma 4 3 2 5" xfId="38772"/>
    <cellStyle name="Comma 4 3 2 6" xfId="29086"/>
    <cellStyle name="Comma 4 3 2 7" xfId="48461"/>
    <cellStyle name="Comma 4 3 2 8" xfId="51264"/>
    <cellStyle name="Comma 4 3 2 9" xfId="19030"/>
    <cellStyle name="Comma 4 3 3" xfId="2659"/>
    <cellStyle name="Comma 4 3 3 10" xfId="54745"/>
    <cellStyle name="Comma 4 3 3 2" xfId="8282"/>
    <cellStyle name="Comma 4 3 3 2 2" xfId="16689"/>
    <cellStyle name="Comma 4 3 3 2 2 2" xfId="42034"/>
    <cellStyle name="Comma 4 3 3 2 3" xfId="32348"/>
    <cellStyle name="Comma 4 3 3 2 4" xfId="22291"/>
    <cellStyle name="Comma 4 3 3 2 5" xfId="57548"/>
    <cellStyle name="Comma 4 3 3 3" xfId="5477"/>
    <cellStyle name="Comma 4 3 3 3 2" xfId="13885"/>
    <cellStyle name="Comma 4 3 3 3 2 2" xfId="43947"/>
    <cellStyle name="Comma 4 3 3 3 3" xfId="34261"/>
    <cellStyle name="Comma 4 3 3 3 4" xfId="24302"/>
    <cellStyle name="Comma 4 3 3 4" xfId="11082"/>
    <cellStyle name="Comma 4 3 3 4 2" xfId="45980"/>
    <cellStyle name="Comma 4 3 3 4 3" xfId="36294"/>
    <cellStyle name="Comma 4 3 3 4 4" xfId="26606"/>
    <cellStyle name="Comma 4 3 3 5" xfId="39230"/>
    <cellStyle name="Comma 4 3 3 6" xfId="29544"/>
    <cellStyle name="Comma 4 3 3 7" xfId="48920"/>
    <cellStyle name="Comma 4 3 3 8" xfId="51722"/>
    <cellStyle name="Comma 4 3 3 9" xfId="19488"/>
    <cellStyle name="Comma 4 3 4" xfId="3087"/>
    <cellStyle name="Comma 4 3 4 2" xfId="8710"/>
    <cellStyle name="Comma 4 3 4 2 2" xfId="17117"/>
    <cellStyle name="Comma 4 3 4 2 2 2" xfId="42462"/>
    <cellStyle name="Comma 4 3 4 2 3" xfId="32776"/>
    <cellStyle name="Comma 4 3 4 2 4" xfId="22719"/>
    <cellStyle name="Comma 4 3 4 2 5" xfId="57976"/>
    <cellStyle name="Comma 4 3 4 3" xfId="5905"/>
    <cellStyle name="Comma 4 3 4 3 2" xfId="14313"/>
    <cellStyle name="Comma 4 3 4 3 2 2" xfId="43948"/>
    <cellStyle name="Comma 4 3 4 3 3" xfId="34262"/>
    <cellStyle name="Comma 4 3 4 3 4" xfId="24303"/>
    <cellStyle name="Comma 4 3 4 4" xfId="11510"/>
    <cellStyle name="Comma 4 3 4 4 2" xfId="39658"/>
    <cellStyle name="Comma 4 3 4 5" xfId="29972"/>
    <cellStyle name="Comma 4 3 4 6" xfId="49348"/>
    <cellStyle name="Comma 4 3 4 7" xfId="52150"/>
    <cellStyle name="Comma 4 3 4 8" xfId="19916"/>
    <cellStyle name="Comma 4 3 4 9" xfId="55173"/>
    <cellStyle name="Comma 4 3 5" xfId="7391"/>
    <cellStyle name="Comma 4 3 5 2" xfId="15798"/>
    <cellStyle name="Comma 4 3 5 2 2" xfId="41143"/>
    <cellStyle name="Comma 4 3 5 3" xfId="31457"/>
    <cellStyle name="Comma 4 3 5 4" xfId="21400"/>
    <cellStyle name="Comma 4 3 5 5" xfId="56657"/>
    <cellStyle name="Comma 4 3 6" xfId="4586"/>
    <cellStyle name="Comma 4 3 6 2" xfId="12994"/>
    <cellStyle name="Comma 4 3 6 2 2" xfId="43945"/>
    <cellStyle name="Comma 4 3 6 3" xfId="34259"/>
    <cellStyle name="Comma 4 3 6 4" xfId="24300"/>
    <cellStyle name="Comma 4 3 7" xfId="10194"/>
    <cellStyle name="Comma 4 3 7 2" xfId="44780"/>
    <cellStyle name="Comma 4 3 7 3" xfId="35094"/>
    <cellStyle name="Comma 4 3 7 4" xfId="25385"/>
    <cellStyle name="Comma 4 3 8" xfId="38342"/>
    <cellStyle name="Comma 4 3 9" xfId="28656"/>
    <cellStyle name="Comma 4 4" xfId="1374"/>
    <cellStyle name="Comma 4 4 10" xfId="47739"/>
    <cellStyle name="Comma 4 4 11" xfId="50542"/>
    <cellStyle name="Comma 4 4 12" xfId="18308"/>
    <cellStyle name="Comma 4 4 13" xfId="53565"/>
    <cellStyle name="Comma 4 4 2" xfId="1875"/>
    <cellStyle name="Comma 4 4 2 10" xfId="53995"/>
    <cellStyle name="Comma 4 4 2 2" xfId="7529"/>
    <cellStyle name="Comma 4 4 2 2 2" xfId="15936"/>
    <cellStyle name="Comma 4 4 2 2 2 2" xfId="41281"/>
    <cellStyle name="Comma 4 4 2 2 3" xfId="31595"/>
    <cellStyle name="Comma 4 4 2 2 4" xfId="21538"/>
    <cellStyle name="Comma 4 4 2 2 5" xfId="56795"/>
    <cellStyle name="Comma 4 4 2 3" xfId="4724"/>
    <cellStyle name="Comma 4 4 2 3 2" xfId="13132"/>
    <cellStyle name="Comma 4 4 2 3 2 2" xfId="43950"/>
    <cellStyle name="Comma 4 4 2 3 3" xfId="34264"/>
    <cellStyle name="Comma 4 4 2 3 4" xfId="24305"/>
    <cellStyle name="Comma 4 4 2 4" xfId="10332"/>
    <cellStyle name="Comma 4 4 2 4 2" xfId="46310"/>
    <cellStyle name="Comma 4 4 2 4 3" xfId="36624"/>
    <cellStyle name="Comma 4 4 2 4 4" xfId="26937"/>
    <cellStyle name="Comma 4 4 2 5" xfId="38480"/>
    <cellStyle name="Comma 4 4 2 6" xfId="28794"/>
    <cellStyle name="Comma 4 4 2 7" xfId="48169"/>
    <cellStyle name="Comma 4 4 2 8" xfId="50972"/>
    <cellStyle name="Comma 4 4 2 9" xfId="18738"/>
    <cellStyle name="Comma 4 4 3" xfId="2367"/>
    <cellStyle name="Comma 4 4 3 2" xfId="7990"/>
    <cellStyle name="Comma 4 4 3 2 2" xfId="16397"/>
    <cellStyle name="Comma 4 4 3 2 2 2" xfId="41742"/>
    <cellStyle name="Comma 4 4 3 2 3" xfId="32056"/>
    <cellStyle name="Comma 4 4 3 2 4" xfId="21999"/>
    <cellStyle name="Comma 4 4 3 2 5" xfId="57256"/>
    <cellStyle name="Comma 4 4 3 3" xfId="5185"/>
    <cellStyle name="Comma 4 4 3 3 2" xfId="13593"/>
    <cellStyle name="Comma 4 4 3 3 3" xfId="38938"/>
    <cellStyle name="Comma 4 4 3 4" xfId="10790"/>
    <cellStyle name="Comma 4 4 3 4 2" xfId="29252"/>
    <cellStyle name="Comma 4 4 3 5" xfId="48628"/>
    <cellStyle name="Comma 4 4 3 6" xfId="51430"/>
    <cellStyle name="Comma 4 4 3 7" xfId="19196"/>
    <cellStyle name="Comma 4 4 3 8" xfId="54453"/>
    <cellStyle name="Comma 4 4 4" xfId="2795"/>
    <cellStyle name="Comma 4 4 4 2" xfId="8418"/>
    <cellStyle name="Comma 4 4 4 2 2" xfId="16825"/>
    <cellStyle name="Comma 4 4 4 2 2 2" xfId="42170"/>
    <cellStyle name="Comma 4 4 4 2 3" xfId="32484"/>
    <cellStyle name="Comma 4 4 4 2 4" xfId="22427"/>
    <cellStyle name="Comma 4 4 4 2 5" xfId="57684"/>
    <cellStyle name="Comma 4 4 4 3" xfId="5613"/>
    <cellStyle name="Comma 4 4 4 3 2" xfId="14021"/>
    <cellStyle name="Comma 4 4 4 3 3" xfId="39366"/>
    <cellStyle name="Comma 4 4 4 4" xfId="11218"/>
    <cellStyle name="Comma 4 4 4 4 2" xfId="29680"/>
    <cellStyle name="Comma 4 4 4 5" xfId="49056"/>
    <cellStyle name="Comma 4 4 4 6" xfId="51858"/>
    <cellStyle name="Comma 4 4 4 7" xfId="19624"/>
    <cellStyle name="Comma 4 4 4 8" xfId="54881"/>
    <cellStyle name="Comma 4 4 5" xfId="7099"/>
    <cellStyle name="Comma 4 4 5 2" xfId="15506"/>
    <cellStyle name="Comma 4 4 5 2 2" xfId="40851"/>
    <cellStyle name="Comma 4 4 5 3" xfId="31165"/>
    <cellStyle name="Comma 4 4 5 4" xfId="21108"/>
    <cellStyle name="Comma 4 4 5 5" xfId="56365"/>
    <cellStyle name="Comma 4 4 6" xfId="4294"/>
    <cellStyle name="Comma 4 4 6 2" xfId="12702"/>
    <cellStyle name="Comma 4 4 6 2 2" xfId="43949"/>
    <cellStyle name="Comma 4 4 6 3" xfId="34263"/>
    <cellStyle name="Comma 4 4 6 4" xfId="24304"/>
    <cellStyle name="Comma 4 4 7" xfId="9902"/>
    <cellStyle name="Comma 4 4 7 2" xfId="45110"/>
    <cellStyle name="Comma 4 4 7 3" xfId="35424"/>
    <cellStyle name="Comma 4 4 7 4" xfId="25719"/>
    <cellStyle name="Comma 4 4 8" xfId="38050"/>
    <cellStyle name="Comma 4 4 9" xfId="28364"/>
    <cellStyle name="Comma 4 5" xfId="1321"/>
    <cellStyle name="Comma 4 5 10" xfId="53519"/>
    <cellStyle name="Comma 4 5 2" xfId="7053"/>
    <cellStyle name="Comma 4 5 2 2" xfId="15460"/>
    <cellStyle name="Comma 4 5 2 2 2" xfId="40805"/>
    <cellStyle name="Comma 4 5 2 3" xfId="31119"/>
    <cellStyle name="Comma 4 5 2 4" xfId="21062"/>
    <cellStyle name="Comma 4 5 2 5" xfId="56319"/>
    <cellStyle name="Comma 4 5 3" xfId="4248"/>
    <cellStyle name="Comma 4 5 3 2" xfId="12656"/>
    <cellStyle name="Comma 4 5 3 2 2" xfId="43951"/>
    <cellStyle name="Comma 4 5 3 3" xfId="34265"/>
    <cellStyle name="Comma 4 5 3 4" xfId="24306"/>
    <cellStyle name="Comma 4 5 4" xfId="9856"/>
    <cellStyle name="Comma 4 5 4 2" xfId="45718"/>
    <cellStyle name="Comma 4 5 4 3" xfId="36032"/>
    <cellStyle name="Comma 4 5 4 4" xfId="26344"/>
    <cellStyle name="Comma 4 5 5" xfId="38004"/>
    <cellStyle name="Comma 4 5 6" xfId="28318"/>
    <cellStyle name="Comma 4 5 7" xfId="47693"/>
    <cellStyle name="Comma 4 5 8" xfId="50496"/>
    <cellStyle name="Comma 4 5 9" xfId="18262"/>
    <cellStyle name="Comma 4 6" xfId="1084"/>
    <cellStyle name="Comma 4 6 2" xfId="6823"/>
    <cellStyle name="Comma 4 6 2 2" xfId="15230"/>
    <cellStyle name="Comma 4 6 2 2 2" xfId="40575"/>
    <cellStyle name="Comma 4 6 2 3" xfId="30889"/>
    <cellStyle name="Comma 4 6 2 4" xfId="20832"/>
    <cellStyle name="Comma 4 6 2 5" xfId="56089"/>
    <cellStyle name="Comma 4 6 3" xfId="4018"/>
    <cellStyle name="Comma 4 6 3 2" xfId="12426"/>
    <cellStyle name="Comma 4 6 3 2 2" xfId="43952"/>
    <cellStyle name="Comma 4 6 3 3" xfId="34266"/>
    <cellStyle name="Comma 4 6 3 4" xfId="24307"/>
    <cellStyle name="Comma 4 6 4" xfId="9626"/>
    <cellStyle name="Comma 4 6 4 2" xfId="37774"/>
    <cellStyle name="Comma 4 6 5" xfId="28088"/>
    <cellStyle name="Comma 4 6 6" xfId="47463"/>
    <cellStyle name="Comma 4 6 7" xfId="50266"/>
    <cellStyle name="Comma 4 6 8" xfId="18032"/>
    <cellStyle name="Comma 4 6 9" xfId="53289"/>
    <cellStyle name="Comma 4 7" xfId="39"/>
    <cellStyle name="Comma 4 7 10" xfId="3110"/>
    <cellStyle name="Comma 4 7 10 2" xfId="8733"/>
    <cellStyle name="Comma 4 7 10 2 2" xfId="17140"/>
    <cellStyle name="Comma 4 7 10 2 2 2" xfId="42485"/>
    <cellStyle name="Comma 4 7 10 2 3" xfId="32799"/>
    <cellStyle name="Comma 4 7 10 2 4" xfId="22742"/>
    <cellStyle name="Comma 4 7 10 2 5" xfId="57999"/>
    <cellStyle name="Comma 4 7 10 3" xfId="5928"/>
    <cellStyle name="Comma 4 7 10 3 2" xfId="14336"/>
    <cellStyle name="Comma 4 7 10 3 3" xfId="39681"/>
    <cellStyle name="Comma 4 7 10 4" xfId="11533"/>
    <cellStyle name="Comma 4 7 10 4 2" xfId="29995"/>
    <cellStyle name="Comma 4 7 10 5" xfId="49371"/>
    <cellStyle name="Comma 4 7 10 6" xfId="52173"/>
    <cellStyle name="Comma 4 7 10 7" xfId="19939"/>
    <cellStyle name="Comma 4 7 10 8" xfId="55196"/>
    <cellStyle name="Comma 4 7 11" xfId="25138"/>
    <cellStyle name="Comma 4 7 11 2" xfId="44534"/>
    <cellStyle name="Comma 4 7 11 3" xfId="34848"/>
    <cellStyle name="Comma 4 7 2" xfId="121"/>
    <cellStyle name="Comma 4 7 2 10" xfId="2683"/>
    <cellStyle name="Comma 4 7 2 10 2" xfId="8306"/>
    <cellStyle name="Comma 4 7 2 10 2 2" xfId="16713"/>
    <cellStyle name="Comma 4 7 2 10 2 2 2" xfId="42058"/>
    <cellStyle name="Comma 4 7 2 10 2 3" xfId="32372"/>
    <cellStyle name="Comma 4 7 2 10 2 4" xfId="22315"/>
    <cellStyle name="Comma 4 7 2 10 2 5" xfId="57572"/>
    <cellStyle name="Comma 4 7 2 10 3" xfId="5501"/>
    <cellStyle name="Comma 4 7 2 10 3 2" xfId="13909"/>
    <cellStyle name="Comma 4 7 2 10 3 3" xfId="39254"/>
    <cellStyle name="Comma 4 7 2 10 4" xfId="11106"/>
    <cellStyle name="Comma 4 7 2 10 4 2" xfId="29568"/>
    <cellStyle name="Comma 4 7 2 10 5" xfId="48944"/>
    <cellStyle name="Comma 4 7 2 10 6" xfId="51746"/>
    <cellStyle name="Comma 4 7 2 10 7" xfId="19512"/>
    <cellStyle name="Comma 4 7 2 10 8" xfId="54769"/>
    <cellStyle name="Comma 4 7 2 11" xfId="3111"/>
    <cellStyle name="Comma 4 7 2 11 2" xfId="8734"/>
    <cellStyle name="Comma 4 7 2 11 2 2" xfId="17141"/>
    <cellStyle name="Comma 4 7 2 11 2 2 2" xfId="42486"/>
    <cellStyle name="Comma 4 7 2 11 2 3" xfId="32800"/>
    <cellStyle name="Comma 4 7 2 11 2 4" xfId="22743"/>
    <cellStyle name="Comma 4 7 2 11 2 5" xfId="58000"/>
    <cellStyle name="Comma 4 7 2 11 3" xfId="5929"/>
    <cellStyle name="Comma 4 7 2 11 3 2" xfId="14337"/>
    <cellStyle name="Comma 4 7 2 11 3 3" xfId="39682"/>
    <cellStyle name="Comma 4 7 2 11 4" xfId="11534"/>
    <cellStyle name="Comma 4 7 2 11 4 2" xfId="29996"/>
    <cellStyle name="Comma 4 7 2 11 5" xfId="49372"/>
    <cellStyle name="Comma 4 7 2 11 6" xfId="52174"/>
    <cellStyle name="Comma 4 7 2 11 7" xfId="19940"/>
    <cellStyle name="Comma 4 7 2 11 8" xfId="55197"/>
    <cellStyle name="Comma 4 7 2 12" xfId="6016"/>
    <cellStyle name="Comma 4 7 2 12 2" xfId="14423"/>
    <cellStyle name="Comma 4 7 2 12 2 2" xfId="39768"/>
    <cellStyle name="Comma 4 7 2 12 3" xfId="30082"/>
    <cellStyle name="Comma 4 7 2 12 4" xfId="20025"/>
    <cellStyle name="Comma 4 7 2 12 5" xfId="55282"/>
    <cellStyle name="Comma 4 7 2 13" xfId="3211"/>
    <cellStyle name="Comma 4 7 2 13 2" xfId="11619"/>
    <cellStyle name="Comma 4 7 2 13 2 2" xfId="44535"/>
    <cellStyle name="Comma 4 7 2 13 3" xfId="34849"/>
    <cellStyle name="Comma 4 7 2 13 4" xfId="25139"/>
    <cellStyle name="Comma 4 7 2 14" xfId="8823"/>
    <cellStyle name="Comma 4 7 2 14 2" xfId="44578"/>
    <cellStyle name="Comma 4 7 2 14 3" xfId="34892"/>
    <cellStyle name="Comma 4 7 2 14 4" xfId="25183"/>
    <cellStyle name="Comma 4 7 2 15" xfId="36971"/>
    <cellStyle name="Comma 4 7 2 16" xfId="27285"/>
    <cellStyle name="Comma 4 7 2 17" xfId="46658"/>
    <cellStyle name="Comma 4 7 2 18" xfId="49463"/>
    <cellStyle name="Comma 4 7 2 19" xfId="17229"/>
    <cellStyle name="Comma 4 7 2 2" xfId="498"/>
    <cellStyle name="Comma 4 7 2 2 10" xfId="25140"/>
    <cellStyle name="Comma 4 7 2 2 10 2" xfId="44536"/>
    <cellStyle name="Comma 4 7 2 2 10 3" xfId="34850"/>
    <cellStyle name="Comma 4 7 2 2 11" xfId="37327"/>
    <cellStyle name="Comma 4 7 2 2 12" xfId="27641"/>
    <cellStyle name="Comma 4 7 2 2 13" xfId="47014"/>
    <cellStyle name="Comma 4 7 2 2 14" xfId="49819"/>
    <cellStyle name="Comma 4 7 2 2 15" xfId="17585"/>
    <cellStyle name="Comma 4 7 2 2 16" xfId="52438"/>
    <cellStyle name="Comma 4 7 2 2 17" xfId="52842"/>
    <cellStyle name="Comma 4 7 2 2 2" xfId="1721"/>
    <cellStyle name="Comma 4 7 2 2 2 10" xfId="53882"/>
    <cellStyle name="Comma 4 7 2 2 2 2" xfId="7416"/>
    <cellStyle name="Comma 4 7 2 2 2 2 2" xfId="15823"/>
    <cellStyle name="Comma 4 7 2 2 2 2 2 2" xfId="27215"/>
    <cellStyle name="Comma 4 7 2 2 2 2 2 2 2" xfId="46588"/>
    <cellStyle name="Comma 4 7 2 2 2 2 2 2 3" xfId="36902"/>
    <cellStyle name="Comma 4 7 2 2 2 2 2 3" xfId="43954"/>
    <cellStyle name="Comma 4 7 2 2 2 2 2 4" xfId="34268"/>
    <cellStyle name="Comma 4 7 2 2 2 2 2 5" xfId="24309"/>
    <cellStyle name="Comma 4 7 2 2 2 2 3" xfId="25998"/>
    <cellStyle name="Comma 4 7 2 2 2 2 3 2" xfId="45388"/>
    <cellStyle name="Comma 4 7 2 2 2 2 3 3" xfId="35702"/>
    <cellStyle name="Comma 4 7 2 2 2 2 4" xfId="41168"/>
    <cellStyle name="Comma 4 7 2 2 2 2 5" xfId="31482"/>
    <cellStyle name="Comma 4 7 2 2 2 2 6" xfId="21425"/>
    <cellStyle name="Comma 4 7 2 2 2 2 7" xfId="56682"/>
    <cellStyle name="Comma 4 7 2 2 2 3" xfId="4611"/>
    <cellStyle name="Comma 4 7 2 2 2 3 2" xfId="13019"/>
    <cellStyle name="Comma 4 7 2 2 2 3 2 2" xfId="45995"/>
    <cellStyle name="Comma 4 7 2 2 2 3 2 3" xfId="36309"/>
    <cellStyle name="Comma 4 7 2 2 2 3 2 4" xfId="26621"/>
    <cellStyle name="Comma 4 7 2 2 2 3 3" xfId="43953"/>
    <cellStyle name="Comma 4 7 2 2 2 3 4" xfId="34267"/>
    <cellStyle name="Comma 4 7 2 2 2 3 5" xfId="24308"/>
    <cellStyle name="Comma 4 7 2 2 2 4" xfId="10219"/>
    <cellStyle name="Comma 4 7 2 2 2 4 2" xfId="44795"/>
    <cellStyle name="Comma 4 7 2 2 2 4 3" xfId="35109"/>
    <cellStyle name="Comma 4 7 2 2 2 4 4" xfId="25400"/>
    <cellStyle name="Comma 4 7 2 2 2 5" xfId="38367"/>
    <cellStyle name="Comma 4 7 2 2 2 6" xfId="28681"/>
    <cellStyle name="Comma 4 7 2 2 2 7" xfId="48056"/>
    <cellStyle name="Comma 4 7 2 2 2 8" xfId="50859"/>
    <cellStyle name="Comma 4 7 2 2 2 9" xfId="18625"/>
    <cellStyle name="Comma 4 7 2 2 3" xfId="1105"/>
    <cellStyle name="Comma 4 7 2 2 3 10" xfId="53310"/>
    <cellStyle name="Comma 4 7 2 2 3 2" xfId="6844"/>
    <cellStyle name="Comma 4 7 2 2 3 2 2" xfId="15251"/>
    <cellStyle name="Comma 4 7 2 2 3 2 2 2" xfId="46335"/>
    <cellStyle name="Comma 4 7 2 2 3 2 2 3" xfId="36649"/>
    <cellStyle name="Comma 4 7 2 2 3 2 2 4" xfId="26962"/>
    <cellStyle name="Comma 4 7 2 2 3 2 3" xfId="40596"/>
    <cellStyle name="Comma 4 7 2 2 3 2 4" xfId="30910"/>
    <cellStyle name="Comma 4 7 2 2 3 2 5" xfId="20853"/>
    <cellStyle name="Comma 4 7 2 2 3 2 6" xfId="56110"/>
    <cellStyle name="Comma 4 7 2 2 3 3" xfId="4039"/>
    <cellStyle name="Comma 4 7 2 2 3 3 2" xfId="12447"/>
    <cellStyle name="Comma 4 7 2 2 3 3 2 2" xfId="43955"/>
    <cellStyle name="Comma 4 7 2 2 3 3 3" xfId="34269"/>
    <cellStyle name="Comma 4 7 2 2 3 3 4" xfId="24310"/>
    <cellStyle name="Comma 4 7 2 2 3 4" xfId="9647"/>
    <cellStyle name="Comma 4 7 2 2 3 4 2" xfId="45135"/>
    <cellStyle name="Comma 4 7 2 2 3 4 3" xfId="35449"/>
    <cellStyle name="Comma 4 7 2 2 3 4 4" xfId="25744"/>
    <cellStyle name="Comma 4 7 2 2 3 5" xfId="37795"/>
    <cellStyle name="Comma 4 7 2 2 3 6" xfId="28109"/>
    <cellStyle name="Comma 4 7 2 2 3 7" xfId="47484"/>
    <cellStyle name="Comma 4 7 2 2 3 8" xfId="50287"/>
    <cellStyle name="Comma 4 7 2 2 3 9" xfId="18053"/>
    <cellStyle name="Comma 4 7 2 2 4" xfId="2192"/>
    <cellStyle name="Comma 4 7 2 2 4 10" xfId="54312"/>
    <cellStyle name="Comma 4 7 2 2 4 2" xfId="7846"/>
    <cellStyle name="Comma 4 7 2 2 4 2 2" xfId="16253"/>
    <cellStyle name="Comma 4 7 2 2 4 2 2 2" xfId="41598"/>
    <cellStyle name="Comma 4 7 2 2 4 2 3" xfId="31912"/>
    <cellStyle name="Comma 4 7 2 2 4 2 4" xfId="21855"/>
    <cellStyle name="Comma 4 7 2 2 4 2 5" xfId="57112"/>
    <cellStyle name="Comma 4 7 2 2 4 3" xfId="5041"/>
    <cellStyle name="Comma 4 7 2 2 4 3 2" xfId="13449"/>
    <cellStyle name="Comma 4 7 2 2 4 3 2 2" xfId="43956"/>
    <cellStyle name="Comma 4 7 2 2 4 3 3" xfId="34270"/>
    <cellStyle name="Comma 4 7 2 2 4 3 4" xfId="24311"/>
    <cellStyle name="Comma 4 7 2 2 4 4" xfId="10649"/>
    <cellStyle name="Comma 4 7 2 2 4 4 2" xfId="45743"/>
    <cellStyle name="Comma 4 7 2 2 4 4 3" xfId="36057"/>
    <cellStyle name="Comma 4 7 2 2 4 4 4" xfId="26369"/>
    <cellStyle name="Comma 4 7 2 2 4 5" xfId="38797"/>
    <cellStyle name="Comma 4 7 2 2 4 6" xfId="29111"/>
    <cellStyle name="Comma 4 7 2 2 4 7" xfId="48486"/>
    <cellStyle name="Comma 4 7 2 2 4 8" xfId="51289"/>
    <cellStyle name="Comma 4 7 2 2 4 9" xfId="19055"/>
    <cellStyle name="Comma 4 7 2 2 5" xfId="2684"/>
    <cellStyle name="Comma 4 7 2 2 5 2" xfId="8307"/>
    <cellStyle name="Comma 4 7 2 2 5 2 2" xfId="16714"/>
    <cellStyle name="Comma 4 7 2 2 5 2 2 2" xfId="42059"/>
    <cellStyle name="Comma 4 7 2 2 5 2 3" xfId="32373"/>
    <cellStyle name="Comma 4 7 2 2 5 2 4" xfId="22316"/>
    <cellStyle name="Comma 4 7 2 2 5 2 5" xfId="57573"/>
    <cellStyle name="Comma 4 7 2 2 5 3" xfId="5502"/>
    <cellStyle name="Comma 4 7 2 2 5 3 2" xfId="13910"/>
    <cellStyle name="Comma 4 7 2 2 5 3 3" xfId="39255"/>
    <cellStyle name="Comma 4 7 2 2 5 4" xfId="11107"/>
    <cellStyle name="Comma 4 7 2 2 5 4 2" xfId="29569"/>
    <cellStyle name="Comma 4 7 2 2 5 5" xfId="48945"/>
    <cellStyle name="Comma 4 7 2 2 5 6" xfId="51747"/>
    <cellStyle name="Comma 4 7 2 2 5 7" xfId="19513"/>
    <cellStyle name="Comma 4 7 2 2 5 8" xfId="54770"/>
    <cellStyle name="Comma 4 7 2 2 6" xfId="3112"/>
    <cellStyle name="Comma 4 7 2 2 6 2" xfId="8735"/>
    <cellStyle name="Comma 4 7 2 2 6 2 2" xfId="17142"/>
    <cellStyle name="Comma 4 7 2 2 6 2 2 2" xfId="42487"/>
    <cellStyle name="Comma 4 7 2 2 6 2 3" xfId="32801"/>
    <cellStyle name="Comma 4 7 2 2 6 2 4" xfId="22744"/>
    <cellStyle name="Comma 4 7 2 2 6 2 5" xfId="58001"/>
    <cellStyle name="Comma 4 7 2 2 6 3" xfId="5930"/>
    <cellStyle name="Comma 4 7 2 2 6 3 2" xfId="14338"/>
    <cellStyle name="Comma 4 7 2 2 6 3 3" xfId="39683"/>
    <cellStyle name="Comma 4 7 2 2 6 4" xfId="11535"/>
    <cellStyle name="Comma 4 7 2 2 6 4 2" xfId="29997"/>
    <cellStyle name="Comma 4 7 2 2 6 5" xfId="49373"/>
    <cellStyle name="Comma 4 7 2 2 6 6" xfId="52175"/>
    <cellStyle name="Comma 4 7 2 2 6 7" xfId="19941"/>
    <cellStyle name="Comma 4 7 2 2 6 8" xfId="55198"/>
    <cellStyle name="Comma 4 7 2 2 7" xfId="6375"/>
    <cellStyle name="Comma 4 7 2 2 7 2" xfId="14782"/>
    <cellStyle name="Comma 4 7 2 2 7 2 2" xfId="40127"/>
    <cellStyle name="Comma 4 7 2 2 7 3" xfId="30441"/>
    <cellStyle name="Comma 4 7 2 2 7 4" xfId="20384"/>
    <cellStyle name="Comma 4 7 2 2 7 5" xfId="55641"/>
    <cellStyle name="Comma 4 7 2 2 8" xfId="3570"/>
    <cellStyle name="Comma 4 7 2 2 8 2" xfId="11978"/>
    <cellStyle name="Comma 4 7 2 2 8 2 2" xfId="42750"/>
    <cellStyle name="Comma 4 7 2 2 8 3" xfId="33064"/>
    <cellStyle name="Comma 4 7 2 2 8 4" xfId="23007"/>
    <cellStyle name="Comma 4 7 2 2 9" xfId="9179"/>
    <cellStyle name="Comma 4 7 2 2 9 2" xfId="43070"/>
    <cellStyle name="Comma 4 7 2 2 9 3" xfId="33384"/>
    <cellStyle name="Comma 4 7 2 2 9 4" xfId="23328"/>
    <cellStyle name="Comma 4 7 2 20" xfId="52486"/>
    <cellStyle name="Comma 4 7 2 3" xfId="499"/>
    <cellStyle name="Comma 4 7 2 3 10" xfId="25141"/>
    <cellStyle name="Comma 4 7 2 3 10 2" xfId="44537"/>
    <cellStyle name="Comma 4 7 2 3 10 3" xfId="34851"/>
    <cellStyle name="Comma 4 7 2 3 11" xfId="37328"/>
    <cellStyle name="Comma 4 7 2 3 12" xfId="27642"/>
    <cellStyle name="Comma 4 7 2 3 13" xfId="47015"/>
    <cellStyle name="Comma 4 7 2 3 14" xfId="49820"/>
    <cellStyle name="Comma 4 7 2 3 15" xfId="17586"/>
    <cellStyle name="Comma 4 7 2 3 16" xfId="52439"/>
    <cellStyle name="Comma 4 7 2 3 17" xfId="52843"/>
    <cellStyle name="Comma 4 7 2 3 2" xfId="1722"/>
    <cellStyle name="Comma 4 7 2 3 2 10" xfId="53883"/>
    <cellStyle name="Comma 4 7 2 3 2 2" xfId="7417"/>
    <cellStyle name="Comma 4 7 2 3 2 2 2" xfId="15824"/>
    <cellStyle name="Comma 4 7 2 3 2 2 2 2" xfId="27216"/>
    <cellStyle name="Comma 4 7 2 3 2 2 2 2 2" xfId="46589"/>
    <cellStyle name="Comma 4 7 2 3 2 2 2 2 3" xfId="36903"/>
    <cellStyle name="Comma 4 7 2 3 2 2 2 3" xfId="43958"/>
    <cellStyle name="Comma 4 7 2 3 2 2 2 4" xfId="34272"/>
    <cellStyle name="Comma 4 7 2 3 2 2 2 5" xfId="24313"/>
    <cellStyle name="Comma 4 7 2 3 2 2 3" xfId="25999"/>
    <cellStyle name="Comma 4 7 2 3 2 2 3 2" xfId="45389"/>
    <cellStyle name="Comma 4 7 2 3 2 2 3 3" xfId="35703"/>
    <cellStyle name="Comma 4 7 2 3 2 2 4" xfId="41169"/>
    <cellStyle name="Comma 4 7 2 3 2 2 5" xfId="31483"/>
    <cellStyle name="Comma 4 7 2 3 2 2 6" xfId="21426"/>
    <cellStyle name="Comma 4 7 2 3 2 2 7" xfId="56683"/>
    <cellStyle name="Comma 4 7 2 3 2 3" xfId="4612"/>
    <cellStyle name="Comma 4 7 2 3 2 3 2" xfId="13020"/>
    <cellStyle name="Comma 4 7 2 3 2 3 2 2" xfId="45996"/>
    <cellStyle name="Comma 4 7 2 3 2 3 2 3" xfId="36310"/>
    <cellStyle name="Comma 4 7 2 3 2 3 2 4" xfId="26622"/>
    <cellStyle name="Comma 4 7 2 3 2 3 3" xfId="43957"/>
    <cellStyle name="Comma 4 7 2 3 2 3 4" xfId="34271"/>
    <cellStyle name="Comma 4 7 2 3 2 3 5" xfId="24312"/>
    <cellStyle name="Comma 4 7 2 3 2 4" xfId="10220"/>
    <cellStyle name="Comma 4 7 2 3 2 4 2" xfId="44796"/>
    <cellStyle name="Comma 4 7 2 3 2 4 3" xfId="35110"/>
    <cellStyle name="Comma 4 7 2 3 2 4 4" xfId="25401"/>
    <cellStyle name="Comma 4 7 2 3 2 5" xfId="38368"/>
    <cellStyle name="Comma 4 7 2 3 2 6" xfId="28682"/>
    <cellStyle name="Comma 4 7 2 3 2 7" xfId="48057"/>
    <cellStyle name="Comma 4 7 2 3 2 8" xfId="50860"/>
    <cellStyle name="Comma 4 7 2 3 2 9" xfId="18626"/>
    <cellStyle name="Comma 4 7 2 3 3" xfId="1106"/>
    <cellStyle name="Comma 4 7 2 3 3 10" xfId="53311"/>
    <cellStyle name="Comma 4 7 2 3 3 2" xfId="6845"/>
    <cellStyle name="Comma 4 7 2 3 3 2 2" xfId="15252"/>
    <cellStyle name="Comma 4 7 2 3 3 2 2 2" xfId="46336"/>
    <cellStyle name="Comma 4 7 2 3 3 2 2 3" xfId="36650"/>
    <cellStyle name="Comma 4 7 2 3 3 2 2 4" xfId="26963"/>
    <cellStyle name="Comma 4 7 2 3 3 2 3" xfId="40597"/>
    <cellStyle name="Comma 4 7 2 3 3 2 4" xfId="30911"/>
    <cellStyle name="Comma 4 7 2 3 3 2 5" xfId="20854"/>
    <cellStyle name="Comma 4 7 2 3 3 2 6" xfId="56111"/>
    <cellStyle name="Comma 4 7 2 3 3 3" xfId="4040"/>
    <cellStyle name="Comma 4 7 2 3 3 3 2" xfId="12448"/>
    <cellStyle name="Comma 4 7 2 3 3 3 2 2" xfId="43959"/>
    <cellStyle name="Comma 4 7 2 3 3 3 3" xfId="34273"/>
    <cellStyle name="Comma 4 7 2 3 3 3 4" xfId="24314"/>
    <cellStyle name="Comma 4 7 2 3 3 4" xfId="9648"/>
    <cellStyle name="Comma 4 7 2 3 3 4 2" xfId="45136"/>
    <cellStyle name="Comma 4 7 2 3 3 4 3" xfId="35450"/>
    <cellStyle name="Comma 4 7 2 3 3 4 4" xfId="25745"/>
    <cellStyle name="Comma 4 7 2 3 3 5" xfId="37796"/>
    <cellStyle name="Comma 4 7 2 3 3 6" xfId="28110"/>
    <cellStyle name="Comma 4 7 2 3 3 7" xfId="47485"/>
    <cellStyle name="Comma 4 7 2 3 3 8" xfId="50288"/>
    <cellStyle name="Comma 4 7 2 3 3 9" xfId="18054"/>
    <cellStyle name="Comma 4 7 2 3 4" xfId="2193"/>
    <cellStyle name="Comma 4 7 2 3 4 10" xfId="54313"/>
    <cellStyle name="Comma 4 7 2 3 4 2" xfId="7847"/>
    <cellStyle name="Comma 4 7 2 3 4 2 2" xfId="16254"/>
    <cellStyle name="Comma 4 7 2 3 4 2 2 2" xfId="41599"/>
    <cellStyle name="Comma 4 7 2 3 4 2 3" xfId="31913"/>
    <cellStyle name="Comma 4 7 2 3 4 2 4" xfId="21856"/>
    <cellStyle name="Comma 4 7 2 3 4 2 5" xfId="57113"/>
    <cellStyle name="Comma 4 7 2 3 4 3" xfId="5042"/>
    <cellStyle name="Comma 4 7 2 3 4 3 2" xfId="13450"/>
    <cellStyle name="Comma 4 7 2 3 4 3 2 2" xfId="43960"/>
    <cellStyle name="Comma 4 7 2 3 4 3 3" xfId="34274"/>
    <cellStyle name="Comma 4 7 2 3 4 3 4" xfId="24315"/>
    <cellStyle name="Comma 4 7 2 3 4 4" xfId="10650"/>
    <cellStyle name="Comma 4 7 2 3 4 4 2" xfId="45744"/>
    <cellStyle name="Comma 4 7 2 3 4 4 3" xfId="36058"/>
    <cellStyle name="Comma 4 7 2 3 4 4 4" xfId="26370"/>
    <cellStyle name="Comma 4 7 2 3 4 5" xfId="38798"/>
    <cellStyle name="Comma 4 7 2 3 4 6" xfId="29112"/>
    <cellStyle name="Comma 4 7 2 3 4 7" xfId="48487"/>
    <cellStyle name="Comma 4 7 2 3 4 8" xfId="51290"/>
    <cellStyle name="Comma 4 7 2 3 4 9" xfId="19056"/>
    <cellStyle name="Comma 4 7 2 3 5" xfId="2685"/>
    <cellStyle name="Comma 4 7 2 3 5 2" xfId="8308"/>
    <cellStyle name="Comma 4 7 2 3 5 2 2" xfId="16715"/>
    <cellStyle name="Comma 4 7 2 3 5 2 2 2" xfId="42060"/>
    <cellStyle name="Comma 4 7 2 3 5 2 3" xfId="32374"/>
    <cellStyle name="Comma 4 7 2 3 5 2 4" xfId="22317"/>
    <cellStyle name="Comma 4 7 2 3 5 2 5" xfId="57574"/>
    <cellStyle name="Comma 4 7 2 3 5 3" xfId="5503"/>
    <cellStyle name="Comma 4 7 2 3 5 3 2" xfId="13911"/>
    <cellStyle name="Comma 4 7 2 3 5 3 3" xfId="39256"/>
    <cellStyle name="Comma 4 7 2 3 5 4" xfId="11108"/>
    <cellStyle name="Comma 4 7 2 3 5 4 2" xfId="29570"/>
    <cellStyle name="Comma 4 7 2 3 5 5" xfId="48946"/>
    <cellStyle name="Comma 4 7 2 3 5 6" xfId="51748"/>
    <cellStyle name="Comma 4 7 2 3 5 7" xfId="19514"/>
    <cellStyle name="Comma 4 7 2 3 5 8" xfId="54771"/>
    <cellStyle name="Comma 4 7 2 3 6" xfId="3113"/>
    <cellStyle name="Comma 4 7 2 3 6 2" xfId="8736"/>
    <cellStyle name="Comma 4 7 2 3 6 2 2" xfId="17143"/>
    <cellStyle name="Comma 4 7 2 3 6 2 2 2" xfId="42488"/>
    <cellStyle name="Comma 4 7 2 3 6 2 3" xfId="32802"/>
    <cellStyle name="Comma 4 7 2 3 6 2 4" xfId="22745"/>
    <cellStyle name="Comma 4 7 2 3 6 2 5" xfId="58002"/>
    <cellStyle name="Comma 4 7 2 3 6 3" xfId="5931"/>
    <cellStyle name="Comma 4 7 2 3 6 3 2" xfId="14339"/>
    <cellStyle name="Comma 4 7 2 3 6 3 3" xfId="39684"/>
    <cellStyle name="Comma 4 7 2 3 6 4" xfId="11536"/>
    <cellStyle name="Comma 4 7 2 3 6 4 2" xfId="29998"/>
    <cellStyle name="Comma 4 7 2 3 6 5" xfId="49374"/>
    <cellStyle name="Comma 4 7 2 3 6 6" xfId="52176"/>
    <cellStyle name="Comma 4 7 2 3 6 7" xfId="19942"/>
    <cellStyle name="Comma 4 7 2 3 6 8" xfId="55199"/>
    <cellStyle name="Comma 4 7 2 3 7" xfId="6376"/>
    <cellStyle name="Comma 4 7 2 3 7 2" xfId="14783"/>
    <cellStyle name="Comma 4 7 2 3 7 2 2" xfId="40128"/>
    <cellStyle name="Comma 4 7 2 3 7 3" xfId="30442"/>
    <cellStyle name="Comma 4 7 2 3 7 4" xfId="20385"/>
    <cellStyle name="Comma 4 7 2 3 7 5" xfId="55642"/>
    <cellStyle name="Comma 4 7 2 3 8" xfId="3571"/>
    <cellStyle name="Comma 4 7 2 3 8 2" xfId="11979"/>
    <cellStyle name="Comma 4 7 2 3 8 2 2" xfId="42751"/>
    <cellStyle name="Comma 4 7 2 3 8 3" xfId="33065"/>
    <cellStyle name="Comma 4 7 2 3 8 4" xfId="23008"/>
    <cellStyle name="Comma 4 7 2 3 9" xfId="9180"/>
    <cellStyle name="Comma 4 7 2 3 9 2" xfId="43071"/>
    <cellStyle name="Comma 4 7 2 3 9 3" xfId="33385"/>
    <cellStyle name="Comma 4 7 2 3 9 4" xfId="23329"/>
    <cellStyle name="Comma 4 7 2 4" xfId="500"/>
    <cellStyle name="Comma 4 7 2 4 10" xfId="52844"/>
    <cellStyle name="Comma 4 7 2 4 2" xfId="1107"/>
    <cellStyle name="Comma 4 7 2 4 2 10" xfId="53312"/>
    <cellStyle name="Comma 4 7 2 4 2 2" xfId="6846"/>
    <cellStyle name="Comma 4 7 2 4 2 2 2" xfId="15253"/>
    <cellStyle name="Comma 4 7 2 4 2 2 2 2" xfId="40598"/>
    <cellStyle name="Comma 4 7 2 4 2 2 3" xfId="30912"/>
    <cellStyle name="Comma 4 7 2 4 2 2 4" xfId="20855"/>
    <cellStyle name="Comma 4 7 2 4 2 2 5" xfId="56112"/>
    <cellStyle name="Comma 4 7 2 4 2 3" xfId="4041"/>
    <cellStyle name="Comma 4 7 2 4 2 3 2" xfId="12449"/>
    <cellStyle name="Comma 4 7 2 4 2 3 2 2" xfId="43961"/>
    <cellStyle name="Comma 4 7 2 4 2 3 3" xfId="34275"/>
    <cellStyle name="Comma 4 7 2 4 2 3 4" xfId="24316"/>
    <cellStyle name="Comma 4 7 2 4 2 4" xfId="9649"/>
    <cellStyle name="Comma 4 7 2 4 2 4 2" xfId="46334"/>
    <cellStyle name="Comma 4 7 2 4 2 4 3" xfId="36648"/>
    <cellStyle name="Comma 4 7 2 4 2 4 4" xfId="26961"/>
    <cellStyle name="Comma 4 7 2 4 2 5" xfId="37797"/>
    <cellStyle name="Comma 4 7 2 4 2 6" xfId="28111"/>
    <cellStyle name="Comma 4 7 2 4 2 7" xfId="47486"/>
    <cellStyle name="Comma 4 7 2 4 2 8" xfId="50289"/>
    <cellStyle name="Comma 4 7 2 4 2 9" xfId="18055"/>
    <cellStyle name="Comma 4 7 2 4 3" xfId="6377"/>
    <cellStyle name="Comma 4 7 2 4 3 2" xfId="14784"/>
    <cellStyle name="Comma 4 7 2 4 3 2 2" xfId="40129"/>
    <cellStyle name="Comma 4 7 2 4 3 3" xfId="30443"/>
    <cellStyle name="Comma 4 7 2 4 3 4" xfId="20386"/>
    <cellStyle name="Comma 4 7 2 4 3 5" xfId="55643"/>
    <cellStyle name="Comma 4 7 2 4 4" xfId="3572"/>
    <cellStyle name="Comma 4 7 2 4 4 2" xfId="11980"/>
    <cellStyle name="Comma 4 7 2 4 4 2 2" xfId="45134"/>
    <cellStyle name="Comma 4 7 2 4 4 3" xfId="35448"/>
    <cellStyle name="Comma 4 7 2 4 4 4" xfId="25743"/>
    <cellStyle name="Comma 4 7 2 4 5" xfId="9181"/>
    <cellStyle name="Comma 4 7 2 4 5 2" xfId="37329"/>
    <cellStyle name="Comma 4 7 2 4 6" xfId="27643"/>
    <cellStyle name="Comma 4 7 2 4 7" xfId="47016"/>
    <cellStyle name="Comma 4 7 2 4 8" xfId="49821"/>
    <cellStyle name="Comma 4 7 2 4 9" xfId="17587"/>
    <cellStyle name="Comma 4 7 2 5" xfId="716"/>
    <cellStyle name="Comma 4 7 2 5 10" xfId="17667"/>
    <cellStyle name="Comma 4 7 2 5 11" xfId="52924"/>
    <cellStyle name="Comma 4 7 2 5 2" xfId="1167"/>
    <cellStyle name="Comma 4 7 2 5 2 2" xfId="6906"/>
    <cellStyle name="Comma 4 7 2 5 2 2 2" xfId="15313"/>
    <cellStyle name="Comma 4 7 2 5 2 2 2 2" xfId="40658"/>
    <cellStyle name="Comma 4 7 2 5 2 2 3" xfId="30972"/>
    <cellStyle name="Comma 4 7 2 5 2 2 4" xfId="20915"/>
    <cellStyle name="Comma 4 7 2 5 2 2 5" xfId="56172"/>
    <cellStyle name="Comma 4 7 2 5 2 3" xfId="4101"/>
    <cellStyle name="Comma 4 7 2 5 2 3 2" xfId="12509"/>
    <cellStyle name="Comma 4 7 2 5 2 3 2 2" xfId="43963"/>
    <cellStyle name="Comma 4 7 2 5 2 3 3" xfId="34277"/>
    <cellStyle name="Comma 4 7 2 5 2 3 4" xfId="24318"/>
    <cellStyle name="Comma 4 7 2 5 2 4" xfId="9709"/>
    <cellStyle name="Comma 4 7 2 5 2 4 2" xfId="37857"/>
    <cellStyle name="Comma 4 7 2 5 2 5" xfId="28171"/>
    <cellStyle name="Comma 4 7 2 5 2 6" xfId="47546"/>
    <cellStyle name="Comma 4 7 2 5 2 7" xfId="50349"/>
    <cellStyle name="Comma 4 7 2 5 2 8" xfId="18115"/>
    <cellStyle name="Comma 4 7 2 5 2 9" xfId="53372"/>
    <cellStyle name="Comma 4 7 2 5 3" xfId="6457"/>
    <cellStyle name="Comma 4 7 2 5 3 2" xfId="14864"/>
    <cellStyle name="Comma 4 7 2 5 3 2 2" xfId="40209"/>
    <cellStyle name="Comma 4 7 2 5 3 3" xfId="30523"/>
    <cellStyle name="Comma 4 7 2 5 3 4" xfId="20466"/>
    <cellStyle name="Comma 4 7 2 5 3 5" xfId="55723"/>
    <cellStyle name="Comma 4 7 2 5 4" xfId="3652"/>
    <cellStyle name="Comma 4 7 2 5 4 2" xfId="12060"/>
    <cellStyle name="Comma 4 7 2 5 4 2 2" xfId="43962"/>
    <cellStyle name="Comma 4 7 2 5 4 3" xfId="34276"/>
    <cellStyle name="Comma 4 7 2 5 4 4" xfId="24317"/>
    <cellStyle name="Comma 4 7 2 5 5" xfId="9261"/>
    <cellStyle name="Comma 4 7 2 5 5 2" xfId="45742"/>
    <cellStyle name="Comma 4 7 2 5 5 3" xfId="36056"/>
    <cellStyle name="Comma 4 7 2 5 5 4" xfId="26368"/>
    <cellStyle name="Comma 4 7 2 5 6" xfId="37409"/>
    <cellStyle name="Comma 4 7 2 5 7" xfId="27723"/>
    <cellStyle name="Comma 4 7 2 5 8" xfId="47097"/>
    <cellStyle name="Comma 4 7 2 5 9" xfId="49901"/>
    <cellStyle name="Comma 4 7 2 6" xfId="769"/>
    <cellStyle name="Comma 4 7 2 6 10" xfId="52976"/>
    <cellStyle name="Comma 4 7 2 6 2" xfId="1217"/>
    <cellStyle name="Comma 4 7 2 6 2 2" xfId="6956"/>
    <cellStyle name="Comma 4 7 2 6 2 2 2" xfId="15363"/>
    <cellStyle name="Comma 4 7 2 6 2 2 2 2" xfId="40708"/>
    <cellStyle name="Comma 4 7 2 6 2 2 3" xfId="31022"/>
    <cellStyle name="Comma 4 7 2 6 2 2 4" xfId="20965"/>
    <cellStyle name="Comma 4 7 2 6 2 2 5" xfId="56222"/>
    <cellStyle name="Comma 4 7 2 6 2 3" xfId="4151"/>
    <cellStyle name="Comma 4 7 2 6 2 3 2" xfId="12559"/>
    <cellStyle name="Comma 4 7 2 6 2 3 3" xfId="37907"/>
    <cellStyle name="Comma 4 7 2 6 2 4" xfId="9759"/>
    <cellStyle name="Comma 4 7 2 6 2 4 2" xfId="28221"/>
    <cellStyle name="Comma 4 7 2 6 2 5" xfId="47596"/>
    <cellStyle name="Comma 4 7 2 6 2 6" xfId="50399"/>
    <cellStyle name="Comma 4 7 2 6 2 7" xfId="18165"/>
    <cellStyle name="Comma 4 7 2 6 2 8" xfId="53422"/>
    <cellStyle name="Comma 4 7 2 6 3" xfId="6509"/>
    <cellStyle name="Comma 4 7 2 6 3 2" xfId="14916"/>
    <cellStyle name="Comma 4 7 2 6 3 2 2" xfId="40261"/>
    <cellStyle name="Comma 4 7 2 6 3 3" xfId="30575"/>
    <cellStyle name="Comma 4 7 2 6 3 4" xfId="20518"/>
    <cellStyle name="Comma 4 7 2 6 3 5" xfId="55775"/>
    <cellStyle name="Comma 4 7 2 6 4" xfId="3704"/>
    <cellStyle name="Comma 4 7 2 6 4 2" xfId="12112"/>
    <cellStyle name="Comma 4 7 2 6 4 2 2" xfId="43964"/>
    <cellStyle name="Comma 4 7 2 6 4 3" xfId="34278"/>
    <cellStyle name="Comma 4 7 2 6 4 4" xfId="24319"/>
    <cellStyle name="Comma 4 7 2 6 5" xfId="9313"/>
    <cellStyle name="Comma 4 7 2 6 5 2" xfId="37461"/>
    <cellStyle name="Comma 4 7 2 6 6" xfId="27775"/>
    <cellStyle name="Comma 4 7 2 6 7" xfId="47150"/>
    <cellStyle name="Comma 4 7 2 6 8" xfId="49953"/>
    <cellStyle name="Comma 4 7 2 6 9" xfId="17719"/>
    <cellStyle name="Comma 4 7 2 7" xfId="820"/>
    <cellStyle name="Comma 4 7 2 7 2" xfId="1268"/>
    <cellStyle name="Comma 4 7 2 7 2 2" xfId="7007"/>
    <cellStyle name="Comma 4 7 2 7 2 2 2" xfId="15414"/>
    <cellStyle name="Comma 4 7 2 7 2 2 2 2" xfId="40759"/>
    <cellStyle name="Comma 4 7 2 7 2 2 3" xfId="31073"/>
    <cellStyle name="Comma 4 7 2 7 2 2 4" xfId="21016"/>
    <cellStyle name="Comma 4 7 2 7 2 2 5" xfId="56273"/>
    <cellStyle name="Comma 4 7 2 7 2 3" xfId="4202"/>
    <cellStyle name="Comma 4 7 2 7 2 3 2" xfId="12610"/>
    <cellStyle name="Comma 4 7 2 7 2 3 3" xfId="37958"/>
    <cellStyle name="Comma 4 7 2 7 2 4" xfId="9810"/>
    <cellStyle name="Comma 4 7 2 7 2 4 2" xfId="28272"/>
    <cellStyle name="Comma 4 7 2 7 2 5" xfId="47647"/>
    <cellStyle name="Comma 4 7 2 7 2 6" xfId="50450"/>
    <cellStyle name="Comma 4 7 2 7 2 7" xfId="18216"/>
    <cellStyle name="Comma 4 7 2 7 2 8" xfId="53473"/>
    <cellStyle name="Comma 4 7 2 7 3" xfId="6560"/>
    <cellStyle name="Comma 4 7 2 7 3 2" xfId="14967"/>
    <cellStyle name="Comma 4 7 2 7 3 2 2" xfId="40312"/>
    <cellStyle name="Comma 4 7 2 7 3 3" xfId="30626"/>
    <cellStyle name="Comma 4 7 2 7 3 4" xfId="20569"/>
    <cellStyle name="Comma 4 7 2 7 3 5" xfId="55826"/>
    <cellStyle name="Comma 4 7 2 7 4" xfId="3755"/>
    <cellStyle name="Comma 4 7 2 7 4 2" xfId="12163"/>
    <cellStyle name="Comma 4 7 2 7 4 3" xfId="37512"/>
    <cellStyle name="Comma 4 7 2 7 5" xfId="9364"/>
    <cellStyle name="Comma 4 7 2 7 5 2" xfId="27826"/>
    <cellStyle name="Comma 4 7 2 7 6" xfId="47201"/>
    <cellStyle name="Comma 4 7 2 7 7" xfId="50004"/>
    <cellStyle name="Comma 4 7 2 7 8" xfId="17770"/>
    <cellStyle name="Comma 4 7 2 7 9" xfId="53027"/>
    <cellStyle name="Comma 4 7 2 8" xfId="1720"/>
    <cellStyle name="Comma 4 7 2 8 2" xfId="7415"/>
    <cellStyle name="Comma 4 7 2 8 2 2" xfId="15822"/>
    <cellStyle name="Comma 4 7 2 8 2 2 2" xfId="41167"/>
    <cellStyle name="Comma 4 7 2 8 2 3" xfId="31481"/>
    <cellStyle name="Comma 4 7 2 8 2 4" xfId="21424"/>
    <cellStyle name="Comma 4 7 2 8 2 5" xfId="56681"/>
    <cellStyle name="Comma 4 7 2 8 3" xfId="4610"/>
    <cellStyle name="Comma 4 7 2 8 3 2" xfId="13018"/>
    <cellStyle name="Comma 4 7 2 8 3 3" xfId="38366"/>
    <cellStyle name="Comma 4 7 2 8 4" xfId="10218"/>
    <cellStyle name="Comma 4 7 2 8 4 2" xfId="28680"/>
    <cellStyle name="Comma 4 7 2 8 5" xfId="48055"/>
    <cellStyle name="Comma 4 7 2 8 6" xfId="50858"/>
    <cellStyle name="Comma 4 7 2 8 7" xfId="18624"/>
    <cellStyle name="Comma 4 7 2 8 8" xfId="53881"/>
    <cellStyle name="Comma 4 7 2 9" xfId="2191"/>
    <cellStyle name="Comma 4 7 2 9 2" xfId="7845"/>
    <cellStyle name="Comma 4 7 2 9 2 2" xfId="16252"/>
    <cellStyle name="Comma 4 7 2 9 2 2 2" xfId="41597"/>
    <cellStyle name="Comma 4 7 2 9 2 3" xfId="31911"/>
    <cellStyle name="Comma 4 7 2 9 2 4" xfId="21854"/>
    <cellStyle name="Comma 4 7 2 9 2 5" xfId="57111"/>
    <cellStyle name="Comma 4 7 2 9 3" xfId="5040"/>
    <cellStyle name="Comma 4 7 2 9 3 2" xfId="13448"/>
    <cellStyle name="Comma 4 7 2 9 3 3" xfId="38796"/>
    <cellStyle name="Comma 4 7 2 9 4" xfId="10648"/>
    <cellStyle name="Comma 4 7 2 9 4 2" xfId="29110"/>
    <cellStyle name="Comma 4 7 2 9 5" xfId="48485"/>
    <cellStyle name="Comma 4 7 2 9 6" xfId="51288"/>
    <cellStyle name="Comma 4 7 2 9 7" xfId="19054"/>
    <cellStyle name="Comma 4 7 2 9 8" xfId="54311"/>
    <cellStyle name="Comma 4 7 3" xfId="501"/>
    <cellStyle name="Comma 4 7 3 10" xfId="25142"/>
    <cellStyle name="Comma 4 7 3 10 2" xfId="44538"/>
    <cellStyle name="Comma 4 7 3 10 3" xfId="34852"/>
    <cellStyle name="Comma 4 7 3 11" xfId="37330"/>
    <cellStyle name="Comma 4 7 3 12" xfId="27644"/>
    <cellStyle name="Comma 4 7 3 13" xfId="47017"/>
    <cellStyle name="Comma 4 7 3 14" xfId="49822"/>
    <cellStyle name="Comma 4 7 3 15" xfId="17588"/>
    <cellStyle name="Comma 4 7 3 16" xfId="52440"/>
    <cellStyle name="Comma 4 7 3 17" xfId="52845"/>
    <cellStyle name="Comma 4 7 3 2" xfId="1723"/>
    <cellStyle name="Comma 4 7 3 2 10" xfId="53884"/>
    <cellStyle name="Comma 4 7 3 2 2" xfId="7418"/>
    <cellStyle name="Comma 4 7 3 2 2 2" xfId="15825"/>
    <cellStyle name="Comma 4 7 3 2 2 2 2" xfId="27217"/>
    <cellStyle name="Comma 4 7 3 2 2 2 2 2" xfId="46590"/>
    <cellStyle name="Comma 4 7 3 2 2 2 2 3" xfId="36904"/>
    <cellStyle name="Comma 4 7 3 2 2 2 3" xfId="43966"/>
    <cellStyle name="Comma 4 7 3 2 2 2 4" xfId="34280"/>
    <cellStyle name="Comma 4 7 3 2 2 2 5" xfId="24321"/>
    <cellStyle name="Comma 4 7 3 2 2 3" xfId="26000"/>
    <cellStyle name="Comma 4 7 3 2 2 3 2" xfId="45390"/>
    <cellStyle name="Comma 4 7 3 2 2 3 3" xfId="35704"/>
    <cellStyle name="Comma 4 7 3 2 2 4" xfId="41170"/>
    <cellStyle name="Comma 4 7 3 2 2 5" xfId="31484"/>
    <cellStyle name="Comma 4 7 3 2 2 6" xfId="21427"/>
    <cellStyle name="Comma 4 7 3 2 2 7" xfId="56684"/>
    <cellStyle name="Comma 4 7 3 2 3" xfId="4613"/>
    <cellStyle name="Comma 4 7 3 2 3 2" xfId="13021"/>
    <cellStyle name="Comma 4 7 3 2 3 2 2" xfId="45997"/>
    <cellStyle name="Comma 4 7 3 2 3 2 3" xfId="36311"/>
    <cellStyle name="Comma 4 7 3 2 3 2 4" xfId="26623"/>
    <cellStyle name="Comma 4 7 3 2 3 3" xfId="43965"/>
    <cellStyle name="Comma 4 7 3 2 3 4" xfId="34279"/>
    <cellStyle name="Comma 4 7 3 2 3 5" xfId="24320"/>
    <cellStyle name="Comma 4 7 3 2 4" xfId="10221"/>
    <cellStyle name="Comma 4 7 3 2 4 2" xfId="44797"/>
    <cellStyle name="Comma 4 7 3 2 4 3" xfId="35111"/>
    <cellStyle name="Comma 4 7 3 2 4 4" xfId="25402"/>
    <cellStyle name="Comma 4 7 3 2 5" xfId="38369"/>
    <cellStyle name="Comma 4 7 3 2 6" xfId="28683"/>
    <cellStyle name="Comma 4 7 3 2 7" xfId="48058"/>
    <cellStyle name="Comma 4 7 3 2 8" xfId="50861"/>
    <cellStyle name="Comma 4 7 3 2 9" xfId="18627"/>
    <cellStyle name="Comma 4 7 3 3" xfId="1108"/>
    <cellStyle name="Comma 4 7 3 3 10" xfId="53313"/>
    <cellStyle name="Comma 4 7 3 3 2" xfId="6847"/>
    <cellStyle name="Comma 4 7 3 3 2 2" xfId="15254"/>
    <cellStyle name="Comma 4 7 3 3 2 2 2" xfId="46337"/>
    <cellStyle name="Comma 4 7 3 3 2 2 3" xfId="36651"/>
    <cellStyle name="Comma 4 7 3 3 2 2 4" xfId="26964"/>
    <cellStyle name="Comma 4 7 3 3 2 3" xfId="40599"/>
    <cellStyle name="Comma 4 7 3 3 2 4" xfId="30913"/>
    <cellStyle name="Comma 4 7 3 3 2 5" xfId="20856"/>
    <cellStyle name="Comma 4 7 3 3 2 6" xfId="56113"/>
    <cellStyle name="Comma 4 7 3 3 3" xfId="4042"/>
    <cellStyle name="Comma 4 7 3 3 3 2" xfId="12450"/>
    <cellStyle name="Comma 4 7 3 3 3 2 2" xfId="43967"/>
    <cellStyle name="Comma 4 7 3 3 3 3" xfId="34281"/>
    <cellStyle name="Comma 4 7 3 3 3 4" xfId="24322"/>
    <cellStyle name="Comma 4 7 3 3 4" xfId="9650"/>
    <cellStyle name="Comma 4 7 3 3 4 2" xfId="45137"/>
    <cellStyle name="Comma 4 7 3 3 4 3" xfId="35451"/>
    <cellStyle name="Comma 4 7 3 3 4 4" xfId="25746"/>
    <cellStyle name="Comma 4 7 3 3 5" xfId="37798"/>
    <cellStyle name="Comma 4 7 3 3 6" xfId="28112"/>
    <cellStyle name="Comma 4 7 3 3 7" xfId="47487"/>
    <cellStyle name="Comma 4 7 3 3 8" xfId="50290"/>
    <cellStyle name="Comma 4 7 3 3 9" xfId="18056"/>
    <cellStyle name="Comma 4 7 3 4" xfId="2194"/>
    <cellStyle name="Comma 4 7 3 4 10" xfId="54314"/>
    <cellStyle name="Comma 4 7 3 4 2" xfId="7848"/>
    <cellStyle name="Comma 4 7 3 4 2 2" xfId="16255"/>
    <cellStyle name="Comma 4 7 3 4 2 2 2" xfId="41600"/>
    <cellStyle name="Comma 4 7 3 4 2 3" xfId="31914"/>
    <cellStyle name="Comma 4 7 3 4 2 4" xfId="21857"/>
    <cellStyle name="Comma 4 7 3 4 2 5" xfId="57114"/>
    <cellStyle name="Comma 4 7 3 4 3" xfId="5043"/>
    <cellStyle name="Comma 4 7 3 4 3 2" xfId="13451"/>
    <cellStyle name="Comma 4 7 3 4 3 2 2" xfId="43968"/>
    <cellStyle name="Comma 4 7 3 4 3 3" xfId="34282"/>
    <cellStyle name="Comma 4 7 3 4 3 4" xfId="24323"/>
    <cellStyle name="Comma 4 7 3 4 4" xfId="10651"/>
    <cellStyle name="Comma 4 7 3 4 4 2" xfId="45745"/>
    <cellStyle name="Comma 4 7 3 4 4 3" xfId="36059"/>
    <cellStyle name="Comma 4 7 3 4 4 4" xfId="26371"/>
    <cellStyle name="Comma 4 7 3 4 5" xfId="38799"/>
    <cellStyle name="Comma 4 7 3 4 6" xfId="29113"/>
    <cellStyle name="Comma 4 7 3 4 7" xfId="48488"/>
    <cellStyle name="Comma 4 7 3 4 8" xfId="51291"/>
    <cellStyle name="Comma 4 7 3 4 9" xfId="19057"/>
    <cellStyle name="Comma 4 7 3 5" xfId="2686"/>
    <cellStyle name="Comma 4 7 3 5 2" xfId="8309"/>
    <cellStyle name="Comma 4 7 3 5 2 2" xfId="16716"/>
    <cellStyle name="Comma 4 7 3 5 2 2 2" xfId="42061"/>
    <cellStyle name="Comma 4 7 3 5 2 3" xfId="32375"/>
    <cellStyle name="Comma 4 7 3 5 2 4" xfId="22318"/>
    <cellStyle name="Comma 4 7 3 5 2 5" xfId="57575"/>
    <cellStyle name="Comma 4 7 3 5 3" xfId="5504"/>
    <cellStyle name="Comma 4 7 3 5 3 2" xfId="13912"/>
    <cellStyle name="Comma 4 7 3 5 3 3" xfId="39257"/>
    <cellStyle name="Comma 4 7 3 5 4" xfId="11109"/>
    <cellStyle name="Comma 4 7 3 5 4 2" xfId="29571"/>
    <cellStyle name="Comma 4 7 3 5 5" xfId="48947"/>
    <cellStyle name="Comma 4 7 3 5 6" xfId="51749"/>
    <cellStyle name="Comma 4 7 3 5 7" xfId="19515"/>
    <cellStyle name="Comma 4 7 3 5 8" xfId="54772"/>
    <cellStyle name="Comma 4 7 3 6" xfId="3114"/>
    <cellStyle name="Comma 4 7 3 6 2" xfId="8737"/>
    <cellStyle name="Comma 4 7 3 6 2 2" xfId="17144"/>
    <cellStyle name="Comma 4 7 3 6 2 2 2" xfId="42489"/>
    <cellStyle name="Comma 4 7 3 6 2 3" xfId="32803"/>
    <cellStyle name="Comma 4 7 3 6 2 4" xfId="22746"/>
    <cellStyle name="Comma 4 7 3 6 2 5" xfId="58003"/>
    <cellStyle name="Comma 4 7 3 6 3" xfId="5932"/>
    <cellStyle name="Comma 4 7 3 6 3 2" xfId="14340"/>
    <cellStyle name="Comma 4 7 3 6 3 3" xfId="39685"/>
    <cellStyle name="Comma 4 7 3 6 4" xfId="11537"/>
    <cellStyle name="Comma 4 7 3 6 4 2" xfId="29999"/>
    <cellStyle name="Comma 4 7 3 6 5" xfId="49375"/>
    <cellStyle name="Comma 4 7 3 6 6" xfId="52177"/>
    <cellStyle name="Comma 4 7 3 6 7" xfId="19943"/>
    <cellStyle name="Comma 4 7 3 6 8" xfId="55200"/>
    <cellStyle name="Comma 4 7 3 7" xfId="6378"/>
    <cellStyle name="Comma 4 7 3 7 2" xfId="14785"/>
    <cellStyle name="Comma 4 7 3 7 2 2" xfId="40130"/>
    <cellStyle name="Comma 4 7 3 7 3" xfId="30444"/>
    <cellStyle name="Comma 4 7 3 7 4" xfId="20387"/>
    <cellStyle name="Comma 4 7 3 7 5" xfId="55644"/>
    <cellStyle name="Comma 4 7 3 8" xfId="3573"/>
    <cellStyle name="Comma 4 7 3 8 2" xfId="11981"/>
    <cellStyle name="Comma 4 7 3 8 2 2" xfId="42752"/>
    <cellStyle name="Comma 4 7 3 8 3" xfId="33066"/>
    <cellStyle name="Comma 4 7 3 8 4" xfId="23009"/>
    <cellStyle name="Comma 4 7 3 9" xfId="9182"/>
    <cellStyle name="Comma 4 7 3 9 2" xfId="43072"/>
    <cellStyle name="Comma 4 7 3 9 3" xfId="33386"/>
    <cellStyle name="Comma 4 7 3 9 4" xfId="23330"/>
    <cellStyle name="Comma 4 7 4" xfId="502"/>
    <cellStyle name="Comma 4 7 4 10" xfId="47018"/>
    <cellStyle name="Comma 4 7 4 11" xfId="49823"/>
    <cellStyle name="Comma 4 7 4 12" xfId="17589"/>
    <cellStyle name="Comma 4 7 4 13" xfId="52846"/>
    <cellStyle name="Comma 4 7 4 2" xfId="1724"/>
    <cellStyle name="Comma 4 7 4 2 10" xfId="53885"/>
    <cellStyle name="Comma 4 7 4 2 2" xfId="7419"/>
    <cellStyle name="Comma 4 7 4 2 2 2" xfId="15826"/>
    <cellStyle name="Comma 4 7 4 2 2 2 2" xfId="46338"/>
    <cellStyle name="Comma 4 7 4 2 2 2 3" xfId="36652"/>
    <cellStyle name="Comma 4 7 4 2 2 2 4" xfId="26965"/>
    <cellStyle name="Comma 4 7 4 2 2 3" xfId="41171"/>
    <cellStyle name="Comma 4 7 4 2 2 4" xfId="31485"/>
    <cellStyle name="Comma 4 7 4 2 2 5" xfId="21428"/>
    <cellStyle name="Comma 4 7 4 2 2 6" xfId="56685"/>
    <cellStyle name="Comma 4 7 4 2 3" xfId="4614"/>
    <cellStyle name="Comma 4 7 4 2 3 2" xfId="13022"/>
    <cellStyle name="Comma 4 7 4 2 3 2 2" xfId="43969"/>
    <cellStyle name="Comma 4 7 4 2 3 3" xfId="34283"/>
    <cellStyle name="Comma 4 7 4 2 3 4" xfId="24324"/>
    <cellStyle name="Comma 4 7 4 2 4" xfId="10222"/>
    <cellStyle name="Comma 4 7 4 2 4 2" xfId="45138"/>
    <cellStyle name="Comma 4 7 4 2 4 3" xfId="35452"/>
    <cellStyle name="Comma 4 7 4 2 4 4" xfId="25747"/>
    <cellStyle name="Comma 4 7 4 2 5" xfId="38370"/>
    <cellStyle name="Comma 4 7 4 2 6" xfId="28684"/>
    <cellStyle name="Comma 4 7 4 2 7" xfId="48059"/>
    <cellStyle name="Comma 4 7 4 2 8" xfId="50862"/>
    <cellStyle name="Comma 4 7 4 2 9" xfId="18628"/>
    <cellStyle name="Comma 4 7 4 3" xfId="2195"/>
    <cellStyle name="Comma 4 7 4 3 2" xfId="7849"/>
    <cellStyle name="Comma 4 7 4 3 2 2" xfId="16256"/>
    <cellStyle name="Comma 4 7 4 3 2 2 2" xfId="41601"/>
    <cellStyle name="Comma 4 7 4 3 2 3" xfId="31915"/>
    <cellStyle name="Comma 4 7 4 3 2 4" xfId="21858"/>
    <cellStyle name="Comma 4 7 4 3 2 5" xfId="57115"/>
    <cellStyle name="Comma 4 7 4 3 3" xfId="5044"/>
    <cellStyle name="Comma 4 7 4 3 3 2" xfId="13452"/>
    <cellStyle name="Comma 4 7 4 3 3 2 2" xfId="45746"/>
    <cellStyle name="Comma 4 7 4 3 3 3" xfId="36060"/>
    <cellStyle name="Comma 4 7 4 3 3 4" xfId="26372"/>
    <cellStyle name="Comma 4 7 4 3 4" xfId="10652"/>
    <cellStyle name="Comma 4 7 4 3 4 2" xfId="38800"/>
    <cellStyle name="Comma 4 7 4 3 5" xfId="29114"/>
    <cellStyle name="Comma 4 7 4 3 6" xfId="48489"/>
    <cellStyle name="Comma 4 7 4 3 7" xfId="51292"/>
    <cellStyle name="Comma 4 7 4 3 8" xfId="19058"/>
    <cellStyle name="Comma 4 7 4 3 9" xfId="54315"/>
    <cellStyle name="Comma 4 7 4 4" xfId="2687"/>
    <cellStyle name="Comma 4 7 4 4 2" xfId="8310"/>
    <cellStyle name="Comma 4 7 4 4 2 2" xfId="16717"/>
    <cellStyle name="Comma 4 7 4 4 2 2 2" xfId="42062"/>
    <cellStyle name="Comma 4 7 4 4 2 3" xfId="32376"/>
    <cellStyle name="Comma 4 7 4 4 2 4" xfId="22319"/>
    <cellStyle name="Comma 4 7 4 4 2 5" xfId="57576"/>
    <cellStyle name="Comma 4 7 4 4 3" xfId="5505"/>
    <cellStyle name="Comma 4 7 4 4 3 2" xfId="13913"/>
    <cellStyle name="Comma 4 7 4 4 3 3" xfId="39258"/>
    <cellStyle name="Comma 4 7 4 4 4" xfId="11110"/>
    <cellStyle name="Comma 4 7 4 4 4 2" xfId="29572"/>
    <cellStyle name="Comma 4 7 4 4 5" xfId="48948"/>
    <cellStyle name="Comma 4 7 4 4 6" xfId="51750"/>
    <cellStyle name="Comma 4 7 4 4 7" xfId="19516"/>
    <cellStyle name="Comma 4 7 4 4 8" xfId="54773"/>
    <cellStyle name="Comma 4 7 4 5" xfId="3115"/>
    <cellStyle name="Comma 4 7 4 5 2" xfId="8738"/>
    <cellStyle name="Comma 4 7 4 5 2 2" xfId="17145"/>
    <cellStyle name="Comma 4 7 4 5 2 2 2" xfId="42490"/>
    <cellStyle name="Comma 4 7 4 5 2 3" xfId="32804"/>
    <cellStyle name="Comma 4 7 4 5 2 4" xfId="22747"/>
    <cellStyle name="Comma 4 7 4 5 2 5" xfId="58004"/>
    <cellStyle name="Comma 4 7 4 5 3" xfId="5933"/>
    <cellStyle name="Comma 4 7 4 5 3 2" xfId="14341"/>
    <cellStyle name="Comma 4 7 4 5 3 3" xfId="39686"/>
    <cellStyle name="Comma 4 7 4 5 4" xfId="11538"/>
    <cellStyle name="Comma 4 7 4 5 4 2" xfId="30000"/>
    <cellStyle name="Comma 4 7 4 5 5" xfId="49376"/>
    <cellStyle name="Comma 4 7 4 5 6" xfId="52178"/>
    <cellStyle name="Comma 4 7 4 5 7" xfId="19944"/>
    <cellStyle name="Comma 4 7 4 5 8" xfId="55201"/>
    <cellStyle name="Comma 4 7 4 6" xfId="6379"/>
    <cellStyle name="Comma 4 7 4 6 2" xfId="14786"/>
    <cellStyle name="Comma 4 7 4 6 2 2" xfId="40131"/>
    <cellStyle name="Comma 4 7 4 6 3" xfId="30445"/>
    <cellStyle name="Comma 4 7 4 6 4" xfId="20388"/>
    <cellStyle name="Comma 4 7 4 6 5" xfId="55645"/>
    <cellStyle name="Comma 4 7 4 7" xfId="3574"/>
    <cellStyle name="Comma 4 7 4 7 2" xfId="11982"/>
    <cellStyle name="Comma 4 7 4 7 2 2" xfId="44539"/>
    <cellStyle name="Comma 4 7 4 7 3" xfId="34853"/>
    <cellStyle name="Comma 4 7 4 7 4" xfId="25143"/>
    <cellStyle name="Comma 4 7 4 8" xfId="9183"/>
    <cellStyle name="Comma 4 7 4 8 2" xfId="37331"/>
    <cellStyle name="Comma 4 7 4 9" xfId="27645"/>
    <cellStyle name="Comma 4 7 5" xfId="503"/>
    <cellStyle name="Comma 4 7 5 10" xfId="47019"/>
    <cellStyle name="Comma 4 7 5 11" xfId="49824"/>
    <cellStyle name="Comma 4 7 5 12" xfId="17590"/>
    <cellStyle name="Comma 4 7 5 13" xfId="52847"/>
    <cellStyle name="Comma 4 7 5 2" xfId="1725"/>
    <cellStyle name="Comma 4 7 5 2 10" xfId="53886"/>
    <cellStyle name="Comma 4 7 5 2 2" xfId="7420"/>
    <cellStyle name="Comma 4 7 5 2 2 2" xfId="15827"/>
    <cellStyle name="Comma 4 7 5 2 2 2 2" xfId="46339"/>
    <cellStyle name="Comma 4 7 5 2 2 2 3" xfId="36653"/>
    <cellStyle name="Comma 4 7 5 2 2 2 4" xfId="26966"/>
    <cellStyle name="Comma 4 7 5 2 2 3" xfId="41172"/>
    <cellStyle name="Comma 4 7 5 2 2 4" xfId="31486"/>
    <cellStyle name="Comma 4 7 5 2 2 5" xfId="21429"/>
    <cellStyle name="Comma 4 7 5 2 2 6" xfId="56686"/>
    <cellStyle name="Comma 4 7 5 2 3" xfId="4615"/>
    <cellStyle name="Comma 4 7 5 2 3 2" xfId="13023"/>
    <cellStyle name="Comma 4 7 5 2 3 2 2" xfId="43970"/>
    <cellStyle name="Comma 4 7 5 2 3 3" xfId="34284"/>
    <cellStyle name="Comma 4 7 5 2 3 4" xfId="24325"/>
    <cellStyle name="Comma 4 7 5 2 4" xfId="10223"/>
    <cellStyle name="Comma 4 7 5 2 4 2" xfId="45139"/>
    <cellStyle name="Comma 4 7 5 2 4 3" xfId="35453"/>
    <cellStyle name="Comma 4 7 5 2 4 4" xfId="25748"/>
    <cellStyle name="Comma 4 7 5 2 5" xfId="38371"/>
    <cellStyle name="Comma 4 7 5 2 6" xfId="28685"/>
    <cellStyle name="Comma 4 7 5 2 7" xfId="48060"/>
    <cellStyle name="Comma 4 7 5 2 8" xfId="50863"/>
    <cellStyle name="Comma 4 7 5 2 9" xfId="18629"/>
    <cellStyle name="Comma 4 7 5 3" xfId="2196"/>
    <cellStyle name="Comma 4 7 5 3 2" xfId="7850"/>
    <cellStyle name="Comma 4 7 5 3 2 2" xfId="16257"/>
    <cellStyle name="Comma 4 7 5 3 2 2 2" xfId="41602"/>
    <cellStyle name="Comma 4 7 5 3 2 3" xfId="31916"/>
    <cellStyle name="Comma 4 7 5 3 2 4" xfId="21859"/>
    <cellStyle name="Comma 4 7 5 3 2 5" xfId="57116"/>
    <cellStyle name="Comma 4 7 5 3 3" xfId="5045"/>
    <cellStyle name="Comma 4 7 5 3 3 2" xfId="13453"/>
    <cellStyle name="Comma 4 7 5 3 3 2 2" xfId="45747"/>
    <cellStyle name="Comma 4 7 5 3 3 3" xfId="36061"/>
    <cellStyle name="Comma 4 7 5 3 3 4" xfId="26373"/>
    <cellStyle name="Comma 4 7 5 3 4" xfId="10653"/>
    <cellStyle name="Comma 4 7 5 3 4 2" xfId="38801"/>
    <cellStyle name="Comma 4 7 5 3 5" xfId="29115"/>
    <cellStyle name="Comma 4 7 5 3 6" xfId="48490"/>
    <cellStyle name="Comma 4 7 5 3 7" xfId="51293"/>
    <cellStyle name="Comma 4 7 5 3 8" xfId="19059"/>
    <cellStyle name="Comma 4 7 5 3 9" xfId="54316"/>
    <cellStyle name="Comma 4 7 5 4" xfId="2688"/>
    <cellStyle name="Comma 4 7 5 4 2" xfId="8311"/>
    <cellStyle name="Comma 4 7 5 4 2 2" xfId="16718"/>
    <cellStyle name="Comma 4 7 5 4 2 2 2" xfId="42063"/>
    <cellStyle name="Comma 4 7 5 4 2 3" xfId="32377"/>
    <cellStyle name="Comma 4 7 5 4 2 4" xfId="22320"/>
    <cellStyle name="Comma 4 7 5 4 2 5" xfId="57577"/>
    <cellStyle name="Comma 4 7 5 4 3" xfId="5506"/>
    <cellStyle name="Comma 4 7 5 4 3 2" xfId="13914"/>
    <cellStyle name="Comma 4 7 5 4 3 3" xfId="39259"/>
    <cellStyle name="Comma 4 7 5 4 4" xfId="11111"/>
    <cellStyle name="Comma 4 7 5 4 4 2" xfId="29573"/>
    <cellStyle name="Comma 4 7 5 4 5" xfId="48949"/>
    <cellStyle name="Comma 4 7 5 4 6" xfId="51751"/>
    <cellStyle name="Comma 4 7 5 4 7" xfId="19517"/>
    <cellStyle name="Comma 4 7 5 4 8" xfId="54774"/>
    <cellStyle name="Comma 4 7 5 5" xfId="3116"/>
    <cellStyle name="Comma 4 7 5 5 2" xfId="8739"/>
    <cellStyle name="Comma 4 7 5 5 2 2" xfId="17146"/>
    <cellStyle name="Comma 4 7 5 5 2 2 2" xfId="42491"/>
    <cellStyle name="Comma 4 7 5 5 2 3" xfId="32805"/>
    <cellStyle name="Comma 4 7 5 5 2 4" xfId="22748"/>
    <cellStyle name="Comma 4 7 5 5 2 5" xfId="58005"/>
    <cellStyle name="Comma 4 7 5 5 3" xfId="5934"/>
    <cellStyle name="Comma 4 7 5 5 3 2" xfId="14342"/>
    <cellStyle name="Comma 4 7 5 5 3 3" xfId="39687"/>
    <cellStyle name="Comma 4 7 5 5 4" xfId="11539"/>
    <cellStyle name="Comma 4 7 5 5 4 2" xfId="30001"/>
    <cellStyle name="Comma 4 7 5 5 5" xfId="49377"/>
    <cellStyle name="Comma 4 7 5 5 6" xfId="52179"/>
    <cellStyle name="Comma 4 7 5 5 7" xfId="19945"/>
    <cellStyle name="Comma 4 7 5 5 8" xfId="55202"/>
    <cellStyle name="Comma 4 7 5 6" xfId="6380"/>
    <cellStyle name="Comma 4 7 5 6 2" xfId="14787"/>
    <cellStyle name="Comma 4 7 5 6 2 2" xfId="40132"/>
    <cellStyle name="Comma 4 7 5 6 3" xfId="30446"/>
    <cellStyle name="Comma 4 7 5 6 4" xfId="20389"/>
    <cellStyle name="Comma 4 7 5 6 5" xfId="55646"/>
    <cellStyle name="Comma 4 7 5 7" xfId="3575"/>
    <cellStyle name="Comma 4 7 5 7 2" xfId="11983"/>
    <cellStyle name="Comma 4 7 5 7 2 2" xfId="44540"/>
    <cellStyle name="Comma 4 7 5 7 3" xfId="34854"/>
    <cellStyle name="Comma 4 7 5 7 4" xfId="25144"/>
    <cellStyle name="Comma 4 7 5 8" xfId="9184"/>
    <cellStyle name="Comma 4 7 5 8 2" xfId="37332"/>
    <cellStyle name="Comma 4 7 5 9" xfId="27646"/>
    <cellStyle name="Comma 4 7 6" xfId="504"/>
    <cellStyle name="Comma 4 7 6 10" xfId="52848"/>
    <cellStyle name="Comma 4 7 6 2" xfId="1109"/>
    <cellStyle name="Comma 4 7 6 2 10" xfId="53314"/>
    <cellStyle name="Comma 4 7 6 2 2" xfId="6848"/>
    <cellStyle name="Comma 4 7 6 2 2 2" xfId="15255"/>
    <cellStyle name="Comma 4 7 6 2 2 2 2" xfId="40600"/>
    <cellStyle name="Comma 4 7 6 2 2 3" xfId="30914"/>
    <cellStyle name="Comma 4 7 6 2 2 4" xfId="20857"/>
    <cellStyle name="Comma 4 7 6 2 2 5" xfId="56114"/>
    <cellStyle name="Comma 4 7 6 2 3" xfId="4043"/>
    <cellStyle name="Comma 4 7 6 2 3 2" xfId="12451"/>
    <cellStyle name="Comma 4 7 6 2 3 2 2" xfId="43971"/>
    <cellStyle name="Comma 4 7 6 2 3 3" xfId="34285"/>
    <cellStyle name="Comma 4 7 6 2 3 4" xfId="24326"/>
    <cellStyle name="Comma 4 7 6 2 4" xfId="9651"/>
    <cellStyle name="Comma 4 7 6 2 4 2" xfId="46333"/>
    <cellStyle name="Comma 4 7 6 2 4 3" xfId="36647"/>
    <cellStyle name="Comma 4 7 6 2 4 4" xfId="26960"/>
    <cellStyle name="Comma 4 7 6 2 5" xfId="37799"/>
    <cellStyle name="Comma 4 7 6 2 6" xfId="28113"/>
    <cellStyle name="Comma 4 7 6 2 7" xfId="47488"/>
    <cellStyle name="Comma 4 7 6 2 8" xfId="50291"/>
    <cellStyle name="Comma 4 7 6 2 9" xfId="18057"/>
    <cellStyle name="Comma 4 7 6 3" xfId="6381"/>
    <cellStyle name="Comma 4 7 6 3 2" xfId="14788"/>
    <cellStyle name="Comma 4 7 6 3 2 2" xfId="40133"/>
    <cellStyle name="Comma 4 7 6 3 3" xfId="30447"/>
    <cellStyle name="Comma 4 7 6 3 4" xfId="20390"/>
    <cellStyle name="Comma 4 7 6 3 5" xfId="55647"/>
    <cellStyle name="Comma 4 7 6 4" xfId="3576"/>
    <cellStyle name="Comma 4 7 6 4 2" xfId="11984"/>
    <cellStyle name="Comma 4 7 6 4 2 2" xfId="45133"/>
    <cellStyle name="Comma 4 7 6 4 3" xfId="35447"/>
    <cellStyle name="Comma 4 7 6 4 4" xfId="25742"/>
    <cellStyle name="Comma 4 7 6 5" xfId="9185"/>
    <cellStyle name="Comma 4 7 6 5 2" xfId="37333"/>
    <cellStyle name="Comma 4 7 6 6" xfId="27647"/>
    <cellStyle name="Comma 4 7 6 7" xfId="47020"/>
    <cellStyle name="Comma 4 7 6 8" xfId="49825"/>
    <cellStyle name="Comma 4 7 6 9" xfId="17591"/>
    <cellStyle name="Comma 4 7 7" xfId="1719"/>
    <cellStyle name="Comma 4 7 7 2" xfId="7414"/>
    <cellStyle name="Comma 4 7 7 2 2" xfId="15821"/>
    <cellStyle name="Comma 4 7 7 2 2 2" xfId="43972"/>
    <cellStyle name="Comma 4 7 7 2 2 3" xfId="34286"/>
    <cellStyle name="Comma 4 7 7 2 2 4" xfId="24327"/>
    <cellStyle name="Comma 4 7 7 2 3" xfId="41166"/>
    <cellStyle name="Comma 4 7 7 2 4" xfId="31480"/>
    <cellStyle name="Comma 4 7 7 2 5" xfId="21423"/>
    <cellStyle name="Comma 4 7 7 2 6" xfId="56680"/>
    <cellStyle name="Comma 4 7 7 3" xfId="4609"/>
    <cellStyle name="Comma 4 7 7 3 2" xfId="13017"/>
    <cellStyle name="Comma 4 7 7 3 2 2" xfId="45741"/>
    <cellStyle name="Comma 4 7 7 3 3" xfId="36055"/>
    <cellStyle name="Comma 4 7 7 3 4" xfId="26367"/>
    <cellStyle name="Comma 4 7 7 4" xfId="10217"/>
    <cellStyle name="Comma 4 7 7 4 2" xfId="38365"/>
    <cellStyle name="Comma 4 7 7 5" xfId="28679"/>
    <cellStyle name="Comma 4 7 7 6" xfId="48054"/>
    <cellStyle name="Comma 4 7 7 7" xfId="50857"/>
    <cellStyle name="Comma 4 7 7 8" xfId="18623"/>
    <cellStyle name="Comma 4 7 7 9" xfId="53880"/>
    <cellStyle name="Comma 4 7 8" xfId="2190"/>
    <cellStyle name="Comma 4 7 8 2" xfId="7844"/>
    <cellStyle name="Comma 4 7 8 2 2" xfId="16251"/>
    <cellStyle name="Comma 4 7 8 2 2 2" xfId="43973"/>
    <cellStyle name="Comma 4 7 8 2 2 3" xfId="34287"/>
    <cellStyle name="Comma 4 7 8 2 2 4" xfId="24328"/>
    <cellStyle name="Comma 4 7 8 2 3" xfId="41596"/>
    <cellStyle name="Comma 4 7 8 2 4" xfId="31910"/>
    <cellStyle name="Comma 4 7 8 2 5" xfId="21853"/>
    <cellStyle name="Comma 4 7 8 2 6" xfId="57110"/>
    <cellStyle name="Comma 4 7 8 3" xfId="5039"/>
    <cellStyle name="Comma 4 7 8 3 2" xfId="13447"/>
    <cellStyle name="Comma 4 7 8 3 3" xfId="38795"/>
    <cellStyle name="Comma 4 7 8 4" xfId="10647"/>
    <cellStyle name="Comma 4 7 8 4 2" xfId="29109"/>
    <cellStyle name="Comma 4 7 8 5" xfId="48484"/>
    <cellStyle name="Comma 4 7 8 6" xfId="51287"/>
    <cellStyle name="Comma 4 7 8 7" xfId="19053"/>
    <cellStyle name="Comma 4 7 8 8" xfId="54310"/>
    <cellStyle name="Comma 4 7 9" xfId="2682"/>
    <cellStyle name="Comma 4 7 9 2" xfId="8305"/>
    <cellStyle name="Comma 4 7 9 2 2" xfId="16712"/>
    <cellStyle name="Comma 4 7 9 2 2 2" xfId="42057"/>
    <cellStyle name="Comma 4 7 9 2 3" xfId="32371"/>
    <cellStyle name="Comma 4 7 9 2 4" xfId="22314"/>
    <cellStyle name="Comma 4 7 9 2 5" xfId="57571"/>
    <cellStyle name="Comma 4 7 9 3" xfId="5500"/>
    <cellStyle name="Comma 4 7 9 3 2" xfId="13908"/>
    <cellStyle name="Comma 4 7 9 3 2 2" xfId="43974"/>
    <cellStyle name="Comma 4 7 9 3 3" xfId="34288"/>
    <cellStyle name="Comma 4 7 9 3 4" xfId="24329"/>
    <cellStyle name="Comma 4 7 9 4" xfId="11105"/>
    <cellStyle name="Comma 4 7 9 4 2" xfId="39253"/>
    <cellStyle name="Comma 4 7 9 5" xfId="29567"/>
    <cellStyle name="Comma 4 7 9 6" xfId="48943"/>
    <cellStyle name="Comma 4 7 9 7" xfId="51745"/>
    <cellStyle name="Comma 4 7 9 8" xfId="19511"/>
    <cellStyle name="Comma 4 7 9 9" xfId="54768"/>
    <cellStyle name="Comma 4 8" xfId="505"/>
    <cellStyle name="Comma 4 8 10" xfId="6382"/>
    <cellStyle name="Comma 4 8 10 2" xfId="14789"/>
    <cellStyle name="Comma 4 8 10 2 2" xfId="40134"/>
    <cellStyle name="Comma 4 8 10 3" xfId="30448"/>
    <cellStyle name="Comma 4 8 10 4" xfId="20391"/>
    <cellStyle name="Comma 4 8 10 5" xfId="55648"/>
    <cellStyle name="Comma 4 8 11" xfId="3577"/>
    <cellStyle name="Comma 4 8 11 2" xfId="11985"/>
    <cellStyle name="Comma 4 8 11 2 2" xfId="44541"/>
    <cellStyle name="Comma 4 8 11 3" xfId="34855"/>
    <cellStyle name="Comma 4 8 11 4" xfId="25145"/>
    <cellStyle name="Comma 4 8 12" xfId="9186"/>
    <cellStyle name="Comma 4 8 12 2" xfId="37334"/>
    <cellStyle name="Comma 4 8 13" xfId="27648"/>
    <cellStyle name="Comma 4 8 14" xfId="47021"/>
    <cellStyle name="Comma 4 8 15" xfId="49826"/>
    <cellStyle name="Comma 4 8 16" xfId="17592"/>
    <cellStyle name="Comma 4 8 17" xfId="52849"/>
    <cellStyle name="Comma 4 8 2" xfId="506"/>
    <cellStyle name="Comma 4 8 2 10" xfId="25146"/>
    <cellStyle name="Comma 4 8 2 10 2" xfId="44542"/>
    <cellStyle name="Comma 4 8 2 10 3" xfId="34856"/>
    <cellStyle name="Comma 4 8 2 11" xfId="37335"/>
    <cellStyle name="Comma 4 8 2 12" xfId="27649"/>
    <cellStyle name="Comma 4 8 2 13" xfId="47022"/>
    <cellStyle name="Comma 4 8 2 14" xfId="49827"/>
    <cellStyle name="Comma 4 8 2 15" xfId="17593"/>
    <cellStyle name="Comma 4 8 2 16" xfId="52441"/>
    <cellStyle name="Comma 4 8 2 17" xfId="52850"/>
    <cellStyle name="Comma 4 8 2 2" xfId="1727"/>
    <cellStyle name="Comma 4 8 2 2 10" xfId="53888"/>
    <cellStyle name="Comma 4 8 2 2 2" xfId="7422"/>
    <cellStyle name="Comma 4 8 2 2 2 2" xfId="15829"/>
    <cellStyle name="Comma 4 8 2 2 2 2 2" xfId="27218"/>
    <cellStyle name="Comma 4 8 2 2 2 2 2 2" xfId="46591"/>
    <cellStyle name="Comma 4 8 2 2 2 2 2 3" xfId="36905"/>
    <cellStyle name="Comma 4 8 2 2 2 2 3" xfId="43976"/>
    <cellStyle name="Comma 4 8 2 2 2 2 4" xfId="34290"/>
    <cellStyle name="Comma 4 8 2 2 2 2 5" xfId="24331"/>
    <cellStyle name="Comma 4 8 2 2 2 3" xfId="26001"/>
    <cellStyle name="Comma 4 8 2 2 2 3 2" xfId="45391"/>
    <cellStyle name="Comma 4 8 2 2 2 3 3" xfId="35705"/>
    <cellStyle name="Comma 4 8 2 2 2 4" xfId="41174"/>
    <cellStyle name="Comma 4 8 2 2 2 5" xfId="31488"/>
    <cellStyle name="Comma 4 8 2 2 2 6" xfId="21431"/>
    <cellStyle name="Comma 4 8 2 2 2 7" xfId="56688"/>
    <cellStyle name="Comma 4 8 2 2 3" xfId="4617"/>
    <cellStyle name="Comma 4 8 2 2 3 2" xfId="13025"/>
    <cellStyle name="Comma 4 8 2 2 3 2 2" xfId="45998"/>
    <cellStyle name="Comma 4 8 2 2 3 2 3" xfId="36312"/>
    <cellStyle name="Comma 4 8 2 2 3 2 4" xfId="26624"/>
    <cellStyle name="Comma 4 8 2 2 3 3" xfId="43975"/>
    <cellStyle name="Comma 4 8 2 2 3 4" xfId="34289"/>
    <cellStyle name="Comma 4 8 2 2 3 5" xfId="24330"/>
    <cellStyle name="Comma 4 8 2 2 4" xfId="10225"/>
    <cellStyle name="Comma 4 8 2 2 4 2" xfId="44798"/>
    <cellStyle name="Comma 4 8 2 2 4 3" xfId="35112"/>
    <cellStyle name="Comma 4 8 2 2 4 4" xfId="25403"/>
    <cellStyle name="Comma 4 8 2 2 5" xfId="38373"/>
    <cellStyle name="Comma 4 8 2 2 6" xfId="28687"/>
    <cellStyle name="Comma 4 8 2 2 7" xfId="48062"/>
    <cellStyle name="Comma 4 8 2 2 8" xfId="50865"/>
    <cellStyle name="Comma 4 8 2 2 9" xfId="18631"/>
    <cellStyle name="Comma 4 8 2 3" xfId="1110"/>
    <cellStyle name="Comma 4 8 2 3 10" xfId="53315"/>
    <cellStyle name="Comma 4 8 2 3 2" xfId="6849"/>
    <cellStyle name="Comma 4 8 2 3 2 2" xfId="15256"/>
    <cellStyle name="Comma 4 8 2 3 2 2 2" xfId="46341"/>
    <cellStyle name="Comma 4 8 2 3 2 2 3" xfId="36655"/>
    <cellStyle name="Comma 4 8 2 3 2 2 4" xfId="26968"/>
    <cellStyle name="Comma 4 8 2 3 2 3" xfId="40601"/>
    <cellStyle name="Comma 4 8 2 3 2 4" xfId="30915"/>
    <cellStyle name="Comma 4 8 2 3 2 5" xfId="20858"/>
    <cellStyle name="Comma 4 8 2 3 2 6" xfId="56115"/>
    <cellStyle name="Comma 4 8 2 3 3" xfId="4044"/>
    <cellStyle name="Comma 4 8 2 3 3 2" xfId="12452"/>
    <cellStyle name="Comma 4 8 2 3 3 2 2" xfId="43977"/>
    <cellStyle name="Comma 4 8 2 3 3 3" xfId="34291"/>
    <cellStyle name="Comma 4 8 2 3 3 4" xfId="24332"/>
    <cellStyle name="Comma 4 8 2 3 4" xfId="9652"/>
    <cellStyle name="Comma 4 8 2 3 4 2" xfId="45141"/>
    <cellStyle name="Comma 4 8 2 3 4 3" xfId="35455"/>
    <cellStyle name="Comma 4 8 2 3 4 4" xfId="25750"/>
    <cellStyle name="Comma 4 8 2 3 5" xfId="37800"/>
    <cellStyle name="Comma 4 8 2 3 6" xfId="28114"/>
    <cellStyle name="Comma 4 8 2 3 7" xfId="47489"/>
    <cellStyle name="Comma 4 8 2 3 8" xfId="50292"/>
    <cellStyle name="Comma 4 8 2 3 9" xfId="18058"/>
    <cellStyle name="Comma 4 8 2 4" xfId="2198"/>
    <cellStyle name="Comma 4 8 2 4 10" xfId="54318"/>
    <cellStyle name="Comma 4 8 2 4 2" xfId="7852"/>
    <cellStyle name="Comma 4 8 2 4 2 2" xfId="16259"/>
    <cellStyle name="Comma 4 8 2 4 2 2 2" xfId="41604"/>
    <cellStyle name="Comma 4 8 2 4 2 3" xfId="31918"/>
    <cellStyle name="Comma 4 8 2 4 2 4" xfId="21861"/>
    <cellStyle name="Comma 4 8 2 4 2 5" xfId="57118"/>
    <cellStyle name="Comma 4 8 2 4 3" xfId="5047"/>
    <cellStyle name="Comma 4 8 2 4 3 2" xfId="13455"/>
    <cellStyle name="Comma 4 8 2 4 3 2 2" xfId="43978"/>
    <cellStyle name="Comma 4 8 2 4 3 3" xfId="34292"/>
    <cellStyle name="Comma 4 8 2 4 3 4" xfId="24333"/>
    <cellStyle name="Comma 4 8 2 4 4" xfId="10655"/>
    <cellStyle name="Comma 4 8 2 4 4 2" xfId="45749"/>
    <cellStyle name="Comma 4 8 2 4 4 3" xfId="36063"/>
    <cellStyle name="Comma 4 8 2 4 4 4" xfId="26375"/>
    <cellStyle name="Comma 4 8 2 4 5" xfId="38803"/>
    <cellStyle name="Comma 4 8 2 4 6" xfId="29117"/>
    <cellStyle name="Comma 4 8 2 4 7" xfId="48492"/>
    <cellStyle name="Comma 4 8 2 4 8" xfId="51295"/>
    <cellStyle name="Comma 4 8 2 4 9" xfId="19061"/>
    <cellStyle name="Comma 4 8 2 5" xfId="2690"/>
    <cellStyle name="Comma 4 8 2 5 2" xfId="8313"/>
    <cellStyle name="Comma 4 8 2 5 2 2" xfId="16720"/>
    <cellStyle name="Comma 4 8 2 5 2 2 2" xfId="42065"/>
    <cellStyle name="Comma 4 8 2 5 2 3" xfId="32379"/>
    <cellStyle name="Comma 4 8 2 5 2 4" xfId="22322"/>
    <cellStyle name="Comma 4 8 2 5 2 5" xfId="57579"/>
    <cellStyle name="Comma 4 8 2 5 3" xfId="5508"/>
    <cellStyle name="Comma 4 8 2 5 3 2" xfId="13916"/>
    <cellStyle name="Comma 4 8 2 5 3 2 2" xfId="43979"/>
    <cellStyle name="Comma 4 8 2 5 3 3" xfId="34293"/>
    <cellStyle name="Comma 4 8 2 5 3 4" xfId="24334"/>
    <cellStyle name="Comma 4 8 2 5 4" xfId="11113"/>
    <cellStyle name="Comma 4 8 2 5 4 2" xfId="39261"/>
    <cellStyle name="Comma 4 8 2 5 5" xfId="29575"/>
    <cellStyle name="Comma 4 8 2 5 6" xfId="48951"/>
    <cellStyle name="Comma 4 8 2 5 7" xfId="51753"/>
    <cellStyle name="Comma 4 8 2 5 8" xfId="19519"/>
    <cellStyle name="Comma 4 8 2 5 9" xfId="54776"/>
    <cellStyle name="Comma 4 8 2 6" xfId="3118"/>
    <cellStyle name="Comma 4 8 2 6 2" xfId="8741"/>
    <cellStyle name="Comma 4 8 2 6 2 2" xfId="17148"/>
    <cellStyle name="Comma 4 8 2 6 2 2 2" xfId="42493"/>
    <cellStyle name="Comma 4 8 2 6 2 3" xfId="32807"/>
    <cellStyle name="Comma 4 8 2 6 2 4" xfId="22750"/>
    <cellStyle name="Comma 4 8 2 6 2 5" xfId="58007"/>
    <cellStyle name="Comma 4 8 2 6 3" xfId="5936"/>
    <cellStyle name="Comma 4 8 2 6 3 2" xfId="14344"/>
    <cellStyle name="Comma 4 8 2 6 3 3" xfId="39689"/>
    <cellStyle name="Comma 4 8 2 6 4" xfId="11541"/>
    <cellStyle name="Comma 4 8 2 6 4 2" xfId="30003"/>
    <cellStyle name="Comma 4 8 2 6 5" xfId="49379"/>
    <cellStyle name="Comma 4 8 2 6 6" xfId="52181"/>
    <cellStyle name="Comma 4 8 2 6 7" xfId="19947"/>
    <cellStyle name="Comma 4 8 2 6 8" xfId="55204"/>
    <cellStyle name="Comma 4 8 2 7" xfId="6383"/>
    <cellStyle name="Comma 4 8 2 7 2" xfId="14790"/>
    <cellStyle name="Comma 4 8 2 7 2 2" xfId="40135"/>
    <cellStyle name="Comma 4 8 2 7 3" xfId="30449"/>
    <cellStyle name="Comma 4 8 2 7 4" xfId="20392"/>
    <cellStyle name="Comma 4 8 2 7 5" xfId="55649"/>
    <cellStyle name="Comma 4 8 2 8" xfId="3578"/>
    <cellStyle name="Comma 4 8 2 8 2" xfId="11986"/>
    <cellStyle name="Comma 4 8 2 8 2 2" xfId="42753"/>
    <cellStyle name="Comma 4 8 2 8 3" xfId="33067"/>
    <cellStyle name="Comma 4 8 2 8 4" xfId="23010"/>
    <cellStyle name="Comma 4 8 2 9" xfId="9187"/>
    <cellStyle name="Comma 4 8 2 9 2" xfId="43075"/>
    <cellStyle name="Comma 4 8 2 9 3" xfId="33389"/>
    <cellStyle name="Comma 4 8 2 9 4" xfId="23333"/>
    <cellStyle name="Comma 4 8 3" xfId="507"/>
    <cellStyle name="Comma 4 8 3 10" xfId="25147"/>
    <cellStyle name="Comma 4 8 3 10 2" xfId="44543"/>
    <cellStyle name="Comma 4 8 3 10 3" xfId="34857"/>
    <cellStyle name="Comma 4 8 3 11" xfId="37336"/>
    <cellStyle name="Comma 4 8 3 12" xfId="27650"/>
    <cellStyle name="Comma 4 8 3 13" xfId="47023"/>
    <cellStyle name="Comma 4 8 3 14" xfId="49828"/>
    <cellStyle name="Comma 4 8 3 15" xfId="17594"/>
    <cellStyle name="Comma 4 8 3 16" xfId="52442"/>
    <cellStyle name="Comma 4 8 3 17" xfId="52851"/>
    <cellStyle name="Comma 4 8 3 2" xfId="1728"/>
    <cellStyle name="Comma 4 8 3 2 10" xfId="53889"/>
    <cellStyle name="Comma 4 8 3 2 2" xfId="7423"/>
    <cellStyle name="Comma 4 8 3 2 2 2" xfId="15830"/>
    <cellStyle name="Comma 4 8 3 2 2 2 2" xfId="46592"/>
    <cellStyle name="Comma 4 8 3 2 2 2 3" xfId="36906"/>
    <cellStyle name="Comma 4 8 3 2 2 2 4" xfId="27219"/>
    <cellStyle name="Comma 4 8 3 2 2 3" xfId="26002"/>
    <cellStyle name="Comma 4 8 3 2 2 3 2" xfId="45392"/>
    <cellStyle name="Comma 4 8 3 2 2 3 3" xfId="35706"/>
    <cellStyle name="Comma 4 8 3 2 2 4" xfId="41175"/>
    <cellStyle name="Comma 4 8 3 2 2 5" xfId="31489"/>
    <cellStyle name="Comma 4 8 3 2 2 6" xfId="21432"/>
    <cellStyle name="Comma 4 8 3 2 2 7" xfId="56689"/>
    <cellStyle name="Comma 4 8 3 2 3" xfId="4618"/>
    <cellStyle name="Comma 4 8 3 2 3 2" xfId="13026"/>
    <cellStyle name="Comma 4 8 3 2 3 2 2" xfId="45999"/>
    <cellStyle name="Comma 4 8 3 2 3 2 3" xfId="36313"/>
    <cellStyle name="Comma 4 8 3 2 3 2 4" xfId="26625"/>
    <cellStyle name="Comma 4 8 3 2 3 3" xfId="43980"/>
    <cellStyle name="Comma 4 8 3 2 3 4" xfId="34294"/>
    <cellStyle name="Comma 4 8 3 2 3 5" xfId="24335"/>
    <cellStyle name="Comma 4 8 3 2 4" xfId="10226"/>
    <cellStyle name="Comma 4 8 3 2 4 2" xfId="44799"/>
    <cellStyle name="Comma 4 8 3 2 4 3" xfId="35113"/>
    <cellStyle name="Comma 4 8 3 2 4 4" xfId="25404"/>
    <cellStyle name="Comma 4 8 3 2 5" xfId="38374"/>
    <cellStyle name="Comma 4 8 3 2 6" xfId="28688"/>
    <cellStyle name="Comma 4 8 3 2 7" xfId="48063"/>
    <cellStyle name="Comma 4 8 3 2 8" xfId="50866"/>
    <cellStyle name="Comma 4 8 3 2 9" xfId="18632"/>
    <cellStyle name="Comma 4 8 3 3" xfId="1111"/>
    <cellStyle name="Comma 4 8 3 3 10" xfId="53316"/>
    <cellStyle name="Comma 4 8 3 3 2" xfId="6850"/>
    <cellStyle name="Comma 4 8 3 3 2 2" xfId="15257"/>
    <cellStyle name="Comma 4 8 3 3 2 2 2" xfId="46342"/>
    <cellStyle name="Comma 4 8 3 3 2 2 3" xfId="36656"/>
    <cellStyle name="Comma 4 8 3 3 2 2 4" xfId="26969"/>
    <cellStyle name="Comma 4 8 3 3 2 3" xfId="40602"/>
    <cellStyle name="Comma 4 8 3 3 2 4" xfId="30916"/>
    <cellStyle name="Comma 4 8 3 3 2 5" xfId="20859"/>
    <cellStyle name="Comma 4 8 3 3 2 6" xfId="56116"/>
    <cellStyle name="Comma 4 8 3 3 3" xfId="4045"/>
    <cellStyle name="Comma 4 8 3 3 3 2" xfId="12453"/>
    <cellStyle name="Comma 4 8 3 3 3 2 2" xfId="43981"/>
    <cellStyle name="Comma 4 8 3 3 3 3" xfId="34295"/>
    <cellStyle name="Comma 4 8 3 3 3 4" xfId="24336"/>
    <cellStyle name="Comma 4 8 3 3 4" xfId="9653"/>
    <cellStyle name="Comma 4 8 3 3 4 2" xfId="45142"/>
    <cellStyle name="Comma 4 8 3 3 4 3" xfId="35456"/>
    <cellStyle name="Comma 4 8 3 3 4 4" xfId="25751"/>
    <cellStyle name="Comma 4 8 3 3 5" xfId="37801"/>
    <cellStyle name="Comma 4 8 3 3 6" xfId="28115"/>
    <cellStyle name="Comma 4 8 3 3 7" xfId="47490"/>
    <cellStyle name="Comma 4 8 3 3 8" xfId="50293"/>
    <cellStyle name="Comma 4 8 3 3 9" xfId="18059"/>
    <cellStyle name="Comma 4 8 3 4" xfId="2199"/>
    <cellStyle name="Comma 4 8 3 4 2" xfId="7853"/>
    <cellStyle name="Comma 4 8 3 4 2 2" xfId="16260"/>
    <cellStyle name="Comma 4 8 3 4 2 2 2" xfId="41605"/>
    <cellStyle name="Comma 4 8 3 4 2 3" xfId="31919"/>
    <cellStyle name="Comma 4 8 3 4 2 4" xfId="21862"/>
    <cellStyle name="Comma 4 8 3 4 2 5" xfId="57119"/>
    <cellStyle name="Comma 4 8 3 4 3" xfId="5048"/>
    <cellStyle name="Comma 4 8 3 4 3 2" xfId="13456"/>
    <cellStyle name="Comma 4 8 3 4 3 2 2" xfId="45750"/>
    <cellStyle name="Comma 4 8 3 4 3 3" xfId="36064"/>
    <cellStyle name="Comma 4 8 3 4 3 4" xfId="26376"/>
    <cellStyle name="Comma 4 8 3 4 4" xfId="10656"/>
    <cellStyle name="Comma 4 8 3 4 4 2" xfId="38804"/>
    <cellStyle name="Comma 4 8 3 4 5" xfId="29118"/>
    <cellStyle name="Comma 4 8 3 4 6" xfId="48493"/>
    <cellStyle name="Comma 4 8 3 4 7" xfId="51296"/>
    <cellStyle name="Comma 4 8 3 4 8" xfId="19062"/>
    <cellStyle name="Comma 4 8 3 4 9" xfId="54319"/>
    <cellStyle name="Comma 4 8 3 5" xfId="2691"/>
    <cellStyle name="Comma 4 8 3 5 2" xfId="8314"/>
    <cellStyle name="Comma 4 8 3 5 2 2" xfId="16721"/>
    <cellStyle name="Comma 4 8 3 5 2 2 2" xfId="42066"/>
    <cellStyle name="Comma 4 8 3 5 2 3" xfId="32380"/>
    <cellStyle name="Comma 4 8 3 5 2 4" xfId="22323"/>
    <cellStyle name="Comma 4 8 3 5 2 5" xfId="57580"/>
    <cellStyle name="Comma 4 8 3 5 3" xfId="5509"/>
    <cellStyle name="Comma 4 8 3 5 3 2" xfId="13917"/>
    <cellStyle name="Comma 4 8 3 5 3 3" xfId="39262"/>
    <cellStyle name="Comma 4 8 3 5 4" xfId="11114"/>
    <cellStyle name="Comma 4 8 3 5 4 2" xfId="29576"/>
    <cellStyle name="Comma 4 8 3 5 5" xfId="48952"/>
    <cellStyle name="Comma 4 8 3 5 6" xfId="51754"/>
    <cellStyle name="Comma 4 8 3 5 7" xfId="19520"/>
    <cellStyle name="Comma 4 8 3 5 8" xfId="54777"/>
    <cellStyle name="Comma 4 8 3 6" xfId="3119"/>
    <cellStyle name="Comma 4 8 3 6 2" xfId="8742"/>
    <cellStyle name="Comma 4 8 3 6 2 2" xfId="17149"/>
    <cellStyle name="Comma 4 8 3 6 2 2 2" xfId="42494"/>
    <cellStyle name="Comma 4 8 3 6 2 3" xfId="32808"/>
    <cellStyle name="Comma 4 8 3 6 2 4" xfId="22751"/>
    <cellStyle name="Comma 4 8 3 6 2 5" xfId="58008"/>
    <cellStyle name="Comma 4 8 3 6 3" xfId="5937"/>
    <cellStyle name="Comma 4 8 3 6 3 2" xfId="14345"/>
    <cellStyle name="Comma 4 8 3 6 3 3" xfId="39690"/>
    <cellStyle name="Comma 4 8 3 6 4" xfId="11542"/>
    <cellStyle name="Comma 4 8 3 6 4 2" xfId="30004"/>
    <cellStyle name="Comma 4 8 3 6 5" xfId="49380"/>
    <cellStyle name="Comma 4 8 3 6 6" xfId="52182"/>
    <cellStyle name="Comma 4 8 3 6 7" xfId="19948"/>
    <cellStyle name="Comma 4 8 3 6 8" xfId="55205"/>
    <cellStyle name="Comma 4 8 3 7" xfId="6384"/>
    <cellStyle name="Comma 4 8 3 7 2" xfId="14791"/>
    <cellStyle name="Comma 4 8 3 7 2 2" xfId="40136"/>
    <cellStyle name="Comma 4 8 3 7 3" xfId="30450"/>
    <cellStyle name="Comma 4 8 3 7 4" xfId="20393"/>
    <cellStyle name="Comma 4 8 3 7 5" xfId="55650"/>
    <cellStyle name="Comma 4 8 3 8" xfId="3579"/>
    <cellStyle name="Comma 4 8 3 8 2" xfId="11987"/>
    <cellStyle name="Comma 4 8 3 8 2 2" xfId="42754"/>
    <cellStyle name="Comma 4 8 3 8 3" xfId="33068"/>
    <cellStyle name="Comma 4 8 3 8 4" xfId="23011"/>
    <cellStyle name="Comma 4 8 3 9" xfId="9188"/>
    <cellStyle name="Comma 4 8 3 9 2" xfId="43076"/>
    <cellStyle name="Comma 4 8 3 9 3" xfId="33390"/>
    <cellStyle name="Comma 4 8 3 9 4" xfId="23334"/>
    <cellStyle name="Comma 4 8 4" xfId="508"/>
    <cellStyle name="Comma 4 8 4 10" xfId="47024"/>
    <cellStyle name="Comma 4 8 4 11" xfId="49829"/>
    <cellStyle name="Comma 4 8 4 12" xfId="17595"/>
    <cellStyle name="Comma 4 8 4 13" xfId="52852"/>
    <cellStyle name="Comma 4 8 4 2" xfId="1729"/>
    <cellStyle name="Comma 4 8 4 2 10" xfId="53890"/>
    <cellStyle name="Comma 4 8 4 2 2" xfId="7424"/>
    <cellStyle name="Comma 4 8 4 2 2 2" xfId="15831"/>
    <cellStyle name="Comma 4 8 4 2 2 2 2" xfId="46343"/>
    <cellStyle name="Comma 4 8 4 2 2 2 3" xfId="36657"/>
    <cellStyle name="Comma 4 8 4 2 2 2 4" xfId="26970"/>
    <cellStyle name="Comma 4 8 4 2 2 3" xfId="41176"/>
    <cellStyle name="Comma 4 8 4 2 2 4" xfId="31490"/>
    <cellStyle name="Comma 4 8 4 2 2 5" xfId="21433"/>
    <cellStyle name="Comma 4 8 4 2 2 6" xfId="56690"/>
    <cellStyle name="Comma 4 8 4 2 3" xfId="4619"/>
    <cellStyle name="Comma 4 8 4 2 3 2" xfId="13027"/>
    <cellStyle name="Comma 4 8 4 2 3 2 2" xfId="43982"/>
    <cellStyle name="Comma 4 8 4 2 3 3" xfId="34296"/>
    <cellStyle name="Comma 4 8 4 2 3 4" xfId="24337"/>
    <cellStyle name="Comma 4 8 4 2 4" xfId="10227"/>
    <cellStyle name="Comma 4 8 4 2 4 2" xfId="45143"/>
    <cellStyle name="Comma 4 8 4 2 4 3" xfId="35457"/>
    <cellStyle name="Comma 4 8 4 2 4 4" xfId="25752"/>
    <cellStyle name="Comma 4 8 4 2 5" xfId="38375"/>
    <cellStyle name="Comma 4 8 4 2 6" xfId="28689"/>
    <cellStyle name="Comma 4 8 4 2 7" xfId="48064"/>
    <cellStyle name="Comma 4 8 4 2 8" xfId="50867"/>
    <cellStyle name="Comma 4 8 4 2 9" xfId="18633"/>
    <cellStyle name="Comma 4 8 4 3" xfId="2200"/>
    <cellStyle name="Comma 4 8 4 3 2" xfId="7854"/>
    <cellStyle name="Comma 4 8 4 3 2 2" xfId="16261"/>
    <cellStyle name="Comma 4 8 4 3 2 2 2" xfId="41606"/>
    <cellStyle name="Comma 4 8 4 3 2 3" xfId="31920"/>
    <cellStyle name="Comma 4 8 4 3 2 4" xfId="21863"/>
    <cellStyle name="Comma 4 8 4 3 2 5" xfId="57120"/>
    <cellStyle name="Comma 4 8 4 3 3" xfId="5049"/>
    <cellStyle name="Comma 4 8 4 3 3 2" xfId="13457"/>
    <cellStyle name="Comma 4 8 4 3 3 2 2" xfId="45751"/>
    <cellStyle name="Comma 4 8 4 3 3 3" xfId="36065"/>
    <cellStyle name="Comma 4 8 4 3 3 4" xfId="26377"/>
    <cellStyle name="Comma 4 8 4 3 4" xfId="10657"/>
    <cellStyle name="Comma 4 8 4 3 4 2" xfId="38805"/>
    <cellStyle name="Comma 4 8 4 3 5" xfId="29119"/>
    <cellStyle name="Comma 4 8 4 3 6" xfId="48494"/>
    <cellStyle name="Comma 4 8 4 3 7" xfId="51297"/>
    <cellStyle name="Comma 4 8 4 3 8" xfId="19063"/>
    <cellStyle name="Comma 4 8 4 3 9" xfId="54320"/>
    <cellStyle name="Comma 4 8 4 4" xfId="2692"/>
    <cellStyle name="Comma 4 8 4 4 2" xfId="8315"/>
    <cellStyle name="Comma 4 8 4 4 2 2" xfId="16722"/>
    <cellStyle name="Comma 4 8 4 4 2 2 2" xfId="42067"/>
    <cellStyle name="Comma 4 8 4 4 2 3" xfId="32381"/>
    <cellStyle name="Comma 4 8 4 4 2 4" xfId="22324"/>
    <cellStyle name="Comma 4 8 4 4 2 5" xfId="57581"/>
    <cellStyle name="Comma 4 8 4 4 3" xfId="5510"/>
    <cellStyle name="Comma 4 8 4 4 3 2" xfId="13918"/>
    <cellStyle name="Comma 4 8 4 4 3 3" xfId="39263"/>
    <cellStyle name="Comma 4 8 4 4 4" xfId="11115"/>
    <cellStyle name="Comma 4 8 4 4 4 2" xfId="29577"/>
    <cellStyle name="Comma 4 8 4 4 5" xfId="48953"/>
    <cellStyle name="Comma 4 8 4 4 6" xfId="51755"/>
    <cellStyle name="Comma 4 8 4 4 7" xfId="19521"/>
    <cellStyle name="Comma 4 8 4 4 8" xfId="54778"/>
    <cellStyle name="Comma 4 8 4 5" xfId="3120"/>
    <cellStyle name="Comma 4 8 4 5 2" xfId="8743"/>
    <cellStyle name="Comma 4 8 4 5 2 2" xfId="17150"/>
    <cellStyle name="Comma 4 8 4 5 2 2 2" xfId="42495"/>
    <cellStyle name="Comma 4 8 4 5 2 3" xfId="32809"/>
    <cellStyle name="Comma 4 8 4 5 2 4" xfId="22752"/>
    <cellStyle name="Comma 4 8 4 5 2 5" xfId="58009"/>
    <cellStyle name="Comma 4 8 4 5 3" xfId="5938"/>
    <cellStyle name="Comma 4 8 4 5 3 2" xfId="14346"/>
    <cellStyle name="Comma 4 8 4 5 3 3" xfId="39691"/>
    <cellStyle name="Comma 4 8 4 5 4" xfId="11543"/>
    <cellStyle name="Comma 4 8 4 5 4 2" xfId="30005"/>
    <cellStyle name="Comma 4 8 4 5 5" xfId="49381"/>
    <cellStyle name="Comma 4 8 4 5 6" xfId="52183"/>
    <cellStyle name="Comma 4 8 4 5 7" xfId="19949"/>
    <cellStyle name="Comma 4 8 4 5 8" xfId="55206"/>
    <cellStyle name="Comma 4 8 4 6" xfId="6385"/>
    <cellStyle name="Comma 4 8 4 6 2" xfId="14792"/>
    <cellStyle name="Comma 4 8 4 6 2 2" xfId="40137"/>
    <cellStyle name="Comma 4 8 4 6 3" xfId="30451"/>
    <cellStyle name="Comma 4 8 4 6 4" xfId="20394"/>
    <cellStyle name="Comma 4 8 4 6 5" xfId="55651"/>
    <cellStyle name="Comma 4 8 4 7" xfId="3580"/>
    <cellStyle name="Comma 4 8 4 7 2" xfId="11988"/>
    <cellStyle name="Comma 4 8 4 7 2 2" xfId="44544"/>
    <cellStyle name="Comma 4 8 4 7 3" xfId="34858"/>
    <cellStyle name="Comma 4 8 4 7 4" xfId="25148"/>
    <cellStyle name="Comma 4 8 4 8" xfId="9189"/>
    <cellStyle name="Comma 4 8 4 8 2" xfId="37337"/>
    <cellStyle name="Comma 4 8 4 9" xfId="27651"/>
    <cellStyle name="Comma 4 8 5" xfId="509"/>
    <cellStyle name="Comma 4 8 5 10" xfId="47025"/>
    <cellStyle name="Comma 4 8 5 11" xfId="49830"/>
    <cellStyle name="Comma 4 8 5 12" xfId="17596"/>
    <cellStyle name="Comma 4 8 5 13" xfId="52853"/>
    <cellStyle name="Comma 4 8 5 2" xfId="1730"/>
    <cellStyle name="Comma 4 8 5 2 2" xfId="7425"/>
    <cellStyle name="Comma 4 8 5 2 2 2" xfId="15832"/>
    <cellStyle name="Comma 4 8 5 2 2 2 2" xfId="43983"/>
    <cellStyle name="Comma 4 8 5 2 2 2 3" xfId="34297"/>
    <cellStyle name="Comma 4 8 5 2 2 2 4" xfId="24338"/>
    <cellStyle name="Comma 4 8 5 2 2 3" xfId="26971"/>
    <cellStyle name="Comma 4 8 5 2 2 3 2" xfId="46344"/>
    <cellStyle name="Comma 4 8 5 2 2 3 3" xfId="36658"/>
    <cellStyle name="Comma 4 8 5 2 2 4" xfId="41177"/>
    <cellStyle name="Comma 4 8 5 2 2 5" xfId="31491"/>
    <cellStyle name="Comma 4 8 5 2 2 6" xfId="21434"/>
    <cellStyle name="Comma 4 8 5 2 2 7" xfId="56691"/>
    <cellStyle name="Comma 4 8 5 2 3" xfId="4620"/>
    <cellStyle name="Comma 4 8 5 2 3 2" xfId="13028"/>
    <cellStyle name="Comma 4 8 5 2 3 2 2" xfId="45144"/>
    <cellStyle name="Comma 4 8 5 2 3 3" xfId="35458"/>
    <cellStyle name="Comma 4 8 5 2 3 4" xfId="25753"/>
    <cellStyle name="Comma 4 8 5 2 4" xfId="10228"/>
    <cellStyle name="Comma 4 8 5 2 4 2" xfId="38376"/>
    <cellStyle name="Comma 4 8 5 2 5" xfId="28690"/>
    <cellStyle name="Comma 4 8 5 2 6" xfId="48065"/>
    <cellStyle name="Comma 4 8 5 2 7" xfId="50868"/>
    <cellStyle name="Comma 4 8 5 2 8" xfId="18634"/>
    <cellStyle name="Comma 4 8 5 2 9" xfId="53891"/>
    <cellStyle name="Comma 4 8 5 3" xfId="2201"/>
    <cellStyle name="Comma 4 8 5 3 10" xfId="54321"/>
    <cellStyle name="Comma 4 8 5 3 2" xfId="7855"/>
    <cellStyle name="Comma 4 8 5 3 2 2" xfId="16262"/>
    <cellStyle name="Comma 4 8 5 3 2 2 2" xfId="41607"/>
    <cellStyle name="Comma 4 8 5 3 2 3" xfId="31921"/>
    <cellStyle name="Comma 4 8 5 3 2 4" xfId="21864"/>
    <cellStyle name="Comma 4 8 5 3 2 5" xfId="57121"/>
    <cellStyle name="Comma 4 8 5 3 3" xfId="5050"/>
    <cellStyle name="Comma 4 8 5 3 3 2" xfId="13458"/>
    <cellStyle name="Comma 4 8 5 3 3 2 2" xfId="43984"/>
    <cellStyle name="Comma 4 8 5 3 3 3" xfId="34298"/>
    <cellStyle name="Comma 4 8 5 3 3 4" xfId="24339"/>
    <cellStyle name="Comma 4 8 5 3 4" xfId="10658"/>
    <cellStyle name="Comma 4 8 5 3 4 2" xfId="45752"/>
    <cellStyle name="Comma 4 8 5 3 4 3" xfId="36066"/>
    <cellStyle name="Comma 4 8 5 3 4 4" xfId="26378"/>
    <cellStyle name="Comma 4 8 5 3 5" xfId="38806"/>
    <cellStyle name="Comma 4 8 5 3 6" xfId="29120"/>
    <cellStyle name="Comma 4 8 5 3 7" xfId="48495"/>
    <cellStyle name="Comma 4 8 5 3 8" xfId="51298"/>
    <cellStyle name="Comma 4 8 5 3 9" xfId="19064"/>
    <cellStyle name="Comma 4 8 5 4" xfId="2693"/>
    <cellStyle name="Comma 4 8 5 4 2" xfId="8316"/>
    <cellStyle name="Comma 4 8 5 4 2 2" xfId="16723"/>
    <cellStyle name="Comma 4 8 5 4 2 2 2" xfId="42068"/>
    <cellStyle name="Comma 4 8 5 4 2 3" xfId="32382"/>
    <cellStyle name="Comma 4 8 5 4 2 4" xfId="22325"/>
    <cellStyle name="Comma 4 8 5 4 2 5" xfId="57582"/>
    <cellStyle name="Comma 4 8 5 4 3" xfId="5511"/>
    <cellStyle name="Comma 4 8 5 4 3 2" xfId="13919"/>
    <cellStyle name="Comma 4 8 5 4 3 3" xfId="39264"/>
    <cellStyle name="Comma 4 8 5 4 4" xfId="11116"/>
    <cellStyle name="Comma 4 8 5 4 4 2" xfId="29578"/>
    <cellStyle name="Comma 4 8 5 4 5" xfId="48954"/>
    <cellStyle name="Comma 4 8 5 4 6" xfId="51756"/>
    <cellStyle name="Comma 4 8 5 4 7" xfId="19522"/>
    <cellStyle name="Comma 4 8 5 4 8" xfId="54779"/>
    <cellStyle name="Comma 4 8 5 5" xfId="3121"/>
    <cellStyle name="Comma 4 8 5 5 2" xfId="8744"/>
    <cellStyle name="Comma 4 8 5 5 2 2" xfId="17151"/>
    <cellStyle name="Comma 4 8 5 5 2 2 2" xfId="42496"/>
    <cellStyle name="Comma 4 8 5 5 2 3" xfId="32810"/>
    <cellStyle name="Comma 4 8 5 5 2 4" xfId="22753"/>
    <cellStyle name="Comma 4 8 5 5 2 5" xfId="58010"/>
    <cellStyle name="Comma 4 8 5 5 3" xfId="5939"/>
    <cellStyle name="Comma 4 8 5 5 3 2" xfId="14347"/>
    <cellStyle name="Comma 4 8 5 5 3 3" xfId="39692"/>
    <cellStyle name="Comma 4 8 5 5 4" xfId="11544"/>
    <cellStyle name="Comma 4 8 5 5 4 2" xfId="30006"/>
    <cellStyle name="Comma 4 8 5 5 5" xfId="49382"/>
    <cellStyle name="Comma 4 8 5 5 6" xfId="52184"/>
    <cellStyle name="Comma 4 8 5 5 7" xfId="19950"/>
    <cellStyle name="Comma 4 8 5 5 8" xfId="55207"/>
    <cellStyle name="Comma 4 8 5 6" xfId="6386"/>
    <cellStyle name="Comma 4 8 5 6 2" xfId="14793"/>
    <cellStyle name="Comma 4 8 5 6 2 2" xfId="40138"/>
    <cellStyle name="Comma 4 8 5 6 3" xfId="30452"/>
    <cellStyle name="Comma 4 8 5 6 4" xfId="20395"/>
    <cellStyle name="Comma 4 8 5 6 5" xfId="55652"/>
    <cellStyle name="Comma 4 8 5 7" xfId="3581"/>
    <cellStyle name="Comma 4 8 5 7 2" xfId="11989"/>
    <cellStyle name="Comma 4 8 5 7 2 2" xfId="44545"/>
    <cellStyle name="Comma 4 8 5 7 3" xfId="34859"/>
    <cellStyle name="Comma 4 8 5 7 4" xfId="25149"/>
    <cellStyle name="Comma 4 8 5 8" xfId="9190"/>
    <cellStyle name="Comma 4 8 5 8 2" xfId="37338"/>
    <cellStyle name="Comma 4 8 5 9" xfId="27652"/>
    <cellStyle name="Comma 4 8 6" xfId="1726"/>
    <cellStyle name="Comma 4 8 6 2" xfId="7421"/>
    <cellStyle name="Comma 4 8 6 2 2" xfId="15828"/>
    <cellStyle name="Comma 4 8 6 2 2 2" xfId="43985"/>
    <cellStyle name="Comma 4 8 6 2 2 3" xfId="34299"/>
    <cellStyle name="Comma 4 8 6 2 2 4" xfId="24340"/>
    <cellStyle name="Comma 4 8 6 2 3" xfId="26967"/>
    <cellStyle name="Comma 4 8 6 2 3 2" xfId="46340"/>
    <cellStyle name="Comma 4 8 6 2 3 3" xfId="36654"/>
    <cellStyle name="Comma 4 8 6 2 4" xfId="41173"/>
    <cellStyle name="Comma 4 8 6 2 5" xfId="31487"/>
    <cellStyle name="Comma 4 8 6 2 6" xfId="21430"/>
    <cellStyle name="Comma 4 8 6 2 7" xfId="56687"/>
    <cellStyle name="Comma 4 8 6 3" xfId="4616"/>
    <cellStyle name="Comma 4 8 6 3 2" xfId="13024"/>
    <cellStyle name="Comma 4 8 6 3 2 2" xfId="45140"/>
    <cellStyle name="Comma 4 8 6 3 3" xfId="35454"/>
    <cellStyle name="Comma 4 8 6 3 4" xfId="25749"/>
    <cellStyle name="Comma 4 8 6 4" xfId="10224"/>
    <cellStyle name="Comma 4 8 6 4 2" xfId="38372"/>
    <cellStyle name="Comma 4 8 6 5" xfId="28686"/>
    <cellStyle name="Comma 4 8 6 6" xfId="48061"/>
    <cellStyle name="Comma 4 8 6 7" xfId="50864"/>
    <cellStyle name="Comma 4 8 6 8" xfId="18630"/>
    <cellStyle name="Comma 4 8 6 9" xfId="53887"/>
    <cellStyle name="Comma 4 8 7" xfId="2197"/>
    <cellStyle name="Comma 4 8 7 2" xfId="7851"/>
    <cellStyle name="Comma 4 8 7 2 2" xfId="16258"/>
    <cellStyle name="Comma 4 8 7 2 2 2" xfId="43986"/>
    <cellStyle name="Comma 4 8 7 2 2 3" xfId="34300"/>
    <cellStyle name="Comma 4 8 7 2 2 4" xfId="24341"/>
    <cellStyle name="Comma 4 8 7 2 3" xfId="41603"/>
    <cellStyle name="Comma 4 8 7 2 4" xfId="31917"/>
    <cellStyle name="Comma 4 8 7 2 5" xfId="21860"/>
    <cellStyle name="Comma 4 8 7 2 6" xfId="57117"/>
    <cellStyle name="Comma 4 8 7 3" xfId="5046"/>
    <cellStyle name="Comma 4 8 7 3 2" xfId="13454"/>
    <cellStyle name="Comma 4 8 7 3 2 2" xfId="45748"/>
    <cellStyle name="Comma 4 8 7 3 3" xfId="36062"/>
    <cellStyle name="Comma 4 8 7 3 4" xfId="26374"/>
    <cellStyle name="Comma 4 8 7 4" xfId="10654"/>
    <cellStyle name="Comma 4 8 7 4 2" xfId="38802"/>
    <cellStyle name="Comma 4 8 7 5" xfId="29116"/>
    <cellStyle name="Comma 4 8 7 6" xfId="48491"/>
    <cellStyle name="Comma 4 8 7 7" xfId="51294"/>
    <cellStyle name="Comma 4 8 7 8" xfId="19060"/>
    <cellStyle name="Comma 4 8 7 9" xfId="54317"/>
    <cellStyle name="Comma 4 8 8" xfId="2689"/>
    <cellStyle name="Comma 4 8 8 2" xfId="8312"/>
    <cellStyle name="Comma 4 8 8 2 2" xfId="16719"/>
    <cellStyle name="Comma 4 8 8 2 2 2" xfId="42064"/>
    <cellStyle name="Comma 4 8 8 2 3" xfId="32378"/>
    <cellStyle name="Comma 4 8 8 2 4" xfId="22321"/>
    <cellStyle name="Comma 4 8 8 2 5" xfId="57578"/>
    <cellStyle name="Comma 4 8 8 3" xfId="5507"/>
    <cellStyle name="Comma 4 8 8 3 2" xfId="13915"/>
    <cellStyle name="Comma 4 8 8 3 2 2" xfId="43987"/>
    <cellStyle name="Comma 4 8 8 3 3" xfId="34301"/>
    <cellStyle name="Comma 4 8 8 3 4" xfId="24342"/>
    <cellStyle name="Comma 4 8 8 4" xfId="11112"/>
    <cellStyle name="Comma 4 8 8 4 2" xfId="39260"/>
    <cellStyle name="Comma 4 8 8 5" xfId="29574"/>
    <cellStyle name="Comma 4 8 8 6" xfId="48950"/>
    <cellStyle name="Comma 4 8 8 7" xfId="51752"/>
    <cellStyle name="Comma 4 8 8 8" xfId="19518"/>
    <cellStyle name="Comma 4 8 8 9" xfId="54775"/>
    <cellStyle name="Comma 4 8 9" xfId="3117"/>
    <cellStyle name="Comma 4 8 9 2" xfId="8740"/>
    <cellStyle name="Comma 4 8 9 2 2" xfId="17147"/>
    <cellStyle name="Comma 4 8 9 2 2 2" xfId="42492"/>
    <cellStyle name="Comma 4 8 9 2 3" xfId="32806"/>
    <cellStyle name="Comma 4 8 9 2 4" xfId="22749"/>
    <cellStyle name="Comma 4 8 9 2 5" xfId="58006"/>
    <cellStyle name="Comma 4 8 9 3" xfId="5935"/>
    <cellStyle name="Comma 4 8 9 3 2" xfId="14343"/>
    <cellStyle name="Comma 4 8 9 3 3" xfId="39688"/>
    <cellStyle name="Comma 4 8 9 4" xfId="11540"/>
    <cellStyle name="Comma 4 8 9 4 2" xfId="30002"/>
    <cellStyle name="Comma 4 8 9 5" xfId="49378"/>
    <cellStyle name="Comma 4 8 9 6" xfId="52180"/>
    <cellStyle name="Comma 4 8 9 7" xfId="19946"/>
    <cellStyle name="Comma 4 8 9 8" xfId="55203"/>
    <cellStyle name="Comma 4 9" xfId="1829"/>
    <cellStyle name="Comma 4 9 2" xfId="7483"/>
    <cellStyle name="Comma 4 9 2 2" xfId="15890"/>
    <cellStyle name="Comma 4 9 2 2 2" xfId="41235"/>
    <cellStyle name="Comma 4 9 2 3" xfId="31549"/>
    <cellStyle name="Comma 4 9 2 4" xfId="21492"/>
    <cellStyle name="Comma 4 9 2 5" xfId="56749"/>
    <cellStyle name="Comma 4 9 3" xfId="4678"/>
    <cellStyle name="Comma 4 9 3 2" xfId="13086"/>
    <cellStyle name="Comma 4 9 3 2 2" xfId="43988"/>
    <cellStyle name="Comma 4 9 3 3" xfId="34302"/>
    <cellStyle name="Comma 4 9 3 4" xfId="24343"/>
    <cellStyle name="Comma 4 9 4" xfId="10286"/>
    <cellStyle name="Comma 4 9 4 2" xfId="38434"/>
    <cellStyle name="Comma 4 9 5" xfId="28748"/>
    <cellStyle name="Comma 4 9 6" xfId="48123"/>
    <cellStyle name="Comma 4 9 7" xfId="50926"/>
    <cellStyle name="Comma 4 9 8" xfId="18692"/>
    <cellStyle name="Comma 4 9 9" xfId="53949"/>
    <cellStyle name="Comma 40" xfId="510"/>
    <cellStyle name="Comma 40 10" xfId="47026"/>
    <cellStyle name="Comma 40 11" xfId="49831"/>
    <cellStyle name="Comma 40 12" xfId="17597"/>
    <cellStyle name="Comma 40 13" xfId="52854"/>
    <cellStyle name="Comma 40 2" xfId="1731"/>
    <cellStyle name="Comma 40 2 10" xfId="53892"/>
    <cellStyle name="Comma 40 2 2" xfId="7426"/>
    <cellStyle name="Comma 40 2 2 2" xfId="15833"/>
    <cellStyle name="Comma 40 2 2 2 2" xfId="46345"/>
    <cellStyle name="Comma 40 2 2 2 3" xfId="36659"/>
    <cellStyle name="Comma 40 2 2 2 4" xfId="26972"/>
    <cellStyle name="Comma 40 2 2 3" xfId="41178"/>
    <cellStyle name="Comma 40 2 2 4" xfId="31492"/>
    <cellStyle name="Comma 40 2 2 5" xfId="21435"/>
    <cellStyle name="Comma 40 2 2 6" xfId="56692"/>
    <cellStyle name="Comma 40 2 3" xfId="4621"/>
    <cellStyle name="Comma 40 2 3 2" xfId="13029"/>
    <cellStyle name="Comma 40 2 3 2 2" xfId="43989"/>
    <cellStyle name="Comma 40 2 3 3" xfId="34303"/>
    <cellStyle name="Comma 40 2 3 4" xfId="24344"/>
    <cellStyle name="Comma 40 2 4" xfId="10229"/>
    <cellStyle name="Comma 40 2 4 2" xfId="45145"/>
    <cellStyle name="Comma 40 2 4 3" xfId="35459"/>
    <cellStyle name="Comma 40 2 4 4" xfId="25754"/>
    <cellStyle name="Comma 40 2 5" xfId="38377"/>
    <cellStyle name="Comma 40 2 6" xfId="28691"/>
    <cellStyle name="Comma 40 2 7" xfId="48066"/>
    <cellStyle name="Comma 40 2 8" xfId="50869"/>
    <cellStyle name="Comma 40 2 9" xfId="18635"/>
    <cellStyle name="Comma 40 3" xfId="2202"/>
    <cellStyle name="Comma 40 3 10" xfId="54322"/>
    <cellStyle name="Comma 40 3 2" xfId="7856"/>
    <cellStyle name="Comma 40 3 2 2" xfId="16263"/>
    <cellStyle name="Comma 40 3 2 2 2" xfId="41608"/>
    <cellStyle name="Comma 40 3 2 3" xfId="31922"/>
    <cellStyle name="Comma 40 3 2 4" xfId="21865"/>
    <cellStyle name="Comma 40 3 2 5" xfId="57122"/>
    <cellStyle name="Comma 40 3 3" xfId="5051"/>
    <cellStyle name="Comma 40 3 3 2" xfId="13459"/>
    <cellStyle name="Comma 40 3 3 2 2" xfId="43990"/>
    <cellStyle name="Comma 40 3 3 3" xfId="34304"/>
    <cellStyle name="Comma 40 3 3 4" xfId="24345"/>
    <cellStyle name="Comma 40 3 4" xfId="10659"/>
    <cellStyle name="Comma 40 3 4 2" xfId="45753"/>
    <cellStyle name="Comma 40 3 4 3" xfId="36067"/>
    <cellStyle name="Comma 40 3 4 4" xfId="26379"/>
    <cellStyle name="Comma 40 3 5" xfId="38807"/>
    <cellStyle name="Comma 40 3 6" xfId="29121"/>
    <cellStyle name="Comma 40 3 7" xfId="48496"/>
    <cellStyle name="Comma 40 3 8" xfId="51299"/>
    <cellStyle name="Comma 40 3 9" xfId="19065"/>
    <cellStyle name="Comma 40 4" xfId="2694"/>
    <cellStyle name="Comma 40 4 2" xfId="8317"/>
    <cellStyle name="Comma 40 4 2 2" xfId="16724"/>
    <cellStyle name="Comma 40 4 2 2 2" xfId="42069"/>
    <cellStyle name="Comma 40 4 2 3" xfId="32383"/>
    <cellStyle name="Comma 40 4 2 4" xfId="22326"/>
    <cellStyle name="Comma 40 4 2 5" xfId="57583"/>
    <cellStyle name="Comma 40 4 3" xfId="5512"/>
    <cellStyle name="Comma 40 4 3 2" xfId="13920"/>
    <cellStyle name="Comma 40 4 3 2 2" xfId="43991"/>
    <cellStyle name="Comma 40 4 3 3" xfId="34305"/>
    <cellStyle name="Comma 40 4 3 4" xfId="24346"/>
    <cellStyle name="Comma 40 4 4" xfId="11117"/>
    <cellStyle name="Comma 40 4 4 2" xfId="39265"/>
    <cellStyle name="Comma 40 4 5" xfId="29579"/>
    <cellStyle name="Comma 40 4 6" xfId="48955"/>
    <cellStyle name="Comma 40 4 7" xfId="51757"/>
    <cellStyle name="Comma 40 4 8" xfId="19523"/>
    <cellStyle name="Comma 40 4 9" xfId="54780"/>
    <cellStyle name="Comma 40 5" xfId="3122"/>
    <cellStyle name="Comma 40 5 2" xfId="8745"/>
    <cellStyle name="Comma 40 5 2 2" xfId="17152"/>
    <cellStyle name="Comma 40 5 2 2 2" xfId="42497"/>
    <cellStyle name="Comma 40 5 2 3" xfId="32811"/>
    <cellStyle name="Comma 40 5 2 4" xfId="22754"/>
    <cellStyle name="Comma 40 5 2 5" xfId="58011"/>
    <cellStyle name="Comma 40 5 3" xfId="5940"/>
    <cellStyle name="Comma 40 5 3 2" xfId="14348"/>
    <cellStyle name="Comma 40 5 3 3" xfId="39693"/>
    <cellStyle name="Comma 40 5 4" xfId="11545"/>
    <cellStyle name="Comma 40 5 4 2" xfId="30007"/>
    <cellStyle name="Comma 40 5 5" xfId="49383"/>
    <cellStyle name="Comma 40 5 6" xfId="52185"/>
    <cellStyle name="Comma 40 5 7" xfId="19951"/>
    <cellStyle name="Comma 40 5 8" xfId="55208"/>
    <cellStyle name="Comma 40 6" xfId="6387"/>
    <cellStyle name="Comma 40 6 2" xfId="14794"/>
    <cellStyle name="Comma 40 6 2 2" xfId="40139"/>
    <cellStyle name="Comma 40 6 3" xfId="30453"/>
    <cellStyle name="Comma 40 6 4" xfId="20396"/>
    <cellStyle name="Comma 40 6 5" xfId="55653"/>
    <cellStyle name="Comma 40 7" xfId="3582"/>
    <cellStyle name="Comma 40 7 2" xfId="11990"/>
    <cellStyle name="Comma 40 7 2 2" xfId="44546"/>
    <cellStyle name="Comma 40 7 3" xfId="34860"/>
    <cellStyle name="Comma 40 7 4" xfId="25150"/>
    <cellStyle name="Comma 40 8" xfId="9191"/>
    <cellStyle name="Comma 40 8 2" xfId="37339"/>
    <cellStyle name="Comma 40 9" xfId="27653"/>
    <cellStyle name="Comma 41" xfId="511"/>
    <cellStyle name="Comma 41 10" xfId="47027"/>
    <cellStyle name="Comma 41 11" xfId="49832"/>
    <cellStyle name="Comma 41 12" xfId="17598"/>
    <cellStyle name="Comma 41 13" xfId="52855"/>
    <cellStyle name="Comma 41 2" xfId="1732"/>
    <cellStyle name="Comma 41 2 10" xfId="53893"/>
    <cellStyle name="Comma 41 2 2" xfId="7427"/>
    <cellStyle name="Comma 41 2 2 2" xfId="15834"/>
    <cellStyle name="Comma 41 2 2 2 2" xfId="46346"/>
    <cellStyle name="Comma 41 2 2 2 3" xfId="36660"/>
    <cellStyle name="Comma 41 2 2 2 4" xfId="26973"/>
    <cellStyle name="Comma 41 2 2 3" xfId="41179"/>
    <cellStyle name="Comma 41 2 2 4" xfId="31493"/>
    <cellStyle name="Comma 41 2 2 5" xfId="21436"/>
    <cellStyle name="Comma 41 2 2 6" xfId="56693"/>
    <cellStyle name="Comma 41 2 3" xfId="4622"/>
    <cellStyle name="Comma 41 2 3 2" xfId="13030"/>
    <cellStyle name="Comma 41 2 3 2 2" xfId="43992"/>
    <cellStyle name="Comma 41 2 3 3" xfId="34306"/>
    <cellStyle name="Comma 41 2 3 4" xfId="24347"/>
    <cellStyle name="Comma 41 2 4" xfId="10230"/>
    <cellStyle name="Comma 41 2 4 2" xfId="45146"/>
    <cellStyle name="Comma 41 2 4 3" xfId="35460"/>
    <cellStyle name="Comma 41 2 4 4" xfId="25755"/>
    <cellStyle name="Comma 41 2 5" xfId="38378"/>
    <cellStyle name="Comma 41 2 6" xfId="28692"/>
    <cellStyle name="Comma 41 2 7" xfId="48067"/>
    <cellStyle name="Comma 41 2 8" xfId="50870"/>
    <cellStyle name="Comma 41 2 9" xfId="18636"/>
    <cellStyle name="Comma 41 3" xfId="2203"/>
    <cellStyle name="Comma 41 3 10" xfId="54323"/>
    <cellStyle name="Comma 41 3 2" xfId="7857"/>
    <cellStyle name="Comma 41 3 2 2" xfId="16264"/>
    <cellStyle name="Comma 41 3 2 2 2" xfId="41609"/>
    <cellStyle name="Comma 41 3 2 3" xfId="31923"/>
    <cellStyle name="Comma 41 3 2 4" xfId="21866"/>
    <cellStyle name="Comma 41 3 2 5" xfId="57123"/>
    <cellStyle name="Comma 41 3 3" xfId="5052"/>
    <cellStyle name="Comma 41 3 3 2" xfId="13460"/>
    <cellStyle name="Comma 41 3 3 2 2" xfId="43993"/>
    <cellStyle name="Comma 41 3 3 3" xfId="34307"/>
    <cellStyle name="Comma 41 3 3 4" xfId="24348"/>
    <cellStyle name="Comma 41 3 4" xfId="10660"/>
    <cellStyle name="Comma 41 3 4 2" xfId="45754"/>
    <cellStyle name="Comma 41 3 4 3" xfId="36068"/>
    <cellStyle name="Comma 41 3 4 4" xfId="26380"/>
    <cellStyle name="Comma 41 3 5" xfId="38808"/>
    <cellStyle name="Comma 41 3 6" xfId="29122"/>
    <cellStyle name="Comma 41 3 7" xfId="48497"/>
    <cellStyle name="Comma 41 3 8" xfId="51300"/>
    <cellStyle name="Comma 41 3 9" xfId="19066"/>
    <cellStyle name="Comma 41 4" xfId="2695"/>
    <cellStyle name="Comma 41 4 2" xfId="8318"/>
    <cellStyle name="Comma 41 4 2 2" xfId="16725"/>
    <cellStyle name="Comma 41 4 2 2 2" xfId="42070"/>
    <cellStyle name="Comma 41 4 2 3" xfId="32384"/>
    <cellStyle name="Comma 41 4 2 4" xfId="22327"/>
    <cellStyle name="Comma 41 4 2 5" xfId="57584"/>
    <cellStyle name="Comma 41 4 3" xfId="5513"/>
    <cellStyle name="Comma 41 4 3 2" xfId="13921"/>
    <cellStyle name="Comma 41 4 3 2 2" xfId="43994"/>
    <cellStyle name="Comma 41 4 3 3" xfId="34308"/>
    <cellStyle name="Comma 41 4 3 4" xfId="24349"/>
    <cellStyle name="Comma 41 4 4" xfId="11118"/>
    <cellStyle name="Comma 41 4 4 2" xfId="39266"/>
    <cellStyle name="Comma 41 4 5" xfId="29580"/>
    <cellStyle name="Comma 41 4 6" xfId="48956"/>
    <cellStyle name="Comma 41 4 7" xfId="51758"/>
    <cellStyle name="Comma 41 4 8" xfId="19524"/>
    <cellStyle name="Comma 41 4 9" xfId="54781"/>
    <cellStyle name="Comma 41 5" xfId="3123"/>
    <cellStyle name="Comma 41 5 2" xfId="8746"/>
    <cellStyle name="Comma 41 5 2 2" xfId="17153"/>
    <cellStyle name="Comma 41 5 2 2 2" xfId="42498"/>
    <cellStyle name="Comma 41 5 2 3" xfId="32812"/>
    <cellStyle name="Comma 41 5 2 4" xfId="22755"/>
    <cellStyle name="Comma 41 5 2 5" xfId="58012"/>
    <cellStyle name="Comma 41 5 3" xfId="5941"/>
    <cellStyle name="Comma 41 5 3 2" xfId="14349"/>
    <cellStyle name="Comma 41 5 3 3" xfId="39694"/>
    <cellStyle name="Comma 41 5 4" xfId="11546"/>
    <cellStyle name="Comma 41 5 4 2" xfId="30008"/>
    <cellStyle name="Comma 41 5 5" xfId="49384"/>
    <cellStyle name="Comma 41 5 6" xfId="52186"/>
    <cellStyle name="Comma 41 5 7" xfId="19952"/>
    <cellStyle name="Comma 41 5 8" xfId="55209"/>
    <cellStyle name="Comma 41 6" xfId="6388"/>
    <cellStyle name="Comma 41 6 2" xfId="14795"/>
    <cellStyle name="Comma 41 6 2 2" xfId="40140"/>
    <cellStyle name="Comma 41 6 3" xfId="30454"/>
    <cellStyle name="Comma 41 6 4" xfId="20397"/>
    <cellStyle name="Comma 41 6 5" xfId="55654"/>
    <cellStyle name="Comma 41 7" xfId="3583"/>
    <cellStyle name="Comma 41 7 2" xfId="11991"/>
    <cellStyle name="Comma 41 7 2 2" xfId="44547"/>
    <cellStyle name="Comma 41 7 3" xfId="34861"/>
    <cellStyle name="Comma 41 7 4" xfId="25151"/>
    <cellStyle name="Comma 41 8" xfId="9192"/>
    <cellStyle name="Comma 41 8 2" xfId="37340"/>
    <cellStyle name="Comma 41 9" xfId="27654"/>
    <cellStyle name="Comma 42" xfId="512"/>
    <cellStyle name="Comma 42 10" xfId="47028"/>
    <cellStyle name="Comma 42 11" xfId="49833"/>
    <cellStyle name="Comma 42 12" xfId="17599"/>
    <cellStyle name="Comma 42 13" xfId="52856"/>
    <cellStyle name="Comma 42 2" xfId="1733"/>
    <cellStyle name="Comma 42 2 10" xfId="53894"/>
    <cellStyle name="Comma 42 2 2" xfId="7428"/>
    <cellStyle name="Comma 42 2 2 2" xfId="15835"/>
    <cellStyle name="Comma 42 2 2 2 2" xfId="46347"/>
    <cellStyle name="Comma 42 2 2 2 3" xfId="36661"/>
    <cellStyle name="Comma 42 2 2 2 4" xfId="26974"/>
    <cellStyle name="Comma 42 2 2 3" xfId="41180"/>
    <cellStyle name="Comma 42 2 2 4" xfId="31494"/>
    <cellStyle name="Comma 42 2 2 5" xfId="21437"/>
    <cellStyle name="Comma 42 2 2 6" xfId="56694"/>
    <cellStyle name="Comma 42 2 3" xfId="4623"/>
    <cellStyle name="Comma 42 2 3 2" xfId="13031"/>
    <cellStyle name="Comma 42 2 3 2 2" xfId="43995"/>
    <cellStyle name="Comma 42 2 3 3" xfId="34309"/>
    <cellStyle name="Comma 42 2 3 4" xfId="24350"/>
    <cellStyle name="Comma 42 2 4" xfId="10231"/>
    <cellStyle name="Comma 42 2 4 2" xfId="45147"/>
    <cellStyle name="Comma 42 2 4 3" xfId="35461"/>
    <cellStyle name="Comma 42 2 4 4" xfId="25756"/>
    <cellStyle name="Comma 42 2 5" xfId="38379"/>
    <cellStyle name="Comma 42 2 6" xfId="28693"/>
    <cellStyle name="Comma 42 2 7" xfId="48068"/>
    <cellStyle name="Comma 42 2 8" xfId="50871"/>
    <cellStyle name="Comma 42 2 9" xfId="18637"/>
    <cellStyle name="Comma 42 3" xfId="2204"/>
    <cellStyle name="Comma 42 3 10" xfId="54324"/>
    <cellStyle name="Comma 42 3 2" xfId="7858"/>
    <cellStyle name="Comma 42 3 2 2" xfId="16265"/>
    <cellStyle name="Comma 42 3 2 2 2" xfId="41610"/>
    <cellStyle name="Comma 42 3 2 3" xfId="31924"/>
    <cellStyle name="Comma 42 3 2 4" xfId="21867"/>
    <cellStyle name="Comma 42 3 2 5" xfId="57124"/>
    <cellStyle name="Comma 42 3 3" xfId="5053"/>
    <cellStyle name="Comma 42 3 3 2" xfId="13461"/>
    <cellStyle name="Comma 42 3 3 2 2" xfId="43996"/>
    <cellStyle name="Comma 42 3 3 3" xfId="34310"/>
    <cellStyle name="Comma 42 3 3 4" xfId="24351"/>
    <cellStyle name="Comma 42 3 4" xfId="10661"/>
    <cellStyle name="Comma 42 3 4 2" xfId="45755"/>
    <cellStyle name="Comma 42 3 4 3" xfId="36069"/>
    <cellStyle name="Comma 42 3 4 4" xfId="26381"/>
    <cellStyle name="Comma 42 3 5" xfId="38809"/>
    <cellStyle name="Comma 42 3 6" xfId="29123"/>
    <cellStyle name="Comma 42 3 7" xfId="48498"/>
    <cellStyle name="Comma 42 3 8" xfId="51301"/>
    <cellStyle name="Comma 42 3 9" xfId="19067"/>
    <cellStyle name="Comma 42 4" xfId="2696"/>
    <cellStyle name="Comma 42 4 2" xfId="8319"/>
    <cellStyle name="Comma 42 4 2 2" xfId="16726"/>
    <cellStyle name="Comma 42 4 2 2 2" xfId="42071"/>
    <cellStyle name="Comma 42 4 2 3" xfId="32385"/>
    <cellStyle name="Comma 42 4 2 4" xfId="22328"/>
    <cellStyle name="Comma 42 4 2 5" xfId="57585"/>
    <cellStyle name="Comma 42 4 3" xfId="5514"/>
    <cellStyle name="Comma 42 4 3 2" xfId="13922"/>
    <cellStyle name="Comma 42 4 3 2 2" xfId="43997"/>
    <cellStyle name="Comma 42 4 3 3" xfId="34311"/>
    <cellStyle name="Comma 42 4 3 4" xfId="24352"/>
    <cellStyle name="Comma 42 4 4" xfId="11119"/>
    <cellStyle name="Comma 42 4 4 2" xfId="39267"/>
    <cellStyle name="Comma 42 4 5" xfId="29581"/>
    <cellStyle name="Comma 42 4 6" xfId="48957"/>
    <cellStyle name="Comma 42 4 7" xfId="51759"/>
    <cellStyle name="Comma 42 4 8" xfId="19525"/>
    <cellStyle name="Comma 42 4 9" xfId="54782"/>
    <cellStyle name="Comma 42 5" xfId="3124"/>
    <cellStyle name="Comma 42 5 2" xfId="8747"/>
    <cellStyle name="Comma 42 5 2 2" xfId="17154"/>
    <cellStyle name="Comma 42 5 2 2 2" xfId="42499"/>
    <cellStyle name="Comma 42 5 2 3" xfId="32813"/>
    <cellStyle name="Comma 42 5 2 4" xfId="22756"/>
    <cellStyle name="Comma 42 5 2 5" xfId="58013"/>
    <cellStyle name="Comma 42 5 3" xfId="5942"/>
    <cellStyle name="Comma 42 5 3 2" xfId="14350"/>
    <cellStyle name="Comma 42 5 3 3" xfId="39695"/>
    <cellStyle name="Comma 42 5 4" xfId="11547"/>
    <cellStyle name="Comma 42 5 4 2" xfId="30009"/>
    <cellStyle name="Comma 42 5 5" xfId="49385"/>
    <cellStyle name="Comma 42 5 6" xfId="52187"/>
    <cellStyle name="Comma 42 5 7" xfId="19953"/>
    <cellStyle name="Comma 42 5 8" xfId="55210"/>
    <cellStyle name="Comma 42 6" xfId="6389"/>
    <cellStyle name="Comma 42 6 2" xfId="14796"/>
    <cellStyle name="Comma 42 6 2 2" xfId="40141"/>
    <cellStyle name="Comma 42 6 3" xfId="30455"/>
    <cellStyle name="Comma 42 6 4" xfId="20398"/>
    <cellStyle name="Comma 42 6 5" xfId="55655"/>
    <cellStyle name="Comma 42 7" xfId="3584"/>
    <cellStyle name="Comma 42 7 2" xfId="11992"/>
    <cellStyle name="Comma 42 7 2 2" xfId="44548"/>
    <cellStyle name="Comma 42 7 3" xfId="34862"/>
    <cellStyle name="Comma 42 7 4" xfId="25152"/>
    <cellStyle name="Comma 42 8" xfId="9193"/>
    <cellStyle name="Comma 42 8 2" xfId="37341"/>
    <cellStyle name="Comma 42 9" xfId="27655"/>
    <cellStyle name="Comma 43" xfId="513"/>
    <cellStyle name="Comma 43 10" xfId="47029"/>
    <cellStyle name="Comma 43 11" xfId="49834"/>
    <cellStyle name="Comma 43 12" xfId="17600"/>
    <cellStyle name="Comma 43 13" xfId="52857"/>
    <cellStyle name="Comma 43 2" xfId="1734"/>
    <cellStyle name="Comma 43 2 10" xfId="53895"/>
    <cellStyle name="Comma 43 2 2" xfId="7429"/>
    <cellStyle name="Comma 43 2 2 2" xfId="15836"/>
    <cellStyle name="Comma 43 2 2 2 2" xfId="46348"/>
    <cellStyle name="Comma 43 2 2 2 3" xfId="36662"/>
    <cellStyle name="Comma 43 2 2 2 4" xfId="26975"/>
    <cellStyle name="Comma 43 2 2 3" xfId="41181"/>
    <cellStyle name="Comma 43 2 2 4" xfId="31495"/>
    <cellStyle name="Comma 43 2 2 5" xfId="21438"/>
    <cellStyle name="Comma 43 2 2 6" xfId="56695"/>
    <cellStyle name="Comma 43 2 3" xfId="4624"/>
    <cellStyle name="Comma 43 2 3 2" xfId="13032"/>
    <cellStyle name="Comma 43 2 3 2 2" xfId="43998"/>
    <cellStyle name="Comma 43 2 3 3" xfId="34312"/>
    <cellStyle name="Comma 43 2 3 4" xfId="24353"/>
    <cellStyle name="Comma 43 2 4" xfId="10232"/>
    <cellStyle name="Comma 43 2 4 2" xfId="45148"/>
    <cellStyle name="Comma 43 2 4 3" xfId="35462"/>
    <cellStyle name="Comma 43 2 4 4" xfId="25757"/>
    <cellStyle name="Comma 43 2 5" xfId="38380"/>
    <cellStyle name="Comma 43 2 6" xfId="28694"/>
    <cellStyle name="Comma 43 2 7" xfId="48069"/>
    <cellStyle name="Comma 43 2 8" xfId="50872"/>
    <cellStyle name="Comma 43 2 9" xfId="18638"/>
    <cellStyle name="Comma 43 3" xfId="2205"/>
    <cellStyle name="Comma 43 3 10" xfId="54325"/>
    <cellStyle name="Comma 43 3 2" xfId="7859"/>
    <cellStyle name="Comma 43 3 2 2" xfId="16266"/>
    <cellStyle name="Comma 43 3 2 2 2" xfId="41611"/>
    <cellStyle name="Comma 43 3 2 3" xfId="31925"/>
    <cellStyle name="Comma 43 3 2 4" xfId="21868"/>
    <cellStyle name="Comma 43 3 2 5" xfId="57125"/>
    <cellStyle name="Comma 43 3 3" xfId="5054"/>
    <cellStyle name="Comma 43 3 3 2" xfId="13462"/>
    <cellStyle name="Comma 43 3 3 2 2" xfId="43999"/>
    <cellStyle name="Comma 43 3 3 3" xfId="34313"/>
    <cellStyle name="Comma 43 3 3 4" xfId="24354"/>
    <cellStyle name="Comma 43 3 4" xfId="10662"/>
    <cellStyle name="Comma 43 3 4 2" xfId="45756"/>
    <cellStyle name="Comma 43 3 4 3" xfId="36070"/>
    <cellStyle name="Comma 43 3 4 4" xfId="26382"/>
    <cellStyle name="Comma 43 3 5" xfId="38810"/>
    <cellStyle name="Comma 43 3 6" xfId="29124"/>
    <cellStyle name="Comma 43 3 7" xfId="48499"/>
    <cellStyle name="Comma 43 3 8" xfId="51302"/>
    <cellStyle name="Comma 43 3 9" xfId="19068"/>
    <cellStyle name="Comma 43 4" xfId="2697"/>
    <cellStyle name="Comma 43 4 2" xfId="8320"/>
    <cellStyle name="Comma 43 4 2 2" xfId="16727"/>
    <cellStyle name="Comma 43 4 2 2 2" xfId="42072"/>
    <cellStyle name="Comma 43 4 2 3" xfId="32386"/>
    <cellStyle name="Comma 43 4 2 4" xfId="22329"/>
    <cellStyle name="Comma 43 4 2 5" xfId="57586"/>
    <cellStyle name="Comma 43 4 3" xfId="5515"/>
    <cellStyle name="Comma 43 4 3 2" xfId="13923"/>
    <cellStyle name="Comma 43 4 3 2 2" xfId="44000"/>
    <cellStyle name="Comma 43 4 3 3" xfId="34314"/>
    <cellStyle name="Comma 43 4 3 4" xfId="24355"/>
    <cellStyle name="Comma 43 4 4" xfId="11120"/>
    <cellStyle name="Comma 43 4 4 2" xfId="39268"/>
    <cellStyle name="Comma 43 4 5" xfId="29582"/>
    <cellStyle name="Comma 43 4 6" xfId="48958"/>
    <cellStyle name="Comma 43 4 7" xfId="51760"/>
    <cellStyle name="Comma 43 4 8" xfId="19526"/>
    <cellStyle name="Comma 43 4 9" xfId="54783"/>
    <cellStyle name="Comma 43 5" xfId="3125"/>
    <cellStyle name="Comma 43 5 2" xfId="8748"/>
    <cellStyle name="Comma 43 5 2 2" xfId="17155"/>
    <cellStyle name="Comma 43 5 2 2 2" xfId="42500"/>
    <cellStyle name="Comma 43 5 2 3" xfId="32814"/>
    <cellStyle name="Comma 43 5 2 4" xfId="22757"/>
    <cellStyle name="Comma 43 5 2 5" xfId="58014"/>
    <cellStyle name="Comma 43 5 3" xfId="5943"/>
    <cellStyle name="Comma 43 5 3 2" xfId="14351"/>
    <cellStyle name="Comma 43 5 3 3" xfId="39696"/>
    <cellStyle name="Comma 43 5 4" xfId="11548"/>
    <cellStyle name="Comma 43 5 4 2" xfId="30010"/>
    <cellStyle name="Comma 43 5 5" xfId="49386"/>
    <cellStyle name="Comma 43 5 6" xfId="52188"/>
    <cellStyle name="Comma 43 5 7" xfId="19954"/>
    <cellStyle name="Comma 43 5 8" xfId="55211"/>
    <cellStyle name="Comma 43 6" xfId="6390"/>
    <cellStyle name="Comma 43 6 2" xfId="14797"/>
    <cellStyle name="Comma 43 6 2 2" xfId="40142"/>
    <cellStyle name="Comma 43 6 3" xfId="30456"/>
    <cellStyle name="Comma 43 6 4" xfId="20399"/>
    <cellStyle name="Comma 43 6 5" xfId="55656"/>
    <cellStyle name="Comma 43 7" xfId="3585"/>
    <cellStyle name="Comma 43 7 2" xfId="11993"/>
    <cellStyle name="Comma 43 7 2 2" xfId="44549"/>
    <cellStyle name="Comma 43 7 3" xfId="34863"/>
    <cellStyle name="Comma 43 7 4" xfId="25153"/>
    <cellStyle name="Comma 43 8" xfId="9194"/>
    <cellStyle name="Comma 43 8 2" xfId="37342"/>
    <cellStyle name="Comma 43 9" xfId="27656"/>
    <cellStyle name="Comma 44" xfId="514"/>
    <cellStyle name="Comma 44 10" xfId="27657"/>
    <cellStyle name="Comma 44 11" xfId="47030"/>
    <cellStyle name="Comma 44 12" xfId="49835"/>
    <cellStyle name="Comma 44 13" xfId="17601"/>
    <cellStyle name="Comma 44 14" xfId="52858"/>
    <cellStyle name="Comma 44 2" xfId="1417"/>
    <cellStyle name="Comma 44 2 10" xfId="53581"/>
    <cellStyle name="Comma 44 2 2" xfId="7115"/>
    <cellStyle name="Comma 44 2 2 2" xfId="15522"/>
    <cellStyle name="Comma 44 2 2 2 2" xfId="46027"/>
    <cellStyle name="Comma 44 2 2 2 3" xfId="36341"/>
    <cellStyle name="Comma 44 2 2 2 4" xfId="26654"/>
    <cellStyle name="Comma 44 2 2 3" xfId="40867"/>
    <cellStyle name="Comma 44 2 2 4" xfId="31181"/>
    <cellStyle name="Comma 44 2 2 5" xfId="21124"/>
    <cellStyle name="Comma 44 2 2 6" xfId="56381"/>
    <cellStyle name="Comma 44 2 3" xfId="4310"/>
    <cellStyle name="Comma 44 2 3 2" xfId="12718"/>
    <cellStyle name="Comma 44 2 3 2 2" xfId="44001"/>
    <cellStyle name="Comma 44 2 3 3" xfId="34315"/>
    <cellStyle name="Comma 44 2 3 4" xfId="24356"/>
    <cellStyle name="Comma 44 2 4" xfId="9918"/>
    <cellStyle name="Comma 44 2 4 2" xfId="44827"/>
    <cellStyle name="Comma 44 2 4 3" xfId="35141"/>
    <cellStyle name="Comma 44 2 4 4" xfId="25436"/>
    <cellStyle name="Comma 44 2 5" xfId="38066"/>
    <cellStyle name="Comma 44 2 6" xfId="28380"/>
    <cellStyle name="Comma 44 2 7" xfId="47755"/>
    <cellStyle name="Comma 44 2 8" xfId="50558"/>
    <cellStyle name="Comma 44 2 9" xfId="18324"/>
    <cellStyle name="Comma 44 3" xfId="1112"/>
    <cellStyle name="Comma 44 3 10" xfId="53317"/>
    <cellStyle name="Comma 44 3 2" xfId="6851"/>
    <cellStyle name="Comma 44 3 2 2" xfId="15258"/>
    <cellStyle name="Comma 44 3 2 2 2" xfId="40603"/>
    <cellStyle name="Comma 44 3 2 3" xfId="30917"/>
    <cellStyle name="Comma 44 3 2 4" xfId="20860"/>
    <cellStyle name="Comma 44 3 2 5" xfId="56117"/>
    <cellStyle name="Comma 44 3 3" xfId="4046"/>
    <cellStyle name="Comma 44 3 3 2" xfId="12454"/>
    <cellStyle name="Comma 44 3 3 2 2" xfId="44002"/>
    <cellStyle name="Comma 44 3 3 3" xfId="34316"/>
    <cellStyle name="Comma 44 3 3 4" xfId="24357"/>
    <cellStyle name="Comma 44 3 4" xfId="9654"/>
    <cellStyle name="Comma 44 3 4 2" xfId="45435"/>
    <cellStyle name="Comma 44 3 4 3" xfId="35749"/>
    <cellStyle name="Comma 44 3 4 4" xfId="26061"/>
    <cellStyle name="Comma 44 3 5" xfId="37802"/>
    <cellStyle name="Comma 44 3 6" xfId="28116"/>
    <cellStyle name="Comma 44 3 7" xfId="47491"/>
    <cellStyle name="Comma 44 3 8" xfId="50294"/>
    <cellStyle name="Comma 44 3 9" xfId="18060"/>
    <cellStyle name="Comma 44 4" xfId="1891"/>
    <cellStyle name="Comma 44 4 2" xfId="7545"/>
    <cellStyle name="Comma 44 4 2 2" xfId="15952"/>
    <cellStyle name="Comma 44 4 2 2 2" xfId="41297"/>
    <cellStyle name="Comma 44 4 2 3" xfId="31611"/>
    <cellStyle name="Comma 44 4 2 4" xfId="21554"/>
    <cellStyle name="Comma 44 4 2 5" xfId="56811"/>
    <cellStyle name="Comma 44 4 3" xfId="4740"/>
    <cellStyle name="Comma 44 4 3 2" xfId="13148"/>
    <cellStyle name="Comma 44 4 3 2 2" xfId="44003"/>
    <cellStyle name="Comma 44 4 3 3" xfId="34317"/>
    <cellStyle name="Comma 44 4 3 4" xfId="24358"/>
    <cellStyle name="Comma 44 4 4" xfId="10348"/>
    <cellStyle name="Comma 44 4 4 2" xfId="38496"/>
    <cellStyle name="Comma 44 4 5" xfId="28810"/>
    <cellStyle name="Comma 44 4 6" xfId="48185"/>
    <cellStyle name="Comma 44 4 7" xfId="50988"/>
    <cellStyle name="Comma 44 4 8" xfId="18754"/>
    <cellStyle name="Comma 44 4 9" xfId="54011"/>
    <cellStyle name="Comma 44 5" xfId="2383"/>
    <cellStyle name="Comma 44 5 2" xfId="8006"/>
    <cellStyle name="Comma 44 5 2 2" xfId="16413"/>
    <cellStyle name="Comma 44 5 2 2 2" xfId="41758"/>
    <cellStyle name="Comma 44 5 2 3" xfId="32072"/>
    <cellStyle name="Comma 44 5 2 4" xfId="22015"/>
    <cellStyle name="Comma 44 5 2 5" xfId="57272"/>
    <cellStyle name="Comma 44 5 3" xfId="5201"/>
    <cellStyle name="Comma 44 5 3 2" xfId="13609"/>
    <cellStyle name="Comma 44 5 3 3" xfId="38954"/>
    <cellStyle name="Comma 44 5 4" xfId="10806"/>
    <cellStyle name="Comma 44 5 4 2" xfId="29268"/>
    <cellStyle name="Comma 44 5 5" xfId="48644"/>
    <cellStyle name="Comma 44 5 6" xfId="51446"/>
    <cellStyle name="Comma 44 5 7" xfId="19212"/>
    <cellStyle name="Comma 44 5 8" xfId="54469"/>
    <cellStyle name="Comma 44 6" xfId="2811"/>
    <cellStyle name="Comma 44 6 2" xfId="8434"/>
    <cellStyle name="Comma 44 6 2 2" xfId="16841"/>
    <cellStyle name="Comma 44 6 2 2 2" xfId="42186"/>
    <cellStyle name="Comma 44 6 2 3" xfId="32500"/>
    <cellStyle name="Comma 44 6 2 4" xfId="22443"/>
    <cellStyle name="Comma 44 6 2 5" xfId="57700"/>
    <cellStyle name="Comma 44 6 3" xfId="5629"/>
    <cellStyle name="Comma 44 6 3 2" xfId="14037"/>
    <cellStyle name="Comma 44 6 3 3" xfId="39382"/>
    <cellStyle name="Comma 44 6 4" xfId="11234"/>
    <cellStyle name="Comma 44 6 4 2" xfId="29696"/>
    <cellStyle name="Comma 44 6 5" xfId="49072"/>
    <cellStyle name="Comma 44 6 6" xfId="51874"/>
    <cellStyle name="Comma 44 6 7" xfId="19640"/>
    <cellStyle name="Comma 44 6 8" xfId="54897"/>
    <cellStyle name="Comma 44 7" xfId="6391"/>
    <cellStyle name="Comma 44 7 2" xfId="14798"/>
    <cellStyle name="Comma 44 7 2 2" xfId="40143"/>
    <cellStyle name="Comma 44 7 3" xfId="30457"/>
    <cellStyle name="Comma 44 7 4" xfId="20400"/>
    <cellStyle name="Comma 44 7 5" xfId="55657"/>
    <cellStyle name="Comma 44 8" xfId="3586"/>
    <cellStyle name="Comma 44 8 2" xfId="11994"/>
    <cellStyle name="Comma 44 8 2 2" xfId="44228"/>
    <cellStyle name="Comma 44 8 3" xfId="34542"/>
    <cellStyle name="Comma 44 8 4" xfId="24832"/>
    <cellStyle name="Comma 44 9" xfId="9195"/>
    <cellStyle name="Comma 44 9 2" xfId="37343"/>
    <cellStyle name="Comma 45" xfId="681"/>
    <cellStyle name="Comma 45 10" xfId="27689"/>
    <cellStyle name="Comma 45 11" xfId="47063"/>
    <cellStyle name="Comma 45 12" xfId="49867"/>
    <cellStyle name="Comma 45 13" xfId="17633"/>
    <cellStyle name="Comma 45 14" xfId="52890"/>
    <cellStyle name="Comma 45 2" xfId="1799"/>
    <cellStyle name="Comma 45 2 10" xfId="53922"/>
    <cellStyle name="Comma 45 2 2" xfId="7456"/>
    <cellStyle name="Comma 45 2 2 2" xfId="15863"/>
    <cellStyle name="Comma 45 2 2 2 2" xfId="46376"/>
    <cellStyle name="Comma 45 2 2 2 3" xfId="36690"/>
    <cellStyle name="Comma 45 2 2 2 4" xfId="27003"/>
    <cellStyle name="Comma 45 2 2 3" xfId="41208"/>
    <cellStyle name="Comma 45 2 2 4" xfId="31522"/>
    <cellStyle name="Comma 45 2 2 5" xfId="21465"/>
    <cellStyle name="Comma 45 2 2 6" xfId="56722"/>
    <cellStyle name="Comma 45 2 3" xfId="4651"/>
    <cellStyle name="Comma 45 2 3 2" xfId="13059"/>
    <cellStyle name="Comma 45 2 3 2 2" xfId="44004"/>
    <cellStyle name="Comma 45 2 3 3" xfId="34318"/>
    <cellStyle name="Comma 45 2 3 4" xfId="24359"/>
    <cellStyle name="Comma 45 2 4" xfId="10259"/>
    <cellStyle name="Comma 45 2 4 2" xfId="45176"/>
    <cellStyle name="Comma 45 2 4 3" xfId="35490"/>
    <cellStyle name="Comma 45 2 4 4" xfId="25786"/>
    <cellStyle name="Comma 45 2 5" xfId="38407"/>
    <cellStyle name="Comma 45 2 6" xfId="28721"/>
    <cellStyle name="Comma 45 2 7" xfId="48096"/>
    <cellStyle name="Comma 45 2 8" xfId="50899"/>
    <cellStyle name="Comma 45 2 9" xfId="18665"/>
    <cellStyle name="Comma 45 3" xfId="1133"/>
    <cellStyle name="Comma 45 3 10" xfId="53338"/>
    <cellStyle name="Comma 45 3 2" xfId="6872"/>
    <cellStyle name="Comma 45 3 2 2" xfId="15279"/>
    <cellStyle name="Comma 45 3 2 2 2" xfId="40624"/>
    <cellStyle name="Comma 45 3 2 3" xfId="30938"/>
    <cellStyle name="Comma 45 3 2 4" xfId="20881"/>
    <cellStyle name="Comma 45 3 2 5" xfId="56138"/>
    <cellStyle name="Comma 45 3 3" xfId="4067"/>
    <cellStyle name="Comma 45 3 3 2" xfId="12475"/>
    <cellStyle name="Comma 45 3 3 2 2" xfId="44005"/>
    <cellStyle name="Comma 45 3 3 3" xfId="34319"/>
    <cellStyle name="Comma 45 3 3 4" xfId="24360"/>
    <cellStyle name="Comma 45 3 4" xfId="9675"/>
    <cellStyle name="Comma 45 3 4 2" xfId="45784"/>
    <cellStyle name="Comma 45 3 4 3" xfId="36098"/>
    <cellStyle name="Comma 45 3 4 4" xfId="26410"/>
    <cellStyle name="Comma 45 3 5" xfId="37823"/>
    <cellStyle name="Comma 45 3 6" xfId="28137"/>
    <cellStyle name="Comma 45 3 7" xfId="47512"/>
    <cellStyle name="Comma 45 3 8" xfId="50315"/>
    <cellStyle name="Comma 45 3 9" xfId="18081"/>
    <cellStyle name="Comma 45 4" xfId="2231"/>
    <cellStyle name="Comma 45 4 2" xfId="7885"/>
    <cellStyle name="Comma 45 4 2 2" xfId="16292"/>
    <cellStyle name="Comma 45 4 2 2 2" xfId="41637"/>
    <cellStyle name="Comma 45 4 2 3" xfId="31951"/>
    <cellStyle name="Comma 45 4 2 4" xfId="21894"/>
    <cellStyle name="Comma 45 4 2 5" xfId="57151"/>
    <cellStyle name="Comma 45 4 3" xfId="5080"/>
    <cellStyle name="Comma 45 4 3 2" xfId="13488"/>
    <cellStyle name="Comma 45 4 3 2 2" xfId="44006"/>
    <cellStyle name="Comma 45 4 3 3" xfId="34320"/>
    <cellStyle name="Comma 45 4 3 4" xfId="24361"/>
    <cellStyle name="Comma 45 4 4" xfId="10688"/>
    <cellStyle name="Comma 45 4 4 2" xfId="38836"/>
    <cellStyle name="Comma 45 4 5" xfId="29150"/>
    <cellStyle name="Comma 45 4 6" xfId="48525"/>
    <cellStyle name="Comma 45 4 7" xfId="51328"/>
    <cellStyle name="Comma 45 4 8" xfId="19094"/>
    <cellStyle name="Comma 45 4 9" xfId="54351"/>
    <cellStyle name="Comma 45 5" xfId="2723"/>
    <cellStyle name="Comma 45 5 2" xfId="8346"/>
    <cellStyle name="Comma 45 5 2 2" xfId="16753"/>
    <cellStyle name="Comma 45 5 2 2 2" xfId="42098"/>
    <cellStyle name="Comma 45 5 2 3" xfId="32412"/>
    <cellStyle name="Comma 45 5 2 4" xfId="22355"/>
    <cellStyle name="Comma 45 5 2 5" xfId="57612"/>
    <cellStyle name="Comma 45 5 3" xfId="5541"/>
    <cellStyle name="Comma 45 5 3 2" xfId="13949"/>
    <cellStyle name="Comma 45 5 3 3" xfId="39294"/>
    <cellStyle name="Comma 45 5 4" xfId="11146"/>
    <cellStyle name="Comma 45 5 4 2" xfId="29608"/>
    <cellStyle name="Comma 45 5 5" xfId="48984"/>
    <cellStyle name="Comma 45 5 6" xfId="51786"/>
    <cellStyle name="Comma 45 5 7" xfId="19552"/>
    <cellStyle name="Comma 45 5 8" xfId="54809"/>
    <cellStyle name="Comma 45 6" xfId="3151"/>
    <cellStyle name="Comma 45 6 2" xfId="8774"/>
    <cellStyle name="Comma 45 6 2 2" xfId="17181"/>
    <cellStyle name="Comma 45 6 2 2 2" xfId="42526"/>
    <cellStyle name="Comma 45 6 2 3" xfId="32840"/>
    <cellStyle name="Comma 45 6 2 4" xfId="22783"/>
    <cellStyle name="Comma 45 6 2 5" xfId="58040"/>
    <cellStyle name="Comma 45 6 3" xfId="5969"/>
    <cellStyle name="Comma 45 6 3 2" xfId="14377"/>
    <cellStyle name="Comma 45 6 3 3" xfId="39722"/>
    <cellStyle name="Comma 45 6 4" xfId="11574"/>
    <cellStyle name="Comma 45 6 4 2" xfId="30036"/>
    <cellStyle name="Comma 45 6 5" xfId="49412"/>
    <cellStyle name="Comma 45 6 6" xfId="52214"/>
    <cellStyle name="Comma 45 6 7" xfId="19980"/>
    <cellStyle name="Comma 45 6 8" xfId="55237"/>
    <cellStyle name="Comma 45 7" xfId="6423"/>
    <cellStyle name="Comma 45 7 2" xfId="14830"/>
    <cellStyle name="Comma 45 7 2 2" xfId="40175"/>
    <cellStyle name="Comma 45 7 3" xfId="30489"/>
    <cellStyle name="Comma 45 7 4" xfId="20432"/>
    <cellStyle name="Comma 45 7 5" xfId="55689"/>
    <cellStyle name="Comma 45 8" xfId="3618"/>
    <cellStyle name="Comma 45 8 2" xfId="12026"/>
    <cellStyle name="Comma 45 8 2 2" xfId="44577"/>
    <cellStyle name="Comma 45 8 3" xfId="34891"/>
    <cellStyle name="Comma 45 8 4" xfId="25181"/>
    <cellStyle name="Comma 45 9" xfId="9227"/>
    <cellStyle name="Comma 45 9 2" xfId="37375"/>
    <cellStyle name="Comma 46" xfId="697"/>
    <cellStyle name="Comma 46 10" xfId="17648"/>
    <cellStyle name="Comma 46 11" xfId="52905"/>
    <cellStyle name="Comma 46 2" xfId="1148"/>
    <cellStyle name="Comma 46 2 10" xfId="53353"/>
    <cellStyle name="Comma 46 2 2" xfId="6887"/>
    <cellStyle name="Comma 46 2 2 2" xfId="15294"/>
    <cellStyle name="Comma 46 2 2 2 2" xfId="46378"/>
    <cellStyle name="Comma 46 2 2 2 3" xfId="36692"/>
    <cellStyle name="Comma 46 2 2 2 4" xfId="27005"/>
    <cellStyle name="Comma 46 2 2 3" xfId="40639"/>
    <cellStyle name="Comma 46 2 2 4" xfId="30953"/>
    <cellStyle name="Comma 46 2 2 5" xfId="20896"/>
    <cellStyle name="Comma 46 2 2 6" xfId="56153"/>
    <cellStyle name="Comma 46 2 3" xfId="4082"/>
    <cellStyle name="Comma 46 2 3 2" xfId="12490"/>
    <cellStyle name="Comma 46 2 3 2 2" xfId="44007"/>
    <cellStyle name="Comma 46 2 3 3" xfId="34321"/>
    <cellStyle name="Comma 46 2 3 4" xfId="24362"/>
    <cellStyle name="Comma 46 2 4" xfId="9690"/>
    <cellStyle name="Comma 46 2 4 2" xfId="45178"/>
    <cellStyle name="Comma 46 2 4 3" xfId="35492"/>
    <cellStyle name="Comma 46 2 4 4" xfId="25788"/>
    <cellStyle name="Comma 46 2 5" xfId="37838"/>
    <cellStyle name="Comma 46 2 6" xfId="28152"/>
    <cellStyle name="Comma 46 2 7" xfId="47527"/>
    <cellStyle name="Comma 46 2 8" xfId="50330"/>
    <cellStyle name="Comma 46 2 9" xfId="18096"/>
    <cellStyle name="Comma 46 3" xfId="6438"/>
    <cellStyle name="Comma 46 3 2" xfId="14845"/>
    <cellStyle name="Comma 46 3 2 2" xfId="44008"/>
    <cellStyle name="Comma 46 3 2 3" xfId="34322"/>
    <cellStyle name="Comma 46 3 2 4" xfId="24363"/>
    <cellStyle name="Comma 46 3 3" xfId="26411"/>
    <cellStyle name="Comma 46 3 3 2" xfId="45785"/>
    <cellStyle name="Comma 46 3 3 3" xfId="36099"/>
    <cellStyle name="Comma 46 3 4" xfId="40190"/>
    <cellStyle name="Comma 46 3 5" xfId="30504"/>
    <cellStyle name="Comma 46 3 6" xfId="20447"/>
    <cellStyle name="Comma 46 3 7" xfId="55704"/>
    <cellStyle name="Comma 46 4" xfId="3633"/>
    <cellStyle name="Comma 46 4 2" xfId="12041"/>
    <cellStyle name="Comma 46 4 2 2" xfId="44009"/>
    <cellStyle name="Comma 46 4 3" xfId="34323"/>
    <cellStyle name="Comma 46 4 4" xfId="24364"/>
    <cellStyle name="Comma 46 5" xfId="9242"/>
    <cellStyle name="Comma 46 5 2" xfId="44585"/>
    <cellStyle name="Comma 46 5 3" xfId="34899"/>
    <cellStyle name="Comma 46 5 4" xfId="25190"/>
    <cellStyle name="Comma 46 6" xfId="37390"/>
    <cellStyle name="Comma 46 7" xfId="27704"/>
    <cellStyle name="Comma 46 8" xfId="47078"/>
    <cellStyle name="Comma 46 9" xfId="49882"/>
    <cellStyle name="Comma 47" xfId="691"/>
    <cellStyle name="Comma 47 10" xfId="17643"/>
    <cellStyle name="Comma 47 11" xfId="52900"/>
    <cellStyle name="Comma 47 2" xfId="1143"/>
    <cellStyle name="Comma 47 2 10" xfId="53348"/>
    <cellStyle name="Comma 47 2 2" xfId="6882"/>
    <cellStyle name="Comma 47 2 2 2" xfId="15289"/>
    <cellStyle name="Comma 47 2 2 2 2" xfId="46379"/>
    <cellStyle name="Comma 47 2 2 2 3" xfId="36693"/>
    <cellStyle name="Comma 47 2 2 2 4" xfId="27006"/>
    <cellStyle name="Comma 47 2 2 3" xfId="40634"/>
    <cellStyle name="Comma 47 2 2 4" xfId="30948"/>
    <cellStyle name="Comma 47 2 2 5" xfId="20891"/>
    <cellStyle name="Comma 47 2 2 6" xfId="56148"/>
    <cellStyle name="Comma 47 2 3" xfId="4077"/>
    <cellStyle name="Comma 47 2 3 2" xfId="12485"/>
    <cellStyle name="Comma 47 2 3 2 2" xfId="44010"/>
    <cellStyle name="Comma 47 2 3 3" xfId="34324"/>
    <cellStyle name="Comma 47 2 3 4" xfId="24365"/>
    <cellStyle name="Comma 47 2 4" xfId="9685"/>
    <cellStyle name="Comma 47 2 4 2" xfId="45179"/>
    <cellStyle name="Comma 47 2 4 3" xfId="35493"/>
    <cellStyle name="Comma 47 2 4 4" xfId="25789"/>
    <cellStyle name="Comma 47 2 5" xfId="37833"/>
    <cellStyle name="Comma 47 2 6" xfId="28147"/>
    <cellStyle name="Comma 47 2 7" xfId="47522"/>
    <cellStyle name="Comma 47 2 8" xfId="50325"/>
    <cellStyle name="Comma 47 2 9" xfId="18091"/>
    <cellStyle name="Comma 47 3" xfId="6433"/>
    <cellStyle name="Comma 47 3 2" xfId="14840"/>
    <cellStyle name="Comma 47 3 2 2" xfId="44011"/>
    <cellStyle name="Comma 47 3 2 3" xfId="34325"/>
    <cellStyle name="Comma 47 3 2 4" xfId="24366"/>
    <cellStyle name="Comma 47 3 3" xfId="26412"/>
    <cellStyle name="Comma 47 3 3 2" xfId="45786"/>
    <cellStyle name="Comma 47 3 3 3" xfId="36100"/>
    <cellStyle name="Comma 47 3 4" xfId="40185"/>
    <cellStyle name="Comma 47 3 5" xfId="30499"/>
    <cellStyle name="Comma 47 3 6" xfId="20442"/>
    <cellStyle name="Comma 47 3 7" xfId="55699"/>
    <cellStyle name="Comma 47 4" xfId="3628"/>
    <cellStyle name="Comma 47 4 2" xfId="12036"/>
    <cellStyle name="Comma 47 4 2 2" xfId="44012"/>
    <cellStyle name="Comma 47 4 3" xfId="34326"/>
    <cellStyle name="Comma 47 4 4" xfId="24367"/>
    <cellStyle name="Comma 47 5" xfId="9237"/>
    <cellStyle name="Comma 47 5 2" xfId="44586"/>
    <cellStyle name="Comma 47 5 3" xfId="34900"/>
    <cellStyle name="Comma 47 5 4" xfId="25191"/>
    <cellStyle name="Comma 47 6" xfId="37385"/>
    <cellStyle name="Comma 47 7" xfId="27699"/>
    <cellStyle name="Comma 47 8" xfId="47073"/>
    <cellStyle name="Comma 47 9" xfId="49877"/>
    <cellStyle name="Comma 48" xfId="706"/>
    <cellStyle name="Comma 48 10" xfId="17657"/>
    <cellStyle name="Comma 48 11" xfId="52914"/>
    <cellStyle name="Comma 48 2" xfId="1157"/>
    <cellStyle name="Comma 48 2 10" xfId="53362"/>
    <cellStyle name="Comma 48 2 2" xfId="6896"/>
    <cellStyle name="Comma 48 2 2 2" xfId="15303"/>
    <cellStyle name="Comma 48 2 2 2 2" xfId="46609"/>
    <cellStyle name="Comma 48 2 2 2 3" xfId="36923"/>
    <cellStyle name="Comma 48 2 2 2 4" xfId="27236"/>
    <cellStyle name="Comma 48 2 2 3" xfId="40648"/>
    <cellStyle name="Comma 48 2 2 4" xfId="30962"/>
    <cellStyle name="Comma 48 2 2 5" xfId="20905"/>
    <cellStyle name="Comma 48 2 2 6" xfId="56162"/>
    <cellStyle name="Comma 48 2 3" xfId="4091"/>
    <cellStyle name="Comma 48 2 3 2" xfId="12499"/>
    <cellStyle name="Comma 48 2 3 2 2" xfId="44013"/>
    <cellStyle name="Comma 48 2 3 3" xfId="34327"/>
    <cellStyle name="Comma 48 2 3 4" xfId="24368"/>
    <cellStyle name="Comma 48 2 4" xfId="9699"/>
    <cellStyle name="Comma 48 2 4 2" xfId="45409"/>
    <cellStyle name="Comma 48 2 4 3" xfId="35723"/>
    <cellStyle name="Comma 48 2 4 4" xfId="26019"/>
    <cellStyle name="Comma 48 2 5" xfId="37847"/>
    <cellStyle name="Comma 48 2 6" xfId="28161"/>
    <cellStyle name="Comma 48 2 7" xfId="47536"/>
    <cellStyle name="Comma 48 2 8" xfId="50339"/>
    <cellStyle name="Comma 48 2 9" xfId="18105"/>
    <cellStyle name="Comma 48 3" xfId="6447"/>
    <cellStyle name="Comma 48 3 2" xfId="14854"/>
    <cellStyle name="Comma 48 3 2 2" xfId="44014"/>
    <cellStyle name="Comma 48 3 2 3" xfId="34328"/>
    <cellStyle name="Comma 48 3 2 4" xfId="24369"/>
    <cellStyle name="Comma 48 3 3" xfId="26642"/>
    <cellStyle name="Comma 48 3 3 2" xfId="46016"/>
    <cellStyle name="Comma 48 3 3 3" xfId="36330"/>
    <cellStyle name="Comma 48 3 4" xfId="40199"/>
    <cellStyle name="Comma 48 3 5" xfId="30513"/>
    <cellStyle name="Comma 48 3 6" xfId="20456"/>
    <cellStyle name="Comma 48 3 7" xfId="55713"/>
    <cellStyle name="Comma 48 4" xfId="3642"/>
    <cellStyle name="Comma 48 4 2" xfId="12050"/>
    <cellStyle name="Comma 48 4 2 2" xfId="44015"/>
    <cellStyle name="Comma 48 4 3" xfId="34329"/>
    <cellStyle name="Comma 48 4 4" xfId="24370"/>
    <cellStyle name="Comma 48 5" xfId="9251"/>
    <cellStyle name="Comma 48 5 2" xfId="44816"/>
    <cellStyle name="Comma 48 5 3" xfId="35130"/>
    <cellStyle name="Comma 48 5 4" xfId="25421"/>
    <cellStyle name="Comma 48 6" xfId="37399"/>
    <cellStyle name="Comma 48 7" xfId="27713"/>
    <cellStyle name="Comma 48 8" xfId="47087"/>
    <cellStyle name="Comma 48 9" xfId="49891"/>
    <cellStyle name="Comma 49" xfId="685"/>
    <cellStyle name="Comma 49 10" xfId="17637"/>
    <cellStyle name="Comma 49 11" xfId="52894"/>
    <cellStyle name="Comma 49 2" xfId="1137"/>
    <cellStyle name="Comma 49 2 10" xfId="53342"/>
    <cellStyle name="Comma 49 2 2" xfId="6876"/>
    <cellStyle name="Comma 49 2 2 2" xfId="15283"/>
    <cellStyle name="Comma 49 2 2 2 2" xfId="40628"/>
    <cellStyle name="Comma 49 2 2 3" xfId="30942"/>
    <cellStyle name="Comma 49 2 2 4" xfId="20885"/>
    <cellStyle name="Comma 49 2 2 5" xfId="56142"/>
    <cellStyle name="Comma 49 2 3" xfId="4071"/>
    <cellStyle name="Comma 49 2 3 2" xfId="12479"/>
    <cellStyle name="Comma 49 2 3 2 2" xfId="44016"/>
    <cellStyle name="Comma 49 2 3 3" xfId="34330"/>
    <cellStyle name="Comma 49 2 3 4" xfId="24371"/>
    <cellStyle name="Comma 49 2 4" xfId="9679"/>
    <cellStyle name="Comma 49 2 4 2" xfId="46017"/>
    <cellStyle name="Comma 49 2 4 3" xfId="36331"/>
    <cellStyle name="Comma 49 2 4 4" xfId="26644"/>
    <cellStyle name="Comma 49 2 5" xfId="37827"/>
    <cellStyle name="Comma 49 2 6" xfId="28141"/>
    <cellStyle name="Comma 49 2 7" xfId="47516"/>
    <cellStyle name="Comma 49 2 8" xfId="50319"/>
    <cellStyle name="Comma 49 2 9" xfId="18085"/>
    <cellStyle name="Comma 49 3" xfId="6427"/>
    <cellStyle name="Comma 49 3 2" xfId="14834"/>
    <cellStyle name="Comma 49 3 2 2" xfId="44017"/>
    <cellStyle name="Comma 49 3 2 3" xfId="34331"/>
    <cellStyle name="Comma 49 3 2 4" xfId="24372"/>
    <cellStyle name="Comma 49 3 3" xfId="40179"/>
    <cellStyle name="Comma 49 3 4" xfId="30493"/>
    <cellStyle name="Comma 49 3 5" xfId="20436"/>
    <cellStyle name="Comma 49 3 6" xfId="55693"/>
    <cellStyle name="Comma 49 4" xfId="3622"/>
    <cellStyle name="Comma 49 4 2" xfId="12030"/>
    <cellStyle name="Comma 49 4 2 2" xfId="44018"/>
    <cellStyle name="Comma 49 4 3" xfId="34332"/>
    <cellStyle name="Comma 49 4 4" xfId="24373"/>
    <cellStyle name="Comma 49 5" xfId="9231"/>
    <cellStyle name="Comma 49 5 2" xfId="44817"/>
    <cellStyle name="Comma 49 5 3" xfId="35131"/>
    <cellStyle name="Comma 49 5 4" xfId="25423"/>
    <cellStyle name="Comma 49 6" xfId="37379"/>
    <cellStyle name="Comma 49 7" xfId="27693"/>
    <cellStyle name="Comma 49 8" xfId="47067"/>
    <cellStyle name="Comma 49 9" xfId="49871"/>
    <cellStyle name="Comma 5" xfId="515"/>
    <cellStyle name="Comma 5 10" xfId="37344"/>
    <cellStyle name="Comma 5 11" xfId="27658"/>
    <cellStyle name="Comma 5 12" xfId="47031"/>
    <cellStyle name="Comma 5 13" xfId="49836"/>
    <cellStyle name="Comma 5 14" xfId="17602"/>
    <cellStyle name="Comma 5 15" xfId="52443"/>
    <cellStyle name="Comma 5 16" xfId="52859"/>
    <cellStyle name="Comma 5 2" xfId="516"/>
    <cellStyle name="Comma 5 2 2" xfId="1377"/>
    <cellStyle name="Comma 5 2 2 10" xfId="50545"/>
    <cellStyle name="Comma 5 2 2 11" xfId="18311"/>
    <cellStyle name="Comma 5 2 2 12" xfId="53568"/>
    <cellStyle name="Comma 5 2 2 2" xfId="1878"/>
    <cellStyle name="Comma 5 2 2 2 2" xfId="7532"/>
    <cellStyle name="Comma 5 2 2 2 2 2" xfId="15939"/>
    <cellStyle name="Comma 5 2 2 2 2 2 2" xfId="41284"/>
    <cellStyle name="Comma 5 2 2 2 2 3" xfId="31598"/>
    <cellStyle name="Comma 5 2 2 2 2 4" xfId="21541"/>
    <cellStyle name="Comma 5 2 2 2 2 5" xfId="56798"/>
    <cellStyle name="Comma 5 2 2 2 3" xfId="4727"/>
    <cellStyle name="Comma 5 2 2 2 3 2" xfId="13135"/>
    <cellStyle name="Comma 5 2 2 2 3 3" xfId="38483"/>
    <cellStyle name="Comma 5 2 2 2 4" xfId="10335"/>
    <cellStyle name="Comma 5 2 2 2 4 2" xfId="28797"/>
    <cellStyle name="Comma 5 2 2 2 5" xfId="48172"/>
    <cellStyle name="Comma 5 2 2 2 6" xfId="50975"/>
    <cellStyle name="Comma 5 2 2 2 7" xfId="18741"/>
    <cellStyle name="Comma 5 2 2 2 8" xfId="53998"/>
    <cellStyle name="Comma 5 2 2 3" xfId="2370"/>
    <cellStyle name="Comma 5 2 2 3 2" xfId="7993"/>
    <cellStyle name="Comma 5 2 2 3 2 2" xfId="16400"/>
    <cellStyle name="Comma 5 2 2 3 2 2 2" xfId="41745"/>
    <cellStyle name="Comma 5 2 2 3 2 3" xfId="32059"/>
    <cellStyle name="Comma 5 2 2 3 2 4" xfId="22002"/>
    <cellStyle name="Comma 5 2 2 3 2 5" xfId="57259"/>
    <cellStyle name="Comma 5 2 2 3 3" xfId="5188"/>
    <cellStyle name="Comma 5 2 2 3 3 2" xfId="13596"/>
    <cellStyle name="Comma 5 2 2 3 3 3" xfId="38941"/>
    <cellStyle name="Comma 5 2 2 3 4" xfId="10793"/>
    <cellStyle name="Comma 5 2 2 3 4 2" xfId="29255"/>
    <cellStyle name="Comma 5 2 2 3 5" xfId="48631"/>
    <cellStyle name="Comma 5 2 2 3 6" xfId="51433"/>
    <cellStyle name="Comma 5 2 2 3 7" xfId="19199"/>
    <cellStyle name="Comma 5 2 2 3 8" xfId="54456"/>
    <cellStyle name="Comma 5 2 2 4" xfId="2798"/>
    <cellStyle name="Comma 5 2 2 4 2" xfId="8421"/>
    <cellStyle name="Comma 5 2 2 4 2 2" xfId="16828"/>
    <cellStyle name="Comma 5 2 2 4 2 2 2" xfId="42173"/>
    <cellStyle name="Comma 5 2 2 4 2 3" xfId="32487"/>
    <cellStyle name="Comma 5 2 2 4 2 4" xfId="22430"/>
    <cellStyle name="Comma 5 2 2 4 2 5" xfId="57687"/>
    <cellStyle name="Comma 5 2 2 4 3" xfId="5616"/>
    <cellStyle name="Comma 5 2 2 4 3 2" xfId="14024"/>
    <cellStyle name="Comma 5 2 2 4 3 3" xfId="39369"/>
    <cellStyle name="Comma 5 2 2 4 4" xfId="11221"/>
    <cellStyle name="Comma 5 2 2 4 4 2" xfId="29683"/>
    <cellStyle name="Comma 5 2 2 4 5" xfId="49059"/>
    <cellStyle name="Comma 5 2 2 4 6" xfId="51861"/>
    <cellStyle name="Comma 5 2 2 4 7" xfId="19627"/>
    <cellStyle name="Comma 5 2 2 4 8" xfId="54884"/>
    <cellStyle name="Comma 5 2 2 5" xfId="7102"/>
    <cellStyle name="Comma 5 2 2 5 2" xfId="15509"/>
    <cellStyle name="Comma 5 2 2 5 2 2" xfId="40854"/>
    <cellStyle name="Comma 5 2 2 5 3" xfId="31168"/>
    <cellStyle name="Comma 5 2 2 5 4" xfId="21111"/>
    <cellStyle name="Comma 5 2 2 5 5" xfId="56368"/>
    <cellStyle name="Comma 5 2 2 6" xfId="4297"/>
    <cellStyle name="Comma 5 2 2 6 2" xfId="12705"/>
    <cellStyle name="Comma 5 2 2 6 2 2" xfId="44019"/>
    <cellStyle name="Comma 5 2 2 6 3" xfId="34333"/>
    <cellStyle name="Comma 5 2 2 6 4" xfId="24374"/>
    <cellStyle name="Comma 5 2 2 7" xfId="9905"/>
    <cellStyle name="Comma 5 2 2 7 2" xfId="38053"/>
    <cellStyle name="Comma 5 2 2 8" xfId="28367"/>
    <cellStyle name="Comma 5 2 2 9" xfId="47742"/>
    <cellStyle name="Comma 5 2 3" xfId="1378"/>
    <cellStyle name="Comma 5 2 3 10" xfId="50546"/>
    <cellStyle name="Comma 5 2 3 11" xfId="18312"/>
    <cellStyle name="Comma 5 2 3 12" xfId="53569"/>
    <cellStyle name="Comma 5 2 3 2" xfId="1879"/>
    <cellStyle name="Comma 5 2 3 2 2" xfId="7533"/>
    <cellStyle name="Comma 5 2 3 2 2 2" xfId="15940"/>
    <cellStyle name="Comma 5 2 3 2 2 2 2" xfId="41285"/>
    <cellStyle name="Comma 5 2 3 2 2 3" xfId="31599"/>
    <cellStyle name="Comma 5 2 3 2 2 4" xfId="21542"/>
    <cellStyle name="Comma 5 2 3 2 2 5" xfId="56799"/>
    <cellStyle name="Comma 5 2 3 2 3" xfId="4728"/>
    <cellStyle name="Comma 5 2 3 2 3 2" xfId="13136"/>
    <cellStyle name="Comma 5 2 3 2 3 3" xfId="38484"/>
    <cellStyle name="Comma 5 2 3 2 4" xfId="10336"/>
    <cellStyle name="Comma 5 2 3 2 4 2" xfId="28798"/>
    <cellStyle name="Comma 5 2 3 2 5" xfId="48173"/>
    <cellStyle name="Comma 5 2 3 2 6" xfId="50976"/>
    <cellStyle name="Comma 5 2 3 2 7" xfId="18742"/>
    <cellStyle name="Comma 5 2 3 2 8" xfId="53999"/>
    <cellStyle name="Comma 5 2 3 3" xfId="2371"/>
    <cellStyle name="Comma 5 2 3 3 2" xfId="7994"/>
    <cellStyle name="Comma 5 2 3 3 2 2" xfId="16401"/>
    <cellStyle name="Comma 5 2 3 3 2 2 2" xfId="41746"/>
    <cellStyle name="Comma 5 2 3 3 2 3" xfId="32060"/>
    <cellStyle name="Comma 5 2 3 3 2 4" xfId="22003"/>
    <cellStyle name="Comma 5 2 3 3 2 5" xfId="57260"/>
    <cellStyle name="Comma 5 2 3 3 3" xfId="5189"/>
    <cellStyle name="Comma 5 2 3 3 3 2" xfId="13597"/>
    <cellStyle name="Comma 5 2 3 3 3 3" xfId="38942"/>
    <cellStyle name="Comma 5 2 3 3 4" xfId="10794"/>
    <cellStyle name="Comma 5 2 3 3 4 2" xfId="29256"/>
    <cellStyle name="Comma 5 2 3 3 5" xfId="48632"/>
    <cellStyle name="Comma 5 2 3 3 6" xfId="51434"/>
    <cellStyle name="Comma 5 2 3 3 7" xfId="19200"/>
    <cellStyle name="Comma 5 2 3 3 8" xfId="54457"/>
    <cellStyle name="Comma 5 2 3 4" xfId="2799"/>
    <cellStyle name="Comma 5 2 3 4 2" xfId="8422"/>
    <cellStyle name="Comma 5 2 3 4 2 2" xfId="16829"/>
    <cellStyle name="Comma 5 2 3 4 2 2 2" xfId="42174"/>
    <cellStyle name="Comma 5 2 3 4 2 3" xfId="32488"/>
    <cellStyle name="Comma 5 2 3 4 2 4" xfId="22431"/>
    <cellStyle name="Comma 5 2 3 4 2 5" xfId="57688"/>
    <cellStyle name="Comma 5 2 3 4 3" xfId="5617"/>
    <cellStyle name="Comma 5 2 3 4 3 2" xfId="14025"/>
    <cellStyle name="Comma 5 2 3 4 3 3" xfId="39370"/>
    <cellStyle name="Comma 5 2 3 4 4" xfId="11222"/>
    <cellStyle name="Comma 5 2 3 4 4 2" xfId="29684"/>
    <cellStyle name="Comma 5 2 3 4 5" xfId="49060"/>
    <cellStyle name="Comma 5 2 3 4 6" xfId="51862"/>
    <cellStyle name="Comma 5 2 3 4 7" xfId="19628"/>
    <cellStyle name="Comma 5 2 3 4 8" xfId="54885"/>
    <cellStyle name="Comma 5 2 3 5" xfId="7103"/>
    <cellStyle name="Comma 5 2 3 5 2" xfId="15510"/>
    <cellStyle name="Comma 5 2 3 5 2 2" xfId="40855"/>
    <cellStyle name="Comma 5 2 3 5 3" xfId="31169"/>
    <cellStyle name="Comma 5 2 3 5 4" xfId="21112"/>
    <cellStyle name="Comma 5 2 3 5 5" xfId="56369"/>
    <cellStyle name="Comma 5 2 3 6" xfId="4298"/>
    <cellStyle name="Comma 5 2 3 6 2" xfId="12706"/>
    <cellStyle name="Comma 5 2 3 6 2 2" xfId="44020"/>
    <cellStyle name="Comma 5 2 3 6 3" xfId="34334"/>
    <cellStyle name="Comma 5 2 3 6 4" xfId="24375"/>
    <cellStyle name="Comma 5 2 3 7" xfId="9906"/>
    <cellStyle name="Comma 5 2 3 7 2" xfId="38054"/>
    <cellStyle name="Comma 5 2 3 8" xfId="28368"/>
    <cellStyle name="Comma 5 2 3 9" xfId="47743"/>
    <cellStyle name="Comma 5 2 4" xfId="1379"/>
    <cellStyle name="Comma 5 2 4 10" xfId="18313"/>
    <cellStyle name="Comma 5 2 4 11" xfId="53570"/>
    <cellStyle name="Comma 5 2 4 2" xfId="1880"/>
    <cellStyle name="Comma 5 2 4 2 2" xfId="7534"/>
    <cellStyle name="Comma 5 2 4 2 2 2" xfId="15941"/>
    <cellStyle name="Comma 5 2 4 2 2 2 2" xfId="41286"/>
    <cellStyle name="Comma 5 2 4 2 2 3" xfId="31600"/>
    <cellStyle name="Comma 5 2 4 2 2 4" xfId="21543"/>
    <cellStyle name="Comma 5 2 4 2 2 5" xfId="56800"/>
    <cellStyle name="Comma 5 2 4 2 3" xfId="4729"/>
    <cellStyle name="Comma 5 2 4 2 3 2" xfId="13137"/>
    <cellStyle name="Comma 5 2 4 2 3 3" xfId="38485"/>
    <cellStyle name="Comma 5 2 4 2 4" xfId="10337"/>
    <cellStyle name="Comma 5 2 4 2 4 2" xfId="28799"/>
    <cellStyle name="Comma 5 2 4 2 5" xfId="48174"/>
    <cellStyle name="Comma 5 2 4 2 6" xfId="50977"/>
    <cellStyle name="Comma 5 2 4 2 7" xfId="18743"/>
    <cellStyle name="Comma 5 2 4 2 8" xfId="54000"/>
    <cellStyle name="Comma 5 2 4 3" xfId="2372"/>
    <cellStyle name="Comma 5 2 4 3 2" xfId="7995"/>
    <cellStyle name="Comma 5 2 4 3 2 2" xfId="16402"/>
    <cellStyle name="Comma 5 2 4 3 2 2 2" xfId="41747"/>
    <cellStyle name="Comma 5 2 4 3 2 3" xfId="32061"/>
    <cellStyle name="Comma 5 2 4 3 2 4" xfId="22004"/>
    <cellStyle name="Comma 5 2 4 3 2 5" xfId="57261"/>
    <cellStyle name="Comma 5 2 4 3 3" xfId="5190"/>
    <cellStyle name="Comma 5 2 4 3 3 2" xfId="13598"/>
    <cellStyle name="Comma 5 2 4 3 3 3" xfId="38943"/>
    <cellStyle name="Comma 5 2 4 3 4" xfId="10795"/>
    <cellStyle name="Comma 5 2 4 3 4 2" xfId="29257"/>
    <cellStyle name="Comma 5 2 4 3 5" xfId="48633"/>
    <cellStyle name="Comma 5 2 4 3 6" xfId="51435"/>
    <cellStyle name="Comma 5 2 4 3 7" xfId="19201"/>
    <cellStyle name="Comma 5 2 4 3 8" xfId="54458"/>
    <cellStyle name="Comma 5 2 4 4" xfId="2800"/>
    <cellStyle name="Comma 5 2 4 4 2" xfId="8423"/>
    <cellStyle name="Comma 5 2 4 4 2 2" xfId="16830"/>
    <cellStyle name="Comma 5 2 4 4 2 2 2" xfId="42175"/>
    <cellStyle name="Comma 5 2 4 4 2 3" xfId="32489"/>
    <cellStyle name="Comma 5 2 4 4 2 4" xfId="22432"/>
    <cellStyle name="Comma 5 2 4 4 2 5" xfId="57689"/>
    <cellStyle name="Comma 5 2 4 4 3" xfId="5618"/>
    <cellStyle name="Comma 5 2 4 4 3 2" xfId="14026"/>
    <cellStyle name="Comma 5 2 4 4 3 3" xfId="39371"/>
    <cellStyle name="Comma 5 2 4 4 4" xfId="11223"/>
    <cellStyle name="Comma 5 2 4 4 4 2" xfId="29685"/>
    <cellStyle name="Comma 5 2 4 4 5" xfId="49061"/>
    <cellStyle name="Comma 5 2 4 4 6" xfId="51863"/>
    <cellStyle name="Comma 5 2 4 4 7" xfId="19629"/>
    <cellStyle name="Comma 5 2 4 4 8" xfId="54886"/>
    <cellStyle name="Comma 5 2 4 5" xfId="7104"/>
    <cellStyle name="Comma 5 2 4 5 2" xfId="15511"/>
    <cellStyle name="Comma 5 2 4 5 2 2" xfId="40856"/>
    <cellStyle name="Comma 5 2 4 5 3" xfId="31170"/>
    <cellStyle name="Comma 5 2 4 5 4" xfId="21113"/>
    <cellStyle name="Comma 5 2 4 5 5" xfId="56370"/>
    <cellStyle name="Comma 5 2 4 6" xfId="4299"/>
    <cellStyle name="Comma 5 2 4 6 2" xfId="12707"/>
    <cellStyle name="Comma 5 2 4 6 3" xfId="38055"/>
    <cellStyle name="Comma 5 2 4 7" xfId="9907"/>
    <cellStyle name="Comma 5 2 4 7 2" xfId="28369"/>
    <cellStyle name="Comma 5 2 4 8" xfId="47744"/>
    <cellStyle name="Comma 5 2 4 9" xfId="50547"/>
    <cellStyle name="Comma 5 2 5" xfId="1736"/>
    <cellStyle name="Comma 5 2 6" xfId="1376"/>
    <cellStyle name="Comma 5 2 6 2" xfId="7101"/>
    <cellStyle name="Comma 5 2 6 2 2" xfId="15508"/>
    <cellStyle name="Comma 5 2 6 2 2 2" xfId="40853"/>
    <cellStyle name="Comma 5 2 6 2 3" xfId="31167"/>
    <cellStyle name="Comma 5 2 6 2 4" xfId="21110"/>
    <cellStyle name="Comma 5 2 6 2 5" xfId="56367"/>
    <cellStyle name="Comma 5 2 6 3" xfId="4296"/>
    <cellStyle name="Comma 5 2 6 3 2" xfId="12704"/>
    <cellStyle name="Comma 5 2 6 3 3" xfId="38052"/>
    <cellStyle name="Comma 5 2 6 4" xfId="9904"/>
    <cellStyle name="Comma 5 2 6 4 2" xfId="28366"/>
    <cellStyle name="Comma 5 2 6 5" xfId="47741"/>
    <cellStyle name="Comma 5 2 6 6" xfId="50544"/>
    <cellStyle name="Comma 5 2 6 7" xfId="18310"/>
    <cellStyle name="Comma 5 2 6 8" xfId="53567"/>
    <cellStyle name="Comma 5 2 7" xfId="1877"/>
    <cellStyle name="Comma 5 2 7 2" xfId="7531"/>
    <cellStyle name="Comma 5 2 7 2 2" xfId="15938"/>
    <cellStyle name="Comma 5 2 7 2 2 2" xfId="41283"/>
    <cellStyle name="Comma 5 2 7 2 3" xfId="31597"/>
    <cellStyle name="Comma 5 2 7 2 4" xfId="21540"/>
    <cellStyle name="Comma 5 2 7 2 5" xfId="56797"/>
    <cellStyle name="Comma 5 2 7 3" xfId="4726"/>
    <cellStyle name="Comma 5 2 7 3 2" xfId="13134"/>
    <cellStyle name="Comma 5 2 7 3 3" xfId="38482"/>
    <cellStyle name="Comma 5 2 7 4" xfId="10334"/>
    <cellStyle name="Comma 5 2 7 4 2" xfId="28796"/>
    <cellStyle name="Comma 5 2 7 5" xfId="48171"/>
    <cellStyle name="Comma 5 2 7 6" xfId="50974"/>
    <cellStyle name="Comma 5 2 7 7" xfId="18740"/>
    <cellStyle name="Comma 5 2 7 8" xfId="53997"/>
    <cellStyle name="Comma 5 2 8" xfId="2369"/>
    <cellStyle name="Comma 5 2 8 2" xfId="7992"/>
    <cellStyle name="Comma 5 2 8 2 2" xfId="16399"/>
    <cellStyle name="Comma 5 2 8 2 2 2" xfId="41744"/>
    <cellStyle name="Comma 5 2 8 2 3" xfId="32058"/>
    <cellStyle name="Comma 5 2 8 2 4" xfId="22001"/>
    <cellStyle name="Comma 5 2 8 2 5" xfId="57258"/>
    <cellStyle name="Comma 5 2 8 3" xfId="5187"/>
    <cellStyle name="Comma 5 2 8 3 2" xfId="13595"/>
    <cellStyle name="Comma 5 2 8 3 3" xfId="38940"/>
    <cellStyle name="Comma 5 2 8 4" xfId="10792"/>
    <cellStyle name="Comma 5 2 8 4 2" xfId="29254"/>
    <cellStyle name="Comma 5 2 8 5" xfId="48630"/>
    <cellStyle name="Comma 5 2 8 6" xfId="51432"/>
    <cellStyle name="Comma 5 2 8 7" xfId="19198"/>
    <cellStyle name="Comma 5 2 8 8" xfId="54455"/>
    <cellStyle name="Comma 5 2 9" xfId="2797"/>
    <cellStyle name="Comma 5 2 9 2" xfId="8420"/>
    <cellStyle name="Comma 5 2 9 2 2" xfId="16827"/>
    <cellStyle name="Comma 5 2 9 2 2 2" xfId="42172"/>
    <cellStyle name="Comma 5 2 9 2 3" xfId="32486"/>
    <cellStyle name="Comma 5 2 9 2 4" xfId="22429"/>
    <cellStyle name="Comma 5 2 9 2 5" xfId="57686"/>
    <cellStyle name="Comma 5 2 9 3" xfId="5615"/>
    <cellStyle name="Comma 5 2 9 3 2" xfId="14023"/>
    <cellStyle name="Comma 5 2 9 3 3" xfId="39368"/>
    <cellStyle name="Comma 5 2 9 4" xfId="11220"/>
    <cellStyle name="Comma 5 2 9 4 2" xfId="29682"/>
    <cellStyle name="Comma 5 2 9 5" xfId="49058"/>
    <cellStyle name="Comma 5 2 9 6" xfId="51860"/>
    <cellStyle name="Comma 5 2 9 7" xfId="19626"/>
    <cellStyle name="Comma 5 2 9 8" xfId="54883"/>
    <cellStyle name="Comma 5 3" xfId="1735"/>
    <cellStyle name="Comma 5 3 10" xfId="48070"/>
    <cellStyle name="Comma 5 3 11" xfId="50873"/>
    <cellStyle name="Comma 5 3 12" xfId="18639"/>
    <cellStyle name="Comma 5 3 13" xfId="53896"/>
    <cellStyle name="Comma 5 3 2" xfId="2206"/>
    <cellStyle name="Comma 5 3 2 10" xfId="54326"/>
    <cellStyle name="Comma 5 3 2 2" xfId="7860"/>
    <cellStyle name="Comma 5 3 2 2 2" xfId="16267"/>
    <cellStyle name="Comma 5 3 2 2 2 2" xfId="46593"/>
    <cellStyle name="Comma 5 3 2 2 2 3" xfId="36907"/>
    <cellStyle name="Comma 5 3 2 2 2 4" xfId="27220"/>
    <cellStyle name="Comma 5 3 2 2 3" xfId="41612"/>
    <cellStyle name="Comma 5 3 2 2 4" xfId="31926"/>
    <cellStyle name="Comma 5 3 2 2 5" xfId="21869"/>
    <cellStyle name="Comma 5 3 2 2 6" xfId="57126"/>
    <cellStyle name="Comma 5 3 2 3" xfId="5055"/>
    <cellStyle name="Comma 5 3 2 3 2" xfId="13463"/>
    <cellStyle name="Comma 5 3 2 3 2 2" xfId="44022"/>
    <cellStyle name="Comma 5 3 2 3 3" xfId="34336"/>
    <cellStyle name="Comma 5 3 2 3 4" xfId="24377"/>
    <cellStyle name="Comma 5 3 2 4" xfId="10663"/>
    <cellStyle name="Comma 5 3 2 4 2" xfId="45393"/>
    <cellStyle name="Comma 5 3 2 4 3" xfId="35707"/>
    <cellStyle name="Comma 5 3 2 4 4" xfId="26003"/>
    <cellStyle name="Comma 5 3 2 5" xfId="38811"/>
    <cellStyle name="Comma 5 3 2 6" xfId="29125"/>
    <cellStyle name="Comma 5 3 2 7" xfId="48500"/>
    <cellStyle name="Comma 5 3 2 8" xfId="51303"/>
    <cellStyle name="Comma 5 3 2 9" xfId="19069"/>
    <cellStyle name="Comma 5 3 3" xfId="2698"/>
    <cellStyle name="Comma 5 3 3 10" xfId="54784"/>
    <cellStyle name="Comma 5 3 3 2" xfId="8321"/>
    <cellStyle name="Comma 5 3 3 2 2" xfId="16728"/>
    <cellStyle name="Comma 5 3 3 2 2 2" xfId="42073"/>
    <cellStyle name="Comma 5 3 3 2 3" xfId="32387"/>
    <cellStyle name="Comma 5 3 3 2 4" xfId="22330"/>
    <cellStyle name="Comma 5 3 3 2 5" xfId="57587"/>
    <cellStyle name="Comma 5 3 3 3" xfId="5516"/>
    <cellStyle name="Comma 5 3 3 3 2" xfId="13924"/>
    <cellStyle name="Comma 5 3 3 3 2 2" xfId="44023"/>
    <cellStyle name="Comma 5 3 3 3 3" xfId="34337"/>
    <cellStyle name="Comma 5 3 3 3 4" xfId="24378"/>
    <cellStyle name="Comma 5 3 3 4" xfId="11121"/>
    <cellStyle name="Comma 5 3 3 4 2" xfId="46000"/>
    <cellStyle name="Comma 5 3 3 4 3" xfId="36314"/>
    <cellStyle name="Comma 5 3 3 4 4" xfId="26626"/>
    <cellStyle name="Comma 5 3 3 5" xfId="39269"/>
    <cellStyle name="Comma 5 3 3 6" xfId="29583"/>
    <cellStyle name="Comma 5 3 3 7" xfId="48959"/>
    <cellStyle name="Comma 5 3 3 8" xfId="51761"/>
    <cellStyle name="Comma 5 3 3 9" xfId="19527"/>
    <cellStyle name="Comma 5 3 4" xfId="3126"/>
    <cellStyle name="Comma 5 3 4 2" xfId="8749"/>
    <cellStyle name="Comma 5 3 4 2 2" xfId="17156"/>
    <cellStyle name="Comma 5 3 4 2 2 2" xfId="42501"/>
    <cellStyle name="Comma 5 3 4 2 3" xfId="32815"/>
    <cellStyle name="Comma 5 3 4 2 4" xfId="22758"/>
    <cellStyle name="Comma 5 3 4 2 5" xfId="58015"/>
    <cellStyle name="Comma 5 3 4 3" xfId="5944"/>
    <cellStyle name="Comma 5 3 4 3 2" xfId="14352"/>
    <cellStyle name="Comma 5 3 4 3 2 2" xfId="44024"/>
    <cellStyle name="Comma 5 3 4 3 3" xfId="34338"/>
    <cellStyle name="Comma 5 3 4 3 4" xfId="24379"/>
    <cellStyle name="Comma 5 3 4 4" xfId="11549"/>
    <cellStyle name="Comma 5 3 4 4 2" xfId="39697"/>
    <cellStyle name="Comma 5 3 4 5" xfId="30011"/>
    <cellStyle name="Comma 5 3 4 6" xfId="49387"/>
    <cellStyle name="Comma 5 3 4 7" xfId="52189"/>
    <cellStyle name="Comma 5 3 4 8" xfId="19955"/>
    <cellStyle name="Comma 5 3 4 9" xfId="55212"/>
    <cellStyle name="Comma 5 3 5" xfId="7430"/>
    <cellStyle name="Comma 5 3 5 2" xfId="15837"/>
    <cellStyle name="Comma 5 3 5 2 2" xfId="41182"/>
    <cellStyle name="Comma 5 3 5 3" xfId="31496"/>
    <cellStyle name="Comma 5 3 5 4" xfId="21439"/>
    <cellStyle name="Comma 5 3 5 5" xfId="56696"/>
    <cellStyle name="Comma 5 3 6" xfId="4625"/>
    <cellStyle name="Comma 5 3 6 2" xfId="13033"/>
    <cellStyle name="Comma 5 3 6 2 2" xfId="44021"/>
    <cellStyle name="Comma 5 3 6 3" xfId="34335"/>
    <cellStyle name="Comma 5 3 6 4" xfId="24376"/>
    <cellStyle name="Comma 5 3 7" xfId="10233"/>
    <cellStyle name="Comma 5 3 7 2" xfId="44800"/>
    <cellStyle name="Comma 5 3 7 3" xfId="35114"/>
    <cellStyle name="Comma 5 3 7 4" xfId="25405"/>
    <cellStyle name="Comma 5 3 8" xfId="38381"/>
    <cellStyle name="Comma 5 3 9" xfId="28695"/>
    <cellStyle name="Comma 5 4" xfId="1113"/>
    <cellStyle name="Comma 5 4 10" xfId="18061"/>
    <cellStyle name="Comma 5 4 11" xfId="53318"/>
    <cellStyle name="Comma 5 4 2" xfId="6852"/>
    <cellStyle name="Comma 5 4 2 2" xfId="15259"/>
    <cellStyle name="Comma 5 4 2 2 2" xfId="24381"/>
    <cellStyle name="Comma 5 4 2 3" xfId="26976"/>
    <cellStyle name="Comma 5 4 2 3 2" xfId="46349"/>
    <cellStyle name="Comma 5 4 2 3 3" xfId="36663"/>
    <cellStyle name="Comma 5 4 2 4" xfId="40604"/>
    <cellStyle name="Comma 5 4 2 5" xfId="30918"/>
    <cellStyle name="Comma 5 4 2 6" xfId="20861"/>
    <cellStyle name="Comma 5 4 2 7" xfId="56118"/>
    <cellStyle name="Comma 5 4 3" xfId="4047"/>
    <cellStyle name="Comma 5 4 3 2" xfId="12455"/>
    <cellStyle name="Comma 5 4 3 2 2" xfId="44026"/>
    <cellStyle name="Comma 5 4 3 3" xfId="34340"/>
    <cellStyle name="Comma 5 4 3 4" xfId="24382"/>
    <cellStyle name="Comma 5 4 4" xfId="9655"/>
    <cellStyle name="Comma 5 4 4 2" xfId="44025"/>
    <cellStyle name="Comma 5 4 4 3" xfId="34339"/>
    <cellStyle name="Comma 5 4 4 4" xfId="24380"/>
    <cellStyle name="Comma 5 4 5" xfId="25758"/>
    <cellStyle name="Comma 5 4 5 2" xfId="45149"/>
    <cellStyle name="Comma 5 4 5 3" xfId="35463"/>
    <cellStyle name="Comma 5 4 6" xfId="37803"/>
    <cellStyle name="Comma 5 4 7" xfId="28117"/>
    <cellStyle name="Comma 5 4 8" xfId="47492"/>
    <cellStyle name="Comma 5 4 9" xfId="50295"/>
    <cellStyle name="Comma 5 5" xfId="6392"/>
    <cellStyle name="Comma 5 5 2" xfId="14799"/>
    <cellStyle name="Comma 5 5 2 2" xfId="44027"/>
    <cellStyle name="Comma 5 5 2 3" xfId="34341"/>
    <cellStyle name="Comma 5 5 2 4" xfId="24383"/>
    <cellStyle name="Comma 5 5 3" xfId="26383"/>
    <cellStyle name="Comma 5 5 3 2" xfId="45757"/>
    <cellStyle name="Comma 5 5 3 3" xfId="36071"/>
    <cellStyle name="Comma 5 5 4" xfId="40144"/>
    <cellStyle name="Comma 5 5 5" xfId="30458"/>
    <cellStyle name="Comma 5 5 6" xfId="20401"/>
    <cellStyle name="Comma 5 5 7" xfId="55658"/>
    <cellStyle name="Comma 5 6" xfId="3587"/>
    <cellStyle name="Comma 5 6 2" xfId="11995"/>
    <cellStyle name="Comma 5 6 2 2" xfId="44028"/>
    <cellStyle name="Comma 5 6 2 3" xfId="34342"/>
    <cellStyle name="Comma 5 6 2 4" xfId="24384"/>
    <cellStyle name="Comma 5 6 3" xfId="42755"/>
    <cellStyle name="Comma 5 6 4" xfId="33069"/>
    <cellStyle name="Comma 5 6 5" xfId="23012"/>
    <cellStyle name="Comma 5 7" xfId="9196"/>
    <cellStyle name="Comma 5 7 2" xfId="43079"/>
    <cellStyle name="Comma 5 7 3" xfId="33393"/>
    <cellStyle name="Comma 5 7 4" xfId="23337"/>
    <cellStyle name="Comma 5 8" xfId="24385"/>
    <cellStyle name="Comma 5 8 2" xfId="44029"/>
    <cellStyle name="Comma 5 8 3" xfId="34343"/>
    <cellStyle name="Comma 5 9" xfId="25154"/>
    <cellStyle name="Comma 5 9 2" xfId="44550"/>
    <cellStyle name="Comma 5 9 3" xfId="34864"/>
    <cellStyle name="Comma 50" xfId="701"/>
    <cellStyle name="Comma 50 10" xfId="17652"/>
    <cellStyle name="Comma 50 11" xfId="52909"/>
    <cellStyle name="Comma 50 2" xfId="1152"/>
    <cellStyle name="Comma 50 2 10" xfId="53357"/>
    <cellStyle name="Comma 50 2 2" xfId="6891"/>
    <cellStyle name="Comma 50 2 2 2" xfId="15298"/>
    <cellStyle name="Comma 50 2 2 2 2" xfId="40643"/>
    <cellStyle name="Comma 50 2 2 3" xfId="30957"/>
    <cellStyle name="Comma 50 2 2 4" xfId="20900"/>
    <cellStyle name="Comma 50 2 2 5" xfId="56157"/>
    <cellStyle name="Comma 50 2 3" xfId="4086"/>
    <cellStyle name="Comma 50 2 3 2" xfId="12494"/>
    <cellStyle name="Comma 50 2 3 2 2" xfId="44031"/>
    <cellStyle name="Comma 50 2 3 3" xfId="34345"/>
    <cellStyle name="Comma 50 2 3 4" xfId="24387"/>
    <cellStyle name="Comma 50 2 4" xfId="9694"/>
    <cellStyle name="Comma 50 2 4 2" xfId="46019"/>
    <cellStyle name="Comma 50 2 4 3" xfId="36333"/>
    <cellStyle name="Comma 50 2 4 4" xfId="26646"/>
    <cellStyle name="Comma 50 2 5" xfId="37842"/>
    <cellStyle name="Comma 50 2 6" xfId="28156"/>
    <cellStyle name="Comma 50 2 7" xfId="47531"/>
    <cellStyle name="Comma 50 2 8" xfId="50334"/>
    <cellStyle name="Comma 50 2 9" xfId="18100"/>
    <cellStyle name="Comma 50 3" xfId="6442"/>
    <cellStyle name="Comma 50 3 2" xfId="14849"/>
    <cellStyle name="Comma 50 3 2 2" xfId="44032"/>
    <cellStyle name="Comma 50 3 2 3" xfId="34346"/>
    <cellStyle name="Comma 50 3 2 4" xfId="24388"/>
    <cellStyle name="Comma 50 3 3" xfId="40194"/>
    <cellStyle name="Comma 50 3 4" xfId="30508"/>
    <cellStyle name="Comma 50 3 5" xfId="20451"/>
    <cellStyle name="Comma 50 3 6" xfId="55708"/>
    <cellStyle name="Comma 50 4" xfId="3637"/>
    <cellStyle name="Comma 50 4 2" xfId="12045"/>
    <cellStyle name="Comma 50 4 2 2" xfId="44030"/>
    <cellStyle name="Comma 50 4 3" xfId="34344"/>
    <cellStyle name="Comma 50 4 4" xfId="24386"/>
    <cellStyle name="Comma 50 5" xfId="9246"/>
    <cellStyle name="Comma 50 5 2" xfId="44819"/>
    <cellStyle name="Comma 50 5 3" xfId="35133"/>
    <cellStyle name="Comma 50 5 4" xfId="25426"/>
    <cellStyle name="Comma 50 6" xfId="37394"/>
    <cellStyle name="Comma 50 7" xfId="27708"/>
    <cellStyle name="Comma 50 8" xfId="47082"/>
    <cellStyle name="Comma 50 9" xfId="49886"/>
    <cellStyle name="Comma 51" xfId="692"/>
    <cellStyle name="Comma 51 10" xfId="17644"/>
    <cellStyle name="Comma 51 11" xfId="52901"/>
    <cellStyle name="Comma 51 2" xfId="1144"/>
    <cellStyle name="Comma 51 2 10" xfId="53349"/>
    <cellStyle name="Comma 51 2 2" xfId="6883"/>
    <cellStyle name="Comma 51 2 2 2" xfId="15290"/>
    <cellStyle name="Comma 51 2 2 2 2" xfId="40635"/>
    <cellStyle name="Comma 51 2 2 3" xfId="30949"/>
    <cellStyle name="Comma 51 2 2 4" xfId="20892"/>
    <cellStyle name="Comma 51 2 2 5" xfId="56149"/>
    <cellStyle name="Comma 51 2 3" xfId="4078"/>
    <cellStyle name="Comma 51 2 3 2" xfId="12486"/>
    <cellStyle name="Comma 51 2 3 2 2" xfId="44034"/>
    <cellStyle name="Comma 51 2 3 3" xfId="34348"/>
    <cellStyle name="Comma 51 2 3 4" xfId="24390"/>
    <cellStyle name="Comma 51 2 4" xfId="9686"/>
    <cellStyle name="Comma 51 2 4 2" xfId="46020"/>
    <cellStyle name="Comma 51 2 4 3" xfId="36334"/>
    <cellStyle name="Comma 51 2 4 4" xfId="26647"/>
    <cellStyle name="Comma 51 2 5" xfId="37834"/>
    <cellStyle name="Comma 51 2 6" xfId="28148"/>
    <cellStyle name="Comma 51 2 7" xfId="47523"/>
    <cellStyle name="Comma 51 2 8" xfId="50326"/>
    <cellStyle name="Comma 51 2 9" xfId="18092"/>
    <cellStyle name="Comma 51 3" xfId="6434"/>
    <cellStyle name="Comma 51 3 2" xfId="14841"/>
    <cellStyle name="Comma 51 3 2 2" xfId="44035"/>
    <cellStyle name="Comma 51 3 2 3" xfId="34349"/>
    <cellStyle name="Comma 51 3 2 4" xfId="24391"/>
    <cellStyle name="Comma 51 3 3" xfId="40186"/>
    <cellStyle name="Comma 51 3 4" xfId="30500"/>
    <cellStyle name="Comma 51 3 5" xfId="20443"/>
    <cellStyle name="Comma 51 3 6" xfId="55700"/>
    <cellStyle name="Comma 51 4" xfId="3629"/>
    <cellStyle name="Comma 51 4 2" xfId="12037"/>
    <cellStyle name="Comma 51 4 2 2" xfId="44033"/>
    <cellStyle name="Comma 51 4 3" xfId="34347"/>
    <cellStyle name="Comma 51 4 4" xfId="24389"/>
    <cellStyle name="Comma 51 5" xfId="9238"/>
    <cellStyle name="Comma 51 5 2" xfId="44820"/>
    <cellStyle name="Comma 51 5 3" xfId="35134"/>
    <cellStyle name="Comma 51 5 4" xfId="25428"/>
    <cellStyle name="Comma 51 6" xfId="37386"/>
    <cellStyle name="Comma 51 7" xfId="27700"/>
    <cellStyle name="Comma 51 8" xfId="47074"/>
    <cellStyle name="Comma 51 9" xfId="49878"/>
    <cellStyle name="Comma 52" xfId="741"/>
    <cellStyle name="Comma 52 10" xfId="17691"/>
    <cellStyle name="Comma 52 11" xfId="52948"/>
    <cellStyle name="Comma 52 2" xfId="1189"/>
    <cellStyle name="Comma 52 2 10" xfId="53394"/>
    <cellStyle name="Comma 52 2 2" xfId="6928"/>
    <cellStyle name="Comma 52 2 2 2" xfId="15335"/>
    <cellStyle name="Comma 52 2 2 2 2" xfId="40680"/>
    <cellStyle name="Comma 52 2 2 3" xfId="30994"/>
    <cellStyle name="Comma 52 2 2 4" xfId="20937"/>
    <cellStyle name="Comma 52 2 2 5" xfId="56194"/>
    <cellStyle name="Comma 52 2 3" xfId="4123"/>
    <cellStyle name="Comma 52 2 3 2" xfId="12531"/>
    <cellStyle name="Comma 52 2 3 2 2" xfId="44037"/>
    <cellStyle name="Comma 52 2 3 3" xfId="34351"/>
    <cellStyle name="Comma 52 2 3 4" xfId="24393"/>
    <cellStyle name="Comma 52 2 4" xfId="9731"/>
    <cellStyle name="Comma 52 2 4 2" xfId="46021"/>
    <cellStyle name="Comma 52 2 4 3" xfId="36335"/>
    <cellStyle name="Comma 52 2 4 4" xfId="26648"/>
    <cellStyle name="Comma 52 2 5" xfId="37879"/>
    <cellStyle name="Comma 52 2 6" xfId="28193"/>
    <cellStyle name="Comma 52 2 7" xfId="47568"/>
    <cellStyle name="Comma 52 2 8" xfId="50371"/>
    <cellStyle name="Comma 52 2 9" xfId="18137"/>
    <cellStyle name="Comma 52 3" xfId="6481"/>
    <cellStyle name="Comma 52 3 2" xfId="14888"/>
    <cellStyle name="Comma 52 3 2 2" xfId="44038"/>
    <cellStyle name="Comma 52 3 2 3" xfId="34352"/>
    <cellStyle name="Comma 52 3 2 4" xfId="24394"/>
    <cellStyle name="Comma 52 3 3" xfId="40233"/>
    <cellStyle name="Comma 52 3 4" xfId="30547"/>
    <cellStyle name="Comma 52 3 5" xfId="20490"/>
    <cellStyle name="Comma 52 3 6" xfId="55747"/>
    <cellStyle name="Comma 52 4" xfId="3676"/>
    <cellStyle name="Comma 52 4 2" xfId="12084"/>
    <cellStyle name="Comma 52 4 2 2" xfId="44036"/>
    <cellStyle name="Comma 52 4 3" xfId="34350"/>
    <cellStyle name="Comma 52 4 4" xfId="24392"/>
    <cellStyle name="Comma 52 5" xfId="9285"/>
    <cellStyle name="Comma 52 5 2" xfId="44821"/>
    <cellStyle name="Comma 52 5 3" xfId="35135"/>
    <cellStyle name="Comma 52 5 4" xfId="25430"/>
    <cellStyle name="Comma 52 6" xfId="37433"/>
    <cellStyle name="Comma 52 7" xfId="27747"/>
    <cellStyle name="Comma 52 8" xfId="47122"/>
    <cellStyle name="Comma 52 9" xfId="49925"/>
    <cellStyle name="Comma 53" xfId="791"/>
    <cellStyle name="Comma 53 10" xfId="17741"/>
    <cellStyle name="Comma 53 11" xfId="52998"/>
    <cellStyle name="Comma 53 2" xfId="1239"/>
    <cellStyle name="Comma 53 2 10" xfId="53444"/>
    <cellStyle name="Comma 53 2 2" xfId="6978"/>
    <cellStyle name="Comma 53 2 2 2" xfId="15385"/>
    <cellStyle name="Comma 53 2 2 2 2" xfId="40730"/>
    <cellStyle name="Comma 53 2 2 3" xfId="31044"/>
    <cellStyle name="Comma 53 2 2 4" xfId="20987"/>
    <cellStyle name="Comma 53 2 2 5" xfId="56244"/>
    <cellStyle name="Comma 53 2 3" xfId="4173"/>
    <cellStyle name="Comma 53 2 3 2" xfId="12581"/>
    <cellStyle name="Comma 53 2 3 2 2" xfId="44040"/>
    <cellStyle name="Comma 53 2 3 3" xfId="34354"/>
    <cellStyle name="Comma 53 2 3 4" xfId="24396"/>
    <cellStyle name="Comma 53 2 4" xfId="9781"/>
    <cellStyle name="Comma 53 2 4 2" xfId="46023"/>
    <cellStyle name="Comma 53 2 4 3" xfId="36337"/>
    <cellStyle name="Comma 53 2 4 4" xfId="26650"/>
    <cellStyle name="Comma 53 2 5" xfId="37929"/>
    <cellStyle name="Comma 53 2 6" xfId="28243"/>
    <cellStyle name="Comma 53 2 7" xfId="47618"/>
    <cellStyle name="Comma 53 2 8" xfId="50421"/>
    <cellStyle name="Comma 53 2 9" xfId="18187"/>
    <cellStyle name="Comma 53 3" xfId="6531"/>
    <cellStyle name="Comma 53 3 2" xfId="14938"/>
    <cellStyle name="Comma 53 3 2 2" xfId="44041"/>
    <cellStyle name="Comma 53 3 2 3" xfId="34355"/>
    <cellStyle name="Comma 53 3 2 4" xfId="24397"/>
    <cellStyle name="Comma 53 3 3" xfId="40283"/>
    <cellStyle name="Comma 53 3 4" xfId="30597"/>
    <cellStyle name="Comma 53 3 5" xfId="20540"/>
    <cellStyle name="Comma 53 3 6" xfId="55797"/>
    <cellStyle name="Comma 53 4" xfId="3726"/>
    <cellStyle name="Comma 53 4 2" xfId="12134"/>
    <cellStyle name="Comma 53 4 2 2" xfId="44039"/>
    <cellStyle name="Comma 53 4 3" xfId="34353"/>
    <cellStyle name="Comma 53 4 4" xfId="24395"/>
    <cellStyle name="Comma 53 5" xfId="9335"/>
    <cellStyle name="Comma 53 5 2" xfId="44823"/>
    <cellStyle name="Comma 53 5 3" xfId="35137"/>
    <cellStyle name="Comma 53 5 4" xfId="25432"/>
    <cellStyle name="Comma 53 6" xfId="37483"/>
    <cellStyle name="Comma 53 7" xfId="27797"/>
    <cellStyle name="Comma 53 8" xfId="47172"/>
    <cellStyle name="Comma 53 9" xfId="49975"/>
    <cellStyle name="Comma 54" xfId="813"/>
    <cellStyle name="Comma 54 10" xfId="17763"/>
    <cellStyle name="Comma 54 11" xfId="53020"/>
    <cellStyle name="Comma 54 2" xfId="1261"/>
    <cellStyle name="Comma 54 2 10" xfId="53466"/>
    <cellStyle name="Comma 54 2 2" xfId="7000"/>
    <cellStyle name="Comma 54 2 2 2" xfId="15407"/>
    <cellStyle name="Comma 54 2 2 2 2" xfId="24400"/>
    <cellStyle name="Comma 54 2 2 3" xfId="40752"/>
    <cellStyle name="Comma 54 2 2 4" xfId="31066"/>
    <cellStyle name="Comma 54 2 2 5" xfId="21009"/>
    <cellStyle name="Comma 54 2 2 6" xfId="56266"/>
    <cellStyle name="Comma 54 2 3" xfId="4195"/>
    <cellStyle name="Comma 54 2 3 2" xfId="12603"/>
    <cellStyle name="Comma 54 2 3 2 2" xfId="44043"/>
    <cellStyle name="Comma 54 2 3 3" xfId="34357"/>
    <cellStyle name="Comma 54 2 3 4" xfId="24399"/>
    <cellStyle name="Comma 54 2 4" xfId="9803"/>
    <cellStyle name="Comma 54 2 4 2" xfId="46377"/>
    <cellStyle name="Comma 54 2 4 3" xfId="36691"/>
    <cellStyle name="Comma 54 2 4 4" xfId="27004"/>
    <cellStyle name="Comma 54 2 5" xfId="37951"/>
    <cellStyle name="Comma 54 2 6" xfId="28265"/>
    <cellStyle name="Comma 54 2 7" xfId="47640"/>
    <cellStyle name="Comma 54 2 8" xfId="50443"/>
    <cellStyle name="Comma 54 2 9" xfId="18209"/>
    <cellStyle name="Comma 54 3" xfId="6553"/>
    <cellStyle name="Comma 54 3 2" xfId="14960"/>
    <cellStyle name="Comma 54 3 2 2" xfId="44044"/>
    <cellStyle name="Comma 54 3 2 3" xfId="34358"/>
    <cellStyle name="Comma 54 3 2 4" xfId="24401"/>
    <cellStyle name="Comma 54 3 3" xfId="40305"/>
    <cellStyle name="Comma 54 3 4" xfId="30619"/>
    <cellStyle name="Comma 54 3 5" xfId="20562"/>
    <cellStyle name="Comma 54 3 6" xfId="55819"/>
    <cellStyle name="Comma 54 4" xfId="3748"/>
    <cellStyle name="Comma 54 4 2" xfId="12156"/>
    <cellStyle name="Comma 54 4 2 2" xfId="44042"/>
    <cellStyle name="Comma 54 4 3" xfId="34356"/>
    <cellStyle name="Comma 54 4 4" xfId="24398"/>
    <cellStyle name="Comma 54 5" xfId="9357"/>
    <cellStyle name="Comma 54 5 2" xfId="45177"/>
    <cellStyle name="Comma 54 5 3" xfId="35491"/>
    <cellStyle name="Comma 54 5 4" xfId="25787"/>
    <cellStyle name="Comma 54 6" xfId="37505"/>
    <cellStyle name="Comma 54 7" xfId="27819"/>
    <cellStyle name="Comma 54 8" xfId="47194"/>
    <cellStyle name="Comma 54 9" xfId="49997"/>
    <cellStyle name="Comma 55" xfId="156"/>
    <cellStyle name="Comma 55 10" xfId="17251"/>
    <cellStyle name="Comma 55 11" xfId="52508"/>
    <cellStyle name="Comma 55 2" xfId="1290"/>
    <cellStyle name="Comma 55 2 10" xfId="53495"/>
    <cellStyle name="Comma 55 2 2" xfId="7029"/>
    <cellStyle name="Comma 55 2 2 2" xfId="15436"/>
    <cellStyle name="Comma 55 2 2 2 2" xfId="40781"/>
    <cellStyle name="Comma 55 2 2 3" xfId="31095"/>
    <cellStyle name="Comma 55 2 2 4" xfId="21038"/>
    <cellStyle name="Comma 55 2 2 5" xfId="56295"/>
    <cellStyle name="Comma 55 2 3" xfId="4224"/>
    <cellStyle name="Comma 55 2 3 2" xfId="12632"/>
    <cellStyle name="Comma 55 2 3 2 2" xfId="44046"/>
    <cellStyle name="Comma 55 2 3 3" xfId="34360"/>
    <cellStyle name="Comma 55 2 3 4" xfId="24403"/>
    <cellStyle name="Comma 55 2 4" xfId="9832"/>
    <cellStyle name="Comma 55 2 4 2" xfId="46610"/>
    <cellStyle name="Comma 55 2 4 3" xfId="36924"/>
    <cellStyle name="Comma 55 2 4 4" xfId="27237"/>
    <cellStyle name="Comma 55 2 5" xfId="37980"/>
    <cellStyle name="Comma 55 2 6" xfId="28294"/>
    <cellStyle name="Comma 55 2 7" xfId="47669"/>
    <cellStyle name="Comma 55 2 8" xfId="50472"/>
    <cellStyle name="Comma 55 2 9" xfId="18238"/>
    <cellStyle name="Comma 55 3" xfId="6041"/>
    <cellStyle name="Comma 55 3 2" xfId="14448"/>
    <cellStyle name="Comma 55 3 2 2" xfId="39793"/>
    <cellStyle name="Comma 55 3 3" xfId="30107"/>
    <cellStyle name="Comma 55 3 4" xfId="20050"/>
    <cellStyle name="Comma 55 3 5" xfId="55307"/>
    <cellStyle name="Comma 55 4" xfId="3236"/>
    <cellStyle name="Comma 55 4 2" xfId="11644"/>
    <cellStyle name="Comma 55 4 2 2" xfId="44045"/>
    <cellStyle name="Comma 55 4 3" xfId="34359"/>
    <cellStyle name="Comma 55 4 4" xfId="24402"/>
    <cellStyle name="Comma 55 5" xfId="8845"/>
    <cellStyle name="Comma 55 5 2" xfId="45410"/>
    <cellStyle name="Comma 55 5 3" xfId="35724"/>
    <cellStyle name="Comma 55 5 4" xfId="26020"/>
    <cellStyle name="Comma 55 6" xfId="36993"/>
    <cellStyle name="Comma 55 7" xfId="27307"/>
    <cellStyle name="Comma 55 8" xfId="46680"/>
    <cellStyle name="Comma 55 9" xfId="49485"/>
    <cellStyle name="Comma 56" xfId="664"/>
    <cellStyle name="Comma 56 10" xfId="17629"/>
    <cellStyle name="Comma 56 11" xfId="52886"/>
    <cellStyle name="Comma 56 2" xfId="1797"/>
    <cellStyle name="Comma 56 2 10" xfId="53921"/>
    <cellStyle name="Comma 56 2 2" xfId="7455"/>
    <cellStyle name="Comma 56 2 2 2" xfId="15862"/>
    <cellStyle name="Comma 56 2 2 2 2" xfId="41207"/>
    <cellStyle name="Comma 56 2 2 3" xfId="31521"/>
    <cellStyle name="Comma 56 2 2 4" xfId="21464"/>
    <cellStyle name="Comma 56 2 2 5" xfId="56721"/>
    <cellStyle name="Comma 56 2 3" xfId="4650"/>
    <cellStyle name="Comma 56 2 3 2" xfId="13058"/>
    <cellStyle name="Comma 56 2 3 2 2" xfId="44048"/>
    <cellStyle name="Comma 56 2 3 3" xfId="34362"/>
    <cellStyle name="Comma 56 2 3 4" xfId="24405"/>
    <cellStyle name="Comma 56 2 4" xfId="10258"/>
    <cellStyle name="Comma 56 2 4 2" xfId="46611"/>
    <cellStyle name="Comma 56 2 4 3" xfId="36925"/>
    <cellStyle name="Comma 56 2 4 4" xfId="27238"/>
    <cellStyle name="Comma 56 2 5" xfId="38406"/>
    <cellStyle name="Comma 56 2 6" xfId="28720"/>
    <cellStyle name="Comma 56 2 7" xfId="48095"/>
    <cellStyle name="Comma 56 2 8" xfId="50898"/>
    <cellStyle name="Comma 56 2 9" xfId="18664"/>
    <cellStyle name="Comma 56 3" xfId="6419"/>
    <cellStyle name="Comma 56 3 2" xfId="14826"/>
    <cellStyle name="Comma 56 3 2 2" xfId="40171"/>
    <cellStyle name="Comma 56 3 3" xfId="30485"/>
    <cellStyle name="Comma 56 3 4" xfId="20428"/>
    <cellStyle name="Comma 56 3 5" xfId="55685"/>
    <cellStyle name="Comma 56 4" xfId="3614"/>
    <cellStyle name="Comma 56 4 2" xfId="12022"/>
    <cellStyle name="Comma 56 4 2 2" xfId="44047"/>
    <cellStyle name="Comma 56 4 3" xfId="34361"/>
    <cellStyle name="Comma 56 4 4" xfId="24404"/>
    <cellStyle name="Comma 56 5" xfId="9223"/>
    <cellStyle name="Comma 56 5 2" xfId="45411"/>
    <cellStyle name="Comma 56 5 3" xfId="35725"/>
    <cellStyle name="Comma 56 5 4" xfId="26021"/>
    <cellStyle name="Comma 56 6" xfId="37371"/>
    <cellStyle name="Comma 56 7" xfId="27685"/>
    <cellStyle name="Comma 56 8" xfId="47058"/>
    <cellStyle name="Comma 56 9" xfId="49863"/>
    <cellStyle name="Comma 57" xfId="1803"/>
    <cellStyle name="Comma 57 10" xfId="53924"/>
    <cellStyle name="Comma 57 2" xfId="7458"/>
    <cellStyle name="Comma 57 2 2" xfId="15865"/>
    <cellStyle name="Comma 57 2 2 2" xfId="44050"/>
    <cellStyle name="Comma 57 2 2 3" xfId="34364"/>
    <cellStyle name="Comma 57 2 2 4" xfId="24407"/>
    <cellStyle name="Comma 57 2 3" xfId="27241"/>
    <cellStyle name="Comma 57 2 3 2" xfId="46614"/>
    <cellStyle name="Comma 57 2 3 3" xfId="36928"/>
    <cellStyle name="Comma 57 2 4" xfId="41210"/>
    <cellStyle name="Comma 57 2 5" xfId="31524"/>
    <cellStyle name="Comma 57 2 6" xfId="21467"/>
    <cellStyle name="Comma 57 2 7" xfId="56724"/>
    <cellStyle name="Comma 57 3" xfId="4653"/>
    <cellStyle name="Comma 57 3 2" xfId="13061"/>
    <cellStyle name="Comma 57 3 2 2" xfId="44049"/>
    <cellStyle name="Comma 57 3 3" xfId="34363"/>
    <cellStyle name="Comma 57 3 4" xfId="24406"/>
    <cellStyle name="Comma 57 4" xfId="10261"/>
    <cellStyle name="Comma 57 4 2" xfId="45414"/>
    <cellStyle name="Comma 57 4 3" xfId="35728"/>
    <cellStyle name="Comma 57 4 4" xfId="26029"/>
    <cellStyle name="Comma 57 5" xfId="38409"/>
    <cellStyle name="Comma 57 6" xfId="28723"/>
    <cellStyle name="Comma 57 7" xfId="48098"/>
    <cellStyle name="Comma 57 8" xfId="50901"/>
    <cellStyle name="Comma 57 9" xfId="18667"/>
    <cellStyle name="Comma 58" xfId="844"/>
    <cellStyle name="Comma 58 10" xfId="53049"/>
    <cellStyle name="Comma 58 2" xfId="6583"/>
    <cellStyle name="Comma 58 2 2" xfId="14990"/>
    <cellStyle name="Comma 58 2 2 2" xfId="44052"/>
    <cellStyle name="Comma 58 2 2 3" xfId="34366"/>
    <cellStyle name="Comma 58 2 2 4" xfId="24409"/>
    <cellStyle name="Comma 58 2 3" xfId="27245"/>
    <cellStyle name="Comma 58 2 3 2" xfId="46618"/>
    <cellStyle name="Comma 58 2 3 3" xfId="36932"/>
    <cellStyle name="Comma 58 2 4" xfId="40335"/>
    <cellStyle name="Comma 58 2 5" xfId="30649"/>
    <cellStyle name="Comma 58 2 6" xfId="20592"/>
    <cellStyle name="Comma 58 2 7" xfId="55849"/>
    <cellStyle name="Comma 58 3" xfId="3778"/>
    <cellStyle name="Comma 58 3 2" xfId="12186"/>
    <cellStyle name="Comma 58 3 2 2" xfId="44051"/>
    <cellStyle name="Comma 58 3 3" xfId="34365"/>
    <cellStyle name="Comma 58 3 4" xfId="24408"/>
    <cellStyle name="Comma 58 4" xfId="9386"/>
    <cellStyle name="Comma 58 4 2" xfId="45418"/>
    <cellStyle name="Comma 58 4 3" xfId="35732"/>
    <cellStyle name="Comma 58 4 4" xfId="26036"/>
    <cellStyle name="Comma 58 5" xfId="37534"/>
    <cellStyle name="Comma 58 6" xfId="27848"/>
    <cellStyle name="Comma 58 7" xfId="47223"/>
    <cellStyle name="Comma 58 8" xfId="50026"/>
    <cellStyle name="Comma 58 9" xfId="17792"/>
    <cellStyle name="Comma 59" xfId="1805"/>
    <cellStyle name="Comma 59 10" xfId="53925"/>
    <cellStyle name="Comma 59 2" xfId="7459"/>
    <cellStyle name="Comma 59 2 2" xfId="15866"/>
    <cellStyle name="Comma 59 2 2 2" xfId="44054"/>
    <cellStyle name="Comma 59 2 2 3" xfId="34368"/>
    <cellStyle name="Comma 59 2 2 4" xfId="24411"/>
    <cellStyle name="Comma 59 2 3" xfId="27247"/>
    <cellStyle name="Comma 59 2 3 2" xfId="46620"/>
    <cellStyle name="Comma 59 2 3 3" xfId="36934"/>
    <cellStyle name="Comma 59 2 4" xfId="41211"/>
    <cellStyle name="Comma 59 2 5" xfId="31525"/>
    <cellStyle name="Comma 59 2 6" xfId="21468"/>
    <cellStyle name="Comma 59 2 7" xfId="56725"/>
    <cellStyle name="Comma 59 3" xfId="4654"/>
    <cellStyle name="Comma 59 3 2" xfId="13062"/>
    <cellStyle name="Comma 59 3 2 2" xfId="44053"/>
    <cellStyle name="Comma 59 3 3" xfId="34367"/>
    <cellStyle name="Comma 59 3 4" xfId="24410"/>
    <cellStyle name="Comma 59 4" xfId="10262"/>
    <cellStyle name="Comma 59 4 2" xfId="45420"/>
    <cellStyle name="Comma 59 4 3" xfId="35734"/>
    <cellStyle name="Comma 59 4 4" xfId="26040"/>
    <cellStyle name="Comma 59 5" xfId="38410"/>
    <cellStyle name="Comma 59 6" xfId="28724"/>
    <cellStyle name="Comma 59 7" xfId="48099"/>
    <cellStyle name="Comma 59 8" xfId="50902"/>
    <cellStyle name="Comma 59 9" xfId="18668"/>
    <cellStyle name="Comma 6" xfId="517"/>
    <cellStyle name="Comma 6 10" xfId="6393"/>
    <cellStyle name="Comma 6 10 2" xfId="14800"/>
    <cellStyle name="Comma 6 10 2 2" xfId="40145"/>
    <cellStyle name="Comma 6 10 3" xfId="30459"/>
    <cellStyle name="Comma 6 10 4" xfId="20402"/>
    <cellStyle name="Comma 6 10 5" xfId="55659"/>
    <cellStyle name="Comma 6 11" xfId="3588"/>
    <cellStyle name="Comma 6 11 2" xfId="11996"/>
    <cellStyle name="Comma 6 11 2 2" xfId="42756"/>
    <cellStyle name="Comma 6 11 3" xfId="33070"/>
    <cellStyle name="Comma 6 11 4" xfId="23013"/>
    <cellStyle name="Comma 6 12" xfId="9197"/>
    <cellStyle name="Comma 6 12 2" xfId="43081"/>
    <cellStyle name="Comma 6 12 3" xfId="33395"/>
    <cellStyle name="Comma 6 12 4" xfId="23339"/>
    <cellStyle name="Comma 6 13" xfId="25155"/>
    <cellStyle name="Comma 6 13 2" xfId="44551"/>
    <cellStyle name="Comma 6 13 3" xfId="34865"/>
    <cellStyle name="Comma 6 14" xfId="37345"/>
    <cellStyle name="Comma 6 15" xfId="27659"/>
    <cellStyle name="Comma 6 16" xfId="47032"/>
    <cellStyle name="Comma 6 17" xfId="49837"/>
    <cellStyle name="Comma 6 18" xfId="17603"/>
    <cellStyle name="Comma 6 19" xfId="52444"/>
    <cellStyle name="Comma 6 2" xfId="518"/>
    <cellStyle name="Comma 6 2 10" xfId="47033"/>
    <cellStyle name="Comma 6 2 11" xfId="49838"/>
    <cellStyle name="Comma 6 2 12" xfId="17604"/>
    <cellStyle name="Comma 6 2 13" xfId="52861"/>
    <cellStyle name="Comma 6 2 2" xfId="1738"/>
    <cellStyle name="Comma 6 2 2 10" xfId="53898"/>
    <cellStyle name="Comma 6 2 2 2" xfId="7432"/>
    <cellStyle name="Comma 6 2 2 2 2" xfId="15839"/>
    <cellStyle name="Comma 6 2 2 2 2 2" xfId="46351"/>
    <cellStyle name="Comma 6 2 2 2 2 3" xfId="36665"/>
    <cellStyle name="Comma 6 2 2 2 2 4" xfId="26978"/>
    <cellStyle name="Comma 6 2 2 2 3" xfId="41184"/>
    <cellStyle name="Comma 6 2 2 2 4" xfId="31498"/>
    <cellStyle name="Comma 6 2 2 2 5" xfId="21441"/>
    <cellStyle name="Comma 6 2 2 2 6" xfId="56698"/>
    <cellStyle name="Comma 6 2 2 3" xfId="4627"/>
    <cellStyle name="Comma 6 2 2 3 2" xfId="13035"/>
    <cellStyle name="Comma 6 2 2 3 2 2" xfId="44055"/>
    <cellStyle name="Comma 6 2 2 3 3" xfId="34369"/>
    <cellStyle name="Comma 6 2 2 3 4" xfId="24412"/>
    <cellStyle name="Comma 6 2 2 4" xfId="10235"/>
    <cellStyle name="Comma 6 2 2 4 2" xfId="45151"/>
    <cellStyle name="Comma 6 2 2 4 3" xfId="35465"/>
    <cellStyle name="Comma 6 2 2 4 4" xfId="25760"/>
    <cellStyle name="Comma 6 2 2 5" xfId="38383"/>
    <cellStyle name="Comma 6 2 2 6" xfId="28697"/>
    <cellStyle name="Comma 6 2 2 7" xfId="48072"/>
    <cellStyle name="Comma 6 2 2 8" xfId="50875"/>
    <cellStyle name="Comma 6 2 2 9" xfId="18641"/>
    <cellStyle name="Comma 6 2 3" xfId="2208"/>
    <cellStyle name="Comma 6 2 3 10" xfId="54328"/>
    <cellStyle name="Comma 6 2 3 2" xfId="7862"/>
    <cellStyle name="Comma 6 2 3 2 2" xfId="16269"/>
    <cellStyle name="Comma 6 2 3 2 2 2" xfId="41614"/>
    <cellStyle name="Comma 6 2 3 2 3" xfId="31928"/>
    <cellStyle name="Comma 6 2 3 2 4" xfId="21871"/>
    <cellStyle name="Comma 6 2 3 2 5" xfId="57128"/>
    <cellStyle name="Comma 6 2 3 3" xfId="5057"/>
    <cellStyle name="Comma 6 2 3 3 2" xfId="13465"/>
    <cellStyle name="Comma 6 2 3 3 2 2" xfId="44056"/>
    <cellStyle name="Comma 6 2 3 3 3" xfId="34370"/>
    <cellStyle name="Comma 6 2 3 3 4" xfId="24413"/>
    <cellStyle name="Comma 6 2 3 4" xfId="10665"/>
    <cellStyle name="Comma 6 2 3 4 2" xfId="45759"/>
    <cellStyle name="Comma 6 2 3 4 3" xfId="36073"/>
    <cellStyle name="Comma 6 2 3 4 4" xfId="26385"/>
    <cellStyle name="Comma 6 2 3 5" xfId="38813"/>
    <cellStyle name="Comma 6 2 3 6" xfId="29127"/>
    <cellStyle name="Comma 6 2 3 7" xfId="48502"/>
    <cellStyle name="Comma 6 2 3 8" xfId="51305"/>
    <cellStyle name="Comma 6 2 3 9" xfId="19071"/>
    <cellStyle name="Comma 6 2 4" xfId="2700"/>
    <cellStyle name="Comma 6 2 4 2" xfId="8323"/>
    <cellStyle name="Comma 6 2 4 2 2" xfId="16730"/>
    <cellStyle name="Comma 6 2 4 2 2 2" xfId="42075"/>
    <cellStyle name="Comma 6 2 4 2 3" xfId="32389"/>
    <cellStyle name="Comma 6 2 4 2 4" xfId="22332"/>
    <cellStyle name="Comma 6 2 4 2 5" xfId="57589"/>
    <cellStyle name="Comma 6 2 4 3" xfId="5518"/>
    <cellStyle name="Comma 6 2 4 3 2" xfId="13926"/>
    <cellStyle name="Comma 6 2 4 3 3" xfId="39271"/>
    <cellStyle name="Comma 6 2 4 4" xfId="11123"/>
    <cellStyle name="Comma 6 2 4 4 2" xfId="29585"/>
    <cellStyle name="Comma 6 2 4 5" xfId="48961"/>
    <cellStyle name="Comma 6 2 4 6" xfId="51763"/>
    <cellStyle name="Comma 6 2 4 7" xfId="19529"/>
    <cellStyle name="Comma 6 2 4 8" xfId="54786"/>
    <cellStyle name="Comma 6 2 5" xfId="3128"/>
    <cellStyle name="Comma 6 2 5 2" xfId="8751"/>
    <cellStyle name="Comma 6 2 5 2 2" xfId="17158"/>
    <cellStyle name="Comma 6 2 5 2 2 2" xfId="42503"/>
    <cellStyle name="Comma 6 2 5 2 3" xfId="32817"/>
    <cellStyle name="Comma 6 2 5 2 4" xfId="22760"/>
    <cellStyle name="Comma 6 2 5 2 5" xfId="58017"/>
    <cellStyle name="Comma 6 2 5 3" xfId="5946"/>
    <cellStyle name="Comma 6 2 5 3 2" xfId="14354"/>
    <cellStyle name="Comma 6 2 5 3 3" xfId="39699"/>
    <cellStyle name="Comma 6 2 5 4" xfId="11551"/>
    <cellStyle name="Comma 6 2 5 4 2" xfId="30013"/>
    <cellStyle name="Comma 6 2 5 5" xfId="49389"/>
    <cellStyle name="Comma 6 2 5 6" xfId="52191"/>
    <cellStyle name="Comma 6 2 5 7" xfId="19957"/>
    <cellStyle name="Comma 6 2 5 8" xfId="55214"/>
    <cellStyle name="Comma 6 2 6" xfId="6394"/>
    <cellStyle name="Comma 6 2 6 2" xfId="14801"/>
    <cellStyle name="Comma 6 2 6 2 2" xfId="40146"/>
    <cellStyle name="Comma 6 2 6 3" xfId="30460"/>
    <cellStyle name="Comma 6 2 6 4" xfId="20403"/>
    <cellStyle name="Comma 6 2 6 5" xfId="55660"/>
    <cellStyle name="Comma 6 2 7" xfId="3589"/>
    <cellStyle name="Comma 6 2 7 2" xfId="11997"/>
    <cellStyle name="Comma 6 2 7 2 2" xfId="44552"/>
    <cellStyle name="Comma 6 2 7 3" xfId="34866"/>
    <cellStyle name="Comma 6 2 7 4" xfId="25156"/>
    <cellStyle name="Comma 6 2 8" xfId="9198"/>
    <cellStyle name="Comma 6 2 8 2" xfId="37346"/>
    <cellStyle name="Comma 6 2 9" xfId="27660"/>
    <cellStyle name="Comma 6 20" xfId="52860"/>
    <cellStyle name="Comma 6 3" xfId="1737"/>
    <cellStyle name="Comma 6 3 10" xfId="48071"/>
    <cellStyle name="Comma 6 3 11" xfId="50874"/>
    <cellStyle name="Comma 6 3 12" xfId="18640"/>
    <cellStyle name="Comma 6 3 13" xfId="53897"/>
    <cellStyle name="Comma 6 3 2" xfId="2207"/>
    <cellStyle name="Comma 6 3 2 10" xfId="54327"/>
    <cellStyle name="Comma 6 3 2 2" xfId="7861"/>
    <cellStyle name="Comma 6 3 2 2 2" xfId="16268"/>
    <cellStyle name="Comma 6 3 2 2 2 2" xfId="46594"/>
    <cellStyle name="Comma 6 3 2 2 2 3" xfId="36908"/>
    <cellStyle name="Comma 6 3 2 2 2 4" xfId="27221"/>
    <cellStyle name="Comma 6 3 2 2 3" xfId="41613"/>
    <cellStyle name="Comma 6 3 2 2 4" xfId="31927"/>
    <cellStyle name="Comma 6 3 2 2 5" xfId="21870"/>
    <cellStyle name="Comma 6 3 2 2 6" xfId="57127"/>
    <cellStyle name="Comma 6 3 2 3" xfId="5056"/>
    <cellStyle name="Comma 6 3 2 3 2" xfId="13464"/>
    <cellStyle name="Comma 6 3 2 3 2 2" xfId="44058"/>
    <cellStyle name="Comma 6 3 2 3 3" xfId="34372"/>
    <cellStyle name="Comma 6 3 2 3 4" xfId="24415"/>
    <cellStyle name="Comma 6 3 2 4" xfId="10664"/>
    <cellStyle name="Comma 6 3 2 4 2" xfId="45394"/>
    <cellStyle name="Comma 6 3 2 4 3" xfId="35708"/>
    <cellStyle name="Comma 6 3 2 4 4" xfId="26004"/>
    <cellStyle name="Comma 6 3 2 5" xfId="38812"/>
    <cellStyle name="Comma 6 3 2 6" xfId="29126"/>
    <cellStyle name="Comma 6 3 2 7" xfId="48501"/>
    <cellStyle name="Comma 6 3 2 8" xfId="51304"/>
    <cellStyle name="Comma 6 3 2 9" xfId="19070"/>
    <cellStyle name="Comma 6 3 3" xfId="2699"/>
    <cellStyle name="Comma 6 3 3 10" xfId="54785"/>
    <cellStyle name="Comma 6 3 3 2" xfId="8322"/>
    <cellStyle name="Comma 6 3 3 2 2" xfId="16729"/>
    <cellStyle name="Comma 6 3 3 2 2 2" xfId="42074"/>
    <cellStyle name="Comma 6 3 3 2 3" xfId="32388"/>
    <cellStyle name="Comma 6 3 3 2 4" xfId="22331"/>
    <cellStyle name="Comma 6 3 3 2 5" xfId="57588"/>
    <cellStyle name="Comma 6 3 3 3" xfId="5517"/>
    <cellStyle name="Comma 6 3 3 3 2" xfId="13925"/>
    <cellStyle name="Comma 6 3 3 3 2 2" xfId="44059"/>
    <cellStyle name="Comma 6 3 3 3 3" xfId="34373"/>
    <cellStyle name="Comma 6 3 3 3 4" xfId="24416"/>
    <cellStyle name="Comma 6 3 3 4" xfId="11122"/>
    <cellStyle name="Comma 6 3 3 4 2" xfId="46001"/>
    <cellStyle name="Comma 6 3 3 4 3" xfId="36315"/>
    <cellStyle name="Comma 6 3 3 4 4" xfId="26627"/>
    <cellStyle name="Comma 6 3 3 5" xfId="39270"/>
    <cellStyle name="Comma 6 3 3 6" xfId="29584"/>
    <cellStyle name="Comma 6 3 3 7" xfId="48960"/>
    <cellStyle name="Comma 6 3 3 8" xfId="51762"/>
    <cellStyle name="Comma 6 3 3 9" xfId="19528"/>
    <cellStyle name="Comma 6 3 4" xfId="3127"/>
    <cellStyle name="Comma 6 3 4 2" xfId="8750"/>
    <cellStyle name="Comma 6 3 4 2 2" xfId="17157"/>
    <cellStyle name="Comma 6 3 4 2 2 2" xfId="42502"/>
    <cellStyle name="Comma 6 3 4 2 3" xfId="32816"/>
    <cellStyle name="Comma 6 3 4 2 4" xfId="22759"/>
    <cellStyle name="Comma 6 3 4 2 5" xfId="58016"/>
    <cellStyle name="Comma 6 3 4 3" xfId="5945"/>
    <cellStyle name="Comma 6 3 4 3 2" xfId="14353"/>
    <cellStyle name="Comma 6 3 4 3 3" xfId="39698"/>
    <cellStyle name="Comma 6 3 4 4" xfId="11550"/>
    <cellStyle name="Comma 6 3 4 4 2" xfId="30012"/>
    <cellStyle name="Comma 6 3 4 5" xfId="49388"/>
    <cellStyle name="Comma 6 3 4 6" xfId="52190"/>
    <cellStyle name="Comma 6 3 4 7" xfId="19956"/>
    <cellStyle name="Comma 6 3 4 8" xfId="55213"/>
    <cellStyle name="Comma 6 3 5" xfId="7431"/>
    <cellStyle name="Comma 6 3 5 2" xfId="15838"/>
    <cellStyle name="Comma 6 3 5 2 2" xfId="41183"/>
    <cellStyle name="Comma 6 3 5 3" xfId="31497"/>
    <cellStyle name="Comma 6 3 5 4" xfId="21440"/>
    <cellStyle name="Comma 6 3 5 5" xfId="56697"/>
    <cellStyle name="Comma 6 3 6" xfId="4626"/>
    <cellStyle name="Comma 6 3 6 2" xfId="13034"/>
    <cellStyle name="Comma 6 3 6 2 2" xfId="44057"/>
    <cellStyle name="Comma 6 3 6 3" xfId="34371"/>
    <cellStyle name="Comma 6 3 6 4" xfId="24414"/>
    <cellStyle name="Comma 6 3 7" xfId="10234"/>
    <cellStyle name="Comma 6 3 7 2" xfId="44801"/>
    <cellStyle name="Comma 6 3 7 3" xfId="35115"/>
    <cellStyle name="Comma 6 3 7 4" xfId="25406"/>
    <cellStyle name="Comma 6 3 8" xfId="38382"/>
    <cellStyle name="Comma 6 3 9" xfId="28696"/>
    <cellStyle name="Comma 6 4" xfId="1380"/>
    <cellStyle name="Comma 6 4 10" xfId="47745"/>
    <cellStyle name="Comma 6 4 11" xfId="50548"/>
    <cellStyle name="Comma 6 4 12" xfId="18314"/>
    <cellStyle name="Comma 6 4 13" xfId="53571"/>
    <cellStyle name="Comma 6 4 2" xfId="1881"/>
    <cellStyle name="Comma 6 4 2 10" xfId="54001"/>
    <cellStyle name="Comma 6 4 2 2" xfId="7535"/>
    <cellStyle name="Comma 6 4 2 2 2" xfId="15942"/>
    <cellStyle name="Comma 6 4 2 2 2 2" xfId="41287"/>
    <cellStyle name="Comma 6 4 2 2 3" xfId="31601"/>
    <cellStyle name="Comma 6 4 2 2 4" xfId="21544"/>
    <cellStyle name="Comma 6 4 2 2 5" xfId="56801"/>
    <cellStyle name="Comma 6 4 2 3" xfId="4730"/>
    <cellStyle name="Comma 6 4 2 3 2" xfId="13138"/>
    <cellStyle name="Comma 6 4 2 3 2 2" xfId="44061"/>
    <cellStyle name="Comma 6 4 2 3 3" xfId="34375"/>
    <cellStyle name="Comma 6 4 2 3 4" xfId="24418"/>
    <cellStyle name="Comma 6 4 2 4" xfId="10338"/>
    <cellStyle name="Comma 6 4 2 4 2" xfId="46350"/>
    <cellStyle name="Comma 6 4 2 4 3" xfId="36664"/>
    <cellStyle name="Comma 6 4 2 4 4" xfId="26977"/>
    <cellStyle name="Comma 6 4 2 5" xfId="38486"/>
    <cellStyle name="Comma 6 4 2 6" xfId="28800"/>
    <cellStyle name="Comma 6 4 2 7" xfId="48175"/>
    <cellStyle name="Comma 6 4 2 8" xfId="50978"/>
    <cellStyle name="Comma 6 4 2 9" xfId="18744"/>
    <cellStyle name="Comma 6 4 3" xfId="2373"/>
    <cellStyle name="Comma 6 4 3 2" xfId="7996"/>
    <cellStyle name="Comma 6 4 3 2 2" xfId="16403"/>
    <cellStyle name="Comma 6 4 3 2 2 2" xfId="41748"/>
    <cellStyle name="Comma 6 4 3 2 3" xfId="32062"/>
    <cellStyle name="Comma 6 4 3 2 4" xfId="22005"/>
    <cellStyle name="Comma 6 4 3 2 5" xfId="57262"/>
    <cellStyle name="Comma 6 4 3 3" xfId="5191"/>
    <cellStyle name="Comma 6 4 3 3 2" xfId="13599"/>
    <cellStyle name="Comma 6 4 3 3 3" xfId="38944"/>
    <cellStyle name="Comma 6 4 3 4" xfId="10796"/>
    <cellStyle name="Comma 6 4 3 4 2" xfId="29258"/>
    <cellStyle name="Comma 6 4 3 5" xfId="48634"/>
    <cellStyle name="Comma 6 4 3 6" xfId="51436"/>
    <cellStyle name="Comma 6 4 3 7" xfId="19202"/>
    <cellStyle name="Comma 6 4 3 8" xfId="54459"/>
    <cellStyle name="Comma 6 4 4" xfId="2801"/>
    <cellStyle name="Comma 6 4 4 2" xfId="8424"/>
    <cellStyle name="Comma 6 4 4 2 2" xfId="16831"/>
    <cellStyle name="Comma 6 4 4 2 2 2" xfId="42176"/>
    <cellStyle name="Comma 6 4 4 2 3" xfId="32490"/>
    <cellStyle name="Comma 6 4 4 2 4" xfId="22433"/>
    <cellStyle name="Comma 6 4 4 2 5" xfId="57690"/>
    <cellStyle name="Comma 6 4 4 3" xfId="5619"/>
    <cellStyle name="Comma 6 4 4 3 2" xfId="14027"/>
    <cellStyle name="Comma 6 4 4 3 3" xfId="39372"/>
    <cellStyle name="Comma 6 4 4 4" xfId="11224"/>
    <cellStyle name="Comma 6 4 4 4 2" xfId="29686"/>
    <cellStyle name="Comma 6 4 4 5" xfId="49062"/>
    <cellStyle name="Comma 6 4 4 6" xfId="51864"/>
    <cellStyle name="Comma 6 4 4 7" xfId="19630"/>
    <cellStyle name="Comma 6 4 4 8" xfId="54887"/>
    <cellStyle name="Comma 6 4 5" xfId="7105"/>
    <cellStyle name="Comma 6 4 5 2" xfId="15512"/>
    <cellStyle name="Comma 6 4 5 2 2" xfId="40857"/>
    <cellStyle name="Comma 6 4 5 3" xfId="31171"/>
    <cellStyle name="Comma 6 4 5 4" xfId="21114"/>
    <cellStyle name="Comma 6 4 5 5" xfId="56371"/>
    <cellStyle name="Comma 6 4 6" xfId="4300"/>
    <cellStyle name="Comma 6 4 6 2" xfId="12708"/>
    <cellStyle name="Comma 6 4 6 2 2" xfId="44060"/>
    <cellStyle name="Comma 6 4 6 3" xfId="34374"/>
    <cellStyle name="Comma 6 4 6 4" xfId="24417"/>
    <cellStyle name="Comma 6 4 7" xfId="9908"/>
    <cellStyle name="Comma 6 4 7 2" xfId="45150"/>
    <cellStyle name="Comma 6 4 7 3" xfId="35464"/>
    <cellStyle name="Comma 6 4 7 4" xfId="25759"/>
    <cellStyle name="Comma 6 4 8" xfId="38056"/>
    <cellStyle name="Comma 6 4 9" xfId="28370"/>
    <cellStyle name="Comma 6 5" xfId="1322"/>
    <cellStyle name="Comma 6 5 10" xfId="53520"/>
    <cellStyle name="Comma 6 5 2" xfId="7054"/>
    <cellStyle name="Comma 6 5 2 2" xfId="15461"/>
    <cellStyle name="Comma 6 5 2 2 2" xfId="44063"/>
    <cellStyle name="Comma 6 5 2 2 3" xfId="34377"/>
    <cellStyle name="Comma 6 5 2 2 4" xfId="24420"/>
    <cellStyle name="Comma 6 5 2 3" xfId="40806"/>
    <cellStyle name="Comma 6 5 2 4" xfId="31120"/>
    <cellStyle name="Comma 6 5 2 5" xfId="21063"/>
    <cellStyle name="Comma 6 5 2 6" xfId="56320"/>
    <cellStyle name="Comma 6 5 3" xfId="4249"/>
    <cellStyle name="Comma 6 5 3 2" xfId="12657"/>
    <cellStyle name="Comma 6 5 3 2 2" xfId="44062"/>
    <cellStyle name="Comma 6 5 3 3" xfId="34376"/>
    <cellStyle name="Comma 6 5 3 4" xfId="24419"/>
    <cellStyle name="Comma 6 5 4" xfId="9857"/>
    <cellStyle name="Comma 6 5 4 2" xfId="45758"/>
    <cellStyle name="Comma 6 5 4 3" xfId="36072"/>
    <cellStyle name="Comma 6 5 4 4" xfId="26384"/>
    <cellStyle name="Comma 6 5 5" xfId="38005"/>
    <cellStyle name="Comma 6 5 6" xfId="28319"/>
    <cellStyle name="Comma 6 5 7" xfId="47694"/>
    <cellStyle name="Comma 6 5 8" xfId="50497"/>
    <cellStyle name="Comma 6 5 9" xfId="18263"/>
    <cellStyle name="Comma 6 6" xfId="1114"/>
    <cellStyle name="Comma 6 6 2" xfId="6853"/>
    <cellStyle name="Comma 6 6 2 2" xfId="15260"/>
    <cellStyle name="Comma 6 6 2 2 2" xfId="40605"/>
    <cellStyle name="Comma 6 6 2 3" xfId="30919"/>
    <cellStyle name="Comma 6 6 2 4" xfId="20862"/>
    <cellStyle name="Comma 6 6 2 5" xfId="56119"/>
    <cellStyle name="Comma 6 6 3" xfId="4048"/>
    <cellStyle name="Comma 6 6 3 2" xfId="12456"/>
    <cellStyle name="Comma 6 6 3 2 2" xfId="44064"/>
    <cellStyle name="Comma 6 6 3 3" xfId="34378"/>
    <cellStyle name="Comma 6 6 3 4" xfId="24421"/>
    <cellStyle name="Comma 6 6 4" xfId="9656"/>
    <cellStyle name="Comma 6 6 4 2" xfId="37804"/>
    <cellStyle name="Comma 6 6 5" xfId="28118"/>
    <cellStyle name="Comma 6 6 6" xfId="47493"/>
    <cellStyle name="Comma 6 6 7" xfId="50296"/>
    <cellStyle name="Comma 6 6 8" xfId="18062"/>
    <cellStyle name="Comma 6 6 9" xfId="53319"/>
    <cellStyle name="Comma 6 7" xfId="1830"/>
    <cellStyle name="Comma 6 7 2" xfId="7484"/>
    <cellStyle name="Comma 6 7 2 2" xfId="15891"/>
    <cellStyle name="Comma 6 7 2 2 2" xfId="41236"/>
    <cellStyle name="Comma 6 7 2 3" xfId="31550"/>
    <cellStyle name="Comma 6 7 2 4" xfId="21493"/>
    <cellStyle name="Comma 6 7 2 5" xfId="56750"/>
    <cellStyle name="Comma 6 7 3" xfId="4679"/>
    <cellStyle name="Comma 6 7 3 2" xfId="13087"/>
    <cellStyle name="Comma 6 7 3 2 2" xfId="44065"/>
    <cellStyle name="Comma 6 7 3 3" xfId="34379"/>
    <cellStyle name="Comma 6 7 3 4" xfId="24422"/>
    <cellStyle name="Comma 6 7 4" xfId="10287"/>
    <cellStyle name="Comma 6 7 4 2" xfId="38435"/>
    <cellStyle name="Comma 6 7 5" xfId="28749"/>
    <cellStyle name="Comma 6 7 6" xfId="48124"/>
    <cellStyle name="Comma 6 7 7" xfId="50927"/>
    <cellStyle name="Comma 6 7 8" xfId="18693"/>
    <cellStyle name="Comma 6 7 9" xfId="53950"/>
    <cellStyle name="Comma 6 8" xfId="2322"/>
    <cellStyle name="Comma 6 8 2" xfId="7945"/>
    <cellStyle name="Comma 6 8 2 2" xfId="16352"/>
    <cellStyle name="Comma 6 8 2 2 2" xfId="41697"/>
    <cellStyle name="Comma 6 8 2 3" xfId="32011"/>
    <cellStyle name="Comma 6 8 2 4" xfId="21954"/>
    <cellStyle name="Comma 6 8 2 5" xfId="57211"/>
    <cellStyle name="Comma 6 8 3" xfId="5140"/>
    <cellStyle name="Comma 6 8 3 2" xfId="13548"/>
    <cellStyle name="Comma 6 8 3 2 2" xfId="44066"/>
    <cellStyle name="Comma 6 8 3 3" xfId="34380"/>
    <cellStyle name="Comma 6 8 3 4" xfId="24423"/>
    <cellStyle name="Comma 6 8 4" xfId="10745"/>
    <cellStyle name="Comma 6 8 4 2" xfId="38893"/>
    <cellStyle name="Comma 6 8 5" xfId="29207"/>
    <cellStyle name="Comma 6 8 6" xfId="48583"/>
    <cellStyle name="Comma 6 8 7" xfId="51385"/>
    <cellStyle name="Comma 6 8 8" xfId="19151"/>
    <cellStyle name="Comma 6 8 9" xfId="54408"/>
    <cellStyle name="Comma 6 9" xfId="2750"/>
    <cellStyle name="Comma 6 9 2" xfId="8373"/>
    <cellStyle name="Comma 6 9 2 2" xfId="16780"/>
    <cellStyle name="Comma 6 9 2 2 2" xfId="42125"/>
    <cellStyle name="Comma 6 9 2 3" xfId="32439"/>
    <cellStyle name="Comma 6 9 2 4" xfId="22382"/>
    <cellStyle name="Comma 6 9 2 5" xfId="57639"/>
    <cellStyle name="Comma 6 9 3" xfId="5568"/>
    <cellStyle name="Comma 6 9 3 2" xfId="13976"/>
    <cellStyle name="Comma 6 9 3 2 2" xfId="44067"/>
    <cellStyle name="Comma 6 9 3 3" xfId="34381"/>
    <cellStyle name="Comma 6 9 3 4" xfId="24424"/>
    <cellStyle name="Comma 6 9 4" xfId="11173"/>
    <cellStyle name="Comma 6 9 4 2" xfId="39321"/>
    <cellStyle name="Comma 6 9 5" xfId="29635"/>
    <cellStyle name="Comma 6 9 6" xfId="49011"/>
    <cellStyle name="Comma 6 9 7" xfId="51813"/>
    <cellStyle name="Comma 6 9 8" xfId="19579"/>
    <cellStyle name="Comma 6 9 9" xfId="54836"/>
    <cellStyle name="Comma 60" xfId="2297"/>
    <cellStyle name="Comma 60 10" xfId="54383"/>
    <cellStyle name="Comma 60 2" xfId="7920"/>
    <cellStyle name="Comma 60 2 2" xfId="16327"/>
    <cellStyle name="Comma 60 2 2 2" xfId="44069"/>
    <cellStyle name="Comma 60 2 2 3" xfId="34383"/>
    <cellStyle name="Comma 60 2 2 4" xfId="24426"/>
    <cellStyle name="Comma 60 2 3" xfId="27246"/>
    <cellStyle name="Comma 60 2 3 2" xfId="46619"/>
    <cellStyle name="Comma 60 2 3 3" xfId="36933"/>
    <cellStyle name="Comma 60 2 4" xfId="41672"/>
    <cellStyle name="Comma 60 2 5" xfId="31986"/>
    <cellStyle name="Comma 60 2 6" xfId="21929"/>
    <cellStyle name="Comma 60 2 7" xfId="57186"/>
    <cellStyle name="Comma 60 3" xfId="5115"/>
    <cellStyle name="Comma 60 3 2" xfId="13523"/>
    <cellStyle name="Comma 60 3 2 2" xfId="44068"/>
    <cellStyle name="Comma 60 3 3" xfId="34382"/>
    <cellStyle name="Comma 60 3 4" xfId="24425"/>
    <cellStyle name="Comma 60 4" xfId="10720"/>
    <cellStyle name="Comma 60 4 2" xfId="45419"/>
    <cellStyle name="Comma 60 4 3" xfId="35733"/>
    <cellStyle name="Comma 60 4 4" xfId="26039"/>
    <cellStyle name="Comma 60 5" xfId="38868"/>
    <cellStyle name="Comma 60 6" xfId="29182"/>
    <cellStyle name="Comma 60 7" xfId="48558"/>
    <cellStyle name="Comma 60 8" xfId="51360"/>
    <cellStyle name="Comma 60 9" xfId="19126"/>
    <cellStyle name="Comma 61" xfId="2725"/>
    <cellStyle name="Comma 61 10" xfId="54811"/>
    <cellStyle name="Comma 61 2" xfId="8348"/>
    <cellStyle name="Comma 61 2 2" xfId="16755"/>
    <cellStyle name="Comma 61 2 2 2" xfId="44071"/>
    <cellStyle name="Comma 61 2 2 3" xfId="34385"/>
    <cellStyle name="Comma 61 2 2 4" xfId="24428"/>
    <cellStyle name="Comma 61 2 3" xfId="27243"/>
    <cellStyle name="Comma 61 2 3 2" xfId="46616"/>
    <cellStyle name="Comma 61 2 3 3" xfId="36930"/>
    <cellStyle name="Comma 61 2 4" xfId="42100"/>
    <cellStyle name="Comma 61 2 5" xfId="32414"/>
    <cellStyle name="Comma 61 2 6" xfId="22357"/>
    <cellStyle name="Comma 61 2 7" xfId="57614"/>
    <cellStyle name="Comma 61 3" xfId="5543"/>
    <cellStyle name="Comma 61 3 2" xfId="13951"/>
    <cellStyle name="Comma 61 3 2 2" xfId="44070"/>
    <cellStyle name="Comma 61 3 3" xfId="34384"/>
    <cellStyle name="Comma 61 3 4" xfId="24427"/>
    <cellStyle name="Comma 61 4" xfId="11148"/>
    <cellStyle name="Comma 61 4 2" xfId="45416"/>
    <cellStyle name="Comma 61 4 3" xfId="35730"/>
    <cellStyle name="Comma 61 4 4" xfId="26032"/>
    <cellStyle name="Comma 61 5" xfId="39296"/>
    <cellStyle name="Comma 61 6" xfId="29610"/>
    <cellStyle name="Comma 61 7" xfId="48986"/>
    <cellStyle name="Comma 61 8" xfId="51788"/>
    <cellStyle name="Comma 61 9" xfId="19554"/>
    <cellStyle name="Comma 62" xfId="3162"/>
    <cellStyle name="Comma 62 10" xfId="55248"/>
    <cellStyle name="Comma 62 2" xfId="8785"/>
    <cellStyle name="Comma 62 2 2" xfId="17192"/>
    <cellStyle name="Comma 62 2 2 2" xfId="44073"/>
    <cellStyle name="Comma 62 2 2 3" xfId="34387"/>
    <cellStyle name="Comma 62 2 2 4" xfId="24430"/>
    <cellStyle name="Comma 62 2 3" xfId="27244"/>
    <cellStyle name="Comma 62 2 3 2" xfId="46617"/>
    <cellStyle name="Comma 62 2 3 3" xfId="36931"/>
    <cellStyle name="Comma 62 2 4" xfId="42537"/>
    <cellStyle name="Comma 62 2 5" xfId="32851"/>
    <cellStyle name="Comma 62 2 6" xfId="22794"/>
    <cellStyle name="Comma 62 2 7" xfId="58051"/>
    <cellStyle name="Comma 62 3" xfId="5980"/>
    <cellStyle name="Comma 62 3 2" xfId="14388"/>
    <cellStyle name="Comma 62 3 2 2" xfId="44072"/>
    <cellStyle name="Comma 62 3 3" xfId="34386"/>
    <cellStyle name="Comma 62 3 4" xfId="24429"/>
    <cellStyle name="Comma 62 4" xfId="11585"/>
    <cellStyle name="Comma 62 4 2" xfId="45417"/>
    <cellStyle name="Comma 62 4 3" xfId="35731"/>
    <cellStyle name="Comma 62 4 4" xfId="26033"/>
    <cellStyle name="Comma 62 5" xfId="39733"/>
    <cellStyle name="Comma 62 6" xfId="30047"/>
    <cellStyle name="Comma 62 7" xfId="49423"/>
    <cellStyle name="Comma 62 8" xfId="52225"/>
    <cellStyle name="Comma 62 9" xfId="19991"/>
    <cellStyle name="Comma 63" xfId="5988"/>
    <cellStyle name="Comma 63 2" xfId="14395"/>
    <cellStyle name="Comma 63 2 2" xfId="27251"/>
    <cellStyle name="Comma 63 2 2 2" xfId="46624"/>
    <cellStyle name="Comma 63 2 2 3" xfId="36938"/>
    <cellStyle name="Comma 63 2 3" xfId="44075"/>
    <cellStyle name="Comma 63 2 4" xfId="34389"/>
    <cellStyle name="Comma 63 2 5" xfId="24432"/>
    <cellStyle name="Comma 63 3" xfId="24431"/>
    <cellStyle name="Comma 63 3 2" xfId="44074"/>
    <cellStyle name="Comma 63 3 3" xfId="34388"/>
    <cellStyle name="Comma 63 4" xfId="26048"/>
    <cellStyle name="Comma 63 4 2" xfId="45424"/>
    <cellStyle name="Comma 63 4 3" xfId="35738"/>
    <cellStyle name="Comma 63 5" xfId="39740"/>
    <cellStyle name="Comma 63 6" xfId="30054"/>
    <cellStyle name="Comma 63 7" xfId="19997"/>
    <cellStyle name="Comma 63 8" xfId="55254"/>
    <cellStyle name="Comma 64" xfId="7912"/>
    <cellStyle name="Comma 64 2" xfId="16319"/>
    <cellStyle name="Comma 64 2 2" xfId="27253"/>
    <cellStyle name="Comma 64 2 2 2" xfId="46626"/>
    <cellStyle name="Comma 64 2 2 3" xfId="36940"/>
    <cellStyle name="Comma 64 2 3" xfId="44077"/>
    <cellStyle name="Comma 64 2 4" xfId="34391"/>
    <cellStyle name="Comma 64 2 5" xfId="24434"/>
    <cellStyle name="Comma 64 3" xfId="24433"/>
    <cellStyle name="Comma 64 3 2" xfId="44076"/>
    <cellStyle name="Comma 64 3 3" xfId="34390"/>
    <cellStyle name="Comma 64 4" xfId="26050"/>
    <cellStyle name="Comma 64 4 2" xfId="45426"/>
    <cellStyle name="Comma 64 4 3" xfId="35740"/>
    <cellStyle name="Comma 64 5" xfId="41664"/>
    <cellStyle name="Comma 64 6" xfId="31978"/>
    <cellStyle name="Comma 64 7" xfId="21921"/>
    <cellStyle name="Comma 64 8" xfId="57178"/>
    <cellStyle name="Comma 65" xfId="3183"/>
    <cellStyle name="Comma 65 2" xfId="11591"/>
    <cellStyle name="Comma 65 2 2" xfId="27250"/>
    <cellStyle name="Comma 65 2 2 2" xfId="46623"/>
    <cellStyle name="Comma 65 2 2 3" xfId="36937"/>
    <cellStyle name="Comma 65 2 3" xfId="44079"/>
    <cellStyle name="Comma 65 2 4" xfId="34393"/>
    <cellStyle name="Comma 65 2 5" xfId="24436"/>
    <cellStyle name="Comma 65 3" xfId="24435"/>
    <cellStyle name="Comma 65 3 2" xfId="44078"/>
    <cellStyle name="Comma 65 3 3" xfId="34392"/>
    <cellStyle name="Comma 65 4" xfId="26047"/>
    <cellStyle name="Comma 65 4 2" xfId="45423"/>
    <cellStyle name="Comma 65 4 3" xfId="35737"/>
    <cellStyle name="Comma 65 5" xfId="42541"/>
    <cellStyle name="Comma 65 6" xfId="32855"/>
    <cellStyle name="Comma 65 7" xfId="22798"/>
    <cellStyle name="Comma 66" xfId="5107"/>
    <cellStyle name="Comma 66 2" xfId="13515"/>
    <cellStyle name="Comma 66 2 2" xfId="27248"/>
    <cellStyle name="Comma 66 2 2 2" xfId="46621"/>
    <cellStyle name="Comma 66 2 2 3" xfId="36935"/>
    <cellStyle name="Comma 66 2 3" xfId="44081"/>
    <cellStyle name="Comma 66 2 4" xfId="34395"/>
    <cellStyle name="Comma 66 2 5" xfId="24438"/>
    <cellStyle name="Comma 66 3" xfId="24437"/>
    <cellStyle name="Comma 66 3 2" xfId="44080"/>
    <cellStyle name="Comma 66 3 3" xfId="34394"/>
    <cellStyle name="Comma 66 4" xfId="26043"/>
    <cellStyle name="Comma 66 4 2" xfId="45421"/>
    <cellStyle name="Comma 66 4 3" xfId="35735"/>
    <cellStyle name="Comma 66 5" xfId="42772"/>
    <cellStyle name="Comma 66 6" xfId="33086"/>
    <cellStyle name="Comma 66 7" xfId="23029"/>
    <cellStyle name="Comma 67" xfId="8795"/>
    <cellStyle name="Comma 67 2" xfId="24440"/>
    <cellStyle name="Comma 67 2 2" xfId="27254"/>
    <cellStyle name="Comma 67 2 2 2" xfId="46627"/>
    <cellStyle name="Comma 67 2 2 3" xfId="36941"/>
    <cellStyle name="Comma 67 2 3" xfId="44083"/>
    <cellStyle name="Comma 67 2 4" xfId="34397"/>
    <cellStyle name="Comma 67 3" xfId="24439"/>
    <cellStyle name="Comma 67 3 2" xfId="44082"/>
    <cellStyle name="Comma 67 3 3" xfId="34396"/>
    <cellStyle name="Comma 67 4" xfId="26052"/>
    <cellStyle name="Comma 67 4 2" xfId="45427"/>
    <cellStyle name="Comma 67 4 3" xfId="35741"/>
    <cellStyle name="Comma 67 5" xfId="42776"/>
    <cellStyle name="Comma 67 6" xfId="33090"/>
    <cellStyle name="Comma 67 7" xfId="23033"/>
    <cellStyle name="Comma 68" xfId="23030"/>
    <cellStyle name="Comma 68 2" xfId="24442"/>
    <cellStyle name="Comma 68 2 2" xfId="27255"/>
    <cellStyle name="Comma 68 2 2 2" xfId="46628"/>
    <cellStyle name="Comma 68 2 2 3" xfId="36942"/>
    <cellStyle name="Comma 68 2 3" xfId="44085"/>
    <cellStyle name="Comma 68 2 4" xfId="34399"/>
    <cellStyle name="Comma 68 3" xfId="24441"/>
    <cellStyle name="Comma 68 3 2" xfId="44084"/>
    <cellStyle name="Comma 68 3 3" xfId="34398"/>
    <cellStyle name="Comma 68 4" xfId="26054"/>
    <cellStyle name="Comma 68 4 2" xfId="45428"/>
    <cellStyle name="Comma 68 4 3" xfId="35742"/>
    <cellStyle name="Comma 68 5" xfId="42773"/>
    <cellStyle name="Comma 68 6" xfId="33087"/>
    <cellStyle name="Comma 69" xfId="23032"/>
    <cellStyle name="Comma 69 2" xfId="24444"/>
    <cellStyle name="Comma 69 2 2" xfId="44087"/>
    <cellStyle name="Comma 69 2 3" xfId="34401"/>
    <cellStyle name="Comma 69 3" xfId="24443"/>
    <cellStyle name="Comma 69 3 2" xfId="44086"/>
    <cellStyle name="Comma 69 3 3" xfId="34400"/>
    <cellStyle name="Comma 69 4" xfId="26056"/>
    <cellStyle name="Comma 69 4 2" xfId="45430"/>
    <cellStyle name="Comma 69 4 3" xfId="35744"/>
    <cellStyle name="Comma 69 5" xfId="42775"/>
    <cellStyle name="Comma 69 6" xfId="33089"/>
    <cellStyle name="Comma 7" xfId="519"/>
    <cellStyle name="Comma 7 10" xfId="6395"/>
    <cellStyle name="Comma 7 10 2" xfId="14802"/>
    <cellStyle name="Comma 7 10 2 2" xfId="40147"/>
    <cellStyle name="Comma 7 10 3" xfId="30461"/>
    <cellStyle name="Comma 7 10 4" xfId="20404"/>
    <cellStyle name="Comma 7 10 5" xfId="55661"/>
    <cellStyle name="Comma 7 11" xfId="3590"/>
    <cellStyle name="Comma 7 11 2" xfId="11998"/>
    <cellStyle name="Comma 7 11 2 2" xfId="42757"/>
    <cellStyle name="Comma 7 11 3" xfId="33071"/>
    <cellStyle name="Comma 7 11 4" xfId="23014"/>
    <cellStyle name="Comma 7 12" xfId="9199"/>
    <cellStyle name="Comma 7 12 2" xfId="43082"/>
    <cellStyle name="Comma 7 12 3" xfId="33396"/>
    <cellStyle name="Comma 7 12 4" xfId="23340"/>
    <cellStyle name="Comma 7 13" xfId="25157"/>
    <cellStyle name="Comma 7 13 2" xfId="44553"/>
    <cellStyle name="Comma 7 13 3" xfId="34867"/>
    <cellStyle name="Comma 7 14" xfId="37347"/>
    <cellStyle name="Comma 7 15" xfId="27661"/>
    <cellStyle name="Comma 7 16" xfId="47034"/>
    <cellStyle name="Comma 7 17" xfId="49839"/>
    <cellStyle name="Comma 7 18" xfId="17605"/>
    <cellStyle name="Comma 7 19" xfId="52445"/>
    <cellStyle name="Comma 7 2" xfId="520"/>
    <cellStyle name="Comma 7 2 10" xfId="9200"/>
    <cellStyle name="Comma 7 2 10 2" xfId="37348"/>
    <cellStyle name="Comma 7 2 11" xfId="27662"/>
    <cellStyle name="Comma 7 2 12" xfId="47035"/>
    <cellStyle name="Comma 7 2 13" xfId="49840"/>
    <cellStyle name="Comma 7 2 14" xfId="17606"/>
    <cellStyle name="Comma 7 2 15" xfId="52863"/>
    <cellStyle name="Comma 7 2 2" xfId="521"/>
    <cellStyle name="Comma 7 2 2 10" xfId="9201"/>
    <cellStyle name="Comma 7 2 2 10 2" xfId="43084"/>
    <cellStyle name="Comma 7 2 2 10 3" xfId="33398"/>
    <cellStyle name="Comma 7 2 2 10 4" xfId="23342"/>
    <cellStyle name="Comma 7 2 2 11" xfId="25159"/>
    <cellStyle name="Comma 7 2 2 11 2" xfId="44555"/>
    <cellStyle name="Comma 7 2 2 11 3" xfId="34869"/>
    <cellStyle name="Comma 7 2 2 12" xfId="37349"/>
    <cellStyle name="Comma 7 2 2 13" xfId="27663"/>
    <cellStyle name="Comma 7 2 2 14" xfId="47036"/>
    <cellStyle name="Comma 7 2 2 15" xfId="49841"/>
    <cellStyle name="Comma 7 2 2 16" xfId="17607"/>
    <cellStyle name="Comma 7 2 2 17" xfId="52446"/>
    <cellStyle name="Comma 7 2 2 18" xfId="52864"/>
    <cellStyle name="Comma 7 2 2 19" xfId="58132"/>
    <cellStyle name="Comma 7 2 2 2" xfId="522"/>
    <cellStyle name="Comma 7 2 2 2 10" xfId="25160"/>
    <cellStyle name="Comma 7 2 2 2 10 2" xfId="44556"/>
    <cellStyle name="Comma 7 2 2 2 10 3" xfId="34870"/>
    <cellStyle name="Comma 7 2 2 2 11" xfId="37350"/>
    <cellStyle name="Comma 7 2 2 2 12" xfId="27664"/>
    <cellStyle name="Comma 7 2 2 2 13" xfId="47037"/>
    <cellStyle name="Comma 7 2 2 2 14" xfId="49842"/>
    <cellStyle name="Comma 7 2 2 2 15" xfId="17608"/>
    <cellStyle name="Comma 7 2 2 2 16" xfId="52447"/>
    <cellStyle name="Comma 7 2 2 2 17" xfId="52865"/>
    <cellStyle name="Comma 7 2 2 2 2" xfId="1742"/>
    <cellStyle name="Comma 7 2 2 2 2 10" xfId="53902"/>
    <cellStyle name="Comma 7 2 2 2 2 2" xfId="7436"/>
    <cellStyle name="Comma 7 2 2 2 2 2 2" xfId="15843"/>
    <cellStyle name="Comma 7 2 2 2 2 2 2 2" xfId="46597"/>
    <cellStyle name="Comma 7 2 2 2 2 2 2 3" xfId="36911"/>
    <cellStyle name="Comma 7 2 2 2 2 2 2 4" xfId="27224"/>
    <cellStyle name="Comma 7 2 2 2 2 2 3" xfId="26007"/>
    <cellStyle name="Comma 7 2 2 2 2 2 3 2" xfId="45397"/>
    <cellStyle name="Comma 7 2 2 2 2 2 3 3" xfId="35711"/>
    <cellStyle name="Comma 7 2 2 2 2 2 4" xfId="41188"/>
    <cellStyle name="Comma 7 2 2 2 2 2 5" xfId="31502"/>
    <cellStyle name="Comma 7 2 2 2 2 2 6" xfId="21445"/>
    <cellStyle name="Comma 7 2 2 2 2 2 7" xfId="56702"/>
    <cellStyle name="Comma 7 2 2 2 2 3" xfId="4631"/>
    <cellStyle name="Comma 7 2 2 2 2 3 2" xfId="13039"/>
    <cellStyle name="Comma 7 2 2 2 2 3 2 2" xfId="46004"/>
    <cellStyle name="Comma 7 2 2 2 2 3 2 3" xfId="36318"/>
    <cellStyle name="Comma 7 2 2 2 2 3 2 4" xfId="26630"/>
    <cellStyle name="Comma 7 2 2 2 2 3 3" xfId="44088"/>
    <cellStyle name="Comma 7 2 2 2 2 3 4" xfId="34402"/>
    <cellStyle name="Comma 7 2 2 2 2 3 5" xfId="24445"/>
    <cellStyle name="Comma 7 2 2 2 2 4" xfId="10239"/>
    <cellStyle name="Comma 7 2 2 2 2 4 2" xfId="44804"/>
    <cellStyle name="Comma 7 2 2 2 2 4 3" xfId="35118"/>
    <cellStyle name="Comma 7 2 2 2 2 4 4" xfId="25409"/>
    <cellStyle name="Comma 7 2 2 2 2 5" xfId="38387"/>
    <cellStyle name="Comma 7 2 2 2 2 6" xfId="28701"/>
    <cellStyle name="Comma 7 2 2 2 2 7" xfId="48076"/>
    <cellStyle name="Comma 7 2 2 2 2 8" xfId="50879"/>
    <cellStyle name="Comma 7 2 2 2 2 9" xfId="18645"/>
    <cellStyle name="Comma 7 2 2 2 3" xfId="1117"/>
    <cellStyle name="Comma 7 2 2 2 3 10" xfId="53322"/>
    <cellStyle name="Comma 7 2 2 2 3 2" xfId="6856"/>
    <cellStyle name="Comma 7 2 2 2 3 2 2" xfId="15263"/>
    <cellStyle name="Comma 7 2 2 2 3 2 2 2" xfId="46355"/>
    <cellStyle name="Comma 7 2 2 2 3 2 2 3" xfId="36669"/>
    <cellStyle name="Comma 7 2 2 2 3 2 2 4" xfId="26982"/>
    <cellStyle name="Comma 7 2 2 2 3 2 3" xfId="40608"/>
    <cellStyle name="Comma 7 2 2 2 3 2 4" xfId="30922"/>
    <cellStyle name="Comma 7 2 2 2 3 2 5" xfId="20865"/>
    <cellStyle name="Comma 7 2 2 2 3 2 6" xfId="56122"/>
    <cellStyle name="Comma 7 2 2 2 3 3" xfId="4051"/>
    <cellStyle name="Comma 7 2 2 2 3 3 2" xfId="12459"/>
    <cellStyle name="Comma 7 2 2 2 3 3 2 2" xfId="44089"/>
    <cellStyle name="Comma 7 2 2 2 3 3 3" xfId="34403"/>
    <cellStyle name="Comma 7 2 2 2 3 3 4" xfId="24446"/>
    <cellStyle name="Comma 7 2 2 2 3 4" xfId="9659"/>
    <cellStyle name="Comma 7 2 2 2 3 4 2" xfId="45155"/>
    <cellStyle name="Comma 7 2 2 2 3 4 3" xfId="35469"/>
    <cellStyle name="Comma 7 2 2 2 3 4 4" xfId="25764"/>
    <cellStyle name="Comma 7 2 2 2 3 5" xfId="37807"/>
    <cellStyle name="Comma 7 2 2 2 3 6" xfId="28121"/>
    <cellStyle name="Comma 7 2 2 2 3 7" xfId="47496"/>
    <cellStyle name="Comma 7 2 2 2 3 8" xfId="50299"/>
    <cellStyle name="Comma 7 2 2 2 3 9" xfId="18065"/>
    <cellStyle name="Comma 7 2 2 2 4" xfId="2212"/>
    <cellStyle name="Comma 7 2 2 2 4 2" xfId="7866"/>
    <cellStyle name="Comma 7 2 2 2 4 2 2" xfId="16273"/>
    <cellStyle name="Comma 7 2 2 2 4 2 2 2" xfId="41618"/>
    <cellStyle name="Comma 7 2 2 2 4 2 3" xfId="31932"/>
    <cellStyle name="Comma 7 2 2 2 4 2 4" xfId="21875"/>
    <cellStyle name="Comma 7 2 2 2 4 2 5" xfId="57132"/>
    <cellStyle name="Comma 7 2 2 2 4 3" xfId="5061"/>
    <cellStyle name="Comma 7 2 2 2 4 3 2" xfId="13469"/>
    <cellStyle name="Comma 7 2 2 2 4 3 2 2" xfId="45763"/>
    <cellStyle name="Comma 7 2 2 2 4 3 3" xfId="36077"/>
    <cellStyle name="Comma 7 2 2 2 4 3 4" xfId="26389"/>
    <cellStyle name="Comma 7 2 2 2 4 4" xfId="10669"/>
    <cellStyle name="Comma 7 2 2 2 4 4 2" xfId="38817"/>
    <cellStyle name="Comma 7 2 2 2 4 5" xfId="29131"/>
    <cellStyle name="Comma 7 2 2 2 4 6" xfId="48506"/>
    <cellStyle name="Comma 7 2 2 2 4 7" xfId="51309"/>
    <cellStyle name="Comma 7 2 2 2 4 8" xfId="19075"/>
    <cellStyle name="Comma 7 2 2 2 4 9" xfId="54332"/>
    <cellStyle name="Comma 7 2 2 2 5" xfId="2704"/>
    <cellStyle name="Comma 7 2 2 2 5 2" xfId="8327"/>
    <cellStyle name="Comma 7 2 2 2 5 2 2" xfId="16734"/>
    <cellStyle name="Comma 7 2 2 2 5 2 2 2" xfId="42079"/>
    <cellStyle name="Comma 7 2 2 2 5 2 3" xfId="32393"/>
    <cellStyle name="Comma 7 2 2 2 5 2 4" xfId="22336"/>
    <cellStyle name="Comma 7 2 2 2 5 2 5" xfId="57593"/>
    <cellStyle name="Comma 7 2 2 2 5 3" xfId="5522"/>
    <cellStyle name="Comma 7 2 2 2 5 3 2" xfId="13930"/>
    <cellStyle name="Comma 7 2 2 2 5 3 3" xfId="39275"/>
    <cellStyle name="Comma 7 2 2 2 5 4" xfId="11127"/>
    <cellStyle name="Comma 7 2 2 2 5 4 2" xfId="29589"/>
    <cellStyle name="Comma 7 2 2 2 5 5" xfId="48965"/>
    <cellStyle name="Comma 7 2 2 2 5 6" xfId="51767"/>
    <cellStyle name="Comma 7 2 2 2 5 7" xfId="19533"/>
    <cellStyle name="Comma 7 2 2 2 5 8" xfId="54790"/>
    <cellStyle name="Comma 7 2 2 2 6" xfId="3132"/>
    <cellStyle name="Comma 7 2 2 2 6 2" xfId="8755"/>
    <cellStyle name="Comma 7 2 2 2 6 2 2" xfId="17162"/>
    <cellStyle name="Comma 7 2 2 2 6 2 2 2" xfId="42507"/>
    <cellStyle name="Comma 7 2 2 2 6 2 3" xfId="32821"/>
    <cellStyle name="Comma 7 2 2 2 6 2 4" xfId="22764"/>
    <cellStyle name="Comma 7 2 2 2 6 2 5" xfId="58021"/>
    <cellStyle name="Comma 7 2 2 2 6 3" xfId="5950"/>
    <cellStyle name="Comma 7 2 2 2 6 3 2" xfId="14358"/>
    <cellStyle name="Comma 7 2 2 2 6 3 3" xfId="39703"/>
    <cellStyle name="Comma 7 2 2 2 6 4" xfId="11555"/>
    <cellStyle name="Comma 7 2 2 2 6 4 2" xfId="30017"/>
    <cellStyle name="Comma 7 2 2 2 6 5" xfId="49393"/>
    <cellStyle name="Comma 7 2 2 2 6 6" xfId="52195"/>
    <cellStyle name="Comma 7 2 2 2 6 7" xfId="19961"/>
    <cellStyle name="Comma 7 2 2 2 6 8" xfId="55218"/>
    <cellStyle name="Comma 7 2 2 2 7" xfId="6398"/>
    <cellStyle name="Comma 7 2 2 2 7 2" xfId="14805"/>
    <cellStyle name="Comma 7 2 2 2 7 2 2" xfId="40150"/>
    <cellStyle name="Comma 7 2 2 2 7 3" xfId="30464"/>
    <cellStyle name="Comma 7 2 2 2 7 4" xfId="20407"/>
    <cellStyle name="Comma 7 2 2 2 7 5" xfId="55664"/>
    <cellStyle name="Comma 7 2 2 2 8" xfId="3593"/>
    <cellStyle name="Comma 7 2 2 2 8 2" xfId="12001"/>
    <cellStyle name="Comma 7 2 2 2 8 2 2" xfId="42759"/>
    <cellStyle name="Comma 7 2 2 2 8 3" xfId="33073"/>
    <cellStyle name="Comma 7 2 2 2 8 4" xfId="23016"/>
    <cellStyle name="Comma 7 2 2 2 9" xfId="9202"/>
    <cellStyle name="Comma 7 2 2 2 9 2" xfId="43085"/>
    <cellStyle name="Comma 7 2 2 2 9 3" xfId="33399"/>
    <cellStyle name="Comma 7 2 2 2 9 4" xfId="23343"/>
    <cellStyle name="Comma 7 2 2 3" xfId="1741"/>
    <cellStyle name="Comma 7 2 2 3 10" xfId="53901"/>
    <cellStyle name="Comma 7 2 2 3 2" xfId="7435"/>
    <cellStyle name="Comma 7 2 2 3 2 2" xfId="15842"/>
    <cellStyle name="Comma 7 2 2 3 2 2 2" xfId="46596"/>
    <cellStyle name="Comma 7 2 2 3 2 2 3" xfId="36910"/>
    <cellStyle name="Comma 7 2 2 3 2 2 4" xfId="27223"/>
    <cellStyle name="Comma 7 2 2 3 2 3" xfId="26006"/>
    <cellStyle name="Comma 7 2 2 3 2 3 2" xfId="45396"/>
    <cellStyle name="Comma 7 2 2 3 2 3 3" xfId="35710"/>
    <cellStyle name="Comma 7 2 2 3 2 4" xfId="41187"/>
    <cellStyle name="Comma 7 2 2 3 2 5" xfId="31501"/>
    <cellStyle name="Comma 7 2 2 3 2 6" xfId="21444"/>
    <cellStyle name="Comma 7 2 2 3 2 7" xfId="56701"/>
    <cellStyle name="Comma 7 2 2 3 3" xfId="4630"/>
    <cellStyle name="Comma 7 2 2 3 3 2" xfId="13038"/>
    <cellStyle name="Comma 7 2 2 3 3 2 2" xfId="46003"/>
    <cellStyle name="Comma 7 2 2 3 3 2 3" xfId="36317"/>
    <cellStyle name="Comma 7 2 2 3 3 2 4" xfId="26629"/>
    <cellStyle name="Comma 7 2 2 3 3 3" xfId="44090"/>
    <cellStyle name="Comma 7 2 2 3 3 4" xfId="34404"/>
    <cellStyle name="Comma 7 2 2 3 3 5" xfId="24447"/>
    <cellStyle name="Comma 7 2 2 3 4" xfId="10238"/>
    <cellStyle name="Comma 7 2 2 3 4 2" xfId="44803"/>
    <cellStyle name="Comma 7 2 2 3 4 3" xfId="35117"/>
    <cellStyle name="Comma 7 2 2 3 4 4" xfId="25408"/>
    <cellStyle name="Comma 7 2 2 3 5" xfId="38386"/>
    <cellStyle name="Comma 7 2 2 3 6" xfId="28700"/>
    <cellStyle name="Comma 7 2 2 3 7" xfId="48075"/>
    <cellStyle name="Comma 7 2 2 3 8" xfId="50878"/>
    <cellStyle name="Comma 7 2 2 3 9" xfId="18644"/>
    <cellStyle name="Comma 7 2 2 4" xfId="1116"/>
    <cellStyle name="Comma 7 2 2 4 10" xfId="53321"/>
    <cellStyle name="Comma 7 2 2 4 2" xfId="6855"/>
    <cellStyle name="Comma 7 2 2 4 2 2" xfId="15262"/>
    <cellStyle name="Comma 7 2 2 4 2 2 2" xfId="46354"/>
    <cellStyle name="Comma 7 2 2 4 2 2 3" xfId="36668"/>
    <cellStyle name="Comma 7 2 2 4 2 2 4" xfId="26981"/>
    <cellStyle name="Comma 7 2 2 4 2 3" xfId="40607"/>
    <cellStyle name="Comma 7 2 2 4 2 4" xfId="30921"/>
    <cellStyle name="Comma 7 2 2 4 2 5" xfId="20864"/>
    <cellStyle name="Comma 7 2 2 4 2 6" xfId="56121"/>
    <cellStyle name="Comma 7 2 2 4 3" xfId="4050"/>
    <cellStyle name="Comma 7 2 2 4 3 2" xfId="12458"/>
    <cellStyle name="Comma 7 2 2 4 3 2 2" xfId="44091"/>
    <cellStyle name="Comma 7 2 2 4 3 3" xfId="34405"/>
    <cellStyle name="Comma 7 2 2 4 3 4" xfId="24448"/>
    <cellStyle name="Comma 7 2 2 4 4" xfId="9658"/>
    <cellStyle name="Comma 7 2 2 4 4 2" xfId="45154"/>
    <cellStyle name="Comma 7 2 2 4 4 3" xfId="35468"/>
    <cellStyle name="Comma 7 2 2 4 4 4" xfId="25763"/>
    <cellStyle name="Comma 7 2 2 4 5" xfId="37806"/>
    <cellStyle name="Comma 7 2 2 4 6" xfId="28120"/>
    <cellStyle name="Comma 7 2 2 4 7" xfId="47495"/>
    <cellStyle name="Comma 7 2 2 4 8" xfId="50298"/>
    <cellStyle name="Comma 7 2 2 4 9" xfId="18064"/>
    <cellStyle name="Comma 7 2 2 5" xfId="2211"/>
    <cellStyle name="Comma 7 2 2 5 10" xfId="54331"/>
    <cellStyle name="Comma 7 2 2 5 2" xfId="7865"/>
    <cellStyle name="Comma 7 2 2 5 2 2" xfId="16272"/>
    <cellStyle name="Comma 7 2 2 5 2 2 2" xfId="41617"/>
    <cellStyle name="Comma 7 2 2 5 2 3" xfId="31931"/>
    <cellStyle name="Comma 7 2 2 5 2 4" xfId="21874"/>
    <cellStyle name="Comma 7 2 2 5 2 5" xfId="57131"/>
    <cellStyle name="Comma 7 2 2 5 3" xfId="5060"/>
    <cellStyle name="Comma 7 2 2 5 3 2" xfId="13468"/>
    <cellStyle name="Comma 7 2 2 5 3 2 2" xfId="44092"/>
    <cellStyle name="Comma 7 2 2 5 3 3" xfId="34406"/>
    <cellStyle name="Comma 7 2 2 5 3 4" xfId="24449"/>
    <cellStyle name="Comma 7 2 2 5 4" xfId="10668"/>
    <cellStyle name="Comma 7 2 2 5 4 2" xfId="45762"/>
    <cellStyle name="Comma 7 2 2 5 4 3" xfId="36076"/>
    <cellStyle name="Comma 7 2 2 5 4 4" xfId="26388"/>
    <cellStyle name="Comma 7 2 2 5 5" xfId="38816"/>
    <cellStyle name="Comma 7 2 2 5 6" xfId="29130"/>
    <cellStyle name="Comma 7 2 2 5 7" xfId="48505"/>
    <cellStyle name="Comma 7 2 2 5 8" xfId="51308"/>
    <cellStyle name="Comma 7 2 2 5 9" xfId="19074"/>
    <cellStyle name="Comma 7 2 2 6" xfId="2703"/>
    <cellStyle name="Comma 7 2 2 6 2" xfId="8326"/>
    <cellStyle name="Comma 7 2 2 6 2 2" xfId="16733"/>
    <cellStyle name="Comma 7 2 2 6 2 2 2" xfId="42078"/>
    <cellStyle name="Comma 7 2 2 6 2 3" xfId="32392"/>
    <cellStyle name="Comma 7 2 2 6 2 4" xfId="22335"/>
    <cellStyle name="Comma 7 2 2 6 2 5" xfId="57592"/>
    <cellStyle name="Comma 7 2 2 6 3" xfId="5521"/>
    <cellStyle name="Comma 7 2 2 6 3 2" xfId="13929"/>
    <cellStyle name="Comma 7 2 2 6 3 2 2" xfId="44093"/>
    <cellStyle name="Comma 7 2 2 6 3 3" xfId="34407"/>
    <cellStyle name="Comma 7 2 2 6 3 4" xfId="24450"/>
    <cellStyle name="Comma 7 2 2 6 4" xfId="11126"/>
    <cellStyle name="Comma 7 2 2 6 4 2" xfId="39274"/>
    <cellStyle name="Comma 7 2 2 6 5" xfId="29588"/>
    <cellStyle name="Comma 7 2 2 6 6" xfId="48964"/>
    <cellStyle name="Comma 7 2 2 6 7" xfId="51766"/>
    <cellStyle name="Comma 7 2 2 6 8" xfId="19532"/>
    <cellStyle name="Comma 7 2 2 6 9" xfId="54789"/>
    <cellStyle name="Comma 7 2 2 7" xfId="3131"/>
    <cellStyle name="Comma 7 2 2 7 2" xfId="8754"/>
    <cellStyle name="Comma 7 2 2 7 2 2" xfId="17161"/>
    <cellStyle name="Comma 7 2 2 7 2 2 2" xfId="42506"/>
    <cellStyle name="Comma 7 2 2 7 2 3" xfId="32820"/>
    <cellStyle name="Comma 7 2 2 7 2 4" xfId="22763"/>
    <cellStyle name="Comma 7 2 2 7 2 5" xfId="58020"/>
    <cellStyle name="Comma 7 2 2 7 3" xfId="5949"/>
    <cellStyle name="Comma 7 2 2 7 3 2" xfId="14357"/>
    <cellStyle name="Comma 7 2 2 7 3 3" xfId="39702"/>
    <cellStyle name="Comma 7 2 2 7 4" xfId="11554"/>
    <cellStyle name="Comma 7 2 2 7 4 2" xfId="30016"/>
    <cellStyle name="Comma 7 2 2 7 5" xfId="49392"/>
    <cellStyle name="Comma 7 2 2 7 6" xfId="52194"/>
    <cellStyle name="Comma 7 2 2 7 7" xfId="19960"/>
    <cellStyle name="Comma 7 2 2 7 8" xfId="55217"/>
    <cellStyle name="Comma 7 2 2 8" xfId="6397"/>
    <cellStyle name="Comma 7 2 2 8 2" xfId="14804"/>
    <cellStyle name="Comma 7 2 2 8 2 2" xfId="40149"/>
    <cellStyle name="Comma 7 2 2 8 3" xfId="30463"/>
    <cellStyle name="Comma 7 2 2 8 4" xfId="20406"/>
    <cellStyle name="Comma 7 2 2 8 5" xfId="55663"/>
    <cellStyle name="Comma 7 2 2 9" xfId="3592"/>
    <cellStyle name="Comma 7 2 2 9 2" xfId="12000"/>
    <cellStyle name="Comma 7 2 2 9 2 2" xfId="42758"/>
    <cellStyle name="Comma 7 2 2 9 3" xfId="33072"/>
    <cellStyle name="Comma 7 2 2 9 4" xfId="23015"/>
    <cellStyle name="Comma 7 2 3" xfId="1740"/>
    <cellStyle name="Comma 7 2 3 10" xfId="48074"/>
    <cellStyle name="Comma 7 2 3 11" xfId="50877"/>
    <cellStyle name="Comma 7 2 3 12" xfId="18643"/>
    <cellStyle name="Comma 7 2 3 13" xfId="53900"/>
    <cellStyle name="Comma 7 2 3 2" xfId="2210"/>
    <cellStyle name="Comma 7 2 3 2 2" xfId="7864"/>
    <cellStyle name="Comma 7 2 3 2 2 2" xfId="16271"/>
    <cellStyle name="Comma 7 2 3 2 2 2 2" xfId="41616"/>
    <cellStyle name="Comma 7 2 3 2 2 3" xfId="31930"/>
    <cellStyle name="Comma 7 2 3 2 2 4" xfId="21873"/>
    <cellStyle name="Comma 7 2 3 2 2 5" xfId="57130"/>
    <cellStyle name="Comma 7 2 3 2 3" xfId="5059"/>
    <cellStyle name="Comma 7 2 3 2 3 2" xfId="13467"/>
    <cellStyle name="Comma 7 2 3 2 3 2 2" xfId="46353"/>
    <cellStyle name="Comma 7 2 3 2 3 3" xfId="36667"/>
    <cellStyle name="Comma 7 2 3 2 3 4" xfId="26980"/>
    <cellStyle name="Comma 7 2 3 2 4" xfId="10667"/>
    <cellStyle name="Comma 7 2 3 2 4 2" xfId="38815"/>
    <cellStyle name="Comma 7 2 3 2 5" xfId="29129"/>
    <cellStyle name="Comma 7 2 3 2 6" xfId="48504"/>
    <cellStyle name="Comma 7 2 3 2 7" xfId="51307"/>
    <cellStyle name="Comma 7 2 3 2 8" xfId="19073"/>
    <cellStyle name="Comma 7 2 3 2 9" xfId="54330"/>
    <cellStyle name="Comma 7 2 3 3" xfId="2702"/>
    <cellStyle name="Comma 7 2 3 3 2" xfId="8325"/>
    <cellStyle name="Comma 7 2 3 3 2 2" xfId="16732"/>
    <cellStyle name="Comma 7 2 3 3 2 2 2" xfId="42077"/>
    <cellStyle name="Comma 7 2 3 3 2 3" xfId="32391"/>
    <cellStyle name="Comma 7 2 3 3 2 4" xfId="22334"/>
    <cellStyle name="Comma 7 2 3 3 2 5" xfId="57591"/>
    <cellStyle name="Comma 7 2 3 3 3" xfId="5520"/>
    <cellStyle name="Comma 7 2 3 3 3 2" xfId="13928"/>
    <cellStyle name="Comma 7 2 3 3 3 3" xfId="39273"/>
    <cellStyle name="Comma 7 2 3 3 4" xfId="11125"/>
    <cellStyle name="Comma 7 2 3 3 4 2" xfId="29587"/>
    <cellStyle name="Comma 7 2 3 3 5" xfId="48963"/>
    <cellStyle name="Comma 7 2 3 3 6" xfId="51765"/>
    <cellStyle name="Comma 7 2 3 3 7" xfId="19531"/>
    <cellStyle name="Comma 7 2 3 3 8" xfId="54788"/>
    <cellStyle name="Comma 7 2 3 4" xfId="3130"/>
    <cellStyle name="Comma 7 2 3 4 2" xfId="8753"/>
    <cellStyle name="Comma 7 2 3 4 2 2" xfId="17160"/>
    <cellStyle name="Comma 7 2 3 4 2 2 2" xfId="42505"/>
    <cellStyle name="Comma 7 2 3 4 2 3" xfId="32819"/>
    <cellStyle name="Comma 7 2 3 4 2 4" xfId="22762"/>
    <cellStyle name="Comma 7 2 3 4 2 5" xfId="58019"/>
    <cellStyle name="Comma 7 2 3 4 3" xfId="5948"/>
    <cellStyle name="Comma 7 2 3 4 3 2" xfId="14356"/>
    <cellStyle name="Comma 7 2 3 4 3 3" xfId="39701"/>
    <cellStyle name="Comma 7 2 3 4 4" xfId="11553"/>
    <cellStyle name="Comma 7 2 3 4 4 2" xfId="30015"/>
    <cellStyle name="Comma 7 2 3 4 5" xfId="49391"/>
    <cellStyle name="Comma 7 2 3 4 6" xfId="52193"/>
    <cellStyle name="Comma 7 2 3 4 7" xfId="19959"/>
    <cellStyle name="Comma 7 2 3 4 8" xfId="55216"/>
    <cellStyle name="Comma 7 2 3 5" xfId="7434"/>
    <cellStyle name="Comma 7 2 3 5 2" xfId="15841"/>
    <cellStyle name="Comma 7 2 3 5 2 2" xfId="41186"/>
    <cellStyle name="Comma 7 2 3 5 3" xfId="31500"/>
    <cellStyle name="Comma 7 2 3 5 4" xfId="21443"/>
    <cellStyle name="Comma 7 2 3 5 5" xfId="56700"/>
    <cellStyle name="Comma 7 2 3 6" xfId="4629"/>
    <cellStyle name="Comma 7 2 3 6 2" xfId="13037"/>
    <cellStyle name="Comma 7 2 3 6 2 2" xfId="44094"/>
    <cellStyle name="Comma 7 2 3 6 3" xfId="34408"/>
    <cellStyle name="Comma 7 2 3 6 4" xfId="24451"/>
    <cellStyle name="Comma 7 2 3 7" xfId="10237"/>
    <cellStyle name="Comma 7 2 3 7 2" xfId="45153"/>
    <cellStyle name="Comma 7 2 3 7 3" xfId="35467"/>
    <cellStyle name="Comma 7 2 3 7 4" xfId="25762"/>
    <cellStyle name="Comma 7 2 3 8" xfId="38385"/>
    <cellStyle name="Comma 7 2 3 9" xfId="28699"/>
    <cellStyle name="Comma 7 2 4" xfId="1382"/>
    <cellStyle name="Comma 7 2 4 10" xfId="53573"/>
    <cellStyle name="Comma 7 2 4 2" xfId="7107"/>
    <cellStyle name="Comma 7 2 4 2 2" xfId="15514"/>
    <cellStyle name="Comma 7 2 4 2 2 2" xfId="40859"/>
    <cellStyle name="Comma 7 2 4 2 3" xfId="31173"/>
    <cellStyle name="Comma 7 2 4 2 4" xfId="21116"/>
    <cellStyle name="Comma 7 2 4 2 5" xfId="56373"/>
    <cellStyle name="Comma 7 2 4 3" xfId="4302"/>
    <cellStyle name="Comma 7 2 4 3 2" xfId="12710"/>
    <cellStyle name="Comma 7 2 4 3 2 2" xfId="44095"/>
    <cellStyle name="Comma 7 2 4 3 3" xfId="34409"/>
    <cellStyle name="Comma 7 2 4 3 4" xfId="24452"/>
    <cellStyle name="Comma 7 2 4 4" xfId="9910"/>
    <cellStyle name="Comma 7 2 4 4 2" xfId="45761"/>
    <cellStyle name="Comma 7 2 4 4 3" xfId="36075"/>
    <cellStyle name="Comma 7 2 4 4 4" xfId="26387"/>
    <cellStyle name="Comma 7 2 4 5" xfId="38058"/>
    <cellStyle name="Comma 7 2 4 6" xfId="28372"/>
    <cellStyle name="Comma 7 2 4 7" xfId="47747"/>
    <cellStyle name="Comma 7 2 4 8" xfId="50550"/>
    <cellStyle name="Comma 7 2 4 9" xfId="18316"/>
    <cellStyle name="Comma 7 2 5" xfId="1883"/>
    <cellStyle name="Comma 7 2 5 2" xfId="7537"/>
    <cellStyle name="Comma 7 2 5 2 2" xfId="15944"/>
    <cellStyle name="Comma 7 2 5 2 2 2" xfId="41289"/>
    <cellStyle name="Comma 7 2 5 2 3" xfId="31603"/>
    <cellStyle name="Comma 7 2 5 2 4" xfId="21546"/>
    <cellStyle name="Comma 7 2 5 2 5" xfId="56803"/>
    <cellStyle name="Comma 7 2 5 3" xfId="4732"/>
    <cellStyle name="Comma 7 2 5 3 2" xfId="13140"/>
    <cellStyle name="Comma 7 2 5 3 3" xfId="38488"/>
    <cellStyle name="Comma 7 2 5 4" xfId="10340"/>
    <cellStyle name="Comma 7 2 5 4 2" xfId="28802"/>
    <cellStyle name="Comma 7 2 5 5" xfId="48177"/>
    <cellStyle name="Comma 7 2 5 6" xfId="50980"/>
    <cellStyle name="Comma 7 2 5 7" xfId="18746"/>
    <cellStyle name="Comma 7 2 5 8" xfId="54003"/>
    <cellStyle name="Comma 7 2 6" xfId="2375"/>
    <cellStyle name="Comma 7 2 6 2" xfId="7998"/>
    <cellStyle name="Comma 7 2 6 2 2" xfId="16405"/>
    <cellStyle name="Comma 7 2 6 2 2 2" xfId="41750"/>
    <cellStyle name="Comma 7 2 6 2 3" xfId="32064"/>
    <cellStyle name="Comma 7 2 6 2 4" xfId="22007"/>
    <cellStyle name="Comma 7 2 6 2 5" xfId="57264"/>
    <cellStyle name="Comma 7 2 6 3" xfId="5193"/>
    <cellStyle name="Comma 7 2 6 3 2" xfId="13601"/>
    <cellStyle name="Comma 7 2 6 3 3" xfId="38946"/>
    <cellStyle name="Comma 7 2 6 4" xfId="10798"/>
    <cellStyle name="Comma 7 2 6 4 2" xfId="29260"/>
    <cellStyle name="Comma 7 2 6 5" xfId="48636"/>
    <cellStyle name="Comma 7 2 6 6" xfId="51438"/>
    <cellStyle name="Comma 7 2 6 7" xfId="19204"/>
    <cellStyle name="Comma 7 2 6 8" xfId="54461"/>
    <cellStyle name="Comma 7 2 7" xfId="2803"/>
    <cellStyle name="Comma 7 2 7 2" xfId="8426"/>
    <cellStyle name="Comma 7 2 7 2 2" xfId="16833"/>
    <cellStyle name="Comma 7 2 7 2 2 2" xfId="42178"/>
    <cellStyle name="Comma 7 2 7 2 3" xfId="32492"/>
    <cellStyle name="Comma 7 2 7 2 4" xfId="22435"/>
    <cellStyle name="Comma 7 2 7 2 5" xfId="57692"/>
    <cellStyle name="Comma 7 2 7 3" xfId="5621"/>
    <cellStyle name="Comma 7 2 7 3 2" xfId="14029"/>
    <cellStyle name="Comma 7 2 7 3 3" xfId="39374"/>
    <cellStyle name="Comma 7 2 7 4" xfId="11226"/>
    <cellStyle name="Comma 7 2 7 4 2" xfId="29688"/>
    <cellStyle name="Comma 7 2 7 5" xfId="49064"/>
    <cellStyle name="Comma 7 2 7 6" xfId="51866"/>
    <cellStyle name="Comma 7 2 7 7" xfId="19632"/>
    <cellStyle name="Comma 7 2 7 8" xfId="54889"/>
    <cellStyle name="Comma 7 2 8" xfId="6396"/>
    <cellStyle name="Comma 7 2 8 2" xfId="14803"/>
    <cellStyle name="Comma 7 2 8 2 2" xfId="40148"/>
    <cellStyle name="Comma 7 2 8 3" xfId="30462"/>
    <cellStyle name="Comma 7 2 8 4" xfId="20405"/>
    <cellStyle name="Comma 7 2 8 5" xfId="55662"/>
    <cellStyle name="Comma 7 2 9" xfId="3591"/>
    <cellStyle name="Comma 7 2 9 2" xfId="11999"/>
    <cellStyle name="Comma 7 2 9 2 2" xfId="44554"/>
    <cellStyle name="Comma 7 2 9 3" xfId="34868"/>
    <cellStyle name="Comma 7 2 9 4" xfId="25158"/>
    <cellStyle name="Comma 7 20" xfId="52862"/>
    <cellStyle name="Comma 7 3" xfId="1739"/>
    <cellStyle name="Comma 7 3 10" xfId="48073"/>
    <cellStyle name="Comma 7 3 11" xfId="50876"/>
    <cellStyle name="Comma 7 3 12" xfId="18642"/>
    <cellStyle name="Comma 7 3 13" xfId="53899"/>
    <cellStyle name="Comma 7 3 2" xfId="2209"/>
    <cellStyle name="Comma 7 3 2 10" xfId="54329"/>
    <cellStyle name="Comma 7 3 2 2" xfId="7863"/>
    <cellStyle name="Comma 7 3 2 2 2" xfId="16270"/>
    <cellStyle name="Comma 7 3 2 2 2 2" xfId="46595"/>
    <cellStyle name="Comma 7 3 2 2 2 3" xfId="36909"/>
    <cellStyle name="Comma 7 3 2 2 2 4" xfId="27222"/>
    <cellStyle name="Comma 7 3 2 2 3" xfId="41615"/>
    <cellStyle name="Comma 7 3 2 2 4" xfId="31929"/>
    <cellStyle name="Comma 7 3 2 2 5" xfId="21872"/>
    <cellStyle name="Comma 7 3 2 2 6" xfId="57129"/>
    <cellStyle name="Comma 7 3 2 3" xfId="5058"/>
    <cellStyle name="Comma 7 3 2 3 2" xfId="13466"/>
    <cellStyle name="Comma 7 3 2 3 2 2" xfId="44097"/>
    <cellStyle name="Comma 7 3 2 3 3" xfId="34411"/>
    <cellStyle name="Comma 7 3 2 3 4" xfId="24454"/>
    <cellStyle name="Comma 7 3 2 4" xfId="10666"/>
    <cellStyle name="Comma 7 3 2 4 2" xfId="45395"/>
    <cellStyle name="Comma 7 3 2 4 3" xfId="35709"/>
    <cellStyle name="Comma 7 3 2 4 4" xfId="26005"/>
    <cellStyle name="Comma 7 3 2 5" xfId="38814"/>
    <cellStyle name="Comma 7 3 2 6" xfId="29128"/>
    <cellStyle name="Comma 7 3 2 7" xfId="48503"/>
    <cellStyle name="Comma 7 3 2 8" xfId="51306"/>
    <cellStyle name="Comma 7 3 2 9" xfId="19072"/>
    <cellStyle name="Comma 7 3 3" xfId="2701"/>
    <cellStyle name="Comma 7 3 3 10" xfId="54787"/>
    <cellStyle name="Comma 7 3 3 2" xfId="8324"/>
    <cellStyle name="Comma 7 3 3 2 2" xfId="16731"/>
    <cellStyle name="Comma 7 3 3 2 2 2" xfId="42076"/>
    <cellStyle name="Comma 7 3 3 2 3" xfId="32390"/>
    <cellStyle name="Comma 7 3 3 2 4" xfId="22333"/>
    <cellStyle name="Comma 7 3 3 2 5" xfId="57590"/>
    <cellStyle name="Comma 7 3 3 3" xfId="5519"/>
    <cellStyle name="Comma 7 3 3 3 2" xfId="13927"/>
    <cellStyle name="Comma 7 3 3 3 2 2" xfId="44098"/>
    <cellStyle name="Comma 7 3 3 3 3" xfId="34412"/>
    <cellStyle name="Comma 7 3 3 3 4" xfId="24455"/>
    <cellStyle name="Comma 7 3 3 4" xfId="11124"/>
    <cellStyle name="Comma 7 3 3 4 2" xfId="46002"/>
    <cellStyle name="Comma 7 3 3 4 3" xfId="36316"/>
    <cellStyle name="Comma 7 3 3 4 4" xfId="26628"/>
    <cellStyle name="Comma 7 3 3 5" xfId="39272"/>
    <cellStyle name="Comma 7 3 3 6" xfId="29586"/>
    <cellStyle name="Comma 7 3 3 7" xfId="48962"/>
    <cellStyle name="Comma 7 3 3 8" xfId="51764"/>
    <cellStyle name="Comma 7 3 3 9" xfId="19530"/>
    <cellStyle name="Comma 7 3 4" xfId="3129"/>
    <cellStyle name="Comma 7 3 4 2" xfId="8752"/>
    <cellStyle name="Comma 7 3 4 2 2" xfId="17159"/>
    <cellStyle name="Comma 7 3 4 2 2 2" xfId="42504"/>
    <cellStyle name="Comma 7 3 4 2 3" xfId="32818"/>
    <cellStyle name="Comma 7 3 4 2 4" xfId="22761"/>
    <cellStyle name="Comma 7 3 4 2 5" xfId="58018"/>
    <cellStyle name="Comma 7 3 4 3" xfId="5947"/>
    <cellStyle name="Comma 7 3 4 3 2" xfId="14355"/>
    <cellStyle name="Comma 7 3 4 3 3" xfId="39700"/>
    <cellStyle name="Comma 7 3 4 4" xfId="11552"/>
    <cellStyle name="Comma 7 3 4 4 2" xfId="30014"/>
    <cellStyle name="Comma 7 3 4 5" xfId="49390"/>
    <cellStyle name="Comma 7 3 4 6" xfId="52192"/>
    <cellStyle name="Comma 7 3 4 7" xfId="19958"/>
    <cellStyle name="Comma 7 3 4 8" xfId="55215"/>
    <cellStyle name="Comma 7 3 5" xfId="7433"/>
    <cellStyle name="Comma 7 3 5 2" xfId="15840"/>
    <cellStyle name="Comma 7 3 5 2 2" xfId="41185"/>
    <cellStyle name="Comma 7 3 5 3" xfId="31499"/>
    <cellStyle name="Comma 7 3 5 4" xfId="21442"/>
    <cellStyle name="Comma 7 3 5 5" xfId="56699"/>
    <cellStyle name="Comma 7 3 6" xfId="4628"/>
    <cellStyle name="Comma 7 3 6 2" xfId="13036"/>
    <cellStyle name="Comma 7 3 6 2 2" xfId="44096"/>
    <cellStyle name="Comma 7 3 6 3" xfId="34410"/>
    <cellStyle name="Comma 7 3 6 4" xfId="24453"/>
    <cellStyle name="Comma 7 3 7" xfId="10236"/>
    <cellStyle name="Comma 7 3 7 2" xfId="44802"/>
    <cellStyle name="Comma 7 3 7 3" xfId="35116"/>
    <cellStyle name="Comma 7 3 7 4" xfId="25407"/>
    <cellStyle name="Comma 7 3 8" xfId="38384"/>
    <cellStyle name="Comma 7 3 9" xfId="28698"/>
    <cellStyle name="Comma 7 4" xfId="1381"/>
    <cellStyle name="Comma 7 4 10" xfId="47746"/>
    <cellStyle name="Comma 7 4 11" xfId="50549"/>
    <cellStyle name="Comma 7 4 12" xfId="18315"/>
    <cellStyle name="Comma 7 4 13" xfId="53572"/>
    <cellStyle name="Comma 7 4 2" xfId="1882"/>
    <cellStyle name="Comma 7 4 2 10" xfId="54002"/>
    <cellStyle name="Comma 7 4 2 2" xfId="7536"/>
    <cellStyle name="Comma 7 4 2 2 2" xfId="15943"/>
    <cellStyle name="Comma 7 4 2 2 2 2" xfId="41288"/>
    <cellStyle name="Comma 7 4 2 2 3" xfId="31602"/>
    <cellStyle name="Comma 7 4 2 2 4" xfId="21545"/>
    <cellStyle name="Comma 7 4 2 2 5" xfId="56802"/>
    <cellStyle name="Comma 7 4 2 3" xfId="4731"/>
    <cellStyle name="Comma 7 4 2 3 2" xfId="13139"/>
    <cellStyle name="Comma 7 4 2 3 2 2" xfId="44100"/>
    <cellStyle name="Comma 7 4 2 3 3" xfId="34414"/>
    <cellStyle name="Comma 7 4 2 3 4" xfId="24457"/>
    <cellStyle name="Comma 7 4 2 4" xfId="10339"/>
    <cellStyle name="Comma 7 4 2 4 2" xfId="46352"/>
    <cellStyle name="Comma 7 4 2 4 3" xfId="36666"/>
    <cellStyle name="Comma 7 4 2 4 4" xfId="26979"/>
    <cellStyle name="Comma 7 4 2 5" xfId="38487"/>
    <cellStyle name="Comma 7 4 2 6" xfId="28801"/>
    <cellStyle name="Comma 7 4 2 7" xfId="48176"/>
    <cellStyle name="Comma 7 4 2 8" xfId="50979"/>
    <cellStyle name="Comma 7 4 2 9" xfId="18745"/>
    <cellStyle name="Comma 7 4 3" xfId="2374"/>
    <cellStyle name="Comma 7 4 3 2" xfId="7997"/>
    <cellStyle name="Comma 7 4 3 2 2" xfId="16404"/>
    <cellStyle name="Comma 7 4 3 2 2 2" xfId="41749"/>
    <cellStyle name="Comma 7 4 3 2 3" xfId="32063"/>
    <cellStyle name="Comma 7 4 3 2 4" xfId="22006"/>
    <cellStyle name="Comma 7 4 3 2 5" xfId="57263"/>
    <cellStyle name="Comma 7 4 3 3" xfId="5192"/>
    <cellStyle name="Comma 7 4 3 3 2" xfId="13600"/>
    <cellStyle name="Comma 7 4 3 3 3" xfId="38945"/>
    <cellStyle name="Comma 7 4 3 4" xfId="10797"/>
    <cellStyle name="Comma 7 4 3 4 2" xfId="29259"/>
    <cellStyle name="Comma 7 4 3 5" xfId="48635"/>
    <cellStyle name="Comma 7 4 3 6" xfId="51437"/>
    <cellStyle name="Comma 7 4 3 7" xfId="19203"/>
    <cellStyle name="Comma 7 4 3 8" xfId="54460"/>
    <cellStyle name="Comma 7 4 4" xfId="2802"/>
    <cellStyle name="Comma 7 4 4 2" xfId="8425"/>
    <cellStyle name="Comma 7 4 4 2 2" xfId="16832"/>
    <cellStyle name="Comma 7 4 4 2 2 2" xfId="42177"/>
    <cellStyle name="Comma 7 4 4 2 3" xfId="32491"/>
    <cellStyle name="Comma 7 4 4 2 4" xfId="22434"/>
    <cellStyle name="Comma 7 4 4 2 5" xfId="57691"/>
    <cellStyle name="Comma 7 4 4 3" xfId="5620"/>
    <cellStyle name="Comma 7 4 4 3 2" xfId="14028"/>
    <cellStyle name="Comma 7 4 4 3 3" xfId="39373"/>
    <cellStyle name="Comma 7 4 4 4" xfId="11225"/>
    <cellStyle name="Comma 7 4 4 4 2" xfId="29687"/>
    <cellStyle name="Comma 7 4 4 5" xfId="49063"/>
    <cellStyle name="Comma 7 4 4 6" xfId="51865"/>
    <cellStyle name="Comma 7 4 4 7" xfId="19631"/>
    <cellStyle name="Comma 7 4 4 8" xfId="54888"/>
    <cellStyle name="Comma 7 4 5" xfId="7106"/>
    <cellStyle name="Comma 7 4 5 2" xfId="15513"/>
    <cellStyle name="Comma 7 4 5 2 2" xfId="40858"/>
    <cellStyle name="Comma 7 4 5 3" xfId="31172"/>
    <cellStyle name="Comma 7 4 5 4" xfId="21115"/>
    <cellStyle name="Comma 7 4 5 5" xfId="56372"/>
    <cellStyle name="Comma 7 4 6" xfId="4301"/>
    <cellStyle name="Comma 7 4 6 2" xfId="12709"/>
    <cellStyle name="Comma 7 4 6 2 2" xfId="44099"/>
    <cellStyle name="Comma 7 4 6 3" xfId="34413"/>
    <cellStyle name="Comma 7 4 6 4" xfId="24456"/>
    <cellStyle name="Comma 7 4 7" xfId="9909"/>
    <cellStyle name="Comma 7 4 7 2" xfId="45152"/>
    <cellStyle name="Comma 7 4 7 3" xfId="35466"/>
    <cellStyle name="Comma 7 4 7 4" xfId="25761"/>
    <cellStyle name="Comma 7 4 8" xfId="38057"/>
    <cellStyle name="Comma 7 4 9" xfId="28371"/>
    <cellStyle name="Comma 7 5" xfId="1323"/>
    <cellStyle name="Comma 7 5 10" xfId="53521"/>
    <cellStyle name="Comma 7 5 2" xfId="7055"/>
    <cellStyle name="Comma 7 5 2 2" xfId="15462"/>
    <cellStyle name="Comma 7 5 2 2 2" xfId="44102"/>
    <cellStyle name="Comma 7 5 2 2 3" xfId="34416"/>
    <cellStyle name="Comma 7 5 2 2 4" xfId="24459"/>
    <cellStyle name="Comma 7 5 2 3" xfId="40807"/>
    <cellStyle name="Comma 7 5 2 4" xfId="31121"/>
    <cellStyle name="Comma 7 5 2 5" xfId="21064"/>
    <cellStyle name="Comma 7 5 2 6" xfId="56321"/>
    <cellStyle name="Comma 7 5 3" xfId="4250"/>
    <cellStyle name="Comma 7 5 3 2" xfId="12658"/>
    <cellStyle name="Comma 7 5 3 2 2" xfId="44101"/>
    <cellStyle name="Comma 7 5 3 3" xfId="34415"/>
    <cellStyle name="Comma 7 5 3 4" xfId="24458"/>
    <cellStyle name="Comma 7 5 4" xfId="9858"/>
    <cellStyle name="Comma 7 5 4 2" xfId="45760"/>
    <cellStyle name="Comma 7 5 4 3" xfId="36074"/>
    <cellStyle name="Comma 7 5 4 4" xfId="26386"/>
    <cellStyle name="Comma 7 5 5" xfId="38006"/>
    <cellStyle name="Comma 7 5 6" xfId="28320"/>
    <cellStyle name="Comma 7 5 7" xfId="47695"/>
    <cellStyle name="Comma 7 5 8" xfId="50498"/>
    <cellStyle name="Comma 7 5 9" xfId="18264"/>
    <cellStyle name="Comma 7 6" xfId="1115"/>
    <cellStyle name="Comma 7 6 2" xfId="6854"/>
    <cellStyle name="Comma 7 6 2 2" xfId="15261"/>
    <cellStyle name="Comma 7 6 2 2 2" xfId="40606"/>
    <cellStyle name="Comma 7 6 2 3" xfId="30920"/>
    <cellStyle name="Comma 7 6 2 4" xfId="20863"/>
    <cellStyle name="Comma 7 6 2 5" xfId="56120"/>
    <cellStyle name="Comma 7 6 3" xfId="4049"/>
    <cellStyle name="Comma 7 6 3 2" xfId="12457"/>
    <cellStyle name="Comma 7 6 3 2 2" xfId="44103"/>
    <cellStyle name="Comma 7 6 3 3" xfId="34417"/>
    <cellStyle name="Comma 7 6 3 4" xfId="24460"/>
    <cellStyle name="Comma 7 6 4" xfId="9657"/>
    <cellStyle name="Comma 7 6 4 2" xfId="37805"/>
    <cellStyle name="Comma 7 6 5" xfId="28119"/>
    <cellStyle name="Comma 7 6 6" xfId="47494"/>
    <cellStyle name="Comma 7 6 7" xfId="50297"/>
    <cellStyle name="Comma 7 6 8" xfId="18063"/>
    <cellStyle name="Comma 7 6 9" xfId="53320"/>
    <cellStyle name="Comma 7 7" xfId="1831"/>
    <cellStyle name="Comma 7 7 2" xfId="7485"/>
    <cellStyle name="Comma 7 7 2 2" xfId="15892"/>
    <cellStyle name="Comma 7 7 2 2 2" xfId="41237"/>
    <cellStyle name="Comma 7 7 2 3" xfId="31551"/>
    <cellStyle name="Comma 7 7 2 4" xfId="21494"/>
    <cellStyle name="Comma 7 7 2 5" xfId="56751"/>
    <cellStyle name="Comma 7 7 3" xfId="4680"/>
    <cellStyle name="Comma 7 7 3 2" xfId="13088"/>
    <cellStyle name="Comma 7 7 3 2 2" xfId="44104"/>
    <cellStyle name="Comma 7 7 3 3" xfId="34418"/>
    <cellStyle name="Comma 7 7 3 4" xfId="24461"/>
    <cellStyle name="Comma 7 7 4" xfId="10288"/>
    <cellStyle name="Comma 7 7 4 2" xfId="38436"/>
    <cellStyle name="Comma 7 7 5" xfId="28750"/>
    <cellStyle name="Comma 7 7 6" xfId="48125"/>
    <cellStyle name="Comma 7 7 7" xfId="50928"/>
    <cellStyle name="Comma 7 7 8" xfId="18694"/>
    <cellStyle name="Comma 7 7 9" xfId="53951"/>
    <cellStyle name="Comma 7 8" xfId="2323"/>
    <cellStyle name="Comma 7 8 2" xfId="7946"/>
    <cellStyle name="Comma 7 8 2 2" xfId="16353"/>
    <cellStyle name="Comma 7 8 2 2 2" xfId="41698"/>
    <cellStyle name="Comma 7 8 2 3" xfId="32012"/>
    <cellStyle name="Comma 7 8 2 4" xfId="21955"/>
    <cellStyle name="Comma 7 8 2 5" xfId="57212"/>
    <cellStyle name="Comma 7 8 3" xfId="5141"/>
    <cellStyle name="Comma 7 8 3 2" xfId="13549"/>
    <cellStyle name="Comma 7 8 3 2 2" xfId="44105"/>
    <cellStyle name="Comma 7 8 3 3" xfId="34419"/>
    <cellStyle name="Comma 7 8 3 4" xfId="24462"/>
    <cellStyle name="Comma 7 8 4" xfId="10746"/>
    <cellStyle name="Comma 7 8 4 2" xfId="38894"/>
    <cellStyle name="Comma 7 8 5" xfId="29208"/>
    <cellStyle name="Comma 7 8 6" xfId="48584"/>
    <cellStyle name="Comma 7 8 7" xfId="51386"/>
    <cellStyle name="Comma 7 8 8" xfId="19152"/>
    <cellStyle name="Comma 7 8 9" xfId="54409"/>
    <cellStyle name="Comma 7 9" xfId="2751"/>
    <cellStyle name="Comma 7 9 2" xfId="8374"/>
    <cellStyle name="Comma 7 9 2 2" xfId="16781"/>
    <cellStyle name="Comma 7 9 2 2 2" xfId="42126"/>
    <cellStyle name="Comma 7 9 2 3" xfId="32440"/>
    <cellStyle name="Comma 7 9 2 4" xfId="22383"/>
    <cellStyle name="Comma 7 9 2 5" xfId="57640"/>
    <cellStyle name="Comma 7 9 3" xfId="5569"/>
    <cellStyle name="Comma 7 9 3 2" xfId="13977"/>
    <cellStyle name="Comma 7 9 3 2 2" xfId="44106"/>
    <cellStyle name="Comma 7 9 3 3" xfId="34420"/>
    <cellStyle name="Comma 7 9 3 4" xfId="24463"/>
    <cellStyle name="Comma 7 9 4" xfId="11174"/>
    <cellStyle name="Comma 7 9 4 2" xfId="39322"/>
    <cellStyle name="Comma 7 9 5" xfId="29636"/>
    <cellStyle name="Comma 7 9 6" xfId="49012"/>
    <cellStyle name="Comma 7 9 7" xfId="51814"/>
    <cellStyle name="Comma 7 9 8" xfId="19580"/>
    <cellStyle name="Comma 7 9 9" xfId="54837"/>
    <cellStyle name="Comma 70" xfId="23028"/>
    <cellStyle name="Comma 70 2" xfId="24465"/>
    <cellStyle name="Comma 70 2 2" xfId="44108"/>
    <cellStyle name="Comma 70 2 3" xfId="34422"/>
    <cellStyle name="Comma 70 3" xfId="24464"/>
    <cellStyle name="Comma 70 3 2" xfId="44107"/>
    <cellStyle name="Comma 70 3 3" xfId="34421"/>
    <cellStyle name="Comma 70 4" xfId="26057"/>
    <cellStyle name="Comma 70 4 2" xfId="45431"/>
    <cellStyle name="Comma 70 4 3" xfId="35745"/>
    <cellStyle name="Comma 70 5" xfId="42771"/>
    <cellStyle name="Comma 70 6" xfId="33085"/>
    <cellStyle name="Comma 71" xfId="23031"/>
    <cellStyle name="Comma 71 2" xfId="24467"/>
    <cellStyle name="Comma 71 2 2" xfId="44110"/>
    <cellStyle name="Comma 71 2 3" xfId="34424"/>
    <cellStyle name="Comma 71 3" xfId="24466"/>
    <cellStyle name="Comma 71 3 2" xfId="44109"/>
    <cellStyle name="Comma 71 3 3" xfId="34423"/>
    <cellStyle name="Comma 71 4" xfId="26059"/>
    <cellStyle name="Comma 71 4 2" xfId="45433"/>
    <cellStyle name="Comma 71 4 3" xfId="35747"/>
    <cellStyle name="Comma 71 5" xfId="42774"/>
    <cellStyle name="Comma 71 6" xfId="33088"/>
    <cellStyle name="Comma 72" xfId="23027"/>
    <cellStyle name="Comma 72 2" xfId="24469"/>
    <cellStyle name="Comma 72 2 2" xfId="44112"/>
    <cellStyle name="Comma 72 2 3" xfId="34426"/>
    <cellStyle name="Comma 72 3" xfId="24468"/>
    <cellStyle name="Comma 72 3 2" xfId="44111"/>
    <cellStyle name="Comma 72 3 3" xfId="34425"/>
    <cellStyle name="Comma 72 4" xfId="42770"/>
    <cellStyle name="Comma 72 5" xfId="33084"/>
    <cellStyle name="Comma 73" xfId="23035"/>
    <cellStyle name="Comma 73 2" xfId="24471"/>
    <cellStyle name="Comma 73 2 2" xfId="44114"/>
    <cellStyle name="Comma 73 2 3" xfId="34428"/>
    <cellStyle name="Comma 73 3" xfId="24470"/>
    <cellStyle name="Comma 73 3 2" xfId="44113"/>
    <cellStyle name="Comma 73 3 3" xfId="34427"/>
    <cellStyle name="Comma 73 4" xfId="42778"/>
    <cellStyle name="Comma 73 5" xfId="33092"/>
    <cellStyle name="Comma 74" xfId="24472"/>
    <cellStyle name="Comma 74 2" xfId="24473"/>
    <cellStyle name="Comma 74 2 2" xfId="44116"/>
    <cellStyle name="Comma 74 2 3" xfId="34430"/>
    <cellStyle name="Comma 74 3" xfId="44115"/>
    <cellStyle name="Comma 74 4" xfId="34429"/>
    <cellStyle name="Comma 75" xfId="24474"/>
    <cellStyle name="Comma 75 2" xfId="24475"/>
    <cellStyle name="Comma 75 2 2" xfId="44118"/>
    <cellStyle name="Comma 75 2 3" xfId="34432"/>
    <cellStyle name="Comma 75 3" xfId="44117"/>
    <cellStyle name="Comma 75 4" xfId="34431"/>
    <cellStyle name="Comma 76" xfId="24476"/>
    <cellStyle name="Comma 76 2" xfId="24477"/>
    <cellStyle name="Comma 76 2 2" xfId="44120"/>
    <cellStyle name="Comma 76 2 3" xfId="34434"/>
    <cellStyle name="Comma 76 3" xfId="44119"/>
    <cellStyle name="Comma 76 4" xfId="34433"/>
    <cellStyle name="Comma 77" xfId="24478"/>
    <cellStyle name="Comma 77 2" xfId="24479"/>
    <cellStyle name="Comma 77 2 2" xfId="44122"/>
    <cellStyle name="Comma 77 2 3" xfId="34436"/>
    <cellStyle name="Comma 77 3" xfId="44121"/>
    <cellStyle name="Comma 77 4" xfId="34435"/>
    <cellStyle name="Comma 78" xfId="24480"/>
    <cellStyle name="Comma 78 2" xfId="24481"/>
    <cellStyle name="Comma 78 2 2" xfId="44124"/>
    <cellStyle name="Comma 78 2 3" xfId="34438"/>
    <cellStyle name="Comma 78 3" xfId="44123"/>
    <cellStyle name="Comma 78 4" xfId="34437"/>
    <cellStyle name="Comma 79" xfId="24482"/>
    <cellStyle name="Comma 79 2" xfId="24483"/>
    <cellStyle name="Comma 79 2 2" xfId="44126"/>
    <cellStyle name="Comma 79 2 3" xfId="34440"/>
    <cellStyle name="Comma 79 3" xfId="44125"/>
    <cellStyle name="Comma 79 4" xfId="34439"/>
    <cellStyle name="Comma 8" xfId="523"/>
    <cellStyle name="Comma 8 10" xfId="2752"/>
    <cellStyle name="Comma 8 10 2" xfId="8375"/>
    <cellStyle name="Comma 8 10 2 2" xfId="16782"/>
    <cellStyle name="Comma 8 10 2 2 2" xfId="42127"/>
    <cellStyle name="Comma 8 10 2 3" xfId="32441"/>
    <cellStyle name="Comma 8 10 2 4" xfId="22384"/>
    <cellStyle name="Comma 8 10 2 5" xfId="57641"/>
    <cellStyle name="Comma 8 10 3" xfId="5570"/>
    <cellStyle name="Comma 8 10 3 2" xfId="13978"/>
    <cellStyle name="Comma 8 10 3 3" xfId="39323"/>
    <cellStyle name="Comma 8 10 4" xfId="11175"/>
    <cellStyle name="Comma 8 10 4 2" xfId="29637"/>
    <cellStyle name="Comma 8 10 5" xfId="49013"/>
    <cellStyle name="Comma 8 10 6" xfId="51815"/>
    <cellStyle name="Comma 8 10 7" xfId="19581"/>
    <cellStyle name="Comma 8 10 8" xfId="54838"/>
    <cellStyle name="Comma 8 11" xfId="6399"/>
    <cellStyle name="Comma 8 11 2" xfId="14806"/>
    <cellStyle name="Comma 8 11 2 2" xfId="40151"/>
    <cellStyle name="Comma 8 11 3" xfId="30465"/>
    <cellStyle name="Comma 8 11 4" xfId="20408"/>
    <cellStyle name="Comma 8 11 5" xfId="55665"/>
    <cellStyle name="Comma 8 12" xfId="3594"/>
    <cellStyle name="Comma 8 12 2" xfId="12002"/>
    <cellStyle name="Comma 8 12 2 2" xfId="44557"/>
    <cellStyle name="Comma 8 12 3" xfId="34871"/>
    <cellStyle name="Comma 8 12 4" xfId="25161"/>
    <cellStyle name="Comma 8 13" xfId="9203"/>
    <cellStyle name="Comma 8 13 2" xfId="37351"/>
    <cellStyle name="Comma 8 14" xfId="27665"/>
    <cellStyle name="Comma 8 15" xfId="47038"/>
    <cellStyle name="Comma 8 16" xfId="49843"/>
    <cellStyle name="Comma 8 17" xfId="17609"/>
    <cellStyle name="Comma 8 18" xfId="52866"/>
    <cellStyle name="Comma 8 2" xfId="524"/>
    <cellStyle name="Comma 8 2 10" xfId="6400"/>
    <cellStyle name="Comma 8 2 10 2" xfId="14807"/>
    <cellStyle name="Comma 8 2 10 2 2" xfId="40152"/>
    <cellStyle name="Comma 8 2 10 3" xfId="30466"/>
    <cellStyle name="Comma 8 2 10 4" xfId="20409"/>
    <cellStyle name="Comma 8 2 10 5" xfId="55666"/>
    <cellStyle name="Comma 8 2 11" xfId="3595"/>
    <cellStyle name="Comma 8 2 11 2" xfId="12003"/>
    <cellStyle name="Comma 8 2 11 2 2" xfId="42760"/>
    <cellStyle name="Comma 8 2 11 3" xfId="33074"/>
    <cellStyle name="Comma 8 2 11 4" xfId="23017"/>
    <cellStyle name="Comma 8 2 12" xfId="9204"/>
    <cellStyle name="Comma 8 2 12 2" xfId="43087"/>
    <cellStyle name="Comma 8 2 12 3" xfId="33401"/>
    <cellStyle name="Comma 8 2 12 4" xfId="23345"/>
    <cellStyle name="Comma 8 2 13" xfId="25162"/>
    <cellStyle name="Comma 8 2 13 2" xfId="44558"/>
    <cellStyle name="Comma 8 2 13 3" xfId="34872"/>
    <cellStyle name="Comma 8 2 14" xfId="37352"/>
    <cellStyle name="Comma 8 2 15" xfId="27666"/>
    <cellStyle name="Comma 8 2 16" xfId="47039"/>
    <cellStyle name="Comma 8 2 17" xfId="49844"/>
    <cellStyle name="Comma 8 2 18" xfId="17610"/>
    <cellStyle name="Comma 8 2 19" xfId="52448"/>
    <cellStyle name="Comma 8 2 2" xfId="525"/>
    <cellStyle name="Comma 8 2 2 10" xfId="9205"/>
    <cellStyle name="Comma 8 2 2 10 2" xfId="43088"/>
    <cellStyle name="Comma 8 2 2 10 3" xfId="33402"/>
    <cellStyle name="Comma 8 2 2 10 4" xfId="23346"/>
    <cellStyle name="Comma 8 2 2 11" xfId="25163"/>
    <cellStyle name="Comma 8 2 2 11 2" xfId="44559"/>
    <cellStyle name="Comma 8 2 2 11 3" xfId="34873"/>
    <cellStyle name="Comma 8 2 2 12" xfId="37353"/>
    <cellStyle name="Comma 8 2 2 13" xfId="27667"/>
    <cellStyle name="Comma 8 2 2 14" xfId="47040"/>
    <cellStyle name="Comma 8 2 2 15" xfId="49845"/>
    <cellStyle name="Comma 8 2 2 16" xfId="17611"/>
    <cellStyle name="Comma 8 2 2 17" xfId="52449"/>
    <cellStyle name="Comma 8 2 2 18" xfId="52868"/>
    <cellStyle name="Comma 8 2 2 2" xfId="526"/>
    <cellStyle name="Comma 8 2 2 2 10" xfId="25164"/>
    <cellStyle name="Comma 8 2 2 2 10 2" xfId="44560"/>
    <cellStyle name="Comma 8 2 2 2 10 3" xfId="34874"/>
    <cellStyle name="Comma 8 2 2 2 11" xfId="37354"/>
    <cellStyle name="Comma 8 2 2 2 12" xfId="27668"/>
    <cellStyle name="Comma 8 2 2 2 13" xfId="47041"/>
    <cellStyle name="Comma 8 2 2 2 14" xfId="49846"/>
    <cellStyle name="Comma 8 2 2 2 15" xfId="17612"/>
    <cellStyle name="Comma 8 2 2 2 16" xfId="52450"/>
    <cellStyle name="Comma 8 2 2 2 17" xfId="52869"/>
    <cellStyle name="Comma 8 2 2 2 2" xfId="1745"/>
    <cellStyle name="Comma 8 2 2 2 2 10" xfId="53905"/>
    <cellStyle name="Comma 8 2 2 2 2 2" xfId="7439"/>
    <cellStyle name="Comma 8 2 2 2 2 2 2" xfId="15846"/>
    <cellStyle name="Comma 8 2 2 2 2 2 2 2" xfId="46600"/>
    <cellStyle name="Comma 8 2 2 2 2 2 2 3" xfId="36914"/>
    <cellStyle name="Comma 8 2 2 2 2 2 2 4" xfId="27227"/>
    <cellStyle name="Comma 8 2 2 2 2 2 3" xfId="26010"/>
    <cellStyle name="Comma 8 2 2 2 2 2 3 2" xfId="45400"/>
    <cellStyle name="Comma 8 2 2 2 2 2 3 3" xfId="35714"/>
    <cellStyle name="Comma 8 2 2 2 2 2 4" xfId="41191"/>
    <cellStyle name="Comma 8 2 2 2 2 2 5" xfId="31505"/>
    <cellStyle name="Comma 8 2 2 2 2 2 6" xfId="21448"/>
    <cellStyle name="Comma 8 2 2 2 2 2 7" xfId="56705"/>
    <cellStyle name="Comma 8 2 2 2 2 3" xfId="4634"/>
    <cellStyle name="Comma 8 2 2 2 2 3 2" xfId="13042"/>
    <cellStyle name="Comma 8 2 2 2 2 3 2 2" xfId="46007"/>
    <cellStyle name="Comma 8 2 2 2 2 3 2 3" xfId="36321"/>
    <cellStyle name="Comma 8 2 2 2 2 3 2 4" xfId="26633"/>
    <cellStyle name="Comma 8 2 2 2 2 3 3" xfId="44127"/>
    <cellStyle name="Comma 8 2 2 2 2 3 4" xfId="34441"/>
    <cellStyle name="Comma 8 2 2 2 2 3 5" xfId="24484"/>
    <cellStyle name="Comma 8 2 2 2 2 4" xfId="10242"/>
    <cellStyle name="Comma 8 2 2 2 2 4 2" xfId="44807"/>
    <cellStyle name="Comma 8 2 2 2 2 4 3" xfId="35121"/>
    <cellStyle name="Comma 8 2 2 2 2 4 4" xfId="25412"/>
    <cellStyle name="Comma 8 2 2 2 2 5" xfId="38390"/>
    <cellStyle name="Comma 8 2 2 2 2 6" xfId="28704"/>
    <cellStyle name="Comma 8 2 2 2 2 7" xfId="48079"/>
    <cellStyle name="Comma 8 2 2 2 2 8" xfId="50882"/>
    <cellStyle name="Comma 8 2 2 2 2 9" xfId="18648"/>
    <cellStyle name="Comma 8 2 2 2 3" xfId="1120"/>
    <cellStyle name="Comma 8 2 2 2 3 10" xfId="53325"/>
    <cellStyle name="Comma 8 2 2 2 3 2" xfId="6859"/>
    <cellStyle name="Comma 8 2 2 2 3 2 2" xfId="15266"/>
    <cellStyle name="Comma 8 2 2 2 3 2 2 2" xfId="46359"/>
    <cellStyle name="Comma 8 2 2 2 3 2 2 3" xfId="36673"/>
    <cellStyle name="Comma 8 2 2 2 3 2 2 4" xfId="26986"/>
    <cellStyle name="Comma 8 2 2 2 3 2 3" xfId="40611"/>
    <cellStyle name="Comma 8 2 2 2 3 2 4" xfId="30925"/>
    <cellStyle name="Comma 8 2 2 2 3 2 5" xfId="20868"/>
    <cellStyle name="Comma 8 2 2 2 3 2 6" xfId="56125"/>
    <cellStyle name="Comma 8 2 2 2 3 3" xfId="4054"/>
    <cellStyle name="Comma 8 2 2 2 3 3 2" xfId="12462"/>
    <cellStyle name="Comma 8 2 2 2 3 3 2 2" xfId="44128"/>
    <cellStyle name="Comma 8 2 2 2 3 3 3" xfId="34442"/>
    <cellStyle name="Comma 8 2 2 2 3 3 4" xfId="24485"/>
    <cellStyle name="Comma 8 2 2 2 3 4" xfId="9662"/>
    <cellStyle name="Comma 8 2 2 2 3 4 2" xfId="45159"/>
    <cellStyle name="Comma 8 2 2 2 3 4 3" xfId="35473"/>
    <cellStyle name="Comma 8 2 2 2 3 4 4" xfId="25768"/>
    <cellStyle name="Comma 8 2 2 2 3 5" xfId="37810"/>
    <cellStyle name="Comma 8 2 2 2 3 6" xfId="28124"/>
    <cellStyle name="Comma 8 2 2 2 3 7" xfId="47499"/>
    <cellStyle name="Comma 8 2 2 2 3 8" xfId="50302"/>
    <cellStyle name="Comma 8 2 2 2 3 9" xfId="18068"/>
    <cellStyle name="Comma 8 2 2 2 4" xfId="2215"/>
    <cellStyle name="Comma 8 2 2 2 4 2" xfId="7869"/>
    <cellStyle name="Comma 8 2 2 2 4 2 2" xfId="16276"/>
    <cellStyle name="Comma 8 2 2 2 4 2 2 2" xfId="41621"/>
    <cellStyle name="Comma 8 2 2 2 4 2 3" xfId="31935"/>
    <cellStyle name="Comma 8 2 2 2 4 2 4" xfId="21878"/>
    <cellStyle name="Comma 8 2 2 2 4 2 5" xfId="57135"/>
    <cellStyle name="Comma 8 2 2 2 4 3" xfId="5064"/>
    <cellStyle name="Comma 8 2 2 2 4 3 2" xfId="13472"/>
    <cellStyle name="Comma 8 2 2 2 4 3 2 2" xfId="45767"/>
    <cellStyle name="Comma 8 2 2 2 4 3 3" xfId="36081"/>
    <cellStyle name="Comma 8 2 2 2 4 3 4" xfId="26393"/>
    <cellStyle name="Comma 8 2 2 2 4 4" xfId="10672"/>
    <cellStyle name="Comma 8 2 2 2 4 4 2" xfId="38820"/>
    <cellStyle name="Comma 8 2 2 2 4 5" xfId="29134"/>
    <cellStyle name="Comma 8 2 2 2 4 6" xfId="48509"/>
    <cellStyle name="Comma 8 2 2 2 4 7" xfId="51312"/>
    <cellStyle name="Comma 8 2 2 2 4 8" xfId="19078"/>
    <cellStyle name="Comma 8 2 2 2 4 9" xfId="54335"/>
    <cellStyle name="Comma 8 2 2 2 5" xfId="2707"/>
    <cellStyle name="Comma 8 2 2 2 5 2" xfId="8330"/>
    <cellStyle name="Comma 8 2 2 2 5 2 2" xfId="16737"/>
    <cellStyle name="Comma 8 2 2 2 5 2 2 2" xfId="42082"/>
    <cellStyle name="Comma 8 2 2 2 5 2 3" xfId="32396"/>
    <cellStyle name="Comma 8 2 2 2 5 2 4" xfId="22339"/>
    <cellStyle name="Comma 8 2 2 2 5 2 5" xfId="57596"/>
    <cellStyle name="Comma 8 2 2 2 5 3" xfId="5525"/>
    <cellStyle name="Comma 8 2 2 2 5 3 2" xfId="13933"/>
    <cellStyle name="Comma 8 2 2 2 5 3 3" xfId="39278"/>
    <cellStyle name="Comma 8 2 2 2 5 4" xfId="11130"/>
    <cellStyle name="Comma 8 2 2 2 5 4 2" xfId="29592"/>
    <cellStyle name="Comma 8 2 2 2 5 5" xfId="48968"/>
    <cellStyle name="Comma 8 2 2 2 5 6" xfId="51770"/>
    <cellStyle name="Comma 8 2 2 2 5 7" xfId="19536"/>
    <cellStyle name="Comma 8 2 2 2 5 8" xfId="54793"/>
    <cellStyle name="Comma 8 2 2 2 6" xfId="3135"/>
    <cellStyle name="Comma 8 2 2 2 6 2" xfId="8758"/>
    <cellStyle name="Comma 8 2 2 2 6 2 2" xfId="17165"/>
    <cellStyle name="Comma 8 2 2 2 6 2 2 2" xfId="42510"/>
    <cellStyle name="Comma 8 2 2 2 6 2 3" xfId="32824"/>
    <cellStyle name="Comma 8 2 2 2 6 2 4" xfId="22767"/>
    <cellStyle name="Comma 8 2 2 2 6 2 5" xfId="58024"/>
    <cellStyle name="Comma 8 2 2 2 6 3" xfId="5953"/>
    <cellStyle name="Comma 8 2 2 2 6 3 2" xfId="14361"/>
    <cellStyle name="Comma 8 2 2 2 6 3 3" xfId="39706"/>
    <cellStyle name="Comma 8 2 2 2 6 4" xfId="11558"/>
    <cellStyle name="Comma 8 2 2 2 6 4 2" xfId="30020"/>
    <cellStyle name="Comma 8 2 2 2 6 5" xfId="49396"/>
    <cellStyle name="Comma 8 2 2 2 6 6" xfId="52198"/>
    <cellStyle name="Comma 8 2 2 2 6 7" xfId="19964"/>
    <cellStyle name="Comma 8 2 2 2 6 8" xfId="55221"/>
    <cellStyle name="Comma 8 2 2 2 7" xfId="6402"/>
    <cellStyle name="Comma 8 2 2 2 7 2" xfId="14809"/>
    <cellStyle name="Comma 8 2 2 2 7 2 2" xfId="40154"/>
    <cellStyle name="Comma 8 2 2 2 7 3" xfId="30468"/>
    <cellStyle name="Comma 8 2 2 2 7 4" xfId="20411"/>
    <cellStyle name="Comma 8 2 2 2 7 5" xfId="55668"/>
    <cellStyle name="Comma 8 2 2 2 8" xfId="3597"/>
    <cellStyle name="Comma 8 2 2 2 8 2" xfId="12005"/>
    <cellStyle name="Comma 8 2 2 2 8 2 2" xfId="42762"/>
    <cellStyle name="Comma 8 2 2 2 8 3" xfId="33076"/>
    <cellStyle name="Comma 8 2 2 2 8 4" xfId="23019"/>
    <cellStyle name="Comma 8 2 2 2 9" xfId="9206"/>
    <cellStyle name="Comma 8 2 2 2 9 2" xfId="43089"/>
    <cellStyle name="Comma 8 2 2 2 9 3" xfId="33403"/>
    <cellStyle name="Comma 8 2 2 2 9 4" xfId="23347"/>
    <cellStyle name="Comma 8 2 2 3" xfId="1744"/>
    <cellStyle name="Comma 8 2 2 3 10" xfId="53904"/>
    <cellStyle name="Comma 8 2 2 3 2" xfId="7438"/>
    <cellStyle name="Comma 8 2 2 3 2 2" xfId="15845"/>
    <cellStyle name="Comma 8 2 2 3 2 2 2" xfId="46599"/>
    <cellStyle name="Comma 8 2 2 3 2 2 3" xfId="36913"/>
    <cellStyle name="Comma 8 2 2 3 2 2 4" xfId="27226"/>
    <cellStyle name="Comma 8 2 2 3 2 3" xfId="26009"/>
    <cellStyle name="Comma 8 2 2 3 2 3 2" xfId="45399"/>
    <cellStyle name="Comma 8 2 2 3 2 3 3" xfId="35713"/>
    <cellStyle name="Comma 8 2 2 3 2 4" xfId="41190"/>
    <cellStyle name="Comma 8 2 2 3 2 5" xfId="31504"/>
    <cellStyle name="Comma 8 2 2 3 2 6" xfId="21447"/>
    <cellStyle name="Comma 8 2 2 3 2 7" xfId="56704"/>
    <cellStyle name="Comma 8 2 2 3 3" xfId="4633"/>
    <cellStyle name="Comma 8 2 2 3 3 2" xfId="13041"/>
    <cellStyle name="Comma 8 2 2 3 3 2 2" xfId="46006"/>
    <cellStyle name="Comma 8 2 2 3 3 2 3" xfId="36320"/>
    <cellStyle name="Comma 8 2 2 3 3 2 4" xfId="26632"/>
    <cellStyle name="Comma 8 2 2 3 3 3" xfId="44129"/>
    <cellStyle name="Comma 8 2 2 3 3 4" xfId="34443"/>
    <cellStyle name="Comma 8 2 2 3 3 5" xfId="24486"/>
    <cellStyle name="Comma 8 2 2 3 4" xfId="10241"/>
    <cellStyle name="Comma 8 2 2 3 4 2" xfId="44806"/>
    <cellStyle name="Comma 8 2 2 3 4 3" xfId="35120"/>
    <cellStyle name="Comma 8 2 2 3 4 4" xfId="25411"/>
    <cellStyle name="Comma 8 2 2 3 5" xfId="38389"/>
    <cellStyle name="Comma 8 2 2 3 6" xfId="28703"/>
    <cellStyle name="Comma 8 2 2 3 7" xfId="48078"/>
    <cellStyle name="Comma 8 2 2 3 8" xfId="50881"/>
    <cellStyle name="Comma 8 2 2 3 9" xfId="18647"/>
    <cellStyle name="Comma 8 2 2 4" xfId="1119"/>
    <cellStyle name="Comma 8 2 2 4 10" xfId="53324"/>
    <cellStyle name="Comma 8 2 2 4 2" xfId="6858"/>
    <cellStyle name="Comma 8 2 2 4 2 2" xfId="15265"/>
    <cellStyle name="Comma 8 2 2 4 2 2 2" xfId="46358"/>
    <cellStyle name="Comma 8 2 2 4 2 2 3" xfId="36672"/>
    <cellStyle name="Comma 8 2 2 4 2 2 4" xfId="26985"/>
    <cellStyle name="Comma 8 2 2 4 2 3" xfId="40610"/>
    <cellStyle name="Comma 8 2 2 4 2 4" xfId="30924"/>
    <cellStyle name="Comma 8 2 2 4 2 5" xfId="20867"/>
    <cellStyle name="Comma 8 2 2 4 2 6" xfId="56124"/>
    <cellStyle name="Comma 8 2 2 4 3" xfId="4053"/>
    <cellStyle name="Comma 8 2 2 4 3 2" xfId="12461"/>
    <cellStyle name="Comma 8 2 2 4 3 2 2" xfId="44130"/>
    <cellStyle name="Comma 8 2 2 4 3 3" xfId="34444"/>
    <cellStyle name="Comma 8 2 2 4 3 4" xfId="24487"/>
    <cellStyle name="Comma 8 2 2 4 4" xfId="9661"/>
    <cellStyle name="Comma 8 2 2 4 4 2" xfId="45158"/>
    <cellStyle name="Comma 8 2 2 4 4 3" xfId="35472"/>
    <cellStyle name="Comma 8 2 2 4 4 4" xfId="25767"/>
    <cellStyle name="Comma 8 2 2 4 5" xfId="37809"/>
    <cellStyle name="Comma 8 2 2 4 6" xfId="28123"/>
    <cellStyle name="Comma 8 2 2 4 7" xfId="47498"/>
    <cellStyle name="Comma 8 2 2 4 8" xfId="50301"/>
    <cellStyle name="Comma 8 2 2 4 9" xfId="18067"/>
    <cellStyle name="Comma 8 2 2 5" xfId="2214"/>
    <cellStyle name="Comma 8 2 2 5 10" xfId="54334"/>
    <cellStyle name="Comma 8 2 2 5 2" xfId="7868"/>
    <cellStyle name="Comma 8 2 2 5 2 2" xfId="16275"/>
    <cellStyle name="Comma 8 2 2 5 2 2 2" xfId="41620"/>
    <cellStyle name="Comma 8 2 2 5 2 3" xfId="31934"/>
    <cellStyle name="Comma 8 2 2 5 2 4" xfId="21877"/>
    <cellStyle name="Comma 8 2 2 5 2 5" xfId="57134"/>
    <cellStyle name="Comma 8 2 2 5 3" xfId="5063"/>
    <cellStyle name="Comma 8 2 2 5 3 2" xfId="13471"/>
    <cellStyle name="Comma 8 2 2 5 3 2 2" xfId="44131"/>
    <cellStyle name="Comma 8 2 2 5 3 3" xfId="34445"/>
    <cellStyle name="Comma 8 2 2 5 3 4" xfId="24488"/>
    <cellStyle name="Comma 8 2 2 5 4" xfId="10671"/>
    <cellStyle name="Comma 8 2 2 5 4 2" xfId="45766"/>
    <cellStyle name="Comma 8 2 2 5 4 3" xfId="36080"/>
    <cellStyle name="Comma 8 2 2 5 4 4" xfId="26392"/>
    <cellStyle name="Comma 8 2 2 5 5" xfId="38819"/>
    <cellStyle name="Comma 8 2 2 5 6" xfId="29133"/>
    <cellStyle name="Comma 8 2 2 5 7" xfId="48508"/>
    <cellStyle name="Comma 8 2 2 5 8" xfId="51311"/>
    <cellStyle name="Comma 8 2 2 5 9" xfId="19077"/>
    <cellStyle name="Comma 8 2 2 6" xfId="2706"/>
    <cellStyle name="Comma 8 2 2 6 2" xfId="8329"/>
    <cellStyle name="Comma 8 2 2 6 2 2" xfId="16736"/>
    <cellStyle name="Comma 8 2 2 6 2 2 2" xfId="42081"/>
    <cellStyle name="Comma 8 2 2 6 2 3" xfId="32395"/>
    <cellStyle name="Comma 8 2 2 6 2 4" xfId="22338"/>
    <cellStyle name="Comma 8 2 2 6 2 5" xfId="57595"/>
    <cellStyle name="Comma 8 2 2 6 3" xfId="5524"/>
    <cellStyle name="Comma 8 2 2 6 3 2" xfId="13932"/>
    <cellStyle name="Comma 8 2 2 6 3 3" xfId="39277"/>
    <cellStyle name="Comma 8 2 2 6 4" xfId="11129"/>
    <cellStyle name="Comma 8 2 2 6 4 2" xfId="29591"/>
    <cellStyle name="Comma 8 2 2 6 5" xfId="48967"/>
    <cellStyle name="Comma 8 2 2 6 6" xfId="51769"/>
    <cellStyle name="Comma 8 2 2 6 7" xfId="19535"/>
    <cellStyle name="Comma 8 2 2 6 8" xfId="54792"/>
    <cellStyle name="Comma 8 2 2 7" xfId="3134"/>
    <cellStyle name="Comma 8 2 2 7 2" xfId="8757"/>
    <cellStyle name="Comma 8 2 2 7 2 2" xfId="17164"/>
    <cellStyle name="Comma 8 2 2 7 2 2 2" xfId="42509"/>
    <cellStyle name="Comma 8 2 2 7 2 3" xfId="32823"/>
    <cellStyle name="Comma 8 2 2 7 2 4" xfId="22766"/>
    <cellStyle name="Comma 8 2 2 7 2 5" xfId="58023"/>
    <cellStyle name="Comma 8 2 2 7 3" xfId="5952"/>
    <cellStyle name="Comma 8 2 2 7 3 2" xfId="14360"/>
    <cellStyle name="Comma 8 2 2 7 3 3" xfId="39705"/>
    <cellStyle name="Comma 8 2 2 7 4" xfId="11557"/>
    <cellStyle name="Comma 8 2 2 7 4 2" xfId="30019"/>
    <cellStyle name="Comma 8 2 2 7 5" xfId="49395"/>
    <cellStyle name="Comma 8 2 2 7 6" xfId="52197"/>
    <cellStyle name="Comma 8 2 2 7 7" xfId="19963"/>
    <cellStyle name="Comma 8 2 2 7 8" xfId="55220"/>
    <cellStyle name="Comma 8 2 2 8" xfId="6401"/>
    <cellStyle name="Comma 8 2 2 8 2" xfId="14808"/>
    <cellStyle name="Comma 8 2 2 8 2 2" xfId="40153"/>
    <cellStyle name="Comma 8 2 2 8 3" xfId="30467"/>
    <cellStyle name="Comma 8 2 2 8 4" xfId="20410"/>
    <cellStyle name="Comma 8 2 2 8 5" xfId="55667"/>
    <cellStyle name="Comma 8 2 2 9" xfId="3596"/>
    <cellStyle name="Comma 8 2 2 9 2" xfId="12004"/>
    <cellStyle name="Comma 8 2 2 9 2 2" xfId="42761"/>
    <cellStyle name="Comma 8 2 2 9 3" xfId="33075"/>
    <cellStyle name="Comma 8 2 2 9 4" xfId="23018"/>
    <cellStyle name="Comma 8 2 20" xfId="52867"/>
    <cellStyle name="Comma 8 2 21" xfId="58127"/>
    <cellStyle name="Comma 8 2 3" xfId="1743"/>
    <cellStyle name="Comma 8 2 3 10" xfId="48077"/>
    <cellStyle name="Comma 8 2 3 11" xfId="50880"/>
    <cellStyle name="Comma 8 2 3 12" xfId="18646"/>
    <cellStyle name="Comma 8 2 3 13" xfId="53903"/>
    <cellStyle name="Comma 8 2 3 2" xfId="2213"/>
    <cellStyle name="Comma 8 2 3 2 10" xfId="54333"/>
    <cellStyle name="Comma 8 2 3 2 2" xfId="7867"/>
    <cellStyle name="Comma 8 2 3 2 2 2" xfId="16274"/>
    <cellStyle name="Comma 8 2 3 2 2 2 2" xfId="46598"/>
    <cellStyle name="Comma 8 2 3 2 2 2 3" xfId="36912"/>
    <cellStyle name="Comma 8 2 3 2 2 2 4" xfId="27225"/>
    <cellStyle name="Comma 8 2 3 2 2 3" xfId="41619"/>
    <cellStyle name="Comma 8 2 3 2 2 4" xfId="31933"/>
    <cellStyle name="Comma 8 2 3 2 2 5" xfId="21876"/>
    <cellStyle name="Comma 8 2 3 2 2 6" xfId="57133"/>
    <cellStyle name="Comma 8 2 3 2 3" xfId="5062"/>
    <cellStyle name="Comma 8 2 3 2 3 2" xfId="13470"/>
    <cellStyle name="Comma 8 2 3 2 3 2 2" xfId="44133"/>
    <cellStyle name="Comma 8 2 3 2 3 3" xfId="34447"/>
    <cellStyle name="Comma 8 2 3 2 3 4" xfId="24490"/>
    <cellStyle name="Comma 8 2 3 2 4" xfId="10670"/>
    <cellStyle name="Comma 8 2 3 2 4 2" xfId="45398"/>
    <cellStyle name="Comma 8 2 3 2 4 3" xfId="35712"/>
    <cellStyle name="Comma 8 2 3 2 4 4" xfId="26008"/>
    <cellStyle name="Comma 8 2 3 2 5" xfId="38818"/>
    <cellStyle name="Comma 8 2 3 2 6" xfId="29132"/>
    <cellStyle name="Comma 8 2 3 2 7" xfId="48507"/>
    <cellStyle name="Comma 8 2 3 2 8" xfId="51310"/>
    <cellStyle name="Comma 8 2 3 2 9" xfId="19076"/>
    <cellStyle name="Comma 8 2 3 3" xfId="2705"/>
    <cellStyle name="Comma 8 2 3 3 2" xfId="8328"/>
    <cellStyle name="Comma 8 2 3 3 2 2" xfId="16735"/>
    <cellStyle name="Comma 8 2 3 3 2 2 2" xfId="42080"/>
    <cellStyle name="Comma 8 2 3 3 2 3" xfId="32394"/>
    <cellStyle name="Comma 8 2 3 3 2 4" xfId="22337"/>
    <cellStyle name="Comma 8 2 3 3 2 5" xfId="57594"/>
    <cellStyle name="Comma 8 2 3 3 3" xfId="5523"/>
    <cellStyle name="Comma 8 2 3 3 3 2" xfId="13931"/>
    <cellStyle name="Comma 8 2 3 3 3 2 2" xfId="46005"/>
    <cellStyle name="Comma 8 2 3 3 3 3" xfId="36319"/>
    <cellStyle name="Comma 8 2 3 3 3 4" xfId="26631"/>
    <cellStyle name="Comma 8 2 3 3 4" xfId="11128"/>
    <cellStyle name="Comma 8 2 3 3 4 2" xfId="39276"/>
    <cellStyle name="Comma 8 2 3 3 5" xfId="29590"/>
    <cellStyle name="Comma 8 2 3 3 6" xfId="48966"/>
    <cellStyle name="Comma 8 2 3 3 7" xfId="51768"/>
    <cellStyle name="Comma 8 2 3 3 8" xfId="19534"/>
    <cellStyle name="Comma 8 2 3 3 9" xfId="54791"/>
    <cellStyle name="Comma 8 2 3 4" xfId="3133"/>
    <cellStyle name="Comma 8 2 3 4 2" xfId="8756"/>
    <cellStyle name="Comma 8 2 3 4 2 2" xfId="17163"/>
    <cellStyle name="Comma 8 2 3 4 2 2 2" xfId="42508"/>
    <cellStyle name="Comma 8 2 3 4 2 3" xfId="32822"/>
    <cellStyle name="Comma 8 2 3 4 2 4" xfId="22765"/>
    <cellStyle name="Comma 8 2 3 4 2 5" xfId="58022"/>
    <cellStyle name="Comma 8 2 3 4 3" xfId="5951"/>
    <cellStyle name="Comma 8 2 3 4 3 2" xfId="14359"/>
    <cellStyle name="Comma 8 2 3 4 3 3" xfId="39704"/>
    <cellStyle name="Comma 8 2 3 4 4" xfId="11556"/>
    <cellStyle name="Comma 8 2 3 4 4 2" xfId="30018"/>
    <cellStyle name="Comma 8 2 3 4 5" xfId="49394"/>
    <cellStyle name="Comma 8 2 3 4 6" xfId="52196"/>
    <cellStyle name="Comma 8 2 3 4 7" xfId="19962"/>
    <cellStyle name="Comma 8 2 3 4 8" xfId="55219"/>
    <cellStyle name="Comma 8 2 3 5" xfId="7437"/>
    <cellStyle name="Comma 8 2 3 5 2" xfId="15844"/>
    <cellStyle name="Comma 8 2 3 5 2 2" xfId="41189"/>
    <cellStyle name="Comma 8 2 3 5 3" xfId="31503"/>
    <cellStyle name="Comma 8 2 3 5 4" xfId="21446"/>
    <cellStyle name="Comma 8 2 3 5 5" xfId="56703"/>
    <cellStyle name="Comma 8 2 3 6" xfId="4632"/>
    <cellStyle name="Comma 8 2 3 6 2" xfId="13040"/>
    <cellStyle name="Comma 8 2 3 6 2 2" xfId="44132"/>
    <cellStyle name="Comma 8 2 3 6 3" xfId="34446"/>
    <cellStyle name="Comma 8 2 3 6 4" xfId="24489"/>
    <cellStyle name="Comma 8 2 3 7" xfId="10240"/>
    <cellStyle name="Comma 8 2 3 7 2" xfId="44805"/>
    <cellStyle name="Comma 8 2 3 7 3" xfId="35119"/>
    <cellStyle name="Comma 8 2 3 7 4" xfId="25410"/>
    <cellStyle name="Comma 8 2 3 8" xfId="38388"/>
    <cellStyle name="Comma 8 2 3 9" xfId="28702"/>
    <cellStyle name="Comma 8 2 4" xfId="43"/>
    <cellStyle name="Comma 8 2 4 2" xfId="111"/>
    <cellStyle name="Comma 8 2 4 2 10" xfId="3137"/>
    <cellStyle name="Comma 8 2 4 2 10 2" xfId="8760"/>
    <cellStyle name="Comma 8 2 4 2 10 2 2" xfId="17167"/>
    <cellStyle name="Comma 8 2 4 2 10 2 2 2" xfId="42512"/>
    <cellStyle name="Comma 8 2 4 2 10 2 3" xfId="32826"/>
    <cellStyle name="Comma 8 2 4 2 10 2 4" xfId="22769"/>
    <cellStyle name="Comma 8 2 4 2 10 2 5" xfId="58026"/>
    <cellStyle name="Comma 8 2 4 2 10 3" xfId="5955"/>
    <cellStyle name="Comma 8 2 4 2 10 3 2" xfId="14363"/>
    <cellStyle name="Comma 8 2 4 2 10 3 3" xfId="39708"/>
    <cellStyle name="Comma 8 2 4 2 10 4" xfId="11560"/>
    <cellStyle name="Comma 8 2 4 2 10 4 2" xfId="30022"/>
    <cellStyle name="Comma 8 2 4 2 10 5" xfId="49398"/>
    <cellStyle name="Comma 8 2 4 2 10 6" xfId="52200"/>
    <cellStyle name="Comma 8 2 4 2 10 7" xfId="19966"/>
    <cellStyle name="Comma 8 2 4 2 10 8" xfId="55223"/>
    <cellStyle name="Comma 8 2 4 2 11" xfId="6009"/>
    <cellStyle name="Comma 8 2 4 2 11 2" xfId="14416"/>
    <cellStyle name="Comma 8 2 4 2 11 2 2" xfId="39761"/>
    <cellStyle name="Comma 8 2 4 2 11 3" xfId="30075"/>
    <cellStyle name="Comma 8 2 4 2 11 4" xfId="20018"/>
    <cellStyle name="Comma 8 2 4 2 11 5" xfId="55275"/>
    <cellStyle name="Comma 8 2 4 2 12" xfId="3204"/>
    <cellStyle name="Comma 8 2 4 2 12 2" xfId="11612"/>
    <cellStyle name="Comma 8 2 4 2 12 2 2" xfId="42763"/>
    <cellStyle name="Comma 8 2 4 2 12 3" xfId="33077"/>
    <cellStyle name="Comma 8 2 4 2 12 4" xfId="23020"/>
    <cellStyle name="Comma 8 2 4 2 13" xfId="8816"/>
    <cellStyle name="Comma 8 2 4 2 13 2" xfId="43091"/>
    <cellStyle name="Comma 8 2 4 2 13 3" xfId="33405"/>
    <cellStyle name="Comma 8 2 4 2 13 4" xfId="23349"/>
    <cellStyle name="Comma 8 2 4 2 14" xfId="25166"/>
    <cellStyle name="Comma 8 2 4 2 14 2" xfId="44562"/>
    <cellStyle name="Comma 8 2 4 2 14 3" xfId="34876"/>
    <cellStyle name="Comma 8 2 4 2 15" xfId="36964"/>
    <cellStyle name="Comma 8 2 4 2 16" xfId="27278"/>
    <cellStyle name="Comma 8 2 4 2 17" xfId="46651"/>
    <cellStyle name="Comma 8 2 4 2 18" xfId="49456"/>
    <cellStyle name="Comma 8 2 4 2 19" xfId="17222"/>
    <cellStyle name="Comma 8 2 4 2 2" xfId="528"/>
    <cellStyle name="Comma 8 2 4 2 2 10" xfId="17614"/>
    <cellStyle name="Comma 8 2 4 2 2 11" xfId="52871"/>
    <cellStyle name="Comma 8 2 4 2 2 2" xfId="1122"/>
    <cellStyle name="Comma 8 2 4 2 2 2 2" xfId="6861"/>
    <cellStyle name="Comma 8 2 4 2 2 2 2 2" xfId="15268"/>
    <cellStyle name="Comma 8 2 4 2 2 2 2 2 2" xfId="46601"/>
    <cellStyle name="Comma 8 2 4 2 2 2 2 2 3" xfId="36915"/>
    <cellStyle name="Comma 8 2 4 2 2 2 2 2 4" xfId="27228"/>
    <cellStyle name="Comma 8 2 4 2 2 2 2 3" xfId="40613"/>
    <cellStyle name="Comma 8 2 4 2 2 2 2 4" xfId="30927"/>
    <cellStyle name="Comma 8 2 4 2 2 2 2 5" xfId="20870"/>
    <cellStyle name="Comma 8 2 4 2 2 2 2 6" xfId="56127"/>
    <cellStyle name="Comma 8 2 4 2 2 2 3" xfId="4056"/>
    <cellStyle name="Comma 8 2 4 2 2 2 3 2" xfId="12464"/>
    <cellStyle name="Comma 8 2 4 2 2 2 3 2 2" xfId="45401"/>
    <cellStyle name="Comma 8 2 4 2 2 2 3 3" xfId="35715"/>
    <cellStyle name="Comma 8 2 4 2 2 2 3 4" xfId="26011"/>
    <cellStyle name="Comma 8 2 4 2 2 2 4" xfId="9664"/>
    <cellStyle name="Comma 8 2 4 2 2 2 4 2" xfId="37812"/>
    <cellStyle name="Comma 8 2 4 2 2 2 5" xfId="28126"/>
    <cellStyle name="Comma 8 2 4 2 2 2 6" xfId="47501"/>
    <cellStyle name="Comma 8 2 4 2 2 2 7" xfId="50304"/>
    <cellStyle name="Comma 8 2 4 2 2 2 8" xfId="18070"/>
    <cellStyle name="Comma 8 2 4 2 2 2 9" xfId="53327"/>
    <cellStyle name="Comma 8 2 4 2 2 3" xfId="6404"/>
    <cellStyle name="Comma 8 2 4 2 2 3 2" xfId="14811"/>
    <cellStyle name="Comma 8 2 4 2 2 3 2 2" xfId="46008"/>
    <cellStyle name="Comma 8 2 4 2 2 3 2 3" xfId="36322"/>
    <cellStyle name="Comma 8 2 4 2 2 3 2 4" xfId="26634"/>
    <cellStyle name="Comma 8 2 4 2 2 3 3" xfId="40156"/>
    <cellStyle name="Comma 8 2 4 2 2 3 4" xfId="30470"/>
    <cellStyle name="Comma 8 2 4 2 2 3 5" xfId="20413"/>
    <cellStyle name="Comma 8 2 4 2 2 3 6" xfId="55670"/>
    <cellStyle name="Comma 8 2 4 2 2 4" xfId="3599"/>
    <cellStyle name="Comma 8 2 4 2 2 4 2" xfId="12007"/>
    <cellStyle name="Comma 8 2 4 2 2 4 2 2" xfId="44134"/>
    <cellStyle name="Comma 8 2 4 2 2 4 3" xfId="34448"/>
    <cellStyle name="Comma 8 2 4 2 2 4 4" xfId="24491"/>
    <cellStyle name="Comma 8 2 4 2 2 5" xfId="9208"/>
    <cellStyle name="Comma 8 2 4 2 2 5 2" xfId="44808"/>
    <cellStyle name="Comma 8 2 4 2 2 5 3" xfId="35122"/>
    <cellStyle name="Comma 8 2 4 2 2 5 4" xfId="25413"/>
    <cellStyle name="Comma 8 2 4 2 2 6" xfId="37356"/>
    <cellStyle name="Comma 8 2 4 2 2 7" xfId="27670"/>
    <cellStyle name="Comma 8 2 4 2 2 8" xfId="47043"/>
    <cellStyle name="Comma 8 2 4 2 2 9" xfId="49848"/>
    <cellStyle name="Comma 8 2 4 2 20" xfId="52451"/>
    <cellStyle name="Comma 8 2 4 2 21" xfId="52479"/>
    <cellStyle name="Comma 8 2 4 2 3" xfId="709"/>
    <cellStyle name="Comma 8 2 4 2 3 10" xfId="17660"/>
    <cellStyle name="Comma 8 2 4 2 3 11" xfId="52917"/>
    <cellStyle name="Comma 8 2 4 2 3 2" xfId="1160"/>
    <cellStyle name="Comma 8 2 4 2 3 2 2" xfId="6899"/>
    <cellStyle name="Comma 8 2 4 2 3 2 2 2" xfId="15306"/>
    <cellStyle name="Comma 8 2 4 2 3 2 2 2 2" xfId="40651"/>
    <cellStyle name="Comma 8 2 4 2 3 2 2 3" xfId="30965"/>
    <cellStyle name="Comma 8 2 4 2 3 2 2 4" xfId="20908"/>
    <cellStyle name="Comma 8 2 4 2 3 2 2 5" xfId="56165"/>
    <cellStyle name="Comma 8 2 4 2 3 2 3" xfId="4094"/>
    <cellStyle name="Comma 8 2 4 2 3 2 3 2" xfId="12502"/>
    <cellStyle name="Comma 8 2 4 2 3 2 3 2 2" xfId="46361"/>
    <cellStyle name="Comma 8 2 4 2 3 2 3 3" xfId="36675"/>
    <cellStyle name="Comma 8 2 4 2 3 2 3 4" xfId="26988"/>
    <cellStyle name="Comma 8 2 4 2 3 2 4" xfId="9702"/>
    <cellStyle name="Comma 8 2 4 2 3 2 4 2" xfId="37850"/>
    <cellStyle name="Comma 8 2 4 2 3 2 5" xfId="28164"/>
    <cellStyle name="Comma 8 2 4 2 3 2 6" xfId="47539"/>
    <cellStyle name="Comma 8 2 4 2 3 2 7" xfId="50342"/>
    <cellStyle name="Comma 8 2 4 2 3 2 8" xfId="18108"/>
    <cellStyle name="Comma 8 2 4 2 3 2 9" xfId="53365"/>
    <cellStyle name="Comma 8 2 4 2 3 3" xfId="6450"/>
    <cellStyle name="Comma 8 2 4 2 3 3 2" xfId="14857"/>
    <cellStyle name="Comma 8 2 4 2 3 3 2 2" xfId="40202"/>
    <cellStyle name="Comma 8 2 4 2 3 3 3" xfId="30516"/>
    <cellStyle name="Comma 8 2 4 2 3 3 4" xfId="20459"/>
    <cellStyle name="Comma 8 2 4 2 3 3 5" xfId="55716"/>
    <cellStyle name="Comma 8 2 4 2 3 4" xfId="3645"/>
    <cellStyle name="Comma 8 2 4 2 3 4 2" xfId="12053"/>
    <cellStyle name="Comma 8 2 4 2 3 4 2 2" xfId="44135"/>
    <cellStyle name="Comma 8 2 4 2 3 4 3" xfId="34449"/>
    <cellStyle name="Comma 8 2 4 2 3 4 4" xfId="24492"/>
    <cellStyle name="Comma 8 2 4 2 3 5" xfId="9254"/>
    <cellStyle name="Comma 8 2 4 2 3 5 2" xfId="45161"/>
    <cellStyle name="Comma 8 2 4 2 3 5 3" xfId="35475"/>
    <cellStyle name="Comma 8 2 4 2 3 5 4" xfId="25770"/>
    <cellStyle name="Comma 8 2 4 2 3 6" xfId="37402"/>
    <cellStyle name="Comma 8 2 4 2 3 7" xfId="27716"/>
    <cellStyle name="Comma 8 2 4 2 3 8" xfId="47090"/>
    <cellStyle name="Comma 8 2 4 2 3 9" xfId="49894"/>
    <cellStyle name="Comma 8 2 4 2 4" xfId="762"/>
    <cellStyle name="Comma 8 2 4 2 4 10" xfId="52969"/>
    <cellStyle name="Comma 8 2 4 2 4 2" xfId="1210"/>
    <cellStyle name="Comma 8 2 4 2 4 2 2" xfId="6949"/>
    <cellStyle name="Comma 8 2 4 2 4 2 2 2" xfId="15356"/>
    <cellStyle name="Comma 8 2 4 2 4 2 2 2 2" xfId="40701"/>
    <cellStyle name="Comma 8 2 4 2 4 2 2 3" xfId="31015"/>
    <cellStyle name="Comma 8 2 4 2 4 2 2 4" xfId="20958"/>
    <cellStyle name="Comma 8 2 4 2 4 2 2 5" xfId="56215"/>
    <cellStyle name="Comma 8 2 4 2 4 2 3" xfId="4144"/>
    <cellStyle name="Comma 8 2 4 2 4 2 3 2" xfId="12552"/>
    <cellStyle name="Comma 8 2 4 2 4 2 3 3" xfId="37900"/>
    <cellStyle name="Comma 8 2 4 2 4 2 4" xfId="9752"/>
    <cellStyle name="Comma 8 2 4 2 4 2 4 2" xfId="28214"/>
    <cellStyle name="Comma 8 2 4 2 4 2 5" xfId="47589"/>
    <cellStyle name="Comma 8 2 4 2 4 2 6" xfId="50392"/>
    <cellStyle name="Comma 8 2 4 2 4 2 7" xfId="18158"/>
    <cellStyle name="Comma 8 2 4 2 4 2 8" xfId="53415"/>
    <cellStyle name="Comma 8 2 4 2 4 3" xfId="6502"/>
    <cellStyle name="Comma 8 2 4 2 4 3 2" xfId="14909"/>
    <cellStyle name="Comma 8 2 4 2 4 3 2 2" xfId="40254"/>
    <cellStyle name="Comma 8 2 4 2 4 3 3" xfId="30568"/>
    <cellStyle name="Comma 8 2 4 2 4 3 4" xfId="20511"/>
    <cellStyle name="Comma 8 2 4 2 4 3 5" xfId="55768"/>
    <cellStyle name="Comma 8 2 4 2 4 4" xfId="3697"/>
    <cellStyle name="Comma 8 2 4 2 4 4 2" xfId="12105"/>
    <cellStyle name="Comma 8 2 4 2 4 4 2 2" xfId="45769"/>
    <cellStyle name="Comma 8 2 4 2 4 4 3" xfId="36083"/>
    <cellStyle name="Comma 8 2 4 2 4 4 4" xfId="26395"/>
    <cellStyle name="Comma 8 2 4 2 4 5" xfId="9306"/>
    <cellStyle name="Comma 8 2 4 2 4 5 2" xfId="37454"/>
    <cellStyle name="Comma 8 2 4 2 4 6" xfId="27768"/>
    <cellStyle name="Comma 8 2 4 2 4 7" xfId="47143"/>
    <cellStyle name="Comma 8 2 4 2 4 8" xfId="49946"/>
    <cellStyle name="Comma 8 2 4 2 4 9" xfId="17712"/>
    <cellStyle name="Comma 8 2 4 2 5" xfId="812"/>
    <cellStyle name="Comma 8 2 4 2 5 2" xfId="1260"/>
    <cellStyle name="Comma 8 2 4 2 5 2 2" xfId="6999"/>
    <cellStyle name="Comma 8 2 4 2 5 2 2 2" xfId="15406"/>
    <cellStyle name="Comma 8 2 4 2 5 2 2 2 2" xfId="40751"/>
    <cellStyle name="Comma 8 2 4 2 5 2 2 3" xfId="31065"/>
    <cellStyle name="Comma 8 2 4 2 5 2 2 4" xfId="21008"/>
    <cellStyle name="Comma 8 2 4 2 5 2 2 5" xfId="56265"/>
    <cellStyle name="Comma 8 2 4 2 5 2 3" xfId="4194"/>
    <cellStyle name="Comma 8 2 4 2 5 2 3 2" xfId="12602"/>
    <cellStyle name="Comma 8 2 4 2 5 2 3 3" xfId="37950"/>
    <cellStyle name="Comma 8 2 4 2 5 2 4" xfId="9802"/>
    <cellStyle name="Comma 8 2 4 2 5 2 4 2" xfId="28264"/>
    <cellStyle name="Comma 8 2 4 2 5 2 5" xfId="47639"/>
    <cellStyle name="Comma 8 2 4 2 5 2 6" xfId="50442"/>
    <cellStyle name="Comma 8 2 4 2 5 2 7" xfId="18208"/>
    <cellStyle name="Comma 8 2 4 2 5 2 8" xfId="53465"/>
    <cellStyle name="Comma 8 2 4 2 5 3" xfId="6552"/>
    <cellStyle name="Comma 8 2 4 2 5 3 2" xfId="14959"/>
    <cellStyle name="Comma 8 2 4 2 5 3 2 2" xfId="40304"/>
    <cellStyle name="Comma 8 2 4 2 5 3 3" xfId="30618"/>
    <cellStyle name="Comma 8 2 4 2 5 3 4" xfId="20561"/>
    <cellStyle name="Comma 8 2 4 2 5 3 5" xfId="55818"/>
    <cellStyle name="Comma 8 2 4 2 5 4" xfId="3747"/>
    <cellStyle name="Comma 8 2 4 2 5 4 2" xfId="12155"/>
    <cellStyle name="Comma 8 2 4 2 5 4 3" xfId="37504"/>
    <cellStyle name="Comma 8 2 4 2 5 5" xfId="9356"/>
    <cellStyle name="Comma 8 2 4 2 5 5 2" xfId="27818"/>
    <cellStyle name="Comma 8 2 4 2 5 6" xfId="47193"/>
    <cellStyle name="Comma 8 2 4 2 5 7" xfId="49996"/>
    <cellStyle name="Comma 8 2 4 2 5 8" xfId="17762"/>
    <cellStyle name="Comma 8 2 4 2 5 9" xfId="53019"/>
    <cellStyle name="Comma 8 2 4 2 6" xfId="527"/>
    <cellStyle name="Comma 8 2 4 2 6 2" xfId="1747"/>
    <cellStyle name="Comma 8 2 4 2 6 2 2" xfId="7441"/>
    <cellStyle name="Comma 8 2 4 2 6 2 2 2" xfId="15848"/>
    <cellStyle name="Comma 8 2 4 2 6 2 2 2 2" xfId="41193"/>
    <cellStyle name="Comma 8 2 4 2 6 2 2 3" xfId="31507"/>
    <cellStyle name="Comma 8 2 4 2 6 2 2 4" xfId="21450"/>
    <cellStyle name="Comma 8 2 4 2 6 2 2 5" xfId="56707"/>
    <cellStyle name="Comma 8 2 4 2 6 2 3" xfId="4636"/>
    <cellStyle name="Comma 8 2 4 2 6 2 3 2" xfId="13044"/>
    <cellStyle name="Comma 8 2 4 2 6 2 3 3" xfId="38392"/>
    <cellStyle name="Comma 8 2 4 2 6 2 4" xfId="10244"/>
    <cellStyle name="Comma 8 2 4 2 6 2 4 2" xfId="28706"/>
    <cellStyle name="Comma 8 2 4 2 6 2 5" xfId="48081"/>
    <cellStyle name="Comma 8 2 4 2 6 2 6" xfId="50884"/>
    <cellStyle name="Comma 8 2 4 2 6 2 7" xfId="18650"/>
    <cellStyle name="Comma 8 2 4 2 6 2 8" xfId="53907"/>
    <cellStyle name="Comma 8 2 4 2 6 3" xfId="6403"/>
    <cellStyle name="Comma 8 2 4 2 6 3 2" xfId="14810"/>
    <cellStyle name="Comma 8 2 4 2 6 3 2 2" xfId="40155"/>
    <cellStyle name="Comma 8 2 4 2 6 3 3" xfId="30469"/>
    <cellStyle name="Comma 8 2 4 2 6 3 4" xfId="20412"/>
    <cellStyle name="Comma 8 2 4 2 6 3 5" xfId="55669"/>
    <cellStyle name="Comma 8 2 4 2 6 4" xfId="3598"/>
    <cellStyle name="Comma 8 2 4 2 6 4 2" xfId="12006"/>
    <cellStyle name="Comma 8 2 4 2 6 4 3" xfId="37355"/>
    <cellStyle name="Comma 8 2 4 2 6 5" xfId="9207"/>
    <cellStyle name="Comma 8 2 4 2 6 5 2" xfId="27669"/>
    <cellStyle name="Comma 8 2 4 2 6 6" xfId="47042"/>
    <cellStyle name="Comma 8 2 4 2 6 7" xfId="49847"/>
    <cellStyle name="Comma 8 2 4 2 6 8" xfId="17613"/>
    <cellStyle name="Comma 8 2 4 2 6 9" xfId="52870"/>
    <cellStyle name="Comma 8 2 4 2 7" xfId="1121"/>
    <cellStyle name="Comma 8 2 4 2 7 2" xfId="6860"/>
    <cellStyle name="Comma 8 2 4 2 7 2 2" xfId="15267"/>
    <cellStyle name="Comma 8 2 4 2 7 2 2 2" xfId="40612"/>
    <cellStyle name="Comma 8 2 4 2 7 2 3" xfId="30926"/>
    <cellStyle name="Comma 8 2 4 2 7 2 4" xfId="20869"/>
    <cellStyle name="Comma 8 2 4 2 7 2 5" xfId="56126"/>
    <cellStyle name="Comma 8 2 4 2 7 3" xfId="4055"/>
    <cellStyle name="Comma 8 2 4 2 7 3 2" xfId="12463"/>
    <cellStyle name="Comma 8 2 4 2 7 3 3" xfId="37811"/>
    <cellStyle name="Comma 8 2 4 2 7 4" xfId="9663"/>
    <cellStyle name="Comma 8 2 4 2 7 4 2" xfId="28125"/>
    <cellStyle name="Comma 8 2 4 2 7 5" xfId="47500"/>
    <cellStyle name="Comma 8 2 4 2 7 6" xfId="50303"/>
    <cellStyle name="Comma 8 2 4 2 7 7" xfId="18069"/>
    <cellStyle name="Comma 8 2 4 2 7 8" xfId="53326"/>
    <cellStyle name="Comma 8 2 4 2 8" xfId="2217"/>
    <cellStyle name="Comma 8 2 4 2 8 2" xfId="7871"/>
    <cellStyle name="Comma 8 2 4 2 8 2 2" xfId="16278"/>
    <cellStyle name="Comma 8 2 4 2 8 2 2 2" xfId="41623"/>
    <cellStyle name="Comma 8 2 4 2 8 2 3" xfId="31937"/>
    <cellStyle name="Comma 8 2 4 2 8 2 4" xfId="21880"/>
    <cellStyle name="Comma 8 2 4 2 8 2 5" xfId="57137"/>
    <cellStyle name="Comma 8 2 4 2 8 3" xfId="5066"/>
    <cellStyle name="Comma 8 2 4 2 8 3 2" xfId="13474"/>
    <cellStyle name="Comma 8 2 4 2 8 3 3" xfId="38822"/>
    <cellStyle name="Comma 8 2 4 2 8 4" xfId="10674"/>
    <cellStyle name="Comma 8 2 4 2 8 4 2" xfId="29136"/>
    <cellStyle name="Comma 8 2 4 2 8 5" xfId="48511"/>
    <cellStyle name="Comma 8 2 4 2 8 6" xfId="51314"/>
    <cellStyle name="Comma 8 2 4 2 8 7" xfId="19080"/>
    <cellStyle name="Comma 8 2 4 2 8 8" xfId="54337"/>
    <cellStyle name="Comma 8 2 4 2 9" xfId="2709"/>
    <cellStyle name="Comma 8 2 4 2 9 2" xfId="8332"/>
    <cellStyle name="Comma 8 2 4 2 9 2 2" xfId="16739"/>
    <cellStyle name="Comma 8 2 4 2 9 2 2 2" xfId="42084"/>
    <cellStyle name="Comma 8 2 4 2 9 2 3" xfId="32398"/>
    <cellStyle name="Comma 8 2 4 2 9 2 4" xfId="22341"/>
    <cellStyle name="Comma 8 2 4 2 9 2 5" xfId="57598"/>
    <cellStyle name="Comma 8 2 4 2 9 3" xfId="5527"/>
    <cellStyle name="Comma 8 2 4 2 9 3 2" xfId="13935"/>
    <cellStyle name="Comma 8 2 4 2 9 3 3" xfId="39280"/>
    <cellStyle name="Comma 8 2 4 2 9 4" xfId="11132"/>
    <cellStyle name="Comma 8 2 4 2 9 4 2" xfId="29594"/>
    <cellStyle name="Comma 8 2 4 2 9 5" xfId="48970"/>
    <cellStyle name="Comma 8 2 4 2 9 6" xfId="51772"/>
    <cellStyle name="Comma 8 2 4 2 9 7" xfId="19538"/>
    <cellStyle name="Comma 8 2 4 2 9 8" xfId="54795"/>
    <cellStyle name="Comma 8 2 4 3" xfId="1746"/>
    <cellStyle name="Comma 8 2 4 3 2" xfId="7440"/>
    <cellStyle name="Comma 8 2 4 3 2 2" xfId="15847"/>
    <cellStyle name="Comma 8 2 4 3 2 2 2" xfId="46360"/>
    <cellStyle name="Comma 8 2 4 3 2 2 3" xfId="36674"/>
    <cellStyle name="Comma 8 2 4 3 2 2 4" xfId="26987"/>
    <cellStyle name="Comma 8 2 4 3 2 3" xfId="41192"/>
    <cellStyle name="Comma 8 2 4 3 2 4" xfId="31506"/>
    <cellStyle name="Comma 8 2 4 3 2 5" xfId="21449"/>
    <cellStyle name="Comma 8 2 4 3 2 6" xfId="56706"/>
    <cellStyle name="Comma 8 2 4 3 3" xfId="4635"/>
    <cellStyle name="Comma 8 2 4 3 3 2" xfId="13043"/>
    <cellStyle name="Comma 8 2 4 3 3 2 2" xfId="45160"/>
    <cellStyle name="Comma 8 2 4 3 3 3" xfId="35474"/>
    <cellStyle name="Comma 8 2 4 3 3 4" xfId="25769"/>
    <cellStyle name="Comma 8 2 4 3 4" xfId="10243"/>
    <cellStyle name="Comma 8 2 4 3 4 2" xfId="38391"/>
    <cellStyle name="Comma 8 2 4 3 5" xfId="28705"/>
    <cellStyle name="Comma 8 2 4 3 6" xfId="48080"/>
    <cellStyle name="Comma 8 2 4 3 7" xfId="50883"/>
    <cellStyle name="Comma 8 2 4 3 8" xfId="18649"/>
    <cellStyle name="Comma 8 2 4 3 9" xfId="53906"/>
    <cellStyle name="Comma 8 2 4 4" xfId="842"/>
    <cellStyle name="Comma 8 2 4 4 2" xfId="6582"/>
    <cellStyle name="Comma 8 2 4 4 2 2" xfId="14989"/>
    <cellStyle name="Comma 8 2 4 4 2 2 2" xfId="40334"/>
    <cellStyle name="Comma 8 2 4 4 2 3" xfId="30648"/>
    <cellStyle name="Comma 8 2 4 4 2 4" xfId="20591"/>
    <cellStyle name="Comma 8 2 4 4 2 5" xfId="55848"/>
    <cellStyle name="Comma 8 2 4 4 3" xfId="3777"/>
    <cellStyle name="Comma 8 2 4 4 3 2" xfId="12185"/>
    <cellStyle name="Comma 8 2 4 4 3 2 2" xfId="45768"/>
    <cellStyle name="Comma 8 2 4 4 3 3" xfId="36082"/>
    <cellStyle name="Comma 8 2 4 4 3 4" xfId="26394"/>
    <cellStyle name="Comma 8 2 4 5" xfId="2216"/>
    <cellStyle name="Comma 8 2 4 5 2" xfId="7870"/>
    <cellStyle name="Comma 8 2 4 5 2 2" xfId="16277"/>
    <cellStyle name="Comma 8 2 4 5 2 2 2" xfId="41622"/>
    <cellStyle name="Comma 8 2 4 5 2 3" xfId="31936"/>
    <cellStyle name="Comma 8 2 4 5 2 4" xfId="21879"/>
    <cellStyle name="Comma 8 2 4 5 2 5" xfId="57136"/>
    <cellStyle name="Comma 8 2 4 5 3" xfId="5065"/>
    <cellStyle name="Comma 8 2 4 5 3 2" xfId="13473"/>
    <cellStyle name="Comma 8 2 4 5 3 3" xfId="38821"/>
    <cellStyle name="Comma 8 2 4 5 4" xfId="10673"/>
    <cellStyle name="Comma 8 2 4 5 4 2" xfId="29135"/>
    <cellStyle name="Comma 8 2 4 5 5" xfId="48510"/>
    <cellStyle name="Comma 8 2 4 5 6" xfId="51313"/>
    <cellStyle name="Comma 8 2 4 5 7" xfId="19079"/>
    <cellStyle name="Comma 8 2 4 5 8" xfId="54336"/>
    <cellStyle name="Comma 8 2 4 6" xfId="2708"/>
    <cellStyle name="Comma 8 2 4 6 2" xfId="8331"/>
    <cellStyle name="Comma 8 2 4 6 2 2" xfId="16738"/>
    <cellStyle name="Comma 8 2 4 6 2 2 2" xfId="42083"/>
    <cellStyle name="Comma 8 2 4 6 2 3" xfId="32397"/>
    <cellStyle name="Comma 8 2 4 6 2 4" xfId="22340"/>
    <cellStyle name="Comma 8 2 4 6 2 5" xfId="57597"/>
    <cellStyle name="Comma 8 2 4 6 3" xfId="5526"/>
    <cellStyle name="Comma 8 2 4 6 3 2" xfId="13934"/>
    <cellStyle name="Comma 8 2 4 6 3 3" xfId="39279"/>
    <cellStyle name="Comma 8 2 4 6 4" xfId="11131"/>
    <cellStyle name="Comma 8 2 4 6 4 2" xfId="29593"/>
    <cellStyle name="Comma 8 2 4 6 5" xfId="48969"/>
    <cellStyle name="Comma 8 2 4 6 6" xfId="51771"/>
    <cellStyle name="Comma 8 2 4 6 7" xfId="19537"/>
    <cellStyle name="Comma 8 2 4 6 8" xfId="54794"/>
    <cellStyle name="Comma 8 2 4 7" xfId="3136"/>
    <cellStyle name="Comma 8 2 4 7 2" xfId="8759"/>
    <cellStyle name="Comma 8 2 4 7 2 2" xfId="17166"/>
    <cellStyle name="Comma 8 2 4 7 2 2 2" xfId="42511"/>
    <cellStyle name="Comma 8 2 4 7 2 3" xfId="32825"/>
    <cellStyle name="Comma 8 2 4 7 2 4" xfId="22768"/>
    <cellStyle name="Comma 8 2 4 7 2 5" xfId="58025"/>
    <cellStyle name="Comma 8 2 4 7 3" xfId="5954"/>
    <cellStyle name="Comma 8 2 4 7 3 2" xfId="14362"/>
    <cellStyle name="Comma 8 2 4 7 3 3" xfId="39707"/>
    <cellStyle name="Comma 8 2 4 7 4" xfId="11559"/>
    <cellStyle name="Comma 8 2 4 7 4 2" xfId="30021"/>
    <cellStyle name="Comma 8 2 4 7 5" xfId="49397"/>
    <cellStyle name="Comma 8 2 4 7 6" xfId="52199"/>
    <cellStyle name="Comma 8 2 4 7 7" xfId="19965"/>
    <cellStyle name="Comma 8 2 4 7 8" xfId="55222"/>
    <cellStyle name="Comma 8 2 4 8" xfId="25165"/>
    <cellStyle name="Comma 8 2 4 8 2" xfId="44561"/>
    <cellStyle name="Comma 8 2 4 8 3" xfId="34875"/>
    <cellStyle name="Comma 8 2 5" xfId="1384"/>
    <cellStyle name="Comma 8 2 5 10" xfId="53575"/>
    <cellStyle name="Comma 8 2 5 2" xfId="7109"/>
    <cellStyle name="Comma 8 2 5 2 2" xfId="15516"/>
    <cellStyle name="Comma 8 2 5 2 2 2" xfId="46357"/>
    <cellStyle name="Comma 8 2 5 2 2 3" xfId="36671"/>
    <cellStyle name="Comma 8 2 5 2 2 4" xfId="26984"/>
    <cellStyle name="Comma 8 2 5 2 3" xfId="40861"/>
    <cellStyle name="Comma 8 2 5 2 4" xfId="31175"/>
    <cellStyle name="Comma 8 2 5 2 5" xfId="21118"/>
    <cellStyle name="Comma 8 2 5 2 6" xfId="56375"/>
    <cellStyle name="Comma 8 2 5 3" xfId="4304"/>
    <cellStyle name="Comma 8 2 5 3 2" xfId="12712"/>
    <cellStyle name="Comma 8 2 5 3 2 2" xfId="44136"/>
    <cellStyle name="Comma 8 2 5 3 3" xfId="34450"/>
    <cellStyle name="Comma 8 2 5 3 4" xfId="24493"/>
    <cellStyle name="Comma 8 2 5 4" xfId="9912"/>
    <cellStyle name="Comma 8 2 5 4 2" xfId="45157"/>
    <cellStyle name="Comma 8 2 5 4 3" xfId="35471"/>
    <cellStyle name="Comma 8 2 5 4 4" xfId="25766"/>
    <cellStyle name="Comma 8 2 5 5" xfId="38060"/>
    <cellStyle name="Comma 8 2 5 6" xfId="28374"/>
    <cellStyle name="Comma 8 2 5 7" xfId="47749"/>
    <cellStyle name="Comma 8 2 5 8" xfId="50552"/>
    <cellStyle name="Comma 8 2 5 9" xfId="18318"/>
    <cellStyle name="Comma 8 2 6" xfId="1118"/>
    <cellStyle name="Comma 8 2 6 10" xfId="53323"/>
    <cellStyle name="Comma 8 2 6 2" xfId="6857"/>
    <cellStyle name="Comma 8 2 6 2 2" xfId="15264"/>
    <cellStyle name="Comma 8 2 6 2 2 2" xfId="40609"/>
    <cellStyle name="Comma 8 2 6 2 3" xfId="30923"/>
    <cellStyle name="Comma 8 2 6 2 4" xfId="20866"/>
    <cellStyle name="Comma 8 2 6 2 5" xfId="56123"/>
    <cellStyle name="Comma 8 2 6 3" xfId="4052"/>
    <cellStyle name="Comma 8 2 6 3 2" xfId="12460"/>
    <cellStyle name="Comma 8 2 6 3 2 2" xfId="44137"/>
    <cellStyle name="Comma 8 2 6 3 3" xfId="34451"/>
    <cellStyle name="Comma 8 2 6 3 4" xfId="24494"/>
    <cellStyle name="Comma 8 2 6 4" xfId="9660"/>
    <cellStyle name="Comma 8 2 6 4 2" xfId="45765"/>
    <cellStyle name="Comma 8 2 6 4 3" xfId="36079"/>
    <cellStyle name="Comma 8 2 6 4 4" xfId="26391"/>
    <cellStyle name="Comma 8 2 6 5" xfId="37808"/>
    <cellStyle name="Comma 8 2 6 6" xfId="28122"/>
    <cellStyle name="Comma 8 2 6 7" xfId="47497"/>
    <cellStyle name="Comma 8 2 6 8" xfId="50300"/>
    <cellStyle name="Comma 8 2 6 9" xfId="18066"/>
    <cellStyle name="Comma 8 2 7" xfId="1885"/>
    <cellStyle name="Comma 8 2 7 2" xfId="7539"/>
    <cellStyle name="Comma 8 2 7 2 2" xfId="15946"/>
    <cellStyle name="Comma 8 2 7 2 2 2" xfId="41291"/>
    <cellStyle name="Comma 8 2 7 2 3" xfId="31605"/>
    <cellStyle name="Comma 8 2 7 2 4" xfId="21548"/>
    <cellStyle name="Comma 8 2 7 2 5" xfId="56805"/>
    <cellStyle name="Comma 8 2 7 3" xfId="4734"/>
    <cellStyle name="Comma 8 2 7 3 2" xfId="13142"/>
    <cellStyle name="Comma 8 2 7 3 3" xfId="38490"/>
    <cellStyle name="Comma 8 2 7 4" xfId="10342"/>
    <cellStyle name="Comma 8 2 7 4 2" xfId="28804"/>
    <cellStyle name="Comma 8 2 7 5" xfId="48179"/>
    <cellStyle name="Comma 8 2 7 6" xfId="50982"/>
    <cellStyle name="Comma 8 2 7 7" xfId="18748"/>
    <cellStyle name="Comma 8 2 7 8" xfId="54005"/>
    <cellStyle name="Comma 8 2 8" xfId="2377"/>
    <cellStyle name="Comma 8 2 8 2" xfId="8000"/>
    <cellStyle name="Comma 8 2 8 2 2" xfId="16407"/>
    <cellStyle name="Comma 8 2 8 2 2 2" xfId="41752"/>
    <cellStyle name="Comma 8 2 8 2 3" xfId="32066"/>
    <cellStyle name="Comma 8 2 8 2 4" xfId="22009"/>
    <cellStyle name="Comma 8 2 8 2 5" xfId="57266"/>
    <cellStyle name="Comma 8 2 8 3" xfId="5195"/>
    <cellStyle name="Comma 8 2 8 3 2" xfId="13603"/>
    <cellStyle name="Comma 8 2 8 3 3" xfId="38948"/>
    <cellStyle name="Comma 8 2 8 4" xfId="10800"/>
    <cellStyle name="Comma 8 2 8 4 2" xfId="29262"/>
    <cellStyle name="Comma 8 2 8 5" xfId="48638"/>
    <cellStyle name="Comma 8 2 8 6" xfId="51440"/>
    <cellStyle name="Comma 8 2 8 7" xfId="19206"/>
    <cellStyle name="Comma 8 2 8 8" xfId="54463"/>
    <cellStyle name="Comma 8 2 9" xfId="2805"/>
    <cellStyle name="Comma 8 2 9 2" xfId="8428"/>
    <cellStyle name="Comma 8 2 9 2 2" xfId="16835"/>
    <cellStyle name="Comma 8 2 9 2 2 2" xfId="42180"/>
    <cellStyle name="Comma 8 2 9 2 3" xfId="32494"/>
    <cellStyle name="Comma 8 2 9 2 4" xfId="22437"/>
    <cellStyle name="Comma 8 2 9 2 5" xfId="57694"/>
    <cellStyle name="Comma 8 2 9 3" xfId="5623"/>
    <cellStyle name="Comma 8 2 9 3 2" xfId="14031"/>
    <cellStyle name="Comma 8 2 9 3 3" xfId="39376"/>
    <cellStyle name="Comma 8 2 9 4" xfId="11228"/>
    <cellStyle name="Comma 8 2 9 4 2" xfId="29690"/>
    <cellStyle name="Comma 8 2 9 5" xfId="49066"/>
    <cellStyle name="Comma 8 2 9 6" xfId="51868"/>
    <cellStyle name="Comma 8 2 9 7" xfId="19634"/>
    <cellStyle name="Comma 8 2 9 8" xfId="54891"/>
    <cellStyle name="Comma 8 3" xfId="44"/>
    <cellStyle name="Comma 8 3 2" xfId="129"/>
    <cellStyle name="Comma 8 3 2 10" xfId="3139"/>
    <cellStyle name="Comma 8 3 2 10 2" xfId="8762"/>
    <cellStyle name="Comma 8 3 2 10 2 2" xfId="17169"/>
    <cellStyle name="Comma 8 3 2 10 2 2 2" xfId="42514"/>
    <cellStyle name="Comma 8 3 2 10 2 3" xfId="32828"/>
    <cellStyle name="Comma 8 3 2 10 2 4" xfId="22771"/>
    <cellStyle name="Comma 8 3 2 10 2 5" xfId="58028"/>
    <cellStyle name="Comma 8 3 2 10 3" xfId="5957"/>
    <cellStyle name="Comma 8 3 2 10 3 2" xfId="14365"/>
    <cellStyle name="Comma 8 3 2 10 3 3" xfId="39710"/>
    <cellStyle name="Comma 8 3 2 10 4" xfId="11562"/>
    <cellStyle name="Comma 8 3 2 10 4 2" xfId="30024"/>
    <cellStyle name="Comma 8 3 2 10 5" xfId="49400"/>
    <cellStyle name="Comma 8 3 2 10 6" xfId="52202"/>
    <cellStyle name="Comma 8 3 2 10 7" xfId="19968"/>
    <cellStyle name="Comma 8 3 2 10 8" xfId="55225"/>
    <cellStyle name="Comma 8 3 2 11" xfId="6024"/>
    <cellStyle name="Comma 8 3 2 11 2" xfId="14431"/>
    <cellStyle name="Comma 8 3 2 11 2 2" xfId="39776"/>
    <cellStyle name="Comma 8 3 2 11 3" xfId="30090"/>
    <cellStyle name="Comma 8 3 2 11 4" xfId="20033"/>
    <cellStyle name="Comma 8 3 2 11 5" xfId="55290"/>
    <cellStyle name="Comma 8 3 2 12" xfId="3219"/>
    <cellStyle name="Comma 8 3 2 12 2" xfId="11627"/>
    <cellStyle name="Comma 8 3 2 12 2 2" xfId="42764"/>
    <cellStyle name="Comma 8 3 2 12 3" xfId="33078"/>
    <cellStyle name="Comma 8 3 2 12 4" xfId="23021"/>
    <cellStyle name="Comma 8 3 2 13" xfId="8831"/>
    <cellStyle name="Comma 8 3 2 13 2" xfId="43093"/>
    <cellStyle name="Comma 8 3 2 13 3" xfId="33407"/>
    <cellStyle name="Comma 8 3 2 13 4" xfId="23351"/>
    <cellStyle name="Comma 8 3 2 14" xfId="25168"/>
    <cellStyle name="Comma 8 3 2 14 2" xfId="44564"/>
    <cellStyle name="Comma 8 3 2 14 3" xfId="34878"/>
    <cellStyle name="Comma 8 3 2 15" xfId="36979"/>
    <cellStyle name="Comma 8 3 2 16" xfId="27293"/>
    <cellStyle name="Comma 8 3 2 17" xfId="46666"/>
    <cellStyle name="Comma 8 3 2 18" xfId="49471"/>
    <cellStyle name="Comma 8 3 2 19" xfId="17237"/>
    <cellStyle name="Comma 8 3 2 2" xfId="530"/>
    <cellStyle name="Comma 8 3 2 2 10" xfId="17616"/>
    <cellStyle name="Comma 8 3 2 2 11" xfId="52873"/>
    <cellStyle name="Comma 8 3 2 2 2" xfId="1124"/>
    <cellStyle name="Comma 8 3 2 2 2 2" xfId="6863"/>
    <cellStyle name="Comma 8 3 2 2 2 2 2" xfId="15270"/>
    <cellStyle name="Comma 8 3 2 2 2 2 2 2" xfId="46602"/>
    <cellStyle name="Comma 8 3 2 2 2 2 2 3" xfId="36916"/>
    <cellStyle name="Comma 8 3 2 2 2 2 2 4" xfId="27229"/>
    <cellStyle name="Comma 8 3 2 2 2 2 3" xfId="40615"/>
    <cellStyle name="Comma 8 3 2 2 2 2 4" xfId="30929"/>
    <cellStyle name="Comma 8 3 2 2 2 2 5" xfId="20872"/>
    <cellStyle name="Comma 8 3 2 2 2 2 6" xfId="56129"/>
    <cellStyle name="Comma 8 3 2 2 2 3" xfId="4058"/>
    <cellStyle name="Comma 8 3 2 2 2 3 2" xfId="12466"/>
    <cellStyle name="Comma 8 3 2 2 2 3 2 2" xfId="45402"/>
    <cellStyle name="Comma 8 3 2 2 2 3 3" xfId="35716"/>
    <cellStyle name="Comma 8 3 2 2 2 3 4" xfId="26012"/>
    <cellStyle name="Comma 8 3 2 2 2 4" xfId="9666"/>
    <cellStyle name="Comma 8 3 2 2 2 4 2" xfId="37814"/>
    <cellStyle name="Comma 8 3 2 2 2 5" xfId="28128"/>
    <cellStyle name="Comma 8 3 2 2 2 6" xfId="47503"/>
    <cellStyle name="Comma 8 3 2 2 2 7" xfId="50306"/>
    <cellStyle name="Comma 8 3 2 2 2 8" xfId="18072"/>
    <cellStyle name="Comma 8 3 2 2 2 9" xfId="53329"/>
    <cellStyle name="Comma 8 3 2 2 3" xfId="6406"/>
    <cellStyle name="Comma 8 3 2 2 3 2" xfId="14813"/>
    <cellStyle name="Comma 8 3 2 2 3 2 2" xfId="46009"/>
    <cellStyle name="Comma 8 3 2 2 3 2 3" xfId="36323"/>
    <cellStyle name="Comma 8 3 2 2 3 2 4" xfId="26635"/>
    <cellStyle name="Comma 8 3 2 2 3 3" xfId="40158"/>
    <cellStyle name="Comma 8 3 2 2 3 4" xfId="30472"/>
    <cellStyle name="Comma 8 3 2 2 3 5" xfId="20415"/>
    <cellStyle name="Comma 8 3 2 2 3 6" xfId="55672"/>
    <cellStyle name="Comma 8 3 2 2 4" xfId="3601"/>
    <cellStyle name="Comma 8 3 2 2 4 2" xfId="12009"/>
    <cellStyle name="Comma 8 3 2 2 4 2 2" xfId="44138"/>
    <cellStyle name="Comma 8 3 2 2 4 3" xfId="34452"/>
    <cellStyle name="Comma 8 3 2 2 4 4" xfId="24495"/>
    <cellStyle name="Comma 8 3 2 2 5" xfId="9210"/>
    <cellStyle name="Comma 8 3 2 2 5 2" xfId="44809"/>
    <cellStyle name="Comma 8 3 2 2 5 3" xfId="35123"/>
    <cellStyle name="Comma 8 3 2 2 5 4" xfId="25414"/>
    <cellStyle name="Comma 8 3 2 2 6" xfId="37358"/>
    <cellStyle name="Comma 8 3 2 2 7" xfId="27672"/>
    <cellStyle name="Comma 8 3 2 2 8" xfId="47045"/>
    <cellStyle name="Comma 8 3 2 2 9" xfId="49850"/>
    <cellStyle name="Comma 8 3 2 20" xfId="52452"/>
    <cellStyle name="Comma 8 3 2 21" xfId="52494"/>
    <cellStyle name="Comma 8 3 2 3" xfId="724"/>
    <cellStyle name="Comma 8 3 2 3 10" xfId="17675"/>
    <cellStyle name="Comma 8 3 2 3 11" xfId="52932"/>
    <cellStyle name="Comma 8 3 2 3 2" xfId="1175"/>
    <cellStyle name="Comma 8 3 2 3 2 2" xfId="6914"/>
    <cellStyle name="Comma 8 3 2 3 2 2 2" xfId="15321"/>
    <cellStyle name="Comma 8 3 2 3 2 2 2 2" xfId="40666"/>
    <cellStyle name="Comma 8 3 2 3 2 2 3" xfId="30980"/>
    <cellStyle name="Comma 8 3 2 3 2 2 4" xfId="20923"/>
    <cellStyle name="Comma 8 3 2 3 2 2 5" xfId="56180"/>
    <cellStyle name="Comma 8 3 2 3 2 3" xfId="4109"/>
    <cellStyle name="Comma 8 3 2 3 2 3 2" xfId="12517"/>
    <cellStyle name="Comma 8 3 2 3 2 3 2 2" xfId="46363"/>
    <cellStyle name="Comma 8 3 2 3 2 3 3" xfId="36677"/>
    <cellStyle name="Comma 8 3 2 3 2 3 4" xfId="26990"/>
    <cellStyle name="Comma 8 3 2 3 2 4" xfId="9717"/>
    <cellStyle name="Comma 8 3 2 3 2 4 2" xfId="37865"/>
    <cellStyle name="Comma 8 3 2 3 2 5" xfId="28179"/>
    <cellStyle name="Comma 8 3 2 3 2 6" xfId="47554"/>
    <cellStyle name="Comma 8 3 2 3 2 7" xfId="50357"/>
    <cellStyle name="Comma 8 3 2 3 2 8" xfId="18123"/>
    <cellStyle name="Comma 8 3 2 3 2 9" xfId="53380"/>
    <cellStyle name="Comma 8 3 2 3 3" xfId="6465"/>
    <cellStyle name="Comma 8 3 2 3 3 2" xfId="14872"/>
    <cellStyle name="Comma 8 3 2 3 3 2 2" xfId="40217"/>
    <cellStyle name="Comma 8 3 2 3 3 3" xfId="30531"/>
    <cellStyle name="Comma 8 3 2 3 3 4" xfId="20474"/>
    <cellStyle name="Comma 8 3 2 3 3 5" xfId="55731"/>
    <cellStyle name="Comma 8 3 2 3 4" xfId="3660"/>
    <cellStyle name="Comma 8 3 2 3 4 2" xfId="12068"/>
    <cellStyle name="Comma 8 3 2 3 4 2 2" xfId="44139"/>
    <cellStyle name="Comma 8 3 2 3 4 3" xfId="34453"/>
    <cellStyle name="Comma 8 3 2 3 4 4" xfId="24496"/>
    <cellStyle name="Comma 8 3 2 3 5" xfId="9269"/>
    <cellStyle name="Comma 8 3 2 3 5 2" xfId="45163"/>
    <cellStyle name="Comma 8 3 2 3 5 3" xfId="35477"/>
    <cellStyle name="Comma 8 3 2 3 5 4" xfId="25772"/>
    <cellStyle name="Comma 8 3 2 3 6" xfId="37417"/>
    <cellStyle name="Comma 8 3 2 3 7" xfId="27731"/>
    <cellStyle name="Comma 8 3 2 3 8" xfId="47105"/>
    <cellStyle name="Comma 8 3 2 3 9" xfId="49909"/>
    <cellStyle name="Comma 8 3 2 4" xfId="777"/>
    <cellStyle name="Comma 8 3 2 4 10" xfId="52984"/>
    <cellStyle name="Comma 8 3 2 4 2" xfId="1225"/>
    <cellStyle name="Comma 8 3 2 4 2 2" xfId="6964"/>
    <cellStyle name="Comma 8 3 2 4 2 2 2" xfId="15371"/>
    <cellStyle name="Comma 8 3 2 4 2 2 2 2" xfId="40716"/>
    <cellStyle name="Comma 8 3 2 4 2 2 3" xfId="31030"/>
    <cellStyle name="Comma 8 3 2 4 2 2 4" xfId="20973"/>
    <cellStyle name="Comma 8 3 2 4 2 2 5" xfId="56230"/>
    <cellStyle name="Comma 8 3 2 4 2 3" xfId="4159"/>
    <cellStyle name="Comma 8 3 2 4 2 3 2" xfId="12567"/>
    <cellStyle name="Comma 8 3 2 4 2 3 3" xfId="37915"/>
    <cellStyle name="Comma 8 3 2 4 2 4" xfId="9767"/>
    <cellStyle name="Comma 8 3 2 4 2 4 2" xfId="28229"/>
    <cellStyle name="Comma 8 3 2 4 2 5" xfId="47604"/>
    <cellStyle name="Comma 8 3 2 4 2 6" xfId="50407"/>
    <cellStyle name="Comma 8 3 2 4 2 7" xfId="18173"/>
    <cellStyle name="Comma 8 3 2 4 2 8" xfId="53430"/>
    <cellStyle name="Comma 8 3 2 4 3" xfId="6517"/>
    <cellStyle name="Comma 8 3 2 4 3 2" xfId="14924"/>
    <cellStyle name="Comma 8 3 2 4 3 2 2" xfId="40269"/>
    <cellStyle name="Comma 8 3 2 4 3 3" xfId="30583"/>
    <cellStyle name="Comma 8 3 2 4 3 4" xfId="20526"/>
    <cellStyle name="Comma 8 3 2 4 3 5" xfId="55783"/>
    <cellStyle name="Comma 8 3 2 4 4" xfId="3712"/>
    <cellStyle name="Comma 8 3 2 4 4 2" xfId="12120"/>
    <cellStyle name="Comma 8 3 2 4 4 2 2" xfId="45771"/>
    <cellStyle name="Comma 8 3 2 4 4 3" xfId="36085"/>
    <cellStyle name="Comma 8 3 2 4 4 4" xfId="26397"/>
    <cellStyle name="Comma 8 3 2 4 5" xfId="9321"/>
    <cellStyle name="Comma 8 3 2 4 5 2" xfId="37469"/>
    <cellStyle name="Comma 8 3 2 4 6" xfId="27783"/>
    <cellStyle name="Comma 8 3 2 4 7" xfId="47158"/>
    <cellStyle name="Comma 8 3 2 4 8" xfId="49961"/>
    <cellStyle name="Comma 8 3 2 4 9" xfId="17727"/>
    <cellStyle name="Comma 8 3 2 5" xfId="828"/>
    <cellStyle name="Comma 8 3 2 5 2" xfId="1276"/>
    <cellStyle name="Comma 8 3 2 5 2 2" xfId="7015"/>
    <cellStyle name="Comma 8 3 2 5 2 2 2" xfId="15422"/>
    <cellStyle name="Comma 8 3 2 5 2 2 2 2" xfId="40767"/>
    <cellStyle name="Comma 8 3 2 5 2 2 3" xfId="31081"/>
    <cellStyle name="Comma 8 3 2 5 2 2 4" xfId="21024"/>
    <cellStyle name="Comma 8 3 2 5 2 2 5" xfId="56281"/>
    <cellStyle name="Comma 8 3 2 5 2 3" xfId="4210"/>
    <cellStyle name="Comma 8 3 2 5 2 3 2" xfId="12618"/>
    <cellStyle name="Comma 8 3 2 5 2 3 3" xfId="37966"/>
    <cellStyle name="Comma 8 3 2 5 2 4" xfId="9818"/>
    <cellStyle name="Comma 8 3 2 5 2 4 2" xfId="28280"/>
    <cellStyle name="Comma 8 3 2 5 2 5" xfId="47655"/>
    <cellStyle name="Comma 8 3 2 5 2 6" xfId="50458"/>
    <cellStyle name="Comma 8 3 2 5 2 7" xfId="18224"/>
    <cellStyle name="Comma 8 3 2 5 2 8" xfId="53481"/>
    <cellStyle name="Comma 8 3 2 5 3" xfId="6568"/>
    <cellStyle name="Comma 8 3 2 5 3 2" xfId="14975"/>
    <cellStyle name="Comma 8 3 2 5 3 2 2" xfId="40320"/>
    <cellStyle name="Comma 8 3 2 5 3 3" xfId="30634"/>
    <cellStyle name="Comma 8 3 2 5 3 4" xfId="20577"/>
    <cellStyle name="Comma 8 3 2 5 3 5" xfId="55834"/>
    <cellStyle name="Comma 8 3 2 5 4" xfId="3763"/>
    <cellStyle name="Comma 8 3 2 5 4 2" xfId="12171"/>
    <cellStyle name="Comma 8 3 2 5 4 3" xfId="37520"/>
    <cellStyle name="Comma 8 3 2 5 5" xfId="9372"/>
    <cellStyle name="Comma 8 3 2 5 5 2" xfId="27834"/>
    <cellStyle name="Comma 8 3 2 5 6" xfId="47209"/>
    <cellStyle name="Comma 8 3 2 5 7" xfId="50012"/>
    <cellStyle name="Comma 8 3 2 5 8" xfId="17778"/>
    <cellStyle name="Comma 8 3 2 5 9" xfId="53035"/>
    <cellStyle name="Comma 8 3 2 6" xfId="529"/>
    <cellStyle name="Comma 8 3 2 6 2" xfId="1749"/>
    <cellStyle name="Comma 8 3 2 6 2 2" xfId="7443"/>
    <cellStyle name="Comma 8 3 2 6 2 2 2" xfId="15850"/>
    <cellStyle name="Comma 8 3 2 6 2 2 2 2" xfId="41195"/>
    <cellStyle name="Comma 8 3 2 6 2 2 3" xfId="31509"/>
    <cellStyle name="Comma 8 3 2 6 2 2 4" xfId="21452"/>
    <cellStyle name="Comma 8 3 2 6 2 2 5" xfId="56709"/>
    <cellStyle name="Comma 8 3 2 6 2 3" xfId="4638"/>
    <cellStyle name="Comma 8 3 2 6 2 3 2" xfId="13046"/>
    <cellStyle name="Comma 8 3 2 6 2 3 3" xfId="38394"/>
    <cellStyle name="Comma 8 3 2 6 2 4" xfId="10246"/>
    <cellStyle name="Comma 8 3 2 6 2 4 2" xfId="28708"/>
    <cellStyle name="Comma 8 3 2 6 2 5" xfId="48083"/>
    <cellStyle name="Comma 8 3 2 6 2 6" xfId="50886"/>
    <cellStyle name="Comma 8 3 2 6 2 7" xfId="18652"/>
    <cellStyle name="Comma 8 3 2 6 2 8" xfId="53909"/>
    <cellStyle name="Comma 8 3 2 6 3" xfId="6405"/>
    <cellStyle name="Comma 8 3 2 6 3 2" xfId="14812"/>
    <cellStyle name="Comma 8 3 2 6 3 2 2" xfId="40157"/>
    <cellStyle name="Comma 8 3 2 6 3 3" xfId="30471"/>
    <cellStyle name="Comma 8 3 2 6 3 4" xfId="20414"/>
    <cellStyle name="Comma 8 3 2 6 3 5" xfId="55671"/>
    <cellStyle name="Comma 8 3 2 6 4" xfId="3600"/>
    <cellStyle name="Comma 8 3 2 6 4 2" xfId="12008"/>
    <cellStyle name="Comma 8 3 2 6 4 3" xfId="37357"/>
    <cellStyle name="Comma 8 3 2 6 5" xfId="9209"/>
    <cellStyle name="Comma 8 3 2 6 5 2" xfId="27671"/>
    <cellStyle name="Comma 8 3 2 6 6" xfId="47044"/>
    <cellStyle name="Comma 8 3 2 6 7" xfId="49849"/>
    <cellStyle name="Comma 8 3 2 6 8" xfId="17615"/>
    <cellStyle name="Comma 8 3 2 6 9" xfId="52872"/>
    <cellStyle name="Comma 8 3 2 7" xfId="1123"/>
    <cellStyle name="Comma 8 3 2 7 2" xfId="6862"/>
    <cellStyle name="Comma 8 3 2 7 2 2" xfId="15269"/>
    <cellStyle name="Comma 8 3 2 7 2 2 2" xfId="40614"/>
    <cellStyle name="Comma 8 3 2 7 2 3" xfId="30928"/>
    <cellStyle name="Comma 8 3 2 7 2 4" xfId="20871"/>
    <cellStyle name="Comma 8 3 2 7 2 5" xfId="56128"/>
    <cellStyle name="Comma 8 3 2 7 3" xfId="4057"/>
    <cellStyle name="Comma 8 3 2 7 3 2" xfId="12465"/>
    <cellStyle name="Comma 8 3 2 7 3 3" xfId="37813"/>
    <cellStyle name="Comma 8 3 2 7 4" xfId="9665"/>
    <cellStyle name="Comma 8 3 2 7 4 2" xfId="28127"/>
    <cellStyle name="Comma 8 3 2 7 5" xfId="47502"/>
    <cellStyle name="Comma 8 3 2 7 6" xfId="50305"/>
    <cellStyle name="Comma 8 3 2 7 7" xfId="18071"/>
    <cellStyle name="Comma 8 3 2 7 8" xfId="53328"/>
    <cellStyle name="Comma 8 3 2 8" xfId="2219"/>
    <cellStyle name="Comma 8 3 2 8 2" xfId="7873"/>
    <cellStyle name="Comma 8 3 2 8 2 2" xfId="16280"/>
    <cellStyle name="Comma 8 3 2 8 2 2 2" xfId="41625"/>
    <cellStyle name="Comma 8 3 2 8 2 3" xfId="31939"/>
    <cellStyle name="Comma 8 3 2 8 2 4" xfId="21882"/>
    <cellStyle name="Comma 8 3 2 8 2 5" xfId="57139"/>
    <cellStyle name="Comma 8 3 2 8 3" xfId="5068"/>
    <cellStyle name="Comma 8 3 2 8 3 2" xfId="13476"/>
    <cellStyle name="Comma 8 3 2 8 3 3" xfId="38824"/>
    <cellStyle name="Comma 8 3 2 8 4" xfId="10676"/>
    <cellStyle name="Comma 8 3 2 8 4 2" xfId="29138"/>
    <cellStyle name="Comma 8 3 2 8 5" xfId="48513"/>
    <cellStyle name="Comma 8 3 2 8 6" xfId="51316"/>
    <cellStyle name="Comma 8 3 2 8 7" xfId="19082"/>
    <cellStyle name="Comma 8 3 2 8 8" xfId="54339"/>
    <cellStyle name="Comma 8 3 2 9" xfId="2711"/>
    <cellStyle name="Comma 8 3 2 9 2" xfId="8334"/>
    <cellStyle name="Comma 8 3 2 9 2 2" xfId="16741"/>
    <cellStyle name="Comma 8 3 2 9 2 2 2" xfId="42086"/>
    <cellStyle name="Comma 8 3 2 9 2 3" xfId="32400"/>
    <cellStyle name="Comma 8 3 2 9 2 4" xfId="22343"/>
    <cellStyle name="Comma 8 3 2 9 2 5" xfId="57600"/>
    <cellStyle name="Comma 8 3 2 9 3" xfId="5529"/>
    <cellStyle name="Comma 8 3 2 9 3 2" xfId="13937"/>
    <cellStyle name="Comma 8 3 2 9 3 3" xfId="39282"/>
    <cellStyle name="Comma 8 3 2 9 4" xfId="11134"/>
    <cellStyle name="Comma 8 3 2 9 4 2" xfId="29596"/>
    <cellStyle name="Comma 8 3 2 9 5" xfId="48972"/>
    <cellStyle name="Comma 8 3 2 9 6" xfId="51774"/>
    <cellStyle name="Comma 8 3 2 9 7" xfId="19540"/>
    <cellStyle name="Comma 8 3 2 9 8" xfId="54797"/>
    <cellStyle name="Comma 8 3 3" xfId="1748"/>
    <cellStyle name="Comma 8 3 3 10" xfId="50885"/>
    <cellStyle name="Comma 8 3 3 11" xfId="18651"/>
    <cellStyle name="Comma 8 3 3 12" xfId="53908"/>
    <cellStyle name="Comma 8 3 3 2" xfId="2218"/>
    <cellStyle name="Comma 8 3 3 2 2" xfId="7872"/>
    <cellStyle name="Comma 8 3 3 2 2 2" xfId="16279"/>
    <cellStyle name="Comma 8 3 3 2 2 2 2" xfId="41624"/>
    <cellStyle name="Comma 8 3 3 2 2 3" xfId="31938"/>
    <cellStyle name="Comma 8 3 3 2 2 4" xfId="21881"/>
    <cellStyle name="Comma 8 3 3 2 2 5" xfId="57138"/>
    <cellStyle name="Comma 8 3 3 2 3" xfId="5067"/>
    <cellStyle name="Comma 8 3 3 2 3 2" xfId="13475"/>
    <cellStyle name="Comma 8 3 3 2 3 2 2" xfId="46362"/>
    <cellStyle name="Comma 8 3 3 2 3 3" xfId="36676"/>
    <cellStyle name="Comma 8 3 3 2 3 4" xfId="26989"/>
    <cellStyle name="Comma 8 3 3 2 4" xfId="10675"/>
    <cellStyle name="Comma 8 3 3 2 4 2" xfId="38823"/>
    <cellStyle name="Comma 8 3 3 2 5" xfId="29137"/>
    <cellStyle name="Comma 8 3 3 2 6" xfId="48512"/>
    <cellStyle name="Comma 8 3 3 2 7" xfId="51315"/>
    <cellStyle name="Comma 8 3 3 2 8" xfId="19081"/>
    <cellStyle name="Comma 8 3 3 2 9" xfId="54338"/>
    <cellStyle name="Comma 8 3 3 3" xfId="2710"/>
    <cellStyle name="Comma 8 3 3 3 2" xfId="8333"/>
    <cellStyle name="Comma 8 3 3 3 2 2" xfId="16740"/>
    <cellStyle name="Comma 8 3 3 3 2 2 2" xfId="42085"/>
    <cellStyle name="Comma 8 3 3 3 2 3" xfId="32399"/>
    <cellStyle name="Comma 8 3 3 3 2 4" xfId="22342"/>
    <cellStyle name="Comma 8 3 3 3 2 5" xfId="57599"/>
    <cellStyle name="Comma 8 3 3 3 3" xfId="5528"/>
    <cellStyle name="Comma 8 3 3 3 3 2" xfId="13936"/>
    <cellStyle name="Comma 8 3 3 3 3 3" xfId="39281"/>
    <cellStyle name="Comma 8 3 3 3 4" xfId="11133"/>
    <cellStyle name="Comma 8 3 3 3 4 2" xfId="29595"/>
    <cellStyle name="Comma 8 3 3 3 5" xfId="48971"/>
    <cellStyle name="Comma 8 3 3 3 6" xfId="51773"/>
    <cellStyle name="Comma 8 3 3 3 7" xfId="19539"/>
    <cellStyle name="Comma 8 3 3 3 8" xfId="54796"/>
    <cellStyle name="Comma 8 3 3 4" xfId="3138"/>
    <cellStyle name="Comma 8 3 3 4 2" xfId="8761"/>
    <cellStyle name="Comma 8 3 3 4 2 2" xfId="17168"/>
    <cellStyle name="Comma 8 3 3 4 2 2 2" xfId="42513"/>
    <cellStyle name="Comma 8 3 3 4 2 3" xfId="32827"/>
    <cellStyle name="Comma 8 3 3 4 2 4" xfId="22770"/>
    <cellStyle name="Comma 8 3 3 4 2 5" xfId="58027"/>
    <cellStyle name="Comma 8 3 3 4 3" xfId="5956"/>
    <cellStyle name="Comma 8 3 3 4 3 2" xfId="14364"/>
    <cellStyle name="Comma 8 3 3 4 3 3" xfId="39709"/>
    <cellStyle name="Comma 8 3 3 4 4" xfId="11561"/>
    <cellStyle name="Comma 8 3 3 4 4 2" xfId="30023"/>
    <cellStyle name="Comma 8 3 3 4 5" xfId="49399"/>
    <cellStyle name="Comma 8 3 3 4 6" xfId="52201"/>
    <cellStyle name="Comma 8 3 3 4 7" xfId="19967"/>
    <cellStyle name="Comma 8 3 3 4 8" xfId="55224"/>
    <cellStyle name="Comma 8 3 3 5" xfId="7442"/>
    <cellStyle name="Comma 8 3 3 5 2" xfId="15849"/>
    <cellStyle name="Comma 8 3 3 5 2 2" xfId="41194"/>
    <cellStyle name="Comma 8 3 3 5 3" xfId="31508"/>
    <cellStyle name="Comma 8 3 3 5 4" xfId="21451"/>
    <cellStyle name="Comma 8 3 3 5 5" xfId="56708"/>
    <cellStyle name="Comma 8 3 3 6" xfId="4637"/>
    <cellStyle name="Comma 8 3 3 6 2" xfId="13045"/>
    <cellStyle name="Comma 8 3 3 6 2 2" xfId="45162"/>
    <cellStyle name="Comma 8 3 3 6 3" xfId="35476"/>
    <cellStyle name="Comma 8 3 3 6 4" xfId="25771"/>
    <cellStyle name="Comma 8 3 3 7" xfId="10245"/>
    <cellStyle name="Comma 8 3 3 7 2" xfId="38393"/>
    <cellStyle name="Comma 8 3 3 8" xfId="28707"/>
    <cellStyle name="Comma 8 3 3 9" xfId="48082"/>
    <cellStyle name="Comma 8 3 4" xfId="1385"/>
    <cellStyle name="Comma 8 3 4 2" xfId="7110"/>
    <cellStyle name="Comma 8 3 4 2 2" xfId="15517"/>
    <cellStyle name="Comma 8 3 4 2 2 2" xfId="40862"/>
    <cellStyle name="Comma 8 3 4 2 3" xfId="31176"/>
    <cellStyle name="Comma 8 3 4 2 4" xfId="21119"/>
    <cellStyle name="Comma 8 3 4 2 5" xfId="56376"/>
    <cellStyle name="Comma 8 3 4 3" xfId="4305"/>
    <cellStyle name="Comma 8 3 4 3 2" xfId="12713"/>
    <cellStyle name="Comma 8 3 4 3 2 2" xfId="45770"/>
    <cellStyle name="Comma 8 3 4 3 3" xfId="36084"/>
    <cellStyle name="Comma 8 3 4 3 4" xfId="26396"/>
    <cellStyle name="Comma 8 3 4 4" xfId="9913"/>
    <cellStyle name="Comma 8 3 4 4 2" xfId="38061"/>
    <cellStyle name="Comma 8 3 4 5" xfId="28375"/>
    <cellStyle name="Comma 8 3 4 6" xfId="47750"/>
    <cellStyle name="Comma 8 3 4 7" xfId="50553"/>
    <cellStyle name="Comma 8 3 4 8" xfId="18319"/>
    <cellStyle name="Comma 8 3 4 9" xfId="53576"/>
    <cellStyle name="Comma 8 3 5" xfId="1886"/>
    <cellStyle name="Comma 8 3 5 2" xfId="7540"/>
    <cellStyle name="Comma 8 3 5 2 2" xfId="15947"/>
    <cellStyle name="Comma 8 3 5 2 2 2" xfId="41292"/>
    <cellStyle name="Comma 8 3 5 2 3" xfId="31606"/>
    <cellStyle name="Comma 8 3 5 2 4" xfId="21549"/>
    <cellStyle name="Comma 8 3 5 2 5" xfId="56806"/>
    <cellStyle name="Comma 8 3 5 3" xfId="4735"/>
    <cellStyle name="Comma 8 3 5 3 2" xfId="13143"/>
    <cellStyle name="Comma 8 3 5 3 3" xfId="38491"/>
    <cellStyle name="Comma 8 3 5 4" xfId="10343"/>
    <cellStyle name="Comma 8 3 5 4 2" xfId="28805"/>
    <cellStyle name="Comma 8 3 5 5" xfId="48180"/>
    <cellStyle name="Comma 8 3 5 6" xfId="50983"/>
    <cellStyle name="Comma 8 3 5 7" xfId="18749"/>
    <cellStyle name="Comma 8 3 5 8" xfId="54006"/>
    <cellStyle name="Comma 8 3 6" xfId="2378"/>
    <cellStyle name="Comma 8 3 6 2" xfId="8001"/>
    <cellStyle name="Comma 8 3 6 2 2" xfId="16408"/>
    <cellStyle name="Comma 8 3 6 2 2 2" xfId="41753"/>
    <cellStyle name="Comma 8 3 6 2 3" xfId="32067"/>
    <cellStyle name="Comma 8 3 6 2 4" xfId="22010"/>
    <cellStyle name="Comma 8 3 6 2 5" xfId="57267"/>
    <cellStyle name="Comma 8 3 6 3" xfId="5196"/>
    <cellStyle name="Comma 8 3 6 3 2" xfId="13604"/>
    <cellStyle name="Comma 8 3 6 3 3" xfId="38949"/>
    <cellStyle name="Comma 8 3 6 4" xfId="10801"/>
    <cellStyle name="Comma 8 3 6 4 2" xfId="29263"/>
    <cellStyle name="Comma 8 3 6 5" xfId="48639"/>
    <cellStyle name="Comma 8 3 6 6" xfId="51441"/>
    <cellStyle name="Comma 8 3 6 7" xfId="19207"/>
    <cellStyle name="Comma 8 3 6 8" xfId="54464"/>
    <cellStyle name="Comma 8 3 7" xfId="2806"/>
    <cellStyle name="Comma 8 3 7 2" xfId="8429"/>
    <cellStyle name="Comma 8 3 7 2 2" xfId="16836"/>
    <cellStyle name="Comma 8 3 7 2 2 2" xfId="42181"/>
    <cellStyle name="Comma 8 3 7 2 3" xfId="32495"/>
    <cellStyle name="Comma 8 3 7 2 4" xfId="22438"/>
    <cellStyle name="Comma 8 3 7 2 5" xfId="57695"/>
    <cellStyle name="Comma 8 3 7 3" xfId="5624"/>
    <cellStyle name="Comma 8 3 7 3 2" xfId="14032"/>
    <cellStyle name="Comma 8 3 7 3 3" xfId="39377"/>
    <cellStyle name="Comma 8 3 7 4" xfId="11229"/>
    <cellStyle name="Comma 8 3 7 4 2" xfId="29691"/>
    <cellStyle name="Comma 8 3 7 5" xfId="49067"/>
    <cellStyle name="Comma 8 3 7 6" xfId="51869"/>
    <cellStyle name="Comma 8 3 7 7" xfId="19635"/>
    <cellStyle name="Comma 8 3 7 8" xfId="54892"/>
    <cellStyle name="Comma 8 3 8" xfId="25167"/>
    <cellStyle name="Comma 8 3 8 2" xfId="44563"/>
    <cellStyle name="Comma 8 3 8 3" xfId="34877"/>
    <cellStyle name="Comma 8 4" xfId="531"/>
    <cellStyle name="Comma 8 4 10" xfId="25169"/>
    <cellStyle name="Comma 8 4 10 2" xfId="44565"/>
    <cellStyle name="Comma 8 4 10 3" xfId="34879"/>
    <cellStyle name="Comma 8 4 11" xfId="37359"/>
    <cellStyle name="Comma 8 4 12" xfId="27673"/>
    <cellStyle name="Comma 8 4 13" xfId="47046"/>
    <cellStyle name="Comma 8 4 14" xfId="49851"/>
    <cellStyle name="Comma 8 4 15" xfId="17617"/>
    <cellStyle name="Comma 8 4 16" xfId="52453"/>
    <cellStyle name="Comma 8 4 17" xfId="52874"/>
    <cellStyle name="Comma 8 4 2" xfId="1750"/>
    <cellStyle name="Comma 8 4 2 10" xfId="53910"/>
    <cellStyle name="Comma 8 4 2 2" xfId="7444"/>
    <cellStyle name="Comma 8 4 2 2 2" xfId="15851"/>
    <cellStyle name="Comma 8 4 2 2 2 2" xfId="27230"/>
    <cellStyle name="Comma 8 4 2 2 2 2 2" xfId="46603"/>
    <cellStyle name="Comma 8 4 2 2 2 2 3" xfId="36917"/>
    <cellStyle name="Comma 8 4 2 2 2 3" xfId="44141"/>
    <cellStyle name="Comma 8 4 2 2 2 4" xfId="34455"/>
    <cellStyle name="Comma 8 4 2 2 2 5" xfId="24498"/>
    <cellStyle name="Comma 8 4 2 2 3" xfId="26013"/>
    <cellStyle name="Comma 8 4 2 2 3 2" xfId="45403"/>
    <cellStyle name="Comma 8 4 2 2 3 3" xfId="35717"/>
    <cellStyle name="Comma 8 4 2 2 4" xfId="41196"/>
    <cellStyle name="Comma 8 4 2 2 5" xfId="31510"/>
    <cellStyle name="Comma 8 4 2 2 6" xfId="21453"/>
    <cellStyle name="Comma 8 4 2 2 7" xfId="56710"/>
    <cellStyle name="Comma 8 4 2 3" xfId="4639"/>
    <cellStyle name="Comma 8 4 2 3 2" xfId="13047"/>
    <cellStyle name="Comma 8 4 2 3 2 2" xfId="46010"/>
    <cellStyle name="Comma 8 4 2 3 2 3" xfId="36324"/>
    <cellStyle name="Comma 8 4 2 3 2 4" xfId="26636"/>
    <cellStyle name="Comma 8 4 2 3 3" xfId="44140"/>
    <cellStyle name="Comma 8 4 2 3 4" xfId="34454"/>
    <cellStyle name="Comma 8 4 2 3 5" xfId="24497"/>
    <cellStyle name="Comma 8 4 2 4" xfId="10247"/>
    <cellStyle name="Comma 8 4 2 4 2" xfId="44810"/>
    <cellStyle name="Comma 8 4 2 4 3" xfId="35124"/>
    <cellStyle name="Comma 8 4 2 4 4" xfId="25415"/>
    <cellStyle name="Comma 8 4 2 5" xfId="38395"/>
    <cellStyle name="Comma 8 4 2 6" xfId="28709"/>
    <cellStyle name="Comma 8 4 2 7" xfId="48084"/>
    <cellStyle name="Comma 8 4 2 8" xfId="50887"/>
    <cellStyle name="Comma 8 4 2 9" xfId="18653"/>
    <cellStyle name="Comma 8 4 3" xfId="1125"/>
    <cellStyle name="Comma 8 4 3 10" xfId="53330"/>
    <cellStyle name="Comma 8 4 3 2" xfId="6864"/>
    <cellStyle name="Comma 8 4 3 2 2" xfId="15271"/>
    <cellStyle name="Comma 8 4 3 2 2 2" xfId="46364"/>
    <cellStyle name="Comma 8 4 3 2 2 3" xfId="36678"/>
    <cellStyle name="Comma 8 4 3 2 2 4" xfId="26991"/>
    <cellStyle name="Comma 8 4 3 2 3" xfId="40616"/>
    <cellStyle name="Comma 8 4 3 2 4" xfId="30930"/>
    <cellStyle name="Comma 8 4 3 2 5" xfId="20873"/>
    <cellStyle name="Comma 8 4 3 2 6" xfId="56130"/>
    <cellStyle name="Comma 8 4 3 3" xfId="4059"/>
    <cellStyle name="Comma 8 4 3 3 2" xfId="12467"/>
    <cellStyle name="Comma 8 4 3 3 2 2" xfId="44142"/>
    <cellStyle name="Comma 8 4 3 3 3" xfId="34456"/>
    <cellStyle name="Comma 8 4 3 3 4" xfId="24499"/>
    <cellStyle name="Comma 8 4 3 4" xfId="9667"/>
    <cellStyle name="Comma 8 4 3 4 2" xfId="45164"/>
    <cellStyle name="Comma 8 4 3 4 3" xfId="35478"/>
    <cellStyle name="Comma 8 4 3 4 4" xfId="25773"/>
    <cellStyle name="Comma 8 4 3 5" xfId="37815"/>
    <cellStyle name="Comma 8 4 3 6" xfId="28129"/>
    <cellStyle name="Comma 8 4 3 7" xfId="47504"/>
    <cellStyle name="Comma 8 4 3 8" xfId="50307"/>
    <cellStyle name="Comma 8 4 3 9" xfId="18073"/>
    <cellStyle name="Comma 8 4 4" xfId="2220"/>
    <cellStyle name="Comma 8 4 4 10" xfId="54340"/>
    <cellStyle name="Comma 8 4 4 2" xfId="7874"/>
    <cellStyle name="Comma 8 4 4 2 2" xfId="16281"/>
    <cellStyle name="Comma 8 4 4 2 2 2" xfId="41626"/>
    <cellStyle name="Comma 8 4 4 2 3" xfId="31940"/>
    <cellStyle name="Comma 8 4 4 2 4" xfId="21883"/>
    <cellStyle name="Comma 8 4 4 2 5" xfId="57140"/>
    <cellStyle name="Comma 8 4 4 3" xfId="5069"/>
    <cellStyle name="Comma 8 4 4 3 2" xfId="13477"/>
    <cellStyle name="Comma 8 4 4 3 2 2" xfId="44143"/>
    <cellStyle name="Comma 8 4 4 3 3" xfId="34457"/>
    <cellStyle name="Comma 8 4 4 3 4" xfId="24500"/>
    <cellStyle name="Comma 8 4 4 4" xfId="10677"/>
    <cellStyle name="Comma 8 4 4 4 2" xfId="45772"/>
    <cellStyle name="Comma 8 4 4 4 3" xfId="36086"/>
    <cellStyle name="Comma 8 4 4 4 4" xfId="26398"/>
    <cellStyle name="Comma 8 4 4 5" xfId="38825"/>
    <cellStyle name="Comma 8 4 4 6" xfId="29139"/>
    <cellStyle name="Comma 8 4 4 7" xfId="48514"/>
    <cellStyle name="Comma 8 4 4 8" xfId="51317"/>
    <cellStyle name="Comma 8 4 4 9" xfId="19083"/>
    <cellStyle name="Comma 8 4 5" xfId="2712"/>
    <cellStyle name="Comma 8 4 5 2" xfId="8335"/>
    <cellStyle name="Comma 8 4 5 2 2" xfId="16742"/>
    <cellStyle name="Comma 8 4 5 2 2 2" xfId="42087"/>
    <cellStyle name="Comma 8 4 5 2 3" xfId="32401"/>
    <cellStyle name="Comma 8 4 5 2 4" xfId="22344"/>
    <cellStyle name="Comma 8 4 5 2 5" xfId="57601"/>
    <cellStyle name="Comma 8 4 5 3" xfId="5530"/>
    <cellStyle name="Comma 8 4 5 3 2" xfId="13938"/>
    <cellStyle name="Comma 8 4 5 3 3" xfId="39283"/>
    <cellStyle name="Comma 8 4 5 4" xfId="11135"/>
    <cellStyle name="Comma 8 4 5 4 2" xfId="29597"/>
    <cellStyle name="Comma 8 4 5 5" xfId="48973"/>
    <cellStyle name="Comma 8 4 5 6" xfId="51775"/>
    <cellStyle name="Comma 8 4 5 7" xfId="19541"/>
    <cellStyle name="Comma 8 4 5 8" xfId="54798"/>
    <cellStyle name="Comma 8 4 6" xfId="3140"/>
    <cellStyle name="Comma 8 4 6 2" xfId="8763"/>
    <cellStyle name="Comma 8 4 6 2 2" xfId="17170"/>
    <cellStyle name="Comma 8 4 6 2 2 2" xfId="42515"/>
    <cellStyle name="Comma 8 4 6 2 3" xfId="32829"/>
    <cellStyle name="Comma 8 4 6 2 4" xfId="22772"/>
    <cellStyle name="Comma 8 4 6 2 5" xfId="58029"/>
    <cellStyle name="Comma 8 4 6 3" xfId="5958"/>
    <cellStyle name="Comma 8 4 6 3 2" xfId="14366"/>
    <cellStyle name="Comma 8 4 6 3 3" xfId="39711"/>
    <cellStyle name="Comma 8 4 6 4" xfId="11563"/>
    <cellStyle name="Comma 8 4 6 4 2" xfId="30025"/>
    <cellStyle name="Comma 8 4 6 5" xfId="49401"/>
    <cellStyle name="Comma 8 4 6 6" xfId="52203"/>
    <cellStyle name="Comma 8 4 6 7" xfId="19969"/>
    <cellStyle name="Comma 8 4 6 8" xfId="55226"/>
    <cellStyle name="Comma 8 4 7" xfId="6407"/>
    <cellStyle name="Comma 8 4 7 2" xfId="14814"/>
    <cellStyle name="Comma 8 4 7 2 2" xfId="40159"/>
    <cellStyle name="Comma 8 4 7 3" xfId="30473"/>
    <cellStyle name="Comma 8 4 7 4" xfId="20416"/>
    <cellStyle name="Comma 8 4 7 5" xfId="55673"/>
    <cellStyle name="Comma 8 4 8" xfId="3602"/>
    <cellStyle name="Comma 8 4 8 2" xfId="12010"/>
    <cellStyle name="Comma 8 4 8 2 2" xfId="42765"/>
    <cellStyle name="Comma 8 4 8 3" xfId="33079"/>
    <cellStyle name="Comma 8 4 8 4" xfId="23022"/>
    <cellStyle name="Comma 8 4 9" xfId="9211"/>
    <cellStyle name="Comma 8 4 9 2" xfId="43094"/>
    <cellStyle name="Comma 8 4 9 3" xfId="33408"/>
    <cellStyle name="Comma 8 4 9 4" xfId="23352"/>
    <cellStyle name="Comma 8 5" xfId="532"/>
    <cellStyle name="Comma 8 5 10" xfId="47047"/>
    <cellStyle name="Comma 8 5 11" xfId="49852"/>
    <cellStyle name="Comma 8 5 12" xfId="17618"/>
    <cellStyle name="Comma 8 5 13" xfId="52875"/>
    <cellStyle name="Comma 8 5 2" xfId="1751"/>
    <cellStyle name="Comma 8 5 2 10" xfId="53911"/>
    <cellStyle name="Comma 8 5 2 2" xfId="7445"/>
    <cellStyle name="Comma 8 5 2 2 2" xfId="15852"/>
    <cellStyle name="Comma 8 5 2 2 2 2" xfId="46365"/>
    <cellStyle name="Comma 8 5 2 2 2 3" xfId="36679"/>
    <cellStyle name="Comma 8 5 2 2 2 4" xfId="26992"/>
    <cellStyle name="Comma 8 5 2 2 3" xfId="41197"/>
    <cellStyle name="Comma 8 5 2 2 4" xfId="31511"/>
    <cellStyle name="Comma 8 5 2 2 5" xfId="21454"/>
    <cellStyle name="Comma 8 5 2 2 6" xfId="56711"/>
    <cellStyle name="Comma 8 5 2 3" xfId="4640"/>
    <cellStyle name="Comma 8 5 2 3 2" xfId="13048"/>
    <cellStyle name="Comma 8 5 2 3 2 2" xfId="44144"/>
    <cellStyle name="Comma 8 5 2 3 3" xfId="34458"/>
    <cellStyle name="Comma 8 5 2 3 4" xfId="24501"/>
    <cellStyle name="Comma 8 5 2 4" xfId="10248"/>
    <cellStyle name="Comma 8 5 2 4 2" xfId="45165"/>
    <cellStyle name="Comma 8 5 2 4 3" xfId="35479"/>
    <cellStyle name="Comma 8 5 2 4 4" xfId="25774"/>
    <cellStyle name="Comma 8 5 2 5" xfId="38396"/>
    <cellStyle name="Comma 8 5 2 6" xfId="28710"/>
    <cellStyle name="Comma 8 5 2 7" xfId="48085"/>
    <cellStyle name="Comma 8 5 2 8" xfId="50888"/>
    <cellStyle name="Comma 8 5 2 9" xfId="18654"/>
    <cellStyle name="Comma 8 5 3" xfId="2221"/>
    <cellStyle name="Comma 8 5 3 2" xfId="7875"/>
    <cellStyle name="Comma 8 5 3 2 2" xfId="16282"/>
    <cellStyle name="Comma 8 5 3 2 2 2" xfId="41627"/>
    <cellStyle name="Comma 8 5 3 2 3" xfId="31941"/>
    <cellStyle name="Comma 8 5 3 2 4" xfId="21884"/>
    <cellStyle name="Comma 8 5 3 2 5" xfId="57141"/>
    <cellStyle name="Comma 8 5 3 3" xfId="5070"/>
    <cellStyle name="Comma 8 5 3 3 2" xfId="13478"/>
    <cellStyle name="Comma 8 5 3 3 2 2" xfId="45773"/>
    <cellStyle name="Comma 8 5 3 3 3" xfId="36087"/>
    <cellStyle name="Comma 8 5 3 3 4" xfId="26399"/>
    <cellStyle name="Comma 8 5 3 4" xfId="10678"/>
    <cellStyle name="Comma 8 5 3 4 2" xfId="38826"/>
    <cellStyle name="Comma 8 5 3 5" xfId="29140"/>
    <cellStyle name="Comma 8 5 3 6" xfId="48515"/>
    <cellStyle name="Comma 8 5 3 7" xfId="51318"/>
    <cellStyle name="Comma 8 5 3 8" xfId="19084"/>
    <cellStyle name="Comma 8 5 3 9" xfId="54341"/>
    <cellStyle name="Comma 8 5 4" xfId="2713"/>
    <cellStyle name="Comma 8 5 4 2" xfId="8336"/>
    <cellStyle name="Comma 8 5 4 2 2" xfId="16743"/>
    <cellStyle name="Comma 8 5 4 2 2 2" xfId="42088"/>
    <cellStyle name="Comma 8 5 4 2 3" xfId="32402"/>
    <cellStyle name="Comma 8 5 4 2 4" xfId="22345"/>
    <cellStyle name="Comma 8 5 4 2 5" xfId="57602"/>
    <cellStyle name="Comma 8 5 4 3" xfId="5531"/>
    <cellStyle name="Comma 8 5 4 3 2" xfId="13939"/>
    <cellStyle name="Comma 8 5 4 3 3" xfId="39284"/>
    <cellStyle name="Comma 8 5 4 4" xfId="11136"/>
    <cellStyle name="Comma 8 5 4 4 2" xfId="29598"/>
    <cellStyle name="Comma 8 5 4 5" xfId="48974"/>
    <cellStyle name="Comma 8 5 4 6" xfId="51776"/>
    <cellStyle name="Comma 8 5 4 7" xfId="19542"/>
    <cellStyle name="Comma 8 5 4 8" xfId="54799"/>
    <cellStyle name="Comma 8 5 5" xfId="3141"/>
    <cellStyle name="Comma 8 5 5 2" xfId="8764"/>
    <cellStyle name="Comma 8 5 5 2 2" xfId="17171"/>
    <cellStyle name="Comma 8 5 5 2 2 2" xfId="42516"/>
    <cellStyle name="Comma 8 5 5 2 3" xfId="32830"/>
    <cellStyle name="Comma 8 5 5 2 4" xfId="22773"/>
    <cellStyle name="Comma 8 5 5 2 5" xfId="58030"/>
    <cellStyle name="Comma 8 5 5 3" xfId="5959"/>
    <cellStyle name="Comma 8 5 5 3 2" xfId="14367"/>
    <cellStyle name="Comma 8 5 5 3 3" xfId="39712"/>
    <cellStyle name="Comma 8 5 5 4" xfId="11564"/>
    <cellStyle name="Comma 8 5 5 4 2" xfId="30026"/>
    <cellStyle name="Comma 8 5 5 5" xfId="49402"/>
    <cellStyle name="Comma 8 5 5 6" xfId="52204"/>
    <cellStyle name="Comma 8 5 5 7" xfId="19970"/>
    <cellStyle name="Comma 8 5 5 8" xfId="55227"/>
    <cellStyle name="Comma 8 5 6" xfId="6408"/>
    <cellStyle name="Comma 8 5 6 2" xfId="14815"/>
    <cellStyle name="Comma 8 5 6 2 2" xfId="40160"/>
    <cellStyle name="Comma 8 5 6 3" xfId="30474"/>
    <cellStyle name="Comma 8 5 6 4" xfId="20417"/>
    <cellStyle name="Comma 8 5 6 5" xfId="55674"/>
    <cellStyle name="Comma 8 5 7" xfId="3603"/>
    <cellStyle name="Comma 8 5 7 2" xfId="12011"/>
    <cellStyle name="Comma 8 5 7 2 2" xfId="44566"/>
    <cellStyle name="Comma 8 5 7 3" xfId="34880"/>
    <cellStyle name="Comma 8 5 7 4" xfId="25170"/>
    <cellStyle name="Comma 8 5 8" xfId="9212"/>
    <cellStyle name="Comma 8 5 8 2" xfId="37360"/>
    <cellStyle name="Comma 8 5 9" xfId="27674"/>
    <cellStyle name="Comma 8 6" xfId="1383"/>
    <cellStyle name="Comma 8 6 10" xfId="47748"/>
    <cellStyle name="Comma 8 6 11" xfId="50551"/>
    <cellStyle name="Comma 8 6 12" xfId="18317"/>
    <cellStyle name="Comma 8 6 13" xfId="53574"/>
    <cellStyle name="Comma 8 6 2" xfId="1884"/>
    <cellStyle name="Comma 8 6 2 10" xfId="54004"/>
    <cellStyle name="Comma 8 6 2 2" xfId="7538"/>
    <cellStyle name="Comma 8 6 2 2 2" xfId="15945"/>
    <cellStyle name="Comma 8 6 2 2 2 2" xfId="41290"/>
    <cellStyle name="Comma 8 6 2 2 3" xfId="31604"/>
    <cellStyle name="Comma 8 6 2 2 4" xfId="21547"/>
    <cellStyle name="Comma 8 6 2 2 5" xfId="56804"/>
    <cellStyle name="Comma 8 6 2 3" xfId="4733"/>
    <cellStyle name="Comma 8 6 2 3 2" xfId="13141"/>
    <cellStyle name="Comma 8 6 2 3 2 2" xfId="44146"/>
    <cellStyle name="Comma 8 6 2 3 3" xfId="34460"/>
    <cellStyle name="Comma 8 6 2 3 4" xfId="24503"/>
    <cellStyle name="Comma 8 6 2 4" xfId="10341"/>
    <cellStyle name="Comma 8 6 2 4 2" xfId="46356"/>
    <cellStyle name="Comma 8 6 2 4 3" xfId="36670"/>
    <cellStyle name="Comma 8 6 2 4 4" xfId="26983"/>
    <cellStyle name="Comma 8 6 2 5" xfId="38489"/>
    <cellStyle name="Comma 8 6 2 6" xfId="28803"/>
    <cellStyle name="Comma 8 6 2 7" xfId="48178"/>
    <cellStyle name="Comma 8 6 2 8" xfId="50981"/>
    <cellStyle name="Comma 8 6 2 9" xfId="18747"/>
    <cellStyle name="Comma 8 6 3" xfId="2376"/>
    <cellStyle name="Comma 8 6 3 2" xfId="7999"/>
    <cellStyle name="Comma 8 6 3 2 2" xfId="16406"/>
    <cellStyle name="Comma 8 6 3 2 2 2" xfId="41751"/>
    <cellStyle name="Comma 8 6 3 2 3" xfId="32065"/>
    <cellStyle name="Comma 8 6 3 2 4" xfId="22008"/>
    <cellStyle name="Comma 8 6 3 2 5" xfId="57265"/>
    <cellStyle name="Comma 8 6 3 3" xfId="5194"/>
    <cellStyle name="Comma 8 6 3 3 2" xfId="13602"/>
    <cellStyle name="Comma 8 6 3 3 3" xfId="38947"/>
    <cellStyle name="Comma 8 6 3 4" xfId="10799"/>
    <cellStyle name="Comma 8 6 3 4 2" xfId="29261"/>
    <cellStyle name="Comma 8 6 3 5" xfId="48637"/>
    <cellStyle name="Comma 8 6 3 6" xfId="51439"/>
    <cellStyle name="Comma 8 6 3 7" xfId="19205"/>
    <cellStyle name="Comma 8 6 3 8" xfId="54462"/>
    <cellStyle name="Comma 8 6 4" xfId="2804"/>
    <cellStyle name="Comma 8 6 4 2" xfId="8427"/>
    <cellStyle name="Comma 8 6 4 2 2" xfId="16834"/>
    <cellStyle name="Comma 8 6 4 2 2 2" xfId="42179"/>
    <cellStyle name="Comma 8 6 4 2 3" xfId="32493"/>
    <cellStyle name="Comma 8 6 4 2 4" xfId="22436"/>
    <cellStyle name="Comma 8 6 4 2 5" xfId="57693"/>
    <cellStyle name="Comma 8 6 4 3" xfId="5622"/>
    <cellStyle name="Comma 8 6 4 3 2" xfId="14030"/>
    <cellStyle name="Comma 8 6 4 3 3" xfId="39375"/>
    <cellStyle name="Comma 8 6 4 4" xfId="11227"/>
    <cellStyle name="Comma 8 6 4 4 2" xfId="29689"/>
    <cellStyle name="Comma 8 6 4 5" xfId="49065"/>
    <cellStyle name="Comma 8 6 4 6" xfId="51867"/>
    <cellStyle name="Comma 8 6 4 7" xfId="19633"/>
    <cellStyle name="Comma 8 6 4 8" xfId="54890"/>
    <cellStyle name="Comma 8 6 5" xfId="7108"/>
    <cellStyle name="Comma 8 6 5 2" xfId="15515"/>
    <cellStyle name="Comma 8 6 5 2 2" xfId="40860"/>
    <cellStyle name="Comma 8 6 5 3" xfId="31174"/>
    <cellStyle name="Comma 8 6 5 4" xfId="21117"/>
    <cellStyle name="Comma 8 6 5 5" xfId="56374"/>
    <cellStyle name="Comma 8 6 6" xfId="4303"/>
    <cellStyle name="Comma 8 6 6 2" xfId="12711"/>
    <cellStyle name="Comma 8 6 6 2 2" xfId="44145"/>
    <cellStyle name="Comma 8 6 6 3" xfId="34459"/>
    <cellStyle name="Comma 8 6 6 4" xfId="24502"/>
    <cellStyle name="Comma 8 6 7" xfId="9911"/>
    <cellStyle name="Comma 8 6 7 2" xfId="45156"/>
    <cellStyle name="Comma 8 6 7 3" xfId="35470"/>
    <cellStyle name="Comma 8 6 7 4" xfId="25765"/>
    <cellStyle name="Comma 8 6 8" xfId="38059"/>
    <cellStyle name="Comma 8 6 9" xfId="28373"/>
    <cellStyle name="Comma 8 7" xfId="1324"/>
    <cellStyle name="Comma 8 7 10" xfId="53522"/>
    <cellStyle name="Comma 8 7 2" xfId="7056"/>
    <cellStyle name="Comma 8 7 2 2" xfId="15463"/>
    <cellStyle name="Comma 8 7 2 2 2" xfId="44148"/>
    <cellStyle name="Comma 8 7 2 2 3" xfId="34462"/>
    <cellStyle name="Comma 8 7 2 2 4" xfId="24505"/>
    <cellStyle name="Comma 8 7 2 3" xfId="40808"/>
    <cellStyle name="Comma 8 7 2 4" xfId="31122"/>
    <cellStyle name="Comma 8 7 2 5" xfId="21065"/>
    <cellStyle name="Comma 8 7 2 6" xfId="56322"/>
    <cellStyle name="Comma 8 7 3" xfId="4251"/>
    <cellStyle name="Comma 8 7 3 2" xfId="12659"/>
    <cellStyle name="Comma 8 7 3 2 2" xfId="44147"/>
    <cellStyle name="Comma 8 7 3 3" xfId="34461"/>
    <cellStyle name="Comma 8 7 3 4" xfId="24504"/>
    <cellStyle name="Comma 8 7 4" xfId="9859"/>
    <cellStyle name="Comma 8 7 4 2" xfId="45764"/>
    <cellStyle name="Comma 8 7 4 3" xfId="36078"/>
    <cellStyle name="Comma 8 7 4 4" xfId="26390"/>
    <cellStyle name="Comma 8 7 5" xfId="38007"/>
    <cellStyle name="Comma 8 7 6" xfId="28321"/>
    <cellStyle name="Comma 8 7 7" xfId="47696"/>
    <cellStyle name="Comma 8 7 8" xfId="50499"/>
    <cellStyle name="Comma 8 7 9" xfId="18265"/>
    <cellStyle name="Comma 8 8" xfId="1832"/>
    <cellStyle name="Comma 8 8 2" xfId="7486"/>
    <cellStyle name="Comma 8 8 2 2" xfId="15893"/>
    <cellStyle name="Comma 8 8 2 2 2" xfId="41238"/>
    <cellStyle name="Comma 8 8 2 3" xfId="31552"/>
    <cellStyle name="Comma 8 8 2 4" xfId="21495"/>
    <cellStyle name="Comma 8 8 2 5" xfId="56752"/>
    <cellStyle name="Comma 8 8 3" xfId="4681"/>
    <cellStyle name="Comma 8 8 3 2" xfId="13089"/>
    <cellStyle name="Comma 8 8 3 2 2" xfId="44149"/>
    <cellStyle name="Comma 8 8 3 3" xfId="34463"/>
    <cellStyle name="Comma 8 8 3 4" xfId="24506"/>
    <cellStyle name="Comma 8 8 4" xfId="10289"/>
    <cellStyle name="Comma 8 8 4 2" xfId="38437"/>
    <cellStyle name="Comma 8 8 5" xfId="28751"/>
    <cellStyle name="Comma 8 8 6" xfId="48126"/>
    <cellStyle name="Comma 8 8 7" xfId="50929"/>
    <cellStyle name="Comma 8 8 8" xfId="18695"/>
    <cellStyle name="Comma 8 8 9" xfId="53952"/>
    <cellStyle name="Comma 8 9" xfId="2324"/>
    <cellStyle name="Comma 8 9 2" xfId="7947"/>
    <cellStyle name="Comma 8 9 2 2" xfId="16354"/>
    <cellStyle name="Comma 8 9 2 2 2" xfId="41699"/>
    <cellStyle name="Comma 8 9 2 3" xfId="32013"/>
    <cellStyle name="Comma 8 9 2 4" xfId="21956"/>
    <cellStyle name="Comma 8 9 2 5" xfId="57213"/>
    <cellStyle name="Comma 8 9 3" xfId="5142"/>
    <cellStyle name="Comma 8 9 3 2" xfId="13550"/>
    <cellStyle name="Comma 8 9 3 3" xfId="38895"/>
    <cellStyle name="Comma 8 9 4" xfId="10747"/>
    <cellStyle name="Comma 8 9 4 2" xfId="29209"/>
    <cellStyle name="Comma 8 9 5" xfId="48585"/>
    <cellStyle name="Comma 8 9 6" xfId="51387"/>
    <cellStyle name="Comma 8 9 7" xfId="19153"/>
    <cellStyle name="Comma 8 9 8" xfId="54410"/>
    <cellStyle name="Comma 80" xfId="24507"/>
    <cellStyle name="Comma 80 2" xfId="24508"/>
    <cellStyle name="Comma 80 2 2" xfId="44151"/>
    <cellStyle name="Comma 80 2 3" xfId="34465"/>
    <cellStyle name="Comma 80 3" xfId="44150"/>
    <cellStyle name="Comma 80 4" xfId="34464"/>
    <cellStyle name="Comma 81" xfId="24509"/>
    <cellStyle name="Comma 81 2" xfId="24510"/>
    <cellStyle name="Comma 81 2 2" xfId="44153"/>
    <cellStyle name="Comma 81 2 3" xfId="34467"/>
    <cellStyle name="Comma 81 3" xfId="44152"/>
    <cellStyle name="Comma 81 4" xfId="34466"/>
    <cellStyle name="Comma 82" xfId="24511"/>
    <cellStyle name="Comma 82 2" xfId="24512"/>
    <cellStyle name="Comma 82 2 2" xfId="44155"/>
    <cellStyle name="Comma 82 2 3" xfId="34469"/>
    <cellStyle name="Comma 82 3" xfId="44154"/>
    <cellStyle name="Comma 82 4" xfId="34468"/>
    <cellStyle name="Comma 83" xfId="533"/>
    <cellStyle name="Comma 83 10" xfId="49853"/>
    <cellStyle name="Comma 83 11" xfId="17619"/>
    <cellStyle name="Comma 83 12" xfId="52876"/>
    <cellStyle name="Comma 83 2" xfId="1126"/>
    <cellStyle name="Comma 83 2 10" xfId="53331"/>
    <cellStyle name="Comma 83 2 2" xfId="6865"/>
    <cellStyle name="Comma 83 2 2 2" xfId="15272"/>
    <cellStyle name="Comma 83 2 2 2 2" xfId="46604"/>
    <cellStyle name="Comma 83 2 2 2 3" xfId="36918"/>
    <cellStyle name="Comma 83 2 2 2 4" xfId="27231"/>
    <cellStyle name="Comma 83 2 2 3" xfId="26014"/>
    <cellStyle name="Comma 83 2 2 3 2" xfId="45404"/>
    <cellStyle name="Comma 83 2 2 3 3" xfId="35718"/>
    <cellStyle name="Comma 83 2 2 4" xfId="40617"/>
    <cellStyle name="Comma 83 2 2 5" xfId="30931"/>
    <cellStyle name="Comma 83 2 2 6" xfId="20874"/>
    <cellStyle name="Comma 83 2 2 7" xfId="56131"/>
    <cellStyle name="Comma 83 2 3" xfId="4060"/>
    <cellStyle name="Comma 83 2 3 2" xfId="12468"/>
    <cellStyle name="Comma 83 2 3 2 2" xfId="46011"/>
    <cellStyle name="Comma 83 2 3 2 3" xfId="36325"/>
    <cellStyle name="Comma 83 2 3 2 4" xfId="26637"/>
    <cellStyle name="Comma 83 2 3 3" xfId="44157"/>
    <cellStyle name="Comma 83 2 3 4" xfId="34471"/>
    <cellStyle name="Comma 83 2 3 5" xfId="24514"/>
    <cellStyle name="Comma 83 2 4" xfId="9668"/>
    <cellStyle name="Comma 83 2 4 2" xfId="44811"/>
    <cellStyle name="Comma 83 2 4 3" xfId="35125"/>
    <cellStyle name="Comma 83 2 4 4" xfId="25416"/>
    <cellStyle name="Comma 83 2 5" xfId="37816"/>
    <cellStyle name="Comma 83 2 6" xfId="28130"/>
    <cellStyle name="Comma 83 2 7" xfId="47505"/>
    <cellStyle name="Comma 83 2 8" xfId="50308"/>
    <cellStyle name="Comma 83 2 9" xfId="18074"/>
    <cellStyle name="Comma 83 3" xfId="6409"/>
    <cellStyle name="Comma 83 3 2" xfId="14816"/>
    <cellStyle name="Comma 83 3 2 2" xfId="46366"/>
    <cellStyle name="Comma 83 3 2 3" xfId="36680"/>
    <cellStyle name="Comma 83 3 2 4" xfId="26993"/>
    <cellStyle name="Comma 83 3 3" xfId="25775"/>
    <cellStyle name="Comma 83 3 3 2" xfId="45166"/>
    <cellStyle name="Comma 83 3 3 3" xfId="35480"/>
    <cellStyle name="Comma 83 3 4" xfId="40161"/>
    <cellStyle name="Comma 83 3 5" xfId="30475"/>
    <cellStyle name="Comma 83 3 6" xfId="20418"/>
    <cellStyle name="Comma 83 3 7" xfId="55675"/>
    <cellStyle name="Comma 83 4" xfId="3604"/>
    <cellStyle name="Comma 83 4 2" xfId="12012"/>
    <cellStyle name="Comma 83 4 2 2" xfId="45774"/>
    <cellStyle name="Comma 83 4 2 3" xfId="36088"/>
    <cellStyle name="Comma 83 4 2 4" xfId="26400"/>
    <cellStyle name="Comma 83 4 3" xfId="44156"/>
    <cellStyle name="Comma 83 4 4" xfId="34470"/>
    <cellStyle name="Comma 83 4 5" xfId="24513"/>
    <cellStyle name="Comma 83 5" xfId="9213"/>
    <cellStyle name="Comma 83 5 2" xfId="44567"/>
    <cellStyle name="Comma 83 5 3" xfId="34881"/>
    <cellStyle name="Comma 83 5 4" xfId="25171"/>
    <cellStyle name="Comma 83 6" xfId="680"/>
    <cellStyle name="Comma 83 6 10" xfId="58105"/>
    <cellStyle name="Comma 83 6 2" xfId="1132"/>
    <cellStyle name="Comma 83 6 2 2" xfId="6871"/>
    <cellStyle name="Comma 83 6 2 2 2" xfId="15278"/>
    <cellStyle name="Comma 83 6 2 2 2 2" xfId="40623"/>
    <cellStyle name="Comma 83 6 2 2 3" xfId="30937"/>
    <cellStyle name="Comma 83 6 2 2 4" xfId="20880"/>
    <cellStyle name="Comma 83 6 2 2 5" xfId="56137"/>
    <cellStyle name="Comma 83 6 2 3" xfId="4066"/>
    <cellStyle name="Comma 83 6 2 3 2" xfId="12474"/>
    <cellStyle name="Comma 83 6 2 3 3" xfId="37822"/>
    <cellStyle name="Comma 83 6 2 4" xfId="9674"/>
    <cellStyle name="Comma 83 6 2 4 2" xfId="28136"/>
    <cellStyle name="Comma 83 6 2 5" xfId="47511"/>
    <cellStyle name="Comma 83 6 2 6" xfId="50314"/>
    <cellStyle name="Comma 83 6 2 7" xfId="18080"/>
    <cellStyle name="Comma 83 6 2 8" xfId="53337"/>
    <cellStyle name="Comma 83 6 3" xfId="6422"/>
    <cellStyle name="Comma 83 6 3 2" xfId="14829"/>
    <cellStyle name="Comma 83 6 3 2 2" xfId="40174"/>
    <cellStyle name="Comma 83 6 3 3" xfId="30488"/>
    <cellStyle name="Comma 83 6 3 4" xfId="20431"/>
    <cellStyle name="Comma 83 6 3 5" xfId="55688"/>
    <cellStyle name="Comma 83 6 4" xfId="3617"/>
    <cellStyle name="Comma 83 6 4 2" xfId="12025"/>
    <cellStyle name="Comma 83 6 4 3" xfId="37374"/>
    <cellStyle name="Comma 83 6 5" xfId="9226"/>
    <cellStyle name="Comma 83 6 5 2" xfId="27688"/>
    <cellStyle name="Comma 83 6 6" xfId="47062"/>
    <cellStyle name="Comma 83 6 7" xfId="49866"/>
    <cellStyle name="Comma 83 6 8" xfId="17632"/>
    <cellStyle name="Comma 83 6 9" xfId="52889"/>
    <cellStyle name="Comma 83 7" xfId="37361"/>
    <cellStyle name="Comma 83 8" xfId="27675"/>
    <cellStyle name="Comma 83 9" xfId="47048"/>
    <cellStyle name="Comma 84" xfId="24515"/>
    <cellStyle name="Comma 84 2" xfId="24516"/>
    <cellStyle name="Comma 84 2 2" xfId="44159"/>
    <cellStyle name="Comma 84 2 3" xfId="34473"/>
    <cellStyle name="Comma 84 3" xfId="44158"/>
    <cellStyle name="Comma 84 4" xfId="34472"/>
    <cellStyle name="Comma 85" xfId="24517"/>
    <cellStyle name="Comma 85 2" xfId="24518"/>
    <cellStyle name="Comma 85 2 2" xfId="44161"/>
    <cellStyle name="Comma 85 2 3" xfId="34475"/>
    <cellStyle name="Comma 85 3" xfId="44160"/>
    <cellStyle name="Comma 85 4" xfId="34474"/>
    <cellStyle name="Comma 86" xfId="24519"/>
    <cellStyle name="Comma 86 2" xfId="24520"/>
    <cellStyle name="Comma 86 2 2" xfId="44163"/>
    <cellStyle name="Comma 86 2 3" xfId="34477"/>
    <cellStyle name="Comma 86 3" xfId="44162"/>
    <cellStyle name="Comma 86 4" xfId="34476"/>
    <cellStyle name="Comma 87" xfId="24521"/>
    <cellStyle name="Comma 87 2" xfId="24522"/>
    <cellStyle name="Comma 87 2 2" xfId="44165"/>
    <cellStyle name="Comma 87 2 3" xfId="34479"/>
    <cellStyle name="Comma 87 3" xfId="44164"/>
    <cellStyle name="Comma 87 4" xfId="34478"/>
    <cellStyle name="Comma 88" xfId="24523"/>
    <cellStyle name="Comma 88 2" xfId="24524"/>
    <cellStyle name="Comma 88 2 2" xfId="44167"/>
    <cellStyle name="Comma 88 2 3" xfId="34481"/>
    <cellStyle name="Comma 88 3" xfId="44166"/>
    <cellStyle name="Comma 88 4" xfId="34480"/>
    <cellStyle name="Comma 89" xfId="24525"/>
    <cellStyle name="Comma 89 2" xfId="24526"/>
    <cellStyle name="Comma 89 2 2" xfId="44169"/>
    <cellStyle name="Comma 89 2 3" xfId="34483"/>
    <cellStyle name="Comma 89 3" xfId="44168"/>
    <cellStyle name="Comma 89 4" xfId="34482"/>
    <cellStyle name="Comma 9" xfId="534"/>
    <cellStyle name="Comma 9 10" xfId="1833"/>
    <cellStyle name="Comma 9 10 2" xfId="7487"/>
    <cellStyle name="Comma 9 10 2 2" xfId="15894"/>
    <cellStyle name="Comma 9 10 2 2 2" xfId="41239"/>
    <cellStyle name="Comma 9 10 2 3" xfId="31553"/>
    <cellStyle name="Comma 9 10 2 4" xfId="21496"/>
    <cellStyle name="Comma 9 10 2 5" xfId="56753"/>
    <cellStyle name="Comma 9 10 3" xfId="4682"/>
    <cellStyle name="Comma 9 10 3 2" xfId="13090"/>
    <cellStyle name="Comma 9 10 3 2 2" xfId="44170"/>
    <cellStyle name="Comma 9 10 3 3" xfId="34484"/>
    <cellStyle name="Comma 9 10 3 4" xfId="24527"/>
    <cellStyle name="Comma 9 10 4" xfId="10290"/>
    <cellStyle name="Comma 9 10 4 2" xfId="38438"/>
    <cellStyle name="Comma 9 10 5" xfId="28752"/>
    <cellStyle name="Comma 9 10 6" xfId="48127"/>
    <cellStyle name="Comma 9 10 7" xfId="50930"/>
    <cellStyle name="Comma 9 10 8" xfId="18696"/>
    <cellStyle name="Comma 9 10 9" xfId="53953"/>
    <cellStyle name="Comma 9 11" xfId="2325"/>
    <cellStyle name="Comma 9 11 2" xfId="7948"/>
    <cellStyle name="Comma 9 11 2 2" xfId="16355"/>
    <cellStyle name="Comma 9 11 2 2 2" xfId="41700"/>
    <cellStyle name="Comma 9 11 2 3" xfId="32014"/>
    <cellStyle name="Comma 9 11 2 4" xfId="21957"/>
    <cellStyle name="Comma 9 11 2 5" xfId="57214"/>
    <cellStyle name="Comma 9 11 3" xfId="5143"/>
    <cellStyle name="Comma 9 11 3 2" xfId="13551"/>
    <cellStyle name="Comma 9 11 3 3" xfId="38896"/>
    <cellStyle name="Comma 9 11 4" xfId="10748"/>
    <cellStyle name="Comma 9 11 4 2" xfId="29210"/>
    <cellStyle name="Comma 9 11 5" xfId="48586"/>
    <cellStyle name="Comma 9 11 6" xfId="51388"/>
    <cellStyle name="Comma 9 11 7" xfId="19154"/>
    <cellStyle name="Comma 9 11 8" xfId="54411"/>
    <cellStyle name="Comma 9 12" xfId="2753"/>
    <cellStyle name="Comma 9 12 2" xfId="8376"/>
    <cellStyle name="Comma 9 12 2 2" xfId="16783"/>
    <cellStyle name="Comma 9 12 2 2 2" xfId="42128"/>
    <cellStyle name="Comma 9 12 2 3" xfId="32442"/>
    <cellStyle name="Comma 9 12 2 4" xfId="22385"/>
    <cellStyle name="Comma 9 12 2 5" xfId="57642"/>
    <cellStyle name="Comma 9 12 3" xfId="5571"/>
    <cellStyle name="Comma 9 12 3 2" xfId="13979"/>
    <cellStyle name="Comma 9 12 3 3" xfId="39324"/>
    <cellStyle name="Comma 9 12 4" xfId="11176"/>
    <cellStyle name="Comma 9 12 4 2" xfId="29638"/>
    <cellStyle name="Comma 9 12 5" xfId="49014"/>
    <cellStyle name="Comma 9 12 6" xfId="51816"/>
    <cellStyle name="Comma 9 12 7" xfId="19582"/>
    <cellStyle name="Comma 9 12 8" xfId="54839"/>
    <cellStyle name="Comma 9 13" xfId="6410"/>
    <cellStyle name="Comma 9 13 2" xfId="14817"/>
    <cellStyle name="Comma 9 13 2 2" xfId="40162"/>
    <cellStyle name="Comma 9 13 3" xfId="30476"/>
    <cellStyle name="Comma 9 13 4" xfId="20419"/>
    <cellStyle name="Comma 9 13 5" xfId="55676"/>
    <cellStyle name="Comma 9 14" xfId="3605"/>
    <cellStyle name="Comma 9 14 2" xfId="12013"/>
    <cellStyle name="Comma 9 14 2 2" xfId="42766"/>
    <cellStyle name="Comma 9 14 3" xfId="33080"/>
    <cellStyle name="Comma 9 14 4" xfId="23023"/>
    <cellStyle name="Comma 9 15" xfId="9214"/>
    <cellStyle name="Comma 9 15 2" xfId="43096"/>
    <cellStyle name="Comma 9 15 3" xfId="33410"/>
    <cellStyle name="Comma 9 15 4" xfId="23354"/>
    <cellStyle name="Comma 9 16" xfId="25172"/>
    <cellStyle name="Comma 9 16 2" xfId="44568"/>
    <cellStyle name="Comma 9 16 3" xfId="34882"/>
    <cellStyle name="Comma 9 17" xfId="37362"/>
    <cellStyle name="Comma 9 18" xfId="27676"/>
    <cellStyle name="Comma 9 19" xfId="47049"/>
    <cellStyle name="Comma 9 2" xfId="535"/>
    <cellStyle name="Comma 9 2 10" xfId="9215"/>
    <cellStyle name="Comma 9 2 10 2" xfId="43097"/>
    <cellStyle name="Comma 9 2 10 3" xfId="33411"/>
    <cellStyle name="Comma 9 2 10 4" xfId="23355"/>
    <cellStyle name="Comma 9 2 11" xfId="25173"/>
    <cellStyle name="Comma 9 2 11 2" xfId="44569"/>
    <cellStyle name="Comma 9 2 11 3" xfId="34883"/>
    <cellStyle name="Comma 9 2 12" xfId="37363"/>
    <cellStyle name="Comma 9 2 13" xfId="27677"/>
    <cellStyle name="Comma 9 2 14" xfId="47050"/>
    <cellStyle name="Comma 9 2 15" xfId="49855"/>
    <cellStyle name="Comma 9 2 16" xfId="17621"/>
    <cellStyle name="Comma 9 2 17" xfId="52455"/>
    <cellStyle name="Comma 9 2 18" xfId="52878"/>
    <cellStyle name="Comma 9 2 2" xfId="1753"/>
    <cellStyle name="Comma 9 2 2 10" xfId="48087"/>
    <cellStyle name="Comma 9 2 2 11" xfId="50890"/>
    <cellStyle name="Comma 9 2 2 12" xfId="18656"/>
    <cellStyle name="Comma 9 2 2 13" xfId="53913"/>
    <cellStyle name="Comma 9 2 2 2" xfId="2223"/>
    <cellStyle name="Comma 9 2 2 2 10" xfId="54343"/>
    <cellStyle name="Comma 9 2 2 2 2" xfId="7877"/>
    <cellStyle name="Comma 9 2 2 2 2 2" xfId="16284"/>
    <cellStyle name="Comma 9 2 2 2 2 2 2" xfId="46606"/>
    <cellStyle name="Comma 9 2 2 2 2 2 3" xfId="36920"/>
    <cellStyle name="Comma 9 2 2 2 2 2 4" xfId="27233"/>
    <cellStyle name="Comma 9 2 2 2 2 3" xfId="41629"/>
    <cellStyle name="Comma 9 2 2 2 2 4" xfId="31943"/>
    <cellStyle name="Comma 9 2 2 2 2 5" xfId="21886"/>
    <cellStyle name="Comma 9 2 2 2 2 6" xfId="57143"/>
    <cellStyle name="Comma 9 2 2 2 3" xfId="5072"/>
    <cellStyle name="Comma 9 2 2 2 3 2" xfId="13480"/>
    <cellStyle name="Comma 9 2 2 2 3 2 2" xfId="44172"/>
    <cellStyle name="Comma 9 2 2 2 3 3" xfId="34486"/>
    <cellStyle name="Comma 9 2 2 2 3 4" xfId="24529"/>
    <cellStyle name="Comma 9 2 2 2 4" xfId="10680"/>
    <cellStyle name="Comma 9 2 2 2 4 2" xfId="45406"/>
    <cellStyle name="Comma 9 2 2 2 4 3" xfId="35720"/>
    <cellStyle name="Comma 9 2 2 2 4 4" xfId="26016"/>
    <cellStyle name="Comma 9 2 2 2 5" xfId="38828"/>
    <cellStyle name="Comma 9 2 2 2 6" xfId="29142"/>
    <cellStyle name="Comma 9 2 2 2 7" xfId="48517"/>
    <cellStyle name="Comma 9 2 2 2 8" xfId="51320"/>
    <cellStyle name="Comma 9 2 2 2 9" xfId="19086"/>
    <cellStyle name="Comma 9 2 2 3" xfId="2715"/>
    <cellStyle name="Comma 9 2 2 3 2" xfId="8338"/>
    <cellStyle name="Comma 9 2 2 3 2 2" xfId="16745"/>
    <cellStyle name="Comma 9 2 2 3 2 2 2" xfId="42090"/>
    <cellStyle name="Comma 9 2 2 3 2 3" xfId="32404"/>
    <cellStyle name="Comma 9 2 2 3 2 4" xfId="22347"/>
    <cellStyle name="Comma 9 2 2 3 2 5" xfId="57604"/>
    <cellStyle name="Comma 9 2 2 3 3" xfId="5533"/>
    <cellStyle name="Comma 9 2 2 3 3 2" xfId="13941"/>
    <cellStyle name="Comma 9 2 2 3 3 2 2" xfId="46013"/>
    <cellStyle name="Comma 9 2 2 3 3 3" xfId="36327"/>
    <cellStyle name="Comma 9 2 2 3 3 4" xfId="26639"/>
    <cellStyle name="Comma 9 2 2 3 4" xfId="11138"/>
    <cellStyle name="Comma 9 2 2 3 4 2" xfId="39286"/>
    <cellStyle name="Comma 9 2 2 3 5" xfId="29600"/>
    <cellStyle name="Comma 9 2 2 3 6" xfId="48976"/>
    <cellStyle name="Comma 9 2 2 3 7" xfId="51778"/>
    <cellStyle name="Comma 9 2 2 3 8" xfId="19544"/>
    <cellStyle name="Comma 9 2 2 3 9" xfId="54801"/>
    <cellStyle name="Comma 9 2 2 4" xfId="3143"/>
    <cellStyle name="Comma 9 2 2 4 2" xfId="8766"/>
    <cellStyle name="Comma 9 2 2 4 2 2" xfId="17173"/>
    <cellStyle name="Comma 9 2 2 4 2 2 2" xfId="42518"/>
    <cellStyle name="Comma 9 2 2 4 2 3" xfId="32832"/>
    <cellStyle name="Comma 9 2 2 4 2 4" xfId="22775"/>
    <cellStyle name="Comma 9 2 2 4 2 5" xfId="58032"/>
    <cellStyle name="Comma 9 2 2 4 3" xfId="5961"/>
    <cellStyle name="Comma 9 2 2 4 3 2" xfId="14369"/>
    <cellStyle name="Comma 9 2 2 4 3 3" xfId="39714"/>
    <cellStyle name="Comma 9 2 2 4 4" xfId="11566"/>
    <cellStyle name="Comma 9 2 2 4 4 2" xfId="30028"/>
    <cellStyle name="Comma 9 2 2 4 5" xfId="49404"/>
    <cellStyle name="Comma 9 2 2 4 6" xfId="52206"/>
    <cellStyle name="Comma 9 2 2 4 7" xfId="19972"/>
    <cellStyle name="Comma 9 2 2 4 8" xfId="55229"/>
    <cellStyle name="Comma 9 2 2 5" xfId="7447"/>
    <cellStyle name="Comma 9 2 2 5 2" xfId="15854"/>
    <cellStyle name="Comma 9 2 2 5 2 2" xfId="41199"/>
    <cellStyle name="Comma 9 2 2 5 3" xfId="31513"/>
    <cellStyle name="Comma 9 2 2 5 4" xfId="21456"/>
    <cellStyle name="Comma 9 2 2 5 5" xfId="56713"/>
    <cellStyle name="Comma 9 2 2 6" xfId="4642"/>
    <cellStyle name="Comma 9 2 2 6 2" xfId="13050"/>
    <cellStyle name="Comma 9 2 2 6 2 2" xfId="44171"/>
    <cellStyle name="Comma 9 2 2 6 3" xfId="34485"/>
    <cellStyle name="Comma 9 2 2 6 4" xfId="24528"/>
    <cellStyle name="Comma 9 2 2 7" xfId="10250"/>
    <cellStyle name="Comma 9 2 2 7 2" xfId="44813"/>
    <cellStyle name="Comma 9 2 2 7 3" xfId="35127"/>
    <cellStyle name="Comma 9 2 2 7 4" xfId="25418"/>
    <cellStyle name="Comma 9 2 2 8" xfId="38398"/>
    <cellStyle name="Comma 9 2 2 9" xfId="28712"/>
    <cellStyle name="Comma 9 2 3" xfId="1387"/>
    <cellStyle name="Comma 9 2 3 10" xfId="53578"/>
    <cellStyle name="Comma 9 2 3 2" xfId="7112"/>
    <cellStyle name="Comma 9 2 3 2 2" xfId="15519"/>
    <cellStyle name="Comma 9 2 3 2 2 2" xfId="46368"/>
    <cellStyle name="Comma 9 2 3 2 2 3" xfId="36682"/>
    <cellStyle name="Comma 9 2 3 2 2 4" xfId="26995"/>
    <cellStyle name="Comma 9 2 3 2 3" xfId="40864"/>
    <cellStyle name="Comma 9 2 3 2 4" xfId="31178"/>
    <cellStyle name="Comma 9 2 3 2 5" xfId="21121"/>
    <cellStyle name="Comma 9 2 3 2 6" xfId="56378"/>
    <cellStyle name="Comma 9 2 3 3" xfId="4307"/>
    <cellStyle name="Comma 9 2 3 3 2" xfId="12715"/>
    <cellStyle name="Comma 9 2 3 3 2 2" xfId="44173"/>
    <cellStyle name="Comma 9 2 3 3 3" xfId="34487"/>
    <cellStyle name="Comma 9 2 3 3 4" xfId="24530"/>
    <cellStyle name="Comma 9 2 3 4" xfId="9915"/>
    <cellStyle name="Comma 9 2 3 4 2" xfId="45168"/>
    <cellStyle name="Comma 9 2 3 4 3" xfId="35482"/>
    <cellStyle name="Comma 9 2 3 4 4" xfId="25777"/>
    <cellStyle name="Comma 9 2 3 5" xfId="38063"/>
    <cellStyle name="Comma 9 2 3 6" xfId="28377"/>
    <cellStyle name="Comma 9 2 3 7" xfId="47752"/>
    <cellStyle name="Comma 9 2 3 8" xfId="50555"/>
    <cellStyle name="Comma 9 2 3 9" xfId="18321"/>
    <cellStyle name="Comma 9 2 4" xfId="1128"/>
    <cellStyle name="Comma 9 2 4 10" xfId="53333"/>
    <cellStyle name="Comma 9 2 4 2" xfId="6867"/>
    <cellStyle name="Comma 9 2 4 2 2" xfId="15274"/>
    <cellStyle name="Comma 9 2 4 2 2 2" xfId="40619"/>
    <cellStyle name="Comma 9 2 4 2 3" xfId="30933"/>
    <cellStyle name="Comma 9 2 4 2 4" xfId="20876"/>
    <cellStyle name="Comma 9 2 4 2 5" xfId="56133"/>
    <cellStyle name="Comma 9 2 4 3" xfId="4062"/>
    <cellStyle name="Comma 9 2 4 3 2" xfId="12470"/>
    <cellStyle name="Comma 9 2 4 3 2 2" xfId="44174"/>
    <cellStyle name="Comma 9 2 4 3 3" xfId="34488"/>
    <cellStyle name="Comma 9 2 4 3 4" xfId="24531"/>
    <cellStyle name="Comma 9 2 4 4" xfId="9670"/>
    <cellStyle name="Comma 9 2 4 4 2" xfId="45776"/>
    <cellStyle name="Comma 9 2 4 4 3" xfId="36090"/>
    <cellStyle name="Comma 9 2 4 4 4" xfId="26402"/>
    <cellStyle name="Comma 9 2 4 5" xfId="37818"/>
    <cellStyle name="Comma 9 2 4 6" xfId="28132"/>
    <cellStyle name="Comma 9 2 4 7" xfId="47507"/>
    <cellStyle name="Comma 9 2 4 8" xfId="50310"/>
    <cellStyle name="Comma 9 2 4 9" xfId="18076"/>
    <cellStyle name="Comma 9 2 5" xfId="1888"/>
    <cellStyle name="Comma 9 2 5 2" xfId="7542"/>
    <cellStyle name="Comma 9 2 5 2 2" xfId="15949"/>
    <cellStyle name="Comma 9 2 5 2 2 2" xfId="41294"/>
    <cellStyle name="Comma 9 2 5 2 3" xfId="31608"/>
    <cellStyle name="Comma 9 2 5 2 4" xfId="21551"/>
    <cellStyle name="Comma 9 2 5 2 5" xfId="56808"/>
    <cellStyle name="Comma 9 2 5 3" xfId="4737"/>
    <cellStyle name="Comma 9 2 5 3 2" xfId="13145"/>
    <cellStyle name="Comma 9 2 5 3 2 2" xfId="44175"/>
    <cellStyle name="Comma 9 2 5 3 3" xfId="34489"/>
    <cellStyle name="Comma 9 2 5 3 4" xfId="24532"/>
    <cellStyle name="Comma 9 2 5 4" xfId="10345"/>
    <cellStyle name="Comma 9 2 5 4 2" xfId="38493"/>
    <cellStyle name="Comma 9 2 5 5" xfId="28807"/>
    <cellStyle name="Comma 9 2 5 6" xfId="48182"/>
    <cellStyle name="Comma 9 2 5 7" xfId="50985"/>
    <cellStyle name="Comma 9 2 5 8" xfId="18751"/>
    <cellStyle name="Comma 9 2 5 9" xfId="54008"/>
    <cellStyle name="Comma 9 2 6" xfId="2380"/>
    <cellStyle name="Comma 9 2 6 2" xfId="8003"/>
    <cellStyle name="Comma 9 2 6 2 2" xfId="16410"/>
    <cellStyle name="Comma 9 2 6 2 2 2" xfId="41755"/>
    <cellStyle name="Comma 9 2 6 2 3" xfId="32069"/>
    <cellStyle name="Comma 9 2 6 2 4" xfId="22012"/>
    <cellStyle name="Comma 9 2 6 2 5" xfId="57269"/>
    <cellStyle name="Comma 9 2 6 3" xfId="5198"/>
    <cellStyle name="Comma 9 2 6 3 2" xfId="13606"/>
    <cellStyle name="Comma 9 2 6 3 3" xfId="38951"/>
    <cellStyle name="Comma 9 2 6 4" xfId="10803"/>
    <cellStyle name="Comma 9 2 6 4 2" xfId="29265"/>
    <cellStyle name="Comma 9 2 6 5" xfId="48641"/>
    <cellStyle name="Comma 9 2 6 6" xfId="51443"/>
    <cellStyle name="Comma 9 2 6 7" xfId="19209"/>
    <cellStyle name="Comma 9 2 6 8" xfId="54466"/>
    <cellStyle name="Comma 9 2 7" xfId="2808"/>
    <cellStyle name="Comma 9 2 7 2" xfId="8431"/>
    <cellStyle name="Comma 9 2 7 2 2" xfId="16838"/>
    <cellStyle name="Comma 9 2 7 2 2 2" xfId="42183"/>
    <cellStyle name="Comma 9 2 7 2 3" xfId="32497"/>
    <cellStyle name="Comma 9 2 7 2 4" xfId="22440"/>
    <cellStyle name="Comma 9 2 7 2 5" xfId="57697"/>
    <cellStyle name="Comma 9 2 7 3" xfId="5626"/>
    <cellStyle name="Comma 9 2 7 3 2" xfId="14034"/>
    <cellStyle name="Comma 9 2 7 3 3" xfId="39379"/>
    <cellStyle name="Comma 9 2 7 4" xfId="11231"/>
    <cellStyle name="Comma 9 2 7 4 2" xfId="29693"/>
    <cellStyle name="Comma 9 2 7 5" xfId="49069"/>
    <cellStyle name="Comma 9 2 7 6" xfId="51871"/>
    <cellStyle name="Comma 9 2 7 7" xfId="19637"/>
    <cellStyle name="Comma 9 2 7 8" xfId="54894"/>
    <cellStyle name="Comma 9 2 8" xfId="6411"/>
    <cellStyle name="Comma 9 2 8 2" xfId="14818"/>
    <cellStyle name="Comma 9 2 8 2 2" xfId="40163"/>
    <cellStyle name="Comma 9 2 8 3" xfId="30477"/>
    <cellStyle name="Comma 9 2 8 4" xfId="20420"/>
    <cellStyle name="Comma 9 2 8 5" xfId="55677"/>
    <cellStyle name="Comma 9 2 9" xfId="3606"/>
    <cellStyle name="Comma 9 2 9 2" xfId="12014"/>
    <cellStyle name="Comma 9 2 9 2 2" xfId="42767"/>
    <cellStyle name="Comma 9 2 9 3" xfId="33081"/>
    <cellStyle name="Comma 9 2 9 4" xfId="23024"/>
    <cellStyle name="Comma 9 20" xfId="49854"/>
    <cellStyle name="Comma 9 21" xfId="17620"/>
    <cellStyle name="Comma 9 22" xfId="52454"/>
    <cellStyle name="Comma 9 23" xfId="52877"/>
    <cellStyle name="Comma 9 3" xfId="536"/>
    <cellStyle name="Comma 9 3 10" xfId="3607"/>
    <cellStyle name="Comma 9 3 10 2" xfId="12015"/>
    <cellStyle name="Comma 9 3 10 2 2" xfId="42768"/>
    <cellStyle name="Comma 9 3 10 3" xfId="33082"/>
    <cellStyle name="Comma 9 3 10 4" xfId="23025"/>
    <cellStyle name="Comma 9 3 11" xfId="9216"/>
    <cellStyle name="Comma 9 3 11 2" xfId="43098"/>
    <cellStyle name="Comma 9 3 11 3" xfId="33412"/>
    <cellStyle name="Comma 9 3 11 4" xfId="23356"/>
    <cellStyle name="Comma 9 3 12" xfId="25174"/>
    <cellStyle name="Comma 9 3 12 2" xfId="44570"/>
    <cellStyle name="Comma 9 3 12 3" xfId="34884"/>
    <cellStyle name="Comma 9 3 13" xfId="37364"/>
    <cellStyle name="Comma 9 3 14" xfId="27678"/>
    <cellStyle name="Comma 9 3 15" xfId="47051"/>
    <cellStyle name="Comma 9 3 16" xfId="49856"/>
    <cellStyle name="Comma 9 3 17" xfId="17622"/>
    <cellStyle name="Comma 9 3 18" xfId="52456"/>
    <cellStyle name="Comma 9 3 19" xfId="52879"/>
    <cellStyle name="Comma 9 3 2" xfId="1754"/>
    <cellStyle name="Comma 9 3 2 10" xfId="48088"/>
    <cellStyle name="Comma 9 3 2 11" xfId="50891"/>
    <cellStyle name="Comma 9 3 2 12" xfId="18657"/>
    <cellStyle name="Comma 9 3 2 13" xfId="53914"/>
    <cellStyle name="Comma 9 3 2 2" xfId="2224"/>
    <cellStyle name="Comma 9 3 2 2 2" xfId="7878"/>
    <cellStyle name="Comma 9 3 2 2 2 2" xfId="16285"/>
    <cellStyle name="Comma 9 3 2 2 2 2 2" xfId="46607"/>
    <cellStyle name="Comma 9 3 2 2 2 2 3" xfId="36921"/>
    <cellStyle name="Comma 9 3 2 2 2 2 4" xfId="27234"/>
    <cellStyle name="Comma 9 3 2 2 2 3" xfId="41630"/>
    <cellStyle name="Comma 9 3 2 2 2 4" xfId="31944"/>
    <cellStyle name="Comma 9 3 2 2 2 5" xfId="21887"/>
    <cellStyle name="Comma 9 3 2 2 2 6" xfId="57144"/>
    <cellStyle name="Comma 9 3 2 2 3" xfId="5073"/>
    <cellStyle name="Comma 9 3 2 2 3 2" xfId="13481"/>
    <cellStyle name="Comma 9 3 2 2 3 2 2" xfId="45407"/>
    <cellStyle name="Comma 9 3 2 2 3 3" xfId="35721"/>
    <cellStyle name="Comma 9 3 2 2 3 4" xfId="26017"/>
    <cellStyle name="Comma 9 3 2 2 4" xfId="10681"/>
    <cellStyle name="Comma 9 3 2 2 4 2" xfId="38829"/>
    <cellStyle name="Comma 9 3 2 2 5" xfId="29143"/>
    <cellStyle name="Comma 9 3 2 2 6" xfId="48518"/>
    <cellStyle name="Comma 9 3 2 2 7" xfId="51321"/>
    <cellStyle name="Comma 9 3 2 2 8" xfId="19087"/>
    <cellStyle name="Comma 9 3 2 2 9" xfId="54344"/>
    <cellStyle name="Comma 9 3 2 3" xfId="2716"/>
    <cellStyle name="Comma 9 3 2 3 2" xfId="8339"/>
    <cellStyle name="Comma 9 3 2 3 2 2" xfId="16746"/>
    <cellStyle name="Comma 9 3 2 3 2 2 2" xfId="42091"/>
    <cellStyle name="Comma 9 3 2 3 2 3" xfId="32405"/>
    <cellStyle name="Comma 9 3 2 3 2 4" xfId="22348"/>
    <cellStyle name="Comma 9 3 2 3 2 5" xfId="57605"/>
    <cellStyle name="Comma 9 3 2 3 3" xfId="5534"/>
    <cellStyle name="Comma 9 3 2 3 3 2" xfId="13942"/>
    <cellStyle name="Comma 9 3 2 3 3 2 2" xfId="46014"/>
    <cellStyle name="Comma 9 3 2 3 3 3" xfId="36328"/>
    <cellStyle name="Comma 9 3 2 3 3 4" xfId="26640"/>
    <cellStyle name="Comma 9 3 2 3 4" xfId="11139"/>
    <cellStyle name="Comma 9 3 2 3 4 2" xfId="39287"/>
    <cellStyle name="Comma 9 3 2 3 5" xfId="29601"/>
    <cellStyle name="Comma 9 3 2 3 6" xfId="48977"/>
    <cellStyle name="Comma 9 3 2 3 7" xfId="51779"/>
    <cellStyle name="Comma 9 3 2 3 8" xfId="19545"/>
    <cellStyle name="Comma 9 3 2 3 9" xfId="54802"/>
    <cellStyle name="Comma 9 3 2 4" xfId="3144"/>
    <cellStyle name="Comma 9 3 2 4 2" xfId="8767"/>
    <cellStyle name="Comma 9 3 2 4 2 2" xfId="17174"/>
    <cellStyle name="Comma 9 3 2 4 2 2 2" xfId="42519"/>
    <cellStyle name="Comma 9 3 2 4 2 3" xfId="32833"/>
    <cellStyle name="Comma 9 3 2 4 2 4" xfId="22776"/>
    <cellStyle name="Comma 9 3 2 4 2 5" xfId="58033"/>
    <cellStyle name="Comma 9 3 2 4 3" xfId="5962"/>
    <cellStyle name="Comma 9 3 2 4 3 2" xfId="14370"/>
    <cellStyle name="Comma 9 3 2 4 3 3" xfId="39715"/>
    <cellStyle name="Comma 9 3 2 4 4" xfId="11567"/>
    <cellStyle name="Comma 9 3 2 4 4 2" xfId="30029"/>
    <cellStyle name="Comma 9 3 2 4 5" xfId="49405"/>
    <cellStyle name="Comma 9 3 2 4 6" xfId="52207"/>
    <cellStyle name="Comma 9 3 2 4 7" xfId="19973"/>
    <cellStyle name="Comma 9 3 2 4 8" xfId="55230"/>
    <cellStyle name="Comma 9 3 2 5" xfId="7448"/>
    <cellStyle name="Comma 9 3 2 5 2" xfId="15855"/>
    <cellStyle name="Comma 9 3 2 5 2 2" xfId="41200"/>
    <cellStyle name="Comma 9 3 2 5 3" xfId="31514"/>
    <cellStyle name="Comma 9 3 2 5 4" xfId="21457"/>
    <cellStyle name="Comma 9 3 2 5 5" xfId="56714"/>
    <cellStyle name="Comma 9 3 2 6" xfId="4643"/>
    <cellStyle name="Comma 9 3 2 6 2" xfId="13051"/>
    <cellStyle name="Comma 9 3 2 6 2 2" xfId="44176"/>
    <cellStyle name="Comma 9 3 2 6 3" xfId="34490"/>
    <cellStyle name="Comma 9 3 2 6 4" xfId="24533"/>
    <cellStyle name="Comma 9 3 2 7" xfId="10251"/>
    <cellStyle name="Comma 9 3 2 7 2" xfId="44814"/>
    <cellStyle name="Comma 9 3 2 7 3" xfId="35128"/>
    <cellStyle name="Comma 9 3 2 7 4" xfId="25419"/>
    <cellStyle name="Comma 9 3 2 8" xfId="38399"/>
    <cellStyle name="Comma 9 3 2 9" xfId="28713"/>
    <cellStyle name="Comma 9 3 3" xfId="45"/>
    <cellStyle name="Comma 9 3 3 2" xfId="132"/>
    <cellStyle name="Comma 9 3 3 2 10" xfId="3146"/>
    <cellStyle name="Comma 9 3 3 2 10 2" xfId="8769"/>
    <cellStyle name="Comma 9 3 3 2 10 2 2" xfId="17176"/>
    <cellStyle name="Comma 9 3 3 2 10 2 2 2" xfId="42521"/>
    <cellStyle name="Comma 9 3 3 2 10 2 3" xfId="32835"/>
    <cellStyle name="Comma 9 3 3 2 10 2 4" xfId="22778"/>
    <cellStyle name="Comma 9 3 3 2 10 2 5" xfId="58035"/>
    <cellStyle name="Comma 9 3 3 2 10 3" xfId="5964"/>
    <cellStyle name="Comma 9 3 3 2 10 3 2" xfId="14372"/>
    <cellStyle name="Comma 9 3 3 2 10 3 3" xfId="39717"/>
    <cellStyle name="Comma 9 3 3 2 10 4" xfId="11569"/>
    <cellStyle name="Comma 9 3 3 2 10 4 2" xfId="30031"/>
    <cellStyle name="Comma 9 3 3 2 10 5" xfId="49407"/>
    <cellStyle name="Comma 9 3 3 2 10 6" xfId="52209"/>
    <cellStyle name="Comma 9 3 3 2 10 7" xfId="19975"/>
    <cellStyle name="Comma 9 3 3 2 10 8" xfId="55232"/>
    <cellStyle name="Comma 9 3 3 2 11" xfId="6026"/>
    <cellStyle name="Comma 9 3 3 2 11 2" xfId="14433"/>
    <cellStyle name="Comma 9 3 3 2 11 2 2" xfId="39778"/>
    <cellStyle name="Comma 9 3 3 2 11 3" xfId="30092"/>
    <cellStyle name="Comma 9 3 3 2 11 4" xfId="20035"/>
    <cellStyle name="Comma 9 3 3 2 11 5" xfId="55292"/>
    <cellStyle name="Comma 9 3 3 2 12" xfId="3221"/>
    <cellStyle name="Comma 9 3 3 2 12 2" xfId="11629"/>
    <cellStyle name="Comma 9 3 3 2 12 2 2" xfId="42769"/>
    <cellStyle name="Comma 9 3 3 2 12 3" xfId="33083"/>
    <cellStyle name="Comma 9 3 3 2 12 4" xfId="23026"/>
    <cellStyle name="Comma 9 3 3 2 13" xfId="8833"/>
    <cellStyle name="Comma 9 3 3 2 13 2" xfId="43100"/>
    <cellStyle name="Comma 9 3 3 2 13 3" xfId="33414"/>
    <cellStyle name="Comma 9 3 3 2 13 4" xfId="23358"/>
    <cellStyle name="Comma 9 3 3 2 14" xfId="25176"/>
    <cellStyle name="Comma 9 3 3 2 14 2" xfId="44572"/>
    <cellStyle name="Comma 9 3 3 2 14 3" xfId="34886"/>
    <cellStyle name="Comma 9 3 3 2 15" xfId="36981"/>
    <cellStyle name="Comma 9 3 3 2 16" xfId="27295"/>
    <cellStyle name="Comma 9 3 3 2 17" xfId="46668"/>
    <cellStyle name="Comma 9 3 3 2 18" xfId="49473"/>
    <cellStyle name="Comma 9 3 3 2 19" xfId="17239"/>
    <cellStyle name="Comma 9 3 3 2 2" xfId="538"/>
    <cellStyle name="Comma 9 3 3 2 2 10" xfId="17624"/>
    <cellStyle name="Comma 9 3 3 2 2 11" xfId="52881"/>
    <cellStyle name="Comma 9 3 3 2 2 2" xfId="1131"/>
    <cellStyle name="Comma 9 3 3 2 2 2 2" xfId="6870"/>
    <cellStyle name="Comma 9 3 3 2 2 2 2 2" xfId="15277"/>
    <cellStyle name="Comma 9 3 3 2 2 2 2 2 2" xfId="46608"/>
    <cellStyle name="Comma 9 3 3 2 2 2 2 2 3" xfId="36922"/>
    <cellStyle name="Comma 9 3 3 2 2 2 2 2 4" xfId="27235"/>
    <cellStyle name="Comma 9 3 3 2 2 2 2 3" xfId="40622"/>
    <cellStyle name="Comma 9 3 3 2 2 2 2 4" xfId="30936"/>
    <cellStyle name="Comma 9 3 3 2 2 2 2 5" xfId="20879"/>
    <cellStyle name="Comma 9 3 3 2 2 2 2 6" xfId="56136"/>
    <cellStyle name="Comma 9 3 3 2 2 2 3" xfId="4065"/>
    <cellStyle name="Comma 9 3 3 2 2 2 3 2" xfId="12473"/>
    <cellStyle name="Comma 9 3 3 2 2 2 3 2 2" xfId="45408"/>
    <cellStyle name="Comma 9 3 3 2 2 2 3 3" xfId="35722"/>
    <cellStyle name="Comma 9 3 3 2 2 2 3 4" xfId="26018"/>
    <cellStyle name="Comma 9 3 3 2 2 2 4" xfId="9673"/>
    <cellStyle name="Comma 9 3 3 2 2 2 4 2" xfId="37821"/>
    <cellStyle name="Comma 9 3 3 2 2 2 5" xfId="28135"/>
    <cellStyle name="Comma 9 3 3 2 2 2 6" xfId="47510"/>
    <cellStyle name="Comma 9 3 3 2 2 2 7" xfId="50313"/>
    <cellStyle name="Comma 9 3 3 2 2 2 8" xfId="18079"/>
    <cellStyle name="Comma 9 3 3 2 2 2 9" xfId="53336"/>
    <cellStyle name="Comma 9 3 3 2 2 3" xfId="6414"/>
    <cellStyle name="Comma 9 3 3 2 2 3 2" xfId="14821"/>
    <cellStyle name="Comma 9 3 3 2 2 3 2 2" xfId="46015"/>
    <cellStyle name="Comma 9 3 3 2 2 3 2 3" xfId="36329"/>
    <cellStyle name="Comma 9 3 3 2 2 3 2 4" xfId="26641"/>
    <cellStyle name="Comma 9 3 3 2 2 3 3" xfId="40166"/>
    <cellStyle name="Comma 9 3 3 2 2 3 4" xfId="30480"/>
    <cellStyle name="Comma 9 3 3 2 2 3 5" xfId="20423"/>
    <cellStyle name="Comma 9 3 3 2 2 3 6" xfId="55680"/>
    <cellStyle name="Comma 9 3 3 2 2 4" xfId="3609"/>
    <cellStyle name="Comma 9 3 3 2 2 4 2" xfId="12017"/>
    <cellStyle name="Comma 9 3 3 2 2 4 2 2" xfId="44177"/>
    <cellStyle name="Comma 9 3 3 2 2 4 3" xfId="34491"/>
    <cellStyle name="Comma 9 3 3 2 2 4 4" xfId="24534"/>
    <cellStyle name="Comma 9 3 3 2 2 5" xfId="9218"/>
    <cellStyle name="Comma 9 3 3 2 2 5 2" xfId="44815"/>
    <cellStyle name="Comma 9 3 3 2 2 5 3" xfId="35129"/>
    <cellStyle name="Comma 9 3 3 2 2 5 4" xfId="25420"/>
    <cellStyle name="Comma 9 3 3 2 2 6" xfId="37366"/>
    <cellStyle name="Comma 9 3 3 2 2 7" xfId="27680"/>
    <cellStyle name="Comma 9 3 3 2 2 8" xfId="47053"/>
    <cellStyle name="Comma 9 3 3 2 2 9" xfId="49858"/>
    <cellStyle name="Comma 9 3 3 2 20" xfId="52457"/>
    <cellStyle name="Comma 9 3 3 2 21" xfId="52496"/>
    <cellStyle name="Comma 9 3 3 2 3" xfId="726"/>
    <cellStyle name="Comma 9 3 3 2 3 10" xfId="17677"/>
    <cellStyle name="Comma 9 3 3 2 3 11" xfId="52934"/>
    <cellStyle name="Comma 9 3 3 2 3 2" xfId="1177"/>
    <cellStyle name="Comma 9 3 3 2 3 2 2" xfId="6916"/>
    <cellStyle name="Comma 9 3 3 2 3 2 2 2" xfId="15323"/>
    <cellStyle name="Comma 9 3 3 2 3 2 2 2 2" xfId="40668"/>
    <cellStyle name="Comma 9 3 3 2 3 2 2 3" xfId="30982"/>
    <cellStyle name="Comma 9 3 3 2 3 2 2 4" xfId="20925"/>
    <cellStyle name="Comma 9 3 3 2 3 2 2 5" xfId="56182"/>
    <cellStyle name="Comma 9 3 3 2 3 2 3" xfId="4111"/>
    <cellStyle name="Comma 9 3 3 2 3 2 3 2" xfId="12519"/>
    <cellStyle name="Comma 9 3 3 2 3 2 3 2 2" xfId="46371"/>
    <cellStyle name="Comma 9 3 3 2 3 2 3 3" xfId="36685"/>
    <cellStyle name="Comma 9 3 3 2 3 2 3 4" xfId="26998"/>
    <cellStyle name="Comma 9 3 3 2 3 2 4" xfId="9719"/>
    <cellStyle name="Comma 9 3 3 2 3 2 4 2" xfId="37867"/>
    <cellStyle name="Comma 9 3 3 2 3 2 5" xfId="28181"/>
    <cellStyle name="Comma 9 3 3 2 3 2 6" xfId="47556"/>
    <cellStyle name="Comma 9 3 3 2 3 2 7" xfId="50359"/>
    <cellStyle name="Comma 9 3 3 2 3 2 8" xfId="18125"/>
    <cellStyle name="Comma 9 3 3 2 3 2 9" xfId="53382"/>
    <cellStyle name="Comma 9 3 3 2 3 3" xfId="6467"/>
    <cellStyle name="Comma 9 3 3 2 3 3 2" xfId="14874"/>
    <cellStyle name="Comma 9 3 3 2 3 3 2 2" xfId="40219"/>
    <cellStyle name="Comma 9 3 3 2 3 3 3" xfId="30533"/>
    <cellStyle name="Comma 9 3 3 2 3 3 4" xfId="20476"/>
    <cellStyle name="Comma 9 3 3 2 3 3 5" xfId="55733"/>
    <cellStyle name="Comma 9 3 3 2 3 4" xfId="3662"/>
    <cellStyle name="Comma 9 3 3 2 3 4 2" xfId="12070"/>
    <cellStyle name="Comma 9 3 3 2 3 4 2 2" xfId="44178"/>
    <cellStyle name="Comma 9 3 3 2 3 4 3" xfId="34492"/>
    <cellStyle name="Comma 9 3 3 2 3 4 4" xfId="24535"/>
    <cellStyle name="Comma 9 3 3 2 3 5" xfId="9271"/>
    <cellStyle name="Comma 9 3 3 2 3 5 2" xfId="45171"/>
    <cellStyle name="Comma 9 3 3 2 3 5 3" xfId="35485"/>
    <cellStyle name="Comma 9 3 3 2 3 5 4" xfId="25780"/>
    <cellStyle name="Comma 9 3 3 2 3 6" xfId="37419"/>
    <cellStyle name="Comma 9 3 3 2 3 7" xfId="27733"/>
    <cellStyle name="Comma 9 3 3 2 3 8" xfId="47107"/>
    <cellStyle name="Comma 9 3 3 2 3 9" xfId="49911"/>
    <cellStyle name="Comma 9 3 3 2 4" xfId="779"/>
    <cellStyle name="Comma 9 3 3 2 4 10" xfId="52986"/>
    <cellStyle name="Comma 9 3 3 2 4 2" xfId="1227"/>
    <cellStyle name="Comma 9 3 3 2 4 2 2" xfId="6966"/>
    <cellStyle name="Comma 9 3 3 2 4 2 2 2" xfId="15373"/>
    <cellStyle name="Comma 9 3 3 2 4 2 2 2 2" xfId="40718"/>
    <cellStyle name="Comma 9 3 3 2 4 2 2 3" xfId="31032"/>
    <cellStyle name="Comma 9 3 3 2 4 2 2 4" xfId="20975"/>
    <cellStyle name="Comma 9 3 3 2 4 2 2 5" xfId="56232"/>
    <cellStyle name="Comma 9 3 3 2 4 2 3" xfId="4161"/>
    <cellStyle name="Comma 9 3 3 2 4 2 3 2" xfId="12569"/>
    <cellStyle name="Comma 9 3 3 2 4 2 3 3" xfId="37917"/>
    <cellStyle name="Comma 9 3 3 2 4 2 4" xfId="9769"/>
    <cellStyle name="Comma 9 3 3 2 4 2 4 2" xfId="28231"/>
    <cellStyle name="Comma 9 3 3 2 4 2 5" xfId="47606"/>
    <cellStyle name="Comma 9 3 3 2 4 2 6" xfId="50409"/>
    <cellStyle name="Comma 9 3 3 2 4 2 7" xfId="18175"/>
    <cellStyle name="Comma 9 3 3 2 4 2 8" xfId="53432"/>
    <cellStyle name="Comma 9 3 3 2 4 3" xfId="6519"/>
    <cellStyle name="Comma 9 3 3 2 4 3 2" xfId="14926"/>
    <cellStyle name="Comma 9 3 3 2 4 3 2 2" xfId="40271"/>
    <cellStyle name="Comma 9 3 3 2 4 3 3" xfId="30585"/>
    <cellStyle name="Comma 9 3 3 2 4 3 4" xfId="20528"/>
    <cellStyle name="Comma 9 3 3 2 4 3 5" xfId="55785"/>
    <cellStyle name="Comma 9 3 3 2 4 4" xfId="3714"/>
    <cellStyle name="Comma 9 3 3 2 4 4 2" xfId="12122"/>
    <cellStyle name="Comma 9 3 3 2 4 4 2 2" xfId="45779"/>
    <cellStyle name="Comma 9 3 3 2 4 4 3" xfId="36093"/>
    <cellStyle name="Comma 9 3 3 2 4 4 4" xfId="26405"/>
    <cellStyle name="Comma 9 3 3 2 4 5" xfId="9323"/>
    <cellStyle name="Comma 9 3 3 2 4 5 2" xfId="37471"/>
    <cellStyle name="Comma 9 3 3 2 4 6" xfId="27785"/>
    <cellStyle name="Comma 9 3 3 2 4 7" xfId="47160"/>
    <cellStyle name="Comma 9 3 3 2 4 8" xfId="49963"/>
    <cellStyle name="Comma 9 3 3 2 4 9" xfId="17729"/>
    <cellStyle name="Comma 9 3 3 2 5" xfId="830"/>
    <cellStyle name="Comma 9 3 3 2 5 2" xfId="1278"/>
    <cellStyle name="Comma 9 3 3 2 5 2 2" xfId="7017"/>
    <cellStyle name="Comma 9 3 3 2 5 2 2 2" xfId="15424"/>
    <cellStyle name="Comma 9 3 3 2 5 2 2 2 2" xfId="40769"/>
    <cellStyle name="Comma 9 3 3 2 5 2 2 3" xfId="31083"/>
    <cellStyle name="Comma 9 3 3 2 5 2 2 4" xfId="21026"/>
    <cellStyle name="Comma 9 3 3 2 5 2 2 5" xfId="56283"/>
    <cellStyle name="Comma 9 3 3 2 5 2 3" xfId="4212"/>
    <cellStyle name="Comma 9 3 3 2 5 2 3 2" xfId="12620"/>
    <cellStyle name="Comma 9 3 3 2 5 2 3 3" xfId="37968"/>
    <cellStyle name="Comma 9 3 3 2 5 2 4" xfId="9820"/>
    <cellStyle name="Comma 9 3 3 2 5 2 4 2" xfId="28282"/>
    <cellStyle name="Comma 9 3 3 2 5 2 5" xfId="47657"/>
    <cellStyle name="Comma 9 3 3 2 5 2 6" xfId="50460"/>
    <cellStyle name="Comma 9 3 3 2 5 2 7" xfId="18226"/>
    <cellStyle name="Comma 9 3 3 2 5 2 8" xfId="53483"/>
    <cellStyle name="Comma 9 3 3 2 5 3" xfId="6570"/>
    <cellStyle name="Comma 9 3 3 2 5 3 2" xfId="14977"/>
    <cellStyle name="Comma 9 3 3 2 5 3 2 2" xfId="40322"/>
    <cellStyle name="Comma 9 3 3 2 5 3 3" xfId="30636"/>
    <cellStyle name="Comma 9 3 3 2 5 3 4" xfId="20579"/>
    <cellStyle name="Comma 9 3 3 2 5 3 5" xfId="55836"/>
    <cellStyle name="Comma 9 3 3 2 5 4" xfId="3765"/>
    <cellStyle name="Comma 9 3 3 2 5 4 2" xfId="12173"/>
    <cellStyle name="Comma 9 3 3 2 5 4 3" xfId="37522"/>
    <cellStyle name="Comma 9 3 3 2 5 5" xfId="9374"/>
    <cellStyle name="Comma 9 3 3 2 5 5 2" xfId="27836"/>
    <cellStyle name="Comma 9 3 3 2 5 6" xfId="47211"/>
    <cellStyle name="Comma 9 3 3 2 5 7" xfId="50014"/>
    <cellStyle name="Comma 9 3 3 2 5 8" xfId="17780"/>
    <cellStyle name="Comma 9 3 3 2 5 9" xfId="53037"/>
    <cellStyle name="Comma 9 3 3 2 6" xfId="537"/>
    <cellStyle name="Comma 9 3 3 2 6 2" xfId="1756"/>
    <cellStyle name="Comma 9 3 3 2 6 2 2" xfId="7450"/>
    <cellStyle name="Comma 9 3 3 2 6 2 2 2" xfId="15857"/>
    <cellStyle name="Comma 9 3 3 2 6 2 2 2 2" xfId="41202"/>
    <cellStyle name="Comma 9 3 3 2 6 2 2 3" xfId="31516"/>
    <cellStyle name="Comma 9 3 3 2 6 2 2 4" xfId="21459"/>
    <cellStyle name="Comma 9 3 3 2 6 2 2 5" xfId="56716"/>
    <cellStyle name="Comma 9 3 3 2 6 2 3" xfId="4645"/>
    <cellStyle name="Comma 9 3 3 2 6 2 3 2" xfId="13053"/>
    <cellStyle name="Comma 9 3 3 2 6 2 3 3" xfId="38401"/>
    <cellStyle name="Comma 9 3 3 2 6 2 4" xfId="10253"/>
    <cellStyle name="Comma 9 3 3 2 6 2 4 2" xfId="28715"/>
    <cellStyle name="Comma 9 3 3 2 6 2 5" xfId="48090"/>
    <cellStyle name="Comma 9 3 3 2 6 2 6" xfId="50893"/>
    <cellStyle name="Comma 9 3 3 2 6 2 7" xfId="18659"/>
    <cellStyle name="Comma 9 3 3 2 6 2 8" xfId="53916"/>
    <cellStyle name="Comma 9 3 3 2 6 3" xfId="6413"/>
    <cellStyle name="Comma 9 3 3 2 6 3 2" xfId="14820"/>
    <cellStyle name="Comma 9 3 3 2 6 3 2 2" xfId="40165"/>
    <cellStyle name="Comma 9 3 3 2 6 3 3" xfId="30479"/>
    <cellStyle name="Comma 9 3 3 2 6 3 4" xfId="20422"/>
    <cellStyle name="Comma 9 3 3 2 6 3 5" xfId="55679"/>
    <cellStyle name="Comma 9 3 3 2 6 4" xfId="3608"/>
    <cellStyle name="Comma 9 3 3 2 6 4 2" xfId="12016"/>
    <cellStyle name="Comma 9 3 3 2 6 4 3" xfId="37365"/>
    <cellStyle name="Comma 9 3 3 2 6 5" xfId="9217"/>
    <cellStyle name="Comma 9 3 3 2 6 5 2" xfId="27679"/>
    <cellStyle name="Comma 9 3 3 2 6 6" xfId="47052"/>
    <cellStyle name="Comma 9 3 3 2 6 7" xfId="49857"/>
    <cellStyle name="Comma 9 3 3 2 6 8" xfId="17623"/>
    <cellStyle name="Comma 9 3 3 2 6 9" xfId="52880"/>
    <cellStyle name="Comma 9 3 3 2 7" xfId="1130"/>
    <cellStyle name="Comma 9 3 3 2 7 2" xfId="6869"/>
    <cellStyle name="Comma 9 3 3 2 7 2 2" xfId="15276"/>
    <cellStyle name="Comma 9 3 3 2 7 2 2 2" xfId="40621"/>
    <cellStyle name="Comma 9 3 3 2 7 2 3" xfId="30935"/>
    <cellStyle name="Comma 9 3 3 2 7 2 4" xfId="20878"/>
    <cellStyle name="Comma 9 3 3 2 7 2 5" xfId="56135"/>
    <cellStyle name="Comma 9 3 3 2 7 3" xfId="4064"/>
    <cellStyle name="Comma 9 3 3 2 7 3 2" xfId="12472"/>
    <cellStyle name="Comma 9 3 3 2 7 3 3" xfId="37820"/>
    <cellStyle name="Comma 9 3 3 2 7 4" xfId="9672"/>
    <cellStyle name="Comma 9 3 3 2 7 4 2" xfId="28134"/>
    <cellStyle name="Comma 9 3 3 2 7 5" xfId="47509"/>
    <cellStyle name="Comma 9 3 3 2 7 6" xfId="50312"/>
    <cellStyle name="Comma 9 3 3 2 7 7" xfId="18078"/>
    <cellStyle name="Comma 9 3 3 2 7 8" xfId="53335"/>
    <cellStyle name="Comma 9 3 3 2 8" xfId="2226"/>
    <cellStyle name="Comma 9 3 3 2 8 2" xfId="7880"/>
    <cellStyle name="Comma 9 3 3 2 8 2 2" xfId="16287"/>
    <cellStyle name="Comma 9 3 3 2 8 2 2 2" xfId="41632"/>
    <cellStyle name="Comma 9 3 3 2 8 2 3" xfId="31946"/>
    <cellStyle name="Comma 9 3 3 2 8 2 4" xfId="21889"/>
    <cellStyle name="Comma 9 3 3 2 8 2 5" xfId="57146"/>
    <cellStyle name="Comma 9 3 3 2 8 3" xfId="5075"/>
    <cellStyle name="Comma 9 3 3 2 8 3 2" xfId="13483"/>
    <cellStyle name="Comma 9 3 3 2 8 3 3" xfId="38831"/>
    <cellStyle name="Comma 9 3 3 2 8 4" xfId="10683"/>
    <cellStyle name="Comma 9 3 3 2 8 4 2" xfId="29145"/>
    <cellStyle name="Comma 9 3 3 2 8 5" xfId="48520"/>
    <cellStyle name="Comma 9 3 3 2 8 6" xfId="51323"/>
    <cellStyle name="Comma 9 3 3 2 8 7" xfId="19089"/>
    <cellStyle name="Comma 9 3 3 2 8 8" xfId="54346"/>
    <cellStyle name="Comma 9 3 3 2 9" xfId="2718"/>
    <cellStyle name="Comma 9 3 3 2 9 2" xfId="8341"/>
    <cellStyle name="Comma 9 3 3 2 9 2 2" xfId="16748"/>
    <cellStyle name="Comma 9 3 3 2 9 2 2 2" xfId="42093"/>
    <cellStyle name="Comma 9 3 3 2 9 2 3" xfId="32407"/>
    <cellStyle name="Comma 9 3 3 2 9 2 4" xfId="22350"/>
    <cellStyle name="Comma 9 3 3 2 9 2 5" xfId="57607"/>
    <cellStyle name="Comma 9 3 3 2 9 3" xfId="5536"/>
    <cellStyle name="Comma 9 3 3 2 9 3 2" xfId="13944"/>
    <cellStyle name="Comma 9 3 3 2 9 3 3" xfId="39289"/>
    <cellStyle name="Comma 9 3 3 2 9 4" xfId="11141"/>
    <cellStyle name="Comma 9 3 3 2 9 4 2" xfId="29603"/>
    <cellStyle name="Comma 9 3 3 2 9 5" xfId="48979"/>
    <cellStyle name="Comma 9 3 3 2 9 6" xfId="51781"/>
    <cellStyle name="Comma 9 3 3 2 9 7" xfId="19547"/>
    <cellStyle name="Comma 9 3 3 2 9 8" xfId="54804"/>
    <cellStyle name="Comma 9 3 3 3" xfId="1755"/>
    <cellStyle name="Comma 9 3 3 3 2" xfId="7449"/>
    <cellStyle name="Comma 9 3 3 3 2 2" xfId="15856"/>
    <cellStyle name="Comma 9 3 3 3 2 2 2" xfId="46370"/>
    <cellStyle name="Comma 9 3 3 3 2 2 3" xfId="36684"/>
    <cellStyle name="Comma 9 3 3 3 2 2 4" xfId="26997"/>
    <cellStyle name="Comma 9 3 3 3 2 3" xfId="41201"/>
    <cellStyle name="Comma 9 3 3 3 2 4" xfId="31515"/>
    <cellStyle name="Comma 9 3 3 3 2 5" xfId="21458"/>
    <cellStyle name="Comma 9 3 3 3 2 6" xfId="56715"/>
    <cellStyle name="Comma 9 3 3 3 3" xfId="4644"/>
    <cellStyle name="Comma 9 3 3 3 3 2" xfId="13052"/>
    <cellStyle name="Comma 9 3 3 3 3 2 2" xfId="45170"/>
    <cellStyle name="Comma 9 3 3 3 3 3" xfId="35484"/>
    <cellStyle name="Comma 9 3 3 3 3 4" xfId="25779"/>
    <cellStyle name="Comma 9 3 3 3 4" xfId="10252"/>
    <cellStyle name="Comma 9 3 3 3 4 2" xfId="38400"/>
    <cellStyle name="Comma 9 3 3 3 5" xfId="28714"/>
    <cellStyle name="Comma 9 3 3 3 6" xfId="48089"/>
    <cellStyle name="Comma 9 3 3 3 7" xfId="50892"/>
    <cellStyle name="Comma 9 3 3 3 8" xfId="18658"/>
    <cellStyle name="Comma 9 3 3 3 9" xfId="53915"/>
    <cellStyle name="Comma 9 3 3 4" xfId="2225"/>
    <cellStyle name="Comma 9 3 3 4 2" xfId="7879"/>
    <cellStyle name="Comma 9 3 3 4 2 2" xfId="16286"/>
    <cellStyle name="Comma 9 3 3 4 2 2 2" xfId="41631"/>
    <cellStyle name="Comma 9 3 3 4 2 3" xfId="31945"/>
    <cellStyle name="Comma 9 3 3 4 2 4" xfId="21888"/>
    <cellStyle name="Comma 9 3 3 4 2 5" xfId="57145"/>
    <cellStyle name="Comma 9 3 3 4 3" xfId="5074"/>
    <cellStyle name="Comma 9 3 3 4 3 2" xfId="13482"/>
    <cellStyle name="Comma 9 3 3 4 3 2 2" xfId="45778"/>
    <cellStyle name="Comma 9 3 3 4 3 3" xfId="36092"/>
    <cellStyle name="Comma 9 3 3 4 3 4" xfId="26404"/>
    <cellStyle name="Comma 9 3 3 4 4" xfId="10682"/>
    <cellStyle name="Comma 9 3 3 4 4 2" xfId="38830"/>
    <cellStyle name="Comma 9 3 3 4 5" xfId="29144"/>
    <cellStyle name="Comma 9 3 3 4 6" xfId="48519"/>
    <cellStyle name="Comma 9 3 3 4 7" xfId="51322"/>
    <cellStyle name="Comma 9 3 3 4 8" xfId="19088"/>
    <cellStyle name="Comma 9 3 3 4 9" xfId="54345"/>
    <cellStyle name="Comma 9 3 3 5" xfId="2717"/>
    <cellStyle name="Comma 9 3 3 5 2" xfId="8340"/>
    <cellStyle name="Comma 9 3 3 5 2 2" xfId="16747"/>
    <cellStyle name="Comma 9 3 3 5 2 2 2" xfId="42092"/>
    <cellStyle name="Comma 9 3 3 5 2 3" xfId="32406"/>
    <cellStyle name="Comma 9 3 3 5 2 4" xfId="22349"/>
    <cellStyle name="Comma 9 3 3 5 2 5" xfId="57606"/>
    <cellStyle name="Comma 9 3 3 5 3" xfId="5535"/>
    <cellStyle name="Comma 9 3 3 5 3 2" xfId="13943"/>
    <cellStyle name="Comma 9 3 3 5 3 3" xfId="39288"/>
    <cellStyle name="Comma 9 3 3 5 4" xfId="11140"/>
    <cellStyle name="Comma 9 3 3 5 4 2" xfId="29602"/>
    <cellStyle name="Comma 9 3 3 5 5" xfId="48978"/>
    <cellStyle name="Comma 9 3 3 5 6" xfId="51780"/>
    <cellStyle name="Comma 9 3 3 5 7" xfId="19546"/>
    <cellStyle name="Comma 9 3 3 5 8" xfId="54803"/>
    <cellStyle name="Comma 9 3 3 6" xfId="3145"/>
    <cellStyle name="Comma 9 3 3 6 2" xfId="8768"/>
    <cellStyle name="Comma 9 3 3 6 2 2" xfId="17175"/>
    <cellStyle name="Comma 9 3 3 6 2 2 2" xfId="42520"/>
    <cellStyle name="Comma 9 3 3 6 2 3" xfId="32834"/>
    <cellStyle name="Comma 9 3 3 6 2 4" xfId="22777"/>
    <cellStyle name="Comma 9 3 3 6 2 5" xfId="58034"/>
    <cellStyle name="Comma 9 3 3 6 3" xfId="5963"/>
    <cellStyle name="Comma 9 3 3 6 3 2" xfId="14371"/>
    <cellStyle name="Comma 9 3 3 6 3 3" xfId="39716"/>
    <cellStyle name="Comma 9 3 3 6 4" xfId="11568"/>
    <cellStyle name="Comma 9 3 3 6 4 2" xfId="30030"/>
    <cellStyle name="Comma 9 3 3 6 5" xfId="49406"/>
    <cellStyle name="Comma 9 3 3 6 6" xfId="52208"/>
    <cellStyle name="Comma 9 3 3 6 7" xfId="19974"/>
    <cellStyle name="Comma 9 3 3 6 8" xfId="55231"/>
    <cellStyle name="Comma 9 3 3 7" xfId="25175"/>
    <cellStyle name="Comma 9 3 3 7 2" xfId="44571"/>
    <cellStyle name="Comma 9 3 3 7 3" xfId="34885"/>
    <cellStyle name="Comma 9 3 4" xfId="1388"/>
    <cellStyle name="Comma 9 3 4 10" xfId="53579"/>
    <cellStyle name="Comma 9 3 4 2" xfId="7113"/>
    <cellStyle name="Comma 9 3 4 2 2" xfId="15520"/>
    <cellStyle name="Comma 9 3 4 2 2 2" xfId="46369"/>
    <cellStyle name="Comma 9 3 4 2 2 3" xfId="36683"/>
    <cellStyle name="Comma 9 3 4 2 2 4" xfId="26996"/>
    <cellStyle name="Comma 9 3 4 2 3" xfId="40865"/>
    <cellStyle name="Comma 9 3 4 2 4" xfId="31179"/>
    <cellStyle name="Comma 9 3 4 2 5" xfId="21122"/>
    <cellStyle name="Comma 9 3 4 2 6" xfId="56379"/>
    <cellStyle name="Comma 9 3 4 3" xfId="4308"/>
    <cellStyle name="Comma 9 3 4 3 2" xfId="12716"/>
    <cellStyle name="Comma 9 3 4 3 2 2" xfId="44179"/>
    <cellStyle name="Comma 9 3 4 3 3" xfId="34493"/>
    <cellStyle name="Comma 9 3 4 3 4" xfId="24536"/>
    <cellStyle name="Comma 9 3 4 4" xfId="9916"/>
    <cellStyle name="Comma 9 3 4 4 2" xfId="45169"/>
    <cellStyle name="Comma 9 3 4 4 3" xfId="35483"/>
    <cellStyle name="Comma 9 3 4 4 4" xfId="25778"/>
    <cellStyle name="Comma 9 3 4 5" xfId="38064"/>
    <cellStyle name="Comma 9 3 4 6" xfId="28378"/>
    <cellStyle name="Comma 9 3 4 7" xfId="47753"/>
    <cellStyle name="Comma 9 3 4 8" xfId="50556"/>
    <cellStyle name="Comma 9 3 4 9" xfId="18322"/>
    <cellStyle name="Comma 9 3 5" xfId="1129"/>
    <cellStyle name="Comma 9 3 5 10" xfId="53334"/>
    <cellStyle name="Comma 9 3 5 2" xfId="6868"/>
    <cellStyle name="Comma 9 3 5 2 2" xfId="15275"/>
    <cellStyle name="Comma 9 3 5 2 2 2" xfId="40620"/>
    <cellStyle name="Comma 9 3 5 2 3" xfId="30934"/>
    <cellStyle name="Comma 9 3 5 2 4" xfId="20877"/>
    <cellStyle name="Comma 9 3 5 2 5" xfId="56134"/>
    <cellStyle name="Comma 9 3 5 3" xfId="4063"/>
    <cellStyle name="Comma 9 3 5 3 2" xfId="12471"/>
    <cellStyle name="Comma 9 3 5 3 2 2" xfId="44180"/>
    <cellStyle name="Comma 9 3 5 3 3" xfId="34494"/>
    <cellStyle name="Comma 9 3 5 3 4" xfId="24537"/>
    <cellStyle name="Comma 9 3 5 4" xfId="9671"/>
    <cellStyle name="Comma 9 3 5 4 2" xfId="45777"/>
    <cellStyle name="Comma 9 3 5 4 3" xfId="36091"/>
    <cellStyle name="Comma 9 3 5 4 4" xfId="26403"/>
    <cellStyle name="Comma 9 3 5 5" xfId="37819"/>
    <cellStyle name="Comma 9 3 5 6" xfId="28133"/>
    <cellStyle name="Comma 9 3 5 7" xfId="47508"/>
    <cellStyle name="Comma 9 3 5 8" xfId="50311"/>
    <cellStyle name="Comma 9 3 5 9" xfId="18077"/>
    <cellStyle name="Comma 9 3 6" xfId="1889"/>
    <cellStyle name="Comma 9 3 6 2" xfId="7543"/>
    <cellStyle name="Comma 9 3 6 2 2" xfId="15950"/>
    <cellStyle name="Comma 9 3 6 2 2 2" xfId="41295"/>
    <cellStyle name="Comma 9 3 6 2 3" xfId="31609"/>
    <cellStyle name="Comma 9 3 6 2 4" xfId="21552"/>
    <cellStyle name="Comma 9 3 6 2 5" xfId="56809"/>
    <cellStyle name="Comma 9 3 6 3" xfId="4738"/>
    <cellStyle name="Comma 9 3 6 3 2" xfId="13146"/>
    <cellStyle name="Comma 9 3 6 3 2 2" xfId="44181"/>
    <cellStyle name="Comma 9 3 6 3 3" xfId="34495"/>
    <cellStyle name="Comma 9 3 6 3 4" xfId="24538"/>
    <cellStyle name="Comma 9 3 6 4" xfId="10346"/>
    <cellStyle name="Comma 9 3 6 4 2" xfId="38494"/>
    <cellStyle name="Comma 9 3 6 5" xfId="28808"/>
    <cellStyle name="Comma 9 3 6 6" xfId="48183"/>
    <cellStyle name="Comma 9 3 6 7" xfId="50986"/>
    <cellStyle name="Comma 9 3 6 8" xfId="18752"/>
    <cellStyle name="Comma 9 3 6 9" xfId="54009"/>
    <cellStyle name="Comma 9 3 7" xfId="2381"/>
    <cellStyle name="Comma 9 3 7 2" xfId="8004"/>
    <cellStyle name="Comma 9 3 7 2 2" xfId="16411"/>
    <cellStyle name="Comma 9 3 7 2 2 2" xfId="41756"/>
    <cellStyle name="Comma 9 3 7 2 3" xfId="32070"/>
    <cellStyle name="Comma 9 3 7 2 4" xfId="22013"/>
    <cellStyle name="Comma 9 3 7 2 5" xfId="57270"/>
    <cellStyle name="Comma 9 3 7 3" xfId="5199"/>
    <cellStyle name="Comma 9 3 7 3 2" xfId="13607"/>
    <cellStyle name="Comma 9 3 7 3 3" xfId="38952"/>
    <cellStyle name="Comma 9 3 7 4" xfId="10804"/>
    <cellStyle name="Comma 9 3 7 4 2" xfId="29266"/>
    <cellStyle name="Comma 9 3 7 5" xfId="48642"/>
    <cellStyle name="Comma 9 3 7 6" xfId="51444"/>
    <cellStyle name="Comma 9 3 7 7" xfId="19210"/>
    <cellStyle name="Comma 9 3 7 8" xfId="54467"/>
    <cellStyle name="Comma 9 3 8" xfId="2809"/>
    <cellStyle name="Comma 9 3 8 2" xfId="8432"/>
    <cellStyle name="Comma 9 3 8 2 2" xfId="16839"/>
    <cellStyle name="Comma 9 3 8 2 2 2" xfId="42184"/>
    <cellStyle name="Comma 9 3 8 2 3" xfId="32498"/>
    <cellStyle name="Comma 9 3 8 2 4" xfId="22441"/>
    <cellStyle name="Comma 9 3 8 2 5" xfId="57698"/>
    <cellStyle name="Comma 9 3 8 3" xfId="5627"/>
    <cellStyle name="Comma 9 3 8 3 2" xfId="14035"/>
    <cellStyle name="Comma 9 3 8 3 3" xfId="39380"/>
    <cellStyle name="Comma 9 3 8 4" xfId="11232"/>
    <cellStyle name="Comma 9 3 8 4 2" xfId="29694"/>
    <cellStyle name="Comma 9 3 8 5" xfId="49070"/>
    <cellStyle name="Comma 9 3 8 6" xfId="51872"/>
    <cellStyle name="Comma 9 3 8 7" xfId="19638"/>
    <cellStyle name="Comma 9 3 8 8" xfId="54895"/>
    <cellStyle name="Comma 9 3 9" xfId="6412"/>
    <cellStyle name="Comma 9 3 9 2" xfId="14819"/>
    <cellStyle name="Comma 9 3 9 2 2" xfId="40164"/>
    <cellStyle name="Comma 9 3 9 3" xfId="30478"/>
    <cellStyle name="Comma 9 3 9 4" xfId="20421"/>
    <cellStyle name="Comma 9 3 9 5" xfId="55678"/>
    <cellStyle name="Comma 9 4" xfId="539"/>
    <cellStyle name="Comma 9 4 10" xfId="47054"/>
    <cellStyle name="Comma 9 4 11" xfId="49859"/>
    <cellStyle name="Comma 9 4 12" xfId="17625"/>
    <cellStyle name="Comma 9 4 13" xfId="52882"/>
    <cellStyle name="Comma 9 4 2" xfId="1757"/>
    <cellStyle name="Comma 9 4 2 10" xfId="53917"/>
    <cellStyle name="Comma 9 4 2 2" xfId="7451"/>
    <cellStyle name="Comma 9 4 2 2 2" xfId="15858"/>
    <cellStyle name="Comma 9 4 2 2 2 2" xfId="46372"/>
    <cellStyle name="Comma 9 4 2 2 2 3" xfId="36686"/>
    <cellStyle name="Comma 9 4 2 2 2 4" xfId="26999"/>
    <cellStyle name="Comma 9 4 2 2 3" xfId="41203"/>
    <cellStyle name="Comma 9 4 2 2 4" xfId="31517"/>
    <cellStyle name="Comma 9 4 2 2 5" xfId="21460"/>
    <cellStyle name="Comma 9 4 2 2 6" xfId="56717"/>
    <cellStyle name="Comma 9 4 2 3" xfId="4646"/>
    <cellStyle name="Comma 9 4 2 3 2" xfId="13054"/>
    <cellStyle name="Comma 9 4 2 3 2 2" xfId="44182"/>
    <cellStyle name="Comma 9 4 2 3 3" xfId="34496"/>
    <cellStyle name="Comma 9 4 2 3 4" xfId="24539"/>
    <cellStyle name="Comma 9 4 2 4" xfId="10254"/>
    <cellStyle name="Comma 9 4 2 4 2" xfId="45172"/>
    <cellStyle name="Comma 9 4 2 4 3" xfId="35486"/>
    <cellStyle name="Comma 9 4 2 4 4" xfId="25781"/>
    <cellStyle name="Comma 9 4 2 5" xfId="38402"/>
    <cellStyle name="Comma 9 4 2 6" xfId="28716"/>
    <cellStyle name="Comma 9 4 2 7" xfId="48091"/>
    <cellStyle name="Comma 9 4 2 8" xfId="50894"/>
    <cellStyle name="Comma 9 4 2 9" xfId="18660"/>
    <cellStyle name="Comma 9 4 3" xfId="2227"/>
    <cellStyle name="Comma 9 4 3 2" xfId="7881"/>
    <cellStyle name="Comma 9 4 3 2 2" xfId="16288"/>
    <cellStyle name="Comma 9 4 3 2 2 2" xfId="41633"/>
    <cellStyle name="Comma 9 4 3 2 3" xfId="31947"/>
    <cellStyle name="Comma 9 4 3 2 4" xfId="21890"/>
    <cellStyle name="Comma 9 4 3 2 5" xfId="57147"/>
    <cellStyle name="Comma 9 4 3 3" xfId="5076"/>
    <cellStyle name="Comma 9 4 3 3 2" xfId="13484"/>
    <cellStyle name="Comma 9 4 3 3 2 2" xfId="45780"/>
    <cellStyle name="Comma 9 4 3 3 3" xfId="36094"/>
    <cellStyle name="Comma 9 4 3 3 4" xfId="26406"/>
    <cellStyle name="Comma 9 4 3 4" xfId="10684"/>
    <cellStyle name="Comma 9 4 3 4 2" xfId="38832"/>
    <cellStyle name="Comma 9 4 3 5" xfId="29146"/>
    <cellStyle name="Comma 9 4 3 6" xfId="48521"/>
    <cellStyle name="Comma 9 4 3 7" xfId="51324"/>
    <cellStyle name="Comma 9 4 3 8" xfId="19090"/>
    <cellStyle name="Comma 9 4 3 9" xfId="54347"/>
    <cellStyle name="Comma 9 4 4" xfId="2719"/>
    <cellStyle name="Comma 9 4 4 2" xfId="8342"/>
    <cellStyle name="Comma 9 4 4 2 2" xfId="16749"/>
    <cellStyle name="Comma 9 4 4 2 2 2" xfId="42094"/>
    <cellStyle name="Comma 9 4 4 2 3" xfId="32408"/>
    <cellStyle name="Comma 9 4 4 2 4" xfId="22351"/>
    <cellStyle name="Comma 9 4 4 2 5" xfId="57608"/>
    <cellStyle name="Comma 9 4 4 3" xfId="5537"/>
    <cellStyle name="Comma 9 4 4 3 2" xfId="13945"/>
    <cellStyle name="Comma 9 4 4 3 3" xfId="39290"/>
    <cellStyle name="Comma 9 4 4 4" xfId="11142"/>
    <cellStyle name="Comma 9 4 4 4 2" xfId="29604"/>
    <cellStyle name="Comma 9 4 4 5" xfId="48980"/>
    <cellStyle name="Comma 9 4 4 6" xfId="51782"/>
    <cellStyle name="Comma 9 4 4 7" xfId="19548"/>
    <cellStyle name="Comma 9 4 4 8" xfId="54805"/>
    <cellStyle name="Comma 9 4 5" xfId="3147"/>
    <cellStyle name="Comma 9 4 5 2" xfId="8770"/>
    <cellStyle name="Comma 9 4 5 2 2" xfId="17177"/>
    <cellStyle name="Comma 9 4 5 2 2 2" xfId="42522"/>
    <cellStyle name="Comma 9 4 5 2 3" xfId="32836"/>
    <cellStyle name="Comma 9 4 5 2 4" xfId="22779"/>
    <cellStyle name="Comma 9 4 5 2 5" xfId="58036"/>
    <cellStyle name="Comma 9 4 5 3" xfId="5965"/>
    <cellStyle name="Comma 9 4 5 3 2" xfId="14373"/>
    <cellStyle name="Comma 9 4 5 3 3" xfId="39718"/>
    <cellStyle name="Comma 9 4 5 4" xfId="11570"/>
    <cellStyle name="Comma 9 4 5 4 2" xfId="30032"/>
    <cellStyle name="Comma 9 4 5 5" xfId="49408"/>
    <cellStyle name="Comma 9 4 5 6" xfId="52210"/>
    <cellStyle name="Comma 9 4 5 7" xfId="19976"/>
    <cellStyle name="Comma 9 4 5 8" xfId="55233"/>
    <cellStyle name="Comma 9 4 6" xfId="6415"/>
    <cellStyle name="Comma 9 4 6 2" xfId="14822"/>
    <cellStyle name="Comma 9 4 6 2 2" xfId="40167"/>
    <cellStyle name="Comma 9 4 6 3" xfId="30481"/>
    <cellStyle name="Comma 9 4 6 4" xfId="20424"/>
    <cellStyle name="Comma 9 4 6 5" xfId="55681"/>
    <cellStyle name="Comma 9 4 7" xfId="3610"/>
    <cellStyle name="Comma 9 4 7 2" xfId="12018"/>
    <cellStyle name="Comma 9 4 7 2 2" xfId="44573"/>
    <cellStyle name="Comma 9 4 7 3" xfId="34887"/>
    <cellStyle name="Comma 9 4 7 4" xfId="25177"/>
    <cellStyle name="Comma 9 4 8" xfId="9219"/>
    <cellStyle name="Comma 9 4 8 2" xfId="37367"/>
    <cellStyle name="Comma 9 4 9" xfId="27681"/>
    <cellStyle name="Comma 9 5" xfId="540"/>
    <cellStyle name="Comma 9 5 10" xfId="27682"/>
    <cellStyle name="Comma 9 5 11" xfId="47055"/>
    <cellStyle name="Comma 9 5 12" xfId="49860"/>
    <cellStyle name="Comma 9 5 13" xfId="17626"/>
    <cellStyle name="Comma 9 5 14" xfId="52883"/>
    <cellStyle name="Comma 9 5 2" xfId="1758"/>
    <cellStyle name="Comma 9 5 2 10" xfId="53918"/>
    <cellStyle name="Comma 9 5 2 2" xfId="7452"/>
    <cellStyle name="Comma 9 5 2 2 2" xfId="15859"/>
    <cellStyle name="Comma 9 5 2 2 2 2" xfId="44185"/>
    <cellStyle name="Comma 9 5 2 2 2 3" xfId="34499"/>
    <cellStyle name="Comma 9 5 2 2 2 4" xfId="24542"/>
    <cellStyle name="Comma 9 5 2 2 3" xfId="27000"/>
    <cellStyle name="Comma 9 5 2 2 3 2" xfId="46373"/>
    <cellStyle name="Comma 9 5 2 2 3 3" xfId="36687"/>
    <cellStyle name="Comma 9 5 2 2 4" xfId="41204"/>
    <cellStyle name="Comma 9 5 2 2 5" xfId="31518"/>
    <cellStyle name="Comma 9 5 2 2 6" xfId="21461"/>
    <cellStyle name="Comma 9 5 2 2 7" xfId="56718"/>
    <cellStyle name="Comma 9 5 2 3" xfId="4647"/>
    <cellStyle name="Comma 9 5 2 3 2" xfId="13055"/>
    <cellStyle name="Comma 9 5 2 3 2 2" xfId="44184"/>
    <cellStyle name="Comma 9 5 2 3 3" xfId="34498"/>
    <cellStyle name="Comma 9 5 2 3 4" xfId="24541"/>
    <cellStyle name="Comma 9 5 2 4" xfId="10255"/>
    <cellStyle name="Comma 9 5 2 4 2" xfId="45173"/>
    <cellStyle name="Comma 9 5 2 4 3" xfId="35487"/>
    <cellStyle name="Comma 9 5 2 4 4" xfId="25782"/>
    <cellStyle name="Comma 9 5 2 5" xfId="38403"/>
    <cellStyle name="Comma 9 5 2 6" xfId="28717"/>
    <cellStyle name="Comma 9 5 2 7" xfId="48092"/>
    <cellStyle name="Comma 9 5 2 8" xfId="50895"/>
    <cellStyle name="Comma 9 5 2 9" xfId="18661"/>
    <cellStyle name="Comma 9 5 3" xfId="2228"/>
    <cellStyle name="Comma 9 5 3 10" xfId="54348"/>
    <cellStyle name="Comma 9 5 3 2" xfId="7882"/>
    <cellStyle name="Comma 9 5 3 2 2" xfId="16289"/>
    <cellStyle name="Comma 9 5 3 2 2 2" xfId="41634"/>
    <cellStyle name="Comma 9 5 3 2 3" xfId="31948"/>
    <cellStyle name="Comma 9 5 3 2 4" xfId="21891"/>
    <cellStyle name="Comma 9 5 3 2 5" xfId="57148"/>
    <cellStyle name="Comma 9 5 3 3" xfId="5077"/>
    <cellStyle name="Comma 9 5 3 3 2" xfId="13485"/>
    <cellStyle name="Comma 9 5 3 3 2 2" xfId="44186"/>
    <cellStyle name="Comma 9 5 3 3 3" xfId="34500"/>
    <cellStyle name="Comma 9 5 3 3 4" xfId="24543"/>
    <cellStyle name="Comma 9 5 3 4" xfId="10685"/>
    <cellStyle name="Comma 9 5 3 4 2" xfId="45781"/>
    <cellStyle name="Comma 9 5 3 4 3" xfId="36095"/>
    <cellStyle name="Comma 9 5 3 4 4" xfId="26407"/>
    <cellStyle name="Comma 9 5 3 5" xfId="38833"/>
    <cellStyle name="Comma 9 5 3 6" xfId="29147"/>
    <cellStyle name="Comma 9 5 3 7" xfId="48522"/>
    <cellStyle name="Comma 9 5 3 8" xfId="51325"/>
    <cellStyle name="Comma 9 5 3 9" xfId="19091"/>
    <cellStyle name="Comma 9 5 4" xfId="2720"/>
    <cellStyle name="Comma 9 5 4 2" xfId="8343"/>
    <cellStyle name="Comma 9 5 4 2 2" xfId="16750"/>
    <cellStyle name="Comma 9 5 4 2 2 2" xfId="42095"/>
    <cellStyle name="Comma 9 5 4 2 3" xfId="32409"/>
    <cellStyle name="Comma 9 5 4 2 4" xfId="22352"/>
    <cellStyle name="Comma 9 5 4 2 5" xfId="57609"/>
    <cellStyle name="Comma 9 5 4 3" xfId="5538"/>
    <cellStyle name="Comma 9 5 4 3 2" xfId="13946"/>
    <cellStyle name="Comma 9 5 4 3 3" xfId="39291"/>
    <cellStyle name="Comma 9 5 4 4" xfId="11143"/>
    <cellStyle name="Comma 9 5 4 4 2" xfId="29605"/>
    <cellStyle name="Comma 9 5 4 5" xfId="48981"/>
    <cellStyle name="Comma 9 5 4 6" xfId="51783"/>
    <cellStyle name="Comma 9 5 4 7" xfId="19549"/>
    <cellStyle name="Comma 9 5 4 8" xfId="54806"/>
    <cellStyle name="Comma 9 5 5" xfId="3148"/>
    <cellStyle name="Comma 9 5 5 2" xfId="8771"/>
    <cellStyle name="Comma 9 5 5 2 2" xfId="17178"/>
    <cellStyle name="Comma 9 5 5 2 2 2" xfId="42523"/>
    <cellStyle name="Comma 9 5 5 2 3" xfId="32837"/>
    <cellStyle name="Comma 9 5 5 2 4" xfId="22780"/>
    <cellStyle name="Comma 9 5 5 2 5" xfId="58037"/>
    <cellStyle name="Comma 9 5 5 3" xfId="5966"/>
    <cellStyle name="Comma 9 5 5 3 2" xfId="14374"/>
    <cellStyle name="Comma 9 5 5 3 3" xfId="39719"/>
    <cellStyle name="Comma 9 5 5 4" xfId="11571"/>
    <cellStyle name="Comma 9 5 5 4 2" xfId="30033"/>
    <cellStyle name="Comma 9 5 5 5" xfId="49409"/>
    <cellStyle name="Comma 9 5 5 6" xfId="52211"/>
    <cellStyle name="Comma 9 5 5 7" xfId="19977"/>
    <cellStyle name="Comma 9 5 5 8" xfId="55234"/>
    <cellStyle name="Comma 9 5 6" xfId="6416"/>
    <cellStyle name="Comma 9 5 6 2" xfId="14823"/>
    <cellStyle name="Comma 9 5 6 2 2" xfId="40168"/>
    <cellStyle name="Comma 9 5 6 3" xfId="30482"/>
    <cellStyle name="Comma 9 5 6 4" xfId="20425"/>
    <cellStyle name="Comma 9 5 6 5" xfId="55682"/>
    <cellStyle name="Comma 9 5 7" xfId="3611"/>
    <cellStyle name="Comma 9 5 7 2" xfId="12019"/>
    <cellStyle name="Comma 9 5 7 2 2" xfId="44183"/>
    <cellStyle name="Comma 9 5 7 3" xfId="34497"/>
    <cellStyle name="Comma 9 5 7 4" xfId="24540"/>
    <cellStyle name="Comma 9 5 8" xfId="9220"/>
    <cellStyle name="Comma 9 5 8 2" xfId="44574"/>
    <cellStyle name="Comma 9 5 8 3" xfId="34888"/>
    <cellStyle name="Comma 9 5 8 4" xfId="25178"/>
    <cellStyle name="Comma 9 5 9" xfId="37368"/>
    <cellStyle name="Comma 9 6" xfId="1752"/>
    <cellStyle name="Comma 9 6 10" xfId="48086"/>
    <cellStyle name="Comma 9 6 11" xfId="50889"/>
    <cellStyle name="Comma 9 6 12" xfId="18655"/>
    <cellStyle name="Comma 9 6 13" xfId="53912"/>
    <cellStyle name="Comma 9 6 2" xfId="2222"/>
    <cellStyle name="Comma 9 6 2 10" xfId="54342"/>
    <cellStyle name="Comma 9 6 2 2" xfId="7876"/>
    <cellStyle name="Comma 9 6 2 2 2" xfId="16283"/>
    <cellStyle name="Comma 9 6 2 2 2 2" xfId="46605"/>
    <cellStyle name="Comma 9 6 2 2 2 3" xfId="36919"/>
    <cellStyle name="Comma 9 6 2 2 2 4" xfId="27232"/>
    <cellStyle name="Comma 9 6 2 2 3" xfId="41628"/>
    <cellStyle name="Comma 9 6 2 2 4" xfId="31942"/>
    <cellStyle name="Comma 9 6 2 2 5" xfId="21885"/>
    <cellStyle name="Comma 9 6 2 2 6" xfId="57142"/>
    <cellStyle name="Comma 9 6 2 3" xfId="5071"/>
    <cellStyle name="Comma 9 6 2 3 2" xfId="13479"/>
    <cellStyle name="Comma 9 6 2 3 2 2" xfId="44188"/>
    <cellStyle name="Comma 9 6 2 3 3" xfId="34502"/>
    <cellStyle name="Comma 9 6 2 3 4" xfId="24545"/>
    <cellStyle name="Comma 9 6 2 4" xfId="10679"/>
    <cellStyle name="Comma 9 6 2 4 2" xfId="45405"/>
    <cellStyle name="Comma 9 6 2 4 3" xfId="35719"/>
    <cellStyle name="Comma 9 6 2 4 4" xfId="26015"/>
    <cellStyle name="Comma 9 6 2 5" xfId="38827"/>
    <cellStyle name="Comma 9 6 2 6" xfId="29141"/>
    <cellStyle name="Comma 9 6 2 7" xfId="48516"/>
    <cellStyle name="Comma 9 6 2 8" xfId="51319"/>
    <cellStyle name="Comma 9 6 2 9" xfId="19085"/>
    <cellStyle name="Comma 9 6 3" xfId="2714"/>
    <cellStyle name="Comma 9 6 3 2" xfId="8337"/>
    <cellStyle name="Comma 9 6 3 2 2" xfId="16744"/>
    <cellStyle name="Comma 9 6 3 2 2 2" xfId="42089"/>
    <cellStyle name="Comma 9 6 3 2 3" xfId="32403"/>
    <cellStyle name="Comma 9 6 3 2 4" xfId="22346"/>
    <cellStyle name="Comma 9 6 3 2 5" xfId="57603"/>
    <cellStyle name="Comma 9 6 3 3" xfId="5532"/>
    <cellStyle name="Comma 9 6 3 3 2" xfId="13940"/>
    <cellStyle name="Comma 9 6 3 3 2 2" xfId="46012"/>
    <cellStyle name="Comma 9 6 3 3 3" xfId="36326"/>
    <cellStyle name="Comma 9 6 3 3 4" xfId="26638"/>
    <cellStyle name="Comma 9 6 3 4" xfId="11137"/>
    <cellStyle name="Comma 9 6 3 4 2" xfId="39285"/>
    <cellStyle name="Comma 9 6 3 5" xfId="29599"/>
    <cellStyle name="Comma 9 6 3 6" xfId="48975"/>
    <cellStyle name="Comma 9 6 3 7" xfId="51777"/>
    <cellStyle name="Comma 9 6 3 8" xfId="19543"/>
    <cellStyle name="Comma 9 6 3 9" xfId="54800"/>
    <cellStyle name="Comma 9 6 4" xfId="3142"/>
    <cellStyle name="Comma 9 6 4 2" xfId="8765"/>
    <cellStyle name="Comma 9 6 4 2 2" xfId="17172"/>
    <cellStyle name="Comma 9 6 4 2 2 2" xfId="42517"/>
    <cellStyle name="Comma 9 6 4 2 3" xfId="32831"/>
    <cellStyle name="Comma 9 6 4 2 4" xfId="22774"/>
    <cellStyle name="Comma 9 6 4 2 5" xfId="58031"/>
    <cellStyle name="Comma 9 6 4 3" xfId="5960"/>
    <cellStyle name="Comma 9 6 4 3 2" xfId="14368"/>
    <cellStyle name="Comma 9 6 4 3 3" xfId="39713"/>
    <cellStyle name="Comma 9 6 4 4" xfId="11565"/>
    <cellStyle name="Comma 9 6 4 4 2" xfId="30027"/>
    <cellStyle name="Comma 9 6 4 5" xfId="49403"/>
    <cellStyle name="Comma 9 6 4 6" xfId="52205"/>
    <cellStyle name="Comma 9 6 4 7" xfId="19971"/>
    <cellStyle name="Comma 9 6 4 8" xfId="55228"/>
    <cellStyle name="Comma 9 6 5" xfId="7446"/>
    <cellStyle name="Comma 9 6 5 2" xfId="15853"/>
    <cellStyle name="Comma 9 6 5 2 2" xfId="41198"/>
    <cellStyle name="Comma 9 6 5 3" xfId="31512"/>
    <cellStyle name="Comma 9 6 5 4" xfId="21455"/>
    <cellStyle name="Comma 9 6 5 5" xfId="56712"/>
    <cellStyle name="Comma 9 6 6" xfId="4641"/>
    <cellStyle name="Comma 9 6 6 2" xfId="13049"/>
    <cellStyle name="Comma 9 6 6 2 2" xfId="44187"/>
    <cellStyle name="Comma 9 6 6 3" xfId="34501"/>
    <cellStyle name="Comma 9 6 6 4" xfId="24544"/>
    <cellStyle name="Comma 9 6 7" xfId="10249"/>
    <cellStyle name="Comma 9 6 7 2" xfId="44812"/>
    <cellStyle name="Comma 9 6 7 3" xfId="35126"/>
    <cellStyle name="Comma 9 6 7 4" xfId="25417"/>
    <cellStyle name="Comma 9 6 8" xfId="38397"/>
    <cellStyle name="Comma 9 6 9" xfId="28711"/>
    <cellStyle name="Comma 9 7" xfId="1386"/>
    <cellStyle name="Comma 9 7 10" xfId="47751"/>
    <cellStyle name="Comma 9 7 11" xfId="50554"/>
    <cellStyle name="Comma 9 7 12" xfId="18320"/>
    <cellStyle name="Comma 9 7 13" xfId="53577"/>
    <cellStyle name="Comma 9 7 2" xfId="1887"/>
    <cellStyle name="Comma 9 7 2 10" xfId="54007"/>
    <cellStyle name="Comma 9 7 2 2" xfId="7541"/>
    <cellStyle name="Comma 9 7 2 2 2" xfId="15948"/>
    <cellStyle name="Comma 9 7 2 2 2 2" xfId="41293"/>
    <cellStyle name="Comma 9 7 2 2 3" xfId="31607"/>
    <cellStyle name="Comma 9 7 2 2 4" xfId="21550"/>
    <cellStyle name="Comma 9 7 2 2 5" xfId="56807"/>
    <cellStyle name="Comma 9 7 2 3" xfId="4736"/>
    <cellStyle name="Comma 9 7 2 3 2" xfId="13144"/>
    <cellStyle name="Comma 9 7 2 3 2 2" xfId="44190"/>
    <cellStyle name="Comma 9 7 2 3 3" xfId="34504"/>
    <cellStyle name="Comma 9 7 2 3 4" xfId="24547"/>
    <cellStyle name="Comma 9 7 2 4" xfId="10344"/>
    <cellStyle name="Comma 9 7 2 4 2" xfId="46367"/>
    <cellStyle name="Comma 9 7 2 4 3" xfId="36681"/>
    <cellStyle name="Comma 9 7 2 4 4" xfId="26994"/>
    <cellStyle name="Comma 9 7 2 5" xfId="38492"/>
    <cellStyle name="Comma 9 7 2 6" xfId="28806"/>
    <cellStyle name="Comma 9 7 2 7" xfId="48181"/>
    <cellStyle name="Comma 9 7 2 8" xfId="50984"/>
    <cellStyle name="Comma 9 7 2 9" xfId="18750"/>
    <cellStyle name="Comma 9 7 3" xfId="2379"/>
    <cellStyle name="Comma 9 7 3 2" xfId="8002"/>
    <cellStyle name="Comma 9 7 3 2 2" xfId="16409"/>
    <cellStyle name="Comma 9 7 3 2 2 2" xfId="41754"/>
    <cellStyle name="Comma 9 7 3 2 3" xfId="32068"/>
    <cellStyle name="Comma 9 7 3 2 4" xfId="22011"/>
    <cellStyle name="Comma 9 7 3 2 5" xfId="57268"/>
    <cellStyle name="Comma 9 7 3 3" xfId="5197"/>
    <cellStyle name="Comma 9 7 3 3 2" xfId="13605"/>
    <cellStyle name="Comma 9 7 3 3 3" xfId="38950"/>
    <cellStyle name="Comma 9 7 3 4" xfId="10802"/>
    <cellStyle name="Comma 9 7 3 4 2" xfId="29264"/>
    <cellStyle name="Comma 9 7 3 5" xfId="48640"/>
    <cellStyle name="Comma 9 7 3 6" xfId="51442"/>
    <cellStyle name="Comma 9 7 3 7" xfId="19208"/>
    <cellStyle name="Comma 9 7 3 8" xfId="54465"/>
    <cellStyle name="Comma 9 7 4" xfId="2807"/>
    <cellStyle name="Comma 9 7 4 2" xfId="8430"/>
    <cellStyle name="Comma 9 7 4 2 2" xfId="16837"/>
    <cellStyle name="Comma 9 7 4 2 2 2" xfId="42182"/>
    <cellStyle name="Comma 9 7 4 2 3" xfId="32496"/>
    <cellStyle name="Comma 9 7 4 2 4" xfId="22439"/>
    <cellStyle name="Comma 9 7 4 2 5" xfId="57696"/>
    <cellStyle name="Comma 9 7 4 3" xfId="5625"/>
    <cellStyle name="Comma 9 7 4 3 2" xfId="14033"/>
    <cellStyle name="Comma 9 7 4 3 3" xfId="39378"/>
    <cellStyle name="Comma 9 7 4 4" xfId="11230"/>
    <cellStyle name="Comma 9 7 4 4 2" xfId="29692"/>
    <cellStyle name="Comma 9 7 4 5" xfId="49068"/>
    <cellStyle name="Comma 9 7 4 6" xfId="51870"/>
    <cellStyle name="Comma 9 7 4 7" xfId="19636"/>
    <cellStyle name="Comma 9 7 4 8" xfId="54893"/>
    <cellStyle name="Comma 9 7 5" xfId="7111"/>
    <cellStyle name="Comma 9 7 5 2" xfId="15518"/>
    <cellStyle name="Comma 9 7 5 2 2" xfId="40863"/>
    <cellStyle name="Comma 9 7 5 3" xfId="31177"/>
    <cellStyle name="Comma 9 7 5 4" xfId="21120"/>
    <cellStyle name="Comma 9 7 5 5" xfId="56377"/>
    <cellStyle name="Comma 9 7 6" xfId="4306"/>
    <cellStyle name="Comma 9 7 6 2" xfId="12714"/>
    <cellStyle name="Comma 9 7 6 2 2" xfId="44189"/>
    <cellStyle name="Comma 9 7 6 3" xfId="34503"/>
    <cellStyle name="Comma 9 7 6 4" xfId="24546"/>
    <cellStyle name="Comma 9 7 7" xfId="9914"/>
    <cellStyle name="Comma 9 7 7 2" xfId="45167"/>
    <cellStyle name="Comma 9 7 7 3" xfId="35481"/>
    <cellStyle name="Comma 9 7 7 4" xfId="25776"/>
    <cellStyle name="Comma 9 7 8" xfId="38062"/>
    <cellStyle name="Comma 9 7 9" xfId="28376"/>
    <cellStyle name="Comma 9 8" xfId="1325"/>
    <cellStyle name="Comma 9 8 10" xfId="53523"/>
    <cellStyle name="Comma 9 8 2" xfId="7057"/>
    <cellStyle name="Comma 9 8 2 2" xfId="15464"/>
    <cellStyle name="Comma 9 8 2 2 2" xfId="40809"/>
    <cellStyle name="Comma 9 8 2 3" xfId="31123"/>
    <cellStyle name="Comma 9 8 2 4" xfId="21066"/>
    <cellStyle name="Comma 9 8 2 5" xfId="56323"/>
    <cellStyle name="Comma 9 8 3" xfId="4252"/>
    <cellStyle name="Comma 9 8 3 2" xfId="12660"/>
    <cellStyle name="Comma 9 8 3 2 2" xfId="44191"/>
    <cellStyle name="Comma 9 8 3 3" xfId="34505"/>
    <cellStyle name="Comma 9 8 3 4" xfId="24548"/>
    <cellStyle name="Comma 9 8 4" xfId="9860"/>
    <cellStyle name="Comma 9 8 4 2" xfId="45775"/>
    <cellStyle name="Comma 9 8 4 3" xfId="36089"/>
    <cellStyle name="Comma 9 8 4 4" xfId="26401"/>
    <cellStyle name="Comma 9 8 5" xfId="38008"/>
    <cellStyle name="Comma 9 8 6" xfId="28322"/>
    <cellStyle name="Comma 9 8 7" xfId="47697"/>
    <cellStyle name="Comma 9 8 8" xfId="50500"/>
    <cellStyle name="Comma 9 8 9" xfId="18266"/>
    <cellStyle name="Comma 9 9" xfId="1127"/>
    <cellStyle name="Comma 9 9 2" xfId="6866"/>
    <cellStyle name="Comma 9 9 2 2" xfId="15273"/>
    <cellStyle name="Comma 9 9 2 2 2" xfId="40618"/>
    <cellStyle name="Comma 9 9 2 3" xfId="30932"/>
    <cellStyle name="Comma 9 9 2 4" xfId="20875"/>
    <cellStyle name="Comma 9 9 2 5" xfId="56132"/>
    <cellStyle name="Comma 9 9 3" xfId="4061"/>
    <cellStyle name="Comma 9 9 3 2" xfId="12469"/>
    <cellStyle name="Comma 9 9 3 2 2" xfId="44192"/>
    <cellStyle name="Comma 9 9 3 3" xfId="34506"/>
    <cellStyle name="Comma 9 9 3 4" xfId="24549"/>
    <cellStyle name="Comma 9 9 4" xfId="9669"/>
    <cellStyle name="Comma 9 9 4 2" xfId="37817"/>
    <cellStyle name="Comma 9 9 5" xfId="28131"/>
    <cellStyle name="Comma 9 9 6" xfId="47506"/>
    <cellStyle name="Comma 9 9 7" xfId="50309"/>
    <cellStyle name="Comma 9 9 8" xfId="18075"/>
    <cellStyle name="Comma 9 9 9" xfId="53332"/>
    <cellStyle name="Comma 90" xfId="24550"/>
    <cellStyle name="Comma 90 2" xfId="24551"/>
    <cellStyle name="Comma 90 2 2" xfId="44194"/>
    <cellStyle name="Comma 90 2 3" xfId="34508"/>
    <cellStyle name="Comma 90 3" xfId="44193"/>
    <cellStyle name="Comma 90 4" xfId="34507"/>
    <cellStyle name="Comma 91" xfId="24552"/>
    <cellStyle name="Comma 91 2" xfId="24553"/>
    <cellStyle name="Comma 91 2 2" xfId="44196"/>
    <cellStyle name="Comma 91 2 3" xfId="34510"/>
    <cellStyle name="Comma 91 3" xfId="44195"/>
    <cellStyle name="Comma 91 4" xfId="34509"/>
    <cellStyle name="Comma 92" xfId="24554"/>
    <cellStyle name="Comma 92 2" xfId="24555"/>
    <cellStyle name="Comma 92 2 2" xfId="44198"/>
    <cellStyle name="Comma 92 2 3" xfId="34512"/>
    <cellStyle name="Comma 92 3" xfId="44197"/>
    <cellStyle name="Comma 92 4" xfId="34511"/>
    <cellStyle name="Comma 93" xfId="24556"/>
    <cellStyle name="Comma 93 2" xfId="24557"/>
    <cellStyle name="Comma 93 2 2" xfId="44200"/>
    <cellStyle name="Comma 93 2 3" xfId="34514"/>
    <cellStyle name="Comma 93 3" xfId="44199"/>
    <cellStyle name="Comma 93 4" xfId="34513"/>
    <cellStyle name="Comma 94" xfId="24558"/>
    <cellStyle name="Comma 94 2" xfId="24559"/>
    <cellStyle name="Comma 94 2 2" xfId="44202"/>
    <cellStyle name="Comma 94 2 3" xfId="34516"/>
    <cellStyle name="Comma 94 3" xfId="44201"/>
    <cellStyle name="Comma 94 4" xfId="34515"/>
    <cellStyle name="Comma 95" xfId="24560"/>
    <cellStyle name="Comma 95 2" xfId="24561"/>
    <cellStyle name="Comma 95 2 2" xfId="44204"/>
    <cellStyle name="Comma 95 2 3" xfId="34518"/>
    <cellStyle name="Comma 95 3" xfId="44203"/>
    <cellStyle name="Comma 95 4" xfId="34517"/>
    <cellStyle name="Comma 96" xfId="24562"/>
    <cellStyle name="Comma 96 2" xfId="24563"/>
    <cellStyle name="Comma 96 2 2" xfId="44206"/>
    <cellStyle name="Comma 96 2 3" xfId="34520"/>
    <cellStyle name="Comma 96 3" xfId="44205"/>
    <cellStyle name="Comma 96 4" xfId="34519"/>
    <cellStyle name="Comma 97" xfId="24564"/>
    <cellStyle name="Comma 97 2" xfId="24565"/>
    <cellStyle name="Comma 97 2 2" xfId="44208"/>
    <cellStyle name="Comma 97 2 3" xfId="34522"/>
    <cellStyle name="Comma 97 3" xfId="44207"/>
    <cellStyle name="Comma 97 4" xfId="34521"/>
    <cellStyle name="Comma 98" xfId="24566"/>
    <cellStyle name="Comma 98 2" xfId="24567"/>
    <cellStyle name="Comma 98 2 2" xfId="44210"/>
    <cellStyle name="Comma 98 2 3" xfId="34524"/>
    <cellStyle name="Comma 98 3" xfId="44209"/>
    <cellStyle name="Comma 98 4" xfId="34523"/>
    <cellStyle name="Comma 99" xfId="24568"/>
    <cellStyle name="Comma 99 2" xfId="24569"/>
    <cellStyle name="Comma 99 2 2" xfId="44212"/>
    <cellStyle name="Comma 99 2 3" xfId="34526"/>
    <cellStyle name="Comma 99 3" xfId="44211"/>
    <cellStyle name="Comma 99 4" xfId="34525"/>
    <cellStyle name="Currency [0] 2" xfId="541"/>
    <cellStyle name="Currency [0] 2 2" xfId="2259"/>
    <cellStyle name="Currency [0] 2 2 2" xfId="7902"/>
    <cellStyle name="Currency [0] 2 2 2 2" xfId="16309"/>
    <cellStyle name="Currency [0] 2 2 2 2 2" xfId="41654"/>
    <cellStyle name="Currency [0] 2 2 2 3" xfId="31968"/>
    <cellStyle name="Currency [0] 2 2 2 4" xfId="21911"/>
    <cellStyle name="Currency [0] 2 2 2 5" xfId="57168"/>
    <cellStyle name="Currency [0] 2 2 3" xfId="5097"/>
    <cellStyle name="Currency [0] 2 2 3 2" xfId="13505"/>
    <cellStyle name="Currency [0] 2 2 3 3" xfId="38853"/>
    <cellStyle name="Currency [0] 2 2 4" xfId="10705"/>
    <cellStyle name="Currency [0] 2 2 4 2" xfId="29167"/>
    <cellStyle name="Currency [0] 2 2 5" xfId="48542"/>
    <cellStyle name="Currency [0] 2 2 6" xfId="51345"/>
    <cellStyle name="Currency [0] 2 2 7" xfId="19111"/>
    <cellStyle name="Currency [0] 2 2 8" xfId="54368"/>
    <cellStyle name="Currency [0] 3" xfId="1389"/>
    <cellStyle name="Currency [0] 3 10" xfId="50557"/>
    <cellStyle name="Currency [0] 3 11" xfId="18323"/>
    <cellStyle name="Currency [0] 3 12" xfId="53580"/>
    <cellStyle name="Currency [0] 3 2" xfId="1890"/>
    <cellStyle name="Currency [0] 3 2 2" xfId="7544"/>
    <cellStyle name="Currency [0] 3 2 2 2" xfId="15951"/>
    <cellStyle name="Currency [0] 3 2 2 2 2" xfId="41296"/>
    <cellStyle name="Currency [0] 3 2 2 3" xfId="31610"/>
    <cellStyle name="Currency [0] 3 2 2 4" xfId="21553"/>
    <cellStyle name="Currency [0] 3 2 2 5" xfId="56810"/>
    <cellStyle name="Currency [0] 3 2 3" xfId="4739"/>
    <cellStyle name="Currency [0] 3 2 3 2" xfId="13147"/>
    <cellStyle name="Currency [0] 3 2 3 2 2" xfId="46615"/>
    <cellStyle name="Currency [0] 3 2 3 3" xfId="36929"/>
    <cellStyle name="Currency [0] 3 2 3 4" xfId="27242"/>
    <cellStyle name="Currency [0] 3 2 3 5" xfId="58077"/>
    <cellStyle name="Currency [0] 3 2 4" xfId="10347"/>
    <cellStyle name="Currency [0] 3 2 4 2" xfId="38495"/>
    <cellStyle name="Currency [0] 3 2 5" xfId="28809"/>
    <cellStyle name="Currency [0] 3 2 6" xfId="48184"/>
    <cellStyle name="Currency [0] 3 2 7" xfId="50987"/>
    <cellStyle name="Currency [0] 3 2 8" xfId="18753"/>
    <cellStyle name="Currency [0] 3 2 9" xfId="54010"/>
    <cellStyle name="Currency [0] 3 3" xfId="2382"/>
    <cellStyle name="Currency [0] 3 3 2" xfId="8005"/>
    <cellStyle name="Currency [0] 3 3 2 2" xfId="16412"/>
    <cellStyle name="Currency [0] 3 3 2 2 2" xfId="41757"/>
    <cellStyle name="Currency [0] 3 3 2 3" xfId="32071"/>
    <cellStyle name="Currency [0] 3 3 2 4" xfId="22014"/>
    <cellStyle name="Currency [0] 3 3 2 5" xfId="57271"/>
    <cellStyle name="Currency [0] 3 3 3" xfId="5200"/>
    <cellStyle name="Currency [0] 3 3 3 2" xfId="13608"/>
    <cellStyle name="Currency [0] 3 3 3 3" xfId="38953"/>
    <cellStyle name="Currency [0] 3 3 4" xfId="10805"/>
    <cellStyle name="Currency [0] 3 3 4 2" xfId="29267"/>
    <cellStyle name="Currency [0] 3 3 5" xfId="48643"/>
    <cellStyle name="Currency [0] 3 3 6" xfId="51445"/>
    <cellStyle name="Currency [0] 3 3 7" xfId="19211"/>
    <cellStyle name="Currency [0] 3 3 8" xfId="54468"/>
    <cellStyle name="Currency [0] 3 4" xfId="2810"/>
    <cellStyle name="Currency [0] 3 4 2" xfId="8433"/>
    <cellStyle name="Currency [0] 3 4 2 2" xfId="16840"/>
    <cellStyle name="Currency [0] 3 4 2 2 2" xfId="42185"/>
    <cellStyle name="Currency [0] 3 4 2 3" xfId="32499"/>
    <cellStyle name="Currency [0] 3 4 2 4" xfId="22442"/>
    <cellStyle name="Currency [0] 3 4 2 5" xfId="57699"/>
    <cellStyle name="Currency [0] 3 4 3" xfId="5628"/>
    <cellStyle name="Currency [0] 3 4 3 2" xfId="14036"/>
    <cellStyle name="Currency [0] 3 4 3 3" xfId="39381"/>
    <cellStyle name="Currency [0] 3 4 4" xfId="11233"/>
    <cellStyle name="Currency [0] 3 4 4 2" xfId="29695"/>
    <cellStyle name="Currency [0] 3 4 5" xfId="49071"/>
    <cellStyle name="Currency [0] 3 4 6" xfId="51873"/>
    <cellStyle name="Currency [0] 3 4 7" xfId="19639"/>
    <cellStyle name="Currency [0] 3 4 8" xfId="54896"/>
    <cellStyle name="Currency [0] 3 5" xfId="7114"/>
    <cellStyle name="Currency [0] 3 5 2" xfId="15521"/>
    <cellStyle name="Currency [0] 3 5 2 2" xfId="40866"/>
    <cellStyle name="Currency [0] 3 5 3" xfId="31180"/>
    <cellStyle name="Currency [0] 3 5 4" xfId="21123"/>
    <cellStyle name="Currency [0] 3 5 5" xfId="56380"/>
    <cellStyle name="Currency [0] 3 6" xfId="4309"/>
    <cellStyle name="Currency [0] 3 6 2" xfId="12717"/>
    <cellStyle name="Currency [0] 3 6 2 2" xfId="45415"/>
    <cellStyle name="Currency [0] 3 6 3" xfId="35729"/>
    <cellStyle name="Currency [0] 3 6 4" xfId="26031"/>
    <cellStyle name="Currency [0] 3 7" xfId="9917"/>
    <cellStyle name="Currency [0] 3 7 2" xfId="38065"/>
    <cellStyle name="Currency [0] 3 8" xfId="28379"/>
    <cellStyle name="Currency [0] 3 9" xfId="47754"/>
    <cellStyle name="Currency [0] 4" xfId="1332"/>
    <cellStyle name="Currency [0] 4 10" xfId="50502"/>
    <cellStyle name="Currency [0] 4 11" xfId="18268"/>
    <cellStyle name="Currency [0] 4 12" xfId="53525"/>
    <cellStyle name="Currency [0] 4 2" xfId="1835"/>
    <cellStyle name="Currency [0] 4 2 2" xfId="7489"/>
    <cellStyle name="Currency [0] 4 2 2 2" xfId="15896"/>
    <cellStyle name="Currency [0] 4 2 2 2 2" xfId="41241"/>
    <cellStyle name="Currency [0] 4 2 2 3" xfId="31555"/>
    <cellStyle name="Currency [0] 4 2 2 4" xfId="21498"/>
    <cellStyle name="Currency [0] 4 2 2 5" xfId="56755"/>
    <cellStyle name="Currency [0] 4 2 3" xfId="4684"/>
    <cellStyle name="Currency [0] 4 2 3 2" xfId="13092"/>
    <cellStyle name="Currency [0] 4 2 3 2 2" xfId="46625"/>
    <cellStyle name="Currency [0] 4 2 3 3" xfId="36939"/>
    <cellStyle name="Currency [0] 4 2 3 4" xfId="27252"/>
    <cellStyle name="Currency [0] 4 2 4" xfId="10292"/>
    <cellStyle name="Currency [0] 4 2 4 2" xfId="38440"/>
    <cellStyle name="Currency [0] 4 2 5" xfId="28754"/>
    <cellStyle name="Currency [0] 4 2 6" xfId="48129"/>
    <cellStyle name="Currency [0] 4 2 7" xfId="50932"/>
    <cellStyle name="Currency [0] 4 2 8" xfId="18698"/>
    <cellStyle name="Currency [0] 4 2 9" xfId="53955"/>
    <cellStyle name="Currency [0] 4 3" xfId="2327"/>
    <cellStyle name="Currency [0] 4 3 2" xfId="7950"/>
    <cellStyle name="Currency [0] 4 3 2 2" xfId="16357"/>
    <cellStyle name="Currency [0] 4 3 2 2 2" xfId="41702"/>
    <cellStyle name="Currency [0] 4 3 2 3" xfId="32016"/>
    <cellStyle name="Currency [0] 4 3 2 4" xfId="21959"/>
    <cellStyle name="Currency [0] 4 3 2 5" xfId="57216"/>
    <cellStyle name="Currency [0] 4 3 3" xfId="5145"/>
    <cellStyle name="Currency [0] 4 3 3 2" xfId="13553"/>
    <cellStyle name="Currency [0] 4 3 3 3" xfId="38898"/>
    <cellStyle name="Currency [0] 4 3 4" xfId="10750"/>
    <cellStyle name="Currency [0] 4 3 4 2" xfId="29212"/>
    <cellStyle name="Currency [0] 4 3 5" xfId="48588"/>
    <cellStyle name="Currency [0] 4 3 6" xfId="51390"/>
    <cellStyle name="Currency [0] 4 3 7" xfId="19156"/>
    <cellStyle name="Currency [0] 4 3 8" xfId="54413"/>
    <cellStyle name="Currency [0] 4 4" xfId="2755"/>
    <cellStyle name="Currency [0] 4 4 2" xfId="8378"/>
    <cellStyle name="Currency [0] 4 4 2 2" xfId="16785"/>
    <cellStyle name="Currency [0] 4 4 2 2 2" xfId="42130"/>
    <cellStyle name="Currency [0] 4 4 2 3" xfId="32444"/>
    <cellStyle name="Currency [0] 4 4 2 4" xfId="22387"/>
    <cellStyle name="Currency [0] 4 4 2 5" xfId="57644"/>
    <cellStyle name="Currency [0] 4 4 3" xfId="5573"/>
    <cellStyle name="Currency [0] 4 4 3 2" xfId="13981"/>
    <cellStyle name="Currency [0] 4 4 3 3" xfId="39326"/>
    <cellStyle name="Currency [0] 4 4 4" xfId="11178"/>
    <cellStyle name="Currency [0] 4 4 4 2" xfId="29640"/>
    <cellStyle name="Currency [0] 4 4 5" xfId="49016"/>
    <cellStyle name="Currency [0] 4 4 6" xfId="51818"/>
    <cellStyle name="Currency [0] 4 4 7" xfId="19584"/>
    <cellStyle name="Currency [0] 4 4 8" xfId="54841"/>
    <cellStyle name="Currency [0] 4 5" xfId="7059"/>
    <cellStyle name="Currency [0] 4 5 2" xfId="15466"/>
    <cellStyle name="Currency [0] 4 5 2 2" xfId="40811"/>
    <cellStyle name="Currency [0] 4 5 3" xfId="31125"/>
    <cellStyle name="Currency [0] 4 5 4" xfId="21068"/>
    <cellStyle name="Currency [0] 4 5 5" xfId="56325"/>
    <cellStyle name="Currency [0] 4 6" xfId="4254"/>
    <cellStyle name="Currency [0] 4 6 2" xfId="12662"/>
    <cellStyle name="Currency [0] 4 6 2 2" xfId="45425"/>
    <cellStyle name="Currency [0] 4 6 3" xfId="35739"/>
    <cellStyle name="Currency [0] 4 6 4" xfId="26049"/>
    <cellStyle name="Currency [0] 4 7" xfId="9862"/>
    <cellStyle name="Currency [0] 4 7 2" xfId="38010"/>
    <cellStyle name="Currency [0] 4 8" xfId="28324"/>
    <cellStyle name="Currency [0] 4 9" xfId="47699"/>
    <cellStyle name="Currency [0] 5" xfId="1291"/>
    <cellStyle name="Currency [0] 5 2" xfId="7030"/>
    <cellStyle name="Currency [0] 5 2 2" xfId="15437"/>
    <cellStyle name="Currency [0] 5 2 2 2" xfId="40782"/>
    <cellStyle name="Currency [0] 5 2 3" xfId="31096"/>
    <cellStyle name="Currency [0] 5 2 4" xfId="21039"/>
    <cellStyle name="Currency [0] 5 2 5" xfId="56296"/>
    <cellStyle name="Currency [0] 5 3" xfId="4225"/>
    <cellStyle name="Currency [0] 5 3 2" xfId="12633"/>
    <cellStyle name="Currency [0] 5 3 3" xfId="37981"/>
    <cellStyle name="Currency [0] 5 4" xfId="9833"/>
    <cellStyle name="Currency [0] 5 4 2" xfId="28295"/>
    <cellStyle name="Currency [0] 5 5" xfId="47670"/>
    <cellStyle name="Currency [0] 5 6" xfId="50473"/>
    <cellStyle name="Currency [0] 5 7" xfId="18239"/>
    <cellStyle name="Currency [0] 5 8" xfId="53496"/>
    <cellStyle name="Currency [0] 6" xfId="1806"/>
    <cellStyle name="Currency [0] 6 2" xfId="7460"/>
    <cellStyle name="Currency [0] 6 2 2" xfId="15867"/>
    <cellStyle name="Currency [0] 6 2 2 2" xfId="41212"/>
    <cellStyle name="Currency [0] 6 2 3" xfId="31526"/>
    <cellStyle name="Currency [0] 6 2 4" xfId="21469"/>
    <cellStyle name="Currency [0] 6 2 5" xfId="56726"/>
    <cellStyle name="Currency [0] 6 3" xfId="4655"/>
    <cellStyle name="Currency [0] 6 3 2" xfId="13063"/>
    <cellStyle name="Currency [0] 6 3 3" xfId="38411"/>
    <cellStyle name="Currency [0] 6 4" xfId="10263"/>
    <cellStyle name="Currency [0] 6 4 2" xfId="28725"/>
    <cellStyle name="Currency [0] 6 5" xfId="48100"/>
    <cellStyle name="Currency [0] 6 6" xfId="50903"/>
    <cellStyle name="Currency [0] 6 7" xfId="18669"/>
    <cellStyle name="Currency [0] 6 8" xfId="53926"/>
    <cellStyle name="Currency [0] 7" xfId="2298"/>
    <cellStyle name="Currency [0] 7 2" xfId="7921"/>
    <cellStyle name="Currency [0] 7 2 2" xfId="16328"/>
    <cellStyle name="Currency [0] 7 2 2 2" xfId="41673"/>
    <cellStyle name="Currency [0] 7 2 3" xfId="31987"/>
    <cellStyle name="Currency [0] 7 2 4" xfId="21930"/>
    <cellStyle name="Currency [0] 7 2 5" xfId="57187"/>
    <cellStyle name="Currency [0] 7 3" xfId="5116"/>
    <cellStyle name="Currency [0] 7 3 2" xfId="13524"/>
    <cellStyle name="Currency [0] 7 3 3" xfId="38869"/>
    <cellStyle name="Currency [0] 7 4" xfId="10721"/>
    <cellStyle name="Currency [0] 7 4 2" xfId="29183"/>
    <cellStyle name="Currency [0] 7 5" xfId="48559"/>
    <cellStyle name="Currency [0] 7 6" xfId="51361"/>
    <cellStyle name="Currency [0] 7 7" xfId="19127"/>
    <cellStyle name="Currency [0] 7 8" xfId="54384"/>
    <cellStyle name="Currency [0] 8" xfId="2726"/>
    <cellStyle name="Currency [0] 8 2" xfId="8349"/>
    <cellStyle name="Currency [0] 8 2 2" xfId="16756"/>
    <cellStyle name="Currency [0] 8 2 2 2" xfId="42101"/>
    <cellStyle name="Currency [0] 8 2 3" xfId="32415"/>
    <cellStyle name="Currency [0] 8 2 4" xfId="22358"/>
    <cellStyle name="Currency [0] 8 2 5" xfId="57615"/>
    <cellStyle name="Currency [0] 8 3" xfId="5544"/>
    <cellStyle name="Currency [0] 8 3 2" xfId="13952"/>
    <cellStyle name="Currency [0] 8 3 3" xfId="39297"/>
    <cellStyle name="Currency [0] 8 4" xfId="11149"/>
    <cellStyle name="Currency [0] 8 4 2" xfId="29611"/>
    <cellStyle name="Currency [0] 8 5" xfId="48987"/>
    <cellStyle name="Currency [0] 8 6" xfId="51789"/>
    <cellStyle name="Currency [0] 8 7" xfId="19555"/>
    <cellStyle name="Currency [0] 8 8" xfId="54812"/>
    <cellStyle name="Currency [0] 9" xfId="58076"/>
    <cellStyle name="Currency 2" xfId="542"/>
    <cellStyle name="Currency 2 2" xfId="543"/>
    <cellStyle name="Currency 2 3" xfId="544"/>
    <cellStyle name="Currency 2 4" xfId="1759"/>
    <cellStyle name="Description" xfId="24570"/>
    <cellStyle name="Explanatory Text 2" xfId="24571"/>
    <cellStyle name="Explanatory Text 3" xfId="24572"/>
    <cellStyle name="Good 2" xfId="24573"/>
    <cellStyle name="Good 3" xfId="24574"/>
    <cellStyle name="Heading 1 2" xfId="24575"/>
    <cellStyle name="Heading 1 3" xfId="24576"/>
    <cellStyle name="Heading 2 2" xfId="24577"/>
    <cellStyle name="Heading 2 3" xfId="24578"/>
    <cellStyle name="Heading 3 2" xfId="24579"/>
    <cellStyle name="Heading 3 3" xfId="24580"/>
    <cellStyle name="Heading 4 2" xfId="24581"/>
    <cellStyle name="Heading 4 3" xfId="24582"/>
    <cellStyle name="Hipertaut 2" xfId="24583"/>
    <cellStyle name="Hyperlink" xfId="146" builtinId="8"/>
    <cellStyle name="Hyperlink 2" xfId="1804"/>
    <cellStyle name="Hyperlink 2 2" xfId="24584"/>
    <cellStyle name="Input 2" xfId="24585"/>
    <cellStyle name="Input 3" xfId="24586"/>
    <cellStyle name="Input 3 2" xfId="44213"/>
    <cellStyle name="Input 3 3" xfId="34527"/>
    <cellStyle name="Koma [0] 2" xfId="545"/>
    <cellStyle name="Koma [0] 2 10" xfId="47056"/>
    <cellStyle name="Koma [0] 2 11" xfId="49861"/>
    <cellStyle name="Koma [0] 2 12" xfId="17627"/>
    <cellStyle name="Koma [0] 2 13" xfId="52884"/>
    <cellStyle name="Koma [0] 2 2" xfId="1760"/>
    <cellStyle name="Koma [0] 2 2 10" xfId="53919"/>
    <cellStyle name="Koma [0] 2 2 2" xfId="7453"/>
    <cellStyle name="Koma [0] 2 2 2 2" xfId="15860"/>
    <cellStyle name="Koma [0] 2 2 2 2 2" xfId="46374"/>
    <cellStyle name="Koma [0] 2 2 2 2 3" xfId="36688"/>
    <cellStyle name="Koma [0] 2 2 2 2 4" xfId="27001"/>
    <cellStyle name="Koma [0] 2 2 2 3" xfId="41205"/>
    <cellStyle name="Koma [0] 2 2 2 4" xfId="31519"/>
    <cellStyle name="Koma [0] 2 2 2 5" xfId="21462"/>
    <cellStyle name="Koma [0] 2 2 2 6" xfId="56719"/>
    <cellStyle name="Koma [0] 2 2 3" xfId="4648"/>
    <cellStyle name="Koma [0] 2 2 3 2" xfId="13056"/>
    <cellStyle name="Koma [0] 2 2 3 2 2" xfId="44214"/>
    <cellStyle name="Koma [0] 2 2 3 3" xfId="34528"/>
    <cellStyle name="Koma [0] 2 2 3 4" xfId="24587"/>
    <cellStyle name="Koma [0] 2 2 4" xfId="10256"/>
    <cellStyle name="Koma [0] 2 2 4 2" xfId="45174"/>
    <cellStyle name="Koma [0] 2 2 4 3" xfId="35488"/>
    <cellStyle name="Koma [0] 2 2 4 4" xfId="25784"/>
    <cellStyle name="Koma [0] 2 2 5" xfId="38404"/>
    <cellStyle name="Koma [0] 2 2 6" xfId="28718"/>
    <cellStyle name="Koma [0] 2 2 7" xfId="48093"/>
    <cellStyle name="Koma [0] 2 2 8" xfId="50896"/>
    <cellStyle name="Koma [0] 2 2 9" xfId="18662"/>
    <cellStyle name="Koma [0] 2 3" xfId="2229"/>
    <cellStyle name="Koma [0] 2 3 2" xfId="7883"/>
    <cellStyle name="Koma [0] 2 3 2 2" xfId="16290"/>
    <cellStyle name="Koma [0] 2 3 2 2 2" xfId="41635"/>
    <cellStyle name="Koma [0] 2 3 2 3" xfId="31949"/>
    <cellStyle name="Koma [0] 2 3 2 4" xfId="21892"/>
    <cellStyle name="Koma [0] 2 3 2 5" xfId="57149"/>
    <cellStyle name="Koma [0] 2 3 3" xfId="5078"/>
    <cellStyle name="Koma [0] 2 3 3 2" xfId="13486"/>
    <cellStyle name="Koma [0] 2 3 3 2 2" xfId="45782"/>
    <cellStyle name="Koma [0] 2 3 3 3" xfId="36096"/>
    <cellStyle name="Koma [0] 2 3 3 4" xfId="26408"/>
    <cellStyle name="Koma [0] 2 3 4" xfId="10686"/>
    <cellStyle name="Koma [0] 2 3 4 2" xfId="38834"/>
    <cellStyle name="Koma [0] 2 3 5" xfId="29148"/>
    <cellStyle name="Koma [0] 2 3 6" xfId="48523"/>
    <cellStyle name="Koma [0] 2 3 7" xfId="51326"/>
    <cellStyle name="Koma [0] 2 3 8" xfId="19092"/>
    <cellStyle name="Koma [0] 2 3 9" xfId="54349"/>
    <cellStyle name="Koma [0] 2 4" xfId="2721"/>
    <cellStyle name="Koma [0] 2 4 2" xfId="8344"/>
    <cellStyle name="Koma [0] 2 4 2 2" xfId="16751"/>
    <cellStyle name="Koma [0] 2 4 2 2 2" xfId="42096"/>
    <cellStyle name="Koma [0] 2 4 2 3" xfId="32410"/>
    <cellStyle name="Koma [0] 2 4 2 4" xfId="22353"/>
    <cellStyle name="Koma [0] 2 4 2 5" xfId="57610"/>
    <cellStyle name="Koma [0] 2 4 3" xfId="5539"/>
    <cellStyle name="Koma [0] 2 4 3 2" xfId="13947"/>
    <cellStyle name="Koma [0] 2 4 3 3" xfId="39292"/>
    <cellStyle name="Koma [0] 2 4 4" xfId="11144"/>
    <cellStyle name="Koma [0] 2 4 4 2" xfId="29606"/>
    <cellStyle name="Koma [0] 2 4 5" xfId="48982"/>
    <cellStyle name="Koma [0] 2 4 6" xfId="51784"/>
    <cellStyle name="Koma [0] 2 4 7" xfId="19550"/>
    <cellStyle name="Koma [0] 2 4 8" xfId="54807"/>
    <cellStyle name="Koma [0] 2 5" xfId="3149"/>
    <cellStyle name="Koma [0] 2 5 2" xfId="8772"/>
    <cellStyle name="Koma [0] 2 5 2 2" xfId="17179"/>
    <cellStyle name="Koma [0] 2 5 2 2 2" xfId="42524"/>
    <cellStyle name="Koma [0] 2 5 2 3" xfId="32838"/>
    <cellStyle name="Koma [0] 2 5 2 4" xfId="22781"/>
    <cellStyle name="Koma [0] 2 5 2 5" xfId="58038"/>
    <cellStyle name="Koma [0] 2 5 3" xfId="5967"/>
    <cellStyle name="Koma [0] 2 5 3 2" xfId="14375"/>
    <cellStyle name="Koma [0] 2 5 3 3" xfId="39720"/>
    <cellStyle name="Koma [0] 2 5 4" xfId="11572"/>
    <cellStyle name="Koma [0] 2 5 4 2" xfId="30034"/>
    <cellStyle name="Koma [0] 2 5 5" xfId="49410"/>
    <cellStyle name="Koma [0] 2 5 6" xfId="52212"/>
    <cellStyle name="Koma [0] 2 5 7" xfId="19978"/>
    <cellStyle name="Koma [0] 2 5 8" xfId="55235"/>
    <cellStyle name="Koma [0] 2 6" xfId="6417"/>
    <cellStyle name="Koma [0] 2 6 2" xfId="14824"/>
    <cellStyle name="Koma [0] 2 6 2 2" xfId="40169"/>
    <cellStyle name="Koma [0] 2 6 3" xfId="30483"/>
    <cellStyle name="Koma [0] 2 6 4" xfId="20426"/>
    <cellStyle name="Koma [0] 2 6 5" xfId="55683"/>
    <cellStyle name="Koma [0] 2 7" xfId="3612"/>
    <cellStyle name="Koma [0] 2 7 2" xfId="12020"/>
    <cellStyle name="Koma [0] 2 7 2 2" xfId="44575"/>
    <cellStyle name="Koma [0] 2 7 3" xfId="34889"/>
    <cellStyle name="Koma [0] 2 7 4" xfId="25179"/>
    <cellStyle name="Koma [0] 2 8" xfId="9221"/>
    <cellStyle name="Koma [0] 2 8 2" xfId="37369"/>
    <cellStyle name="Koma [0] 2 9" xfId="27683"/>
    <cellStyle name="Koma [0] 3" xfId="24588"/>
    <cellStyle name="Koma [0] 3 2" xfId="24589"/>
    <cellStyle name="Koma [0] 3 2 2" xfId="44216"/>
    <cellStyle name="Koma [0] 3 2 3" xfId="34530"/>
    <cellStyle name="Koma [0] 3 3" xfId="44215"/>
    <cellStyle name="Koma [0] 3 4" xfId="34529"/>
    <cellStyle name="Koma 2" xfId="546"/>
    <cellStyle name="Koma 2 10" xfId="47057"/>
    <cellStyle name="Koma 2 11" xfId="49862"/>
    <cellStyle name="Koma 2 12" xfId="17628"/>
    <cellStyle name="Koma 2 13" xfId="52885"/>
    <cellStyle name="Koma 2 2" xfId="1761"/>
    <cellStyle name="Koma 2 2 10" xfId="53920"/>
    <cellStyle name="Koma 2 2 2" xfId="7454"/>
    <cellStyle name="Koma 2 2 2 2" xfId="15861"/>
    <cellStyle name="Koma 2 2 2 2 2" xfId="46375"/>
    <cellStyle name="Koma 2 2 2 2 3" xfId="36689"/>
    <cellStyle name="Koma 2 2 2 2 4" xfId="27002"/>
    <cellStyle name="Koma 2 2 2 3" xfId="41206"/>
    <cellStyle name="Koma 2 2 2 4" xfId="31520"/>
    <cellStyle name="Koma 2 2 2 5" xfId="21463"/>
    <cellStyle name="Koma 2 2 2 6" xfId="56720"/>
    <cellStyle name="Koma 2 2 3" xfId="4649"/>
    <cellStyle name="Koma 2 2 3 2" xfId="13057"/>
    <cellStyle name="Koma 2 2 3 2 2" xfId="44217"/>
    <cellStyle name="Koma 2 2 3 3" xfId="34531"/>
    <cellStyle name="Koma 2 2 3 4" xfId="24590"/>
    <cellStyle name="Koma 2 2 4" xfId="10257"/>
    <cellStyle name="Koma 2 2 4 2" xfId="45175"/>
    <cellStyle name="Koma 2 2 4 3" xfId="35489"/>
    <cellStyle name="Koma 2 2 4 4" xfId="25785"/>
    <cellStyle name="Koma 2 2 5" xfId="38405"/>
    <cellStyle name="Koma 2 2 6" xfId="28719"/>
    <cellStyle name="Koma 2 2 7" xfId="48094"/>
    <cellStyle name="Koma 2 2 8" xfId="50897"/>
    <cellStyle name="Koma 2 2 9" xfId="18663"/>
    <cellStyle name="Koma 2 3" xfId="2230"/>
    <cellStyle name="Koma 2 3 2" xfId="7884"/>
    <cellStyle name="Koma 2 3 2 2" xfId="16291"/>
    <cellStyle name="Koma 2 3 2 2 2" xfId="41636"/>
    <cellStyle name="Koma 2 3 2 3" xfId="31950"/>
    <cellStyle name="Koma 2 3 2 4" xfId="21893"/>
    <cellStyle name="Koma 2 3 2 5" xfId="57150"/>
    <cellStyle name="Koma 2 3 3" xfId="5079"/>
    <cellStyle name="Koma 2 3 3 2" xfId="13487"/>
    <cellStyle name="Koma 2 3 3 2 2" xfId="45783"/>
    <cellStyle name="Koma 2 3 3 3" xfId="36097"/>
    <cellStyle name="Koma 2 3 3 4" xfId="26409"/>
    <cellStyle name="Koma 2 3 4" xfId="10687"/>
    <cellStyle name="Koma 2 3 4 2" xfId="38835"/>
    <cellStyle name="Koma 2 3 5" xfId="29149"/>
    <cellStyle name="Koma 2 3 6" xfId="48524"/>
    <cellStyle name="Koma 2 3 7" xfId="51327"/>
    <cellStyle name="Koma 2 3 8" xfId="19093"/>
    <cellStyle name="Koma 2 3 9" xfId="54350"/>
    <cellStyle name="Koma 2 4" xfId="2722"/>
    <cellStyle name="Koma 2 4 2" xfId="8345"/>
    <cellStyle name="Koma 2 4 2 2" xfId="16752"/>
    <cellStyle name="Koma 2 4 2 2 2" xfId="42097"/>
    <cellStyle name="Koma 2 4 2 3" xfId="32411"/>
    <cellStyle name="Koma 2 4 2 4" xfId="22354"/>
    <cellStyle name="Koma 2 4 2 5" xfId="57611"/>
    <cellStyle name="Koma 2 4 3" xfId="5540"/>
    <cellStyle name="Koma 2 4 3 2" xfId="13948"/>
    <cellStyle name="Koma 2 4 3 3" xfId="39293"/>
    <cellStyle name="Koma 2 4 4" xfId="11145"/>
    <cellStyle name="Koma 2 4 4 2" xfId="29607"/>
    <cellStyle name="Koma 2 4 5" xfId="48983"/>
    <cellStyle name="Koma 2 4 6" xfId="51785"/>
    <cellStyle name="Koma 2 4 7" xfId="19551"/>
    <cellStyle name="Koma 2 4 8" xfId="54808"/>
    <cellStyle name="Koma 2 5" xfId="3150"/>
    <cellStyle name="Koma 2 5 2" xfId="8773"/>
    <cellStyle name="Koma 2 5 2 2" xfId="17180"/>
    <cellStyle name="Koma 2 5 2 2 2" xfId="42525"/>
    <cellStyle name="Koma 2 5 2 3" xfId="32839"/>
    <cellStyle name="Koma 2 5 2 4" xfId="22782"/>
    <cellStyle name="Koma 2 5 2 5" xfId="58039"/>
    <cellStyle name="Koma 2 5 3" xfId="5968"/>
    <cellStyle name="Koma 2 5 3 2" xfId="14376"/>
    <cellStyle name="Koma 2 5 3 3" xfId="39721"/>
    <cellStyle name="Koma 2 5 4" xfId="11573"/>
    <cellStyle name="Koma 2 5 4 2" xfId="30035"/>
    <cellStyle name="Koma 2 5 5" xfId="49411"/>
    <cellStyle name="Koma 2 5 6" xfId="52213"/>
    <cellStyle name="Koma 2 5 7" xfId="19979"/>
    <cellStyle name="Koma 2 5 8" xfId="55236"/>
    <cellStyle name="Koma 2 6" xfId="6418"/>
    <cellStyle name="Koma 2 6 2" xfId="14825"/>
    <cellStyle name="Koma 2 6 2 2" xfId="40170"/>
    <cellStyle name="Koma 2 6 3" xfId="30484"/>
    <cellStyle name="Koma 2 6 4" xfId="20427"/>
    <cellStyle name="Koma 2 6 5" xfId="55684"/>
    <cellStyle name="Koma 2 7" xfId="3613"/>
    <cellStyle name="Koma 2 7 2" xfId="12021"/>
    <cellStyle name="Koma 2 7 2 2" xfId="44576"/>
    <cellStyle name="Koma 2 7 3" xfId="34890"/>
    <cellStyle name="Koma 2 7 4" xfId="25180"/>
    <cellStyle name="Koma 2 8" xfId="9222"/>
    <cellStyle name="Koma 2 8 2" xfId="37370"/>
    <cellStyle name="Koma 2 9" xfId="27684"/>
    <cellStyle name="Koma 3" xfId="24591"/>
    <cellStyle name="Koma 3 2" xfId="24592"/>
    <cellStyle name="Koma 3 2 2" xfId="44219"/>
    <cellStyle name="Koma 3 2 3" xfId="34533"/>
    <cellStyle name="Koma 3 3" xfId="44218"/>
    <cellStyle name="Koma 3 4" xfId="34532"/>
    <cellStyle name="Linked Cell 2" xfId="24593"/>
    <cellStyle name="Linked Cell 3" xfId="24594"/>
    <cellStyle name="Neutral 2" xfId="24595"/>
    <cellStyle name="Neutral 3" xfId="24596"/>
    <cellStyle name="Normal" xfId="0" builtinId="0"/>
    <cellStyle name="Normal - Style1 2" xfId="46"/>
    <cellStyle name="Normal - Style1 2 2" xfId="26030"/>
    <cellStyle name="Normal - Style1 2 3" xfId="47"/>
    <cellStyle name="Normal 10" xfId="107"/>
    <cellStyle name="Normal 10 2" xfId="48"/>
    <cellStyle name="Normal 10 2 2" xfId="547"/>
    <cellStyle name="Normal 10 2 2 2" xfId="24597"/>
    <cellStyle name="Normal 100" xfId="2257"/>
    <cellStyle name="Normal 100 2" xfId="24599"/>
    <cellStyle name="Normal 100 3" xfId="24598"/>
    <cellStyle name="Normal 101" xfId="24600"/>
    <cellStyle name="Normal 101 2" xfId="24601"/>
    <cellStyle name="Normal 102" xfId="24602"/>
    <cellStyle name="Normal 102 2" xfId="24603"/>
    <cellStyle name="Normal 103" xfId="24604"/>
    <cellStyle name="Normal 103 2" xfId="24605"/>
    <cellStyle name="Normal 104" xfId="24606"/>
    <cellStyle name="Normal 104 2" xfId="24607"/>
    <cellStyle name="Normal 105" xfId="24608"/>
    <cellStyle name="Normal 105 2" xfId="24609"/>
    <cellStyle name="Normal 106" xfId="548"/>
    <cellStyle name="Normal 106 2" xfId="24610"/>
    <cellStyle name="Normal 107" xfId="24611"/>
    <cellStyle name="Normal 107 2" xfId="24612"/>
    <cellStyle name="Normal 108" xfId="24613"/>
    <cellStyle name="Normal 108 2" xfId="24614"/>
    <cellStyle name="Normal 109" xfId="694"/>
    <cellStyle name="Normal 109 2" xfId="24615"/>
    <cellStyle name="Normal 11" xfId="49"/>
    <cellStyle name="Normal 11 2" xfId="50"/>
    <cellStyle name="Normal 11 2 10" xfId="147"/>
    <cellStyle name="Normal 11 2 2" xfId="549"/>
    <cellStyle name="Normal 11 2 2 2" xfId="2246"/>
    <cellStyle name="Normal 11 2 2 7" xfId="3179"/>
    <cellStyle name="Normal 11 2 3" xfId="1762"/>
    <cellStyle name="Normal 11 2 4" xfId="1391"/>
    <cellStyle name="Normal 11 3" xfId="1390"/>
    <cellStyle name="Normal 11 5" xfId="51"/>
    <cellStyle name="Normal 110" xfId="24616"/>
    <cellStyle name="Normal 110 2" xfId="24617"/>
    <cellStyle name="Normal 111" xfId="24618"/>
    <cellStyle name="Normal 111 2" xfId="24619"/>
    <cellStyle name="Normal 112" xfId="24620"/>
    <cellStyle name="Normal 112 2" xfId="24621"/>
    <cellStyle name="Normal 113" xfId="550"/>
    <cellStyle name="Normal 113 2" xfId="29"/>
    <cellStyle name="Normal 113 2 2" xfId="24623"/>
    <cellStyle name="Normal 113 2 3" xfId="24622"/>
    <cellStyle name="Normal 113 3" xfId="24624"/>
    <cellStyle name="Normal 114" xfId="551"/>
    <cellStyle name="Normal 114 2" xfId="24625"/>
    <cellStyle name="Normal 115" xfId="24626"/>
    <cellStyle name="Normal 116" xfId="552"/>
    <cellStyle name="Normal 117" xfId="52"/>
    <cellStyle name="Normal 117 2" xfId="24627"/>
    <cellStyle name="Normal 117 3" xfId="738"/>
    <cellStyle name="Normal 118" xfId="24628"/>
    <cellStyle name="Normal 119" xfId="24629"/>
    <cellStyle name="Normal 119 2" xfId="24630"/>
    <cellStyle name="Normal 12" xfId="553"/>
    <cellStyle name="Normal 12 2" xfId="554"/>
    <cellStyle name="Normal 12 2 2" xfId="110"/>
    <cellStyle name="Normal 12 2 2 2 2 2 2" xfId="2244"/>
    <cellStyle name="Normal 12 2 3" xfId="3172"/>
    <cellStyle name="Normal 12 2 5" xfId="555"/>
    <cellStyle name="Normal 12 2 5 3" xfId="556"/>
    <cellStyle name="Normal 12 3" xfId="24631"/>
    <cellStyle name="Normal 12 4" xfId="24632"/>
    <cellStyle name="Normal 12 6" xfId="24633"/>
    <cellStyle name="Normal 120" xfId="53"/>
    <cellStyle name="Normal 121" xfId="24634"/>
    <cellStyle name="Normal 121 2" xfId="24635"/>
    <cellStyle name="Normal 122" xfId="557"/>
    <cellStyle name="Normal 123" xfId="558"/>
    <cellStyle name="Normal 124" xfId="24636"/>
    <cellStyle name="Normal 124 2" xfId="24637"/>
    <cellStyle name="Normal 125" xfId="24638"/>
    <cellStyle name="Normal 13" xfId="559"/>
    <cellStyle name="Normal 13 2" xfId="24639"/>
    <cellStyle name="Normal 13 2 2" xfId="103"/>
    <cellStyle name="Normal 137" xfId="84"/>
    <cellStyle name="Normal 138" xfId="86"/>
    <cellStyle name="Normal 139" xfId="87"/>
    <cellStyle name="Normal 14" xfId="560"/>
    <cellStyle name="Normal 14 2" xfId="561"/>
    <cellStyle name="Normal 14 2 3" xfId="2280"/>
    <cellStyle name="Normal 14 2 6" xfId="2282"/>
    <cellStyle name="Normal 14 3" xfId="26024"/>
    <cellStyle name="Normal 140" xfId="88"/>
    <cellStyle name="Normal 141" xfId="90"/>
    <cellStyle name="Normal 142" xfId="91"/>
    <cellStyle name="Normal 143" xfId="92"/>
    <cellStyle name="Normal 144" xfId="95"/>
    <cellStyle name="Normal 145" xfId="94"/>
    <cellStyle name="Normal 146" xfId="93"/>
    <cellStyle name="Normal 15" xfId="562"/>
    <cellStyle name="Normal 15 2" xfId="24640"/>
    <cellStyle name="Normal 15 2 2 2 6" xfId="98"/>
    <cellStyle name="Normal 15 3" xfId="24641"/>
    <cellStyle name="Normal 15 3 2" xfId="563"/>
    <cellStyle name="Normal 15 7" xfId="564"/>
    <cellStyle name="Normal 15 7 2" xfId="1326"/>
    <cellStyle name="Normal 15 7 2 3" xfId="2234"/>
    <cellStyle name="Normal 151" xfId="678"/>
    <cellStyle name="Normal 152" xfId="679"/>
    <cellStyle name="Normal 153" xfId="674"/>
    <cellStyle name="Normal 16" xfId="565"/>
    <cellStyle name="Normal 16 2" xfId="2238"/>
    <cellStyle name="Normal 16 2 2" xfId="2266"/>
    <cellStyle name="Normal 16 2 7" xfId="2240"/>
    <cellStyle name="Normal 16 4" xfId="56"/>
    <cellStyle name="Normal 16 4 3" xfId="25182"/>
    <cellStyle name="Normal 17" xfId="566"/>
    <cellStyle name="Normal 17 2" xfId="567"/>
    <cellStyle name="Normal 17 3" xfId="24642"/>
    <cellStyle name="Normal 18" xfId="568"/>
    <cellStyle name="Normal 18 2" xfId="569"/>
    <cellStyle name="Normal 18 3" xfId="570"/>
    <cellStyle name="Normal 19" xfId="144"/>
    <cellStyle name="Normal 19 2" xfId="572"/>
    <cellStyle name="Normal 19 2 2" xfId="573"/>
    <cellStyle name="Normal 19 2 3" xfId="24643"/>
    <cellStyle name="Normal 19 3" xfId="571"/>
    <cellStyle name="Normal 192" xfId="24644"/>
    <cellStyle name="Normal 196" xfId="24645"/>
    <cellStyle name="Normal 197" xfId="24646"/>
    <cellStyle name="Normal 2" xfId="57"/>
    <cellStyle name="Normal 2 10" xfId="58"/>
    <cellStyle name="Normal 2 11" xfId="58097"/>
    <cellStyle name="Normal 2 12" xfId="574"/>
    <cellStyle name="Normal 2 2" xfId="575"/>
    <cellStyle name="Normal 2 2 2" xfId="576"/>
    <cellStyle name="Normal 2 2 2 2" xfId="109"/>
    <cellStyle name="Normal 2 2 2 2 2 2" xfId="58112"/>
    <cellStyle name="Normal 2 2 2 3" xfId="1764"/>
    <cellStyle name="Normal 2 2 2 3 2" xfId="24647"/>
    <cellStyle name="Normal 2 2 3" xfId="59"/>
    <cellStyle name="Normal 2 2 3 2" xfId="24648"/>
    <cellStyle name="Normal 2 2 3 2 2" xfId="24649"/>
    <cellStyle name="Normal 2 2 3 3" xfId="114"/>
    <cellStyle name="Normal 2 2 3 3 2" xfId="24650"/>
    <cellStyle name="Normal 2 2 3 4" xfId="130"/>
    <cellStyle name="Normal 2 2 3 5" xfId="24651"/>
    <cellStyle name="Normal 2 2 4" xfId="60"/>
    <cellStyle name="Normal 2 2 4 2" xfId="61"/>
    <cellStyle name="Normal 2 2 4 2 2" xfId="1766"/>
    <cellStyle name="Normal 2 2 4 2 3" xfId="1328"/>
    <cellStyle name="Normal 2 2 4 3" xfId="62"/>
    <cellStyle name="Normal 2 2 4 4" xfId="1765"/>
    <cellStyle name="Normal 2 2 5" xfId="1763"/>
    <cellStyle name="Normal 2 3" xfId="577"/>
    <cellStyle name="Normal 2 3 2" xfId="578"/>
    <cellStyle name="Normal 2 3 2 2" xfId="579"/>
    <cellStyle name="Normal 2 3 2 2 2" xfId="24652"/>
    <cellStyle name="Normal 2 3 2 3" xfId="1767"/>
    <cellStyle name="Normal 2 3 2 3 2" xfId="24653"/>
    <cellStyle name="Normal 2 3 2 4" xfId="24654"/>
    <cellStyle name="Normal 2 3 2 5" xfId="81"/>
    <cellStyle name="Normal 2 3 2 6 2 2" xfId="2236"/>
    <cellStyle name="Normal 2 3 3" xfId="580"/>
    <cellStyle name="Normal 2 3 3 2" xfId="24655"/>
    <cellStyle name="Normal 2 3 3 2 2" xfId="24656"/>
    <cellStyle name="Normal 2 3 3 3" xfId="24657"/>
    <cellStyle name="Normal 2 3 3 4" xfId="24658"/>
    <cellStyle name="Normal 2 3 3 5" xfId="24659"/>
    <cellStyle name="Normal 2 3 4" xfId="581"/>
    <cellStyle name="Normal 2 3 4 2" xfId="24660"/>
    <cellStyle name="Normal 2 3 4 2 2" xfId="24661"/>
    <cellStyle name="Normal 2 3 4 3" xfId="24662"/>
    <cellStyle name="Normal 2 3 4 4" xfId="24663"/>
    <cellStyle name="Normal 2 3 5" xfId="582"/>
    <cellStyle name="Normal 2 3 5 2" xfId="24664"/>
    <cellStyle name="Normal 2 3 5 3" xfId="24665"/>
    <cellStyle name="Normal 2 3 5 4" xfId="24666"/>
    <cellStyle name="Normal 2 3 6" xfId="1393"/>
    <cellStyle name="Normal 2 3 7" xfId="1392"/>
    <cellStyle name="Normal 2 3 7 2" xfId="24667"/>
    <cellStyle name="Normal 2 4" xfId="583"/>
    <cellStyle name="Normal 2 4 2" xfId="97"/>
    <cellStyle name="Normal 2 4 2 2" xfId="1329"/>
    <cellStyle name="Normal 2 4 2 2 2" xfId="2233"/>
    <cellStyle name="Normal 2 4 2 4" xfId="2291"/>
    <cellStyle name="Normal 2 4 2 4 2 2 2" xfId="2241"/>
    <cellStyle name="Normal 2 4 3" xfId="63"/>
    <cellStyle name="Normal 2 4 3 2" xfId="1769"/>
    <cellStyle name="Normal 2 4 3 3" xfId="1395"/>
    <cellStyle name="Normal 2 4 4" xfId="1768"/>
    <cellStyle name="Normal 2 4 5" xfId="1394"/>
    <cellStyle name="Normal 2 4 6" xfId="1294"/>
    <cellStyle name="Normal 2 5" xfId="584"/>
    <cellStyle name="Normal 2 5 2" xfId="1770"/>
    <cellStyle name="Normal 2 5 2 2" xfId="24669"/>
    <cellStyle name="Normal 2 5 2 3" xfId="24668"/>
    <cellStyle name="Normal 2 5 3" xfId="1396"/>
    <cellStyle name="Normal 2 5 3 2" xfId="24670"/>
    <cellStyle name="Normal 2 5 4" xfId="24671"/>
    <cellStyle name="Normal 2 6" xfId="64"/>
    <cellStyle name="Normal 2 6 2" xfId="1771"/>
    <cellStyle name="Normal 2 6 3" xfId="1397"/>
    <cellStyle name="Normal 2 6 3 2" xfId="2276"/>
    <cellStyle name="Normal 2 6 3 3" xfId="2274"/>
    <cellStyle name="Normal 2 7" xfId="1292"/>
    <cellStyle name="Normal 2 7 2" xfId="2289"/>
    <cellStyle name="Normal 2 7 2 2 2" xfId="2283"/>
    <cellStyle name="Normal 2 7 3" xfId="24672"/>
    <cellStyle name="Normal 2 8" xfId="585"/>
    <cellStyle name="Normal 2 9" xfId="26026"/>
    <cellStyle name="Normal 20" xfId="586"/>
    <cellStyle name="Normal 20 2" xfId="1772"/>
    <cellStyle name="Normal 20 2 2" xfId="24673"/>
    <cellStyle name="Normal 20 3" xfId="587"/>
    <cellStyle name="Normal 20 3 2" xfId="65"/>
    <cellStyle name="Normal 20 4" xfId="1298"/>
    <cellStyle name="Normal 21" xfId="149"/>
    <cellStyle name="Normal 21 2" xfId="589"/>
    <cellStyle name="Normal 21 2 2" xfId="2255"/>
    <cellStyle name="Normal 21 3" xfId="590"/>
    <cellStyle name="Normal 21 4" xfId="591"/>
    <cellStyle name="Normal 21 4 2" xfId="1773"/>
    <cellStyle name="Normal 21 5" xfId="588"/>
    <cellStyle name="Normal 22" xfId="83"/>
    <cellStyle name="Normal 22 2" xfId="150"/>
    <cellStyle name="Normal 22 2 2" xfId="593"/>
    <cellStyle name="Normal 22 2 2 2" xfId="1774"/>
    <cellStyle name="Normal 22 2 2 3" xfId="2286"/>
    <cellStyle name="Normal 22 3" xfId="592"/>
    <cellStyle name="Normal 22 3 2" xfId="1398"/>
    <cellStyle name="Normal 23" xfId="85"/>
    <cellStyle name="Normal 23 2" xfId="595"/>
    <cellStyle name="Normal 23 2 2" xfId="1775"/>
    <cellStyle name="Normal 23 2 2 2" xfId="2290"/>
    <cellStyle name="Normal 23 2 2 2 2" xfId="2292"/>
    <cellStyle name="Normal 23 2 2 3" xfId="2260"/>
    <cellStyle name="Normal 23 3" xfId="594"/>
    <cellStyle name="Normal 23 3 2" xfId="1399"/>
    <cellStyle name="Normal 24" xfId="89"/>
    <cellStyle name="Normal 24 2" xfId="597"/>
    <cellStyle name="Normal 24 2 2" xfId="2293"/>
    <cellStyle name="Normal 24 2 3" xfId="2261"/>
    <cellStyle name="Normal 24 2 4" xfId="24674"/>
    <cellStyle name="Normal 24 3" xfId="596"/>
    <cellStyle name="Normal 25" xfId="598"/>
    <cellStyle name="Normal 25 2" xfId="1776"/>
    <cellStyle name="Normal 25 3" xfId="1295"/>
    <cellStyle name="Normal 26" xfId="599"/>
    <cellStyle name="Normal 26 2" xfId="1777"/>
    <cellStyle name="Normal 26 2 2" xfId="24675"/>
    <cellStyle name="Normal 26 3" xfId="1296"/>
    <cellStyle name="Normal 27" xfId="600"/>
    <cellStyle name="Normal 27 2" xfId="1778"/>
    <cellStyle name="Normal 27 2 2" xfId="24676"/>
    <cellStyle name="Normal 27 3" xfId="1297"/>
    <cellStyle name="Normal 28" xfId="601"/>
    <cellStyle name="Normal 28 2" xfId="602"/>
    <cellStyle name="Normal 28 3" xfId="1779"/>
    <cellStyle name="Normal 28 4" xfId="1400"/>
    <cellStyle name="Normal 29" xfId="603"/>
    <cellStyle name="Normal 29 2" xfId="1780"/>
    <cellStyle name="Normal 29 2 2" xfId="2284"/>
    <cellStyle name="Normal 3" xfId="604"/>
    <cellStyle name="Normal 3 10" xfId="605"/>
    <cellStyle name="Normal 3 10 3" xfId="66"/>
    <cellStyle name="Normal 3 2" xfId="606"/>
    <cellStyle name="Normal 3 2 2" xfId="607"/>
    <cellStyle name="Normal 3 2 2 2" xfId="608"/>
    <cellStyle name="Normal 3 2 2 2 2" xfId="609"/>
    <cellStyle name="Normal 3 2 2 2 3" xfId="36"/>
    <cellStyle name="Normal 3 2 2 2 3 2" xfId="24677"/>
    <cellStyle name="Normal 3 2 2 2 4" xfId="17"/>
    <cellStyle name="Normal 3 2 2 2 5" xfId="610"/>
    <cellStyle name="Normal 3 2 2 2 6" xfId="115"/>
    <cellStyle name="Normal 3 2 2 2 7 2" xfId="41"/>
    <cellStyle name="Normal 3 2 2 3" xfId="611"/>
    <cellStyle name="Normal 3 2 2 4" xfId="1782"/>
    <cellStyle name="Normal 3 2 2 4 2" xfId="24678"/>
    <cellStyle name="Normal 3 2 2 5" xfId="1327"/>
    <cellStyle name="Normal 3 2 2 5 2" xfId="24679"/>
    <cellStyle name="Normal 3 2 3" xfId="612"/>
    <cellStyle name="Normal 3 2 3 2" xfId="613"/>
    <cellStyle name="Normal 3 2 4" xfId="614"/>
    <cellStyle name="Normal 3 2 4 2" xfId="615"/>
    <cellStyle name="Normal 3 2 5" xfId="616"/>
    <cellStyle name="Normal 3 2 5 2" xfId="3175"/>
    <cellStyle name="Normal 3 2 5 2 2" xfId="24680"/>
    <cellStyle name="Normal 3 2 6" xfId="1781"/>
    <cellStyle name="Normal 3 2 7" xfId="1401"/>
    <cellStyle name="Normal 3 3" xfId="617"/>
    <cellStyle name="Normal 3 3 2" xfId="618"/>
    <cellStyle name="Normal 3 3 3" xfId="1783"/>
    <cellStyle name="Normal 3 4" xfId="619"/>
    <cellStyle name="Normal 3 4 2" xfId="620"/>
    <cellStyle name="Normal 3 4 3" xfId="621"/>
    <cellStyle name="Normal 3 4 4" xfId="104"/>
    <cellStyle name="Normal 3 5" xfId="67"/>
    <cellStyle name="Normal 3 5 2" xfId="2270"/>
    <cellStyle name="Normal 3 5 2 2" xfId="26023"/>
    <cellStyle name="Normal 3_EE PASAR MENTIGI NUSA 2013NEW" xfId="622"/>
    <cellStyle name="Normal 30" xfId="623"/>
    <cellStyle name="Normal 30 2" xfId="24681"/>
    <cellStyle name="Normal 30 3" xfId="3173"/>
    <cellStyle name="Normal 31" xfId="1415"/>
    <cellStyle name="Normal 31 2" xfId="3182"/>
    <cellStyle name="Normal 31 2 2" xfId="26643"/>
    <cellStyle name="Normal 31 3" xfId="25422"/>
    <cellStyle name="Normal 32" xfId="1798"/>
    <cellStyle name="Normal 32 2" xfId="40"/>
    <cellStyle name="Normal 32 3" xfId="24682"/>
    <cellStyle name="Normal 32 4" xfId="25425"/>
    <cellStyle name="Normal 33" xfId="624"/>
    <cellStyle name="Normal 34" xfId="625"/>
    <cellStyle name="Normal 35" xfId="108"/>
    <cellStyle name="Normal 36" xfId="626"/>
    <cellStyle name="Normal 36 2" xfId="24683"/>
    <cellStyle name="Normal 37" xfId="1330"/>
    <cellStyle name="Normal 37 2" xfId="24684"/>
    <cellStyle name="Normal 37 3" xfId="25427"/>
    <cellStyle name="Normal 38" xfId="54"/>
    <cellStyle name="Normal 38 2" xfId="1413"/>
    <cellStyle name="Normal 38 3" xfId="25429"/>
    <cellStyle name="Normal 39" xfId="1802"/>
    <cellStyle name="Normal 39 2" xfId="24685"/>
    <cellStyle name="Normal 39 3" xfId="25783"/>
    <cellStyle name="Normal 4" xfId="68"/>
    <cellStyle name="Normal 4 2" xfId="627"/>
    <cellStyle name="Normal 4 2 2" xfId="628"/>
    <cellStyle name="Normal 4 2 2 2" xfId="69"/>
    <cellStyle name="Normal 4 2 2 3" xfId="629"/>
    <cellStyle name="Normal 4 2 2 4" xfId="1785"/>
    <cellStyle name="Normal 4 2 3" xfId="630"/>
    <cellStyle name="Normal 4 2 3 2" xfId="1786"/>
    <cellStyle name="Normal 4 2 3 3" xfId="1403"/>
    <cellStyle name="Normal 4 2 4" xfId="1784"/>
    <cellStyle name="Normal 4 2 4 2" xfId="24686"/>
    <cellStyle name="Normal 4 2 5" xfId="1402"/>
    <cellStyle name="Normal 4 28" xfId="70"/>
    <cellStyle name="Normal 4 29" xfId="2278"/>
    <cellStyle name="Normal 4 3" xfId="631"/>
    <cellStyle name="Normal 4 3 2" xfId="71"/>
    <cellStyle name="Normal 4 5" xfId="55"/>
    <cellStyle name="Normal 4 6" xfId="42"/>
    <cellStyle name="Normal 40" xfId="3166"/>
    <cellStyle name="Normal 40 2" xfId="24688"/>
    <cellStyle name="Normal 40 3" xfId="24687"/>
    <cellStyle name="Normal 40 4" xfId="26022"/>
    <cellStyle name="Normal 41" xfId="3167"/>
    <cellStyle name="Normal 41 2" xfId="8789"/>
    <cellStyle name="Normal 41 3" xfId="5984"/>
    <cellStyle name="Normal 41 3 2" xfId="26027"/>
    <cellStyle name="Normal 42" xfId="632"/>
    <cellStyle name="Normal 42 2" xfId="24689"/>
    <cellStyle name="Normal 43" xfId="24690"/>
    <cellStyle name="Normal 43 2" xfId="24691"/>
    <cellStyle name="Normal 43 3" xfId="26035"/>
    <cellStyle name="Normal 44" xfId="24692"/>
    <cellStyle name="Normal 44 2" xfId="24693"/>
    <cellStyle name="Normal 44 2 3" xfId="24694"/>
    <cellStyle name="Normal 44 2 3 2" xfId="24695"/>
    <cellStyle name="Normal 44 2 3 2 2" xfId="24696"/>
    <cellStyle name="Normal 44 2 3 3" xfId="24697"/>
    <cellStyle name="Normal 44 3" xfId="26038"/>
    <cellStyle name="Normal 45" xfId="24698"/>
    <cellStyle name="Normal 45 2" xfId="24699"/>
    <cellStyle name="Normal 45 3" xfId="26037"/>
    <cellStyle name="Normal 46" xfId="633"/>
    <cellStyle name="Normal 46 2" xfId="24700"/>
    <cellStyle name="Normal 47" xfId="24701"/>
    <cellStyle name="Normal 47 2" xfId="24702"/>
    <cellStyle name="Normal 47 3" xfId="26034"/>
    <cellStyle name="Normal 48" xfId="24703"/>
    <cellStyle name="Normal 48 2" xfId="24704"/>
    <cellStyle name="Normal 48 3" xfId="26041"/>
    <cellStyle name="Normal 49" xfId="634"/>
    <cellStyle name="Normal 49 2" xfId="24705"/>
    <cellStyle name="Normal 49 3" xfId="24706"/>
    <cellStyle name="Normal 5" xfId="635"/>
    <cellStyle name="Normal 5 2" xfId="636"/>
    <cellStyle name="Normal 5 2 2" xfId="637"/>
    <cellStyle name="Normal 5 2 2 2" xfId="1788"/>
    <cellStyle name="Normal 5 2 2 3" xfId="1406"/>
    <cellStyle name="Normal 5 2 3" xfId="1407"/>
    <cellStyle name="Normal 5 2 4" xfId="1408"/>
    <cellStyle name="Normal 5 2 5" xfId="1787"/>
    <cellStyle name="Normal 5 2 6" xfId="1405"/>
    <cellStyle name="Normal 5 3" xfId="638"/>
    <cellStyle name="Normal 5 3 2" xfId="112"/>
    <cellStyle name="Normal 5 3 3" xfId="1789"/>
    <cellStyle name="Normal 5 3 3 2" xfId="24707"/>
    <cellStyle name="Normal 5 3 4" xfId="1409"/>
    <cellStyle name="Normal 5 4" xfId="639"/>
    <cellStyle name="Normal 5 5" xfId="640"/>
    <cellStyle name="Normal 5 5 2" xfId="1790"/>
    <cellStyle name="Normal 5 6" xfId="1404"/>
    <cellStyle name="Normal 50" xfId="24708"/>
    <cellStyle name="Normal 50 2" xfId="24709"/>
    <cellStyle name="Normal 50 3" xfId="26042"/>
    <cellStyle name="Normal 51" xfId="24710"/>
    <cellStyle name="Normal 51 2" xfId="24711"/>
    <cellStyle name="Normal 51 3" xfId="26045"/>
    <cellStyle name="Normal 52" xfId="24712"/>
    <cellStyle name="Normal 52 2" xfId="24713"/>
    <cellStyle name="Normal 52 3" xfId="26044"/>
    <cellStyle name="Normal 53" xfId="641"/>
    <cellStyle name="Normal 53 2" xfId="24714"/>
    <cellStyle name="Normal 53 3" xfId="3169"/>
    <cellStyle name="Normal 54" xfId="642"/>
    <cellStyle name="Normal 54 2" xfId="24715"/>
    <cellStyle name="Normal 54 3" xfId="24716"/>
    <cellStyle name="Normal 55" xfId="643"/>
    <cellStyle name="Normal 55 2" xfId="24717"/>
    <cellStyle name="Normal 55 3" xfId="24718"/>
    <cellStyle name="Normal 56" xfId="24719"/>
    <cellStyle name="Normal 56 2" xfId="24720"/>
    <cellStyle name="Normal 56 3" xfId="26051"/>
    <cellStyle name="Normal 57" xfId="24721"/>
    <cellStyle name="Normal 57 2" xfId="24722"/>
    <cellStyle name="Normal 57 3" xfId="26053"/>
    <cellStyle name="Normal 58" xfId="24723"/>
    <cellStyle name="Normal 58 2" xfId="24724"/>
    <cellStyle name="Normal 59" xfId="24725"/>
    <cellStyle name="Normal 59 2" xfId="24726"/>
    <cellStyle name="Normal 6" xfId="100"/>
    <cellStyle name="Normal 6 2" xfId="645"/>
    <cellStyle name="Normal 6 2 2" xfId="1791"/>
    <cellStyle name="Normal 6 2 3" xfId="1411"/>
    <cellStyle name="Normal 6 3" xfId="646"/>
    <cellStyle name="Normal 6 3 2" xfId="1412"/>
    <cellStyle name="Normal 6 3 2 2" xfId="24727"/>
    <cellStyle name="Normal 6 4" xfId="644"/>
    <cellStyle name="Normal 6 4 2" xfId="1410"/>
    <cellStyle name="Normal 60" xfId="24728"/>
    <cellStyle name="Normal 60 2" xfId="24729"/>
    <cellStyle name="Normal 61" xfId="24730"/>
    <cellStyle name="Normal 61 2" xfId="24731"/>
    <cellStyle name="Normal 62" xfId="24732"/>
    <cellStyle name="Normal 62 2" xfId="24733"/>
    <cellStyle name="Normal 63" xfId="24734"/>
    <cellStyle name="Normal 63 2" xfId="24735"/>
    <cellStyle name="Normal 64" xfId="24736"/>
    <cellStyle name="Normal 64 2" xfId="24737"/>
    <cellStyle name="Normal 65" xfId="24738"/>
    <cellStyle name="Normal 65 2" xfId="24739"/>
    <cellStyle name="Normal 66" xfId="24740"/>
    <cellStyle name="Normal 66 2" xfId="24741"/>
    <cellStyle name="Normal 67" xfId="24742"/>
    <cellStyle name="Normal 67 2" xfId="24743"/>
    <cellStyle name="Normal 68" xfId="2239"/>
    <cellStyle name="Normal 68 2" xfId="24745"/>
    <cellStyle name="Normal 68 3" xfId="24744"/>
    <cellStyle name="Normal 69" xfId="24746"/>
    <cellStyle name="Normal 69 2" xfId="24747"/>
    <cellStyle name="Normal 7" xfId="647"/>
    <cellStyle name="Normal 7 2" xfId="648"/>
    <cellStyle name="Normal 7 3" xfId="649"/>
    <cellStyle name="Normal 7 4" xfId="650"/>
    <cellStyle name="Normal 7 5" xfId="24748"/>
    <cellStyle name="Normal 7 5 2" xfId="24749"/>
    <cellStyle name="Normal 7 5 2 2" xfId="24750"/>
    <cellStyle name="Normal 7 5 3" xfId="24751"/>
    <cellStyle name="Normal 70" xfId="24752"/>
    <cellStyle name="Normal 70 2" xfId="24753"/>
    <cellStyle name="Normal 71" xfId="24754"/>
    <cellStyle name="Normal 71 2" xfId="24755"/>
    <cellStyle name="Normal 72" xfId="24756"/>
    <cellStyle name="Normal 72 2" xfId="24757"/>
    <cellStyle name="Normal 73" xfId="24758"/>
    <cellStyle name="Normal 73 2" xfId="24759"/>
    <cellStyle name="Normal 74" xfId="24760"/>
    <cellStyle name="Normal 74 2" xfId="24761"/>
    <cellStyle name="Normal 75" xfId="24762"/>
    <cellStyle name="Normal 75 2" xfId="24763"/>
    <cellStyle name="Normal 76" xfId="24764"/>
    <cellStyle name="Normal 76 2" xfId="24765"/>
    <cellStyle name="Normal 77" xfId="24766"/>
    <cellStyle name="Normal 77 2" xfId="24767"/>
    <cellStyle name="Normal 78" xfId="24768"/>
    <cellStyle name="Normal 78 2" xfId="24769"/>
    <cellStyle name="Normal 79" xfId="651"/>
    <cellStyle name="Normal 79 2" xfId="24770"/>
    <cellStyle name="Normal 8" xfId="652"/>
    <cellStyle name="Normal 8 2" xfId="653"/>
    <cellStyle name="Normal 8 3" xfId="654"/>
    <cellStyle name="Normal 8 4" xfId="24771"/>
    <cellStyle name="Normal 8 5" xfId="24772"/>
    <cellStyle name="Normal 80" xfId="655"/>
    <cellStyle name="Normal 80 2" xfId="24773"/>
    <cellStyle name="Normal 81" xfId="656"/>
    <cellStyle name="Normal 81 2" xfId="24774"/>
    <cellStyle name="Normal 82" xfId="24775"/>
    <cellStyle name="Normal 82 2" xfId="24776"/>
    <cellStyle name="Normal 83" xfId="24777"/>
    <cellStyle name="Normal 83 2" xfId="24778"/>
    <cellStyle name="Normal 84" xfId="24779"/>
    <cellStyle name="Normal 84 2" xfId="24780"/>
    <cellStyle name="Normal 85" xfId="24781"/>
    <cellStyle name="Normal 85 2" xfId="24782"/>
    <cellStyle name="Normal 86" xfId="24783"/>
    <cellStyle name="Normal 86 2" xfId="24784"/>
    <cellStyle name="Normal 87" xfId="24785"/>
    <cellStyle name="Normal 87 2" xfId="24786"/>
    <cellStyle name="Normal 88" xfId="24787"/>
    <cellStyle name="Normal 88 2" xfId="24788"/>
    <cellStyle name="Normal 89" xfId="24789"/>
    <cellStyle name="Normal 89 2" xfId="24790"/>
    <cellStyle name="Normal 9" xfId="657"/>
    <cellStyle name="Normal 9 2" xfId="658"/>
    <cellStyle name="Normal 9 3" xfId="659"/>
    <cellStyle name="Normal 9 4" xfId="660"/>
    <cellStyle name="Normal 9 5" xfId="1792"/>
    <cellStyle name="Normal 90" xfId="24791"/>
    <cellStyle name="Normal 90 2" xfId="24792"/>
    <cellStyle name="Normal 91" xfId="24793"/>
    <cellStyle name="Normal 91 2" xfId="24794"/>
    <cellStyle name="Normal 92" xfId="24795"/>
    <cellStyle name="Normal 92 2" xfId="24796"/>
    <cellStyle name="Normal 93" xfId="661"/>
    <cellStyle name="Normal 93 2" xfId="662"/>
    <cellStyle name="Normal 94" xfId="663"/>
    <cellStyle name="Normal 94 2" xfId="24797"/>
    <cellStyle name="Normal 95" xfId="24798"/>
    <cellStyle name="Normal 95 2" xfId="24799"/>
    <cellStyle name="Normal 96" xfId="24800"/>
    <cellStyle name="Normal 96 2" xfId="24801"/>
    <cellStyle name="Normal 97" xfId="24802"/>
    <cellStyle name="Normal 97 2" xfId="24803"/>
    <cellStyle name="Normal 98" xfId="24804"/>
    <cellStyle name="Normal 98 2" xfId="24805"/>
    <cellStyle name="Normal 98 6" xfId="676"/>
    <cellStyle name="Normal 99" xfId="24806"/>
    <cellStyle name="Normal 99 2" xfId="24807"/>
    <cellStyle name="Normal_3-DIV3" xfId="72"/>
    <cellStyle name="Normal_ANALISA 2008 2" xfId="3177"/>
    <cellStyle name="Normal_Back Up Data Kavling 10" xfId="58060"/>
    <cellStyle name="Normal_Bq MEP Refurbishment(1) 2" xfId="58142"/>
    <cellStyle name="Normal_Rab Panti Sosial Batu(AM)" xfId="73"/>
    <cellStyle name="Normal_Sheet1 2 2" xfId="3171"/>
    <cellStyle name="Note 2" xfId="24808"/>
    <cellStyle name="Note 2 2" xfId="24809"/>
    <cellStyle name="Note 3" xfId="24810"/>
    <cellStyle name="Note 3 2" xfId="24811"/>
    <cellStyle name="Note 4" xfId="24812"/>
    <cellStyle name="Note 4 2" xfId="44220"/>
    <cellStyle name="Note 4 3" xfId="34534"/>
    <cellStyle name="Output 2" xfId="24813"/>
    <cellStyle name="Output 3" xfId="24814"/>
    <cellStyle name="Output 3 2" xfId="44221"/>
    <cellStyle name="Output 3 3" xfId="34535"/>
    <cellStyle name="Percent" xfId="78" builtinId="5"/>
    <cellStyle name="Percent 10 4" xfId="3174"/>
    <cellStyle name="Percent 12 2" xfId="665"/>
    <cellStyle name="Percent 2" xfId="666"/>
    <cellStyle name="Percent 2 2" xfId="667"/>
    <cellStyle name="Percent 2 3" xfId="1794"/>
    <cellStyle name="Percent 2 3 3" xfId="673"/>
    <cellStyle name="Percent 2 4" xfId="668"/>
    <cellStyle name="Percent 2 4 2" xfId="669"/>
    <cellStyle name="Percent 2 4 2 2" xfId="1795"/>
    <cellStyle name="Percent 2 4 3" xfId="670"/>
    <cellStyle name="Percent 2 4 3 2" xfId="1796"/>
    <cellStyle name="Percent 2 4 4" xfId="24815"/>
    <cellStyle name="Percent 2 4 4 2" xfId="24816"/>
    <cellStyle name="Percent 2 4 5" xfId="24817"/>
    <cellStyle name="Percent 2 4 6" xfId="24818"/>
    <cellStyle name="Percent 2 5" xfId="1414"/>
    <cellStyle name="Percent 28" xfId="145"/>
    <cellStyle name="Percent 28 4" xfId="3176"/>
    <cellStyle name="Percent 29" xfId="671"/>
    <cellStyle name="Percent 3" xfId="672"/>
    <cellStyle name="Percent 3 2" xfId="1793"/>
    <cellStyle name="Percent 3 2 2" xfId="2275"/>
    <cellStyle name="Percent 4" xfId="1801"/>
    <cellStyle name="sum" xfId="24819"/>
    <cellStyle name="Title 2" xfId="24820"/>
    <cellStyle name="Title 3" xfId="24821"/>
    <cellStyle name="Total 2" xfId="24822"/>
    <cellStyle name="Total 3" xfId="24823"/>
    <cellStyle name="Total 3 2" xfId="44222"/>
    <cellStyle name="Total 3 3" xfId="34536"/>
    <cellStyle name="Unit" xfId="24824"/>
    <cellStyle name="Warning Text 2" xfId="24825"/>
    <cellStyle name="Warning Text 3" xfId="24826"/>
  </cellStyles>
  <dxfs count="0"/>
  <tableStyles count="1" defaultTableStyle="TableStyleMedium2" defaultPivotStyle="PivotStyleLight16">
    <tableStyle name="MySqlDefault" pivot="0" count="0"/>
  </tableStyles>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914400</xdr:colOff>
      <xdr:row>65</xdr:row>
      <xdr:rowOff>161925</xdr:rowOff>
    </xdr:from>
    <xdr:to>
      <xdr:col>8</xdr:col>
      <xdr:colOff>334010</xdr:colOff>
      <xdr:row>73</xdr:row>
      <xdr:rowOff>41274</xdr:rowOff>
    </xdr:to>
    <xdr:pic>
      <xdr:nvPicPr>
        <xdr:cNvPr id="2" name="Picture 9">
          <a:extLst>
            <a:ext uri="{FF2B5EF4-FFF2-40B4-BE49-F238E27FC236}">
              <a16:creationId xmlns="" xmlns:a16="http://schemas.microsoft.com/office/drawing/2014/main" id="{8FABC2C2-0513-489E-8839-EA4F01453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16154400"/>
          <a:ext cx="2381885" cy="117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7307035</xdr:colOff>
      <xdr:row>427</xdr:row>
      <xdr:rowOff>81643</xdr:rowOff>
    </xdr:from>
    <xdr:to>
      <xdr:col>8</xdr:col>
      <xdr:colOff>1643388</xdr:colOff>
      <xdr:row>438</xdr:row>
      <xdr:rowOff>116861</xdr:rowOff>
    </xdr:to>
    <xdr:sp macro="" textlink="">
      <xdr:nvSpPr>
        <xdr:cNvPr id="2" name="Text Box 3">
          <a:extLst>
            <a:ext uri="{FF2B5EF4-FFF2-40B4-BE49-F238E27FC236}">
              <a16:creationId xmlns="" xmlns:a16="http://schemas.microsoft.com/office/drawing/2014/main" id="{70708996-C841-4824-B2D0-403B8105AF7C}"/>
            </a:ext>
          </a:extLst>
        </xdr:cNvPr>
        <xdr:cNvSpPr txBox="1">
          <a:spLocks noChangeArrowheads="1"/>
        </xdr:cNvSpPr>
      </xdr:nvSpPr>
      <xdr:spPr bwMode="auto">
        <a:xfrm>
          <a:off x="8939892" y="85493679"/>
          <a:ext cx="5058782" cy="2130718"/>
        </a:xfrm>
        <a:prstGeom prst="rect">
          <a:avLst/>
        </a:prstGeom>
        <a:noFill/>
        <a:ln>
          <a:noFill/>
        </a:ln>
      </xdr:spPr>
      <xdr:txBody>
        <a:bodyPr vertOverflow="clip" wrap="square" lIns="91440" tIns="45720" rIns="91440" bIns="45720" anchor="t" upright="1"/>
        <a:lstStyle/>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JIMBARAN, ... AGUSTUS 2025</a:t>
          </a:r>
        </a:p>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NAMA PERUSAHAAN</a:t>
          </a:r>
        </a:p>
        <a:p>
          <a:pPr algn="ctr"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 </a:t>
          </a: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ctr" rtl="0">
            <a:defRPr sz="1000"/>
          </a:pPr>
          <a:r>
            <a:rPr lang="en-ID" sz="1200" b="1" i="0" u="sng" strike="noStrike" baseline="0">
              <a:solidFill>
                <a:sysClr val="windowText" lastClr="000000"/>
              </a:solidFill>
              <a:latin typeface="Arial Narrow" panose="020B0606020202030204" pitchFamily="34" charset="0"/>
              <a:cs typeface="Times New Roman" panose="02020603050405020304" pitchFamily="18" charset="0"/>
            </a:rPr>
            <a:t>NAMA DIREKTUR</a:t>
          </a:r>
        </a:p>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Direktur</a:t>
          </a:r>
        </a:p>
        <a:p>
          <a:pPr algn="ctr"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27</xdr:row>
      <xdr:rowOff>152400</xdr:rowOff>
    </xdr:from>
    <xdr:to>
      <xdr:col>8</xdr:col>
      <xdr:colOff>10532</xdr:colOff>
      <xdr:row>38</xdr:row>
      <xdr:rowOff>159043</xdr:rowOff>
    </xdr:to>
    <xdr:sp macro="" textlink="">
      <xdr:nvSpPr>
        <xdr:cNvPr id="4" name="Text Box 3">
          <a:extLst>
            <a:ext uri="{FF2B5EF4-FFF2-40B4-BE49-F238E27FC236}">
              <a16:creationId xmlns="" xmlns:a16="http://schemas.microsoft.com/office/drawing/2014/main" id="{70708996-C841-4824-B2D0-403B8105AF7C}"/>
            </a:ext>
          </a:extLst>
        </xdr:cNvPr>
        <xdr:cNvSpPr txBox="1">
          <a:spLocks noChangeArrowheads="1"/>
        </xdr:cNvSpPr>
      </xdr:nvSpPr>
      <xdr:spPr bwMode="auto">
        <a:xfrm>
          <a:off x="2952750" y="5229225"/>
          <a:ext cx="5058782" cy="2130718"/>
        </a:xfrm>
        <a:prstGeom prst="rect">
          <a:avLst/>
        </a:prstGeom>
        <a:noFill/>
        <a:ln>
          <a:noFill/>
        </a:ln>
      </xdr:spPr>
      <xdr:txBody>
        <a:bodyPr vertOverflow="clip" wrap="square" lIns="91440" tIns="45720" rIns="91440" bIns="45720" anchor="t" upright="1"/>
        <a:lstStyle/>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JIMBARAN, ... AGUSTUS 2025</a:t>
          </a:r>
        </a:p>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NAMA PERUSAHAAN</a:t>
          </a:r>
        </a:p>
        <a:p>
          <a:pPr algn="ctr"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 </a:t>
          </a: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ctr" rtl="0">
            <a:defRPr sz="1000"/>
          </a:pPr>
          <a:r>
            <a:rPr lang="en-ID" sz="1200" b="1" i="0" u="sng" strike="noStrike" baseline="0">
              <a:solidFill>
                <a:sysClr val="windowText" lastClr="000000"/>
              </a:solidFill>
              <a:latin typeface="Arial Narrow" panose="020B0606020202030204" pitchFamily="34" charset="0"/>
              <a:cs typeface="Times New Roman" panose="02020603050405020304" pitchFamily="18" charset="0"/>
            </a:rPr>
            <a:t>NAMA DIREKTUR</a:t>
          </a:r>
        </a:p>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Direktur</a:t>
          </a:r>
        </a:p>
        <a:p>
          <a:pPr algn="ctr"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dung2023/BANK%20BPD%20BATURITI%20(PENATAAN)/RAB/FINAL/RAB%20DRC%20BATURITI%20MASTER%20alt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station/2016%2520Pekerjaan%2520Perencanaan%2520Polsek%2520Petang/revisi/TENDER%2520ULANG/USAHA-KOTA2006/14%2520OE%2520PLP-2006-Selesa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orkstation/2016%2520Pekerjaan%2520Perencanaan%2520Polsek%2520Petang/revisi/DOCUME~1/ISHAK/LOCALS~1/Temp/Rar$DI00.234/OE%2520Pemagaran%2520Kantor%2520Tempat%2520Kerja%2520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OOF"/>
      <sheetName val="KOLOM"/>
      <sheetName val="BALOK"/>
      <sheetName val="BACKUP SATPAM"/>
      <sheetName val="BACKUP PENATAAN HALAMAN"/>
      <sheetName val="REKAB (TTD)"/>
      <sheetName val="REKAB tanpa (TTD)"/>
      <sheetName val="RAB"/>
      <sheetName val="Rekap analisa"/>
      <sheetName val="Analisa"/>
      <sheetName val="Bahan"/>
      <sheetName val="Upah"/>
      <sheetName val="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amp;"/>
      <sheetName val="rekap-ans"/>
      <sheetName val="ANBOW-2006"/>
      <sheetName val="U&amp;B-BOW"/>
      <sheetName val="ANLBOR-2006"/>
      <sheetName val="@"/>
      <sheetName val="T"/>
      <sheetName val="#REF"/>
    </sheetNames>
    <sheetDataSet>
      <sheetData sheetId="0"/>
      <sheetData sheetId="1"/>
      <sheetData sheetId="2"/>
      <sheetData sheetId="3"/>
      <sheetData sheetId="4"/>
      <sheetData sheetId="5"/>
      <sheetData sheetId="6"/>
      <sheetData sheetId="7">
        <row r="1">
          <cell r="B1" t="str">
            <v>RENCANA  ANGGARAN  BIAYA</v>
          </cell>
        </row>
        <row r="2">
          <cell r="B2" t="str">
            <v>OWNER'S ESTIMATE</v>
          </cell>
        </row>
        <row r="4">
          <cell r="B4" t="str">
            <v>Kode Paket</v>
          </cell>
          <cell r="E4" t="str">
            <v>:</v>
          </cell>
          <cell r="F4" t="str">
            <v>C.7</v>
          </cell>
        </row>
        <row r="5">
          <cell r="B5" t="str">
            <v>Kegiatan</v>
          </cell>
          <cell r="E5" t="str">
            <v>:</v>
          </cell>
          <cell r="F5" t="str">
            <v>Penyehatan Lingkungan Permukiman (PLP)</v>
          </cell>
        </row>
        <row r="6">
          <cell r="B6" t="str">
            <v>Pekerjaan</v>
          </cell>
          <cell r="E6" t="str">
            <v>:</v>
          </cell>
          <cell r="F6" t="str">
            <v>Pembuatan Talud Anak Sungai Marwan Kelurahan Sukajawa</v>
          </cell>
        </row>
        <row r="7">
          <cell r="B7" t="str">
            <v>Lokasi</v>
          </cell>
          <cell r="E7" t="str">
            <v>:</v>
          </cell>
          <cell r="F7" t="str">
            <v>Kelurahan Sukajawa</v>
          </cell>
        </row>
        <row r="8">
          <cell r="B8" t="str">
            <v>Panjanga Rencana</v>
          </cell>
          <cell r="E8" t="str">
            <v>:</v>
          </cell>
          <cell r="F8">
            <v>40</v>
          </cell>
          <cell r="G8" t="str">
            <v>Meter</v>
          </cell>
        </row>
        <row r="9">
          <cell r="B9" t="str">
            <v>Panjang Realisasi</v>
          </cell>
          <cell r="E9" t="str">
            <v>:</v>
          </cell>
          <cell r="F9">
            <v>33</v>
          </cell>
          <cell r="G9" t="str">
            <v>Meter</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pengkuran ulang</v>
          </cell>
          <cell r="H15" t="str">
            <v>Dihitung</v>
          </cell>
          <cell r="I15">
            <v>1</v>
          </cell>
          <cell r="J15" t="str">
            <v>Ls</v>
          </cell>
          <cell r="K15">
            <v>13200</v>
          </cell>
          <cell r="L15">
            <v>13200</v>
          </cell>
        </row>
        <row r="16">
          <cell r="B16">
            <v>2</v>
          </cell>
          <cell r="D16" t="str">
            <v>Pasang papan nama proyek</v>
          </cell>
          <cell r="H16" t="str">
            <v>Dihitung</v>
          </cell>
          <cell r="I16">
            <v>1</v>
          </cell>
          <cell r="J16" t="str">
            <v>Ls</v>
          </cell>
          <cell r="K16">
            <v>250000</v>
          </cell>
          <cell r="L16">
            <v>250000</v>
          </cell>
        </row>
        <row r="17">
          <cell r="B17">
            <v>3</v>
          </cell>
          <cell r="D17" t="str">
            <v>Penyediaan obat-obatan P3K</v>
          </cell>
          <cell r="H17" t="str">
            <v>Dihitung</v>
          </cell>
          <cell r="I17">
            <v>1</v>
          </cell>
          <cell r="J17" t="str">
            <v>Ls</v>
          </cell>
          <cell r="K17">
            <v>200000</v>
          </cell>
          <cell r="L17">
            <v>200000</v>
          </cell>
        </row>
        <row r="18">
          <cell r="B18">
            <v>4</v>
          </cell>
          <cell r="D18" t="str">
            <v>Dokumentasi 0 %, 50 %, dan 100 %</v>
          </cell>
          <cell r="H18" t="str">
            <v>Dihitung</v>
          </cell>
          <cell r="I18">
            <v>1</v>
          </cell>
          <cell r="J18" t="str">
            <v>Ls</v>
          </cell>
          <cell r="K18">
            <v>85000</v>
          </cell>
          <cell r="L18">
            <v>85000</v>
          </cell>
        </row>
        <row r="19">
          <cell r="B19">
            <v>5</v>
          </cell>
          <cell r="D19" t="str">
            <v>Mobilisasi dan demobilisasi</v>
          </cell>
          <cell r="H19" t="str">
            <v>Dihitung</v>
          </cell>
          <cell r="I19">
            <v>1</v>
          </cell>
          <cell r="J19" t="str">
            <v>Ls</v>
          </cell>
          <cell r="K19">
            <v>3914000</v>
          </cell>
          <cell r="L19">
            <v>3914000</v>
          </cell>
        </row>
        <row r="20">
          <cell r="D20" t="str">
            <v>SUB TOTAL   I</v>
          </cell>
          <cell r="L20">
            <v>4462200</v>
          </cell>
        </row>
        <row r="21">
          <cell r="B21" t="str">
            <v>II</v>
          </cell>
          <cell r="D21" t="str">
            <v>PEKERJAAN TALUD</v>
          </cell>
        </row>
        <row r="22">
          <cell r="B22">
            <v>1</v>
          </cell>
          <cell r="D22" t="str">
            <v>Galian tanah cadas</v>
          </cell>
          <cell r="H22" t="str">
            <v>A.5</v>
          </cell>
          <cell r="I22">
            <v>31.184999999999999</v>
          </cell>
          <cell r="J22" t="str">
            <v>M3</v>
          </cell>
          <cell r="K22">
            <v>52706</v>
          </cell>
          <cell r="L22">
            <v>1643636.61</v>
          </cell>
        </row>
        <row r="23">
          <cell r="B23">
            <v>2</v>
          </cell>
          <cell r="D23" t="str">
            <v>Pasang pipa PVC dia 1 " (wall drain) 1 M2 = 2 unit @ 80 cm</v>
          </cell>
          <cell r="I23">
            <v>13</v>
          </cell>
          <cell r="J23" t="str">
            <v>Btg</v>
          </cell>
          <cell r="K23">
            <v>16050</v>
          </cell>
          <cell r="L23">
            <v>208650</v>
          </cell>
        </row>
        <row r="24">
          <cell r="B24">
            <v>3</v>
          </cell>
          <cell r="D24" t="str">
            <v>Plesteran ban (bagian atas talud)</v>
          </cell>
          <cell r="H24" t="str">
            <v>G.50q+G.48</v>
          </cell>
          <cell r="I24">
            <v>13.2</v>
          </cell>
          <cell r="J24" t="str">
            <v>M2</v>
          </cell>
          <cell r="K24">
            <v>19133.61</v>
          </cell>
          <cell r="L24">
            <v>252563.65</v>
          </cell>
        </row>
        <row r="25">
          <cell r="B25">
            <v>4</v>
          </cell>
          <cell r="D25" t="str">
            <v>Pasang batu belah adk 1 : 4.</v>
          </cell>
          <cell r="H25" t="str">
            <v>G.32h+G.26(a)</v>
          </cell>
          <cell r="I25">
            <v>27.795000000000002</v>
          </cell>
          <cell r="J25" t="str">
            <v>M3</v>
          </cell>
          <cell r="K25">
            <v>527127.02</v>
          </cell>
          <cell r="L25">
            <v>14651495.52</v>
          </cell>
        </row>
        <row r="26">
          <cell r="D26" t="str">
            <v>SUB TOTAL   II</v>
          </cell>
          <cell r="L26">
            <v>16756345.779999999</v>
          </cell>
        </row>
        <row r="27">
          <cell r="B27" t="str">
            <v>III</v>
          </cell>
          <cell r="D27" t="str">
            <v>PEKERJAAN LAIN-LAIN</v>
          </cell>
        </row>
        <row r="28">
          <cell r="B28">
            <v>1</v>
          </cell>
          <cell r="C28">
            <v>1</v>
          </cell>
          <cell r="D28" t="str">
            <v>Finishing Proyek</v>
          </cell>
          <cell r="H28" t="str">
            <v>-</v>
          </cell>
          <cell r="I28">
            <v>1</v>
          </cell>
          <cell r="J28" t="str">
            <v>Ls</v>
          </cell>
          <cell r="K28">
            <v>600000</v>
          </cell>
          <cell r="L28">
            <v>600000</v>
          </cell>
        </row>
        <row r="29">
          <cell r="D29" t="str">
            <v>SUB TOTAL   III</v>
          </cell>
          <cell r="L29">
            <v>600000</v>
          </cell>
        </row>
        <row r="30">
          <cell r="B30" t="str">
            <v>A</v>
          </cell>
          <cell r="D30" t="str">
            <v>JUMLAH</v>
          </cell>
          <cell r="L30">
            <v>21818545.780000001</v>
          </cell>
        </row>
        <row r="31">
          <cell r="B31" t="str">
            <v>B</v>
          </cell>
          <cell r="D31" t="str">
            <v>PPN 10% x A</v>
          </cell>
          <cell r="L31">
            <v>2181854.58</v>
          </cell>
        </row>
        <row r="32">
          <cell r="B32" t="str">
            <v>C</v>
          </cell>
          <cell r="D32" t="str">
            <v>JUMLAH  (A+B)</v>
          </cell>
          <cell r="L32">
            <v>24000400.359999999</v>
          </cell>
        </row>
        <row r="33">
          <cell r="B33" t="str">
            <v>D</v>
          </cell>
          <cell r="D33" t="str">
            <v>JUMLAH DIBULATKAN</v>
          </cell>
          <cell r="L33">
            <v>24000000</v>
          </cell>
        </row>
        <row r="34">
          <cell r="N34" t="str">
            <v>REKAPITULASI RENCANA ANGGARAN BIAYA</v>
          </cell>
        </row>
        <row r="35">
          <cell r="N35" t="str">
            <v>OWNER'S ESTIMATE</v>
          </cell>
        </row>
        <row r="37">
          <cell r="N37" t="str">
            <v>Kode Paket</v>
          </cell>
          <cell r="P37" t="str">
            <v>:</v>
          </cell>
          <cell r="Q37" t="str">
            <v>C.7</v>
          </cell>
        </row>
        <row r="38">
          <cell r="N38" t="str">
            <v>Kegiatan</v>
          </cell>
          <cell r="P38" t="str">
            <v>:</v>
          </cell>
          <cell r="Q38" t="str">
            <v>Penyehatan Lingkungan Permukiman (PLP)</v>
          </cell>
        </row>
        <row r="39">
          <cell r="N39" t="str">
            <v>Pekerjaan</v>
          </cell>
          <cell r="Q39" t="str">
            <v>Pembuatan Talud Anak Sungai Marwan Kelurahan Sukajawa</v>
          </cell>
        </row>
        <row r="40">
          <cell r="N40" t="str">
            <v>Lokasi</v>
          </cell>
          <cell r="Q40" t="str">
            <v>Kelurahan Sukajawa</v>
          </cell>
        </row>
        <row r="41">
          <cell r="N41" t="str">
            <v>Panjanga Rencana</v>
          </cell>
          <cell r="Q41">
            <v>40</v>
          </cell>
          <cell r="R41" t="str">
            <v>Meter</v>
          </cell>
        </row>
        <row r="42">
          <cell r="N42" t="str">
            <v>Panjang Realisasi</v>
          </cell>
          <cell r="P42" t="str">
            <v>:</v>
          </cell>
          <cell r="Q42">
            <v>33</v>
          </cell>
          <cell r="R42" t="str">
            <v>Meter</v>
          </cell>
        </row>
        <row r="43">
          <cell r="N43" t="str">
            <v>Tahun Anggaran</v>
          </cell>
          <cell r="P43" t="str">
            <v>:</v>
          </cell>
          <cell r="Q43" t="str">
            <v>2006</v>
          </cell>
        </row>
        <row r="45">
          <cell r="N45" t="str">
            <v>NO.</v>
          </cell>
          <cell r="P45" t="str">
            <v>URAIAN  PEKERJAAN</v>
          </cell>
          <cell r="V45" t="str">
            <v>TOTAL</v>
          </cell>
        </row>
        <row r="46">
          <cell r="V46" t="str">
            <v>HARGA</v>
          </cell>
        </row>
        <row r="47">
          <cell r="V47" t="str">
            <v>(Rp)</v>
          </cell>
        </row>
        <row r="48">
          <cell r="N48" t="str">
            <v>I</v>
          </cell>
          <cell r="Q48" t="str">
            <v>PEKERJAAN PERSIAPAN</v>
          </cell>
          <cell r="V48">
            <v>4462200</v>
          </cell>
        </row>
        <row r="49">
          <cell r="N49" t="str">
            <v>II</v>
          </cell>
          <cell r="Q49" t="str">
            <v>PEKERJAAN TALUD</v>
          </cell>
          <cell r="V49">
            <v>16756345.779999999</v>
          </cell>
        </row>
        <row r="50">
          <cell r="N50" t="str">
            <v>III</v>
          </cell>
          <cell r="Q50" t="str">
            <v>PEKERJAAN LAIN-LAIN</v>
          </cell>
          <cell r="V50">
            <v>600000</v>
          </cell>
        </row>
        <row r="51">
          <cell r="Q51" t="str">
            <v>JUMLAH ( I  s/d.  III)</v>
          </cell>
          <cell r="V51">
            <v>21818545.780000001</v>
          </cell>
        </row>
        <row r="52">
          <cell r="Q52" t="str">
            <v>PPN 10%</v>
          </cell>
          <cell r="V52">
            <v>2181854.58</v>
          </cell>
        </row>
        <row r="53">
          <cell r="Q53" t="str">
            <v>TOTAL</v>
          </cell>
          <cell r="V53">
            <v>24000400.359999999</v>
          </cell>
        </row>
        <row r="54">
          <cell r="Q54" t="str">
            <v>DIBULATKAN</v>
          </cell>
          <cell r="V54">
            <v>24000000</v>
          </cell>
        </row>
        <row r="56">
          <cell r="O56" t="str">
            <v>Terbilang</v>
          </cell>
          <cell r="P56" t="str">
            <v>:</v>
          </cell>
          <cell r="Q56" t="str">
            <v>Dua Puluh Empat Juta Rupiah</v>
          </cell>
        </row>
        <row r="59">
          <cell r="S59" t="str">
            <v>Bandar Lampung,  ...................... 2006</v>
          </cell>
        </row>
        <row r="60">
          <cell r="N60" t="str">
            <v>MENGETAHUI :</v>
          </cell>
        </row>
        <row r="61">
          <cell r="N61" t="str">
            <v>PEJABAT PEMBUAT KOMITMEN/ PEMIMPIN KEGIATAN</v>
          </cell>
          <cell r="S61" t="str">
            <v>PANITIA PENGADAAN JASA KONSTRUKSI</v>
          </cell>
        </row>
        <row r="62">
          <cell r="S62" t="str">
            <v>Ketua</v>
          </cell>
        </row>
        <row r="67">
          <cell r="N67" t="str">
            <v>Hi.NURBUANA,ST</v>
          </cell>
          <cell r="S67" t="str">
            <v>FAISOL MUCHTAR,ST</v>
          </cell>
        </row>
        <row r="68">
          <cell r="N68" t="str">
            <v>NIP.460021600</v>
          </cell>
          <cell r="S68" t="str">
            <v>NIP. 460 021 411</v>
          </cell>
        </row>
      </sheetData>
      <sheetData sheetId="8"/>
      <sheetData sheetId="9">
        <row r="1">
          <cell r="B1" t="str">
            <v>RENCANA  ANGGARAN  BIAYA</v>
          </cell>
        </row>
        <row r="2">
          <cell r="B2" t="str">
            <v>OWNER'S ESTIMATE</v>
          </cell>
        </row>
        <row r="4">
          <cell r="B4" t="str">
            <v>Kode Paket</v>
          </cell>
          <cell r="E4" t="str">
            <v>:</v>
          </cell>
          <cell r="F4" t="str">
            <v>C.9</v>
          </cell>
        </row>
        <row r="5">
          <cell r="B5" t="str">
            <v>Kegiatan</v>
          </cell>
          <cell r="E5" t="str">
            <v>:</v>
          </cell>
          <cell r="F5" t="str">
            <v>Penyehatan Lingkungan Permukiman (PLP)</v>
          </cell>
        </row>
        <row r="6">
          <cell r="B6" t="str">
            <v>Pekerjaan</v>
          </cell>
          <cell r="E6" t="str">
            <v>:</v>
          </cell>
          <cell r="F6" t="str">
            <v>Pembuatan Saluran Drainase Jalan Al-Barokah, dan sekitarnya Kelurahan Way Dady</v>
          </cell>
        </row>
        <row r="7">
          <cell r="B7" t="str">
            <v>Lokasi</v>
          </cell>
          <cell r="E7" t="str">
            <v>:</v>
          </cell>
          <cell r="F7" t="str">
            <v>Kelurahan Way Dadi</v>
          </cell>
        </row>
        <row r="8">
          <cell r="B8" t="str">
            <v>Panjanga Rencana</v>
          </cell>
          <cell r="E8" t="str">
            <v>:</v>
          </cell>
          <cell r="F8">
            <v>750</v>
          </cell>
          <cell r="G8" t="str">
            <v>Meter</v>
          </cell>
        </row>
        <row r="9">
          <cell r="B9" t="str">
            <v>Panjang Realisasi</v>
          </cell>
          <cell r="E9" t="str">
            <v>:</v>
          </cell>
          <cell r="F9">
            <v>795</v>
          </cell>
          <cell r="G9" t="str">
            <v>Mter</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pengukuran ulang</v>
          </cell>
          <cell r="H15" t="str">
            <v>Ls</v>
          </cell>
          <cell r="I15">
            <v>1</v>
          </cell>
          <cell r="K15">
            <v>318000</v>
          </cell>
          <cell r="L15">
            <v>318000</v>
          </cell>
        </row>
        <row r="16">
          <cell r="B16">
            <v>2</v>
          </cell>
          <cell r="D16" t="str">
            <v>Dokumentasi 0 %, 50 % dan 100 %</v>
          </cell>
          <cell r="H16" t="str">
            <v>Ls</v>
          </cell>
          <cell r="I16">
            <v>1</v>
          </cell>
          <cell r="K16">
            <v>79500</v>
          </cell>
          <cell r="L16">
            <v>79500</v>
          </cell>
        </row>
        <row r="17">
          <cell r="B17">
            <v>3</v>
          </cell>
          <cell r="D17" t="str">
            <v>Pasang papan nama proyek</v>
          </cell>
          <cell r="H17" t="str">
            <v>Ls</v>
          </cell>
          <cell r="I17">
            <v>1</v>
          </cell>
          <cell r="K17">
            <v>250000</v>
          </cell>
          <cell r="L17">
            <v>250000</v>
          </cell>
        </row>
        <row r="18">
          <cell r="B18">
            <v>4</v>
          </cell>
          <cell r="D18" t="str">
            <v>Penyediaan obat-obatan P3K</v>
          </cell>
          <cell r="H18" t="str">
            <v>Ls</v>
          </cell>
          <cell r="I18">
            <v>1</v>
          </cell>
          <cell r="K18">
            <v>200000</v>
          </cell>
          <cell r="L18">
            <v>200000</v>
          </cell>
        </row>
        <row r="19">
          <cell r="B19">
            <v>5</v>
          </cell>
          <cell r="D19" t="str">
            <v>Mobilisasi dan demobilisasi</v>
          </cell>
          <cell r="H19" t="str">
            <v>Ls</v>
          </cell>
          <cell r="I19">
            <v>1</v>
          </cell>
          <cell r="K19">
            <v>1000000</v>
          </cell>
          <cell r="L19">
            <v>1000000</v>
          </cell>
        </row>
        <row r="20">
          <cell r="D20" t="str">
            <v>SUB TOTAL   I</v>
          </cell>
          <cell r="L20">
            <v>1847500</v>
          </cell>
        </row>
        <row r="21">
          <cell r="B21" t="str">
            <v>II</v>
          </cell>
          <cell r="D21" t="str">
            <v>PEKERJAAN TANAH</v>
          </cell>
        </row>
        <row r="22">
          <cell r="B22">
            <v>1</v>
          </cell>
          <cell r="D22" t="str">
            <v>Galian tanah untuk siring</v>
          </cell>
          <cell r="H22" t="str">
            <v>A.1</v>
          </cell>
          <cell r="I22">
            <v>604.59</v>
          </cell>
          <cell r="J22" t="str">
            <v>M3</v>
          </cell>
          <cell r="K22">
            <v>19775</v>
          </cell>
          <cell r="L22">
            <v>11955767.25</v>
          </cell>
        </row>
        <row r="23">
          <cell r="B23">
            <v>2</v>
          </cell>
          <cell r="D23" t="str">
            <v>Pembuangan ex galian tanah</v>
          </cell>
          <cell r="H23" t="str">
            <v>A.6</v>
          </cell>
          <cell r="I23">
            <v>604.59</v>
          </cell>
          <cell r="J23" t="str">
            <v>M3</v>
          </cell>
          <cell r="K23">
            <v>8660</v>
          </cell>
          <cell r="L23">
            <v>5235749.4000000004</v>
          </cell>
        </row>
        <row r="24">
          <cell r="D24" t="str">
            <v>SUB TOTAL   II</v>
          </cell>
          <cell r="L24">
            <v>17191516.649999999</v>
          </cell>
        </row>
        <row r="25">
          <cell r="B25" t="str">
            <v>III</v>
          </cell>
          <cell r="D25" t="str">
            <v>PEKERJAAN BATU DAN BETON</v>
          </cell>
        </row>
        <row r="26">
          <cell r="B26">
            <v>1</v>
          </cell>
          <cell r="D26" t="str">
            <v>Pasang batu belah adk 1 : 4.</v>
          </cell>
          <cell r="H26" t="str">
            <v>G.32h+G.26(a)</v>
          </cell>
          <cell r="I26">
            <v>370.14</v>
          </cell>
          <cell r="J26" t="str">
            <v>M3</v>
          </cell>
          <cell r="K26">
            <v>527127.02</v>
          </cell>
          <cell r="L26">
            <v>195110795.18000001</v>
          </cell>
        </row>
        <row r="27">
          <cell r="B27">
            <v>2</v>
          </cell>
          <cell r="D27" t="str">
            <v>Plesteran dinding dan lantai siring adk.1:4</v>
          </cell>
          <cell r="H27" t="str">
            <v>G.50q+G.48</v>
          </cell>
          <cell r="I27">
            <v>1817.7</v>
          </cell>
          <cell r="J27" t="str">
            <v>M2</v>
          </cell>
          <cell r="K27">
            <v>19133.61</v>
          </cell>
          <cell r="L27">
            <v>34779162.899999999</v>
          </cell>
        </row>
        <row r="28">
          <cell r="D28" t="str">
            <v>SUB TOTAL   III</v>
          </cell>
          <cell r="L28">
            <v>229889958.08000001</v>
          </cell>
        </row>
        <row r="29">
          <cell r="B29" t="str">
            <v>IV</v>
          </cell>
          <cell r="D29" t="str">
            <v>PEKERJAAN GORONG-GORONG PLAT 0.6 X 0.6 X 6 M 3 UNIT</v>
          </cell>
        </row>
        <row r="30">
          <cell r="B30">
            <v>1</v>
          </cell>
          <cell r="D30" t="str">
            <v>Galian tanah</v>
          </cell>
          <cell r="H30" t="str">
            <v>A.1</v>
          </cell>
          <cell r="I30">
            <v>30.96</v>
          </cell>
          <cell r="J30" t="str">
            <v>M3</v>
          </cell>
          <cell r="K30">
            <v>19775</v>
          </cell>
          <cell r="L30">
            <v>612234</v>
          </cell>
        </row>
        <row r="31">
          <cell r="B31">
            <v>2</v>
          </cell>
          <cell r="D31" t="str">
            <v>Urugan tanah bekas galian dan dipadatkan</v>
          </cell>
          <cell r="H31" t="str">
            <v>A.7.2</v>
          </cell>
          <cell r="I31">
            <v>2.88</v>
          </cell>
          <cell r="J31" t="str">
            <v>M3</v>
          </cell>
          <cell r="K31">
            <v>123146</v>
          </cell>
          <cell r="L31">
            <v>354660.48</v>
          </cell>
        </row>
        <row r="32">
          <cell r="B32">
            <v>3</v>
          </cell>
          <cell r="D32" t="str">
            <v>Pasang batu belah adk 1 : 4.</v>
          </cell>
          <cell r="H32" t="str">
            <v>G.32h+G.26(a)</v>
          </cell>
          <cell r="I32">
            <v>18</v>
          </cell>
          <cell r="J32" t="str">
            <v>M3</v>
          </cell>
          <cell r="K32">
            <v>527127.02</v>
          </cell>
          <cell r="L32">
            <v>9488286.3599999994</v>
          </cell>
        </row>
        <row r="33">
          <cell r="B33">
            <v>4</v>
          </cell>
          <cell r="D33" t="str">
            <v>Pasang Beton bertulang. Plat K 225</v>
          </cell>
          <cell r="H33" t="str">
            <v>G.41+3/4 I.2(b)+F.8</v>
          </cell>
          <cell r="I33">
            <v>3.6</v>
          </cell>
          <cell r="J33" t="str">
            <v>M3</v>
          </cell>
          <cell r="K33">
            <v>3348157.78</v>
          </cell>
          <cell r="L33">
            <v>12053368.01</v>
          </cell>
        </row>
        <row r="34">
          <cell r="B34">
            <v>5</v>
          </cell>
          <cell r="D34" t="str">
            <v>Plesteran dinding dan lantai gorong-gorong adk.1:4</v>
          </cell>
          <cell r="H34" t="str">
            <v>G.50q+G.48</v>
          </cell>
          <cell r="I34">
            <v>35.28</v>
          </cell>
          <cell r="J34" t="str">
            <v>M2</v>
          </cell>
          <cell r="K34">
            <v>19133.61</v>
          </cell>
          <cell r="L34">
            <v>675033.76</v>
          </cell>
        </row>
        <row r="35">
          <cell r="D35" t="str">
            <v>SUB TOTAL   IV</v>
          </cell>
          <cell r="L35">
            <v>23183582.610000003</v>
          </cell>
        </row>
        <row r="36">
          <cell r="B36" t="str">
            <v>V</v>
          </cell>
          <cell r="D36" t="str">
            <v>PEKERJAAN LAIN-LAIN</v>
          </cell>
        </row>
        <row r="37">
          <cell r="B37">
            <v>1</v>
          </cell>
          <cell r="C37">
            <v>1</v>
          </cell>
          <cell r="D37" t="str">
            <v>Finishing Proyek</v>
          </cell>
          <cell r="H37" t="str">
            <v>-</v>
          </cell>
          <cell r="I37">
            <v>1</v>
          </cell>
          <cell r="J37" t="str">
            <v>Ls</v>
          </cell>
          <cell r="K37">
            <v>615000</v>
          </cell>
          <cell r="L37">
            <v>615000</v>
          </cell>
        </row>
        <row r="38">
          <cell r="D38" t="str">
            <v>SUB TOTAL   V</v>
          </cell>
          <cell r="L38">
            <v>615000</v>
          </cell>
        </row>
        <row r="39">
          <cell r="B39" t="str">
            <v>A</v>
          </cell>
          <cell r="D39" t="str">
            <v>JUMLAH</v>
          </cell>
          <cell r="L39">
            <v>272727557.34000003</v>
          </cell>
        </row>
        <row r="40">
          <cell r="B40" t="str">
            <v>B</v>
          </cell>
          <cell r="D40" t="str">
            <v>PPN 10% x A</v>
          </cell>
          <cell r="L40">
            <v>27272755.73</v>
          </cell>
        </row>
        <row r="41">
          <cell r="B41" t="str">
            <v>C</v>
          </cell>
          <cell r="D41" t="str">
            <v>JUMLAH  (A+B)</v>
          </cell>
          <cell r="L41">
            <v>300000313.07000005</v>
          </cell>
        </row>
        <row r="42">
          <cell r="B42" t="str">
            <v>D</v>
          </cell>
          <cell r="D42" t="str">
            <v>JUMLAH DIBULATKAN</v>
          </cell>
          <cell r="L42">
            <v>300000000</v>
          </cell>
        </row>
        <row r="43">
          <cell r="N43" t="str">
            <v>REKAPITULASI RENCANA ANGGARAN BIAYA</v>
          </cell>
        </row>
        <row r="44">
          <cell r="N44" t="str">
            <v>OWNER'S ESTIMATE</v>
          </cell>
        </row>
        <row r="46">
          <cell r="N46" t="str">
            <v>Kode Paket</v>
          </cell>
          <cell r="P46" t="str">
            <v>:</v>
          </cell>
          <cell r="Q46" t="str">
            <v>C.9</v>
          </cell>
        </row>
        <row r="47">
          <cell r="N47" t="str">
            <v>Kegiatan</v>
          </cell>
          <cell r="P47" t="str">
            <v>:</v>
          </cell>
          <cell r="Q47" t="str">
            <v>Penyehatan Lingkungan Permukiman (PLP)</v>
          </cell>
        </row>
        <row r="48">
          <cell r="N48" t="str">
            <v>Pekerjaan</v>
          </cell>
          <cell r="Q48" t="str">
            <v>Pembuatan Saluran Drainase Jalan Al-Barokah, dan sekitarnya Kelurahan Way Dady</v>
          </cell>
        </row>
        <row r="49">
          <cell r="N49" t="str">
            <v>Lokasi</v>
          </cell>
          <cell r="Q49" t="str">
            <v>Kelurahan Way Dadi</v>
          </cell>
        </row>
        <row r="50">
          <cell r="N50" t="str">
            <v>Panjanga Rencana</v>
          </cell>
          <cell r="Q50">
            <v>750</v>
          </cell>
          <cell r="R50" t="str">
            <v>Meter</v>
          </cell>
        </row>
        <row r="51">
          <cell r="N51" t="str">
            <v>Panjang Realisasi</v>
          </cell>
          <cell r="P51" t="str">
            <v>:</v>
          </cell>
          <cell r="Q51">
            <v>795</v>
          </cell>
          <cell r="R51" t="str">
            <v>Mter</v>
          </cell>
        </row>
        <row r="52">
          <cell r="N52" t="str">
            <v>Tahun Anggaran</v>
          </cell>
          <cell r="P52" t="str">
            <v>:</v>
          </cell>
          <cell r="Q52" t="str">
            <v>2006</v>
          </cell>
        </row>
        <row r="54">
          <cell r="N54" t="str">
            <v>NO.</v>
          </cell>
          <cell r="P54" t="str">
            <v>URAIAN  PEKERJAAN</v>
          </cell>
          <cell r="V54" t="str">
            <v>TOTAL</v>
          </cell>
        </row>
        <row r="55">
          <cell r="V55" t="str">
            <v>HARGA</v>
          </cell>
        </row>
        <row r="56">
          <cell r="V56" t="str">
            <v>(Rp)</v>
          </cell>
        </row>
        <row r="57">
          <cell r="N57" t="str">
            <v>I</v>
          </cell>
          <cell r="Q57" t="str">
            <v>PEKERJAAN PERSIAPAN</v>
          </cell>
          <cell r="V57">
            <v>1847500</v>
          </cell>
        </row>
        <row r="58">
          <cell r="N58" t="str">
            <v>II</v>
          </cell>
          <cell r="Q58" t="str">
            <v>PEKERJAAN TANAH</v>
          </cell>
          <cell r="V58">
            <v>17191516.649999999</v>
          </cell>
        </row>
        <row r="59">
          <cell r="N59" t="str">
            <v>III</v>
          </cell>
          <cell r="Q59" t="str">
            <v>PEKERJAAN BATU DAN BETON</v>
          </cell>
          <cell r="V59">
            <v>229889958.08000001</v>
          </cell>
        </row>
        <row r="60">
          <cell r="N60" t="str">
            <v>IV</v>
          </cell>
          <cell r="Q60" t="str">
            <v>PEKERJAAN GORONG-GORONG PLAT 0.6 X 0.6 X 6 M 3 UNIT</v>
          </cell>
          <cell r="V60">
            <v>23183582.610000003</v>
          </cell>
        </row>
        <row r="61">
          <cell r="N61" t="str">
            <v>V</v>
          </cell>
          <cell r="Q61" t="str">
            <v>PEKERJAAN LAIN-LAIN</v>
          </cell>
          <cell r="V61">
            <v>615000</v>
          </cell>
        </row>
        <row r="62">
          <cell r="Q62" t="str">
            <v>JUMLAH ( I  s/d.  V)</v>
          </cell>
          <cell r="V62">
            <v>272727557.34000003</v>
          </cell>
        </row>
        <row r="63">
          <cell r="Q63" t="str">
            <v>PPN 10%</v>
          </cell>
          <cell r="V63">
            <v>27272755.73</v>
          </cell>
        </row>
        <row r="64">
          <cell r="Q64" t="str">
            <v>TOTAL</v>
          </cell>
          <cell r="V64">
            <v>300000313.07000005</v>
          </cell>
        </row>
        <row r="65">
          <cell r="Q65" t="str">
            <v>DIBULATKAN</v>
          </cell>
          <cell r="V65">
            <v>300000000</v>
          </cell>
        </row>
        <row r="67">
          <cell r="O67" t="str">
            <v>Terbilang</v>
          </cell>
          <cell r="P67" t="str">
            <v>:</v>
          </cell>
          <cell r="Q67" t="str">
            <v>Tiga Ratus Juta Rupiah</v>
          </cell>
        </row>
        <row r="70">
          <cell r="S70" t="str">
            <v>Bandar Lampung,  ...................... 2006</v>
          </cell>
        </row>
        <row r="71">
          <cell r="N71" t="str">
            <v>MENGETAHUI :</v>
          </cell>
        </row>
        <row r="72">
          <cell r="N72" t="str">
            <v>PEJABAT PEMBUAT KOMITMEN/ PEMIMPIN KEGIATAN</v>
          </cell>
          <cell r="S72" t="str">
            <v>PANITIA PENGADAAN JASA KONSTRUKSI</v>
          </cell>
        </row>
        <row r="73">
          <cell r="S73" t="str">
            <v>Ketua</v>
          </cell>
        </row>
        <row r="78">
          <cell r="N78" t="str">
            <v>Hi.NURBUANA,ST</v>
          </cell>
          <cell r="S78" t="str">
            <v>FAISOL MUCHTAR,ST</v>
          </cell>
        </row>
        <row r="79">
          <cell r="N79" t="str">
            <v>NIP.460021600</v>
          </cell>
          <cell r="S79" t="str">
            <v>NIP. 460 021 411</v>
          </cell>
        </row>
      </sheetData>
      <sheetData sheetId="10"/>
      <sheetData sheetId="11"/>
      <sheetData sheetId="12"/>
      <sheetData sheetId="13"/>
      <sheetData sheetId="14"/>
      <sheetData sheetId="15"/>
      <sheetData sheetId="16">
        <row r="1">
          <cell r="B1" t="str">
            <v>RENCANA  ANGGARAN  BIAYA</v>
          </cell>
        </row>
        <row r="2">
          <cell r="B2" t="str">
            <v>OWNER'S ESTIMATE</v>
          </cell>
        </row>
        <row r="4">
          <cell r="B4" t="str">
            <v>Kode Paket</v>
          </cell>
          <cell r="E4" t="str">
            <v>:</v>
          </cell>
          <cell r="F4" t="str">
            <v>C.16</v>
          </cell>
        </row>
        <row r="5">
          <cell r="B5" t="str">
            <v>Kegiatan</v>
          </cell>
          <cell r="E5" t="str">
            <v>:</v>
          </cell>
          <cell r="F5" t="str">
            <v>Penyehatan Lingkungan Permukiman (PLP)</v>
          </cell>
        </row>
        <row r="6">
          <cell r="B6" t="str">
            <v>Pekerjaan</v>
          </cell>
          <cell r="E6" t="str">
            <v>:</v>
          </cell>
          <cell r="F6" t="str">
            <v>Pembuatan Saluran Drainase Kelurahan Enggal</v>
          </cell>
        </row>
        <row r="7">
          <cell r="B7" t="str">
            <v>Lokasi</v>
          </cell>
          <cell r="E7" t="str">
            <v>:</v>
          </cell>
          <cell r="F7" t="str">
            <v>Kelurahan Enggal</v>
          </cell>
        </row>
        <row r="8">
          <cell r="B8" t="str">
            <v>Panjanga Rencana</v>
          </cell>
          <cell r="E8" t="str">
            <v>:</v>
          </cell>
          <cell r="F8">
            <v>500</v>
          </cell>
          <cell r="G8" t="str">
            <v>M'</v>
          </cell>
        </row>
        <row r="9">
          <cell r="B9" t="str">
            <v>Panjang Realisasi</v>
          </cell>
          <cell r="E9" t="str">
            <v>:</v>
          </cell>
          <cell r="F9">
            <v>618.5</v>
          </cell>
          <cell r="G9" t="str">
            <v>M'</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pengukuran ulang</v>
          </cell>
          <cell r="H15" t="str">
            <v>Ls</v>
          </cell>
          <cell r="I15">
            <v>1</v>
          </cell>
          <cell r="K15">
            <v>247400.00000000003</v>
          </cell>
          <cell r="L15">
            <v>247400</v>
          </cell>
        </row>
        <row r="16">
          <cell r="B16">
            <v>2</v>
          </cell>
          <cell r="D16" t="str">
            <v>Dokumentasi 0 %, 50 % dan 100 %</v>
          </cell>
          <cell r="H16" t="str">
            <v>Ls</v>
          </cell>
          <cell r="I16">
            <v>1</v>
          </cell>
          <cell r="K16">
            <v>85000</v>
          </cell>
          <cell r="L16">
            <v>85000</v>
          </cell>
        </row>
        <row r="17">
          <cell r="B17">
            <v>3</v>
          </cell>
          <cell r="D17" t="str">
            <v>Pasang papan nama proyek</v>
          </cell>
          <cell r="H17" t="str">
            <v>Ls</v>
          </cell>
          <cell r="I17">
            <v>1</v>
          </cell>
          <cell r="K17">
            <v>250000</v>
          </cell>
          <cell r="L17">
            <v>250000</v>
          </cell>
        </row>
        <row r="18">
          <cell r="B18">
            <v>4</v>
          </cell>
          <cell r="D18" t="str">
            <v>Penyediaan obat-obatan P3K</v>
          </cell>
          <cell r="H18" t="str">
            <v>Ls</v>
          </cell>
          <cell r="I18">
            <v>1</v>
          </cell>
          <cell r="K18">
            <v>200000</v>
          </cell>
          <cell r="L18">
            <v>200000</v>
          </cell>
        </row>
        <row r="19">
          <cell r="B19">
            <v>5</v>
          </cell>
          <cell r="D19" t="str">
            <v>Mobilisasi dan demobilisasi</v>
          </cell>
          <cell r="H19" t="str">
            <v>Ls</v>
          </cell>
          <cell r="I19">
            <v>1</v>
          </cell>
          <cell r="K19">
            <v>1473500</v>
          </cell>
          <cell r="L19">
            <v>1473500</v>
          </cell>
        </row>
        <row r="20">
          <cell r="D20" t="str">
            <v>SUB TOTAL   I</v>
          </cell>
          <cell r="L20">
            <v>2255900</v>
          </cell>
        </row>
        <row r="21">
          <cell r="B21" t="str">
            <v>II</v>
          </cell>
          <cell r="D21" t="str">
            <v>PEKERJAAN SIRING BARU</v>
          </cell>
        </row>
        <row r="22">
          <cell r="B22">
            <v>1</v>
          </cell>
          <cell r="D22" t="str">
            <v>Galian tanah untuk siring 55 %</v>
          </cell>
          <cell r="H22" t="str">
            <v>A.1</v>
          </cell>
          <cell r="I22">
            <v>189.15909375000001</v>
          </cell>
          <cell r="J22" t="str">
            <v>M3</v>
          </cell>
          <cell r="K22">
            <v>19775</v>
          </cell>
          <cell r="L22">
            <v>3740621.08</v>
          </cell>
        </row>
        <row r="23">
          <cell r="B23">
            <v>2</v>
          </cell>
          <cell r="D23" t="str">
            <v>Pembuangan ex galian tanah</v>
          </cell>
          <cell r="H23" t="str">
            <v>A.6</v>
          </cell>
          <cell r="I23">
            <v>189.15909375000001</v>
          </cell>
          <cell r="J23" t="str">
            <v>M3</v>
          </cell>
          <cell r="K23">
            <v>8660</v>
          </cell>
          <cell r="L23">
            <v>1638117.75</v>
          </cell>
        </row>
        <row r="24">
          <cell r="B24">
            <v>3</v>
          </cell>
          <cell r="D24" t="str">
            <v>Normalisasi intake gorong-gorong di jl Diponegoro</v>
          </cell>
          <cell r="I24">
            <v>1</v>
          </cell>
          <cell r="J24" t="str">
            <v>Ls</v>
          </cell>
          <cell r="K24">
            <v>5974000</v>
          </cell>
          <cell r="L24">
            <v>5974000</v>
          </cell>
        </row>
        <row r="25">
          <cell r="B25">
            <v>4</v>
          </cell>
          <cell r="D25" t="str">
            <v>Bongkar tegel badak &amp; beton Trotoar + pembuangan</v>
          </cell>
          <cell r="I25">
            <v>1</v>
          </cell>
          <cell r="J25" t="str">
            <v>Ls</v>
          </cell>
          <cell r="K25">
            <v>1273800</v>
          </cell>
          <cell r="L25">
            <v>1273800</v>
          </cell>
        </row>
        <row r="26">
          <cell r="B26">
            <v>5</v>
          </cell>
          <cell r="D26" t="str">
            <v>Pasang Beton bertulang. Plat adk 1:2:3 penutup trotoar</v>
          </cell>
          <cell r="H26" t="str">
            <v>G.41+3/4 I.2(b)+F.8</v>
          </cell>
          <cell r="I26">
            <v>2.8</v>
          </cell>
          <cell r="J26" t="str">
            <v>M3</v>
          </cell>
          <cell r="K26">
            <v>3348157.78</v>
          </cell>
          <cell r="L26">
            <v>9374841.7839999981</v>
          </cell>
        </row>
        <row r="27">
          <cell r="B27">
            <v>6</v>
          </cell>
          <cell r="D27" t="str">
            <v>Pasang saringan sampah siring jln. Alfukat 1 x 1 m</v>
          </cell>
          <cell r="I27">
            <v>1</v>
          </cell>
          <cell r="J27" t="str">
            <v>Bh</v>
          </cell>
          <cell r="K27">
            <v>200000</v>
          </cell>
          <cell r="L27">
            <v>200000</v>
          </cell>
        </row>
        <row r="28">
          <cell r="B28">
            <v>7</v>
          </cell>
          <cell r="D28" t="str">
            <v>Pasang batu belah adk 1 : 4.</v>
          </cell>
          <cell r="H28" t="str">
            <v>G.32h+G.26(a)</v>
          </cell>
          <cell r="I28">
            <v>268.84125</v>
          </cell>
          <cell r="J28" t="str">
            <v>M3</v>
          </cell>
          <cell r="K28">
            <v>527127.02</v>
          </cell>
          <cell r="L28">
            <v>141713486.96557501</v>
          </cell>
        </row>
        <row r="29">
          <cell r="B29">
            <v>8</v>
          </cell>
          <cell r="D29" t="str">
            <v>Pasang Beton bertulang. Plat adk 1:2:3 penutup siring</v>
          </cell>
          <cell r="H29" t="str">
            <v>G.41+3/4 I.2(b)+F.8</v>
          </cell>
          <cell r="I29">
            <v>30.09375</v>
          </cell>
          <cell r="J29" t="str">
            <v>M3</v>
          </cell>
          <cell r="K29">
            <v>3348157.78</v>
          </cell>
          <cell r="L29">
            <v>100758623.19</v>
          </cell>
        </row>
        <row r="30">
          <cell r="B30">
            <v>9</v>
          </cell>
          <cell r="D30" t="str">
            <v>Plesteran dinding dan lantai siring adk.1:4</v>
          </cell>
          <cell r="H30" t="str">
            <v>G.50q+G.48</v>
          </cell>
          <cell r="I30">
            <v>1131.575</v>
          </cell>
          <cell r="J30" t="str">
            <v>M2</v>
          </cell>
          <cell r="K30">
            <v>19133.61</v>
          </cell>
          <cell r="L30">
            <v>21651114.739999998</v>
          </cell>
        </row>
        <row r="31">
          <cell r="D31" t="str">
            <v>SUB TOTAL   II</v>
          </cell>
          <cell r="L31">
            <v>286324605.50957501</v>
          </cell>
        </row>
        <row r="32">
          <cell r="B32" t="str">
            <v>III</v>
          </cell>
          <cell r="D32" t="str">
            <v>PEKERJAAN GORONG-GORONG PLAT 0.65 X 0.6 X 1.5 M 1 UNIT</v>
          </cell>
        </row>
        <row r="33">
          <cell r="B33">
            <v>1</v>
          </cell>
          <cell r="D33" t="str">
            <v>Galian tanah keras</v>
          </cell>
          <cell r="H33" t="str">
            <v>A.2</v>
          </cell>
          <cell r="I33">
            <v>2.9249999999999998</v>
          </cell>
          <cell r="J33" t="str">
            <v>M3</v>
          </cell>
          <cell r="K33">
            <v>26353</v>
          </cell>
          <cell r="L33">
            <v>77082.53</v>
          </cell>
        </row>
        <row r="34">
          <cell r="B34">
            <v>2</v>
          </cell>
          <cell r="D34" t="str">
            <v>Urugan tanah bekas galian dan dipadatkan</v>
          </cell>
          <cell r="H34" t="str">
            <v>A.7.2</v>
          </cell>
          <cell r="I34">
            <v>0.77999999999999892</v>
          </cell>
          <cell r="J34" t="str">
            <v>M3</v>
          </cell>
          <cell r="K34">
            <v>123146</v>
          </cell>
          <cell r="L34">
            <v>96053.88</v>
          </cell>
        </row>
        <row r="35">
          <cell r="B35">
            <v>3</v>
          </cell>
          <cell r="D35" t="str">
            <v>Pasang batu belah adk 1 : 4.</v>
          </cell>
          <cell r="H35" t="str">
            <v>G.32h+G.26(a)</v>
          </cell>
          <cell r="I35">
            <v>1.845</v>
          </cell>
          <cell r="J35" t="str">
            <v>M3</v>
          </cell>
          <cell r="K35">
            <v>527127.02</v>
          </cell>
          <cell r="L35">
            <v>972549.35</v>
          </cell>
        </row>
        <row r="36">
          <cell r="B36">
            <v>4</v>
          </cell>
          <cell r="D36" t="str">
            <v>Pasang Beton bertulang. Plat adk 1:2:3</v>
          </cell>
          <cell r="H36" t="str">
            <v>G.41+3/4 I.2(b)+F.8</v>
          </cell>
          <cell r="I36">
            <v>0.3</v>
          </cell>
          <cell r="J36" t="str">
            <v>M3</v>
          </cell>
          <cell r="K36">
            <v>3348157.78</v>
          </cell>
          <cell r="L36">
            <v>1004447.33</v>
          </cell>
        </row>
        <row r="37">
          <cell r="B37">
            <v>5</v>
          </cell>
          <cell r="D37" t="str">
            <v>Plesteran dinding dan lantai gorong-gorong adk.1:4</v>
          </cell>
          <cell r="H37" t="str">
            <v>G.50q+G.48</v>
          </cell>
          <cell r="I37">
            <v>5.14</v>
          </cell>
          <cell r="J37" t="str">
            <v>M2</v>
          </cell>
          <cell r="K37">
            <v>19133.61</v>
          </cell>
          <cell r="L37">
            <v>98346.76</v>
          </cell>
        </row>
        <row r="38">
          <cell r="D38" t="str">
            <v>SUB TOTAL   III</v>
          </cell>
          <cell r="L38">
            <v>2248479.8499999996</v>
          </cell>
        </row>
        <row r="39">
          <cell r="B39" t="str">
            <v>IV</v>
          </cell>
          <cell r="D39" t="str">
            <v>PEKERJAAN GORONG-GORONG PLAT 0.65 X 0.6 X 2 M 1 UNIT</v>
          </cell>
        </row>
        <row r="40">
          <cell r="B40">
            <v>1</v>
          </cell>
          <cell r="D40" t="str">
            <v>Galian tanah keras</v>
          </cell>
          <cell r="H40" t="str">
            <v>A.2</v>
          </cell>
          <cell r="I40">
            <v>3.9</v>
          </cell>
          <cell r="J40" t="str">
            <v>M3</v>
          </cell>
          <cell r="K40">
            <v>26353</v>
          </cell>
          <cell r="L40">
            <v>102776.7</v>
          </cell>
        </row>
        <row r="41">
          <cell r="B41">
            <v>2</v>
          </cell>
          <cell r="D41" t="str">
            <v>Urugan tanah bekas galian dan dipadatkan</v>
          </cell>
          <cell r="H41" t="str">
            <v>A.7.2</v>
          </cell>
          <cell r="I41">
            <v>1.04</v>
          </cell>
          <cell r="J41" t="str">
            <v>M3</v>
          </cell>
          <cell r="K41">
            <v>123146</v>
          </cell>
          <cell r="L41">
            <v>128071.84</v>
          </cell>
        </row>
        <row r="42">
          <cell r="B42">
            <v>3</v>
          </cell>
          <cell r="D42" t="str">
            <v>Pasang batu belah adk 1 : 4.</v>
          </cell>
          <cell r="H42" t="str">
            <v>G.32h+G.26(a)</v>
          </cell>
          <cell r="I42">
            <v>2.46</v>
          </cell>
          <cell r="J42" t="str">
            <v>M3</v>
          </cell>
          <cell r="K42">
            <v>527127.02</v>
          </cell>
          <cell r="L42">
            <v>1296732.47</v>
          </cell>
        </row>
        <row r="43">
          <cell r="B43">
            <v>4</v>
          </cell>
          <cell r="D43" t="str">
            <v>Pasang Beton bertulang. Plat adk 1:2:3</v>
          </cell>
          <cell r="H43" t="str">
            <v>G.41+3/4 I.2(b)+F.8</v>
          </cell>
          <cell r="I43">
            <v>0.4</v>
          </cell>
          <cell r="J43" t="str">
            <v>M3</v>
          </cell>
          <cell r="K43">
            <v>3348157.78</v>
          </cell>
          <cell r="L43">
            <v>1339263.1100000001</v>
          </cell>
        </row>
        <row r="44">
          <cell r="B44">
            <v>5</v>
          </cell>
          <cell r="D44" t="str">
            <v>Plesteran dinding dan lantai gorong-gorong adk.1:4</v>
          </cell>
          <cell r="H44" t="str">
            <v>G.50q+G.48</v>
          </cell>
          <cell r="I44">
            <v>6.04</v>
          </cell>
          <cell r="J44" t="str">
            <v>M2</v>
          </cell>
          <cell r="K44">
            <v>19133.61</v>
          </cell>
          <cell r="L44">
            <v>115567</v>
          </cell>
        </row>
        <row r="45">
          <cell r="D45" t="str">
            <v>SUB TOTAL   IV</v>
          </cell>
          <cell r="L45">
            <v>2982411.12</v>
          </cell>
        </row>
        <row r="46">
          <cell r="B46" t="str">
            <v>V</v>
          </cell>
          <cell r="D46" t="str">
            <v>PEKERJAAN GORONG-GORONG PLAT 0.65 X 0.6 X 3 M 2 UNIT</v>
          </cell>
        </row>
        <row r="47">
          <cell r="B47">
            <v>1</v>
          </cell>
          <cell r="D47" t="str">
            <v>Galian tanah keras</v>
          </cell>
          <cell r="H47" t="str">
            <v>A.2</v>
          </cell>
          <cell r="I47">
            <v>11.7</v>
          </cell>
          <cell r="J47" t="str">
            <v>M3</v>
          </cell>
          <cell r="K47">
            <v>26353</v>
          </cell>
          <cell r="L47">
            <v>308330.09999999998</v>
          </cell>
        </row>
        <row r="48">
          <cell r="B48">
            <v>2</v>
          </cell>
          <cell r="D48" t="str">
            <v>Urugan tanah bekas galian dan dipadatkan</v>
          </cell>
          <cell r="H48" t="str">
            <v>A.7.2</v>
          </cell>
          <cell r="I48">
            <v>3.12</v>
          </cell>
          <cell r="J48" t="str">
            <v>M3</v>
          </cell>
          <cell r="K48">
            <v>123146</v>
          </cell>
          <cell r="L48">
            <v>384215.52</v>
          </cell>
        </row>
        <row r="49">
          <cell r="B49">
            <v>3</v>
          </cell>
          <cell r="D49" t="str">
            <v>Pasang batu belah adk 1 : 4.</v>
          </cell>
          <cell r="H49" t="str">
            <v>G.32h+G.26(a)</v>
          </cell>
          <cell r="I49">
            <v>7.38</v>
          </cell>
          <cell r="J49" t="str">
            <v>M3</v>
          </cell>
          <cell r="K49">
            <v>527127.02</v>
          </cell>
          <cell r="L49">
            <v>3890197.41</v>
          </cell>
        </row>
        <row r="50">
          <cell r="B50">
            <v>4</v>
          </cell>
          <cell r="D50" t="str">
            <v>Pasang Beton bertulang. Plat adk 1:2:3</v>
          </cell>
          <cell r="H50" t="str">
            <v>G.41+3/4 I.2(b)+F.8</v>
          </cell>
          <cell r="I50">
            <v>1.2</v>
          </cell>
          <cell r="J50" t="str">
            <v>M3</v>
          </cell>
          <cell r="K50">
            <v>3348157.78</v>
          </cell>
          <cell r="L50">
            <v>4017789.34</v>
          </cell>
        </row>
        <row r="51">
          <cell r="B51">
            <v>5</v>
          </cell>
          <cell r="D51" t="str">
            <v>Plesteran dinding dan lantai gorong-gorong adk.1:4</v>
          </cell>
          <cell r="H51" t="str">
            <v>G.50q+G.48</v>
          </cell>
          <cell r="I51">
            <v>13.24</v>
          </cell>
          <cell r="J51" t="str">
            <v>M2</v>
          </cell>
          <cell r="K51">
            <v>19133.61</v>
          </cell>
          <cell r="L51">
            <v>253329</v>
          </cell>
        </row>
        <row r="52">
          <cell r="D52" t="str">
            <v>SUB TOTAL   V</v>
          </cell>
          <cell r="L52">
            <v>8853861.370000001</v>
          </cell>
        </row>
        <row r="53">
          <cell r="B53" t="str">
            <v>VI</v>
          </cell>
          <cell r="D53" t="str">
            <v>PEKERJAAN GORONG-GORONG PLAT 0.65 X 0.6 X 4 M 4 UNIT</v>
          </cell>
        </row>
        <row r="54">
          <cell r="B54">
            <v>1</v>
          </cell>
          <cell r="D54" t="str">
            <v>Galian tanah keras</v>
          </cell>
          <cell r="H54" t="str">
            <v>A.2</v>
          </cell>
          <cell r="I54">
            <v>31.2</v>
          </cell>
          <cell r="J54" t="str">
            <v>M3</v>
          </cell>
          <cell r="K54">
            <v>26353</v>
          </cell>
          <cell r="L54">
            <v>822213.6</v>
          </cell>
        </row>
        <row r="55">
          <cell r="B55">
            <v>2</v>
          </cell>
          <cell r="D55" t="str">
            <v>Urugan tanah bekas galian dan dipadatkan</v>
          </cell>
          <cell r="H55" t="str">
            <v>A.7.2</v>
          </cell>
          <cell r="I55">
            <v>8.32</v>
          </cell>
          <cell r="J55" t="str">
            <v>M3</v>
          </cell>
          <cell r="K55">
            <v>123146</v>
          </cell>
          <cell r="L55">
            <v>1024574.72</v>
          </cell>
        </row>
        <row r="56">
          <cell r="B56">
            <v>3</v>
          </cell>
          <cell r="D56" t="str">
            <v>Pasang batu belah adk 1 : 4.</v>
          </cell>
          <cell r="H56" t="str">
            <v>G.32h+G.26(a)</v>
          </cell>
          <cell r="I56">
            <v>19.68</v>
          </cell>
          <cell r="J56" t="str">
            <v>M3</v>
          </cell>
          <cell r="K56">
            <v>527127.02</v>
          </cell>
          <cell r="L56">
            <v>10373859.75</v>
          </cell>
        </row>
        <row r="57">
          <cell r="B57">
            <v>4</v>
          </cell>
          <cell r="D57" t="str">
            <v>Pasang Beton bertulang. Plat adk 1:2:3</v>
          </cell>
          <cell r="H57" t="str">
            <v>G.41+3/4 I.2(b)+F.8</v>
          </cell>
          <cell r="I57">
            <v>3.2</v>
          </cell>
          <cell r="J57" t="str">
            <v>M3</v>
          </cell>
          <cell r="K57">
            <v>3348157.78</v>
          </cell>
          <cell r="L57">
            <v>10714104.9</v>
          </cell>
        </row>
        <row r="58">
          <cell r="B58">
            <v>5</v>
          </cell>
          <cell r="D58" t="str">
            <v>Plesteran dinding dan lantai gorong-gorong adk.1:4</v>
          </cell>
          <cell r="H58" t="str">
            <v>G.50q+G.48</v>
          </cell>
          <cell r="I58">
            <v>31.24</v>
          </cell>
          <cell r="J58" t="str">
            <v>M2</v>
          </cell>
          <cell r="K58">
            <v>19133.61</v>
          </cell>
          <cell r="L58">
            <v>597733.98</v>
          </cell>
        </row>
        <row r="59">
          <cell r="D59" t="str">
            <v>SUB TOTAL   VI</v>
          </cell>
          <cell r="L59">
            <v>23532486.949999999</v>
          </cell>
        </row>
        <row r="60">
          <cell r="B60" t="str">
            <v>VII</v>
          </cell>
          <cell r="D60" t="str">
            <v>PEKERJAAN GORONG-GORONG PLAT 0.5 X 0.6 X 4 M 1 UNIT</v>
          </cell>
        </row>
        <row r="61">
          <cell r="B61">
            <v>1</v>
          </cell>
          <cell r="D61" t="str">
            <v>Galian tanah keras</v>
          </cell>
          <cell r="H61" t="str">
            <v>A.2</v>
          </cell>
          <cell r="I61">
            <v>6.24</v>
          </cell>
          <cell r="J61" t="str">
            <v>M3</v>
          </cell>
          <cell r="K61">
            <v>26353</v>
          </cell>
          <cell r="L61">
            <v>164442.72</v>
          </cell>
        </row>
        <row r="62">
          <cell r="B62">
            <v>2</v>
          </cell>
          <cell r="D62" t="str">
            <v>Urugan tanah bekas galian dan dipadatkan</v>
          </cell>
          <cell r="H62" t="str">
            <v>A.7.2</v>
          </cell>
          <cell r="I62">
            <v>1.48</v>
          </cell>
          <cell r="J62" t="str">
            <v>M3</v>
          </cell>
          <cell r="K62">
            <v>123146</v>
          </cell>
          <cell r="L62">
            <v>182256.08</v>
          </cell>
        </row>
        <row r="63">
          <cell r="B63">
            <v>3</v>
          </cell>
          <cell r="D63" t="str">
            <v>Pasang batu belah adk 1 : 4.</v>
          </cell>
          <cell r="H63" t="str">
            <v>G.32h+G.26(a)</v>
          </cell>
          <cell r="I63">
            <v>3.96</v>
          </cell>
          <cell r="J63" t="str">
            <v>M3</v>
          </cell>
          <cell r="K63">
            <v>527127.02</v>
          </cell>
          <cell r="L63">
            <v>2087423</v>
          </cell>
        </row>
        <row r="64">
          <cell r="B64">
            <v>4</v>
          </cell>
          <cell r="D64" t="str">
            <v>Pasang Beton bertulang. Plat adk 1:2:3</v>
          </cell>
          <cell r="H64" t="str">
            <v>G.41+3/4 I.2(b)+F.8</v>
          </cell>
          <cell r="I64">
            <v>0.8</v>
          </cell>
          <cell r="J64" t="str">
            <v>M3</v>
          </cell>
          <cell r="K64">
            <v>3348157.78</v>
          </cell>
          <cell r="L64">
            <v>2678526.2200000002</v>
          </cell>
        </row>
        <row r="65">
          <cell r="B65">
            <v>5</v>
          </cell>
          <cell r="D65" t="str">
            <v>Plesteran dinding dan lantai gorong-gorong adk.1:4</v>
          </cell>
          <cell r="H65" t="str">
            <v>G.50q+G.48</v>
          </cell>
          <cell r="I65">
            <v>8.36</v>
          </cell>
          <cell r="J65" t="str">
            <v>M2</v>
          </cell>
          <cell r="K65">
            <v>19133.61</v>
          </cell>
          <cell r="L65">
            <v>159956.98000000001</v>
          </cell>
        </row>
        <row r="66">
          <cell r="D66" t="str">
            <v>SUB TOTAL   VII</v>
          </cell>
          <cell r="L66">
            <v>5272605</v>
          </cell>
        </row>
        <row r="67">
          <cell r="B67" t="str">
            <v>VIII</v>
          </cell>
          <cell r="D67" t="str">
            <v>PEKERJAAN GORONG-GORONG PLAT 0.65 X 0.6 X 6 M 1 UNIT</v>
          </cell>
        </row>
        <row r="68">
          <cell r="B68">
            <v>1</v>
          </cell>
          <cell r="D68" t="str">
            <v>Galian tanah  keras</v>
          </cell>
          <cell r="H68" t="str">
            <v>A.2</v>
          </cell>
          <cell r="I68">
            <v>13.14</v>
          </cell>
          <cell r="J68" t="str">
            <v>M3</v>
          </cell>
          <cell r="K68">
            <v>26353</v>
          </cell>
          <cell r="L68">
            <v>346278.42</v>
          </cell>
        </row>
        <row r="69">
          <cell r="B69">
            <v>2</v>
          </cell>
          <cell r="D69" t="str">
            <v>Urugan tanah bekas galian dan dipadatkan</v>
          </cell>
          <cell r="H69" t="str">
            <v>A.7.2</v>
          </cell>
          <cell r="I69">
            <v>4.5599999999999996</v>
          </cell>
          <cell r="J69" t="str">
            <v>M3</v>
          </cell>
          <cell r="K69">
            <v>123146</v>
          </cell>
          <cell r="L69">
            <v>561545.76</v>
          </cell>
        </row>
        <row r="70">
          <cell r="B70">
            <v>3</v>
          </cell>
          <cell r="D70" t="str">
            <v>Pasang batu belah adk 1 : 4.</v>
          </cell>
          <cell r="H70" t="str">
            <v>G.32h+G.26(a)</v>
          </cell>
          <cell r="I70">
            <v>7.38</v>
          </cell>
          <cell r="J70" t="str">
            <v>M3</v>
          </cell>
          <cell r="K70">
            <v>527127.02</v>
          </cell>
          <cell r="L70">
            <v>3890197.41</v>
          </cell>
        </row>
        <row r="71">
          <cell r="B71">
            <v>4</v>
          </cell>
          <cell r="D71" t="str">
            <v>Pasang Beton bertulang. Plat adk 1:2:3</v>
          </cell>
          <cell r="H71" t="str">
            <v>G.41+3/4 I.2(b)+F.8</v>
          </cell>
          <cell r="I71">
            <v>1.2</v>
          </cell>
          <cell r="J71" t="str">
            <v>M3</v>
          </cell>
          <cell r="K71">
            <v>3348157.78</v>
          </cell>
          <cell r="L71">
            <v>4017789.34</v>
          </cell>
        </row>
        <row r="72">
          <cell r="B72">
            <v>5</v>
          </cell>
          <cell r="D72" t="str">
            <v>Plesteran dinding dan lantai gorong-gorong adk.1:4</v>
          </cell>
          <cell r="H72" t="str">
            <v>G.50q+G.48</v>
          </cell>
          <cell r="I72">
            <v>13.24</v>
          </cell>
          <cell r="J72" t="str">
            <v>M2</v>
          </cell>
          <cell r="K72">
            <v>19133.61</v>
          </cell>
          <cell r="L72">
            <v>253329</v>
          </cell>
        </row>
        <row r="73">
          <cell r="D73" t="str">
            <v>SUB TOTAL   VIII</v>
          </cell>
          <cell r="L73">
            <v>9069139.9299999997</v>
          </cell>
        </row>
        <row r="74">
          <cell r="B74" t="str">
            <v>IX</v>
          </cell>
          <cell r="D74" t="str">
            <v>PEKERJAAN GORONG-GORONG PLAT 0.5 X 0.7 X 7 M 1 UNIT</v>
          </cell>
        </row>
        <row r="75">
          <cell r="B75">
            <v>1</v>
          </cell>
          <cell r="D75" t="str">
            <v>Galian tanah  keras</v>
          </cell>
          <cell r="H75" t="str">
            <v>A.2</v>
          </cell>
          <cell r="I75">
            <v>11.515000000000001</v>
          </cell>
          <cell r="J75" t="str">
            <v>M3</v>
          </cell>
          <cell r="K75">
            <v>26353</v>
          </cell>
          <cell r="L75">
            <v>303454.8</v>
          </cell>
        </row>
        <row r="76">
          <cell r="B76">
            <v>2</v>
          </cell>
          <cell r="D76" t="str">
            <v>Urugan tanah bekas galian dan dipadatkan</v>
          </cell>
          <cell r="H76" t="str">
            <v>A.7.2</v>
          </cell>
          <cell r="I76">
            <v>2.94</v>
          </cell>
          <cell r="J76" t="str">
            <v>M3</v>
          </cell>
          <cell r="K76">
            <v>123146</v>
          </cell>
          <cell r="L76">
            <v>362049.24</v>
          </cell>
        </row>
        <row r="77">
          <cell r="B77">
            <v>3</v>
          </cell>
          <cell r="D77" t="str">
            <v>Pasang batu belah adk 1 : 4.</v>
          </cell>
          <cell r="H77" t="str">
            <v>G.32h+G.26(a)</v>
          </cell>
          <cell r="I77">
            <v>7.0350000000000001</v>
          </cell>
          <cell r="J77" t="str">
            <v>M3</v>
          </cell>
          <cell r="K77">
            <v>527127.02</v>
          </cell>
          <cell r="L77">
            <v>3708338.59</v>
          </cell>
        </row>
        <row r="78">
          <cell r="B78">
            <v>4</v>
          </cell>
          <cell r="D78" t="str">
            <v>Pasang Beton bertulang. Plat adk 1:2:3</v>
          </cell>
          <cell r="H78" t="str">
            <v>G.41+3/4 I.2(b)+F.8</v>
          </cell>
          <cell r="I78">
            <v>1.54</v>
          </cell>
          <cell r="J78" t="str">
            <v>M3</v>
          </cell>
          <cell r="K78">
            <v>3348157.78</v>
          </cell>
          <cell r="L78">
            <v>5156162.9800000004</v>
          </cell>
        </row>
        <row r="79">
          <cell r="B79">
            <v>5</v>
          </cell>
          <cell r="D79" t="str">
            <v>Plesteran dinding dan lantai gorong-gorong adk.1:4</v>
          </cell>
          <cell r="H79" t="str">
            <v>G.50q+G.48</v>
          </cell>
          <cell r="I79">
            <v>13.86</v>
          </cell>
          <cell r="J79" t="str">
            <v>M2</v>
          </cell>
          <cell r="K79">
            <v>19133.61</v>
          </cell>
          <cell r="L79">
            <v>265191.83</v>
          </cell>
        </row>
        <row r="80">
          <cell r="D80" t="str">
            <v>SUB TOTAL   IX</v>
          </cell>
          <cell r="L80">
            <v>9795197.4399999995</v>
          </cell>
        </row>
        <row r="81">
          <cell r="B81" t="str">
            <v>X</v>
          </cell>
          <cell r="D81" t="str">
            <v>PEKERJAAN LAIN-LAIN</v>
          </cell>
        </row>
        <row r="82">
          <cell r="B82">
            <v>1</v>
          </cell>
          <cell r="C82">
            <v>1</v>
          </cell>
          <cell r="D82" t="str">
            <v>Finishing Proyek</v>
          </cell>
          <cell r="H82" t="str">
            <v>-</v>
          </cell>
          <cell r="I82">
            <v>1</v>
          </cell>
          <cell r="J82" t="str">
            <v>Ls</v>
          </cell>
          <cell r="K82">
            <v>620000</v>
          </cell>
          <cell r="L82">
            <v>620000</v>
          </cell>
        </row>
        <row r="83">
          <cell r="D83" t="str">
            <v>SUB TOTAL   X</v>
          </cell>
          <cell r="L83">
            <v>620000</v>
          </cell>
        </row>
        <row r="84">
          <cell r="B84" t="str">
            <v>A</v>
          </cell>
          <cell r="D84" t="str">
            <v>JUMLAH</v>
          </cell>
          <cell r="L84">
            <v>350954687.16957521</v>
          </cell>
        </row>
        <row r="85">
          <cell r="B85" t="str">
            <v>B</v>
          </cell>
          <cell r="D85" t="str">
            <v>PPN 10% x A</v>
          </cell>
          <cell r="L85">
            <v>35095468.719999999</v>
          </cell>
        </row>
        <row r="86">
          <cell r="B86" t="str">
            <v>C</v>
          </cell>
          <cell r="D86" t="str">
            <v>JUMLAH  (A+B)</v>
          </cell>
          <cell r="L86">
            <v>386050155.88957524</v>
          </cell>
        </row>
        <row r="87">
          <cell r="B87" t="str">
            <v>D</v>
          </cell>
          <cell r="D87" t="str">
            <v>JUMLAH DIBULATKAN</v>
          </cell>
          <cell r="L87">
            <v>386050000</v>
          </cell>
        </row>
        <row r="88">
          <cell r="N88" t="str">
            <v>REKAPITULASI RENCANA ANGGARAN BIAYA</v>
          </cell>
        </row>
        <row r="89">
          <cell r="N89" t="str">
            <v>OWNER'S ESTIMATE</v>
          </cell>
        </row>
        <row r="91">
          <cell r="N91" t="str">
            <v>Kode Paket</v>
          </cell>
          <cell r="P91" t="str">
            <v>:</v>
          </cell>
          <cell r="Q91" t="str">
            <v>C.16</v>
          </cell>
        </row>
        <row r="92">
          <cell r="N92" t="str">
            <v>Kegiatan</v>
          </cell>
          <cell r="P92" t="str">
            <v>:</v>
          </cell>
          <cell r="Q92" t="str">
            <v>Penyehatan Lingkungan Permukiman (PLP)</v>
          </cell>
        </row>
        <row r="93">
          <cell r="N93" t="str">
            <v>Pekerjaan</v>
          </cell>
          <cell r="Q93" t="str">
            <v>Pembuatan Saluran Drainase Kelurahan Enggal</v>
          </cell>
        </row>
        <row r="94">
          <cell r="N94" t="str">
            <v>Lokasi</v>
          </cell>
          <cell r="Q94" t="str">
            <v>Kelurahan Enggal</v>
          </cell>
        </row>
        <row r="95">
          <cell r="N95" t="str">
            <v>Panjanga Rencana</v>
          </cell>
          <cell r="Q95">
            <v>500</v>
          </cell>
          <cell r="R95" t="str">
            <v>M'</v>
          </cell>
        </row>
        <row r="96">
          <cell r="N96" t="str">
            <v>Panjang Realisasi</v>
          </cell>
          <cell r="P96" t="str">
            <v>:</v>
          </cell>
          <cell r="Q96">
            <v>618.5</v>
          </cell>
          <cell r="R96" t="str">
            <v>M'</v>
          </cell>
        </row>
        <row r="97">
          <cell r="N97" t="str">
            <v>Tahun Anggaran</v>
          </cell>
          <cell r="P97" t="str">
            <v>:</v>
          </cell>
          <cell r="Q97" t="str">
            <v>2006</v>
          </cell>
        </row>
        <row r="99">
          <cell r="N99" t="str">
            <v>NO.</v>
          </cell>
          <cell r="P99" t="str">
            <v>URAIAN  PEKERJAAN</v>
          </cell>
          <cell r="V99" t="str">
            <v>TOTAL</v>
          </cell>
        </row>
        <row r="100">
          <cell r="V100" t="str">
            <v>HARGA</v>
          </cell>
        </row>
        <row r="101">
          <cell r="V101" t="str">
            <v>(Rp)</v>
          </cell>
        </row>
        <row r="102">
          <cell r="N102" t="str">
            <v>I</v>
          </cell>
          <cell r="Q102" t="str">
            <v>PEKERJAAN PERSIAPAN</v>
          </cell>
          <cell r="V102">
            <v>2255900</v>
          </cell>
        </row>
        <row r="103">
          <cell r="N103" t="str">
            <v>II</v>
          </cell>
          <cell r="Q103" t="str">
            <v>PEKERJAAN SIRING BARU</v>
          </cell>
          <cell r="V103">
            <v>286324605.50957501</v>
          </cell>
        </row>
        <row r="104">
          <cell r="N104" t="str">
            <v>III</v>
          </cell>
          <cell r="Q104" t="str">
            <v>PEKERJAAN GORONG-GORONG PLAT 0.65 X 0.6 X 1.5 M 1 UNIT</v>
          </cell>
          <cell r="V104">
            <v>2248479.8499999996</v>
          </cell>
        </row>
        <row r="105">
          <cell r="N105" t="str">
            <v>IV</v>
          </cell>
          <cell r="Q105" t="str">
            <v>PEKERJAAN GORONG-GORONG PLAT 0.65 X 0.6 X 2 M 1 UNIT</v>
          </cell>
          <cell r="V105">
            <v>2982411.12</v>
          </cell>
        </row>
        <row r="106">
          <cell r="N106" t="str">
            <v>V</v>
          </cell>
          <cell r="Q106" t="str">
            <v>PEKERJAAN GORONG-GORONG PLAT 0.65 X 0.6 X 3 M 2 UNIT</v>
          </cell>
          <cell r="V106">
            <v>8853861.370000001</v>
          </cell>
        </row>
        <row r="107">
          <cell r="N107" t="str">
            <v>VI</v>
          </cell>
          <cell r="Q107" t="str">
            <v>PEKERJAAN GORONG-GORONG PLAT 0.65 X 0.6 X 4 M 4 UNIT</v>
          </cell>
          <cell r="V107">
            <v>23532486.949999999</v>
          </cell>
        </row>
        <row r="108">
          <cell r="N108" t="str">
            <v>VII</v>
          </cell>
          <cell r="Q108" t="str">
            <v>PEKERJAAN GORONG-GORONG PLAT 0.5 X 0.6 X 4 M 1 UNIT</v>
          </cell>
          <cell r="V108">
            <v>5272605</v>
          </cell>
        </row>
        <row r="109">
          <cell r="N109" t="str">
            <v>VIII</v>
          </cell>
          <cell r="Q109" t="str">
            <v>PEKERJAAN GORONG-GORONG PLAT 0.65 X 0.6 X 6 M 1 UNIT</v>
          </cell>
          <cell r="V109">
            <v>9069139.9299999997</v>
          </cell>
        </row>
        <row r="110">
          <cell r="N110" t="str">
            <v>IX</v>
          </cell>
          <cell r="Q110" t="str">
            <v>PEKERJAAN GORONG-GORONG PLAT 0.5 X 0.7 X 7 M 1 UNIT</v>
          </cell>
          <cell r="V110">
            <v>9795197.4399999995</v>
          </cell>
        </row>
        <row r="111">
          <cell r="N111" t="str">
            <v>X</v>
          </cell>
          <cell r="Q111" t="str">
            <v>PEKERJAAN LAIN-LAIN</v>
          </cell>
          <cell r="V111">
            <v>620000</v>
          </cell>
        </row>
        <row r="112">
          <cell r="Q112" t="str">
            <v>JUMLAH ( I  s/d.  X)</v>
          </cell>
          <cell r="V112">
            <v>350954687.16957504</v>
          </cell>
        </row>
        <row r="113">
          <cell r="Q113" t="str">
            <v>PPN 10%</v>
          </cell>
          <cell r="V113">
            <v>35095468.719999999</v>
          </cell>
        </row>
        <row r="114">
          <cell r="Q114" t="str">
            <v>TOTAL</v>
          </cell>
          <cell r="V114">
            <v>386050155.889575</v>
          </cell>
        </row>
        <row r="115">
          <cell r="Q115" t="str">
            <v>DIBULATKAN</v>
          </cell>
          <cell r="V115">
            <v>386050000</v>
          </cell>
        </row>
        <row r="117">
          <cell r="O117" t="str">
            <v>Terbilang</v>
          </cell>
          <cell r="P117" t="str">
            <v>:</v>
          </cell>
          <cell r="Q117" t="str">
            <v>Tiga Ratus Delapan Puluh Enam Juta Lima Puluh Ribu Rupiah</v>
          </cell>
        </row>
        <row r="120">
          <cell r="S120" t="str">
            <v>Bandar Lampung,  ...................... 2006</v>
          </cell>
        </row>
        <row r="121">
          <cell r="N121" t="str">
            <v>MENGETAHUI :</v>
          </cell>
        </row>
        <row r="122">
          <cell r="N122" t="str">
            <v>PEJABAT PEMBUAT KOMITMEN/ PEMIMPIN KEGIATAN</v>
          </cell>
          <cell r="S122" t="str">
            <v>PANITIA PENGADAAN JASA KONSTRUKSI</v>
          </cell>
        </row>
        <row r="123">
          <cell r="S123" t="str">
            <v>Ketua</v>
          </cell>
        </row>
        <row r="128">
          <cell r="N128" t="str">
            <v>Hi.NURBUANA,ST</v>
          </cell>
          <cell r="S128" t="str">
            <v>FAISOL MUCHTAR,ST</v>
          </cell>
        </row>
        <row r="129">
          <cell r="N129" t="str">
            <v>NIP.460021600</v>
          </cell>
          <cell r="S129" t="str">
            <v>NIP. 460 021 411</v>
          </cell>
        </row>
      </sheetData>
      <sheetData sheetId="17"/>
      <sheetData sheetId="18"/>
      <sheetData sheetId="19">
        <row r="1">
          <cell r="B1" t="str">
            <v>RENCANA  ANGGARAN  BIAYA</v>
          </cell>
        </row>
        <row r="2">
          <cell r="B2" t="str">
            <v>OWNER'S ESTIMATE</v>
          </cell>
        </row>
        <row r="4">
          <cell r="B4" t="str">
            <v>Kode Paket</v>
          </cell>
          <cell r="E4" t="str">
            <v>:</v>
          </cell>
          <cell r="F4" t="str">
            <v>C.19</v>
          </cell>
        </row>
        <row r="5">
          <cell r="B5" t="str">
            <v>Kegiatan</v>
          </cell>
          <cell r="E5" t="str">
            <v>:</v>
          </cell>
          <cell r="F5" t="str">
            <v>Penyehatan Lingkungan Permukiman (PLP)</v>
          </cell>
        </row>
        <row r="6">
          <cell r="B6" t="str">
            <v>Pekerjaan</v>
          </cell>
          <cell r="E6" t="str">
            <v>:</v>
          </cell>
          <cell r="F6" t="str">
            <v>Pembuatan Saluran Drainase dan Gorong-gorong Plat Jalan Kelapa, Jalan Cendana, Jalan Jati dan Jalan Akasia Kelurahan Sepang Jaya</v>
          </cell>
        </row>
        <row r="7">
          <cell r="B7" t="str">
            <v>Lokasi</v>
          </cell>
          <cell r="E7" t="str">
            <v>:</v>
          </cell>
          <cell r="F7" t="str">
            <v>Kelurahan Sepang Jaya</v>
          </cell>
        </row>
        <row r="8">
          <cell r="B8" t="str">
            <v>Panjanga Rencana</v>
          </cell>
          <cell r="E8" t="str">
            <v>:</v>
          </cell>
          <cell r="F8">
            <v>667</v>
          </cell>
          <cell r="G8" t="str">
            <v>M'</v>
          </cell>
        </row>
        <row r="9">
          <cell r="B9" t="str">
            <v>Panjang Realisasi</v>
          </cell>
          <cell r="E9" t="str">
            <v>:</v>
          </cell>
          <cell r="F9">
            <v>924.6</v>
          </cell>
          <cell r="G9" t="str">
            <v>M'</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pengukuran ulang</v>
          </cell>
          <cell r="H15" t="str">
            <v>Ls</v>
          </cell>
          <cell r="I15">
            <v>1</v>
          </cell>
          <cell r="K15">
            <v>369840</v>
          </cell>
          <cell r="L15">
            <v>369840</v>
          </cell>
        </row>
        <row r="16">
          <cell r="B16">
            <v>2</v>
          </cell>
          <cell r="D16" t="str">
            <v>Dokumentasi 0 %, 50 % dan 100 %</v>
          </cell>
          <cell r="H16" t="str">
            <v>Ls</v>
          </cell>
          <cell r="I16">
            <v>1</v>
          </cell>
          <cell r="K16">
            <v>92460</v>
          </cell>
          <cell r="L16">
            <v>92460</v>
          </cell>
        </row>
        <row r="17">
          <cell r="B17">
            <v>3</v>
          </cell>
          <cell r="D17" t="str">
            <v>Pasang papan nama proyek</v>
          </cell>
          <cell r="H17" t="str">
            <v>Ls</v>
          </cell>
          <cell r="I17">
            <v>1</v>
          </cell>
          <cell r="K17">
            <v>250000</v>
          </cell>
          <cell r="L17">
            <v>250000</v>
          </cell>
        </row>
        <row r="18">
          <cell r="B18">
            <v>4</v>
          </cell>
          <cell r="D18" t="str">
            <v>Penyediaan obat-obatan P3K</v>
          </cell>
          <cell r="H18" t="str">
            <v>Ls</v>
          </cell>
          <cell r="I18">
            <v>1</v>
          </cell>
          <cell r="K18">
            <v>200000</v>
          </cell>
          <cell r="L18">
            <v>200000</v>
          </cell>
        </row>
        <row r="19">
          <cell r="B19">
            <v>5</v>
          </cell>
          <cell r="D19" t="str">
            <v>Mobilisasi dan demobilisasi</v>
          </cell>
          <cell r="H19" t="str">
            <v>Ls</v>
          </cell>
          <cell r="I19">
            <v>1</v>
          </cell>
          <cell r="K19">
            <v>1250000</v>
          </cell>
          <cell r="L19">
            <v>1250000</v>
          </cell>
        </row>
        <row r="20">
          <cell r="D20" t="str">
            <v>SUB TOTAL   I</v>
          </cell>
          <cell r="L20">
            <v>2162300</v>
          </cell>
        </row>
        <row r="21">
          <cell r="B21" t="str">
            <v>II</v>
          </cell>
          <cell r="D21" t="str">
            <v>PEKERJAAN SIRING BARU</v>
          </cell>
        </row>
        <row r="22">
          <cell r="B22">
            <v>1</v>
          </cell>
          <cell r="D22" t="str">
            <v>Galian tanah untuk siring 85 %</v>
          </cell>
          <cell r="H22" t="str">
            <v>A.1</v>
          </cell>
          <cell r="I22">
            <v>395.33712500000001</v>
          </cell>
          <cell r="J22" t="str">
            <v>M3</v>
          </cell>
          <cell r="K22">
            <v>19775</v>
          </cell>
          <cell r="L22">
            <v>7817791.6500000004</v>
          </cell>
        </row>
        <row r="23">
          <cell r="B23">
            <v>2</v>
          </cell>
          <cell r="D23" t="str">
            <v>Pembuangan ex galian tanah</v>
          </cell>
          <cell r="H23" t="str">
            <v>A.6</v>
          </cell>
          <cell r="I23">
            <v>395.33712500000001</v>
          </cell>
          <cell r="J23" t="str">
            <v>M3</v>
          </cell>
          <cell r="K23">
            <v>8660</v>
          </cell>
          <cell r="L23">
            <v>3423619.5</v>
          </cell>
        </row>
        <row r="24">
          <cell r="B24">
            <v>3</v>
          </cell>
          <cell r="D24" t="str">
            <v>Pasang batu belah adk 1 : 4.</v>
          </cell>
          <cell r="H24" t="str">
            <v>G.32h+G.26(a)</v>
          </cell>
          <cell r="I24">
            <v>310.23349999999999</v>
          </cell>
          <cell r="J24" t="str">
            <v>M3</v>
          </cell>
          <cell r="K24">
            <v>527127.02</v>
          </cell>
          <cell r="L24">
            <v>163532460.36000001</v>
          </cell>
        </row>
        <row r="25">
          <cell r="B25">
            <v>4</v>
          </cell>
          <cell r="D25" t="str">
            <v>Plesteran dinding dan lantai siring adk.1:4</v>
          </cell>
          <cell r="H25" t="str">
            <v>G.50q+G.48</v>
          </cell>
          <cell r="I25">
            <v>1520.29</v>
          </cell>
          <cell r="J25" t="str">
            <v>M2</v>
          </cell>
          <cell r="K25">
            <v>19133.61</v>
          </cell>
          <cell r="L25">
            <v>29088635.949999999</v>
          </cell>
        </row>
        <row r="26">
          <cell r="D26" t="str">
            <v>SUB TOTAL   II</v>
          </cell>
          <cell r="L26">
            <v>203862507.46000001</v>
          </cell>
        </row>
        <row r="27">
          <cell r="B27" t="str">
            <v>III</v>
          </cell>
          <cell r="D27" t="str">
            <v>PEKERJAAN REHAP SIRING LAMA PASANGAN SEBELAH</v>
          </cell>
        </row>
        <row r="28">
          <cell r="B28">
            <v>1</v>
          </cell>
          <cell r="D28" t="str">
            <v>Galian tanah untuk siring 50 %</v>
          </cell>
          <cell r="H28" t="str">
            <v>A.1</v>
          </cell>
          <cell r="I28">
            <v>16.02</v>
          </cell>
          <cell r="J28" t="str">
            <v>M3</v>
          </cell>
          <cell r="K28">
            <v>19775</v>
          </cell>
          <cell r="L28">
            <v>316795.5</v>
          </cell>
        </row>
        <row r="29">
          <cell r="B29">
            <v>2</v>
          </cell>
          <cell r="D29" t="str">
            <v>Pembuangan ex galian tanah</v>
          </cell>
          <cell r="H29" t="str">
            <v>A.6</v>
          </cell>
          <cell r="I29">
            <v>16.02</v>
          </cell>
          <cell r="J29" t="str">
            <v>M3</v>
          </cell>
          <cell r="K29">
            <v>8660</v>
          </cell>
          <cell r="L29">
            <v>138733.20000000001</v>
          </cell>
        </row>
        <row r="30">
          <cell r="B30">
            <v>3</v>
          </cell>
          <cell r="D30" t="str">
            <v>Pasang batu belah adk 1 : 4.</v>
          </cell>
          <cell r="H30" t="str">
            <v>G.32h+G.26(a)</v>
          </cell>
          <cell r="I30">
            <v>14.03875</v>
          </cell>
          <cell r="J30" t="str">
            <v>M3</v>
          </cell>
          <cell r="K30">
            <v>527127.02</v>
          </cell>
          <cell r="L30">
            <v>7400204.4500000002</v>
          </cell>
        </row>
        <row r="31">
          <cell r="B31">
            <v>4</v>
          </cell>
          <cell r="D31" t="str">
            <v>Plesteran dinding dan lantai siring adk.1:4</v>
          </cell>
          <cell r="H31" t="str">
            <v>G.50q+G.48</v>
          </cell>
          <cell r="I31">
            <v>124.3</v>
          </cell>
          <cell r="J31" t="str">
            <v>M2</v>
          </cell>
          <cell r="K31">
            <v>19133.61</v>
          </cell>
          <cell r="L31">
            <v>2378307.7200000002</v>
          </cell>
        </row>
        <row r="32">
          <cell r="D32" t="str">
            <v>SUB TOTAL   III</v>
          </cell>
          <cell r="L32">
            <v>10234040.870000001</v>
          </cell>
        </row>
        <row r="33">
          <cell r="B33" t="str">
            <v>IV</v>
          </cell>
          <cell r="D33" t="str">
            <v>PEKERJAAN GORONG-GORONG BETON PLAT 0.5 X 0.8 X 6 M 1 UNIT</v>
          </cell>
        </row>
        <row r="34">
          <cell r="B34">
            <v>1</v>
          </cell>
          <cell r="D34" t="str">
            <v>Galian tanah keras</v>
          </cell>
          <cell r="H34" t="str">
            <v>A.2</v>
          </cell>
          <cell r="I34">
            <v>12.24</v>
          </cell>
          <cell r="J34" t="str">
            <v>M3</v>
          </cell>
          <cell r="K34">
            <v>26353</v>
          </cell>
          <cell r="L34">
            <v>322560.71999999997</v>
          </cell>
        </row>
        <row r="35">
          <cell r="B35">
            <v>2</v>
          </cell>
          <cell r="D35" t="str">
            <v>Pembuangan bekas galian</v>
          </cell>
          <cell r="H35" t="str">
            <v>A.6</v>
          </cell>
          <cell r="I35">
            <v>12.24</v>
          </cell>
          <cell r="J35" t="str">
            <v>M3</v>
          </cell>
          <cell r="K35">
            <v>8660</v>
          </cell>
          <cell r="L35">
            <v>105998.39999999999</v>
          </cell>
        </row>
        <row r="36">
          <cell r="B36">
            <v>3</v>
          </cell>
          <cell r="D36" t="str">
            <v>Pasang batu belah adk 1 : 4.</v>
          </cell>
          <cell r="H36" t="str">
            <v>G.32h+G.26(a)</v>
          </cell>
          <cell r="I36">
            <v>7.08</v>
          </cell>
          <cell r="J36" t="str">
            <v>M3</v>
          </cell>
          <cell r="K36">
            <v>527127.02</v>
          </cell>
          <cell r="L36">
            <v>3732059.3</v>
          </cell>
        </row>
        <row r="37">
          <cell r="B37">
            <v>4</v>
          </cell>
          <cell r="D37" t="str">
            <v>Pasang Beton bertulang. Plat lantai adk 1:2:3</v>
          </cell>
          <cell r="H37" t="str">
            <v>G.41+3/4 I.2(b)+F.8</v>
          </cell>
          <cell r="I37">
            <v>1.2</v>
          </cell>
          <cell r="J37" t="str">
            <v>M3</v>
          </cell>
          <cell r="K37">
            <v>3348157.78</v>
          </cell>
          <cell r="L37">
            <v>4017789.34</v>
          </cell>
        </row>
        <row r="38">
          <cell r="B38">
            <v>5</v>
          </cell>
          <cell r="D38" t="str">
            <v>Plesteran dinding dan lantai gorong-gorong adk.1:4</v>
          </cell>
          <cell r="H38" t="str">
            <v>G.50q+G.48</v>
          </cell>
          <cell r="I38">
            <v>15.56</v>
          </cell>
          <cell r="J38" t="str">
            <v>M2</v>
          </cell>
          <cell r="K38">
            <v>19133.61</v>
          </cell>
          <cell r="L38">
            <v>297718.96999999997</v>
          </cell>
        </row>
        <row r="39">
          <cell r="B39">
            <v>6</v>
          </cell>
          <cell r="D39" t="str">
            <v>Pekerjaan latasir tebal 2 cm</v>
          </cell>
          <cell r="H39" t="str">
            <v>K 638</v>
          </cell>
          <cell r="I39">
            <v>12</v>
          </cell>
          <cell r="J39" t="str">
            <v>M2</v>
          </cell>
          <cell r="K39">
            <v>30278.240000000002</v>
          </cell>
          <cell r="L39">
            <v>363338.88</v>
          </cell>
        </row>
        <row r="40">
          <cell r="D40" t="str">
            <v>SUB TOTAL   IV</v>
          </cell>
          <cell r="L40">
            <v>8839465.6100000013</v>
          </cell>
        </row>
        <row r="41">
          <cell r="B41" t="str">
            <v>V</v>
          </cell>
          <cell r="D41" t="str">
            <v>PEKERJAAN GORONG-GORONG BETON PLAT 0.5 X 0.8 X 5 M 7 UNIT</v>
          </cell>
        </row>
        <row r="42">
          <cell r="B42">
            <v>1</v>
          </cell>
          <cell r="D42" t="str">
            <v>Galian tanah keras</v>
          </cell>
          <cell r="H42" t="str">
            <v>A.2</v>
          </cell>
          <cell r="I42">
            <v>71.400000000000006</v>
          </cell>
          <cell r="J42" t="str">
            <v>M3</v>
          </cell>
          <cell r="K42">
            <v>26353</v>
          </cell>
          <cell r="L42">
            <v>1881604.2</v>
          </cell>
        </row>
        <row r="43">
          <cell r="B43">
            <v>2</v>
          </cell>
          <cell r="D43" t="str">
            <v>Pembuangan bekas galian</v>
          </cell>
          <cell r="H43" t="str">
            <v>A.6</v>
          </cell>
          <cell r="I43">
            <v>71.400000000000006</v>
          </cell>
          <cell r="J43" t="str">
            <v>M3</v>
          </cell>
          <cell r="K43">
            <v>8660</v>
          </cell>
          <cell r="L43">
            <v>618324</v>
          </cell>
        </row>
        <row r="44">
          <cell r="B44">
            <v>3</v>
          </cell>
          <cell r="D44" t="str">
            <v>Pasang batu belah adk 1 : 4.</v>
          </cell>
          <cell r="H44" t="str">
            <v>G.32h+G.26(a)</v>
          </cell>
          <cell r="I44">
            <v>41.3</v>
          </cell>
          <cell r="J44" t="str">
            <v>M3</v>
          </cell>
          <cell r="K44">
            <v>527127.02</v>
          </cell>
          <cell r="L44">
            <v>21770345.93</v>
          </cell>
        </row>
        <row r="45">
          <cell r="B45">
            <v>4</v>
          </cell>
          <cell r="D45" t="str">
            <v>Pasang Beton bertulang. Plat lantai adk 1:2:3</v>
          </cell>
          <cell r="H45" t="str">
            <v>G.41+3/4 I.2(b)+F.8</v>
          </cell>
          <cell r="I45">
            <v>7</v>
          </cell>
          <cell r="J45" t="str">
            <v>M3</v>
          </cell>
          <cell r="K45">
            <v>3348157.78</v>
          </cell>
          <cell r="L45">
            <v>23437104.460000001</v>
          </cell>
        </row>
        <row r="46">
          <cell r="B46">
            <v>5</v>
          </cell>
          <cell r="D46" t="str">
            <v>Plesteran dinding dan lantai gorong-gorong adk.1:4</v>
          </cell>
          <cell r="H46" t="str">
            <v>G.50q+G.48</v>
          </cell>
          <cell r="I46">
            <v>81.72</v>
          </cell>
          <cell r="J46" t="str">
            <v>M2</v>
          </cell>
          <cell r="K46">
            <v>19133.61</v>
          </cell>
          <cell r="L46">
            <v>1563598.61</v>
          </cell>
        </row>
        <row r="47">
          <cell r="B47">
            <v>6</v>
          </cell>
          <cell r="D47" t="str">
            <v>Pekerjaan latasir tebal 2 cm</v>
          </cell>
          <cell r="H47" t="str">
            <v>K 638</v>
          </cell>
          <cell r="I47">
            <v>70</v>
          </cell>
          <cell r="J47" t="str">
            <v>M2</v>
          </cell>
          <cell r="K47">
            <v>30278.240000000002</v>
          </cell>
          <cell r="L47">
            <v>2119476.7999999998</v>
          </cell>
        </row>
        <row r="48">
          <cell r="D48" t="str">
            <v>SUB TOTAL   V</v>
          </cell>
          <cell r="L48">
            <v>51390454</v>
          </cell>
        </row>
        <row r="49">
          <cell r="B49" t="str">
            <v>VI</v>
          </cell>
          <cell r="D49" t="str">
            <v>PEKERJAAN LAIN-LAIN</v>
          </cell>
        </row>
        <row r="50">
          <cell r="B50">
            <v>1</v>
          </cell>
          <cell r="C50">
            <v>1</v>
          </cell>
          <cell r="D50" t="str">
            <v>Finishing Proyek</v>
          </cell>
          <cell r="H50" t="str">
            <v>-</v>
          </cell>
          <cell r="I50">
            <v>1</v>
          </cell>
          <cell r="J50" t="str">
            <v>Ls</v>
          </cell>
          <cell r="K50">
            <v>620000</v>
          </cell>
          <cell r="L50">
            <v>620000</v>
          </cell>
        </row>
        <row r="51">
          <cell r="D51" t="str">
            <v>SUB TOTAL   VI</v>
          </cell>
          <cell r="L51">
            <v>620000</v>
          </cell>
        </row>
        <row r="52">
          <cell r="B52" t="str">
            <v>A</v>
          </cell>
          <cell r="D52" t="str">
            <v>JUMLAH</v>
          </cell>
          <cell r="L52">
            <v>277108767.94000006</v>
          </cell>
        </row>
        <row r="53">
          <cell r="B53" t="str">
            <v>B</v>
          </cell>
          <cell r="D53" t="str">
            <v>PPN 10% x A</v>
          </cell>
          <cell r="L53">
            <v>27710876.789999999</v>
          </cell>
        </row>
        <row r="54">
          <cell r="B54" t="str">
            <v>C</v>
          </cell>
          <cell r="D54" t="str">
            <v>JUMLAH  (A+B)</v>
          </cell>
          <cell r="L54">
            <v>304819644.73000008</v>
          </cell>
        </row>
        <row r="55">
          <cell r="B55" t="str">
            <v>D</v>
          </cell>
          <cell r="D55" t="str">
            <v>JUMLAH DIBULATKAN</v>
          </cell>
          <cell r="L55">
            <v>304819000</v>
          </cell>
        </row>
        <row r="56">
          <cell r="N56" t="str">
            <v>REKAPITULASI RENCANA ANGGARAN BIAYA</v>
          </cell>
        </row>
        <row r="57">
          <cell r="N57" t="str">
            <v>OWNER'S ESTIMATE</v>
          </cell>
        </row>
        <row r="59">
          <cell r="N59" t="str">
            <v>Kode Paket</v>
          </cell>
          <cell r="P59" t="str">
            <v>:</v>
          </cell>
          <cell r="Q59" t="str">
            <v>C.19</v>
          </cell>
        </row>
        <row r="60">
          <cell r="N60" t="str">
            <v>Kegiatan</v>
          </cell>
          <cell r="P60" t="str">
            <v>:</v>
          </cell>
          <cell r="Q60" t="str">
            <v>Penyehatan Lingkungan Permukiman (PLP)</v>
          </cell>
        </row>
        <row r="61">
          <cell r="N61" t="str">
            <v>Pekerjaan</v>
          </cell>
          <cell r="Q61" t="str">
            <v>Pembuatan Saluran Drainase dan Gorong-gorong Plat Jalan Kelapa, Jalan Cendana, Jalan Jati dan Jalan Akasia Kelurahan Sepang Jaya</v>
          </cell>
        </row>
        <row r="62">
          <cell r="N62" t="str">
            <v>Lokasi</v>
          </cell>
          <cell r="Q62" t="str">
            <v>Kelurahan Sepang Jaya</v>
          </cell>
        </row>
        <row r="63">
          <cell r="N63" t="str">
            <v>Panjanga Rencana</v>
          </cell>
          <cell r="Q63">
            <v>667</v>
          </cell>
          <cell r="R63" t="str">
            <v>M'</v>
          </cell>
        </row>
        <row r="64">
          <cell r="N64" t="str">
            <v>Panjang Realisasi</v>
          </cell>
          <cell r="P64" t="str">
            <v>:</v>
          </cell>
          <cell r="Q64">
            <v>924.6</v>
          </cell>
          <cell r="R64" t="str">
            <v>M'</v>
          </cell>
        </row>
        <row r="65">
          <cell r="N65" t="str">
            <v>Tahun Anggaran</v>
          </cell>
          <cell r="P65" t="str">
            <v>:</v>
          </cell>
          <cell r="Q65" t="str">
            <v>2006</v>
          </cell>
        </row>
        <row r="67">
          <cell r="N67" t="str">
            <v>NO.</v>
          </cell>
          <cell r="P67" t="str">
            <v>URAIAN  PEKERJAAN</v>
          </cell>
          <cell r="V67" t="str">
            <v>TOTAL</v>
          </cell>
        </row>
        <row r="68">
          <cell r="V68" t="str">
            <v>HARGA</v>
          </cell>
        </row>
        <row r="69">
          <cell r="V69" t="str">
            <v>(Rp)</v>
          </cell>
        </row>
        <row r="70">
          <cell r="N70" t="str">
            <v>I</v>
          </cell>
          <cell r="Q70" t="str">
            <v>PEKERJAAN PERSIAPAN</v>
          </cell>
          <cell r="V70">
            <v>2162300</v>
          </cell>
        </row>
        <row r="71">
          <cell r="N71" t="str">
            <v>II</v>
          </cell>
          <cell r="Q71" t="str">
            <v>PEKERJAAN SIRING BARU</v>
          </cell>
          <cell r="V71">
            <v>203862507.46000001</v>
          </cell>
        </row>
        <row r="72">
          <cell r="N72" t="str">
            <v>III</v>
          </cell>
          <cell r="Q72" t="str">
            <v>PEKERJAAN REHAP SIRING LAMA PASANGAN SEBELAH</v>
          </cell>
          <cell r="V72">
            <v>10234040.870000001</v>
          </cell>
        </row>
        <row r="73">
          <cell r="N73" t="str">
            <v>IV</v>
          </cell>
          <cell r="Q73" t="str">
            <v>PEKERJAAN GORONG-GORONG BETON PLAT 0.5 X 0.8 X 6 M 1 UNIT</v>
          </cell>
          <cell r="V73">
            <v>8839465.6100000013</v>
          </cell>
        </row>
        <row r="74">
          <cell r="N74" t="str">
            <v>V</v>
          </cell>
          <cell r="Q74" t="str">
            <v>PEKERJAAN GORONG-GORONG BETON PLAT 0.5 X 0.8 X 5 M 7 UNIT</v>
          </cell>
          <cell r="V74">
            <v>51390454</v>
          </cell>
        </row>
        <row r="75">
          <cell r="N75" t="str">
            <v>VI</v>
          </cell>
          <cell r="Q75" t="str">
            <v>PEKERJAAN LAIN-LAIN</v>
          </cell>
          <cell r="V75">
            <v>620000</v>
          </cell>
        </row>
        <row r="76">
          <cell r="Q76" t="str">
            <v>JUMLAH ( I  s/d.  VI)</v>
          </cell>
          <cell r="V76">
            <v>277108767.94000006</v>
          </cell>
        </row>
        <row r="77">
          <cell r="Q77" t="str">
            <v>PPN 10%</v>
          </cell>
          <cell r="V77">
            <v>27710876.789999999</v>
          </cell>
        </row>
        <row r="78">
          <cell r="Q78" t="str">
            <v>TOTAL</v>
          </cell>
          <cell r="V78">
            <v>304819644.73000008</v>
          </cell>
        </row>
        <row r="79">
          <cell r="Q79" t="str">
            <v>DIBULATKAN</v>
          </cell>
          <cell r="V79">
            <v>304819000</v>
          </cell>
        </row>
        <row r="81">
          <cell r="O81" t="str">
            <v>Terbilang</v>
          </cell>
          <cell r="P81" t="str">
            <v>:</v>
          </cell>
          <cell r="Q81" t="str">
            <v>Tiga Ratus Empat Juta Delapan Ratus Sembilan Belas Ribu Rupiah</v>
          </cell>
        </row>
        <row r="84">
          <cell r="S84" t="str">
            <v>Bandar Lampung,  ...................... 2006</v>
          </cell>
        </row>
        <row r="85">
          <cell r="N85" t="str">
            <v>MENGETAHUI :</v>
          </cell>
        </row>
        <row r="86">
          <cell r="N86" t="str">
            <v>PEJABAT PEMBUAT KOMITMEN/ PEMIMPIN KEGIATAN</v>
          </cell>
          <cell r="S86" t="str">
            <v>PANITIA PENGADAAN JASA KONSTRUKSI</v>
          </cell>
        </row>
        <row r="87">
          <cell r="S87" t="str">
            <v>Ketua</v>
          </cell>
        </row>
        <row r="92">
          <cell r="N92" t="str">
            <v>Hi.NURBUANA,ST</v>
          </cell>
          <cell r="S92" t="str">
            <v>FAISOL MUCHTAR,ST</v>
          </cell>
        </row>
        <row r="93">
          <cell r="N93" t="str">
            <v>NIP.460021600</v>
          </cell>
          <cell r="S93" t="str">
            <v>NIP. 460 021 411</v>
          </cell>
        </row>
      </sheetData>
      <sheetData sheetId="20"/>
      <sheetData sheetId="21">
        <row r="1">
          <cell r="B1" t="str">
            <v>RENCANA  ANGGARAN  BIAYA</v>
          </cell>
        </row>
        <row r="2">
          <cell r="B2" t="str">
            <v>OWNER'S ESTIMATE</v>
          </cell>
        </row>
        <row r="4">
          <cell r="B4" t="str">
            <v>Kode Paket</v>
          </cell>
          <cell r="E4" t="str">
            <v>:</v>
          </cell>
          <cell r="F4" t="str">
            <v>C.21</v>
          </cell>
        </row>
        <row r="5">
          <cell r="B5" t="str">
            <v>Kegiatan</v>
          </cell>
          <cell r="E5" t="str">
            <v>:</v>
          </cell>
          <cell r="F5" t="str">
            <v>Penyehatan Lingkungan Permukiman (PLP)</v>
          </cell>
        </row>
        <row r="6">
          <cell r="B6" t="str">
            <v>Pekerjaan</v>
          </cell>
          <cell r="E6" t="str">
            <v>:</v>
          </cell>
          <cell r="F6" t="str">
            <v>Pembuatan Saluran Drainase di belakang LP Rajabasa Kelurahan Rajabasa</v>
          </cell>
        </row>
        <row r="7">
          <cell r="B7" t="str">
            <v>Lokasi</v>
          </cell>
          <cell r="E7" t="str">
            <v>:</v>
          </cell>
          <cell r="F7" t="str">
            <v>Kelurahan Rajabasa</v>
          </cell>
        </row>
        <row r="8">
          <cell r="B8" t="str">
            <v>Panjanga Rencana</v>
          </cell>
          <cell r="E8" t="str">
            <v>:</v>
          </cell>
          <cell r="F8">
            <v>500</v>
          </cell>
          <cell r="G8" t="str">
            <v>M'</v>
          </cell>
        </row>
        <row r="9">
          <cell r="B9" t="str">
            <v>Panjang Realisasi</v>
          </cell>
          <cell r="E9" t="str">
            <v>:</v>
          </cell>
          <cell r="F9">
            <v>740</v>
          </cell>
          <cell r="G9" t="str">
            <v>M'</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pengukuran ulang</v>
          </cell>
          <cell r="H15" t="str">
            <v>Ls</v>
          </cell>
          <cell r="I15">
            <v>1</v>
          </cell>
          <cell r="K15">
            <v>296000</v>
          </cell>
          <cell r="L15">
            <v>296000</v>
          </cell>
        </row>
        <row r="16">
          <cell r="B16">
            <v>2</v>
          </cell>
          <cell r="D16" t="str">
            <v>Dokumentasi 0 %, 50 % dan 100 %</v>
          </cell>
          <cell r="H16" t="str">
            <v>Ls</v>
          </cell>
          <cell r="I16">
            <v>1</v>
          </cell>
          <cell r="K16">
            <v>85000</v>
          </cell>
          <cell r="L16">
            <v>85000</v>
          </cell>
        </row>
        <row r="17">
          <cell r="B17">
            <v>3</v>
          </cell>
          <cell r="D17" t="str">
            <v>Pasang papan nama proyek</v>
          </cell>
          <cell r="H17" t="str">
            <v>Ls</v>
          </cell>
          <cell r="I17">
            <v>1</v>
          </cell>
          <cell r="K17">
            <v>250000</v>
          </cell>
          <cell r="L17">
            <v>250000</v>
          </cell>
        </row>
        <row r="18">
          <cell r="B18">
            <v>4</v>
          </cell>
          <cell r="D18" t="str">
            <v>Penyediaan obat-obatan P3K</v>
          </cell>
          <cell r="H18" t="str">
            <v>Ls</v>
          </cell>
          <cell r="I18">
            <v>1</v>
          </cell>
          <cell r="K18">
            <v>200000</v>
          </cell>
          <cell r="L18">
            <v>200000</v>
          </cell>
        </row>
        <row r="19">
          <cell r="B19">
            <v>5</v>
          </cell>
          <cell r="D19" t="str">
            <v>Mobilisasi dan demobilisasi</v>
          </cell>
          <cell r="H19" t="str">
            <v>Ls</v>
          </cell>
          <cell r="I19">
            <v>1</v>
          </cell>
          <cell r="K19">
            <v>1455500</v>
          </cell>
          <cell r="L19">
            <v>1455500</v>
          </cell>
        </row>
        <row r="20">
          <cell r="D20" t="str">
            <v>SUB TOTAL   I</v>
          </cell>
          <cell r="L20">
            <v>2286500</v>
          </cell>
        </row>
        <row r="21">
          <cell r="B21" t="str">
            <v>II</v>
          </cell>
          <cell r="D21" t="str">
            <v>PEKERJAAN TANAH</v>
          </cell>
        </row>
        <row r="22">
          <cell r="B22">
            <v>1</v>
          </cell>
          <cell r="D22" t="str">
            <v>Galian tanah untuk siring</v>
          </cell>
          <cell r="H22" t="str">
            <v>A.1</v>
          </cell>
          <cell r="I22">
            <v>694.5625</v>
          </cell>
          <cell r="J22" t="str">
            <v>M3</v>
          </cell>
          <cell r="K22">
            <v>19775</v>
          </cell>
          <cell r="L22">
            <v>13734973.439999999</v>
          </cell>
        </row>
        <row r="23">
          <cell r="B23">
            <v>2</v>
          </cell>
          <cell r="D23" t="str">
            <v>Pembuangan ex galian tanah</v>
          </cell>
          <cell r="H23" t="str">
            <v>A.6</v>
          </cell>
          <cell r="I23">
            <v>694.5625</v>
          </cell>
          <cell r="J23" t="str">
            <v>M3</v>
          </cell>
          <cell r="K23">
            <v>8660</v>
          </cell>
          <cell r="L23">
            <v>6014911.25</v>
          </cell>
        </row>
        <row r="24">
          <cell r="D24" t="str">
            <v>SUB TOTAL   II</v>
          </cell>
          <cell r="L24">
            <v>19749884.689999998</v>
          </cell>
        </row>
        <row r="25">
          <cell r="B25" t="str">
            <v>III</v>
          </cell>
          <cell r="D25" t="str">
            <v>PEKERJAAN BATU DAN BETON</v>
          </cell>
        </row>
        <row r="26">
          <cell r="B26">
            <v>1</v>
          </cell>
          <cell r="D26" t="str">
            <v>Pasang batu belah adk 1 : 4.</v>
          </cell>
          <cell r="H26" t="str">
            <v>G.32h+G.26(a)</v>
          </cell>
          <cell r="I26">
            <v>410.4375</v>
          </cell>
          <cell r="J26" t="str">
            <v>M3</v>
          </cell>
          <cell r="K26">
            <v>527127.02</v>
          </cell>
          <cell r="L26">
            <v>216352696.27000001</v>
          </cell>
        </row>
        <row r="27">
          <cell r="B27">
            <v>2</v>
          </cell>
          <cell r="D27" t="str">
            <v>Pasang Beton bertulang Plat penutup siring adk 1:2:3 panjang 15 m'</v>
          </cell>
          <cell r="H27" t="str">
            <v>G.41+3/4 I.2(b)+F.8</v>
          </cell>
          <cell r="I27">
            <v>1.8</v>
          </cell>
          <cell r="J27" t="str">
            <v>M3</v>
          </cell>
          <cell r="K27">
            <v>3348157.78</v>
          </cell>
          <cell r="L27">
            <v>6026684</v>
          </cell>
        </row>
        <row r="28">
          <cell r="B28">
            <v>3</v>
          </cell>
          <cell r="D28" t="str">
            <v>Plesteran (bagian atas siring)</v>
          </cell>
          <cell r="H28" t="str">
            <v>G.50q+G.48</v>
          </cell>
          <cell r="I28">
            <v>596</v>
          </cell>
          <cell r="J28" t="str">
            <v>M2</v>
          </cell>
          <cell r="K28">
            <v>19133.61</v>
          </cell>
          <cell r="L28">
            <v>11403631.560000001</v>
          </cell>
        </row>
        <row r="29">
          <cell r="D29" t="str">
            <v>SUB TOTAL   III</v>
          </cell>
          <cell r="L29">
            <v>233783011.83000001</v>
          </cell>
        </row>
        <row r="30">
          <cell r="B30" t="str">
            <v>IV</v>
          </cell>
          <cell r="D30" t="str">
            <v>PEKERJAAN GORONG-GORONG PLAT 0.7 X 0.8 X 5 M 4 UNIT</v>
          </cell>
        </row>
        <row r="31">
          <cell r="B31">
            <v>1</v>
          </cell>
          <cell r="D31" t="str">
            <v>Galian tanah keras</v>
          </cell>
          <cell r="H31" t="str">
            <v>A.2</v>
          </cell>
          <cell r="I31">
            <v>41.8</v>
          </cell>
          <cell r="J31" t="str">
            <v>M3</v>
          </cell>
          <cell r="K31">
            <v>26353</v>
          </cell>
          <cell r="L31">
            <v>1101555.3999999999</v>
          </cell>
        </row>
        <row r="32">
          <cell r="B32">
            <v>2</v>
          </cell>
          <cell r="D32" t="str">
            <v>Urugan tanah bekas galian dan dipadatkan</v>
          </cell>
          <cell r="H32" t="str">
            <v>A.7.2</v>
          </cell>
          <cell r="I32">
            <v>13</v>
          </cell>
          <cell r="J32" t="str">
            <v>M3</v>
          </cell>
          <cell r="K32">
            <v>123146</v>
          </cell>
          <cell r="L32">
            <v>1600898</v>
          </cell>
        </row>
        <row r="33">
          <cell r="B33">
            <v>3</v>
          </cell>
          <cell r="D33" t="str">
            <v>Pasang batu belah adk 1 : 4.</v>
          </cell>
          <cell r="H33" t="str">
            <v>G.32h+G.26(a)</v>
          </cell>
          <cell r="I33">
            <v>24</v>
          </cell>
          <cell r="J33" t="str">
            <v>M3</v>
          </cell>
          <cell r="K33">
            <v>527127.02</v>
          </cell>
          <cell r="L33">
            <v>12651048.48</v>
          </cell>
        </row>
        <row r="34">
          <cell r="B34">
            <v>4</v>
          </cell>
          <cell r="D34" t="str">
            <v>Pasang Beton bertulang. Plat adk 1:2:3</v>
          </cell>
          <cell r="H34" t="str">
            <v>G.41+3/4 I.2(b)+F.8</v>
          </cell>
          <cell r="I34">
            <v>4.8</v>
          </cell>
          <cell r="J34" t="str">
            <v>M3</v>
          </cell>
          <cell r="K34">
            <v>3348157.78</v>
          </cell>
          <cell r="L34">
            <v>16071157.34</v>
          </cell>
        </row>
        <row r="35">
          <cell r="B35">
            <v>5</v>
          </cell>
          <cell r="D35" t="str">
            <v>Plesteran dinding dan lantai gorong-gorong adk.1:4</v>
          </cell>
          <cell r="H35" t="str">
            <v>G.50q+G.48</v>
          </cell>
          <cell r="I35">
            <v>48.32</v>
          </cell>
          <cell r="J35" t="str">
            <v>M2</v>
          </cell>
          <cell r="K35">
            <v>19133.61</v>
          </cell>
          <cell r="L35">
            <v>924536.04</v>
          </cell>
        </row>
        <row r="36">
          <cell r="B36">
            <v>6</v>
          </cell>
          <cell r="D36" t="str">
            <v>Pekerjaan latasir tebal 2 cm</v>
          </cell>
          <cell r="H36" t="str">
            <v>K 638</v>
          </cell>
          <cell r="I36">
            <v>9</v>
          </cell>
          <cell r="J36" t="str">
            <v>M2</v>
          </cell>
          <cell r="K36">
            <v>30278.240000000002</v>
          </cell>
          <cell r="L36">
            <v>272504.15999999997</v>
          </cell>
        </row>
        <row r="37">
          <cell r="D37" t="str">
            <v>SUB TOTAL   IV</v>
          </cell>
          <cell r="L37">
            <v>32621699.419999998</v>
          </cell>
        </row>
        <row r="38">
          <cell r="B38" t="str">
            <v>V</v>
          </cell>
          <cell r="D38" t="str">
            <v>PEKERJAAN LAIN-LAIN</v>
          </cell>
        </row>
        <row r="39">
          <cell r="B39">
            <v>1</v>
          </cell>
          <cell r="C39">
            <v>1</v>
          </cell>
          <cell r="D39" t="str">
            <v>Finishing Proyek</v>
          </cell>
          <cell r="H39" t="str">
            <v>-</v>
          </cell>
          <cell r="I39">
            <v>1</v>
          </cell>
          <cell r="J39" t="str">
            <v>Ls</v>
          </cell>
          <cell r="K39">
            <v>650000</v>
          </cell>
          <cell r="L39">
            <v>650000</v>
          </cell>
        </row>
        <row r="40">
          <cell r="D40" t="str">
            <v>SUB TOTAL   V</v>
          </cell>
          <cell r="L40">
            <v>650000</v>
          </cell>
        </row>
        <row r="41">
          <cell r="B41" t="str">
            <v>A</v>
          </cell>
          <cell r="D41" t="str">
            <v>JUMLAH</v>
          </cell>
          <cell r="L41">
            <v>289091095.93999994</v>
          </cell>
        </row>
        <row r="42">
          <cell r="B42" t="str">
            <v>B</v>
          </cell>
          <cell r="D42" t="str">
            <v>PPN 10% x A</v>
          </cell>
          <cell r="L42">
            <v>28909109.59</v>
          </cell>
        </row>
        <row r="43">
          <cell r="B43" t="str">
            <v>C</v>
          </cell>
          <cell r="D43" t="str">
            <v>JUMLAH  (A+B)</v>
          </cell>
          <cell r="L43">
            <v>318000205.52999991</v>
          </cell>
        </row>
        <row r="44">
          <cell r="B44" t="str">
            <v>D</v>
          </cell>
          <cell r="D44" t="str">
            <v>JUMLAH DIBULATKAN</v>
          </cell>
          <cell r="L44">
            <v>318000000</v>
          </cell>
        </row>
        <row r="45">
          <cell r="N45" t="str">
            <v>REKAPITULASI RENCANA ANGGARAN BIAYA</v>
          </cell>
        </row>
        <row r="46">
          <cell r="N46" t="str">
            <v>OWNER'S ESTIMATE</v>
          </cell>
        </row>
        <row r="48">
          <cell r="N48" t="str">
            <v>Kode Paket</v>
          </cell>
          <cell r="P48" t="str">
            <v>:</v>
          </cell>
          <cell r="Q48" t="str">
            <v>C.21</v>
          </cell>
        </row>
        <row r="49">
          <cell r="N49" t="str">
            <v>Kegiatan</v>
          </cell>
          <cell r="P49" t="str">
            <v>:</v>
          </cell>
          <cell r="Q49" t="str">
            <v>Penyehatan Lingkungan Permukiman (PLP)</v>
          </cell>
        </row>
        <row r="50">
          <cell r="N50" t="str">
            <v>Pekerjaan</v>
          </cell>
          <cell r="Q50" t="str">
            <v>Pembuatan Saluran Drainase di belakang LP Rajabasa Kelurahan Rajabasa</v>
          </cell>
        </row>
        <row r="51">
          <cell r="N51" t="str">
            <v>Lokasi</v>
          </cell>
          <cell r="Q51" t="str">
            <v>Kelurahan Rajabasa</v>
          </cell>
        </row>
        <row r="52">
          <cell r="N52" t="str">
            <v>Panjanga Rencana</v>
          </cell>
          <cell r="Q52">
            <v>500</v>
          </cell>
          <cell r="R52" t="str">
            <v>M'</v>
          </cell>
        </row>
        <row r="53">
          <cell r="N53" t="str">
            <v>Panjang Realisasi</v>
          </cell>
          <cell r="P53" t="str">
            <v>:</v>
          </cell>
          <cell r="Q53">
            <v>740</v>
          </cell>
          <cell r="R53" t="str">
            <v>M'</v>
          </cell>
        </row>
        <row r="54">
          <cell r="N54" t="str">
            <v>Tahun Anggaran</v>
          </cell>
          <cell r="P54" t="str">
            <v>:</v>
          </cell>
          <cell r="Q54" t="str">
            <v>2006</v>
          </cell>
        </row>
        <row r="56">
          <cell r="N56" t="str">
            <v>NO.</v>
          </cell>
          <cell r="P56" t="str">
            <v>URAIAN  PEKERJAAN</v>
          </cell>
          <cell r="V56" t="str">
            <v>TOTAL</v>
          </cell>
        </row>
        <row r="57">
          <cell r="V57" t="str">
            <v>HARGA</v>
          </cell>
        </row>
        <row r="58">
          <cell r="V58" t="str">
            <v>(Rp)</v>
          </cell>
        </row>
        <row r="59">
          <cell r="N59" t="str">
            <v>I</v>
          </cell>
          <cell r="Q59" t="str">
            <v>PEKERJAAN PERSIAPAN</v>
          </cell>
          <cell r="V59">
            <v>2286500</v>
          </cell>
        </row>
        <row r="60">
          <cell r="N60" t="str">
            <v>II</v>
          </cell>
          <cell r="Q60" t="str">
            <v>PEKERJAAN TANAH</v>
          </cell>
          <cell r="V60">
            <v>19749884.689999998</v>
          </cell>
        </row>
        <row r="61">
          <cell r="N61" t="str">
            <v>III</v>
          </cell>
          <cell r="Q61" t="str">
            <v>PEKERJAAN BATU DAN BETON</v>
          </cell>
          <cell r="V61">
            <v>233783011.83000001</v>
          </cell>
        </row>
        <row r="62">
          <cell r="N62" t="str">
            <v>IV</v>
          </cell>
          <cell r="Q62" t="str">
            <v>PEKERJAAN GORONG-GORONG PLAT 0.7 X 0.8 X 5 M 4 UNIT</v>
          </cell>
          <cell r="V62">
            <v>32621699.419999998</v>
          </cell>
        </row>
        <row r="63">
          <cell r="N63" t="str">
            <v>V</v>
          </cell>
          <cell r="Q63" t="str">
            <v>PEKERJAAN LAIN-LAIN</v>
          </cell>
          <cell r="V63">
            <v>650000</v>
          </cell>
        </row>
        <row r="64">
          <cell r="Q64" t="str">
            <v>JUMLAH ( I  s/d.  V)</v>
          </cell>
          <cell r="V64">
            <v>289091095.94</v>
          </cell>
        </row>
        <row r="65">
          <cell r="Q65" t="str">
            <v>PPN 10%</v>
          </cell>
          <cell r="V65">
            <v>28909109.59</v>
          </cell>
        </row>
        <row r="66">
          <cell r="Q66" t="str">
            <v>TOTAL</v>
          </cell>
          <cell r="V66">
            <v>318000205.52999997</v>
          </cell>
        </row>
        <row r="67">
          <cell r="Q67" t="str">
            <v>DIBULATKAN</v>
          </cell>
          <cell r="V67">
            <v>318000000</v>
          </cell>
        </row>
        <row r="69">
          <cell r="O69" t="str">
            <v>Terbilang</v>
          </cell>
          <cell r="P69" t="str">
            <v>:</v>
          </cell>
          <cell r="Q69" t="str">
            <v>Tiga Ratus Delapan Belas Juta Rupiah</v>
          </cell>
        </row>
        <row r="72">
          <cell r="S72" t="str">
            <v>Bandar Lampung,  ...................... 2006</v>
          </cell>
        </row>
        <row r="73">
          <cell r="N73" t="str">
            <v>MENGETAHUI :</v>
          </cell>
        </row>
        <row r="74">
          <cell r="N74" t="str">
            <v>PEJABAT PEMBUAT KOMITMEN/ PEMIMPIN KEGIATAN</v>
          </cell>
          <cell r="S74" t="str">
            <v>PANITIA PENGADAAN JASA KONSTRUKSI</v>
          </cell>
        </row>
        <row r="75">
          <cell r="S75" t="str">
            <v>Ketua</v>
          </cell>
        </row>
        <row r="80">
          <cell r="N80" t="str">
            <v>Hi.NURBUANA,ST</v>
          </cell>
          <cell r="S80" t="str">
            <v>FAISOL MUCHTAR,ST</v>
          </cell>
        </row>
        <row r="81">
          <cell r="N81" t="str">
            <v>NIP.460021600</v>
          </cell>
          <cell r="S81" t="str">
            <v>NIP. 460 021 411</v>
          </cell>
        </row>
      </sheetData>
      <sheetData sheetId="22"/>
      <sheetData sheetId="23">
        <row r="1">
          <cell r="B1" t="str">
            <v>RENCANA  ANGGARAN  BIAYA</v>
          </cell>
        </row>
        <row r="2">
          <cell r="B2" t="str">
            <v>OWNER'S ESTIMATE</v>
          </cell>
        </row>
        <row r="4">
          <cell r="B4" t="str">
            <v>Kode Paket</v>
          </cell>
          <cell r="E4" t="str">
            <v>:</v>
          </cell>
          <cell r="F4" t="str">
            <v>C.23</v>
          </cell>
        </row>
        <row r="5">
          <cell r="B5" t="str">
            <v>Kegiatan</v>
          </cell>
          <cell r="E5" t="str">
            <v>:</v>
          </cell>
          <cell r="F5" t="str">
            <v>Penyehatan Lingkungan Permukiman (PLP)</v>
          </cell>
        </row>
        <row r="6">
          <cell r="B6" t="str">
            <v>Pekerjaan</v>
          </cell>
          <cell r="E6" t="str">
            <v>:</v>
          </cell>
          <cell r="F6" t="str">
            <v>Pembuatan Saluran Drainase Jalan Gajah Mada Kelurahan Kota Baru</v>
          </cell>
        </row>
        <row r="7">
          <cell r="B7" t="str">
            <v>Lokasi</v>
          </cell>
          <cell r="E7" t="str">
            <v>:</v>
          </cell>
          <cell r="F7" t="str">
            <v>Kelurahan Kota Baru</v>
          </cell>
        </row>
        <row r="8">
          <cell r="B8" t="str">
            <v>Panjanga Rencana</v>
          </cell>
          <cell r="E8" t="str">
            <v>:</v>
          </cell>
          <cell r="F8">
            <v>500</v>
          </cell>
          <cell r="G8" t="str">
            <v>M'</v>
          </cell>
        </row>
        <row r="9">
          <cell r="B9" t="str">
            <v>Panjang Realisasi</v>
          </cell>
          <cell r="E9" t="str">
            <v>:</v>
          </cell>
          <cell r="F9">
            <v>619</v>
          </cell>
          <cell r="G9" t="str">
            <v>M'</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pengukuran ulang</v>
          </cell>
          <cell r="H15" t="str">
            <v>Dihitung</v>
          </cell>
          <cell r="I15">
            <v>1</v>
          </cell>
          <cell r="J15" t="str">
            <v>Ls</v>
          </cell>
          <cell r="K15">
            <v>247600</v>
          </cell>
          <cell r="L15">
            <v>247600</v>
          </cell>
        </row>
        <row r="16">
          <cell r="B16">
            <v>2</v>
          </cell>
          <cell r="D16" t="str">
            <v>Bongkaran</v>
          </cell>
          <cell r="H16" t="str">
            <v>Dihitung</v>
          </cell>
          <cell r="I16">
            <v>1</v>
          </cell>
          <cell r="J16" t="str">
            <v>Ls</v>
          </cell>
          <cell r="K16">
            <v>2290000</v>
          </cell>
          <cell r="L16">
            <v>2290000</v>
          </cell>
        </row>
        <row r="17">
          <cell r="B17">
            <v>3</v>
          </cell>
          <cell r="D17" t="str">
            <v>Dokumentasi 0 %, 50 % dan 100 %</v>
          </cell>
          <cell r="H17" t="str">
            <v>Dihitung</v>
          </cell>
          <cell r="I17">
            <v>1</v>
          </cell>
          <cell r="J17" t="str">
            <v>Ls</v>
          </cell>
          <cell r="K17">
            <v>85000</v>
          </cell>
          <cell r="L17">
            <v>85000</v>
          </cell>
        </row>
        <row r="18">
          <cell r="B18">
            <v>4</v>
          </cell>
          <cell r="D18" t="str">
            <v>Pasang papan nama proyek</v>
          </cell>
          <cell r="H18" t="str">
            <v>Dihitung</v>
          </cell>
          <cell r="I18">
            <v>1</v>
          </cell>
          <cell r="J18" t="str">
            <v>Ls</v>
          </cell>
          <cell r="K18">
            <v>250000</v>
          </cell>
          <cell r="L18">
            <v>250000</v>
          </cell>
        </row>
        <row r="19">
          <cell r="B19">
            <v>5</v>
          </cell>
          <cell r="D19" t="str">
            <v>Penyediaan obat-obatan P3K</v>
          </cell>
          <cell r="H19" t="str">
            <v>Dihitung</v>
          </cell>
          <cell r="I19">
            <v>1</v>
          </cell>
          <cell r="J19" t="str">
            <v>Ls</v>
          </cell>
          <cell r="K19">
            <v>200000</v>
          </cell>
          <cell r="L19">
            <v>200000</v>
          </cell>
        </row>
        <row r="20">
          <cell r="B20">
            <v>6</v>
          </cell>
          <cell r="D20" t="str">
            <v>Mobilisasi dan demobilisasi</v>
          </cell>
          <cell r="H20" t="str">
            <v>Dihitung</v>
          </cell>
          <cell r="I20">
            <v>1</v>
          </cell>
          <cell r="J20" t="str">
            <v>Ls</v>
          </cell>
          <cell r="K20">
            <v>1623000</v>
          </cell>
          <cell r="L20">
            <v>1623000</v>
          </cell>
        </row>
        <row r="21">
          <cell r="D21" t="str">
            <v>SUB TOTAL   I</v>
          </cell>
          <cell r="L21">
            <v>4695600</v>
          </cell>
        </row>
        <row r="22">
          <cell r="B22" t="str">
            <v>II</v>
          </cell>
          <cell r="D22" t="str">
            <v>PEKERJAAN SIRING</v>
          </cell>
        </row>
        <row r="23">
          <cell r="B23">
            <v>1</v>
          </cell>
          <cell r="D23" t="str">
            <v>Galian tanah untuk siring 30 %</v>
          </cell>
          <cell r="H23" t="str">
            <v>A.1</v>
          </cell>
          <cell r="I23">
            <v>312.92800000000005</v>
          </cell>
          <cell r="J23" t="str">
            <v>M3</v>
          </cell>
          <cell r="K23">
            <v>19775</v>
          </cell>
          <cell r="L23">
            <v>6188151.2000000002</v>
          </cell>
        </row>
        <row r="24">
          <cell r="B24">
            <v>2</v>
          </cell>
          <cell r="D24" t="str">
            <v>Bongkar plat existing</v>
          </cell>
          <cell r="I24">
            <v>1</v>
          </cell>
          <cell r="K24">
            <v>1204000</v>
          </cell>
          <cell r="L24">
            <v>1204000</v>
          </cell>
        </row>
        <row r="25">
          <cell r="B25">
            <v>3</v>
          </cell>
          <cell r="D25" t="str">
            <v>Pasang Beton bertulang. Plat adk 1:2:3 penutup siring depan ruko</v>
          </cell>
          <cell r="H25" t="str">
            <v>G.41+3/4 I.2(b)+F.8</v>
          </cell>
          <cell r="I25">
            <v>14.19</v>
          </cell>
          <cell r="J25" t="str">
            <v>M3</v>
          </cell>
          <cell r="K25">
            <v>3348157.78</v>
          </cell>
          <cell r="L25">
            <v>47510358.899999999</v>
          </cell>
        </row>
        <row r="26">
          <cell r="B26">
            <v>4</v>
          </cell>
          <cell r="D26" t="str">
            <v>Pasang batu belah adk 1 : 4.</v>
          </cell>
          <cell r="H26" t="str">
            <v>G.32h+G.26(a)</v>
          </cell>
          <cell r="I26">
            <v>363.07</v>
          </cell>
          <cell r="J26" t="str">
            <v>M3</v>
          </cell>
          <cell r="K26">
            <v>527127.02</v>
          </cell>
          <cell r="L26">
            <v>191384007.15000001</v>
          </cell>
        </row>
        <row r="27">
          <cell r="B27">
            <v>5</v>
          </cell>
          <cell r="D27" t="str">
            <v>Pasang Beton bertulang. Plat adk 1:2:3 penutup siring jl. masuk rumah</v>
          </cell>
          <cell r="H27" t="str">
            <v>G.41+3/4 I.2(b)+F.8</v>
          </cell>
          <cell r="I27">
            <v>25.278000000000002</v>
          </cell>
          <cell r="J27" t="str">
            <v>M3</v>
          </cell>
          <cell r="K27">
            <v>3348157.78</v>
          </cell>
          <cell r="L27">
            <v>84634732.359999999</v>
          </cell>
        </row>
        <row r="28">
          <cell r="B28">
            <v>6</v>
          </cell>
          <cell r="D28" t="str">
            <v>Plesteran ban siring adk.1:4</v>
          </cell>
          <cell r="H28" t="str">
            <v>G.50q+G.48</v>
          </cell>
          <cell r="I28">
            <v>331.35</v>
          </cell>
          <cell r="J28" t="str">
            <v>M2</v>
          </cell>
          <cell r="K28">
            <v>19133.61</v>
          </cell>
          <cell r="L28">
            <v>6339921.6699999999</v>
          </cell>
        </row>
        <row r="29">
          <cell r="D29" t="str">
            <v>SUB TOTAL   II</v>
          </cell>
          <cell r="L29">
            <v>337261171.28000003</v>
          </cell>
        </row>
        <row r="30">
          <cell r="B30" t="str">
            <v>III</v>
          </cell>
          <cell r="D30" t="str">
            <v>PEKERJAAN GORONG-GORONG PLAT 1.75 X 0.9 X 15 M 1 UNIT</v>
          </cell>
        </row>
        <row r="31">
          <cell r="B31">
            <v>1</v>
          </cell>
          <cell r="D31" t="str">
            <v>Galian tanah keras</v>
          </cell>
          <cell r="H31" t="str">
            <v>A.2</v>
          </cell>
          <cell r="I31">
            <v>68.174999999999997</v>
          </cell>
          <cell r="J31" t="str">
            <v>M3</v>
          </cell>
          <cell r="K31">
            <v>26353</v>
          </cell>
          <cell r="L31">
            <v>1796615.78</v>
          </cell>
        </row>
        <row r="32">
          <cell r="B32">
            <v>2</v>
          </cell>
          <cell r="D32" t="str">
            <v>Urugan tanah bekas galian dan dipadatkan</v>
          </cell>
          <cell r="H32" t="str">
            <v>A.7.2</v>
          </cell>
          <cell r="I32">
            <v>29.475000000000001</v>
          </cell>
          <cell r="J32" t="str">
            <v>M3</v>
          </cell>
          <cell r="K32">
            <v>123146</v>
          </cell>
          <cell r="L32">
            <v>3629728.35</v>
          </cell>
        </row>
        <row r="33">
          <cell r="B33">
            <v>3</v>
          </cell>
          <cell r="D33" t="str">
            <v>Pasang batu belah adk 1 : 4.</v>
          </cell>
          <cell r="H33" t="str">
            <v>G.32h+G.26(a)</v>
          </cell>
          <cell r="I33">
            <v>34.799999999999997</v>
          </cell>
          <cell r="J33" t="str">
            <v>M3</v>
          </cell>
          <cell r="K33">
            <v>527127.02</v>
          </cell>
          <cell r="L33">
            <v>18344020.300000001</v>
          </cell>
        </row>
        <row r="34">
          <cell r="B34">
            <v>4</v>
          </cell>
          <cell r="D34" t="str">
            <v>Pasang Beton bertulang. Plat adk 1:2:3</v>
          </cell>
          <cell r="H34" t="str">
            <v>G.41+3/4 I.2(b)+F.8</v>
          </cell>
          <cell r="I34">
            <v>3.9</v>
          </cell>
          <cell r="J34" t="str">
            <v>M3</v>
          </cell>
          <cell r="K34">
            <v>3348157.78</v>
          </cell>
          <cell r="L34">
            <v>13057815.34</v>
          </cell>
        </row>
        <row r="35">
          <cell r="B35">
            <v>5</v>
          </cell>
          <cell r="D35" t="str">
            <v>Plesteran dinding dan lantai gorong-gorong adk.1:4</v>
          </cell>
          <cell r="H35" t="str">
            <v>G.50q+G.48</v>
          </cell>
          <cell r="I35">
            <v>70.62</v>
          </cell>
          <cell r="J35" t="str">
            <v>M2</v>
          </cell>
          <cell r="K35">
            <v>19133.61</v>
          </cell>
          <cell r="L35">
            <v>1351215.54</v>
          </cell>
        </row>
        <row r="36">
          <cell r="B36">
            <v>6</v>
          </cell>
          <cell r="D36" t="str">
            <v>Pekerjaan latasir tebal 2 cm</v>
          </cell>
          <cell r="H36" t="str">
            <v>K 638</v>
          </cell>
          <cell r="I36">
            <v>31.5</v>
          </cell>
          <cell r="J36" t="str">
            <v>M2</v>
          </cell>
          <cell r="K36">
            <v>30278.240000000002</v>
          </cell>
          <cell r="L36">
            <v>953764.56</v>
          </cell>
        </row>
        <row r="37">
          <cell r="D37" t="str">
            <v>SUB TOTAL   III</v>
          </cell>
          <cell r="L37">
            <v>39133159.869999997</v>
          </cell>
        </row>
        <row r="38">
          <cell r="B38" t="str">
            <v>IV</v>
          </cell>
          <cell r="D38" t="str">
            <v>PEKERJAAN GORONG-GORONG PLAT 1.45 X 0.9 X 6 M 1 UNIT</v>
          </cell>
        </row>
        <row r="39">
          <cell r="B39">
            <v>1</v>
          </cell>
          <cell r="D39" t="str">
            <v>Galian tanah keras</v>
          </cell>
          <cell r="H39" t="str">
            <v>A.2</v>
          </cell>
          <cell r="I39">
            <v>21.15</v>
          </cell>
          <cell r="J39" t="str">
            <v>M3</v>
          </cell>
          <cell r="K39">
            <v>26353</v>
          </cell>
          <cell r="L39">
            <v>557365.94999999995</v>
          </cell>
        </row>
        <row r="40">
          <cell r="B40">
            <v>2</v>
          </cell>
          <cell r="D40" t="str">
            <v>Urugan tanah bekas galian dan dipadatkan</v>
          </cell>
          <cell r="H40" t="str">
            <v>A.7.2</v>
          </cell>
          <cell r="I40">
            <v>8.82</v>
          </cell>
          <cell r="J40" t="str">
            <v>M3</v>
          </cell>
          <cell r="K40">
            <v>123146</v>
          </cell>
          <cell r="L40">
            <v>1086147.72</v>
          </cell>
        </row>
        <row r="41">
          <cell r="B41">
            <v>3</v>
          </cell>
          <cell r="D41" t="str">
            <v>Pasang batu belah adk 1 : 4.</v>
          </cell>
          <cell r="H41" t="str">
            <v>G.32h+G.26(a)</v>
          </cell>
          <cell r="I41">
            <v>10.77</v>
          </cell>
          <cell r="J41" t="str">
            <v>M3</v>
          </cell>
          <cell r="K41">
            <v>527127.02</v>
          </cell>
          <cell r="L41">
            <v>5677158.0099999998</v>
          </cell>
        </row>
        <row r="42">
          <cell r="B42">
            <v>4</v>
          </cell>
          <cell r="D42" t="str">
            <v>Pasang Beton bertulang. Plat adk 1:2:3</v>
          </cell>
          <cell r="H42" t="str">
            <v>G.41+3/4 I.2(b)+F.8</v>
          </cell>
          <cell r="I42">
            <v>1.56</v>
          </cell>
          <cell r="J42" t="str">
            <v>M3</v>
          </cell>
          <cell r="K42">
            <v>3348157.78</v>
          </cell>
          <cell r="L42">
            <v>5223126.1399999997</v>
          </cell>
        </row>
        <row r="43">
          <cell r="B43">
            <v>5</v>
          </cell>
          <cell r="D43" t="str">
            <v>Plesteran dinding dan lantai gorong-gorong adk.1:4</v>
          </cell>
          <cell r="H43" t="str">
            <v>G.50q+G.48</v>
          </cell>
          <cell r="I43">
            <v>26.37</v>
          </cell>
          <cell r="J43" t="str">
            <v>M2</v>
          </cell>
          <cell r="K43">
            <v>19133.61</v>
          </cell>
          <cell r="L43">
            <v>504553.3</v>
          </cell>
        </row>
        <row r="44">
          <cell r="B44">
            <v>6</v>
          </cell>
          <cell r="D44" t="str">
            <v>Pekerjaan latasir tebal 2 cm</v>
          </cell>
          <cell r="H44" t="str">
            <v>K 638</v>
          </cell>
          <cell r="I44">
            <v>11.4</v>
          </cell>
          <cell r="J44" t="str">
            <v>M2</v>
          </cell>
          <cell r="K44">
            <v>30278.240000000002</v>
          </cell>
          <cell r="L44">
            <v>345171.94</v>
          </cell>
        </row>
        <row r="45">
          <cell r="D45" t="str">
            <v>SUB TOTAL   IV</v>
          </cell>
          <cell r="L45">
            <v>13393523.060000001</v>
          </cell>
        </row>
        <row r="46">
          <cell r="B46" t="str">
            <v>V</v>
          </cell>
          <cell r="D46" t="str">
            <v>PEKERJAAN GORONG-GORONG PLAT 1.20 X 0.9 X 13 M 1 UNIT</v>
          </cell>
        </row>
        <row r="47">
          <cell r="B47">
            <v>1</v>
          </cell>
          <cell r="D47" t="str">
            <v>Galian tanah keras</v>
          </cell>
          <cell r="H47" t="str">
            <v>A.2</v>
          </cell>
          <cell r="I47">
            <v>39.65</v>
          </cell>
          <cell r="J47" t="str">
            <v>M3</v>
          </cell>
          <cell r="K47">
            <v>26353</v>
          </cell>
          <cell r="L47">
            <v>1044896.45</v>
          </cell>
        </row>
        <row r="48">
          <cell r="B48">
            <v>2</v>
          </cell>
          <cell r="D48" t="str">
            <v>Urugan tanah bekas galian dan dipadatkan</v>
          </cell>
          <cell r="H48" t="str">
            <v>A.7.2</v>
          </cell>
          <cell r="I48">
            <v>15.86</v>
          </cell>
          <cell r="J48" t="str">
            <v>M3</v>
          </cell>
          <cell r="K48">
            <v>123146</v>
          </cell>
          <cell r="L48">
            <v>1953095.56</v>
          </cell>
        </row>
        <row r="49">
          <cell r="B49">
            <v>3</v>
          </cell>
          <cell r="D49" t="str">
            <v>Pasang batu belah adk 1 : 4.</v>
          </cell>
          <cell r="H49" t="str">
            <v>G.32h+G.26(a)</v>
          </cell>
          <cell r="I49">
            <v>20.41</v>
          </cell>
          <cell r="J49" t="str">
            <v>M3</v>
          </cell>
          <cell r="K49">
            <v>527127.02</v>
          </cell>
          <cell r="L49">
            <v>10758662.48</v>
          </cell>
        </row>
        <row r="50">
          <cell r="B50">
            <v>4</v>
          </cell>
          <cell r="D50" t="str">
            <v>Pasang Beton bertulang. Plat adk 1:2:3</v>
          </cell>
          <cell r="H50" t="str">
            <v>G.41+3/4 I.2(b)+F.8</v>
          </cell>
          <cell r="I50">
            <v>3.38</v>
          </cell>
          <cell r="J50" t="str">
            <v>M3</v>
          </cell>
          <cell r="K50">
            <v>3348157.78</v>
          </cell>
          <cell r="L50">
            <v>11316773.300000001</v>
          </cell>
        </row>
        <row r="51">
          <cell r="B51">
            <v>5</v>
          </cell>
          <cell r="D51" t="str">
            <v>Plesteran dinding dan lantai gorong-gorong adk.1:4</v>
          </cell>
          <cell r="H51" t="str">
            <v>G.50q+G.48</v>
          </cell>
          <cell r="I51">
            <v>46.02</v>
          </cell>
          <cell r="J51" t="str">
            <v>M2</v>
          </cell>
          <cell r="K51">
            <v>19133.61</v>
          </cell>
          <cell r="L51">
            <v>880528.73</v>
          </cell>
        </row>
        <row r="52">
          <cell r="B52">
            <v>6</v>
          </cell>
          <cell r="D52" t="str">
            <v>Pekerjaan latasir tebal 2 cm</v>
          </cell>
          <cell r="H52" t="str">
            <v>K 638</v>
          </cell>
          <cell r="I52">
            <v>24.7</v>
          </cell>
          <cell r="J52" t="str">
            <v>M2</v>
          </cell>
          <cell r="K52">
            <v>30278.240000000002</v>
          </cell>
          <cell r="L52">
            <v>747872.53</v>
          </cell>
        </row>
        <row r="53">
          <cell r="D53" t="str">
            <v>SUB TOTAL   V</v>
          </cell>
          <cell r="L53">
            <v>26701829.050000001</v>
          </cell>
        </row>
        <row r="54">
          <cell r="B54" t="str">
            <v>VI</v>
          </cell>
          <cell r="D54" t="str">
            <v>PEKERJAAN GORONG-GORONG PLAT 1.10 X 0.9 X 5 M 1 UNIT</v>
          </cell>
        </row>
        <row r="55">
          <cell r="B55">
            <v>1</v>
          </cell>
          <cell r="D55" t="str">
            <v>Galian tanah keras</v>
          </cell>
          <cell r="H55" t="str">
            <v>A.2</v>
          </cell>
          <cell r="I55">
            <v>14.3</v>
          </cell>
          <cell r="J55" t="str">
            <v>M3</v>
          </cell>
          <cell r="K55">
            <v>26353</v>
          </cell>
          <cell r="L55">
            <v>376847.9</v>
          </cell>
        </row>
        <row r="56">
          <cell r="B56">
            <v>2</v>
          </cell>
          <cell r="D56" t="str">
            <v>Urugan tanah bekas galian dan dipadatkan</v>
          </cell>
          <cell r="H56" t="str">
            <v>A.7.2</v>
          </cell>
          <cell r="I56">
            <v>5.6</v>
          </cell>
          <cell r="J56" t="str">
            <v>M3</v>
          </cell>
          <cell r="K56">
            <v>123146</v>
          </cell>
          <cell r="L56">
            <v>689617.6</v>
          </cell>
        </row>
        <row r="57">
          <cell r="B57">
            <v>3</v>
          </cell>
          <cell r="D57" t="str">
            <v>Pasang batu belah adk 1 : 4.</v>
          </cell>
          <cell r="H57" t="str">
            <v>G.32h+G.26(a)</v>
          </cell>
          <cell r="I57">
            <v>7.4</v>
          </cell>
          <cell r="J57" t="str">
            <v>M3</v>
          </cell>
          <cell r="K57">
            <v>527127.02</v>
          </cell>
          <cell r="L57">
            <v>3900739.95</v>
          </cell>
        </row>
        <row r="58">
          <cell r="B58">
            <v>4</v>
          </cell>
          <cell r="D58" t="str">
            <v>Pasang Beton bertulang. Plat adk 1:2:3</v>
          </cell>
          <cell r="H58" t="str">
            <v>G.41+3/4 I.2(b)+F.8</v>
          </cell>
          <cell r="I58">
            <v>1.3</v>
          </cell>
          <cell r="J58" t="str">
            <v>M3</v>
          </cell>
          <cell r="K58">
            <v>3348157.78</v>
          </cell>
          <cell r="L58">
            <v>4352605.1100000003</v>
          </cell>
        </row>
        <row r="59">
          <cell r="B59">
            <v>5</v>
          </cell>
          <cell r="D59" t="str">
            <v>Plesteran dinding dan lantai gorong-gorong adk.1:4</v>
          </cell>
          <cell r="H59" t="str">
            <v>G.50q+G.48</v>
          </cell>
          <cell r="I59">
            <v>18.440000000000001</v>
          </cell>
          <cell r="J59" t="str">
            <v>M2</v>
          </cell>
          <cell r="K59">
            <v>19133.61</v>
          </cell>
          <cell r="L59">
            <v>352823.77</v>
          </cell>
        </row>
        <row r="60">
          <cell r="D60" t="str">
            <v>SUB TOTAL   VI</v>
          </cell>
          <cell r="L60">
            <v>9672634.3300000001</v>
          </cell>
        </row>
        <row r="61">
          <cell r="B61" t="str">
            <v>VII</v>
          </cell>
          <cell r="D61" t="str">
            <v>PEKERJAAN GORONG-GORONG PLAT 0.95 X 0.9 X 3.5 M 1 UNIT</v>
          </cell>
        </row>
        <row r="62">
          <cell r="B62">
            <v>1</v>
          </cell>
          <cell r="D62" t="str">
            <v>Galian tanah keras</v>
          </cell>
          <cell r="H62" t="str">
            <v>A.2</v>
          </cell>
          <cell r="I62">
            <v>10.272500000000001</v>
          </cell>
          <cell r="J62" t="str">
            <v>M3</v>
          </cell>
          <cell r="K62">
            <v>26353</v>
          </cell>
          <cell r="L62">
            <v>270711.19</v>
          </cell>
        </row>
        <row r="63">
          <cell r="B63">
            <v>2</v>
          </cell>
          <cell r="D63" t="str">
            <v>Urugan tanah bekas galian dan dipadatkan</v>
          </cell>
          <cell r="H63" t="str">
            <v>A.7.2</v>
          </cell>
          <cell r="I63">
            <v>4.6550000000000002</v>
          </cell>
          <cell r="J63" t="str">
            <v>M3</v>
          </cell>
          <cell r="K63">
            <v>123146</v>
          </cell>
          <cell r="L63">
            <v>573244.63</v>
          </cell>
        </row>
        <row r="64">
          <cell r="B64">
            <v>3</v>
          </cell>
          <cell r="D64" t="str">
            <v>Pasang batu belah adk 1 : 4.</v>
          </cell>
          <cell r="H64" t="str">
            <v>G.32h+G.26(a)</v>
          </cell>
          <cell r="I64">
            <v>4.7074999999999996</v>
          </cell>
          <cell r="J64" t="str">
            <v>M3</v>
          </cell>
          <cell r="K64">
            <v>527127.02</v>
          </cell>
          <cell r="L64">
            <v>2481450.4500000002</v>
          </cell>
        </row>
        <row r="65">
          <cell r="B65">
            <v>4</v>
          </cell>
          <cell r="D65" t="str">
            <v>Pasang Beton bertulang. Plat adk 1:2:3</v>
          </cell>
          <cell r="H65" t="str">
            <v>G.41+3/4 I.2(b)+F.8</v>
          </cell>
          <cell r="I65">
            <v>0.91</v>
          </cell>
          <cell r="J65" t="str">
            <v>M3</v>
          </cell>
          <cell r="K65">
            <v>3348157.78</v>
          </cell>
          <cell r="L65">
            <v>3046823.58</v>
          </cell>
        </row>
        <row r="66">
          <cell r="B66">
            <v>5</v>
          </cell>
          <cell r="D66" t="str">
            <v>Plesteran dinding dan lantai gorong-gorong adk.1:4</v>
          </cell>
          <cell r="H66" t="str">
            <v>G.50q+G.48</v>
          </cell>
          <cell r="I66">
            <v>12.47</v>
          </cell>
          <cell r="J66" t="str">
            <v>M2</v>
          </cell>
          <cell r="K66">
            <v>19133.61</v>
          </cell>
          <cell r="L66">
            <v>238596.12</v>
          </cell>
        </row>
        <row r="67">
          <cell r="D67" t="str">
            <v>SUB TOTAL   VII</v>
          </cell>
          <cell r="L67">
            <v>6610825.9700000007</v>
          </cell>
        </row>
        <row r="68">
          <cell r="B68" t="str">
            <v>VIII</v>
          </cell>
          <cell r="D68" t="str">
            <v>PEKERJAAN GORONG-GORONG PLAT 0.8 X 0.9 X 5.5 M 1 UNIT</v>
          </cell>
        </row>
        <row r="69">
          <cell r="B69">
            <v>1</v>
          </cell>
          <cell r="D69" t="str">
            <v>Galian tanah keras</v>
          </cell>
          <cell r="H69" t="str">
            <v>A.2</v>
          </cell>
          <cell r="I69">
            <v>15.0975</v>
          </cell>
          <cell r="J69" t="str">
            <v>M3</v>
          </cell>
          <cell r="K69">
            <v>26353</v>
          </cell>
          <cell r="L69">
            <v>397864.42</v>
          </cell>
        </row>
        <row r="70">
          <cell r="B70">
            <v>2</v>
          </cell>
          <cell r="D70" t="str">
            <v>Urugan tanah bekas galian dan dipadatkan</v>
          </cell>
          <cell r="H70" t="str">
            <v>A.7.2</v>
          </cell>
          <cell r="I70">
            <v>6.49</v>
          </cell>
          <cell r="J70" t="str">
            <v>M3</v>
          </cell>
          <cell r="K70">
            <v>123146</v>
          </cell>
          <cell r="L70">
            <v>799217.54</v>
          </cell>
        </row>
        <row r="71">
          <cell r="B71">
            <v>3</v>
          </cell>
          <cell r="D71" t="str">
            <v>Pasang batu belah adk 1 : 4.</v>
          </cell>
          <cell r="H71" t="str">
            <v>G.32h+G.26(a)</v>
          </cell>
          <cell r="I71">
            <v>7.1775000000000002</v>
          </cell>
          <cell r="J71" t="str">
            <v>M3</v>
          </cell>
          <cell r="K71">
            <v>527127.02</v>
          </cell>
          <cell r="L71">
            <v>3783454.19</v>
          </cell>
        </row>
        <row r="72">
          <cell r="B72">
            <v>4</v>
          </cell>
          <cell r="D72" t="str">
            <v>Pasang Beton bertulang. Plat K 225</v>
          </cell>
          <cell r="H72" t="str">
            <v>G.41+3/4 I.2(b)+F.8</v>
          </cell>
          <cell r="I72">
            <v>1.43</v>
          </cell>
          <cell r="J72" t="str">
            <v>M3</v>
          </cell>
          <cell r="K72">
            <v>3348157.78</v>
          </cell>
          <cell r="L72">
            <v>4787865.63</v>
          </cell>
        </row>
        <row r="73">
          <cell r="B73">
            <v>5</v>
          </cell>
          <cell r="D73" t="str">
            <v>Plesteran dinding dan lantai gorong-gorong adk.1:4</v>
          </cell>
          <cell r="H73" t="str">
            <v>G.50q+G.48</v>
          </cell>
          <cell r="I73">
            <v>16.25</v>
          </cell>
          <cell r="J73" t="str">
            <v>M2</v>
          </cell>
          <cell r="K73">
            <v>19133.61</v>
          </cell>
          <cell r="L73">
            <v>310921.15999999997</v>
          </cell>
        </row>
        <row r="74">
          <cell r="D74" t="str">
            <v>SUB TOTAL   VIII</v>
          </cell>
          <cell r="L74">
            <v>10079322.940000001</v>
          </cell>
        </row>
        <row r="75">
          <cell r="B75" t="str">
            <v>IX</v>
          </cell>
          <cell r="D75" t="str">
            <v>PEKERJAAN GORONG-GORONG PLAT 0.9 X 0.9 X 22 M 1 UNIT</v>
          </cell>
        </row>
        <row r="76">
          <cell r="B76">
            <v>1</v>
          </cell>
          <cell r="D76" t="str">
            <v>Galian tanah keras</v>
          </cell>
          <cell r="H76" t="str">
            <v>A.2</v>
          </cell>
          <cell r="I76">
            <v>64.569999999999993</v>
          </cell>
          <cell r="J76" t="str">
            <v>M3</v>
          </cell>
          <cell r="K76">
            <v>26353</v>
          </cell>
          <cell r="L76">
            <v>1701613.21</v>
          </cell>
        </row>
        <row r="77">
          <cell r="B77">
            <v>2</v>
          </cell>
          <cell r="D77" t="str">
            <v>Urugan tanah bekas galian dan dipadatkan</v>
          </cell>
          <cell r="H77" t="str">
            <v>A.7.2</v>
          </cell>
          <cell r="I77">
            <v>28.16</v>
          </cell>
          <cell r="J77" t="str">
            <v>M3</v>
          </cell>
          <cell r="K77">
            <v>123146</v>
          </cell>
          <cell r="L77">
            <v>3467791.36</v>
          </cell>
        </row>
        <row r="78">
          <cell r="B78">
            <v>3</v>
          </cell>
          <cell r="D78" t="str">
            <v>Pasang batu belah adk 1 : 4.</v>
          </cell>
          <cell r="H78" t="str">
            <v>G.32h+G.26(a)</v>
          </cell>
          <cell r="I78">
            <v>30.69</v>
          </cell>
          <cell r="J78" t="str">
            <v>M3</v>
          </cell>
          <cell r="K78">
            <v>527127.02</v>
          </cell>
          <cell r="L78">
            <v>16177528.24</v>
          </cell>
        </row>
        <row r="79">
          <cell r="B79">
            <v>4</v>
          </cell>
          <cell r="D79" t="str">
            <v>Pasang Beton bertulang. Plat adk 1:2:3</v>
          </cell>
          <cell r="H79" t="str">
            <v>G.41+3/4 I.2(b)+F.8</v>
          </cell>
          <cell r="I79">
            <v>5.72</v>
          </cell>
          <cell r="J79" t="str">
            <v>M3</v>
          </cell>
          <cell r="K79">
            <v>3348157.78</v>
          </cell>
          <cell r="L79">
            <v>19151462.5</v>
          </cell>
        </row>
        <row r="80">
          <cell r="B80">
            <v>5</v>
          </cell>
          <cell r="D80" t="str">
            <v>Plesteran dinding dan lantai gorong-gorong adk.1:4</v>
          </cell>
          <cell r="H80" t="str">
            <v>G.50q+G.48</v>
          </cell>
          <cell r="I80">
            <v>62.08</v>
          </cell>
          <cell r="J80" t="str">
            <v>M2</v>
          </cell>
          <cell r="K80">
            <v>19133.61</v>
          </cell>
          <cell r="L80">
            <v>1187814.51</v>
          </cell>
        </row>
        <row r="81">
          <cell r="B81">
            <v>6</v>
          </cell>
          <cell r="D81" t="str">
            <v>Pekerjaan latasir tebal 2 cm</v>
          </cell>
          <cell r="H81" t="str">
            <v>K 638</v>
          </cell>
          <cell r="I81">
            <v>41.8</v>
          </cell>
          <cell r="J81" t="str">
            <v>M2</v>
          </cell>
          <cell r="K81">
            <v>30278.240000000002</v>
          </cell>
          <cell r="L81">
            <v>1265630.43</v>
          </cell>
        </row>
        <row r="82">
          <cell r="D82" t="str">
            <v>SUB TOTAL   IX</v>
          </cell>
          <cell r="L82">
            <v>42951840.25</v>
          </cell>
        </row>
        <row r="83">
          <cell r="B83" t="str">
            <v>X</v>
          </cell>
          <cell r="D83" t="str">
            <v>PEKERJAAN GORONG-GORONG PLAT 0.95 X 0.9 X 26 M 1 UNIT</v>
          </cell>
        </row>
        <row r="84">
          <cell r="B84">
            <v>1</v>
          </cell>
          <cell r="D84" t="str">
            <v>Galian tanah keras</v>
          </cell>
          <cell r="H84" t="str">
            <v>A.2</v>
          </cell>
          <cell r="I84">
            <v>78.78</v>
          </cell>
          <cell r="J84" t="str">
            <v>M3</v>
          </cell>
          <cell r="K84">
            <v>26353</v>
          </cell>
          <cell r="L84">
            <v>2076089.34</v>
          </cell>
        </row>
        <row r="85">
          <cell r="B85">
            <v>2</v>
          </cell>
          <cell r="D85" t="str">
            <v>Urugan tanah bekas galian dan dipadatkan</v>
          </cell>
          <cell r="H85" t="str">
            <v>A.7.2</v>
          </cell>
          <cell r="I85">
            <v>34.58</v>
          </cell>
          <cell r="J85" t="str">
            <v>M3</v>
          </cell>
          <cell r="K85">
            <v>123146</v>
          </cell>
          <cell r="L85">
            <v>4258388.68</v>
          </cell>
        </row>
        <row r="86">
          <cell r="B86">
            <v>3</v>
          </cell>
          <cell r="D86" t="str">
            <v>Pasang batu belah adk 1 : 4.</v>
          </cell>
          <cell r="H86" t="str">
            <v>G.32h+G.26(a)</v>
          </cell>
          <cell r="I86">
            <v>37.44</v>
          </cell>
          <cell r="J86" t="str">
            <v>M3</v>
          </cell>
          <cell r="K86">
            <v>527127.02</v>
          </cell>
          <cell r="L86">
            <v>19735635.629999999</v>
          </cell>
        </row>
        <row r="87">
          <cell r="B87">
            <v>4</v>
          </cell>
          <cell r="D87" t="str">
            <v>Pasang Beton bertulang. Plat adk 1:2:3</v>
          </cell>
          <cell r="H87" t="str">
            <v>G.41+3/4 I.2(b)+F.8</v>
          </cell>
          <cell r="I87">
            <v>6.76</v>
          </cell>
          <cell r="J87" t="str">
            <v>M3</v>
          </cell>
          <cell r="K87">
            <v>3348157.78</v>
          </cell>
          <cell r="L87">
            <v>22633546.59</v>
          </cell>
        </row>
        <row r="88">
          <cell r="B88">
            <v>5</v>
          </cell>
          <cell r="D88" t="str">
            <v>Plesteran dinding dan lantai gorong-gorong adk.1:4</v>
          </cell>
          <cell r="H88" t="str">
            <v>G.50q+G.48</v>
          </cell>
          <cell r="I88">
            <v>75.569999999999993</v>
          </cell>
          <cell r="J88" t="str">
            <v>M2</v>
          </cell>
          <cell r="K88">
            <v>19133.61</v>
          </cell>
          <cell r="L88">
            <v>1445926.91</v>
          </cell>
        </row>
        <row r="89">
          <cell r="B89">
            <v>6</v>
          </cell>
          <cell r="D89" t="str">
            <v>Pekerjaan latasir tebal 2 cm</v>
          </cell>
          <cell r="H89" t="str">
            <v>K 638</v>
          </cell>
          <cell r="I89">
            <v>49.4</v>
          </cell>
          <cell r="J89" t="str">
            <v>M2</v>
          </cell>
          <cell r="K89">
            <v>30278.240000000002</v>
          </cell>
          <cell r="L89">
            <v>1495745.06</v>
          </cell>
        </row>
        <row r="90">
          <cell r="D90" t="str">
            <v>SUB TOTAL   X</v>
          </cell>
          <cell r="L90">
            <v>51645332.209999993</v>
          </cell>
        </row>
        <row r="91">
          <cell r="B91" t="str">
            <v>XI</v>
          </cell>
          <cell r="D91" t="str">
            <v>PEKERJAAN LAIN-LAIN</v>
          </cell>
        </row>
        <row r="92">
          <cell r="B92">
            <v>1</v>
          </cell>
          <cell r="C92">
            <v>1</v>
          </cell>
          <cell r="D92" t="str">
            <v>Finishing Proyek</v>
          </cell>
          <cell r="H92" t="str">
            <v>-</v>
          </cell>
          <cell r="I92">
            <v>1</v>
          </cell>
          <cell r="J92" t="str">
            <v>Ls</v>
          </cell>
          <cell r="K92">
            <v>600000</v>
          </cell>
          <cell r="L92">
            <v>600000</v>
          </cell>
        </row>
        <row r="93">
          <cell r="B93">
            <v>2</v>
          </cell>
          <cell r="D93" t="str">
            <v>Pembuangan ex galian tanah</v>
          </cell>
          <cell r="H93" t="str">
            <v>A.6</v>
          </cell>
          <cell r="I93">
            <v>312.92800000000005</v>
          </cell>
          <cell r="J93" t="str">
            <v>M3</v>
          </cell>
          <cell r="K93">
            <v>8660</v>
          </cell>
          <cell r="L93">
            <v>2709956.48</v>
          </cell>
        </row>
        <row r="94">
          <cell r="D94" t="str">
            <v>SUB TOTAL   XI</v>
          </cell>
          <cell r="L94">
            <v>3309956.48</v>
          </cell>
        </row>
        <row r="95">
          <cell r="B95" t="str">
            <v>A</v>
          </cell>
          <cell r="D95" t="str">
            <v>JUMLAH</v>
          </cell>
          <cell r="L95">
            <v>545455195.44000006</v>
          </cell>
        </row>
        <row r="96">
          <cell r="B96" t="str">
            <v>B</v>
          </cell>
          <cell r="D96" t="str">
            <v>PPN 10% x A</v>
          </cell>
          <cell r="L96">
            <v>54545519.539999999</v>
          </cell>
        </row>
        <row r="97">
          <cell r="B97" t="str">
            <v>C</v>
          </cell>
          <cell r="D97" t="str">
            <v>JUMLAH  (A+B)</v>
          </cell>
          <cell r="L97">
            <v>600000714.98000002</v>
          </cell>
        </row>
        <row r="98">
          <cell r="B98" t="str">
            <v>D</v>
          </cell>
          <cell r="D98" t="str">
            <v>JUMLAH DIBULATKAN</v>
          </cell>
          <cell r="L98">
            <v>600000000</v>
          </cell>
        </row>
        <row r="99">
          <cell r="N99" t="str">
            <v>REKAPITULASI RENCANA ANGGARAN BIAYA</v>
          </cell>
        </row>
        <row r="100">
          <cell r="N100" t="str">
            <v>OWNER'S ESTIMATE</v>
          </cell>
        </row>
        <row r="102">
          <cell r="N102" t="str">
            <v>Kode Paket</v>
          </cell>
          <cell r="P102" t="str">
            <v>:</v>
          </cell>
          <cell r="Q102" t="str">
            <v>C.23</v>
          </cell>
        </row>
        <row r="103">
          <cell r="N103" t="str">
            <v>Kegiatan</v>
          </cell>
          <cell r="P103" t="str">
            <v>:</v>
          </cell>
          <cell r="Q103" t="str">
            <v>Penyehatan Lingkungan Permukiman (PLP)</v>
          </cell>
        </row>
        <row r="104">
          <cell r="N104" t="str">
            <v>Pekerjaan</v>
          </cell>
          <cell r="Q104" t="str">
            <v>Pembuatan Saluran Drainase Jalan Gajah Mada Kelurahan Kota Baru</v>
          </cell>
        </row>
        <row r="105">
          <cell r="N105" t="str">
            <v>Lokasi</v>
          </cell>
          <cell r="Q105" t="str">
            <v>Kelurahan Kota Baru</v>
          </cell>
        </row>
        <row r="106">
          <cell r="N106" t="str">
            <v>Panjanga Rencana</v>
          </cell>
          <cell r="Q106">
            <v>500</v>
          </cell>
          <cell r="R106" t="str">
            <v>M'</v>
          </cell>
        </row>
        <row r="107">
          <cell r="N107" t="str">
            <v>Panjang Realisasi</v>
          </cell>
          <cell r="P107" t="str">
            <v>:</v>
          </cell>
          <cell r="Q107">
            <v>619</v>
          </cell>
          <cell r="R107" t="str">
            <v>M'</v>
          </cell>
        </row>
        <row r="108">
          <cell r="N108" t="str">
            <v>Tahun Anggaran</v>
          </cell>
          <cell r="P108" t="str">
            <v>:</v>
          </cell>
          <cell r="Q108" t="str">
            <v>2006</v>
          </cell>
        </row>
        <row r="110">
          <cell r="N110" t="str">
            <v>NO.</v>
          </cell>
          <cell r="P110" t="str">
            <v>URAIAN  PEKERJAAN</v>
          </cell>
          <cell r="V110" t="str">
            <v>TOTAL</v>
          </cell>
        </row>
        <row r="111">
          <cell r="V111" t="str">
            <v>HARGA</v>
          </cell>
        </row>
        <row r="112">
          <cell r="V112" t="str">
            <v>(Rp)</v>
          </cell>
        </row>
        <row r="113">
          <cell r="N113" t="str">
            <v>I</v>
          </cell>
          <cell r="Q113" t="str">
            <v>PEKERJAAN PERSIAPAN</v>
          </cell>
          <cell r="V113">
            <v>4695600</v>
          </cell>
        </row>
        <row r="114">
          <cell r="N114" t="str">
            <v>II</v>
          </cell>
          <cell r="Q114" t="str">
            <v>PEKERJAAN SIRING</v>
          </cell>
          <cell r="V114">
            <v>337261171.28000003</v>
          </cell>
        </row>
        <row r="115">
          <cell r="N115" t="str">
            <v>III</v>
          </cell>
          <cell r="Q115" t="str">
            <v>PEKERJAAN GORONG-GORONG PLAT 1.75 X 0.9 X 15 M 1 UNIT</v>
          </cell>
          <cell r="V115">
            <v>39133159.869999997</v>
          </cell>
        </row>
        <row r="116">
          <cell r="N116" t="str">
            <v>IV</v>
          </cell>
          <cell r="Q116" t="str">
            <v>PEKERJAAN GORONG-GORONG PLAT 1.45 X 0.9 X 6 M 1 UNIT</v>
          </cell>
          <cell r="V116">
            <v>13393523.060000001</v>
          </cell>
        </row>
        <row r="117">
          <cell r="N117" t="str">
            <v>V</v>
          </cell>
          <cell r="Q117" t="str">
            <v>PEKERJAAN GORONG-GORONG PLAT 1.20 X 0.9 X 13 M 1 UNIT</v>
          </cell>
          <cell r="V117">
            <v>26701829.050000001</v>
          </cell>
        </row>
        <row r="118">
          <cell r="N118" t="str">
            <v>VI</v>
          </cell>
          <cell r="Q118" t="str">
            <v>PEKERJAAN GORONG-GORONG PLAT 1.10 X 0.9 X 5 M 1 UNIT</v>
          </cell>
          <cell r="V118">
            <v>9672634.3300000001</v>
          </cell>
        </row>
        <row r="119">
          <cell r="N119" t="str">
            <v>VII</v>
          </cell>
          <cell r="Q119" t="str">
            <v>PEKERJAAN GORONG-GORONG PLAT 0.95 X 0.9 X 3.5 M 1 UNIT</v>
          </cell>
          <cell r="V119">
            <v>6610825.9700000007</v>
          </cell>
        </row>
        <row r="120">
          <cell r="N120" t="str">
            <v>VIII</v>
          </cell>
          <cell r="Q120" t="str">
            <v>PEKERJAAN GORONG-GORONG PLAT 0.8 X 0.9 X 5.5 M 1 UNIT</v>
          </cell>
          <cell r="V120">
            <v>10079322.940000001</v>
          </cell>
        </row>
        <row r="121">
          <cell r="N121" t="str">
            <v>IX</v>
          </cell>
          <cell r="Q121" t="str">
            <v>PEKERJAAN GORONG-GORONG PLAT 0.9 X 0.9 X 22 M 1 UNIT</v>
          </cell>
          <cell r="V121">
            <v>42951840.25</v>
          </cell>
        </row>
        <row r="122">
          <cell r="N122" t="str">
            <v>X</v>
          </cell>
          <cell r="Q122" t="str">
            <v>PEKERJAAN GORONG-GORONG PLAT 0.95 X 0.9 X 26 M 1 UNIT</v>
          </cell>
          <cell r="V122">
            <v>51645332.209999993</v>
          </cell>
        </row>
        <row r="123">
          <cell r="N123" t="str">
            <v>XI</v>
          </cell>
          <cell r="Q123" t="str">
            <v>PEKERJAAN LAIN-LAIN</v>
          </cell>
          <cell r="V123">
            <v>3309956.48</v>
          </cell>
        </row>
        <row r="124">
          <cell r="Q124" t="str">
            <v>JUMLAH ( I  s/d.  XI)</v>
          </cell>
          <cell r="V124">
            <v>545455195.44000006</v>
          </cell>
        </row>
        <row r="125">
          <cell r="Q125" t="str">
            <v>PPN 10%</v>
          </cell>
          <cell r="V125">
            <v>54545519.539999999</v>
          </cell>
        </row>
        <row r="126">
          <cell r="Q126" t="str">
            <v>TOTAL</v>
          </cell>
          <cell r="V126">
            <v>600000714.98000002</v>
          </cell>
        </row>
        <row r="127">
          <cell r="Q127" t="str">
            <v>DIBULATKAN</v>
          </cell>
          <cell r="V127">
            <v>600000000</v>
          </cell>
        </row>
        <row r="129">
          <cell r="O129" t="str">
            <v>Terbilang</v>
          </cell>
          <cell r="P129" t="str">
            <v>:</v>
          </cell>
          <cell r="Q129" t="str">
            <v>Enam Ratus Juta Rupiah</v>
          </cell>
        </row>
        <row r="132">
          <cell r="S132" t="str">
            <v>Bandar Lampung,  ...................... 2006</v>
          </cell>
        </row>
        <row r="133">
          <cell r="N133" t="str">
            <v>MENGETAHUI :</v>
          </cell>
        </row>
        <row r="134">
          <cell r="N134" t="str">
            <v>PEJABAT PEMBUAT KOMITMEN/ PEMIMPIN KEGIATAN</v>
          </cell>
          <cell r="S134" t="str">
            <v>PANITIA PENGADAAN JASA KONSTRUKSI</v>
          </cell>
        </row>
        <row r="135">
          <cell r="S135" t="str">
            <v>Ketua</v>
          </cell>
        </row>
        <row r="140">
          <cell r="N140" t="str">
            <v>Hi.NURBUANA,ST</v>
          </cell>
          <cell r="S140" t="str">
            <v>FAISOL MUCHTAR,ST</v>
          </cell>
        </row>
        <row r="141">
          <cell r="N141" t="str">
            <v>NIP.460021600</v>
          </cell>
          <cell r="S141" t="str">
            <v>NIP. 460 021 411</v>
          </cell>
        </row>
      </sheetData>
      <sheetData sheetId="24"/>
      <sheetData sheetId="25">
        <row r="1">
          <cell r="B1" t="str">
            <v>RENCANA  ANGGARAN  BIAYA</v>
          </cell>
        </row>
        <row r="2">
          <cell r="B2" t="str">
            <v>OWNER'S ESTIMATE</v>
          </cell>
        </row>
        <row r="4">
          <cell r="B4" t="str">
            <v>Kode Paket</v>
          </cell>
          <cell r="E4" t="str">
            <v>:</v>
          </cell>
          <cell r="F4" t="str">
            <v>C.25</v>
          </cell>
        </row>
        <row r="5">
          <cell r="B5" t="str">
            <v>Kegiatan</v>
          </cell>
          <cell r="E5" t="str">
            <v>:</v>
          </cell>
          <cell r="F5" t="str">
            <v>Penyehatan Lingkungan Permukiman (PLP)</v>
          </cell>
        </row>
        <row r="6">
          <cell r="B6" t="str">
            <v>Pekerjaan</v>
          </cell>
          <cell r="E6" t="str">
            <v>:</v>
          </cell>
          <cell r="F6" t="str">
            <v>Pembuatan Saluran Sungai Way Balau (sekitar SDN 4 Labuhan Ratu)</v>
          </cell>
        </row>
        <row r="7">
          <cell r="B7" t="str">
            <v>Lokasi</v>
          </cell>
          <cell r="E7" t="str">
            <v>:</v>
          </cell>
          <cell r="F7" t="str">
            <v>Kelurahan Labuhan Ratu</v>
          </cell>
        </row>
        <row r="8">
          <cell r="B8" t="str">
            <v>Panjanga Rencana</v>
          </cell>
          <cell r="E8" t="str">
            <v>:</v>
          </cell>
          <cell r="F8">
            <v>500</v>
          </cell>
          <cell r="G8" t="str">
            <v>M'</v>
          </cell>
        </row>
        <row r="9">
          <cell r="B9" t="str">
            <v>Panjang Realisasi</v>
          </cell>
          <cell r="E9" t="str">
            <v>:</v>
          </cell>
          <cell r="F9">
            <v>498.5</v>
          </cell>
          <cell r="G9" t="str">
            <v>M'</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pengkuran ulang</v>
          </cell>
          <cell r="H15" t="str">
            <v>Ls</v>
          </cell>
          <cell r="I15">
            <v>1</v>
          </cell>
          <cell r="K15">
            <v>199400</v>
          </cell>
          <cell r="L15">
            <v>199400</v>
          </cell>
        </row>
        <row r="16">
          <cell r="B16">
            <v>2</v>
          </cell>
          <cell r="D16" t="str">
            <v>Pasang papan nama proyek</v>
          </cell>
          <cell r="H16" t="str">
            <v>Ls</v>
          </cell>
          <cell r="I16">
            <v>1</v>
          </cell>
          <cell r="K16">
            <v>250000</v>
          </cell>
          <cell r="L16">
            <v>250000</v>
          </cell>
        </row>
        <row r="17">
          <cell r="B17">
            <v>3</v>
          </cell>
          <cell r="D17" t="str">
            <v>Penyediaan obat-obatan P3K</v>
          </cell>
          <cell r="H17" t="str">
            <v>Ls</v>
          </cell>
          <cell r="I17">
            <v>1</v>
          </cell>
          <cell r="K17">
            <v>200000</v>
          </cell>
          <cell r="L17">
            <v>200000</v>
          </cell>
        </row>
        <row r="18">
          <cell r="B18">
            <v>4</v>
          </cell>
          <cell r="D18" t="str">
            <v>Dokumentasi 0 %, 50 %, dan 100 %</v>
          </cell>
          <cell r="H18" t="str">
            <v>Ls</v>
          </cell>
          <cell r="I18">
            <v>1</v>
          </cell>
          <cell r="K18">
            <v>85000</v>
          </cell>
          <cell r="L18">
            <v>85000</v>
          </cell>
        </row>
        <row r="19">
          <cell r="B19">
            <v>5</v>
          </cell>
          <cell r="D19" t="str">
            <v>Mobilisasi dan demobilisasi</v>
          </cell>
          <cell r="H19" t="str">
            <v>Ls</v>
          </cell>
          <cell r="I19">
            <v>1</v>
          </cell>
          <cell r="K19">
            <v>4130500</v>
          </cell>
          <cell r="L19">
            <v>4130500</v>
          </cell>
        </row>
        <row r="20">
          <cell r="D20" t="str">
            <v>SUB TOTAL   I</v>
          </cell>
          <cell r="L20">
            <v>4864900</v>
          </cell>
        </row>
        <row r="21">
          <cell r="B21" t="str">
            <v>II</v>
          </cell>
          <cell r="D21" t="str">
            <v>PEKERJAAN TALUD</v>
          </cell>
        </row>
        <row r="22">
          <cell r="B22">
            <v>1</v>
          </cell>
          <cell r="D22" t="str">
            <v>Galian tanah biasa untuk pasangan talud</v>
          </cell>
          <cell r="H22" t="str">
            <v>A.1</v>
          </cell>
          <cell r="I22">
            <v>146.655</v>
          </cell>
          <cell r="J22" t="str">
            <v>M3</v>
          </cell>
          <cell r="K22">
            <v>19775</v>
          </cell>
          <cell r="L22">
            <v>2900102.63</v>
          </cell>
        </row>
        <row r="23">
          <cell r="B23">
            <v>2</v>
          </cell>
          <cell r="D23" t="str">
            <v>Pasang talud beton bertulang adk 1:2:3</v>
          </cell>
          <cell r="H23" t="str">
            <v>G.41+3/4 I.2(b)+F.8</v>
          </cell>
          <cell r="I23">
            <v>24.975000000000001</v>
          </cell>
          <cell r="J23" t="str">
            <v>M3</v>
          </cell>
          <cell r="K23">
            <v>3348157.78</v>
          </cell>
          <cell r="L23">
            <v>83620240.560000002</v>
          </cell>
        </row>
        <row r="24">
          <cell r="B24">
            <v>3</v>
          </cell>
          <cell r="D24" t="str">
            <v>Pasang pipa PVC dia 1 " (wall drain) 1 M2 = 1 unit @ 50 cm</v>
          </cell>
          <cell r="H24" t="str">
            <v>Ls</v>
          </cell>
          <cell r="I24">
            <v>44</v>
          </cell>
          <cell r="J24" t="str">
            <v>Btg</v>
          </cell>
          <cell r="K24">
            <v>16050</v>
          </cell>
          <cell r="L24">
            <v>706200</v>
          </cell>
        </row>
        <row r="25">
          <cell r="B25">
            <v>4</v>
          </cell>
          <cell r="D25" t="str">
            <v>Pasang batu belah adk 1 : 4.</v>
          </cell>
          <cell r="H25" t="str">
            <v>G.32h+G.26(a)</v>
          </cell>
          <cell r="I25">
            <v>336.6925</v>
          </cell>
          <cell r="J25" t="str">
            <v>M2</v>
          </cell>
          <cell r="K25">
            <v>527127.02</v>
          </cell>
          <cell r="L25">
            <v>177479714.18000001</v>
          </cell>
        </row>
        <row r="26">
          <cell r="B26">
            <v>5</v>
          </cell>
          <cell r="D26" t="str">
            <v>Plesteran dinding dan lantai siring adk.1:4</v>
          </cell>
          <cell r="H26" t="str">
            <v>G.50q+G.48</v>
          </cell>
          <cell r="I26">
            <v>133.6</v>
          </cell>
          <cell r="J26" t="str">
            <v>M3</v>
          </cell>
          <cell r="K26">
            <v>19133.61</v>
          </cell>
          <cell r="L26">
            <v>2556250.2999999998</v>
          </cell>
        </row>
        <row r="27">
          <cell r="D27" t="str">
            <v>SUB TOTAL   II</v>
          </cell>
          <cell r="L27">
            <v>267262507.67000002</v>
          </cell>
        </row>
        <row r="28">
          <cell r="B28" t="str">
            <v>III</v>
          </cell>
          <cell r="D28" t="str">
            <v>PEKERJAAN LAIN-LAIN</v>
          </cell>
        </row>
        <row r="29">
          <cell r="B29">
            <v>1</v>
          </cell>
          <cell r="C29">
            <v>1</v>
          </cell>
          <cell r="D29" t="str">
            <v>Finishing Proyek</v>
          </cell>
          <cell r="H29" t="str">
            <v>-</v>
          </cell>
          <cell r="I29">
            <v>1</v>
          </cell>
          <cell r="J29" t="str">
            <v>Ls</v>
          </cell>
          <cell r="K29">
            <v>600000</v>
          </cell>
          <cell r="L29">
            <v>600000</v>
          </cell>
        </row>
        <row r="30">
          <cell r="D30" t="str">
            <v>SUB TOTAL   III</v>
          </cell>
          <cell r="L30">
            <v>600000</v>
          </cell>
        </row>
        <row r="31">
          <cell r="B31" t="str">
            <v>A</v>
          </cell>
          <cell r="D31" t="str">
            <v>JUMLAH</v>
          </cell>
          <cell r="L31">
            <v>272727407.67000002</v>
          </cell>
        </row>
        <row r="32">
          <cell r="B32" t="str">
            <v>B</v>
          </cell>
          <cell r="D32" t="str">
            <v>PPN 10% x A</v>
          </cell>
          <cell r="L32">
            <v>27272740.77</v>
          </cell>
        </row>
        <row r="33">
          <cell r="B33" t="str">
            <v>C</v>
          </cell>
          <cell r="D33" t="str">
            <v>JUMLAH  (A+B)</v>
          </cell>
          <cell r="L33">
            <v>300000148.44</v>
          </cell>
        </row>
        <row r="34">
          <cell r="B34" t="str">
            <v>D</v>
          </cell>
          <cell r="D34" t="str">
            <v>JUMLAH DIBULATKAN</v>
          </cell>
          <cell r="L34">
            <v>300000000</v>
          </cell>
        </row>
        <row r="35">
          <cell r="N35" t="str">
            <v>REKAPITULASI RENCANA ANGGARAN BIAYA</v>
          </cell>
        </row>
        <row r="36">
          <cell r="N36" t="str">
            <v>OWNER'S ESTIMATE</v>
          </cell>
        </row>
        <row r="38">
          <cell r="N38" t="str">
            <v>Kode Paket</v>
          </cell>
          <cell r="P38" t="str">
            <v>:</v>
          </cell>
          <cell r="Q38" t="str">
            <v>C.25</v>
          </cell>
        </row>
        <row r="39">
          <cell r="N39" t="str">
            <v>Kegiatan</v>
          </cell>
          <cell r="P39" t="str">
            <v>:</v>
          </cell>
          <cell r="Q39" t="str">
            <v>Penyehatan Lingkungan Permukiman (PLP)</v>
          </cell>
        </row>
        <row r="40">
          <cell r="N40" t="str">
            <v>Pekerjaan</v>
          </cell>
          <cell r="Q40" t="str">
            <v>Pembuatan Saluran Sungai Way Balau (sekitar SDN 4 Labuhan Ratu)</v>
          </cell>
        </row>
        <row r="41">
          <cell r="N41" t="str">
            <v>Lokasi</v>
          </cell>
          <cell r="Q41" t="str">
            <v>Kelurahan Labuhan Ratu</v>
          </cell>
        </row>
        <row r="42">
          <cell r="N42" t="str">
            <v>Panjanga Rencana</v>
          </cell>
          <cell r="Q42">
            <v>500</v>
          </cell>
          <cell r="R42" t="str">
            <v>M'</v>
          </cell>
        </row>
        <row r="43">
          <cell r="N43" t="str">
            <v>Panjang Realisasi</v>
          </cell>
          <cell r="P43" t="str">
            <v>:</v>
          </cell>
          <cell r="Q43">
            <v>498.5</v>
          </cell>
          <cell r="R43" t="str">
            <v>M'</v>
          </cell>
        </row>
        <row r="44">
          <cell r="N44" t="str">
            <v>Tahun Anggaran</v>
          </cell>
          <cell r="P44" t="str">
            <v>:</v>
          </cell>
          <cell r="Q44" t="str">
            <v>2006</v>
          </cell>
        </row>
        <row r="46">
          <cell r="N46" t="str">
            <v>NO.</v>
          </cell>
          <cell r="P46" t="str">
            <v>URAIAN  PEKERJAAN</v>
          </cell>
          <cell r="V46" t="str">
            <v>TOTAL</v>
          </cell>
        </row>
        <row r="47">
          <cell r="V47" t="str">
            <v>HARGA</v>
          </cell>
        </row>
        <row r="48">
          <cell r="V48" t="str">
            <v>(Rp)</v>
          </cell>
        </row>
        <row r="49">
          <cell r="N49" t="str">
            <v>I</v>
          </cell>
          <cell r="Q49" t="str">
            <v>PEKERJAAN PERSIAPAN</v>
          </cell>
          <cell r="V49">
            <v>4864900</v>
          </cell>
        </row>
        <row r="50">
          <cell r="N50" t="str">
            <v>II</v>
          </cell>
          <cell r="Q50" t="str">
            <v>PEKERJAAN TALUD</v>
          </cell>
          <cell r="V50">
            <v>267262507.67000002</v>
          </cell>
        </row>
        <row r="51">
          <cell r="N51" t="str">
            <v>III</v>
          </cell>
          <cell r="Q51" t="str">
            <v>PEKERJAAN LAIN-LAIN</v>
          </cell>
          <cell r="V51">
            <v>600000</v>
          </cell>
        </row>
        <row r="52">
          <cell r="Q52" t="str">
            <v>JUMLAH ( I  s/d.  III)</v>
          </cell>
          <cell r="V52">
            <v>272727407.67000002</v>
          </cell>
        </row>
        <row r="53">
          <cell r="Q53" t="str">
            <v>PPN 10%</v>
          </cell>
          <cell r="V53">
            <v>27272740.77</v>
          </cell>
        </row>
        <row r="54">
          <cell r="Q54" t="str">
            <v>TOTAL</v>
          </cell>
          <cell r="V54">
            <v>300000148.44</v>
          </cell>
        </row>
        <row r="55">
          <cell r="Q55" t="str">
            <v>DIBULATKAN</v>
          </cell>
          <cell r="V55">
            <v>300000000</v>
          </cell>
        </row>
        <row r="57">
          <cell r="O57" t="str">
            <v>Terbilang</v>
          </cell>
          <cell r="P57" t="str">
            <v>:</v>
          </cell>
          <cell r="Q57" t="str">
            <v>Tiga Ratus Juta Rupiah</v>
          </cell>
        </row>
        <row r="60">
          <cell r="S60" t="str">
            <v>Bandar Lampung,  ...................... 2006</v>
          </cell>
        </row>
        <row r="61">
          <cell r="N61" t="str">
            <v>MENGETAHUI :</v>
          </cell>
        </row>
        <row r="62">
          <cell r="N62" t="str">
            <v>PEJABAT PEMBUAT KOMITMEN/ PEMIMPIN KEGIATAN</v>
          </cell>
          <cell r="S62" t="str">
            <v>PANITIA PENGADAAN JASA KONSTRUKSI</v>
          </cell>
        </row>
        <row r="63">
          <cell r="S63" t="str">
            <v>Ketua</v>
          </cell>
        </row>
        <row r="68">
          <cell r="N68" t="str">
            <v>Hi.NURBUANA,ST</v>
          </cell>
          <cell r="S68" t="str">
            <v>FAISOL MUCHTAR,ST</v>
          </cell>
        </row>
        <row r="69">
          <cell r="N69" t="str">
            <v>NIP.460021600</v>
          </cell>
          <cell r="S69" t="str">
            <v>NIP. 460 021 411</v>
          </cell>
        </row>
      </sheetData>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BHN-CK"/>
      <sheetName val="D.78"/>
      <sheetName val="D.79"/>
      <sheetName val="D.80"/>
      <sheetName val="D.81"/>
      <sheetName val="D.82"/>
      <sheetName val="D.83"/>
      <sheetName val="D.84"/>
      <sheetName val="D.85"/>
      <sheetName val="D.86"/>
      <sheetName val="D.87"/>
      <sheetName val="D.88"/>
      <sheetName val="D.89"/>
      <sheetName val="D.90"/>
      <sheetName val="D.91"/>
      <sheetName val="D.92"/>
      <sheetName val="D.93"/>
      <sheetName val="D.94"/>
      <sheetName val="D.95"/>
      <sheetName val="D.96"/>
      <sheetName val="T"/>
      <sheetName val="U&amp;B"/>
      <sheetName val="@"/>
      <sheetName val="ANBOW-2006"/>
      <sheetName val="ANLBOR-2006"/>
      <sheetName val="3"/>
    </sheetNames>
    <sheetDataSet>
      <sheetData sheetId="0"/>
      <sheetData sheetId="1"/>
      <sheetData sheetId="2">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Kampung Baru</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22.751999999999999</v>
          </cell>
          <cell r="J13" t="str">
            <v>M2</v>
          </cell>
          <cell r="K13">
            <v>3560</v>
          </cell>
          <cell r="L13">
            <v>80997.119999999995</v>
          </cell>
        </row>
        <row r="14">
          <cell r="B14">
            <v>2</v>
          </cell>
          <cell r="D14" t="str">
            <v>Pasangan Bouwplank</v>
          </cell>
          <cell r="H14" t="str">
            <v>SNI-T-01-1991.1.6</v>
          </cell>
          <cell r="I14">
            <v>18.96</v>
          </cell>
          <cell r="J14" t="str">
            <v>M1</v>
          </cell>
          <cell r="K14">
            <v>26077.06</v>
          </cell>
          <cell r="L14">
            <v>494421.05760000006</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575418.17760000005</v>
          </cell>
        </row>
        <row r="20">
          <cell r="B20" t="str">
            <v>II</v>
          </cell>
          <cell r="D20" t="str">
            <v>PEKERJAAN GALIAN DAN TANAH</v>
          </cell>
        </row>
        <row r="21">
          <cell r="B21">
            <v>1</v>
          </cell>
          <cell r="D21" t="str">
            <v>Pek. Galian tanah lubang pondasi</v>
          </cell>
          <cell r="H21" t="str">
            <v>A.1</v>
          </cell>
          <cell r="I21">
            <v>8.2476000000000003</v>
          </cell>
          <cell r="J21" t="str">
            <v>M3</v>
          </cell>
          <cell r="K21">
            <v>19775</v>
          </cell>
          <cell r="L21">
            <v>163096.29</v>
          </cell>
        </row>
        <row r="22">
          <cell r="B22">
            <v>2</v>
          </cell>
          <cell r="D22" t="str">
            <v>Pek. Urugan tanah sisi pondasi</v>
          </cell>
          <cell r="H22" t="str">
            <v>A.16</v>
          </cell>
          <cell r="I22">
            <v>2.0619000000000001</v>
          </cell>
          <cell r="J22" t="str">
            <v>M3</v>
          </cell>
          <cell r="K22">
            <v>6660</v>
          </cell>
          <cell r="L22">
            <v>13732.254000000001</v>
          </cell>
        </row>
        <row r="23">
          <cell r="B23">
            <v>3</v>
          </cell>
          <cell r="D23" t="str">
            <v>Pek. Urugan pasir di bawah pondasi</v>
          </cell>
          <cell r="H23" t="str">
            <v>A.18</v>
          </cell>
          <cell r="I23">
            <v>0.47400000000000003</v>
          </cell>
          <cell r="J23" t="str">
            <v>M3</v>
          </cell>
          <cell r="K23">
            <v>146691.20000000001</v>
          </cell>
          <cell r="L23">
            <v>69531.628800000006</v>
          </cell>
        </row>
        <row r="24">
          <cell r="D24" t="str">
            <v>SUB TOTAL  II</v>
          </cell>
          <cell r="L24">
            <v>246360.1728</v>
          </cell>
        </row>
        <row r="25">
          <cell r="B25" t="str">
            <v>III</v>
          </cell>
          <cell r="D25" t="str">
            <v>PEKERJAAN PASANGAN DAN BETON</v>
          </cell>
        </row>
        <row r="26">
          <cell r="B26">
            <v>1</v>
          </cell>
          <cell r="D26" t="str">
            <v>Pas. Pondasi Batu Belah hitam adk. 1 : 4</v>
          </cell>
          <cell r="H26" t="str">
            <v>G.32h+G.26(a)</v>
          </cell>
          <cell r="I26">
            <v>5.4984000000000002</v>
          </cell>
          <cell r="J26" t="str">
            <v>M3</v>
          </cell>
          <cell r="K26">
            <v>527127.02</v>
          </cell>
          <cell r="L26">
            <v>2898355.206768</v>
          </cell>
        </row>
        <row r="27">
          <cell r="B27">
            <v>2</v>
          </cell>
          <cell r="D27" t="str">
            <v>Pas. Sloof 15/25</v>
          </cell>
          <cell r="H27" t="str">
            <v>G.41+3/4 I.2(a)+1/2 F.8</v>
          </cell>
          <cell r="I27">
            <v>0.71099999999999997</v>
          </cell>
          <cell r="J27" t="str">
            <v>M3</v>
          </cell>
          <cell r="K27">
            <v>2649475.14</v>
          </cell>
          <cell r="L27">
            <v>1883776.8245399999</v>
          </cell>
        </row>
        <row r="28">
          <cell r="B28">
            <v>3</v>
          </cell>
          <cell r="D28" t="str">
            <v>Pas. Kolom 30/30</v>
          </cell>
          <cell r="H28" t="str">
            <v>G.41+3/4 I.2(a)+1/2 F.8</v>
          </cell>
          <cell r="I28">
            <v>1.5749999999999997</v>
          </cell>
          <cell r="J28" t="str">
            <v>M3</v>
          </cell>
          <cell r="K28">
            <v>2649475.14</v>
          </cell>
          <cell r="L28">
            <v>4172923.3454999994</v>
          </cell>
        </row>
        <row r="29">
          <cell r="B29">
            <v>4</v>
          </cell>
          <cell r="D29" t="str">
            <v>Pas. Dinding Bata adk 1:4</v>
          </cell>
          <cell r="H29" t="str">
            <v>G.33h+G.32a</v>
          </cell>
          <cell r="I29">
            <v>1.1484000000000001</v>
          </cell>
          <cell r="J29" t="str">
            <v>M3</v>
          </cell>
          <cell r="K29">
            <v>383258.81</v>
          </cell>
          <cell r="L29">
            <v>440134.41740400001</v>
          </cell>
        </row>
        <row r="30">
          <cell r="B30">
            <v>5</v>
          </cell>
          <cell r="D30" t="str">
            <v>Plesteran Dinding adk 1: 4</v>
          </cell>
          <cell r="H30" t="str">
            <v>G.50q+G.48</v>
          </cell>
          <cell r="I30">
            <v>19.14</v>
          </cell>
          <cell r="J30" t="str">
            <v>M2</v>
          </cell>
          <cell r="K30">
            <v>19133.61</v>
          </cell>
          <cell r="L30">
            <v>366217.2954</v>
          </cell>
        </row>
        <row r="31">
          <cell r="D31" t="str">
            <v>SUB TOTAL  III</v>
          </cell>
          <cell r="L31">
            <v>9761407.0896119978</v>
          </cell>
        </row>
        <row r="32">
          <cell r="B32" t="str">
            <v>IV</v>
          </cell>
          <cell r="D32" t="str">
            <v>PEKERJAAN PAGAR/ PINTU  BESI</v>
          </cell>
        </row>
        <row r="33">
          <cell r="B33">
            <v>1</v>
          </cell>
          <cell r="D33" t="str">
            <v>Pagar Besi</v>
          </cell>
          <cell r="H33" t="str">
            <v>Supl.BMPK.17A</v>
          </cell>
          <cell r="I33">
            <v>16.169999999999998</v>
          </cell>
          <cell r="J33" t="str">
            <v>M2</v>
          </cell>
          <cell r="K33">
            <v>249511.5</v>
          </cell>
          <cell r="L33">
            <v>4034600.96</v>
          </cell>
        </row>
        <row r="34">
          <cell r="B34">
            <v>2</v>
          </cell>
          <cell r="D34" t="str">
            <v>Pintu Besi Kipas</v>
          </cell>
          <cell r="H34" t="str">
            <v>Supl.BMPK.17</v>
          </cell>
          <cell r="I34">
            <v>7.875</v>
          </cell>
          <cell r="J34" t="str">
            <v>M2</v>
          </cell>
          <cell r="K34">
            <v>340533.33</v>
          </cell>
          <cell r="L34">
            <v>2681699.9700000002</v>
          </cell>
        </row>
        <row r="35">
          <cell r="B35">
            <v>3</v>
          </cell>
          <cell r="D35" t="str">
            <v>Pasang Engsel Pintu Besi</v>
          </cell>
          <cell r="H35" t="str">
            <v>Supl.BMPK.2A</v>
          </cell>
          <cell r="I35">
            <v>10</v>
          </cell>
          <cell r="J35" t="str">
            <v>Bh</v>
          </cell>
          <cell r="K35">
            <v>0</v>
          </cell>
          <cell r="L35">
            <v>0</v>
          </cell>
        </row>
        <row r="36">
          <cell r="B36">
            <v>4</v>
          </cell>
          <cell r="D36" t="str">
            <v>Pasang Grendel Pintu Besi</v>
          </cell>
          <cell r="H36" t="str">
            <v>Ls</v>
          </cell>
          <cell r="I36">
            <v>2</v>
          </cell>
          <cell r="J36" t="str">
            <v>Set</v>
          </cell>
          <cell r="L36">
            <v>0</v>
          </cell>
        </row>
        <row r="37">
          <cell r="D37" t="str">
            <v>SUB TOTAL  IV</v>
          </cell>
          <cell r="L37">
            <v>6716300.9299999997</v>
          </cell>
        </row>
        <row r="38">
          <cell r="B38" t="str">
            <v>V</v>
          </cell>
          <cell r="D38" t="str">
            <v>PEKERJAAN LANTAI / PAVING / PENGECATAN</v>
          </cell>
        </row>
        <row r="39">
          <cell r="B39">
            <v>1</v>
          </cell>
          <cell r="D39" t="str">
            <v>Pas. Paving Type Doseksik</v>
          </cell>
          <cell r="H39" t="str">
            <v>G.44</v>
          </cell>
          <cell r="I39">
            <v>60.42</v>
          </cell>
          <cell r="J39" t="str">
            <v>M3</v>
          </cell>
          <cell r="K39">
            <v>612956.9</v>
          </cell>
          <cell r="L39">
            <v>37034855.898000002</v>
          </cell>
        </row>
        <row r="40">
          <cell r="B40">
            <v>2</v>
          </cell>
          <cell r="D40" t="str">
            <v>Pengecatan Dinding</v>
          </cell>
          <cell r="H40" t="str">
            <v>G.53.1</v>
          </cell>
          <cell r="I40">
            <v>30.54</v>
          </cell>
          <cell r="J40" t="str">
            <v>M2</v>
          </cell>
          <cell r="K40">
            <v>7561</v>
          </cell>
          <cell r="L40">
            <v>230912.94</v>
          </cell>
        </row>
        <row r="41">
          <cell r="D41" t="str">
            <v>SUB TOTAL  V</v>
          </cell>
          <cell r="L41">
            <v>37265768.838</v>
          </cell>
        </row>
        <row r="42">
          <cell r="B42" t="str">
            <v>VI</v>
          </cell>
          <cell r="D42" t="str">
            <v>PEKERJAAN PEMBUANGAN SISA PEKERJAAN</v>
          </cell>
        </row>
        <row r="43">
          <cell r="B43">
            <v>1</v>
          </cell>
          <cell r="D43" t="str">
            <v>Pembuangan Sisa Pekerjaan</v>
          </cell>
          <cell r="H43" t="str">
            <v>Ls</v>
          </cell>
          <cell r="I43">
            <v>1</v>
          </cell>
          <cell r="J43" t="str">
            <v>Ls</v>
          </cell>
          <cell r="L43">
            <v>0</v>
          </cell>
        </row>
        <row r="44">
          <cell r="D44" t="str">
            <v>SUB TOTAL  VI</v>
          </cell>
          <cell r="L44">
            <v>0</v>
          </cell>
        </row>
        <row r="45">
          <cell r="B45" t="str">
            <v>A</v>
          </cell>
          <cell r="D45" t="str">
            <v>JUMLAH</v>
          </cell>
          <cell r="L45">
            <v>54565255.208012</v>
          </cell>
        </row>
        <row r="46">
          <cell r="B46" t="str">
            <v>B</v>
          </cell>
          <cell r="D46" t="str">
            <v>PPN 10% x A</v>
          </cell>
          <cell r="L46">
            <v>5456525.5199999996</v>
          </cell>
        </row>
        <row r="47">
          <cell r="B47" t="str">
            <v>C</v>
          </cell>
          <cell r="D47" t="str">
            <v>JUMLAH  (A+B)</v>
          </cell>
          <cell r="L47">
            <v>60021780.728011996</v>
          </cell>
        </row>
        <row r="48">
          <cell r="B48" t="str">
            <v>D</v>
          </cell>
          <cell r="D48" t="str">
            <v>JUMLAH DIBULATKAN</v>
          </cell>
          <cell r="L48">
            <v>60021000</v>
          </cell>
        </row>
        <row r="49">
          <cell r="N49" t="str">
            <v>REKAPITULASI RENCANA ANGGARAN BIAYA</v>
          </cell>
        </row>
        <row r="50">
          <cell r="N50" t="str">
            <v>OWNER'S ESTIMATE</v>
          </cell>
        </row>
        <row r="52">
          <cell r="N52" t="str">
            <v>Kegiatan</v>
          </cell>
          <cell r="O52" t="str">
            <v>:</v>
          </cell>
          <cell r="P52" t="str">
            <v>Pembangunan / Pemagaran Gedung Kantor, Gedung Sekolah</v>
          </cell>
        </row>
        <row r="53">
          <cell r="N53" t="str">
            <v>Pekerjaan</v>
          </cell>
          <cell r="O53" t="str">
            <v>:</v>
          </cell>
          <cell r="P53" t="str">
            <v>Pemagaran Kantor Kelurahan Pinang Jaya</v>
          </cell>
        </row>
        <row r="54">
          <cell r="N54" t="str">
            <v>Lokasi</v>
          </cell>
          <cell r="O54" t="str">
            <v>:</v>
          </cell>
          <cell r="P54" t="str">
            <v>Kota Bandar Lampung</v>
          </cell>
        </row>
        <row r="55">
          <cell r="N55" t="str">
            <v>Tahun Anggaran</v>
          </cell>
          <cell r="O55" t="str">
            <v>:</v>
          </cell>
          <cell r="P55" t="str">
            <v>2006</v>
          </cell>
        </row>
        <row r="57">
          <cell r="N57" t="str">
            <v>NO.</v>
          </cell>
          <cell r="O57" t="str">
            <v>URAIAN  PEKERJAAN</v>
          </cell>
          <cell r="U57" t="str">
            <v>TOTAL</v>
          </cell>
        </row>
        <row r="58">
          <cell r="U58" t="str">
            <v>HARGA</v>
          </cell>
        </row>
        <row r="59">
          <cell r="U59" t="str">
            <v>(Rp)</v>
          </cell>
        </row>
        <row r="60">
          <cell r="N60" t="str">
            <v>I</v>
          </cell>
          <cell r="P60" t="str">
            <v>PEKERJAAN PERSIAPAN</v>
          </cell>
          <cell r="U60">
            <v>575418.17760000005</v>
          </cell>
        </row>
        <row r="61">
          <cell r="N61" t="str">
            <v>II</v>
          </cell>
          <cell r="P61" t="str">
            <v>PEKERJAAN GALIAN DAN TANAH</v>
          </cell>
          <cell r="U61">
            <v>246360.1728</v>
          </cell>
        </row>
        <row r="62">
          <cell r="N62" t="str">
            <v>III</v>
          </cell>
          <cell r="P62" t="str">
            <v>PEKERJAAN PASANGAN DAN BETON</v>
          </cell>
          <cell r="U62">
            <v>9761407.0896119978</v>
          </cell>
        </row>
        <row r="63">
          <cell r="N63" t="str">
            <v>IV</v>
          </cell>
          <cell r="P63" t="str">
            <v>PEKERJAAN PAGAR/ PINTU  BESI</v>
          </cell>
          <cell r="U63">
            <v>6716300.9299999997</v>
          </cell>
        </row>
        <row r="64">
          <cell r="N64" t="str">
            <v>V</v>
          </cell>
          <cell r="P64" t="str">
            <v>PEKERJAAN LANTAI / PAVING / PENGECATAN</v>
          </cell>
          <cell r="U64">
            <v>37265768.838</v>
          </cell>
        </row>
        <row r="65">
          <cell r="N65" t="str">
            <v>VI</v>
          </cell>
          <cell r="P65" t="str">
            <v>PEKERJAAN PEMBUANGAN SISA PEKERJAAN</v>
          </cell>
          <cell r="U65">
            <v>0</v>
          </cell>
        </row>
        <row r="66">
          <cell r="P66" t="str">
            <v>JUMLAH ( I  s/d.  VI)</v>
          </cell>
          <cell r="U66">
            <v>54565255.208012</v>
          </cell>
        </row>
        <row r="67">
          <cell r="P67" t="str">
            <v>PPN 10%</v>
          </cell>
          <cell r="U67">
            <v>5456525.5208012005</v>
          </cell>
        </row>
        <row r="68">
          <cell r="P68" t="str">
            <v>TOTAL</v>
          </cell>
          <cell r="U68">
            <v>60021780.728813201</v>
          </cell>
        </row>
        <row r="69">
          <cell r="P69" t="str">
            <v>DIBULATKAN</v>
          </cell>
          <cell r="U69">
            <v>60021000</v>
          </cell>
        </row>
        <row r="71">
          <cell r="N71" t="str">
            <v>Terbilang</v>
          </cell>
          <cell r="O71" t="str">
            <v>:</v>
          </cell>
          <cell r="P71" t="str">
            <v>Enam Puluh Juta Dua Puluh Satu Ribu Rupiah</v>
          </cell>
        </row>
        <row r="74">
          <cell r="R74" t="str">
            <v>Bandar Lampung, .................2006</v>
          </cell>
        </row>
        <row r="75">
          <cell r="N75" t="str">
            <v>Disetujui</v>
          </cell>
        </row>
        <row r="76">
          <cell r="N76" t="str">
            <v>Pejabat Pembuat Komitmen/Pimpinan Kegiatan</v>
          </cell>
          <cell r="R76" t="str">
            <v>PANITIA PELELANGAN</v>
          </cell>
        </row>
        <row r="82">
          <cell r="N82" t="str">
            <v>A  Z  W  A  R,ST</v>
          </cell>
          <cell r="R82" t="str">
            <v>FAISOL MUCHTAR,ST</v>
          </cell>
        </row>
        <row r="83">
          <cell r="N83" t="str">
            <v>NIP.460020553</v>
          </cell>
          <cell r="R83" t="str">
            <v>NIP. 460021411</v>
          </cell>
        </row>
      </sheetData>
      <sheetData sheetId="3">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Labuhan Dalam</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31.74</v>
          </cell>
          <cell r="J13" t="str">
            <v>M2</v>
          </cell>
          <cell r="K13">
            <v>3560</v>
          </cell>
          <cell r="L13">
            <v>112994.4</v>
          </cell>
        </row>
        <row r="14">
          <cell r="B14">
            <v>2</v>
          </cell>
          <cell r="D14" t="str">
            <v>Pasangan Bouwplank</v>
          </cell>
          <cell r="H14" t="str">
            <v>SNI-T-01-1991.1.6</v>
          </cell>
          <cell r="I14">
            <v>26.45</v>
          </cell>
          <cell r="J14" t="str">
            <v>M1</v>
          </cell>
          <cell r="K14">
            <v>26077.06</v>
          </cell>
          <cell r="L14">
            <v>689738.23999999999</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802732.64</v>
          </cell>
        </row>
        <row r="20">
          <cell r="B20" t="str">
            <v>II</v>
          </cell>
          <cell r="D20" t="str">
            <v>PEKERJAAN GALIAN DAN TANAH</v>
          </cell>
        </row>
        <row r="21">
          <cell r="B21">
            <v>1</v>
          </cell>
          <cell r="D21" t="str">
            <v>Pek. Galian tanah lubang pondasi</v>
          </cell>
          <cell r="H21" t="str">
            <v>A.1</v>
          </cell>
          <cell r="I21">
            <v>11.505749999999999</v>
          </cell>
          <cell r="J21" t="str">
            <v>M3</v>
          </cell>
          <cell r="K21">
            <v>19775</v>
          </cell>
          <cell r="L21">
            <v>227526.21</v>
          </cell>
        </row>
        <row r="22">
          <cell r="B22">
            <v>2</v>
          </cell>
          <cell r="D22" t="str">
            <v>Pek. Urugan tanah sisi pondasi</v>
          </cell>
          <cell r="H22" t="str">
            <v>A.16</v>
          </cell>
          <cell r="I22">
            <v>2.8764374999999998</v>
          </cell>
          <cell r="J22" t="str">
            <v>M3</v>
          </cell>
          <cell r="K22">
            <v>6660</v>
          </cell>
          <cell r="L22">
            <v>19157.07</v>
          </cell>
        </row>
        <row r="23">
          <cell r="B23">
            <v>3</v>
          </cell>
          <cell r="D23" t="str">
            <v>Pek. Urugan pasir di bawah pondasi</v>
          </cell>
          <cell r="H23" t="str">
            <v>A.18</v>
          </cell>
          <cell r="I23">
            <v>11.505749999999999</v>
          </cell>
          <cell r="J23" t="str">
            <v>M3</v>
          </cell>
          <cell r="K23">
            <v>146691.20000000001</v>
          </cell>
          <cell r="L23">
            <v>1687792.27</v>
          </cell>
        </row>
        <row r="24">
          <cell r="D24" t="str">
            <v>SUB TOTAL  II</v>
          </cell>
          <cell r="L24">
            <v>1934475.55</v>
          </cell>
        </row>
        <row r="25">
          <cell r="B25" t="str">
            <v>III</v>
          </cell>
          <cell r="D25" t="str">
            <v>PEKERJAAN PASANGAN DAN BETON</v>
          </cell>
        </row>
        <row r="26">
          <cell r="B26">
            <v>1</v>
          </cell>
          <cell r="D26" t="str">
            <v>Pas. Pondasi Batu Belah hitam adk. 1 : 4</v>
          </cell>
          <cell r="H26" t="str">
            <v>G.32h+G.26(a)</v>
          </cell>
          <cell r="I26">
            <v>6.6124999999999998</v>
          </cell>
          <cell r="J26" t="str">
            <v>M3</v>
          </cell>
          <cell r="K26">
            <v>527127.02</v>
          </cell>
          <cell r="L26">
            <v>3485627.42</v>
          </cell>
        </row>
        <row r="27">
          <cell r="B27">
            <v>2</v>
          </cell>
          <cell r="D27" t="str">
            <v>Pas. Sloof 12/25</v>
          </cell>
          <cell r="H27" t="str">
            <v>G.41+3/4 I.2(a)+1/2 F.8</v>
          </cell>
          <cell r="I27">
            <v>0.79349999999999998</v>
          </cell>
          <cell r="J27" t="str">
            <v>M3</v>
          </cell>
          <cell r="K27">
            <v>2649475.14</v>
          </cell>
          <cell r="L27">
            <v>2102358.52</v>
          </cell>
        </row>
        <row r="28">
          <cell r="B28">
            <v>3</v>
          </cell>
          <cell r="D28" t="str">
            <v>Pas. Kolom Praktis12/12</v>
          </cell>
          <cell r="H28" t="str">
            <v>G.41+3/4 I.2(a)+1/2 F.8</v>
          </cell>
          <cell r="I28">
            <v>0.17639999999999997</v>
          </cell>
          <cell r="J28" t="str">
            <v>M3</v>
          </cell>
          <cell r="K28">
            <v>2649475.14</v>
          </cell>
          <cell r="L28">
            <v>467367.41</v>
          </cell>
        </row>
        <row r="29">
          <cell r="B29">
            <v>4</v>
          </cell>
          <cell r="D29" t="str">
            <v>Pas. Kolom 30/30</v>
          </cell>
          <cell r="H29" t="str">
            <v>G.41+3/4 I.2(a)+1/2 F.8</v>
          </cell>
          <cell r="I29">
            <v>1.26</v>
          </cell>
          <cell r="J29" t="str">
            <v>M3</v>
          </cell>
          <cell r="K29">
            <v>2649475.14</v>
          </cell>
          <cell r="L29">
            <v>3338338.68</v>
          </cell>
        </row>
        <row r="30">
          <cell r="B30">
            <v>5</v>
          </cell>
          <cell r="D30" t="str">
            <v>Pas. Dinding Bata adk 1:4</v>
          </cell>
          <cell r="H30" t="str">
            <v>G.33h+G.32a</v>
          </cell>
          <cell r="I30">
            <v>6.5015999999999998</v>
          </cell>
          <cell r="J30" t="str">
            <v>M3</v>
          </cell>
          <cell r="K30">
            <v>383258.81</v>
          </cell>
          <cell r="L30">
            <v>2491795.48</v>
          </cell>
        </row>
        <row r="31">
          <cell r="B31">
            <v>6</v>
          </cell>
          <cell r="D31" t="str">
            <v>Plesteran Dinding adk 1: 4</v>
          </cell>
          <cell r="H31" t="str">
            <v>G.50q+G.48</v>
          </cell>
          <cell r="I31">
            <v>108.36</v>
          </cell>
          <cell r="J31" t="str">
            <v>M2</v>
          </cell>
          <cell r="K31">
            <v>19133.61</v>
          </cell>
          <cell r="L31">
            <v>2073317.98</v>
          </cell>
        </row>
        <row r="32">
          <cell r="D32" t="str">
            <v>SUB TOTAL  III</v>
          </cell>
          <cell r="L32">
            <v>13958805.49</v>
          </cell>
        </row>
        <row r="33">
          <cell r="B33" t="str">
            <v>IV</v>
          </cell>
          <cell r="D33" t="str">
            <v>PEKERJAAN PAGAR/ PINTU  BESI</v>
          </cell>
        </row>
        <row r="34">
          <cell r="B34">
            <v>1</v>
          </cell>
          <cell r="D34" t="str">
            <v>Pagar Besi</v>
          </cell>
          <cell r="H34" t="str">
            <v>Supl.BMPK.17A</v>
          </cell>
          <cell r="I34">
            <v>16.5</v>
          </cell>
          <cell r="J34" t="str">
            <v>M2</v>
          </cell>
          <cell r="K34">
            <v>249511.5</v>
          </cell>
          <cell r="L34">
            <v>4116939.75</v>
          </cell>
        </row>
        <row r="35">
          <cell r="B35">
            <v>2</v>
          </cell>
          <cell r="D35" t="str">
            <v>Pintu Besi Dorong</v>
          </cell>
          <cell r="H35" t="str">
            <v>Supl.BMPK.17</v>
          </cell>
          <cell r="I35">
            <v>5.25</v>
          </cell>
          <cell r="J35" t="str">
            <v>M2</v>
          </cell>
          <cell r="K35">
            <v>340533.33</v>
          </cell>
          <cell r="L35">
            <v>1787799.98</v>
          </cell>
        </row>
        <row r="36">
          <cell r="B36">
            <v>3</v>
          </cell>
          <cell r="D36" t="str">
            <v>Pasang Roda Pintu Dorong</v>
          </cell>
          <cell r="H36" t="str">
            <v>Ls</v>
          </cell>
          <cell r="I36">
            <v>2</v>
          </cell>
          <cell r="J36" t="str">
            <v>Bh</v>
          </cell>
          <cell r="L36">
            <v>0</v>
          </cell>
        </row>
        <row r="37">
          <cell r="B37">
            <v>4</v>
          </cell>
          <cell r="D37" t="str">
            <v>Pasang Rell Pintu Dorong Lengkap</v>
          </cell>
          <cell r="H37" t="str">
            <v>Supl.BMPK.17C</v>
          </cell>
          <cell r="I37">
            <v>8</v>
          </cell>
          <cell r="J37" t="str">
            <v>M'</v>
          </cell>
          <cell r="K37">
            <v>77302.52</v>
          </cell>
          <cell r="L37">
            <v>618420.16</v>
          </cell>
        </row>
        <row r="38">
          <cell r="B38">
            <v>5</v>
          </cell>
          <cell r="D38" t="str">
            <v>Pasang Grendel Pintu Besi</v>
          </cell>
          <cell r="H38" t="str">
            <v>Ls</v>
          </cell>
          <cell r="I38">
            <v>1</v>
          </cell>
          <cell r="J38" t="str">
            <v>Set</v>
          </cell>
          <cell r="L38">
            <v>0</v>
          </cell>
        </row>
        <row r="39">
          <cell r="D39" t="str">
            <v>SUB TOTAL  IV</v>
          </cell>
          <cell r="L39">
            <v>6523159.8900000006</v>
          </cell>
        </row>
        <row r="40">
          <cell r="B40" t="str">
            <v>V</v>
          </cell>
          <cell r="D40" t="str">
            <v>PEKERJAAN LANTAI / PAVING / PENGECATAN</v>
          </cell>
        </row>
        <row r="41">
          <cell r="B41">
            <v>1</v>
          </cell>
          <cell r="D41" t="str">
            <v>Pas. Keramik Lantai 20/20 (Gedung Kantor)</v>
          </cell>
          <cell r="H41" t="str">
            <v>Supl.III(b)</v>
          </cell>
          <cell r="I41">
            <v>109.19</v>
          </cell>
          <cell r="J41" t="str">
            <v>M2</v>
          </cell>
          <cell r="K41">
            <v>85941.59</v>
          </cell>
          <cell r="L41">
            <v>9383962.2100000009</v>
          </cell>
        </row>
        <row r="42">
          <cell r="B42">
            <v>2</v>
          </cell>
          <cell r="D42" t="str">
            <v>Pas. Paving Type Doseksik</v>
          </cell>
          <cell r="H42" t="str">
            <v>G.60.1(a)</v>
          </cell>
          <cell r="I42">
            <v>40</v>
          </cell>
          <cell r="J42" t="str">
            <v>M3</v>
          </cell>
          <cell r="K42">
            <v>78015.100000000006</v>
          </cell>
          <cell r="L42">
            <v>3120604</v>
          </cell>
        </row>
        <row r="43">
          <cell r="B43">
            <v>3</v>
          </cell>
          <cell r="D43" t="str">
            <v>Pengecatan Dinding</v>
          </cell>
          <cell r="H43" t="str">
            <v>G.53.1</v>
          </cell>
          <cell r="I43">
            <v>114.66</v>
          </cell>
          <cell r="J43" t="str">
            <v>M2</v>
          </cell>
          <cell r="K43">
            <v>7561</v>
          </cell>
          <cell r="L43">
            <v>866944.26</v>
          </cell>
        </row>
        <row r="44">
          <cell r="D44" t="str">
            <v>SUB TOTAL  V</v>
          </cell>
          <cell r="L44">
            <v>13371510.470000001</v>
          </cell>
        </row>
        <row r="45">
          <cell r="B45" t="str">
            <v>VI</v>
          </cell>
          <cell r="D45" t="str">
            <v>PEKERJAAN PEMBUANGAN SISA PEKERJAAN</v>
          </cell>
        </row>
        <row r="46">
          <cell r="B46">
            <v>1</v>
          </cell>
          <cell r="D46" t="str">
            <v>Pembuangan Sisa Pekerjaan</v>
          </cell>
          <cell r="H46" t="str">
            <v>Ls</v>
          </cell>
          <cell r="I46">
            <v>1</v>
          </cell>
          <cell r="J46" t="str">
            <v>Ls</v>
          </cell>
          <cell r="L46">
            <v>0</v>
          </cell>
        </row>
        <row r="47">
          <cell r="D47" t="str">
            <v>SUB TOTAL  VI</v>
          </cell>
          <cell r="L47">
            <v>0</v>
          </cell>
        </row>
        <row r="48">
          <cell r="D48" t="str">
            <v>JUMLAH</v>
          </cell>
          <cell r="L48">
            <v>36590684.039999999</v>
          </cell>
        </row>
        <row r="49">
          <cell r="D49" t="str">
            <v>PPN 10% X A</v>
          </cell>
          <cell r="L49">
            <v>3659068.4040000001</v>
          </cell>
        </row>
        <row r="50">
          <cell r="D50" t="str">
            <v>JUMLAH  (A+B)</v>
          </cell>
          <cell r="L50">
            <v>40249752.443999998</v>
          </cell>
        </row>
        <row r="51">
          <cell r="D51" t="str">
            <v>JUMLAH DIBULATKAN</v>
          </cell>
          <cell r="L51">
            <v>40249000</v>
          </cell>
        </row>
        <row r="52">
          <cell r="N52" t="str">
            <v>REKAPITULASI RENCANA ANGGARAN BIAYA</v>
          </cell>
        </row>
        <row r="53">
          <cell r="N53" t="str">
            <v>OWNER'S ESTIMATE</v>
          </cell>
        </row>
        <row r="55">
          <cell r="N55" t="str">
            <v>Kegiatan</v>
          </cell>
          <cell r="O55" t="str">
            <v>:</v>
          </cell>
          <cell r="P55" t="str">
            <v>Pembangunan / Pemagaran Gedung Kantor, Gedung Sekolah</v>
          </cell>
        </row>
        <row r="56">
          <cell r="N56" t="str">
            <v>Pekerjaan</v>
          </cell>
          <cell r="O56" t="str">
            <v>:</v>
          </cell>
          <cell r="P56" t="str">
            <v>Pemagaran Kantor Kelurahan Labuhan Dalam</v>
          </cell>
        </row>
        <row r="57">
          <cell r="N57" t="str">
            <v>Lokasi</v>
          </cell>
          <cell r="O57" t="str">
            <v>:</v>
          </cell>
          <cell r="P57" t="str">
            <v>Kota Bandar Lampung</v>
          </cell>
        </row>
        <row r="58">
          <cell r="N58" t="str">
            <v>Tahun Anggaran</v>
          </cell>
          <cell r="O58" t="str">
            <v>:</v>
          </cell>
          <cell r="P58" t="str">
            <v>2006</v>
          </cell>
        </row>
        <row r="60">
          <cell r="N60" t="str">
            <v>NO.</v>
          </cell>
          <cell r="O60" t="str">
            <v>URAIAN  PEKERJAAN</v>
          </cell>
          <cell r="U60" t="str">
            <v>TOTAL</v>
          </cell>
        </row>
        <row r="61">
          <cell r="U61" t="str">
            <v>HARGA</v>
          </cell>
        </row>
        <row r="62">
          <cell r="U62" t="str">
            <v>(Rp)</v>
          </cell>
        </row>
        <row r="63">
          <cell r="N63" t="str">
            <v>I</v>
          </cell>
          <cell r="P63" t="str">
            <v>PEKERJAAN PERSIAPAN</v>
          </cell>
          <cell r="U63">
            <v>802732.64</v>
          </cell>
        </row>
        <row r="64">
          <cell r="N64" t="str">
            <v>II</v>
          </cell>
          <cell r="P64" t="str">
            <v>PEKERJAAN GALIAN DAN TANAH</v>
          </cell>
          <cell r="U64">
            <v>1934475.55</v>
          </cell>
        </row>
        <row r="65">
          <cell r="N65" t="str">
            <v>III</v>
          </cell>
          <cell r="P65" t="str">
            <v>PEKERJAAN PASANGAN DAN BETON</v>
          </cell>
          <cell r="U65">
            <v>13958805.49</v>
          </cell>
        </row>
        <row r="66">
          <cell r="N66" t="str">
            <v>IV</v>
          </cell>
          <cell r="P66" t="str">
            <v>PEKERJAAN PAGAR/ PINTU  BESI</v>
          </cell>
          <cell r="U66">
            <v>6523159.8900000006</v>
          </cell>
        </row>
        <row r="67">
          <cell r="N67" t="str">
            <v>V</v>
          </cell>
          <cell r="P67" t="str">
            <v>PEKERJAAN LANTAI / PAVING / PENGECATAN</v>
          </cell>
          <cell r="U67">
            <v>13371510.470000001</v>
          </cell>
        </row>
        <row r="68">
          <cell r="N68" t="str">
            <v>VI</v>
          </cell>
          <cell r="P68" t="str">
            <v>PEKERJAAN PEMBUANGAN SISA PEKERJAAN</v>
          </cell>
          <cell r="U68">
            <v>0</v>
          </cell>
        </row>
        <row r="69">
          <cell r="P69" t="str">
            <v>JUMLAH ( I  s/d.  VI)</v>
          </cell>
          <cell r="U69">
            <v>36590684.039999999</v>
          </cell>
        </row>
        <row r="70">
          <cell r="P70" t="str">
            <v>PPN 10%</v>
          </cell>
          <cell r="U70">
            <v>3659068.4040000001</v>
          </cell>
        </row>
        <row r="71">
          <cell r="P71" t="str">
            <v>TOTAL</v>
          </cell>
          <cell r="U71">
            <v>40249752.443999998</v>
          </cell>
        </row>
        <row r="72">
          <cell r="P72" t="str">
            <v>DIBULATKAN</v>
          </cell>
          <cell r="U72">
            <v>40249000</v>
          </cell>
        </row>
        <row r="74">
          <cell r="N74" t="str">
            <v>Terbilang</v>
          </cell>
          <cell r="O74" t="str">
            <v>:</v>
          </cell>
          <cell r="P74" t="str">
            <v>Empat Puluh Juta Dua Ratus Empat Puluh Sembilan Ribu Rupiah</v>
          </cell>
        </row>
        <row r="77">
          <cell r="R77" t="str">
            <v>Bandar Lampung, .................2006</v>
          </cell>
        </row>
        <row r="78">
          <cell r="N78" t="str">
            <v>Disetujui</v>
          </cell>
        </row>
        <row r="79">
          <cell r="N79" t="str">
            <v>Pejabat Pembuat Komitmen/Pimpinan Kegiatan</v>
          </cell>
          <cell r="R79" t="str">
            <v>PANITIA PELELANGAN</v>
          </cell>
        </row>
        <row r="85">
          <cell r="N85" t="str">
            <v>A  Z  W  A  R,ST</v>
          </cell>
          <cell r="R85" t="str">
            <v>FAISOL MUCHTAR,ST</v>
          </cell>
        </row>
        <row r="86">
          <cell r="N86" t="str">
            <v>NIP.460020553</v>
          </cell>
          <cell r="R86" t="str">
            <v>NIP. 460021411</v>
          </cell>
        </row>
      </sheetData>
      <sheetData sheetId="4">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Sukabumi</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79.816000000000003</v>
          </cell>
          <cell r="J13" t="str">
            <v>M2</v>
          </cell>
          <cell r="K13">
            <v>3560</v>
          </cell>
          <cell r="L13">
            <v>284144.96000000002</v>
          </cell>
        </row>
        <row r="14">
          <cell r="B14">
            <v>2</v>
          </cell>
          <cell r="D14" t="str">
            <v>Pasangan Bouwplank</v>
          </cell>
          <cell r="H14" t="str">
            <v>SNI-T-01-1991.1.6</v>
          </cell>
          <cell r="I14">
            <v>25</v>
          </cell>
          <cell r="J14" t="str">
            <v>M1</v>
          </cell>
          <cell r="K14">
            <v>26077.06</v>
          </cell>
          <cell r="L14">
            <v>651926.5</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936071.46</v>
          </cell>
        </row>
        <row r="20">
          <cell r="B20" t="str">
            <v>II</v>
          </cell>
          <cell r="D20" t="str">
            <v>PEKERJAAN GALIAN DAN TANAH</v>
          </cell>
        </row>
        <row r="21">
          <cell r="B21">
            <v>1</v>
          </cell>
          <cell r="D21" t="str">
            <v>Pek. Galian tanah lubang pondasi</v>
          </cell>
          <cell r="H21" t="str">
            <v>A.1</v>
          </cell>
          <cell r="I21">
            <v>31.563600000000001</v>
          </cell>
          <cell r="J21" t="str">
            <v>M3</v>
          </cell>
          <cell r="K21">
            <v>19775</v>
          </cell>
          <cell r="L21">
            <v>624170.18999999994</v>
          </cell>
        </row>
        <row r="22">
          <cell r="B22">
            <v>2</v>
          </cell>
          <cell r="D22" t="str">
            <v>Pek. Urugan tanah sisi pondasi</v>
          </cell>
          <cell r="H22" t="str">
            <v>A.16</v>
          </cell>
          <cell r="I22">
            <v>7.8909000000000002</v>
          </cell>
          <cell r="J22" t="str">
            <v>M3</v>
          </cell>
          <cell r="K22">
            <v>6660</v>
          </cell>
          <cell r="L22">
            <v>52553.39</v>
          </cell>
        </row>
        <row r="23">
          <cell r="B23">
            <v>3</v>
          </cell>
          <cell r="D23" t="str">
            <v>Pek. Urugan pasir di bawah pondasi</v>
          </cell>
          <cell r="H23" t="str">
            <v>A.18</v>
          </cell>
          <cell r="I23">
            <v>1.8140000000000001</v>
          </cell>
          <cell r="J23" t="str">
            <v>M3</v>
          </cell>
          <cell r="K23">
            <v>146691.20000000001</v>
          </cell>
          <cell r="L23">
            <v>266097.84000000003</v>
          </cell>
        </row>
        <row r="24">
          <cell r="D24" t="str">
            <v>SUB TOTAL  II</v>
          </cell>
          <cell r="L24">
            <v>942821.41999999993</v>
          </cell>
        </row>
        <row r="25">
          <cell r="B25" t="str">
            <v>III</v>
          </cell>
          <cell r="D25" t="str">
            <v>PEKERJAAN PASANGAN DAN BETON</v>
          </cell>
        </row>
        <row r="26">
          <cell r="B26">
            <v>1</v>
          </cell>
          <cell r="D26" t="str">
            <v>Pas. Pondasi Batu Belah hitam adk. 1 : 4</v>
          </cell>
          <cell r="H26" t="str">
            <v>G.32h+G.26(a)</v>
          </cell>
          <cell r="I26">
            <v>21.042400000000001</v>
          </cell>
          <cell r="J26" t="str">
            <v>M3</v>
          </cell>
          <cell r="K26">
            <v>527127.02</v>
          </cell>
          <cell r="L26">
            <v>11092017.609999999</v>
          </cell>
        </row>
        <row r="27">
          <cell r="B27">
            <v>2</v>
          </cell>
          <cell r="D27" t="str">
            <v>Pas. Sloof 15/25</v>
          </cell>
          <cell r="H27" t="str">
            <v>G.41+3/4 I.2(a)+1/2 F.8</v>
          </cell>
          <cell r="I27">
            <v>2.7210000000000001</v>
          </cell>
          <cell r="J27" t="str">
            <v>M3</v>
          </cell>
          <cell r="K27">
            <v>2649475.14</v>
          </cell>
          <cell r="L27">
            <v>7209221.8600000003</v>
          </cell>
        </row>
        <row r="28">
          <cell r="B28">
            <v>3</v>
          </cell>
          <cell r="D28" t="str">
            <v>Pas. Kolom Praktis12/12</v>
          </cell>
          <cell r="H28" t="str">
            <v>G.41+3/4 I.2(a)+1/2 F.8</v>
          </cell>
          <cell r="I28">
            <v>0.45288</v>
          </cell>
          <cell r="J28" t="str">
            <v>M3</v>
          </cell>
          <cell r="K28">
            <v>2649475.14</v>
          </cell>
          <cell r="L28">
            <v>1199894.3</v>
          </cell>
        </row>
        <row r="29">
          <cell r="B29">
            <v>4</v>
          </cell>
          <cell r="D29" t="str">
            <v>Pas. Kolom 25/25</v>
          </cell>
          <cell r="H29" t="str">
            <v>G.41+3/4 I.2(a)+1/2 F.8</v>
          </cell>
          <cell r="I29">
            <v>1.2718750000000001</v>
          </cell>
          <cell r="J29" t="str">
            <v>M3</v>
          </cell>
          <cell r="K29">
            <v>2649475.14</v>
          </cell>
          <cell r="L29">
            <v>3369801.19</v>
          </cell>
        </row>
        <row r="30">
          <cell r="B30">
            <v>5</v>
          </cell>
          <cell r="D30" t="str">
            <v>Pas. Dinding Bata adk 1:4</v>
          </cell>
          <cell r="H30" t="str">
            <v>G.33h+G.32a</v>
          </cell>
          <cell r="I30">
            <v>13.508399999999998</v>
          </cell>
          <cell r="J30" t="str">
            <v>M3</v>
          </cell>
          <cell r="K30">
            <v>383258.81</v>
          </cell>
          <cell r="L30">
            <v>5177213.3099999996</v>
          </cell>
        </row>
        <row r="31">
          <cell r="B31">
            <v>6</v>
          </cell>
          <cell r="D31" t="str">
            <v>Plesteran Dinding adk 1: 4</v>
          </cell>
          <cell r="H31" t="str">
            <v>G.50q+G.48</v>
          </cell>
          <cell r="I31">
            <v>232.68799999999999</v>
          </cell>
          <cell r="J31" t="str">
            <v>M2</v>
          </cell>
          <cell r="K31">
            <v>19133.61</v>
          </cell>
          <cell r="L31">
            <v>4452161.4400000004</v>
          </cell>
        </row>
        <row r="32">
          <cell r="D32" t="str">
            <v>SUB TOTAL  III</v>
          </cell>
          <cell r="L32">
            <v>32500309.710000001</v>
          </cell>
        </row>
        <row r="33">
          <cell r="B33" t="str">
            <v>IV</v>
          </cell>
          <cell r="D33" t="str">
            <v>PEKERJAAN PAGAR/ PINTU  BESI</v>
          </cell>
        </row>
        <row r="34">
          <cell r="B34">
            <v>1</v>
          </cell>
          <cell r="D34" t="str">
            <v>Pagar Besi</v>
          </cell>
          <cell r="H34" t="str">
            <v>Supl.BMPK.17A</v>
          </cell>
          <cell r="I34">
            <v>15.95</v>
          </cell>
          <cell r="J34" t="str">
            <v>M2</v>
          </cell>
          <cell r="K34">
            <v>249511.5</v>
          </cell>
          <cell r="L34">
            <v>3979708.43</v>
          </cell>
        </row>
        <row r="35">
          <cell r="B35">
            <v>2</v>
          </cell>
          <cell r="D35" t="str">
            <v>Pintu Besi Dorong</v>
          </cell>
          <cell r="H35" t="str">
            <v>Supl.BMPK.17</v>
          </cell>
          <cell r="I35">
            <v>6</v>
          </cell>
          <cell r="J35" t="str">
            <v>M2</v>
          </cell>
          <cell r="K35">
            <v>340533.33</v>
          </cell>
          <cell r="L35">
            <v>2043199.98</v>
          </cell>
        </row>
        <row r="36">
          <cell r="B36">
            <v>3</v>
          </cell>
          <cell r="D36" t="str">
            <v>Pasang Roda Pintu Dorong</v>
          </cell>
          <cell r="H36" t="str">
            <v>Ls</v>
          </cell>
          <cell r="I36">
            <v>2</v>
          </cell>
          <cell r="J36" t="str">
            <v>Bh</v>
          </cell>
          <cell r="L36">
            <v>0</v>
          </cell>
        </row>
        <row r="37">
          <cell r="B37">
            <v>4</v>
          </cell>
          <cell r="D37" t="str">
            <v>Pasang Rell Pintu Dorong Lengkap</v>
          </cell>
          <cell r="H37" t="str">
            <v>Supl.BMPK.17C</v>
          </cell>
          <cell r="I37">
            <v>9</v>
          </cell>
          <cell r="J37" t="str">
            <v>M'</v>
          </cell>
          <cell r="K37">
            <v>77302.52</v>
          </cell>
          <cell r="L37">
            <v>695722.68</v>
          </cell>
        </row>
        <row r="38">
          <cell r="B38">
            <v>5</v>
          </cell>
          <cell r="D38" t="str">
            <v>Pasang Grendel Pintu Besi</v>
          </cell>
          <cell r="H38" t="str">
            <v>Ls</v>
          </cell>
          <cell r="I38">
            <v>1</v>
          </cell>
          <cell r="J38" t="str">
            <v>Set</v>
          </cell>
          <cell r="L38">
            <v>0</v>
          </cell>
        </row>
        <row r="39">
          <cell r="D39" t="str">
            <v>SUB TOTAL  IV</v>
          </cell>
          <cell r="L39">
            <v>6718631.0899999999</v>
          </cell>
        </row>
        <row r="40">
          <cell r="B40" t="str">
            <v>V</v>
          </cell>
          <cell r="D40" t="str">
            <v>PEKERJAAN PEMBUANGAN SISA PEKERJAAN</v>
          </cell>
        </row>
        <row r="41">
          <cell r="B41">
            <v>1</v>
          </cell>
          <cell r="D41" t="str">
            <v>Pembuangan Sisa Pekerjaan</v>
          </cell>
          <cell r="H41" t="str">
            <v>Ls</v>
          </cell>
          <cell r="I41">
            <v>1</v>
          </cell>
          <cell r="J41" t="str">
            <v>Ls</v>
          </cell>
          <cell r="L41">
            <v>0</v>
          </cell>
        </row>
        <row r="42">
          <cell r="D42" t="str">
            <v>SUB TOTAL  V</v>
          </cell>
          <cell r="L42">
            <v>0</v>
          </cell>
        </row>
        <row r="43">
          <cell r="D43" t="str">
            <v>JUMLAH</v>
          </cell>
          <cell r="L43">
            <v>41097833.680000015</v>
          </cell>
        </row>
        <row r="44">
          <cell r="D44" t="str">
            <v>PPN 10% X A</v>
          </cell>
          <cell r="L44">
            <v>4109783.3680000016</v>
          </cell>
        </row>
        <row r="45">
          <cell r="D45" t="str">
            <v>JUMLAH  (A+B)</v>
          </cell>
          <cell r="L45">
            <v>45207617.048000015</v>
          </cell>
        </row>
        <row r="46">
          <cell r="D46" t="str">
            <v>JUMLAH DIBULATKAN</v>
          </cell>
          <cell r="L46">
            <v>45207000</v>
          </cell>
        </row>
        <row r="47">
          <cell r="N47" t="str">
            <v>REKAPITULASI RENCANA ANGGARAN BIAYA</v>
          </cell>
        </row>
        <row r="48">
          <cell r="N48" t="str">
            <v>OWNER'S ESTIMATE</v>
          </cell>
        </row>
        <row r="50">
          <cell r="N50" t="str">
            <v>Kegiatan</v>
          </cell>
          <cell r="O50" t="str">
            <v>:</v>
          </cell>
          <cell r="P50" t="str">
            <v>Pembangunan / Pemagaran Gedung Kantor, Gedung Sekolah</v>
          </cell>
        </row>
        <row r="51">
          <cell r="N51" t="str">
            <v>Pekerjaan</v>
          </cell>
          <cell r="O51" t="str">
            <v>:</v>
          </cell>
          <cell r="P51" t="str">
            <v>Pemagaran Kantor Kelurahan Sukabumi</v>
          </cell>
        </row>
        <row r="52">
          <cell r="N52" t="str">
            <v>Lokasi</v>
          </cell>
          <cell r="O52" t="str">
            <v>:</v>
          </cell>
          <cell r="P52" t="str">
            <v>Kota Bandar Lampung</v>
          </cell>
        </row>
        <row r="53">
          <cell r="N53" t="str">
            <v>Tahun Anggaran</v>
          </cell>
          <cell r="O53" t="str">
            <v>:</v>
          </cell>
          <cell r="P53" t="str">
            <v>2006</v>
          </cell>
        </row>
        <row r="55">
          <cell r="N55" t="str">
            <v>NO.</v>
          </cell>
          <cell r="O55" t="str">
            <v>URAIAN  PEKERJAAN</v>
          </cell>
          <cell r="U55" t="str">
            <v>TOTAL</v>
          </cell>
        </row>
        <row r="56">
          <cell r="U56" t="str">
            <v>HARGA</v>
          </cell>
        </row>
        <row r="57">
          <cell r="U57" t="str">
            <v>(Rp)</v>
          </cell>
        </row>
        <row r="58">
          <cell r="N58" t="str">
            <v>I</v>
          </cell>
          <cell r="P58" t="str">
            <v>PEKERJAAN PERSIAPAN</v>
          </cell>
          <cell r="U58">
            <v>936071.46</v>
          </cell>
        </row>
        <row r="59">
          <cell r="N59" t="str">
            <v>II</v>
          </cell>
          <cell r="P59" t="str">
            <v>PEKERJAAN GALIAN DAN TANAH</v>
          </cell>
          <cell r="U59">
            <v>942821.41999999993</v>
          </cell>
        </row>
        <row r="60">
          <cell r="N60" t="str">
            <v>III</v>
          </cell>
          <cell r="P60" t="str">
            <v>PEKERJAAN PASANGAN DAN BETON</v>
          </cell>
          <cell r="U60">
            <v>32500309.710000001</v>
          </cell>
        </row>
        <row r="61">
          <cell r="N61" t="str">
            <v>IV</v>
          </cell>
          <cell r="P61" t="str">
            <v>PEKERJAAN PAGAR/ PINTU  BESI</v>
          </cell>
          <cell r="U61">
            <v>6718631.0899999999</v>
          </cell>
        </row>
        <row r="62">
          <cell r="N62" t="str">
            <v>V</v>
          </cell>
          <cell r="P62" t="str">
            <v>PEKERJAAN PEMBUANGAN SISA PEKERJAAN</v>
          </cell>
          <cell r="U62">
            <v>0</v>
          </cell>
        </row>
        <row r="63">
          <cell r="N63" t="str">
            <v>VI</v>
          </cell>
          <cell r="P63" t="e">
            <v>#N/A</v>
          </cell>
          <cell r="U63">
            <v>0</v>
          </cell>
        </row>
        <row r="64">
          <cell r="P64" t="str">
            <v>JUMLAH ( I  s/d.  VI)</v>
          </cell>
          <cell r="U64">
            <v>41097833.680000007</v>
          </cell>
        </row>
        <row r="65">
          <cell r="P65" t="str">
            <v>PPN 10%</v>
          </cell>
          <cell r="U65">
            <v>4109783.3680000007</v>
          </cell>
        </row>
        <row r="66">
          <cell r="P66" t="str">
            <v>TOTAL</v>
          </cell>
          <cell r="U66">
            <v>45207617.048000008</v>
          </cell>
        </row>
        <row r="67">
          <cell r="P67" t="str">
            <v>DIBULATKAN</v>
          </cell>
          <cell r="U67">
            <v>45207000</v>
          </cell>
        </row>
        <row r="69">
          <cell r="N69" t="str">
            <v>Terbilang</v>
          </cell>
          <cell r="O69" t="str">
            <v>:</v>
          </cell>
          <cell r="P69" t="str">
            <v>Empat Puluh Lima Juta Dua Ratus Tujuh Ribu Rupiah</v>
          </cell>
        </row>
        <row r="72">
          <cell r="R72" t="str">
            <v>Bandar Lampung, .................2006</v>
          </cell>
        </row>
        <row r="73">
          <cell r="N73" t="str">
            <v>Disetujui</v>
          </cell>
        </row>
        <row r="74">
          <cell r="N74" t="str">
            <v>Pejabat Pembuat Komitmen/Pimpinan Kegiatan</v>
          </cell>
          <cell r="R74" t="str">
            <v>PANITIA PELELANGAN</v>
          </cell>
        </row>
        <row r="80">
          <cell r="N80" t="str">
            <v>A  Z  W  A  R,ST</v>
          </cell>
          <cell r="R80" t="str">
            <v>FAISOL MUCHTAR,ST</v>
          </cell>
        </row>
        <row r="81">
          <cell r="N81" t="str">
            <v>NIP.460020553</v>
          </cell>
          <cell r="R81" t="str">
            <v>NIP. 460021411</v>
          </cell>
        </row>
      </sheetData>
      <sheetData sheetId="5">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Campang Raya</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66.816000000000003</v>
          </cell>
          <cell r="J13" t="str">
            <v>M2</v>
          </cell>
          <cell r="K13">
            <v>3560</v>
          </cell>
          <cell r="L13">
            <v>237864.95999999999</v>
          </cell>
        </row>
        <row r="14">
          <cell r="B14">
            <v>2</v>
          </cell>
          <cell r="D14" t="str">
            <v>Pasangan Bouwplank</v>
          </cell>
          <cell r="H14" t="str">
            <v>SNI-T-01-1991.1.6</v>
          </cell>
          <cell r="I14">
            <v>45</v>
          </cell>
          <cell r="J14" t="str">
            <v>M1</v>
          </cell>
          <cell r="K14">
            <v>26077.06</v>
          </cell>
          <cell r="L14">
            <v>1173467.7</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1411332.66</v>
          </cell>
        </row>
        <row r="20">
          <cell r="B20" t="str">
            <v>II</v>
          </cell>
          <cell r="D20" t="str">
            <v>PEKERJAAN GALIAN DAN TANAH</v>
          </cell>
        </row>
        <row r="21">
          <cell r="B21">
            <v>1</v>
          </cell>
          <cell r="D21" t="str">
            <v>Pek. Galian tanah lubang pondasi</v>
          </cell>
          <cell r="H21" t="str">
            <v>A.1</v>
          </cell>
          <cell r="I21">
            <v>24.220799999999997</v>
          </cell>
          <cell r="J21" t="str">
            <v>M3</v>
          </cell>
          <cell r="K21">
            <v>19775</v>
          </cell>
          <cell r="L21">
            <v>478966.32</v>
          </cell>
        </row>
        <row r="22">
          <cell r="B22">
            <v>2</v>
          </cell>
          <cell r="D22" t="str">
            <v>Pek. Urugan tanah sisi pondasi</v>
          </cell>
          <cell r="H22" t="str">
            <v>A.16</v>
          </cell>
          <cell r="I22">
            <v>6.0551999999999992</v>
          </cell>
          <cell r="J22" t="str">
            <v>M3</v>
          </cell>
          <cell r="K22">
            <v>6660</v>
          </cell>
          <cell r="L22">
            <v>40327.629999999997</v>
          </cell>
        </row>
        <row r="23">
          <cell r="B23">
            <v>3</v>
          </cell>
          <cell r="D23" t="str">
            <v>Pek. Urugan pasir di bawah pondasi</v>
          </cell>
          <cell r="H23" t="str">
            <v>A.18</v>
          </cell>
          <cell r="I23">
            <v>1.3920000000000001</v>
          </cell>
          <cell r="J23" t="str">
            <v>M3</v>
          </cell>
          <cell r="K23">
            <v>146691.20000000001</v>
          </cell>
          <cell r="L23">
            <v>204194.15</v>
          </cell>
        </row>
        <row r="24">
          <cell r="D24" t="str">
            <v>SUB TOTAL  II</v>
          </cell>
          <cell r="L24">
            <v>723488.1</v>
          </cell>
        </row>
        <row r="25">
          <cell r="B25" t="str">
            <v>III</v>
          </cell>
          <cell r="D25" t="str">
            <v>PEKERJAAN PASANGAN DAN BETON</v>
          </cell>
        </row>
        <row r="26">
          <cell r="B26">
            <v>1</v>
          </cell>
          <cell r="D26" t="str">
            <v>Pas. Pondasi Batu Belah hitam adk. 1 : 4</v>
          </cell>
          <cell r="H26" t="str">
            <v>G.32h+G.26(a)</v>
          </cell>
          <cell r="I26">
            <v>16.147199999999998</v>
          </cell>
          <cell r="J26" t="str">
            <v>M3</v>
          </cell>
          <cell r="K26">
            <v>527127.02</v>
          </cell>
          <cell r="L26">
            <v>8511625.4199999999</v>
          </cell>
        </row>
        <row r="27">
          <cell r="B27">
            <v>2</v>
          </cell>
          <cell r="D27" t="str">
            <v>Pas. Sloof 15/25</v>
          </cell>
          <cell r="H27" t="str">
            <v>G.41+3/4 I.2(a)+1/2 F.8</v>
          </cell>
          <cell r="I27">
            <v>2.0880000000000001</v>
          </cell>
          <cell r="J27" t="str">
            <v>M3</v>
          </cell>
          <cell r="K27">
            <v>2649475.14</v>
          </cell>
          <cell r="L27">
            <v>5532104.0899999999</v>
          </cell>
        </row>
        <row r="28">
          <cell r="B28">
            <v>3</v>
          </cell>
          <cell r="D28" t="str">
            <v>Pas. Kolom Praktis12/12</v>
          </cell>
          <cell r="H28" t="str">
            <v>G.41+3/4 I.2(a)+1/2 F.8</v>
          </cell>
          <cell r="I28">
            <v>0.1764</v>
          </cell>
          <cell r="J28" t="str">
            <v>M3</v>
          </cell>
          <cell r="K28">
            <v>2649475.14</v>
          </cell>
          <cell r="L28">
            <v>467367.41</v>
          </cell>
        </row>
        <row r="29">
          <cell r="B29">
            <v>4</v>
          </cell>
          <cell r="D29" t="str">
            <v>Pas. Kolom 25/25</v>
          </cell>
          <cell r="H29" t="str">
            <v>G.41+3/4 I.2(a)+1/2 F.8</v>
          </cell>
          <cell r="I29">
            <v>1.75</v>
          </cell>
          <cell r="J29" t="str">
            <v>M3</v>
          </cell>
          <cell r="K29">
            <v>2649475.14</v>
          </cell>
          <cell r="L29">
            <v>4636581.5</v>
          </cell>
        </row>
        <row r="30">
          <cell r="B30">
            <v>5</v>
          </cell>
          <cell r="D30" t="str">
            <v>Pas. Dinding Bata adk 1:4</v>
          </cell>
          <cell r="H30" t="str">
            <v>G.33h+G.32a</v>
          </cell>
          <cell r="I30">
            <v>5.4161999999999999</v>
          </cell>
          <cell r="J30" t="str">
            <v>M3</v>
          </cell>
          <cell r="K30">
            <v>383258.81</v>
          </cell>
          <cell r="L30">
            <v>2075806.37</v>
          </cell>
        </row>
        <row r="31">
          <cell r="B31">
            <v>6</v>
          </cell>
          <cell r="D31" t="str">
            <v>Plesteran Dinding adk 1: 4</v>
          </cell>
          <cell r="H31" t="str">
            <v>G.50q+G.48</v>
          </cell>
          <cell r="I31">
            <v>90.27</v>
          </cell>
          <cell r="J31" t="str">
            <v>M2</v>
          </cell>
          <cell r="K31">
            <v>19133.61</v>
          </cell>
          <cell r="L31">
            <v>1727190.97</v>
          </cell>
        </row>
        <row r="32">
          <cell r="D32" t="str">
            <v>SUB TOTAL  III</v>
          </cell>
          <cell r="L32">
            <v>22950675.760000002</v>
          </cell>
        </row>
        <row r="33">
          <cell r="B33" t="str">
            <v>IV</v>
          </cell>
          <cell r="D33" t="str">
            <v>PEKERJAAN PAGAR/ PINTU  BESI</v>
          </cell>
        </row>
        <row r="34">
          <cell r="B34">
            <v>1</v>
          </cell>
          <cell r="D34" t="str">
            <v>Pagar Besi</v>
          </cell>
          <cell r="H34" t="str">
            <v>Supl.BMPK.17A</v>
          </cell>
          <cell r="I34">
            <v>40.424999999999997</v>
          </cell>
          <cell r="J34" t="str">
            <v>M2</v>
          </cell>
          <cell r="K34">
            <v>249511.5</v>
          </cell>
          <cell r="L34">
            <v>10086502.390000001</v>
          </cell>
        </row>
        <row r="35">
          <cell r="B35">
            <v>2</v>
          </cell>
          <cell r="D35" t="str">
            <v>Pintu Besi Dorong (2 UNIT)</v>
          </cell>
          <cell r="H35" t="str">
            <v>Supl.BMPK.17</v>
          </cell>
          <cell r="I35">
            <v>12</v>
          </cell>
          <cell r="J35" t="str">
            <v>M2</v>
          </cell>
          <cell r="K35">
            <v>340533.33</v>
          </cell>
          <cell r="L35">
            <v>4086399.96</v>
          </cell>
        </row>
        <row r="36">
          <cell r="B36">
            <v>3</v>
          </cell>
          <cell r="D36" t="str">
            <v>Pasang Roda Pintu Dorong</v>
          </cell>
          <cell r="H36" t="str">
            <v>Ls</v>
          </cell>
          <cell r="I36">
            <v>4</v>
          </cell>
          <cell r="J36" t="str">
            <v>Bh</v>
          </cell>
          <cell r="L36">
            <v>0</v>
          </cell>
        </row>
        <row r="37">
          <cell r="B37">
            <v>4</v>
          </cell>
          <cell r="D37" t="str">
            <v>Pasang Rell Pintu Dorong Lengkap</v>
          </cell>
          <cell r="H37" t="str">
            <v>Supl.BMPK.17C</v>
          </cell>
          <cell r="I37">
            <v>18</v>
          </cell>
          <cell r="J37" t="str">
            <v>M'</v>
          </cell>
          <cell r="K37">
            <v>77302.52</v>
          </cell>
          <cell r="L37">
            <v>1391445.36</v>
          </cell>
        </row>
        <row r="38">
          <cell r="B38">
            <v>5</v>
          </cell>
          <cell r="D38" t="str">
            <v>Pasang Grendel Pintu Besi</v>
          </cell>
          <cell r="H38" t="str">
            <v>Ls</v>
          </cell>
          <cell r="I38">
            <v>2</v>
          </cell>
          <cell r="J38" t="str">
            <v>Set</v>
          </cell>
          <cell r="L38">
            <v>0</v>
          </cell>
        </row>
        <row r="39">
          <cell r="D39" t="str">
            <v>SUB TOTAL  IV</v>
          </cell>
          <cell r="L39">
            <v>15564347.710000001</v>
          </cell>
        </row>
        <row r="40">
          <cell r="B40" t="str">
            <v>V</v>
          </cell>
          <cell r="D40" t="str">
            <v>PEKERJAAN LANTAI / PAVING / PENGECATAN</v>
          </cell>
        </row>
        <row r="41">
          <cell r="B41">
            <v>1</v>
          </cell>
          <cell r="D41" t="str">
            <v>Pengecatan Dinding</v>
          </cell>
          <cell r="H41" t="str">
            <v>G.53.1</v>
          </cell>
          <cell r="I41">
            <v>109.345</v>
          </cell>
          <cell r="J41" t="str">
            <v>M2</v>
          </cell>
          <cell r="K41">
            <v>7561</v>
          </cell>
          <cell r="L41">
            <v>826757.55</v>
          </cell>
        </row>
        <row r="42">
          <cell r="D42" t="str">
            <v>SUB TOTAL  V</v>
          </cell>
          <cell r="L42">
            <v>826757.55</v>
          </cell>
        </row>
        <row r="43">
          <cell r="B43" t="str">
            <v>VI</v>
          </cell>
          <cell r="D43" t="str">
            <v>PEKERJAAN PEMBUANGAN SISA PEKERJAAN</v>
          </cell>
        </row>
        <row r="44">
          <cell r="B44">
            <v>1</v>
          </cell>
          <cell r="D44" t="str">
            <v>Pembuangan Sisa Pekerjaan</v>
          </cell>
          <cell r="H44" t="str">
            <v>Ls</v>
          </cell>
          <cell r="I44">
            <v>1</v>
          </cell>
          <cell r="J44" t="str">
            <v>Ls</v>
          </cell>
          <cell r="L44">
            <v>0</v>
          </cell>
        </row>
        <row r="45">
          <cell r="D45" t="str">
            <v>SUB TOTAL  VI</v>
          </cell>
          <cell r="L45">
            <v>0</v>
          </cell>
        </row>
        <row r="46">
          <cell r="D46" t="str">
            <v>JUMLAH</v>
          </cell>
          <cell r="L46">
            <v>41476601.780000001</v>
          </cell>
        </row>
        <row r="47">
          <cell r="D47" t="str">
            <v>PPN 10% X A</v>
          </cell>
          <cell r="L47">
            <v>4147660.1780000003</v>
          </cell>
        </row>
        <row r="48">
          <cell r="D48" t="str">
            <v>JUMLAH  (A+B)</v>
          </cell>
          <cell r="L48">
            <v>45624261.958000004</v>
          </cell>
        </row>
        <row r="49">
          <cell r="D49" t="str">
            <v>JUMLAH DIBULATKAN</v>
          </cell>
          <cell r="L49">
            <v>45624000</v>
          </cell>
        </row>
        <row r="50">
          <cell r="N50" t="str">
            <v>REKAPITULASI RENCANA ANGGARAN BIAYA</v>
          </cell>
        </row>
        <row r="51">
          <cell r="N51" t="str">
            <v>OWNER'S ESTIMATE</v>
          </cell>
        </row>
        <row r="53">
          <cell r="N53" t="str">
            <v>Kegiatan</v>
          </cell>
          <cell r="O53" t="str">
            <v>:</v>
          </cell>
          <cell r="P53" t="str">
            <v>Pembangunan / Pemagaran Gedung Kantor, Gedung Sekolah</v>
          </cell>
        </row>
        <row r="54">
          <cell r="N54" t="str">
            <v>Pekerjaan</v>
          </cell>
          <cell r="O54" t="str">
            <v>:</v>
          </cell>
          <cell r="P54" t="str">
            <v>Pemagaran Kantor Kelurahan Campang Raya</v>
          </cell>
        </row>
        <row r="55">
          <cell r="N55" t="str">
            <v>Lokasi</v>
          </cell>
          <cell r="O55" t="str">
            <v>:</v>
          </cell>
          <cell r="P55" t="str">
            <v>Kota Bandar Lampung</v>
          </cell>
        </row>
        <row r="56">
          <cell r="N56" t="str">
            <v>Tahun Anggaran</v>
          </cell>
          <cell r="O56" t="str">
            <v>:</v>
          </cell>
          <cell r="P56" t="str">
            <v>2006</v>
          </cell>
        </row>
        <row r="58">
          <cell r="N58" t="str">
            <v>NO.</v>
          </cell>
          <cell r="O58" t="str">
            <v>URAIAN  PEKERJAAN</v>
          </cell>
          <cell r="U58" t="str">
            <v>TOTAL</v>
          </cell>
        </row>
        <row r="59">
          <cell r="U59" t="str">
            <v>HARGA</v>
          </cell>
        </row>
        <row r="60">
          <cell r="U60" t="str">
            <v>(Rp)</v>
          </cell>
        </row>
        <row r="61">
          <cell r="N61" t="str">
            <v>I</v>
          </cell>
          <cell r="P61" t="str">
            <v>PEKERJAAN PERSIAPAN</v>
          </cell>
          <cell r="U61">
            <v>1411332.66</v>
          </cell>
        </row>
        <row r="62">
          <cell r="N62" t="str">
            <v>II</v>
          </cell>
          <cell r="P62" t="str">
            <v>PEKERJAAN GALIAN DAN TANAH</v>
          </cell>
          <cell r="U62">
            <v>723488.1</v>
          </cell>
        </row>
        <row r="63">
          <cell r="N63" t="str">
            <v>III</v>
          </cell>
          <cell r="P63" t="str">
            <v>PEKERJAAN PASANGAN DAN BETON</v>
          </cell>
          <cell r="U63">
            <v>22950675.760000002</v>
          </cell>
        </row>
        <row r="64">
          <cell r="N64" t="str">
            <v>IV</v>
          </cell>
          <cell r="P64" t="str">
            <v>PEKERJAAN PAGAR/ PINTU  BESI</v>
          </cell>
          <cell r="U64">
            <v>15564347.710000001</v>
          </cell>
        </row>
        <row r="65">
          <cell r="N65" t="str">
            <v>V</v>
          </cell>
          <cell r="P65" t="str">
            <v>PEKERJAAN LANTAI / PAVING / PENGECATAN</v>
          </cell>
          <cell r="U65">
            <v>826757.55</v>
          </cell>
        </row>
        <row r="66">
          <cell r="N66" t="str">
            <v>VI</v>
          </cell>
          <cell r="P66" t="str">
            <v>PEKERJAAN PEMBUANGAN SISA PEKERJAAN</v>
          </cell>
          <cell r="U66">
            <v>0</v>
          </cell>
        </row>
        <row r="67">
          <cell r="P67" t="str">
            <v>JUMLAH ( I  s/d.  VI)</v>
          </cell>
          <cell r="U67">
            <v>41476601.780000001</v>
          </cell>
        </row>
        <row r="68">
          <cell r="P68" t="str">
            <v>PPN 10%</v>
          </cell>
          <cell r="U68">
            <v>4147660.1780000003</v>
          </cell>
        </row>
        <row r="69">
          <cell r="P69" t="str">
            <v>TOTAL</v>
          </cell>
          <cell r="U69">
            <v>45624261.958000004</v>
          </cell>
        </row>
        <row r="70">
          <cell r="P70" t="str">
            <v>DIBULATKAN</v>
          </cell>
          <cell r="U70">
            <v>45624000</v>
          </cell>
        </row>
        <row r="72">
          <cell r="N72" t="str">
            <v>Terbilang</v>
          </cell>
          <cell r="O72" t="str">
            <v>:</v>
          </cell>
          <cell r="P72" t="str">
            <v>Empat Puluh Lima Juta Enam Ratus Dua Puluh Empat Ribu Rupiah</v>
          </cell>
        </row>
        <row r="75">
          <cell r="R75" t="str">
            <v>Bandar Lampung, .................2006</v>
          </cell>
        </row>
        <row r="76">
          <cell r="N76" t="str">
            <v>Disetujui</v>
          </cell>
        </row>
        <row r="77">
          <cell r="N77" t="str">
            <v>Pejabat Pembuat Komitmen/Pimpinan Kegiatan</v>
          </cell>
          <cell r="R77" t="str">
            <v>PANITIA PELELANGAN</v>
          </cell>
        </row>
        <row r="83">
          <cell r="N83" t="str">
            <v>A  Z  W  A  R,ST</v>
          </cell>
          <cell r="R83" t="str">
            <v>FAISOL MUCHTAR,ST</v>
          </cell>
        </row>
        <row r="84">
          <cell r="N84" t="str">
            <v>NIP.460020553</v>
          </cell>
          <cell r="R84" t="str">
            <v>NIP. 460021411</v>
          </cell>
        </row>
      </sheetData>
      <sheetData sheetId="6">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Perwata</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45.96</v>
          </cell>
          <cell r="J13" t="str">
            <v>M2</v>
          </cell>
          <cell r="K13">
            <v>3560</v>
          </cell>
          <cell r="L13">
            <v>163617.60000000001</v>
          </cell>
        </row>
        <row r="14">
          <cell r="B14">
            <v>2</v>
          </cell>
          <cell r="D14" t="str">
            <v>Pasangan Bouwplank</v>
          </cell>
          <cell r="H14" t="str">
            <v>SNI-T-01-1991.1.6</v>
          </cell>
          <cell r="I14">
            <v>38.299999999999997</v>
          </cell>
          <cell r="J14" t="str">
            <v>M1</v>
          </cell>
          <cell r="K14">
            <v>26077.06</v>
          </cell>
          <cell r="L14">
            <v>998751.4</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1162369</v>
          </cell>
        </row>
        <row r="20">
          <cell r="B20" t="str">
            <v>II</v>
          </cell>
          <cell r="D20" t="str">
            <v>PEKERJAAN GALIAN DAN TANAH</v>
          </cell>
        </row>
        <row r="21">
          <cell r="B21">
            <v>1</v>
          </cell>
          <cell r="D21" t="str">
            <v>Pek. Galian tanah lubang pondasi</v>
          </cell>
          <cell r="H21" t="str">
            <v>A.1</v>
          </cell>
          <cell r="I21">
            <v>8.3350000000000009</v>
          </cell>
          <cell r="J21" t="str">
            <v>M3</v>
          </cell>
          <cell r="K21">
            <v>19775</v>
          </cell>
          <cell r="L21">
            <v>164824.63</v>
          </cell>
        </row>
        <row r="22">
          <cell r="B22">
            <v>2</v>
          </cell>
          <cell r="D22" t="str">
            <v>Pek. Urugan tanah sisi pondasi</v>
          </cell>
          <cell r="H22" t="str">
            <v>A.16</v>
          </cell>
          <cell r="I22">
            <v>2.0840000000000001</v>
          </cell>
          <cell r="J22" t="str">
            <v>M3</v>
          </cell>
          <cell r="K22">
            <v>6660</v>
          </cell>
          <cell r="L22">
            <v>13879.44</v>
          </cell>
        </row>
        <row r="23">
          <cell r="B23">
            <v>3</v>
          </cell>
          <cell r="D23" t="str">
            <v>Pek. Urugan pasir di bawah pondasi</v>
          </cell>
          <cell r="H23" t="str">
            <v>A.18</v>
          </cell>
          <cell r="I23">
            <v>0.47899999999999998</v>
          </cell>
          <cell r="J23" t="str">
            <v>M3</v>
          </cell>
          <cell r="K23">
            <v>146691.20000000001</v>
          </cell>
          <cell r="L23">
            <v>70265.08</v>
          </cell>
        </row>
        <row r="24">
          <cell r="D24" t="str">
            <v>SUB TOTAL  II</v>
          </cell>
          <cell r="L24">
            <v>248969.15000000002</v>
          </cell>
        </row>
        <row r="25">
          <cell r="B25" t="str">
            <v>III</v>
          </cell>
          <cell r="D25" t="str">
            <v>PEKERJAAN PASANGAN DAN BETON</v>
          </cell>
        </row>
        <row r="26">
          <cell r="B26">
            <v>1</v>
          </cell>
          <cell r="D26" t="str">
            <v>Pas. Pondasi Batu Belah hitam adk. 1 : 4</v>
          </cell>
          <cell r="H26" t="str">
            <v>G.32h+G.26(a)</v>
          </cell>
          <cell r="I26">
            <v>5.556</v>
          </cell>
          <cell r="J26" t="str">
            <v>M3</v>
          </cell>
          <cell r="K26">
            <v>527127.02</v>
          </cell>
          <cell r="L26">
            <v>2928717.72</v>
          </cell>
        </row>
        <row r="27">
          <cell r="B27">
            <v>2</v>
          </cell>
          <cell r="D27" t="str">
            <v>Cor Beton Bertulang Plat Lantai Siring t = 12 cm</v>
          </cell>
          <cell r="H27" t="str">
            <v>G.41+3/4 I.2(a)+1/2 F.8</v>
          </cell>
          <cell r="I27">
            <v>0.34</v>
          </cell>
          <cell r="J27" t="str">
            <v>M3</v>
          </cell>
          <cell r="K27">
            <v>2649475.14</v>
          </cell>
          <cell r="L27">
            <v>900821.55</v>
          </cell>
        </row>
        <row r="28">
          <cell r="B28">
            <v>3</v>
          </cell>
          <cell r="D28" t="str">
            <v>Pas. Sloof 15/25</v>
          </cell>
          <cell r="H28" t="str">
            <v>G.41+3/4 I.2(a)+1/2 F.8</v>
          </cell>
          <cell r="I28">
            <v>1.4359999999999999</v>
          </cell>
          <cell r="J28" t="str">
            <v>M3</v>
          </cell>
          <cell r="K28">
            <v>2649475.14</v>
          </cell>
          <cell r="L28">
            <v>3804646.3</v>
          </cell>
        </row>
        <row r="29">
          <cell r="B29">
            <v>4</v>
          </cell>
          <cell r="D29" t="str">
            <v>Pas. Kolom Praktis12/12</v>
          </cell>
          <cell r="H29" t="str">
            <v>G.41+3/4 I.2(a)+1/2 F.8</v>
          </cell>
          <cell r="I29">
            <v>0.27400000000000002</v>
          </cell>
          <cell r="J29" t="str">
            <v>M3</v>
          </cell>
          <cell r="K29">
            <v>2649475.14</v>
          </cell>
          <cell r="L29">
            <v>725956.19</v>
          </cell>
        </row>
        <row r="30">
          <cell r="B30">
            <v>5</v>
          </cell>
          <cell r="D30" t="str">
            <v>Pas. Kolom 30/30</v>
          </cell>
          <cell r="H30" t="str">
            <v>G.41+3/4 I.2(a)+1/2 F.8</v>
          </cell>
          <cell r="I30">
            <v>0.81</v>
          </cell>
          <cell r="J30" t="str">
            <v>M3</v>
          </cell>
          <cell r="K30">
            <v>2649475.14</v>
          </cell>
          <cell r="L30">
            <v>2146074.86</v>
          </cell>
        </row>
        <row r="31">
          <cell r="B31">
            <v>6</v>
          </cell>
          <cell r="D31" t="str">
            <v>Cor Beton Plat Depan Gerbang  t=12 CM</v>
          </cell>
          <cell r="H31" t="str">
            <v>G.41+3/4 I.2(a)+1/2 F.8</v>
          </cell>
          <cell r="I31">
            <v>0.27400000000000002</v>
          </cell>
          <cell r="J31" t="str">
            <v>M3</v>
          </cell>
          <cell r="K31">
            <v>2649475.14</v>
          </cell>
          <cell r="L31">
            <v>725956.19</v>
          </cell>
        </row>
        <row r="32">
          <cell r="B32">
            <v>7</v>
          </cell>
          <cell r="D32" t="str">
            <v>Pas. Dinding Bata adk 1:4</v>
          </cell>
          <cell r="H32" t="str">
            <v>G.33h+G.32a</v>
          </cell>
          <cell r="I32">
            <v>3.6960000000000002</v>
          </cell>
          <cell r="J32" t="str">
            <v>M3</v>
          </cell>
          <cell r="K32">
            <v>383258.81</v>
          </cell>
          <cell r="L32">
            <v>1416524.56</v>
          </cell>
        </row>
        <row r="33">
          <cell r="B33">
            <v>8</v>
          </cell>
          <cell r="D33" t="str">
            <v>Pasang Profil Beton/Semen</v>
          </cell>
          <cell r="H33" t="str">
            <v>Supl.38</v>
          </cell>
          <cell r="I33">
            <v>67.319999999999993</v>
          </cell>
          <cell r="J33" t="str">
            <v>M'</v>
          </cell>
          <cell r="K33">
            <v>75102.25</v>
          </cell>
          <cell r="L33">
            <v>5055883.47</v>
          </cell>
        </row>
        <row r="34">
          <cell r="B34">
            <v>9</v>
          </cell>
          <cell r="D34" t="str">
            <v>Plesteran Dinding adk 1: 4</v>
          </cell>
          <cell r="H34" t="str">
            <v>G.50q+G.48</v>
          </cell>
          <cell r="I34">
            <v>61.6</v>
          </cell>
          <cell r="J34" t="str">
            <v>M2</v>
          </cell>
          <cell r="K34">
            <v>19133.61</v>
          </cell>
          <cell r="L34">
            <v>1178630.3799999999</v>
          </cell>
        </row>
        <row r="35">
          <cell r="B35">
            <v>10</v>
          </cell>
          <cell r="D35" t="str">
            <v>Pasang Profil Beton / Semen (Kolom)</v>
          </cell>
          <cell r="H35" t="str">
            <v>Supl.38</v>
          </cell>
          <cell r="I35">
            <v>38.96</v>
          </cell>
          <cell r="J35" t="str">
            <v>M'</v>
          </cell>
          <cell r="K35">
            <v>75102.25</v>
          </cell>
          <cell r="L35">
            <v>2925983.66</v>
          </cell>
        </row>
        <row r="36">
          <cell r="D36" t="str">
            <v>SUB TOTAL  III</v>
          </cell>
          <cell r="L36">
            <v>21809194.879999999</v>
          </cell>
        </row>
        <row r="37">
          <cell r="B37" t="str">
            <v>IV</v>
          </cell>
          <cell r="D37" t="str">
            <v>PEKERJAAN PAGAR/ PINTU  BESI</v>
          </cell>
        </row>
        <row r="38">
          <cell r="B38">
            <v>1</v>
          </cell>
          <cell r="D38" t="str">
            <v>Pagar Besi</v>
          </cell>
          <cell r="H38" t="str">
            <v>Supl.BMPK.17A</v>
          </cell>
          <cell r="I38">
            <v>8.25</v>
          </cell>
          <cell r="J38" t="str">
            <v>M2</v>
          </cell>
          <cell r="K38">
            <v>249511.5</v>
          </cell>
          <cell r="L38">
            <v>2058469.88</v>
          </cell>
        </row>
        <row r="39">
          <cell r="B39">
            <v>2</v>
          </cell>
          <cell r="D39" t="str">
            <v>Pintu Besi Kipas (2 UNIT)</v>
          </cell>
          <cell r="H39" t="str">
            <v>Supl.BMPK.17</v>
          </cell>
          <cell r="I39">
            <v>6.0650000000000004</v>
          </cell>
          <cell r="J39" t="str">
            <v>M2</v>
          </cell>
          <cell r="K39">
            <v>340533.33</v>
          </cell>
          <cell r="L39">
            <v>2065334.65</v>
          </cell>
        </row>
        <row r="40">
          <cell r="B40">
            <v>3</v>
          </cell>
          <cell r="D40" t="str">
            <v>Pasang Engsel Pintu Besi</v>
          </cell>
          <cell r="H40" t="str">
            <v>Supl.BMPK.2A</v>
          </cell>
          <cell r="I40">
            <v>10</v>
          </cell>
          <cell r="J40" t="str">
            <v>Bh</v>
          </cell>
          <cell r="K40">
            <v>0</v>
          </cell>
          <cell r="L40">
            <v>0</v>
          </cell>
        </row>
        <row r="41">
          <cell r="B41">
            <v>4</v>
          </cell>
          <cell r="D41" t="str">
            <v>Pasang Grendel Pintu Besi</v>
          </cell>
          <cell r="H41" t="str">
            <v>Ls</v>
          </cell>
          <cell r="I41">
            <v>1</v>
          </cell>
          <cell r="J41" t="str">
            <v>Set</v>
          </cell>
          <cell r="L41">
            <v>0</v>
          </cell>
        </row>
        <row r="42">
          <cell r="D42" t="str">
            <v>SUB TOTAL  IV</v>
          </cell>
          <cell r="L42">
            <v>4123804.53</v>
          </cell>
        </row>
        <row r="43">
          <cell r="B43" t="str">
            <v>V</v>
          </cell>
          <cell r="D43" t="str">
            <v>PEKERJAAN LANTAI / PAVING / PENGECATAN</v>
          </cell>
        </row>
        <row r="44">
          <cell r="B44">
            <v>1</v>
          </cell>
          <cell r="D44" t="str">
            <v>Pas. Keramik Lantai 20/20 (Gedung Kantor)</v>
          </cell>
          <cell r="H44" t="str">
            <v>Supl.III(b)</v>
          </cell>
          <cell r="J44" t="str">
            <v>M2</v>
          </cell>
          <cell r="K44">
            <v>85941.59</v>
          </cell>
          <cell r="L44">
            <v>0</v>
          </cell>
        </row>
        <row r="45">
          <cell r="B45">
            <v>2</v>
          </cell>
          <cell r="D45" t="str">
            <v>Pas. Paving Type Doseksik</v>
          </cell>
          <cell r="H45" t="str">
            <v>G.60.1(a)</v>
          </cell>
          <cell r="I45">
            <v>29.04</v>
          </cell>
          <cell r="J45" t="str">
            <v>M2</v>
          </cell>
          <cell r="K45">
            <v>78015.100000000006</v>
          </cell>
          <cell r="L45">
            <v>2265558.5</v>
          </cell>
        </row>
        <row r="46">
          <cell r="B46">
            <v>3</v>
          </cell>
          <cell r="D46" t="str">
            <v>Pengecatan Dinding</v>
          </cell>
          <cell r="H46" t="str">
            <v>G.53.1</v>
          </cell>
          <cell r="I46">
            <v>70.75</v>
          </cell>
          <cell r="J46" t="str">
            <v>M2</v>
          </cell>
          <cell r="K46">
            <v>7561</v>
          </cell>
          <cell r="L46">
            <v>534940.75</v>
          </cell>
        </row>
        <row r="47">
          <cell r="D47" t="str">
            <v>SUB TOTAL  V</v>
          </cell>
          <cell r="L47">
            <v>2800499.25</v>
          </cell>
        </row>
        <row r="48">
          <cell r="B48" t="str">
            <v>VI</v>
          </cell>
          <cell r="D48" t="str">
            <v>PEKERJAAN PEMBUANGAN SISA PEKERJAAN</v>
          </cell>
        </row>
        <row r="49">
          <cell r="B49">
            <v>1</v>
          </cell>
          <cell r="D49" t="str">
            <v>Pembuangan Sisa Pekerjaan</v>
          </cell>
          <cell r="H49" t="str">
            <v>Ls</v>
          </cell>
          <cell r="I49">
            <v>1</v>
          </cell>
          <cell r="J49" t="str">
            <v>Ls</v>
          </cell>
          <cell r="L49">
            <v>0</v>
          </cell>
        </row>
        <row r="50">
          <cell r="D50" t="str">
            <v>SUB TOTAL</v>
          </cell>
          <cell r="L50">
            <v>0</v>
          </cell>
        </row>
        <row r="51">
          <cell r="D51" t="str">
            <v>JUMLAH</v>
          </cell>
          <cell r="L51">
            <v>30144836.809999999</v>
          </cell>
        </row>
        <row r="52">
          <cell r="D52" t="str">
            <v>PPN 10% x A</v>
          </cell>
          <cell r="L52">
            <v>3014483.6809999999</v>
          </cell>
        </row>
        <row r="53">
          <cell r="D53" t="str">
            <v>JUMLAH  (A+B)</v>
          </cell>
          <cell r="L53">
            <v>33159320.490999997</v>
          </cell>
        </row>
        <row r="54">
          <cell r="D54" t="str">
            <v>JUMLAH DIBULATKAN</v>
          </cell>
          <cell r="L54">
            <v>33159000</v>
          </cell>
        </row>
        <row r="55">
          <cell r="N55" t="str">
            <v>REKAPITULASI RENCANA ANGGARAN BIAYA</v>
          </cell>
        </row>
        <row r="56">
          <cell r="N56" t="str">
            <v>OWNER'S ESTIMATE</v>
          </cell>
        </row>
        <row r="58">
          <cell r="N58" t="str">
            <v>Kegiatan</v>
          </cell>
          <cell r="O58" t="str">
            <v>:</v>
          </cell>
          <cell r="P58" t="str">
            <v>Pembangunan / Pemagaran Gedung Kantor, Gedung Sekolah</v>
          </cell>
        </row>
        <row r="59">
          <cell r="N59" t="str">
            <v>Pekerjaan</v>
          </cell>
          <cell r="O59" t="str">
            <v>:</v>
          </cell>
          <cell r="P59" t="str">
            <v>Pemagaran Kantor Kelurahan Perwata</v>
          </cell>
        </row>
        <row r="60">
          <cell r="N60" t="str">
            <v>Lokasi</v>
          </cell>
          <cell r="O60" t="str">
            <v>:</v>
          </cell>
          <cell r="P60" t="str">
            <v>Kota Bandar Lampung</v>
          </cell>
        </row>
        <row r="61">
          <cell r="N61" t="str">
            <v>Tahun Anggaran</v>
          </cell>
          <cell r="O61" t="str">
            <v>:</v>
          </cell>
          <cell r="P61" t="str">
            <v>2006</v>
          </cell>
        </row>
        <row r="63">
          <cell r="N63" t="str">
            <v>NO.</v>
          </cell>
          <cell r="O63" t="str">
            <v>URAIAN  PEKERJAAN</v>
          </cell>
          <cell r="U63" t="str">
            <v>TOTAL</v>
          </cell>
        </row>
        <row r="64">
          <cell r="U64" t="str">
            <v>HARGA</v>
          </cell>
        </row>
        <row r="65">
          <cell r="U65" t="str">
            <v>(Rp)</v>
          </cell>
        </row>
        <row r="66">
          <cell r="N66" t="str">
            <v>I</v>
          </cell>
          <cell r="P66" t="str">
            <v>PEKERJAAN PERSIAPAN</v>
          </cell>
          <cell r="U66">
            <v>1162369</v>
          </cell>
        </row>
        <row r="67">
          <cell r="N67" t="str">
            <v>II</v>
          </cell>
          <cell r="P67" t="str">
            <v>PEKERJAAN GALIAN DAN TANAH</v>
          </cell>
          <cell r="U67">
            <v>248969.15000000002</v>
          </cell>
        </row>
        <row r="68">
          <cell r="N68" t="str">
            <v>III</v>
          </cell>
          <cell r="P68" t="str">
            <v>PEKERJAAN PASANGAN DAN BETON</v>
          </cell>
          <cell r="U68">
            <v>21809194.879999999</v>
          </cell>
        </row>
        <row r="69">
          <cell r="N69" t="str">
            <v>IV</v>
          </cell>
          <cell r="P69" t="str">
            <v>PEKERJAAN PAGAR/ PINTU  BESI</v>
          </cell>
          <cell r="U69">
            <v>4123804.53</v>
          </cell>
        </row>
        <row r="70">
          <cell r="N70" t="str">
            <v>V</v>
          </cell>
          <cell r="P70" t="str">
            <v>PEKERJAAN LANTAI / PAVING / PENGECATAN</v>
          </cell>
          <cell r="U70">
            <v>2800499.25</v>
          </cell>
        </row>
        <row r="71">
          <cell r="N71" t="str">
            <v>VI</v>
          </cell>
          <cell r="P71" t="str">
            <v>PEKERJAAN PEMBUANGAN SISA PEKERJAAN</v>
          </cell>
          <cell r="U71">
            <v>0</v>
          </cell>
        </row>
        <row r="72">
          <cell r="P72" t="str">
            <v>JUMLAH ( I  s/d.  VI)</v>
          </cell>
          <cell r="U72">
            <v>30144836.809999999</v>
          </cell>
        </row>
        <row r="73">
          <cell r="P73" t="str">
            <v>PPN 10%</v>
          </cell>
          <cell r="U73">
            <v>3014483.6809999999</v>
          </cell>
        </row>
        <row r="74">
          <cell r="P74" t="str">
            <v>TOTAL</v>
          </cell>
          <cell r="U74">
            <v>33159320.490999997</v>
          </cell>
        </row>
        <row r="75">
          <cell r="P75" t="str">
            <v>DIBULATKAN</v>
          </cell>
          <cell r="U75">
            <v>33159000</v>
          </cell>
        </row>
        <row r="77">
          <cell r="N77" t="str">
            <v>Terbilang</v>
          </cell>
          <cell r="O77" t="str">
            <v>:</v>
          </cell>
          <cell r="P77" t="str">
            <v>Tiga Puluh Tiga Juta Seratus Lima Puluh Sembilan Ribu Rupiah</v>
          </cell>
        </row>
        <row r="80">
          <cell r="R80" t="str">
            <v>Bandar Lampung, .................2006</v>
          </cell>
        </row>
        <row r="81">
          <cell r="N81" t="str">
            <v>Disetujui</v>
          </cell>
        </row>
        <row r="82">
          <cell r="N82" t="str">
            <v>Pejabat Pembuat Komitmen/Pimpinan Kegiatan</v>
          </cell>
          <cell r="R82" t="str">
            <v>PANITIA PELELANGAN</v>
          </cell>
        </row>
        <row r="88">
          <cell r="N88" t="str">
            <v>A  Z  W  A  R,ST</v>
          </cell>
          <cell r="R88" t="str">
            <v>FAISOL MUCHTAR,ST</v>
          </cell>
        </row>
        <row r="89">
          <cell r="N89" t="str">
            <v>NIP.460020553</v>
          </cell>
          <cell r="R89" t="str">
            <v>NIP. 460021411</v>
          </cell>
        </row>
      </sheetData>
      <sheetData sheetId="7">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Batu Putu</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Pembongkaran Pagar Lama / Pas. Bata</v>
          </cell>
          <cell r="H13" t="str">
            <v>L.3</v>
          </cell>
          <cell r="I13">
            <v>12.141000000000002</v>
          </cell>
          <cell r="J13" t="str">
            <v>M3</v>
          </cell>
          <cell r="K13">
            <v>116400</v>
          </cell>
          <cell r="L13">
            <v>1413212.4</v>
          </cell>
        </row>
        <row r="14">
          <cell r="B14">
            <v>2</v>
          </cell>
          <cell r="D14" t="str">
            <v>Pembersihan Lokasi</v>
          </cell>
          <cell r="H14" t="str">
            <v>SNI-T-01-1991.1.5</v>
          </cell>
          <cell r="I14">
            <v>80.94</v>
          </cell>
          <cell r="J14" t="str">
            <v>M2</v>
          </cell>
          <cell r="K14">
            <v>3560</v>
          </cell>
          <cell r="L14">
            <v>288146.40000000002</v>
          </cell>
        </row>
        <row r="15">
          <cell r="B15">
            <v>3</v>
          </cell>
          <cell r="D15" t="str">
            <v>Pasangan Bouwplank</v>
          </cell>
          <cell r="H15" t="str">
            <v>SNI-T-01-1991.1.6</v>
          </cell>
          <cell r="I15">
            <v>21</v>
          </cell>
          <cell r="J15" t="str">
            <v>M1</v>
          </cell>
          <cell r="K15">
            <v>26077.06</v>
          </cell>
          <cell r="L15">
            <v>547618.26</v>
          </cell>
        </row>
        <row r="16">
          <cell r="B16">
            <v>4</v>
          </cell>
          <cell r="D16" t="str">
            <v>Direksi Keet (Sewa)</v>
          </cell>
          <cell r="H16" t="str">
            <v>ls</v>
          </cell>
          <cell r="I16">
            <v>1</v>
          </cell>
          <cell r="J16" t="str">
            <v>Unit</v>
          </cell>
          <cell r="L16">
            <v>0</v>
          </cell>
        </row>
        <row r="17">
          <cell r="B17">
            <v>5</v>
          </cell>
          <cell r="D17" t="str">
            <v>P3K</v>
          </cell>
          <cell r="H17" t="str">
            <v>ls</v>
          </cell>
          <cell r="I17">
            <v>1</v>
          </cell>
          <cell r="J17" t="str">
            <v>Unit</v>
          </cell>
          <cell r="L17">
            <v>0</v>
          </cell>
        </row>
        <row r="18">
          <cell r="B18">
            <v>6</v>
          </cell>
          <cell r="D18" t="str">
            <v>Dokumentasi 0%, 25%, 50% dan 100%</v>
          </cell>
          <cell r="H18" t="str">
            <v>ls</v>
          </cell>
          <cell r="I18">
            <v>1</v>
          </cell>
          <cell r="J18" t="str">
            <v>Unit</v>
          </cell>
          <cell r="L18">
            <v>0</v>
          </cell>
        </row>
        <row r="19">
          <cell r="B19">
            <v>6</v>
          </cell>
          <cell r="D19" t="str">
            <v>Papan Nama Proyek</v>
          </cell>
          <cell r="H19" t="str">
            <v>ls</v>
          </cell>
          <cell r="I19">
            <v>1</v>
          </cell>
          <cell r="J19" t="str">
            <v>Unit</v>
          </cell>
          <cell r="L19">
            <v>0</v>
          </cell>
        </row>
        <row r="20">
          <cell r="D20" t="str">
            <v>SUB TOTAL  I</v>
          </cell>
          <cell r="L20">
            <v>2248977.0599999996</v>
          </cell>
        </row>
        <row r="21">
          <cell r="B21" t="str">
            <v>II</v>
          </cell>
          <cell r="D21" t="str">
            <v>PEKERJAAN GALIAN DAN TANAH</v>
          </cell>
        </row>
        <row r="22">
          <cell r="B22">
            <v>1</v>
          </cell>
          <cell r="D22" t="str">
            <v>Pek. Galian tanah lubang pondasi</v>
          </cell>
          <cell r="H22" t="str">
            <v>A.1</v>
          </cell>
          <cell r="I22">
            <v>2.9055</v>
          </cell>
          <cell r="J22" t="str">
            <v>M3</v>
          </cell>
          <cell r="K22">
            <v>19775</v>
          </cell>
          <cell r="L22">
            <v>57456.26</v>
          </cell>
        </row>
        <row r="23">
          <cell r="B23">
            <v>2</v>
          </cell>
          <cell r="D23" t="str">
            <v>Pek. Urugan tanah sisi pondasi</v>
          </cell>
          <cell r="H23" t="str">
            <v>A.16</v>
          </cell>
          <cell r="I23">
            <v>0.72637499999999999</v>
          </cell>
          <cell r="J23" t="str">
            <v>M3</v>
          </cell>
          <cell r="K23">
            <v>6660</v>
          </cell>
          <cell r="L23">
            <v>4837.66</v>
          </cell>
        </row>
        <row r="24">
          <cell r="B24">
            <v>3</v>
          </cell>
          <cell r="D24" t="str">
            <v>Pek. Urugan pasir di bawah pondasi</v>
          </cell>
          <cell r="H24" t="str">
            <v>A.18</v>
          </cell>
          <cell r="I24">
            <v>0.18625000000000003</v>
          </cell>
          <cell r="J24" t="str">
            <v>M3</v>
          </cell>
          <cell r="K24">
            <v>146691.20000000001</v>
          </cell>
          <cell r="L24">
            <v>27321.24</v>
          </cell>
        </row>
        <row r="25">
          <cell r="D25" t="str">
            <v>SUB TOTAL  II</v>
          </cell>
          <cell r="L25">
            <v>89615.16</v>
          </cell>
        </row>
        <row r="26">
          <cell r="B26" t="str">
            <v>III</v>
          </cell>
          <cell r="D26" t="str">
            <v>PEKERJAAN PASANGAN DAN BETON</v>
          </cell>
        </row>
        <row r="27">
          <cell r="B27">
            <v>1</v>
          </cell>
          <cell r="D27" t="str">
            <v>Pas. Pondasi Batu Belah hitam adk. 1 : 4</v>
          </cell>
          <cell r="H27" t="str">
            <v>G.32h+G.26(a)</v>
          </cell>
          <cell r="I27">
            <v>1.9370000000000001</v>
          </cell>
          <cell r="J27" t="str">
            <v>M3</v>
          </cell>
          <cell r="K27">
            <v>527127.02</v>
          </cell>
          <cell r="L27">
            <v>1021045.04</v>
          </cell>
        </row>
        <row r="28">
          <cell r="B28">
            <v>2</v>
          </cell>
          <cell r="D28" t="str">
            <v>Pas. Sloof 15/25</v>
          </cell>
          <cell r="H28" t="str">
            <v>G.41+3/4 I.2(a)+1/2 F.8</v>
          </cell>
          <cell r="I28">
            <v>2.5293749999999999</v>
          </cell>
          <cell r="J28" t="str">
            <v>M3</v>
          </cell>
          <cell r="K28">
            <v>2649475.14</v>
          </cell>
          <cell r="L28">
            <v>6701516.1799999997</v>
          </cell>
        </row>
        <row r="29">
          <cell r="B29">
            <v>3</v>
          </cell>
          <cell r="D29" t="str">
            <v>Pas. Kolom Praktis12/12</v>
          </cell>
          <cell r="H29" t="str">
            <v>G.41+3/4 I.2(a)+1/2 F.8</v>
          </cell>
          <cell r="I29">
            <v>0.21887999999999996</v>
          </cell>
          <cell r="J29" t="str">
            <v>M3</v>
          </cell>
          <cell r="K29">
            <v>2649475.14</v>
          </cell>
          <cell r="L29">
            <v>579917.12</v>
          </cell>
        </row>
        <row r="30">
          <cell r="B30">
            <v>4</v>
          </cell>
          <cell r="D30" t="str">
            <v>Pas. Kolom 30/30</v>
          </cell>
          <cell r="H30" t="str">
            <v>G.41+3/4 I.2(a)+1/2 F.8</v>
          </cell>
          <cell r="I30">
            <v>1.4624999999999999</v>
          </cell>
          <cell r="J30" t="str">
            <v>M3</v>
          </cell>
          <cell r="K30">
            <v>2649475.14</v>
          </cell>
          <cell r="L30">
            <v>3874857.39</v>
          </cell>
        </row>
        <row r="31">
          <cell r="B31">
            <v>5</v>
          </cell>
          <cell r="D31" t="str">
            <v>Cor Beton Plat Depan Gerbang  t=12 CM</v>
          </cell>
          <cell r="H31" t="str">
            <v>G.41+3/4 I.2(a)+1/2 F.8</v>
          </cell>
          <cell r="I31">
            <v>0.72</v>
          </cell>
          <cell r="J31" t="str">
            <v>M3</v>
          </cell>
          <cell r="K31">
            <v>2649475.14</v>
          </cell>
          <cell r="L31">
            <v>1907622.1</v>
          </cell>
        </row>
        <row r="32">
          <cell r="B32">
            <v>5</v>
          </cell>
          <cell r="D32" t="str">
            <v>Pas. Dinding Bata adk 1:4</v>
          </cell>
          <cell r="H32" t="str">
            <v>G.33h+G.32a</v>
          </cell>
          <cell r="I32">
            <v>5.6820000000000004</v>
          </cell>
          <cell r="J32" t="str">
            <v>M3</v>
          </cell>
          <cell r="K32">
            <v>383258.81</v>
          </cell>
          <cell r="L32">
            <v>2177676.56</v>
          </cell>
        </row>
        <row r="33">
          <cell r="B33">
            <v>6</v>
          </cell>
          <cell r="D33" t="str">
            <v>Plesteran Dinding adk 1: 4</v>
          </cell>
          <cell r="H33" t="str">
            <v>G.50q+G.48</v>
          </cell>
          <cell r="I33">
            <v>98.347999999999999</v>
          </cell>
          <cell r="J33" t="str">
            <v>M2</v>
          </cell>
          <cell r="K33">
            <v>19133.61</v>
          </cell>
          <cell r="L33">
            <v>1881752.28</v>
          </cell>
        </row>
        <row r="34">
          <cell r="B34">
            <v>7</v>
          </cell>
          <cell r="D34" t="str">
            <v>Pasang Profil Beton / Semen</v>
          </cell>
          <cell r="H34" t="str">
            <v>Supl.38</v>
          </cell>
          <cell r="I34">
            <v>71.28</v>
          </cell>
          <cell r="J34" t="str">
            <v>M'</v>
          </cell>
          <cell r="K34">
            <v>75102.25</v>
          </cell>
          <cell r="L34">
            <v>5353288.38</v>
          </cell>
        </row>
        <row r="35">
          <cell r="D35" t="str">
            <v>SUB TOTAL  III</v>
          </cell>
          <cell r="L35">
            <v>23497675.050000001</v>
          </cell>
        </row>
        <row r="36">
          <cell r="B36" t="str">
            <v>IV</v>
          </cell>
          <cell r="D36" t="str">
            <v>PEKERJAAN PAGAR/ PINTU  BESI</v>
          </cell>
        </row>
        <row r="37">
          <cell r="B37">
            <v>1</v>
          </cell>
          <cell r="D37" t="str">
            <v>Pagar Besi</v>
          </cell>
          <cell r="H37" t="str">
            <v>Supl.BMPK.17A</v>
          </cell>
          <cell r="I37">
            <v>11</v>
          </cell>
          <cell r="J37" t="str">
            <v>M2</v>
          </cell>
          <cell r="K37">
            <v>249511.5</v>
          </cell>
          <cell r="L37">
            <v>2744626.5</v>
          </cell>
        </row>
        <row r="38">
          <cell r="B38">
            <v>2</v>
          </cell>
          <cell r="D38" t="str">
            <v>Pintu Besi Dorong</v>
          </cell>
          <cell r="H38" t="str">
            <v>Supl.BMPK.17</v>
          </cell>
          <cell r="I38">
            <v>6</v>
          </cell>
          <cell r="J38" t="str">
            <v>M2</v>
          </cell>
          <cell r="K38">
            <v>340533.33</v>
          </cell>
          <cell r="L38">
            <v>2043199.98</v>
          </cell>
        </row>
        <row r="39">
          <cell r="B39">
            <v>3</v>
          </cell>
          <cell r="D39" t="str">
            <v>Pintu Besi Kipas</v>
          </cell>
          <cell r="H39" t="str">
            <v>Supl.BMPK.17</v>
          </cell>
          <cell r="I39">
            <v>3</v>
          </cell>
          <cell r="J39" t="str">
            <v>M2</v>
          </cell>
          <cell r="K39">
            <v>340533.33</v>
          </cell>
          <cell r="L39">
            <v>1021599.99</v>
          </cell>
        </row>
        <row r="40">
          <cell r="B40">
            <v>4</v>
          </cell>
          <cell r="D40" t="str">
            <v>Pasang Roda Pintu Dorong</v>
          </cell>
          <cell r="H40" t="str">
            <v>Ls</v>
          </cell>
          <cell r="I40">
            <v>2</v>
          </cell>
          <cell r="J40" t="str">
            <v>Bh</v>
          </cell>
          <cell r="L40">
            <v>0</v>
          </cell>
        </row>
        <row r="41">
          <cell r="B41">
            <v>5</v>
          </cell>
          <cell r="D41" t="str">
            <v>Pasang Rell Pintu Dorong Lengkap</v>
          </cell>
          <cell r="H41" t="str">
            <v>Supl.BMPK.17C</v>
          </cell>
          <cell r="I41">
            <v>9</v>
          </cell>
          <cell r="J41" t="str">
            <v>M'</v>
          </cell>
          <cell r="K41">
            <v>77302.52</v>
          </cell>
          <cell r="L41">
            <v>695722.68</v>
          </cell>
        </row>
        <row r="42">
          <cell r="B42">
            <v>6</v>
          </cell>
          <cell r="D42" t="str">
            <v>Pasang Engsel Pintu Besi</v>
          </cell>
          <cell r="H42" t="str">
            <v>Supl.BMPK.2A</v>
          </cell>
          <cell r="I42">
            <v>4</v>
          </cell>
          <cell r="J42" t="str">
            <v>Bh</v>
          </cell>
          <cell r="K42">
            <v>0</v>
          </cell>
          <cell r="L42">
            <v>0</v>
          </cell>
        </row>
        <row r="43">
          <cell r="B43">
            <v>7</v>
          </cell>
          <cell r="D43" t="str">
            <v>Pasang Grendel Pintu Besi</v>
          </cell>
          <cell r="H43" t="str">
            <v>Ls</v>
          </cell>
          <cell r="I43">
            <v>2</v>
          </cell>
          <cell r="J43" t="str">
            <v>Set</v>
          </cell>
          <cell r="L43">
            <v>0</v>
          </cell>
        </row>
        <row r="44">
          <cell r="D44" t="str">
            <v>SUB TOTAL  IV</v>
          </cell>
          <cell r="L44">
            <v>6505149.1500000004</v>
          </cell>
        </row>
        <row r="45">
          <cell r="B45" t="str">
            <v>V</v>
          </cell>
          <cell r="D45" t="str">
            <v>PEKERJAAN LANTAI / PAVING / PENGECATAN</v>
          </cell>
        </row>
        <row r="46">
          <cell r="B46">
            <v>1</v>
          </cell>
          <cell r="D46" t="str">
            <v>Pas. Keramik Lantai 20/20 (Gedung Kantor)</v>
          </cell>
          <cell r="H46" t="str">
            <v>Supl.III(b)</v>
          </cell>
          <cell r="I46">
            <v>80</v>
          </cell>
          <cell r="J46" t="str">
            <v>M2</v>
          </cell>
          <cell r="K46">
            <v>85941.59</v>
          </cell>
          <cell r="L46">
            <v>6875327.2000000002</v>
          </cell>
        </row>
        <row r="47">
          <cell r="B47">
            <v>2</v>
          </cell>
          <cell r="D47" t="str">
            <v>Pas. Paving Type Doseksik</v>
          </cell>
          <cell r="H47" t="str">
            <v>G.60.1(a)</v>
          </cell>
          <cell r="I47">
            <v>63.5</v>
          </cell>
          <cell r="J47" t="str">
            <v>M2</v>
          </cell>
          <cell r="K47">
            <v>78015.100000000006</v>
          </cell>
          <cell r="L47">
            <v>4953958.8499999996</v>
          </cell>
        </row>
        <row r="48">
          <cell r="B48">
            <v>3</v>
          </cell>
          <cell r="D48" t="str">
            <v>Pengecatan Dinding</v>
          </cell>
          <cell r="H48" t="str">
            <v>G.53.1</v>
          </cell>
          <cell r="I48">
            <v>110.8655</v>
          </cell>
          <cell r="J48" t="str">
            <v>M2</v>
          </cell>
          <cell r="K48">
            <v>7561</v>
          </cell>
          <cell r="L48">
            <v>838254.05</v>
          </cell>
        </row>
        <row r="49">
          <cell r="D49" t="str">
            <v>SUB TOTAL  V</v>
          </cell>
          <cell r="L49">
            <v>12667540.100000001</v>
          </cell>
        </row>
        <row r="50">
          <cell r="B50" t="str">
            <v>VI</v>
          </cell>
          <cell r="D50" t="str">
            <v>PEKERJAAN PEMBUANGAN SISA PEKERJAAN</v>
          </cell>
        </row>
        <row r="51">
          <cell r="B51">
            <v>1</v>
          </cell>
          <cell r="D51" t="str">
            <v>Pembuangan Sisa Pekerjaan</v>
          </cell>
          <cell r="H51" t="str">
            <v>Ls</v>
          </cell>
          <cell r="I51">
            <v>1</v>
          </cell>
          <cell r="J51" t="str">
            <v>Ls</v>
          </cell>
          <cell r="L51">
            <v>0</v>
          </cell>
        </row>
        <row r="52">
          <cell r="D52" t="str">
            <v>SUB TOTAL  VI</v>
          </cell>
          <cell r="L52">
            <v>0</v>
          </cell>
        </row>
        <row r="53">
          <cell r="D53" t="str">
            <v>JUMLAH</v>
          </cell>
          <cell r="L53">
            <v>45008956.519999996</v>
          </cell>
        </row>
        <row r="54">
          <cell r="D54" t="str">
            <v>PPN 10% x A</v>
          </cell>
          <cell r="L54">
            <v>4500895.6519999998</v>
          </cell>
        </row>
        <row r="55">
          <cell r="D55" t="str">
            <v>JUMLAH  (A+B)</v>
          </cell>
          <cell r="L55">
            <v>49509852.171999998</v>
          </cell>
        </row>
        <row r="56">
          <cell r="D56" t="str">
            <v>JUMLAH DIBULATKAN</v>
          </cell>
          <cell r="L56">
            <v>49509000</v>
          </cell>
        </row>
        <row r="57">
          <cell r="N57" t="str">
            <v>REKAPITULASI RENCANA ANGGARAN BIAYA</v>
          </cell>
        </row>
        <row r="58">
          <cell r="N58" t="str">
            <v>OWNER'S ESTIMATE</v>
          </cell>
        </row>
        <row r="60">
          <cell r="N60" t="str">
            <v>Kegiatan</v>
          </cell>
          <cell r="O60" t="str">
            <v>:</v>
          </cell>
          <cell r="P60" t="str">
            <v>Pembangunan / Pemagaran Gedung Kantor, Gedung Sekolah</v>
          </cell>
        </row>
        <row r="61">
          <cell r="N61" t="str">
            <v>Pekerjaan</v>
          </cell>
          <cell r="O61" t="str">
            <v>:</v>
          </cell>
          <cell r="P61" t="str">
            <v>Pemagaran Kantor Kelurahan Batu Putu</v>
          </cell>
        </row>
        <row r="62">
          <cell r="N62" t="str">
            <v>Lokasi</v>
          </cell>
          <cell r="O62" t="str">
            <v>:</v>
          </cell>
          <cell r="P62" t="str">
            <v>Kota Bandar Lampung</v>
          </cell>
        </row>
        <row r="63">
          <cell r="N63" t="str">
            <v>Tahun Anggaran</v>
          </cell>
          <cell r="O63" t="str">
            <v>:</v>
          </cell>
          <cell r="P63" t="str">
            <v>2006</v>
          </cell>
        </row>
        <row r="65">
          <cell r="N65" t="str">
            <v>NO.</v>
          </cell>
          <cell r="O65" t="str">
            <v>URAIAN  PEKERJAAN</v>
          </cell>
          <cell r="U65" t="str">
            <v>TOTAL</v>
          </cell>
        </row>
        <row r="66">
          <cell r="U66" t="str">
            <v>HARGA</v>
          </cell>
        </row>
        <row r="67">
          <cell r="U67" t="str">
            <v>(Rp)</v>
          </cell>
        </row>
        <row r="68">
          <cell r="N68" t="str">
            <v>I</v>
          </cell>
          <cell r="P68" t="str">
            <v>PEKERJAAN PERSIAPAN</v>
          </cell>
          <cell r="U68">
            <v>2248977.0599999996</v>
          </cell>
        </row>
        <row r="69">
          <cell r="N69" t="str">
            <v>II</v>
          </cell>
          <cell r="P69" t="str">
            <v>PEKERJAAN GALIAN DAN TANAH</v>
          </cell>
          <cell r="U69">
            <v>89615.16</v>
          </cell>
        </row>
        <row r="70">
          <cell r="N70" t="str">
            <v>III</v>
          </cell>
          <cell r="P70" t="str">
            <v>PEKERJAAN PASANGAN DAN BETON</v>
          </cell>
          <cell r="U70">
            <v>23497675.050000001</v>
          </cell>
        </row>
        <row r="71">
          <cell r="N71" t="str">
            <v>IV</v>
          </cell>
          <cell r="P71" t="str">
            <v>PEKERJAAN PAGAR/ PINTU  BESI</v>
          </cell>
          <cell r="U71">
            <v>6505149.1500000004</v>
          </cell>
        </row>
        <row r="72">
          <cell r="N72" t="str">
            <v>V</v>
          </cell>
          <cell r="P72" t="str">
            <v>PEKERJAAN LANTAI / PAVING / PENGECATAN</v>
          </cell>
          <cell r="U72">
            <v>12667540.100000001</v>
          </cell>
        </row>
        <row r="73">
          <cell r="N73" t="str">
            <v>VI</v>
          </cell>
          <cell r="P73" t="str">
            <v>PEKERJAAN PEMBUANGAN SISA PEKERJAAN</v>
          </cell>
          <cell r="U73">
            <v>0</v>
          </cell>
        </row>
        <row r="74">
          <cell r="P74" t="str">
            <v>JUMLAH ( I  s/d.  VI)</v>
          </cell>
          <cell r="U74">
            <v>45008956.520000003</v>
          </cell>
        </row>
        <row r="75">
          <cell r="P75" t="str">
            <v>PPN 10%</v>
          </cell>
          <cell r="U75">
            <v>4500895.6520000007</v>
          </cell>
        </row>
        <row r="76">
          <cell r="P76" t="str">
            <v>TOTAL</v>
          </cell>
          <cell r="U76">
            <v>49509852.172000006</v>
          </cell>
        </row>
        <row r="77">
          <cell r="P77" t="str">
            <v>DIBULATKAN</v>
          </cell>
          <cell r="U77">
            <v>49509000</v>
          </cell>
        </row>
        <row r="79">
          <cell r="N79" t="str">
            <v>Terbilang</v>
          </cell>
          <cell r="O79" t="str">
            <v>:</v>
          </cell>
          <cell r="P79" t="str">
            <v>Empat Puluh Sembilan Juta Lima Ratus Sembilan Ribu Rupiah</v>
          </cell>
        </row>
        <row r="82">
          <cell r="R82" t="str">
            <v>Bandar Lampung, .................2006</v>
          </cell>
        </row>
        <row r="83">
          <cell r="N83" t="str">
            <v>Disetujui</v>
          </cell>
        </row>
        <row r="84">
          <cell r="N84" t="str">
            <v>Pejabat Pembuat Komitmen/Pimpinan Kegiatan</v>
          </cell>
          <cell r="R84" t="str">
            <v>PANITIA PELELANGAN</v>
          </cell>
        </row>
        <row r="90">
          <cell r="N90" t="str">
            <v>A  Z  W  A  R,ST</v>
          </cell>
          <cell r="R90" t="str">
            <v>FAISOL MUCHTAR,ST</v>
          </cell>
        </row>
        <row r="91">
          <cell r="N91" t="str">
            <v>NIP.460020553</v>
          </cell>
          <cell r="R91" t="str">
            <v>NIP. 460021411</v>
          </cell>
        </row>
      </sheetData>
      <sheetData sheetId="8">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SD Negeri 1 Pecoh Raya</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Pembongkaran Pagar Lama / Pas. Bata</v>
          </cell>
          <cell r="H13" t="str">
            <v>L.3</v>
          </cell>
          <cell r="I13">
            <v>2.5</v>
          </cell>
          <cell r="J13" t="str">
            <v>m3</v>
          </cell>
          <cell r="K13">
            <v>116400</v>
          </cell>
          <cell r="L13">
            <v>291000</v>
          </cell>
        </row>
        <row r="14">
          <cell r="B14">
            <v>2</v>
          </cell>
          <cell r="D14" t="str">
            <v>Pembersihan Lokasi</v>
          </cell>
          <cell r="H14" t="str">
            <v>SNI-T-01-1991.1.5</v>
          </cell>
          <cell r="I14">
            <v>20.399999999999999</v>
          </cell>
          <cell r="J14" t="str">
            <v>M2</v>
          </cell>
          <cell r="K14">
            <v>3560</v>
          </cell>
          <cell r="L14">
            <v>72624</v>
          </cell>
        </row>
        <row r="15">
          <cell r="B15">
            <v>3</v>
          </cell>
          <cell r="D15" t="str">
            <v>Pasangan Bouwplank</v>
          </cell>
          <cell r="H15" t="str">
            <v>SNI-T-01-1991.1.6</v>
          </cell>
          <cell r="I15">
            <v>17</v>
          </cell>
          <cell r="J15" t="str">
            <v>M1</v>
          </cell>
          <cell r="K15">
            <v>26077.06</v>
          </cell>
          <cell r="L15">
            <v>443310.02</v>
          </cell>
        </row>
        <row r="16">
          <cell r="B16">
            <v>4</v>
          </cell>
          <cell r="D16" t="str">
            <v>Direksi Keet (Sewa)</v>
          </cell>
          <cell r="H16" t="str">
            <v>ls</v>
          </cell>
          <cell r="I16">
            <v>1</v>
          </cell>
          <cell r="J16" t="str">
            <v>Unit</v>
          </cell>
          <cell r="K16">
            <v>800000</v>
          </cell>
          <cell r="L16">
            <v>800000</v>
          </cell>
        </row>
        <row r="17">
          <cell r="B17">
            <v>5</v>
          </cell>
          <cell r="D17" t="str">
            <v>P3K</v>
          </cell>
          <cell r="H17" t="str">
            <v>ls</v>
          </cell>
          <cell r="I17">
            <v>1</v>
          </cell>
          <cell r="J17" t="str">
            <v>Unit</v>
          </cell>
          <cell r="K17">
            <v>100000</v>
          </cell>
          <cell r="L17">
            <v>100000</v>
          </cell>
        </row>
        <row r="18">
          <cell r="B18">
            <v>6</v>
          </cell>
          <cell r="D18" t="str">
            <v>Dokumentasi 0%, 25%, 50% dan 100%</v>
          </cell>
          <cell r="H18" t="str">
            <v>ls</v>
          </cell>
          <cell r="I18">
            <v>1</v>
          </cell>
          <cell r="J18" t="str">
            <v>Unit</v>
          </cell>
          <cell r="K18">
            <v>250000</v>
          </cell>
          <cell r="L18">
            <v>250000</v>
          </cell>
        </row>
        <row r="19">
          <cell r="B19">
            <v>7</v>
          </cell>
          <cell r="D19" t="str">
            <v>Papan Nama Proyek</v>
          </cell>
          <cell r="H19" t="str">
            <v>ls</v>
          </cell>
          <cell r="I19">
            <v>1</v>
          </cell>
          <cell r="J19" t="str">
            <v>Unit</v>
          </cell>
          <cell r="K19">
            <v>250000</v>
          </cell>
          <cell r="L19">
            <v>250000</v>
          </cell>
        </row>
        <row r="20">
          <cell r="D20" t="str">
            <v>SUB TOTAL  I</v>
          </cell>
          <cell r="L20">
            <v>1915934.02</v>
          </cell>
        </row>
        <row r="21">
          <cell r="B21" t="str">
            <v>II</v>
          </cell>
          <cell r="D21" t="str">
            <v>PEKERJAAN GALIAN DAN TANAH</v>
          </cell>
        </row>
        <row r="22">
          <cell r="B22">
            <v>1</v>
          </cell>
          <cell r="D22" t="str">
            <v>Pek. Galian tanah lubang pondasi</v>
          </cell>
          <cell r="H22" t="str">
            <v>A.1</v>
          </cell>
          <cell r="I22">
            <v>2.9579999999999997</v>
          </cell>
          <cell r="J22" t="str">
            <v>M3</v>
          </cell>
          <cell r="K22">
            <v>19775</v>
          </cell>
          <cell r="L22">
            <v>58494.45</v>
          </cell>
        </row>
        <row r="23">
          <cell r="B23">
            <v>2</v>
          </cell>
          <cell r="D23" t="str">
            <v>Pek. Urugan tanah sisi pondasi</v>
          </cell>
          <cell r="H23" t="str">
            <v>A.16</v>
          </cell>
          <cell r="I23">
            <v>0.73949999999999994</v>
          </cell>
          <cell r="J23" t="str">
            <v>M3</v>
          </cell>
          <cell r="K23">
            <v>6660</v>
          </cell>
          <cell r="L23">
            <v>4925.07</v>
          </cell>
        </row>
        <row r="24">
          <cell r="B24">
            <v>3</v>
          </cell>
          <cell r="D24" t="str">
            <v>Pek. Urugan pasir di bawah pondasi t= 5 Cm</v>
          </cell>
          <cell r="H24" t="str">
            <v>A.18</v>
          </cell>
          <cell r="I24">
            <v>8.5000000000000006E-2</v>
          </cell>
          <cell r="J24" t="str">
            <v>M3</v>
          </cell>
          <cell r="K24">
            <v>146691.20000000001</v>
          </cell>
          <cell r="L24">
            <v>12468.75</v>
          </cell>
        </row>
        <row r="25">
          <cell r="D25" t="str">
            <v>SUB TOTAL  II</v>
          </cell>
          <cell r="L25">
            <v>75888.26999999999</v>
          </cell>
        </row>
        <row r="26">
          <cell r="B26" t="str">
            <v>III</v>
          </cell>
          <cell r="D26" t="str">
            <v>PEKERJAAN PASANGAN DAN BETON</v>
          </cell>
        </row>
        <row r="27">
          <cell r="B27">
            <v>1</v>
          </cell>
          <cell r="D27" t="str">
            <v>Pas. Pondasi Batu Belah hitam adk. 1 : 4</v>
          </cell>
          <cell r="H27" t="str">
            <v>G.32h+G.26(a)</v>
          </cell>
          <cell r="I27">
            <v>3.9439999999999995</v>
          </cell>
          <cell r="J27" t="str">
            <v>M3</v>
          </cell>
          <cell r="K27">
            <v>527127.02</v>
          </cell>
          <cell r="L27">
            <v>2078988.97</v>
          </cell>
        </row>
        <row r="28">
          <cell r="B28">
            <v>2</v>
          </cell>
          <cell r="D28" t="str">
            <v>Pas. Sloof 15/25</v>
          </cell>
          <cell r="H28" t="str">
            <v>G.41+3/4 I.2(a)+1/2 F.8</v>
          </cell>
          <cell r="I28">
            <v>1.02</v>
          </cell>
          <cell r="J28" t="str">
            <v>M3</v>
          </cell>
          <cell r="K28">
            <v>2649475.14</v>
          </cell>
          <cell r="L28">
            <v>2702464.64</v>
          </cell>
        </row>
        <row r="29">
          <cell r="B29">
            <v>3</v>
          </cell>
          <cell r="D29" t="str">
            <v>Pas. Kolom 25/25</v>
          </cell>
          <cell r="H29" t="str">
            <v>G.41+3/4 I.2(a)+1/2 F.8</v>
          </cell>
          <cell r="I29">
            <v>1.3125</v>
          </cell>
          <cell r="J29" t="str">
            <v>M3</v>
          </cell>
          <cell r="K29">
            <v>2649475.14</v>
          </cell>
          <cell r="L29">
            <v>3477436.12</v>
          </cell>
        </row>
        <row r="30">
          <cell r="B30">
            <v>4</v>
          </cell>
          <cell r="D30" t="str">
            <v>Pas. Dinding Bata adk 1:4</v>
          </cell>
          <cell r="H30" t="str">
            <v>G.33h+G.32a</v>
          </cell>
          <cell r="I30">
            <v>0.1125</v>
          </cell>
          <cell r="J30" t="str">
            <v>M3</v>
          </cell>
          <cell r="K30">
            <v>383258.81</v>
          </cell>
          <cell r="L30">
            <v>43116.62</v>
          </cell>
        </row>
        <row r="31">
          <cell r="B31">
            <v>5</v>
          </cell>
          <cell r="D31" t="str">
            <v>Plesteran Dinding adk 1: 4</v>
          </cell>
          <cell r="H31" t="str">
            <v>G.50q+G.48</v>
          </cell>
          <cell r="I31">
            <v>2.25</v>
          </cell>
          <cell r="J31" t="str">
            <v>M2</v>
          </cell>
          <cell r="K31">
            <v>19133.61</v>
          </cell>
          <cell r="L31">
            <v>43050.62</v>
          </cell>
        </row>
        <row r="32">
          <cell r="D32" t="str">
            <v>SUB TOTAL  III</v>
          </cell>
          <cell r="L32">
            <v>8345056.9700000007</v>
          </cell>
        </row>
        <row r="33">
          <cell r="B33" t="str">
            <v>IV</v>
          </cell>
          <cell r="D33" t="str">
            <v>PEKERJAAN PAGAR/ PINTU  BESI</v>
          </cell>
        </row>
        <row r="34">
          <cell r="B34">
            <v>1</v>
          </cell>
          <cell r="D34" t="str">
            <v>Pagar Besi</v>
          </cell>
          <cell r="H34" t="str">
            <v>Supl.BMPK.17A</v>
          </cell>
          <cell r="I34">
            <v>37.799999999999997</v>
          </cell>
          <cell r="J34" t="str">
            <v>M2</v>
          </cell>
          <cell r="K34">
            <v>249511.5</v>
          </cell>
          <cell r="L34">
            <v>9431534.6999999993</v>
          </cell>
        </row>
        <row r="35">
          <cell r="B35">
            <v>2</v>
          </cell>
          <cell r="D35" t="str">
            <v>Pintu Besi Dorong</v>
          </cell>
          <cell r="H35" t="str">
            <v>Supl.BMPK.17</v>
          </cell>
          <cell r="I35">
            <v>7.2</v>
          </cell>
          <cell r="J35" t="str">
            <v>M2</v>
          </cell>
          <cell r="K35">
            <v>340533.33</v>
          </cell>
          <cell r="L35">
            <v>2451839.98</v>
          </cell>
        </row>
        <row r="36">
          <cell r="B36">
            <v>3</v>
          </cell>
          <cell r="D36" t="str">
            <v>Pintu Besi Kipas</v>
          </cell>
          <cell r="H36" t="str">
            <v>Supl.BMPK.17</v>
          </cell>
          <cell r="I36">
            <v>6.3</v>
          </cell>
          <cell r="J36" t="str">
            <v>M2</v>
          </cell>
          <cell r="K36">
            <v>340533.33</v>
          </cell>
          <cell r="L36">
            <v>2145359.98</v>
          </cell>
        </row>
        <row r="37">
          <cell r="B37">
            <v>4</v>
          </cell>
          <cell r="D37" t="str">
            <v>Pasang Roda Pintu Dorong</v>
          </cell>
          <cell r="H37" t="str">
            <v>Ls</v>
          </cell>
          <cell r="I37">
            <v>2</v>
          </cell>
          <cell r="J37" t="str">
            <v>Bh</v>
          </cell>
          <cell r="K37">
            <v>30000</v>
          </cell>
          <cell r="L37">
            <v>60000</v>
          </cell>
        </row>
        <row r="38">
          <cell r="B38">
            <v>5</v>
          </cell>
          <cell r="D38" t="str">
            <v>Pasang Rell Pintu Dorong Lengkap</v>
          </cell>
          <cell r="H38" t="str">
            <v>Supl.BMPK.17C</v>
          </cell>
          <cell r="I38">
            <v>11</v>
          </cell>
          <cell r="J38" t="str">
            <v>M'</v>
          </cell>
          <cell r="K38">
            <v>77302.52</v>
          </cell>
          <cell r="L38">
            <v>850327.72</v>
          </cell>
        </row>
        <row r="39">
          <cell r="B39">
            <v>6</v>
          </cell>
          <cell r="D39" t="str">
            <v>Pasang Engsel Pintu Besi</v>
          </cell>
          <cell r="H39" t="str">
            <v>Supl.BMPK.2A</v>
          </cell>
          <cell r="I39">
            <v>6</v>
          </cell>
          <cell r="J39" t="str">
            <v>Bh</v>
          </cell>
          <cell r="K39">
            <v>0</v>
          </cell>
          <cell r="L39">
            <v>0</v>
          </cell>
        </row>
        <row r="40">
          <cell r="B40">
            <v>7</v>
          </cell>
          <cell r="D40" t="str">
            <v>Pasang Grendel Pintu Besi</v>
          </cell>
          <cell r="H40" t="str">
            <v>Ls</v>
          </cell>
          <cell r="I40">
            <v>2</v>
          </cell>
          <cell r="J40" t="str">
            <v>Set</v>
          </cell>
          <cell r="K40">
            <v>30000</v>
          </cell>
          <cell r="L40">
            <v>60000</v>
          </cell>
        </row>
        <row r="41">
          <cell r="D41" t="str">
            <v>SUB TOTAL  IV</v>
          </cell>
          <cell r="L41">
            <v>14999062.380000001</v>
          </cell>
        </row>
        <row r="42">
          <cell r="B42" t="str">
            <v>V</v>
          </cell>
          <cell r="D42" t="str">
            <v>PEKERJAAN LANTAI / PAVING / PENGECATAN</v>
          </cell>
        </row>
        <row r="43">
          <cell r="B43">
            <v>1</v>
          </cell>
          <cell r="D43" t="str">
            <v>Pengecatan Dinding</v>
          </cell>
          <cell r="H43" t="str">
            <v>G.53.1</v>
          </cell>
          <cell r="I43">
            <v>2.25</v>
          </cell>
          <cell r="J43" t="str">
            <v>M2</v>
          </cell>
          <cell r="K43">
            <v>7561</v>
          </cell>
          <cell r="L43">
            <v>17012.25</v>
          </cell>
        </row>
        <row r="44">
          <cell r="D44" t="str">
            <v>SUB TOTAL  V</v>
          </cell>
          <cell r="L44">
            <v>17012.25</v>
          </cell>
        </row>
        <row r="45">
          <cell r="B45" t="str">
            <v>VI</v>
          </cell>
          <cell r="D45" t="str">
            <v>PEKERJAAN PEMBUANGAN SISA PEKERJAAN</v>
          </cell>
        </row>
        <row r="46">
          <cell r="B46">
            <v>1</v>
          </cell>
          <cell r="D46" t="str">
            <v>Pembuangan Sisa Pekerjaan</v>
          </cell>
          <cell r="H46" t="str">
            <v>Ls</v>
          </cell>
          <cell r="I46">
            <v>1</v>
          </cell>
          <cell r="J46" t="str">
            <v>Ls</v>
          </cell>
          <cell r="K46">
            <v>211000</v>
          </cell>
          <cell r="L46">
            <v>211000</v>
          </cell>
        </row>
        <row r="47">
          <cell r="D47" t="str">
            <v>SUB TOTAL  VI</v>
          </cell>
          <cell r="L47">
            <v>211000</v>
          </cell>
        </row>
        <row r="48">
          <cell r="B48" t="str">
            <v>A</v>
          </cell>
          <cell r="D48" t="str">
            <v>JUMLAH</v>
          </cell>
          <cell r="L48">
            <v>25709453.889999997</v>
          </cell>
        </row>
        <row r="49">
          <cell r="B49" t="str">
            <v>B</v>
          </cell>
          <cell r="D49" t="str">
            <v>PPN 10% x A</v>
          </cell>
          <cell r="L49">
            <v>2570945.389</v>
          </cell>
        </row>
        <row r="50">
          <cell r="B50" t="str">
            <v>C</v>
          </cell>
          <cell r="D50" t="str">
            <v>JUMLAH  (A+B)</v>
          </cell>
          <cell r="L50">
            <v>28280399.278999995</v>
          </cell>
        </row>
        <row r="51">
          <cell r="B51" t="str">
            <v>D</v>
          </cell>
          <cell r="D51" t="str">
            <v>JUMLAH DIBULATKAN</v>
          </cell>
          <cell r="L51">
            <v>28280000</v>
          </cell>
        </row>
        <row r="52">
          <cell r="N52" t="str">
            <v>REKAPITULASI RENCANA ANGGARAN BIAYA</v>
          </cell>
        </row>
        <row r="53">
          <cell r="N53" t="str">
            <v>OWNER'S ESTIMATE</v>
          </cell>
        </row>
        <row r="55">
          <cell r="N55" t="str">
            <v>Kegiatan</v>
          </cell>
          <cell r="O55" t="str">
            <v>:</v>
          </cell>
          <cell r="P55" t="str">
            <v>Pembangunan / Pemagaran Gedung Kantor, Gedung Sekolah</v>
          </cell>
        </row>
        <row r="56">
          <cell r="N56" t="str">
            <v>Pekerjaan</v>
          </cell>
          <cell r="O56" t="str">
            <v>:</v>
          </cell>
          <cell r="P56" t="str">
            <v>Pemagaran SD Negeri 1 Pecoh Raya</v>
          </cell>
        </row>
        <row r="57">
          <cell r="N57" t="str">
            <v>Lokasi</v>
          </cell>
          <cell r="O57" t="str">
            <v>:</v>
          </cell>
          <cell r="P57" t="str">
            <v>Kota Bandar Lampung</v>
          </cell>
        </row>
        <row r="58">
          <cell r="N58" t="str">
            <v>Tahun Anggaran</v>
          </cell>
          <cell r="O58" t="str">
            <v>:</v>
          </cell>
          <cell r="P58" t="str">
            <v>2006</v>
          </cell>
        </row>
        <row r="60">
          <cell r="N60" t="str">
            <v>NO.</v>
          </cell>
          <cell r="O60" t="str">
            <v>URAIAN  PEKERJAAN</v>
          </cell>
          <cell r="U60" t="str">
            <v>TOTAL</v>
          </cell>
        </row>
        <row r="61">
          <cell r="U61" t="str">
            <v>HARGA</v>
          </cell>
        </row>
        <row r="62">
          <cell r="U62" t="str">
            <v>(Rp)</v>
          </cell>
        </row>
        <row r="63">
          <cell r="N63" t="str">
            <v>I</v>
          </cell>
          <cell r="P63" t="str">
            <v>PEKERJAAN PERSIAPAN</v>
          </cell>
          <cell r="U63">
            <v>1915934.02</v>
          </cell>
        </row>
        <row r="64">
          <cell r="N64" t="str">
            <v>II</v>
          </cell>
          <cell r="P64" t="str">
            <v>PEKERJAAN GALIAN DAN TANAH</v>
          </cell>
          <cell r="U64">
            <v>75888.26999999999</v>
          </cell>
        </row>
        <row r="65">
          <cell r="N65" t="str">
            <v>III</v>
          </cell>
          <cell r="P65" t="str">
            <v>PEKERJAAN PASANGAN DAN BETON</v>
          </cell>
          <cell r="U65">
            <v>8345056.9700000007</v>
          </cell>
        </row>
        <row r="66">
          <cell r="N66" t="str">
            <v>IV</v>
          </cell>
          <cell r="P66" t="str">
            <v>PEKERJAAN PAGAR/ PINTU  BESI</v>
          </cell>
          <cell r="U66">
            <v>14999062.380000001</v>
          </cell>
        </row>
        <row r="67">
          <cell r="N67" t="str">
            <v>V</v>
          </cell>
          <cell r="P67" t="str">
            <v>PEKERJAAN LANTAI / PAVING / PENGECATAN</v>
          </cell>
          <cell r="U67">
            <v>17012.25</v>
          </cell>
        </row>
        <row r="68">
          <cell r="N68" t="str">
            <v>VI</v>
          </cell>
          <cell r="P68" t="str">
            <v>PEKERJAAN PEMBUANGAN SISA PEKERJAAN</v>
          </cell>
          <cell r="U68">
            <v>211000</v>
          </cell>
        </row>
        <row r="69">
          <cell r="P69" t="str">
            <v>JUMLAH ( I  s/d.  VI)</v>
          </cell>
          <cell r="U69">
            <v>25563953.890000001</v>
          </cell>
        </row>
        <row r="70">
          <cell r="P70" t="str">
            <v>PPN 10%</v>
          </cell>
          <cell r="U70">
            <v>2556395.3890000004</v>
          </cell>
        </row>
        <row r="71">
          <cell r="P71" t="str">
            <v>TOTAL</v>
          </cell>
          <cell r="U71">
            <v>28120349.278999999</v>
          </cell>
        </row>
        <row r="72">
          <cell r="P72" t="str">
            <v>DIBULATKAN</v>
          </cell>
          <cell r="U72">
            <v>28120000</v>
          </cell>
        </row>
        <row r="74">
          <cell r="N74" t="str">
            <v>Terbilang</v>
          </cell>
          <cell r="O74" t="str">
            <v>:</v>
          </cell>
          <cell r="P74" t="str">
            <v>Dua Puluh Delapan Juta Seratus Dua Puluh Ribu Rupiah</v>
          </cell>
        </row>
        <row r="77">
          <cell r="R77" t="str">
            <v>Bandar Lampung, .................2006</v>
          </cell>
        </row>
        <row r="78">
          <cell r="N78" t="str">
            <v>Disetujui</v>
          </cell>
        </row>
        <row r="79">
          <cell r="N79" t="str">
            <v>Pejabat Pembuat Komitmen/Pimpinan Kegiatan</v>
          </cell>
          <cell r="R79" t="str">
            <v>PANITIA PELELANGAN</v>
          </cell>
        </row>
        <row r="85">
          <cell r="N85" t="str">
            <v>A  Z  W  A  R,ST</v>
          </cell>
          <cell r="R85" t="str">
            <v>FAISOL MUCHTAR,ST</v>
          </cell>
        </row>
        <row r="86">
          <cell r="N86" t="str">
            <v>NIP.460020553</v>
          </cell>
          <cell r="R86" t="str">
            <v>NIP. 460021411</v>
          </cell>
        </row>
      </sheetData>
      <sheetData sheetId="9">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SD Negeri 2 Kemiling Permai</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141.84</v>
          </cell>
          <cell r="J13" t="str">
            <v>M2</v>
          </cell>
          <cell r="K13">
            <v>3560</v>
          </cell>
          <cell r="L13">
            <v>504950.4</v>
          </cell>
        </row>
        <row r="14">
          <cell r="B14">
            <v>2</v>
          </cell>
          <cell r="D14" t="str">
            <v>Pasangan Bouwplank</v>
          </cell>
          <cell r="H14" t="str">
            <v>SNI-T-01-1991.1.6</v>
          </cell>
          <cell r="I14">
            <v>55</v>
          </cell>
          <cell r="J14" t="str">
            <v>M1</v>
          </cell>
          <cell r="K14">
            <v>26077.06</v>
          </cell>
          <cell r="L14">
            <v>1434238.3</v>
          </cell>
        </row>
        <row r="15">
          <cell r="B15">
            <v>3</v>
          </cell>
          <cell r="D15" t="str">
            <v>Direksi Keet (Sewa)</v>
          </cell>
          <cell r="H15" t="str">
            <v>ls</v>
          </cell>
          <cell r="I15">
            <v>1</v>
          </cell>
          <cell r="J15" t="str">
            <v>Unit</v>
          </cell>
          <cell r="K15">
            <v>800000</v>
          </cell>
          <cell r="L15">
            <v>800000</v>
          </cell>
        </row>
        <row r="16">
          <cell r="B16">
            <v>4</v>
          </cell>
          <cell r="D16" t="str">
            <v>P3K</v>
          </cell>
          <cell r="H16" t="str">
            <v>ls</v>
          </cell>
          <cell r="I16">
            <v>1</v>
          </cell>
          <cell r="J16" t="str">
            <v>Unit</v>
          </cell>
          <cell r="K16">
            <v>100000</v>
          </cell>
          <cell r="L16">
            <v>100000</v>
          </cell>
        </row>
        <row r="17">
          <cell r="B17">
            <v>5</v>
          </cell>
          <cell r="D17" t="str">
            <v>Dokumentasi 0%, 25%, 50% dan 100%</v>
          </cell>
          <cell r="H17" t="str">
            <v>ls</v>
          </cell>
          <cell r="I17">
            <v>1</v>
          </cell>
          <cell r="J17" t="str">
            <v>Unit</v>
          </cell>
          <cell r="K17">
            <v>250000</v>
          </cell>
          <cell r="L17">
            <v>250000</v>
          </cell>
        </row>
        <row r="18">
          <cell r="B18">
            <v>6</v>
          </cell>
          <cell r="D18" t="str">
            <v>Papan Nama Proyek</v>
          </cell>
          <cell r="H18" t="str">
            <v>ls</v>
          </cell>
          <cell r="I18">
            <v>1</v>
          </cell>
          <cell r="J18" t="str">
            <v>Unit</v>
          </cell>
          <cell r="K18">
            <v>250000</v>
          </cell>
          <cell r="L18">
            <v>250000</v>
          </cell>
        </row>
        <row r="19">
          <cell r="D19" t="str">
            <v>SUB TOTAL  I</v>
          </cell>
          <cell r="L19">
            <v>3339188.7</v>
          </cell>
        </row>
        <row r="20">
          <cell r="B20" t="str">
            <v>II</v>
          </cell>
          <cell r="D20" t="str">
            <v>PEKERJAAN GALIAN DAN TANAH</v>
          </cell>
        </row>
        <row r="21">
          <cell r="B21">
            <v>1</v>
          </cell>
          <cell r="D21" t="str">
            <v>Pek. Galian tanah lubang pondasi</v>
          </cell>
          <cell r="H21" t="str">
            <v>A.1</v>
          </cell>
          <cell r="I21">
            <v>33.975000000000001</v>
          </cell>
          <cell r="J21" t="str">
            <v>M3</v>
          </cell>
          <cell r="K21">
            <v>19775</v>
          </cell>
          <cell r="L21">
            <v>671855.63</v>
          </cell>
        </row>
        <row r="22">
          <cell r="B22">
            <v>2</v>
          </cell>
          <cell r="D22" t="str">
            <v>Pek. Urugan tanah sisi pondasi</v>
          </cell>
          <cell r="H22" t="str">
            <v>A.16</v>
          </cell>
          <cell r="I22">
            <v>8.4939999999999998</v>
          </cell>
          <cell r="J22" t="str">
            <v>M3</v>
          </cell>
          <cell r="K22">
            <v>6660</v>
          </cell>
          <cell r="L22">
            <v>56570.04</v>
          </cell>
        </row>
        <row r="23">
          <cell r="B23">
            <v>3</v>
          </cell>
          <cell r="D23" t="str">
            <v>Pek. Urugan pasir di bawah pondasi t= 5 Cm</v>
          </cell>
          <cell r="H23" t="str">
            <v>A.18</v>
          </cell>
          <cell r="I23">
            <v>2.2650000000000001</v>
          </cell>
          <cell r="J23" t="str">
            <v>M3</v>
          </cell>
          <cell r="K23">
            <v>146691.20000000001</v>
          </cell>
          <cell r="L23">
            <v>332255.57</v>
          </cell>
        </row>
        <row r="24">
          <cell r="D24" t="str">
            <v>SUB TOTAL  II</v>
          </cell>
          <cell r="L24">
            <v>1060681.24</v>
          </cell>
        </row>
        <row r="25">
          <cell r="B25" t="str">
            <v>III</v>
          </cell>
          <cell r="D25" t="str">
            <v>PEKERJAAN PASANGAN DAN BETON</v>
          </cell>
        </row>
        <row r="26">
          <cell r="B26">
            <v>1</v>
          </cell>
          <cell r="D26" t="str">
            <v>Cor Pondasi Batu Belah hitam adk. 1 : 4</v>
          </cell>
          <cell r="H26" t="str">
            <v>G.32h+G.26(a)</v>
          </cell>
          <cell r="I26">
            <v>13.836</v>
          </cell>
          <cell r="J26" t="str">
            <v>M3</v>
          </cell>
          <cell r="K26">
            <v>527127.02</v>
          </cell>
          <cell r="L26">
            <v>7293329.4500000002</v>
          </cell>
        </row>
        <row r="27">
          <cell r="B27">
            <v>2</v>
          </cell>
          <cell r="D27" t="str">
            <v>Cor Sloof 10/25</v>
          </cell>
          <cell r="H27" t="str">
            <v>G.41+3/4 I.2(a)+1/2 F.8</v>
          </cell>
          <cell r="I27">
            <v>3.823</v>
          </cell>
          <cell r="J27" t="str">
            <v>M3</v>
          </cell>
          <cell r="K27">
            <v>2649475.14</v>
          </cell>
          <cell r="L27">
            <v>10128943.460000001</v>
          </cell>
        </row>
        <row r="28">
          <cell r="B28">
            <v>3</v>
          </cell>
          <cell r="D28" t="str">
            <v>Cor Kolom Praktis12/12</v>
          </cell>
          <cell r="H28" t="str">
            <v>G.41+3/4 I.2(a)+1/2 F.8</v>
          </cell>
          <cell r="I28">
            <v>0.82799999999999996</v>
          </cell>
          <cell r="J28" t="str">
            <v>M3</v>
          </cell>
          <cell r="K28">
            <v>2649475.14</v>
          </cell>
          <cell r="L28">
            <v>2193765.42</v>
          </cell>
        </row>
        <row r="29">
          <cell r="B29">
            <v>4</v>
          </cell>
          <cell r="D29" t="str">
            <v>Cor Kolom 25/25</v>
          </cell>
          <cell r="H29" t="str">
            <v>G.41+3/4 I.2(a)+1/2 F.8</v>
          </cell>
          <cell r="I29">
            <v>0.54700000000000004</v>
          </cell>
          <cell r="J29" t="str">
            <v>M3</v>
          </cell>
          <cell r="K29">
            <v>2649475.14</v>
          </cell>
          <cell r="L29">
            <v>1449262.9</v>
          </cell>
        </row>
        <row r="30">
          <cell r="B30">
            <v>5</v>
          </cell>
          <cell r="D30" t="str">
            <v>Cor Plat Beton t=12 Cm (depan Pintu Gerbang)</v>
          </cell>
          <cell r="H30" t="str">
            <v>G.41+3/4 I.2(a)+1/2 F.8</v>
          </cell>
          <cell r="I30">
            <v>0.61199999999999999</v>
          </cell>
          <cell r="J30" t="str">
            <v>M3</v>
          </cell>
          <cell r="K30">
            <v>2649475.14</v>
          </cell>
          <cell r="L30">
            <v>1621478.79</v>
          </cell>
        </row>
        <row r="31">
          <cell r="B31">
            <v>6</v>
          </cell>
          <cell r="D31" t="str">
            <v>Pas. Dinding Bata adk 1:4</v>
          </cell>
          <cell r="H31" t="str">
            <v>G.33h+G.32a</v>
          </cell>
          <cell r="I31">
            <v>18.535</v>
          </cell>
          <cell r="J31" t="str">
            <v>M3</v>
          </cell>
          <cell r="K31">
            <v>383258.81</v>
          </cell>
          <cell r="L31">
            <v>7103702.04</v>
          </cell>
        </row>
        <row r="32">
          <cell r="B32">
            <v>7</v>
          </cell>
          <cell r="D32" t="str">
            <v>Plesteran Dinding adk 1: 4</v>
          </cell>
          <cell r="H32" t="str">
            <v>G.50q+G.48</v>
          </cell>
          <cell r="I32">
            <v>308.923</v>
          </cell>
          <cell r="J32" t="str">
            <v>M2</v>
          </cell>
          <cell r="K32">
            <v>19133.61</v>
          </cell>
          <cell r="L32">
            <v>5910812.2000000002</v>
          </cell>
        </row>
        <row r="33">
          <cell r="D33" t="str">
            <v>SUB TOTAL  III</v>
          </cell>
          <cell r="L33">
            <v>35701294.259999998</v>
          </cell>
        </row>
        <row r="34">
          <cell r="B34" t="str">
            <v>IV</v>
          </cell>
          <cell r="D34" t="str">
            <v>PEKERJAAN PAGAR/ PINTU  BESI</v>
          </cell>
        </row>
        <row r="35">
          <cell r="B35">
            <v>1</v>
          </cell>
          <cell r="D35" t="str">
            <v>Pintu Besi Dorong 1 unit L = 4.50 M</v>
          </cell>
          <cell r="H35" t="str">
            <v>Supl.BMPK.17</v>
          </cell>
          <cell r="I35">
            <v>6.75</v>
          </cell>
          <cell r="J35" t="str">
            <v>M2</v>
          </cell>
          <cell r="K35">
            <v>340533.33</v>
          </cell>
          <cell r="L35">
            <v>2298599.98</v>
          </cell>
        </row>
        <row r="36">
          <cell r="B36">
            <v>2</v>
          </cell>
          <cell r="D36" t="str">
            <v>Pintu Besi Kipas 2 unit L = 1.50 M</v>
          </cell>
          <cell r="H36" t="str">
            <v>Supl.BMPK.17</v>
          </cell>
          <cell r="I36">
            <v>4.5</v>
          </cell>
          <cell r="J36" t="str">
            <v>M2</v>
          </cell>
          <cell r="K36">
            <v>340533.33</v>
          </cell>
          <cell r="L36">
            <v>1532399.99</v>
          </cell>
        </row>
        <row r="37">
          <cell r="B37">
            <v>3</v>
          </cell>
          <cell r="D37" t="str">
            <v>Pasang Roda Pintu Dorong</v>
          </cell>
          <cell r="H37" t="str">
            <v>Ls</v>
          </cell>
          <cell r="I37">
            <v>2</v>
          </cell>
          <cell r="J37" t="str">
            <v>Bh</v>
          </cell>
          <cell r="K37">
            <v>30000</v>
          </cell>
          <cell r="L37">
            <v>60000</v>
          </cell>
        </row>
        <row r="38">
          <cell r="B38">
            <v>4</v>
          </cell>
          <cell r="D38" t="str">
            <v>Pasang Engsel Pintu Kipas</v>
          </cell>
          <cell r="H38" t="str">
            <v>Supl.BMPK.2A</v>
          </cell>
          <cell r="I38">
            <v>8</v>
          </cell>
          <cell r="J38" t="str">
            <v>Bh</v>
          </cell>
          <cell r="K38">
            <v>0</v>
          </cell>
          <cell r="L38">
            <v>0</v>
          </cell>
        </row>
        <row r="39">
          <cell r="B39">
            <v>5</v>
          </cell>
          <cell r="D39" t="str">
            <v>Pasang Rell Pintu Dorong Lengkap</v>
          </cell>
          <cell r="H39" t="str">
            <v>Supl.BMPK.17C</v>
          </cell>
          <cell r="I39">
            <v>9</v>
          </cell>
          <cell r="J39" t="str">
            <v>M'</v>
          </cell>
          <cell r="K39">
            <v>77302.52</v>
          </cell>
          <cell r="L39">
            <v>695722.68</v>
          </cell>
        </row>
        <row r="40">
          <cell r="B40">
            <v>6</v>
          </cell>
          <cell r="D40" t="str">
            <v>Pasang Grendel Pintu Besi</v>
          </cell>
          <cell r="H40" t="str">
            <v>Ls</v>
          </cell>
          <cell r="I40">
            <v>3</v>
          </cell>
          <cell r="J40" t="str">
            <v>Set</v>
          </cell>
          <cell r="K40">
            <v>30000</v>
          </cell>
          <cell r="L40">
            <v>90000</v>
          </cell>
        </row>
        <row r="41">
          <cell r="D41" t="str">
            <v>SUB TOTAL  IV</v>
          </cell>
          <cell r="L41">
            <v>4676722.6499999994</v>
          </cell>
        </row>
        <row r="42">
          <cell r="B42" t="str">
            <v>V</v>
          </cell>
          <cell r="D42" t="str">
            <v>PEKERJAAN LANTAI / PAVING / PENGECATAN</v>
          </cell>
        </row>
        <row r="43">
          <cell r="B43">
            <v>1</v>
          </cell>
          <cell r="D43" t="str">
            <v>Pengecatan Dinding</v>
          </cell>
          <cell r="H43" t="str">
            <v>G.53.1</v>
          </cell>
          <cell r="I43">
            <v>327.09800000000001</v>
          </cell>
          <cell r="J43" t="str">
            <v>M2</v>
          </cell>
          <cell r="K43">
            <v>7561</v>
          </cell>
          <cell r="L43">
            <v>2473187.98</v>
          </cell>
        </row>
        <row r="44">
          <cell r="D44" t="str">
            <v>SUB TOTAL  V</v>
          </cell>
          <cell r="L44">
            <v>2473187.98</v>
          </cell>
        </row>
        <row r="45">
          <cell r="B45" t="str">
            <v>VI</v>
          </cell>
          <cell r="D45" t="str">
            <v>PEKERJAAN PEMBUANGAN SISA PEKERJAAN</v>
          </cell>
        </row>
        <row r="46">
          <cell r="B46">
            <v>1</v>
          </cell>
          <cell r="D46" t="str">
            <v>Pembuangan Sisa Pekerjaan</v>
          </cell>
          <cell r="H46" t="str">
            <v>Ls</v>
          </cell>
          <cell r="I46">
            <v>1</v>
          </cell>
          <cell r="J46" t="str">
            <v>Ls</v>
          </cell>
          <cell r="K46">
            <v>213000</v>
          </cell>
          <cell r="L46">
            <v>213000</v>
          </cell>
        </row>
        <row r="47">
          <cell r="D47" t="str">
            <v>SUB TOTAL  VI</v>
          </cell>
          <cell r="L47">
            <v>213000</v>
          </cell>
        </row>
        <row r="48">
          <cell r="D48" t="str">
            <v>JUMLAH</v>
          </cell>
          <cell r="L48">
            <v>47464074.830000013</v>
          </cell>
        </row>
        <row r="49">
          <cell r="D49" t="str">
            <v>PPN 10% x A</v>
          </cell>
          <cell r="L49">
            <v>4746407.4830000019</v>
          </cell>
        </row>
        <row r="50">
          <cell r="D50" t="str">
            <v>JUMLAH  (A+B)</v>
          </cell>
          <cell r="L50">
            <v>52210482.313000016</v>
          </cell>
        </row>
        <row r="51">
          <cell r="D51" t="str">
            <v>JUMLAH DIBULATKAN</v>
          </cell>
          <cell r="L51">
            <v>52210000</v>
          </cell>
        </row>
        <row r="52">
          <cell r="N52" t="str">
            <v>REKAPITULASI RENCANA ANGGARAN BIAYA</v>
          </cell>
        </row>
        <row r="53">
          <cell r="N53" t="str">
            <v>OWNER'S ESTIMATE</v>
          </cell>
        </row>
        <row r="55">
          <cell r="N55" t="str">
            <v>Kegiatan</v>
          </cell>
          <cell r="O55" t="str">
            <v>:</v>
          </cell>
          <cell r="P55" t="str">
            <v>Pembangunan / Pemagaran Gedung Kantor, Gedung Sekolah</v>
          </cell>
        </row>
        <row r="56">
          <cell r="N56" t="str">
            <v>Pekerjaan</v>
          </cell>
          <cell r="O56" t="str">
            <v>:</v>
          </cell>
          <cell r="P56" t="str">
            <v>Pemagaran SD Negeri 2 Kemiling Permai</v>
          </cell>
        </row>
        <row r="57">
          <cell r="N57" t="str">
            <v>Lokasi</v>
          </cell>
          <cell r="O57" t="str">
            <v>:</v>
          </cell>
          <cell r="P57" t="str">
            <v>Kota Bandar Lampung</v>
          </cell>
        </row>
        <row r="58">
          <cell r="N58" t="str">
            <v>Tahun Anggaran</v>
          </cell>
          <cell r="O58" t="str">
            <v>:</v>
          </cell>
          <cell r="P58" t="str">
            <v>2006</v>
          </cell>
        </row>
        <row r="60">
          <cell r="N60" t="str">
            <v>NO.</v>
          </cell>
          <cell r="O60" t="str">
            <v>URAIAN  PEKERJAAN</v>
          </cell>
          <cell r="U60" t="str">
            <v>TOTAL</v>
          </cell>
        </row>
        <row r="61">
          <cell r="U61" t="str">
            <v>HARGA</v>
          </cell>
        </row>
        <row r="62">
          <cell r="U62" t="str">
            <v>(Rp)</v>
          </cell>
        </row>
        <row r="63">
          <cell r="N63" t="str">
            <v>I</v>
          </cell>
          <cell r="P63" t="str">
            <v>PEKERJAAN PERSIAPAN</v>
          </cell>
          <cell r="U63">
            <v>3339188.7</v>
          </cell>
        </row>
        <row r="64">
          <cell r="N64" t="str">
            <v>II</v>
          </cell>
          <cell r="P64" t="str">
            <v>PEKERJAAN GALIAN DAN TANAH</v>
          </cell>
          <cell r="U64">
            <v>1060681.24</v>
          </cell>
        </row>
        <row r="65">
          <cell r="N65" t="str">
            <v>III</v>
          </cell>
          <cell r="P65" t="str">
            <v>PEKERJAAN PASANGAN DAN BETON</v>
          </cell>
          <cell r="U65">
            <v>35701294.259999998</v>
          </cell>
        </row>
        <row r="66">
          <cell r="N66" t="str">
            <v>IV</v>
          </cell>
          <cell r="P66" t="str">
            <v>PEKERJAAN PAGAR/ PINTU  BESI</v>
          </cell>
          <cell r="U66">
            <v>4676722.6499999994</v>
          </cell>
        </row>
        <row r="67">
          <cell r="N67" t="str">
            <v>V</v>
          </cell>
          <cell r="P67" t="str">
            <v>PEKERJAAN LANTAI / PAVING / PENGECATAN</v>
          </cell>
          <cell r="U67">
            <v>2473187.98</v>
          </cell>
        </row>
        <row r="68">
          <cell r="N68" t="str">
            <v>VI</v>
          </cell>
          <cell r="P68" t="str">
            <v>PEKERJAAN PEMBUANGAN SISA PEKERJAAN</v>
          </cell>
          <cell r="U68">
            <v>213000</v>
          </cell>
        </row>
        <row r="69">
          <cell r="P69" t="str">
            <v>JUMLAH ( I  s/d.  VI)</v>
          </cell>
          <cell r="U69">
            <v>47464074.829999991</v>
          </cell>
        </row>
        <row r="70">
          <cell r="P70" t="str">
            <v>PPN 10%</v>
          </cell>
          <cell r="U70">
            <v>4746407.4829999991</v>
          </cell>
        </row>
        <row r="71">
          <cell r="P71" t="str">
            <v>TOTAL</v>
          </cell>
          <cell r="U71">
            <v>52210482.312999994</v>
          </cell>
        </row>
        <row r="72">
          <cell r="P72" t="str">
            <v>DIBULATKAN</v>
          </cell>
          <cell r="U72">
            <v>52210000</v>
          </cell>
        </row>
        <row r="74">
          <cell r="N74" t="str">
            <v>Terbilang</v>
          </cell>
          <cell r="O74" t="str">
            <v>:</v>
          </cell>
          <cell r="P74" t="str">
            <v>Lima Puluh Dua Juta Dua Ratus Sepuluh Ribu Rupiah</v>
          </cell>
        </row>
        <row r="77">
          <cell r="R77" t="str">
            <v>Bandar Lampung, .................2006</v>
          </cell>
        </row>
        <row r="78">
          <cell r="N78" t="str">
            <v>Disetujui</v>
          </cell>
        </row>
        <row r="79">
          <cell r="N79" t="str">
            <v>Pejabat Pembuat Komitmen/Pimpinan Kegiatan</v>
          </cell>
          <cell r="R79" t="str">
            <v>PANITIA PELELANGAN</v>
          </cell>
        </row>
        <row r="85">
          <cell r="N85" t="str">
            <v>A  Z  W  A  R,ST</v>
          </cell>
          <cell r="R85" t="str">
            <v>FAISOL MUCHTAR,ST</v>
          </cell>
        </row>
        <row r="86">
          <cell r="N86" t="str">
            <v>NIP.460020553</v>
          </cell>
          <cell r="R86" t="str">
            <v>NIP. 460021411</v>
          </cell>
        </row>
      </sheetData>
      <sheetData sheetId="10">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SD Negeri 1 Campang Raya</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138</v>
          </cell>
          <cell r="J13" t="str">
            <v>M2</v>
          </cell>
          <cell r="K13">
            <v>3560</v>
          </cell>
          <cell r="L13">
            <v>491280</v>
          </cell>
        </row>
        <row r="14">
          <cell r="B14">
            <v>2</v>
          </cell>
          <cell r="D14" t="str">
            <v>Pasangan Bouwplank</v>
          </cell>
          <cell r="H14" t="str">
            <v>SNI-T-01-1991.1.6</v>
          </cell>
          <cell r="I14">
            <v>30</v>
          </cell>
          <cell r="J14" t="str">
            <v>M1</v>
          </cell>
          <cell r="K14">
            <v>26077.06</v>
          </cell>
          <cell r="L14">
            <v>782311.8</v>
          </cell>
        </row>
        <row r="15">
          <cell r="B15">
            <v>3</v>
          </cell>
          <cell r="D15" t="str">
            <v>Direksi Keet (Sewa)</v>
          </cell>
          <cell r="H15" t="str">
            <v>ls</v>
          </cell>
          <cell r="I15">
            <v>1</v>
          </cell>
          <cell r="J15" t="str">
            <v>Unit</v>
          </cell>
          <cell r="K15">
            <v>800000</v>
          </cell>
          <cell r="L15">
            <v>800000</v>
          </cell>
        </row>
        <row r="16">
          <cell r="B16">
            <v>4</v>
          </cell>
          <cell r="D16" t="str">
            <v>P3K</v>
          </cell>
          <cell r="H16" t="str">
            <v>ls</v>
          </cell>
          <cell r="I16">
            <v>1</v>
          </cell>
          <cell r="J16" t="str">
            <v>Unit</v>
          </cell>
          <cell r="K16">
            <v>100000</v>
          </cell>
          <cell r="L16">
            <v>100000</v>
          </cell>
        </row>
        <row r="17">
          <cell r="B17">
            <v>5</v>
          </cell>
          <cell r="D17" t="str">
            <v>Dokumentasi 0%, 25%, 50% dan 100%</v>
          </cell>
          <cell r="H17" t="str">
            <v>ls</v>
          </cell>
          <cell r="I17">
            <v>1</v>
          </cell>
          <cell r="J17" t="str">
            <v>Unit</v>
          </cell>
          <cell r="K17">
            <v>250000</v>
          </cell>
          <cell r="L17">
            <v>250000</v>
          </cell>
        </row>
        <row r="18">
          <cell r="B18">
            <v>6</v>
          </cell>
          <cell r="D18" t="str">
            <v>Papan Nama Proyek</v>
          </cell>
          <cell r="H18" t="str">
            <v>ls</v>
          </cell>
          <cell r="I18">
            <v>1</v>
          </cell>
          <cell r="J18" t="str">
            <v>Unit</v>
          </cell>
          <cell r="K18">
            <v>250000</v>
          </cell>
          <cell r="L18">
            <v>250000</v>
          </cell>
        </row>
        <row r="19">
          <cell r="D19" t="str">
            <v>SUB TOTAL  I</v>
          </cell>
          <cell r="L19">
            <v>2673591.7999999998</v>
          </cell>
        </row>
        <row r="20">
          <cell r="B20" t="str">
            <v>II</v>
          </cell>
          <cell r="D20" t="str">
            <v>PEKERJAAN GALIAN DAN TANAH</v>
          </cell>
        </row>
        <row r="21">
          <cell r="B21">
            <v>1</v>
          </cell>
          <cell r="D21" t="str">
            <v>Pek. Galian tanah lubang pondasi</v>
          </cell>
          <cell r="H21" t="str">
            <v>A.1</v>
          </cell>
          <cell r="I21">
            <v>45.96</v>
          </cell>
          <cell r="J21" t="str">
            <v>M3</v>
          </cell>
          <cell r="K21">
            <v>19775</v>
          </cell>
          <cell r="L21">
            <v>908859</v>
          </cell>
        </row>
        <row r="22">
          <cell r="B22">
            <v>2</v>
          </cell>
          <cell r="D22" t="str">
            <v>Pek. Urugan tanah sisi pondasi</v>
          </cell>
          <cell r="H22" t="str">
            <v>A.16</v>
          </cell>
          <cell r="I22">
            <v>11.49</v>
          </cell>
          <cell r="J22" t="str">
            <v>M3</v>
          </cell>
          <cell r="K22">
            <v>6660</v>
          </cell>
          <cell r="L22">
            <v>76523.399999999994</v>
          </cell>
        </row>
        <row r="23">
          <cell r="B23">
            <v>3</v>
          </cell>
          <cell r="D23" t="str">
            <v>Pek. Urugan pasir di bawah pondasi t= 5 Cm</v>
          </cell>
          <cell r="H23" t="str">
            <v>A.18</v>
          </cell>
          <cell r="I23">
            <v>2.875</v>
          </cell>
          <cell r="J23" t="str">
            <v>M3</v>
          </cell>
          <cell r="K23">
            <v>146691.20000000001</v>
          </cell>
          <cell r="L23">
            <v>421737.2</v>
          </cell>
        </row>
        <row r="24">
          <cell r="D24" t="str">
            <v>SUB TOTAL  II</v>
          </cell>
          <cell r="L24">
            <v>1407119.6</v>
          </cell>
        </row>
        <row r="25">
          <cell r="B25" t="str">
            <v>III</v>
          </cell>
          <cell r="D25" t="str">
            <v>PEKERJAAN PASANGAN DAN BETON</v>
          </cell>
        </row>
        <row r="26">
          <cell r="B26">
            <v>1</v>
          </cell>
          <cell r="D26" t="str">
            <v>Pas. Pondasi Batu Belah hitam adk. 1 : 4</v>
          </cell>
          <cell r="H26" t="str">
            <v>G.32h+G.26(a)</v>
          </cell>
          <cell r="I26">
            <v>27.02</v>
          </cell>
          <cell r="J26" t="str">
            <v>M3</v>
          </cell>
          <cell r="K26">
            <v>527127.02</v>
          </cell>
          <cell r="L26">
            <v>14242972.08</v>
          </cell>
        </row>
        <row r="27">
          <cell r="B27">
            <v>2</v>
          </cell>
          <cell r="D27" t="str">
            <v>Pas. Sloof 12/25</v>
          </cell>
          <cell r="H27" t="str">
            <v>G.41+3/4 I.2(a)+1/2 F.8</v>
          </cell>
          <cell r="I27">
            <v>3.56</v>
          </cell>
          <cell r="J27" t="str">
            <v>M3</v>
          </cell>
          <cell r="K27">
            <v>2649475.14</v>
          </cell>
          <cell r="L27">
            <v>9432131.5</v>
          </cell>
        </row>
        <row r="28">
          <cell r="B28">
            <v>3</v>
          </cell>
          <cell r="D28" t="str">
            <v>Pas. Kolom Praktis12/12</v>
          </cell>
          <cell r="H28" t="str">
            <v>G.41+3/4 I.2(a)+1/2 F.8</v>
          </cell>
          <cell r="I28">
            <v>0.93200000000000005</v>
          </cell>
          <cell r="J28" t="str">
            <v>M3</v>
          </cell>
          <cell r="K28">
            <v>2649475.14</v>
          </cell>
          <cell r="L28">
            <v>2469310.83</v>
          </cell>
        </row>
        <row r="29">
          <cell r="B29">
            <v>4</v>
          </cell>
          <cell r="D29" t="str">
            <v>Pas. Kolom 25/25</v>
          </cell>
          <cell r="H29" t="str">
            <v>G.41+3/4 I.2(a)+1/2 F.8</v>
          </cell>
          <cell r="I29">
            <v>0.5</v>
          </cell>
          <cell r="J29" t="str">
            <v>M3</v>
          </cell>
          <cell r="K29">
            <v>2649475.14</v>
          </cell>
          <cell r="L29">
            <v>1324737.57</v>
          </cell>
        </row>
        <row r="30">
          <cell r="B30">
            <v>5</v>
          </cell>
          <cell r="D30" t="str">
            <v>Pas. Dinding Bata adk 1:4</v>
          </cell>
          <cell r="H30" t="str">
            <v>G.33h+G.32a</v>
          </cell>
          <cell r="I30">
            <v>20.8</v>
          </cell>
          <cell r="J30" t="str">
            <v>M3</v>
          </cell>
          <cell r="K30">
            <v>383258.81</v>
          </cell>
          <cell r="L30">
            <v>7971783.25</v>
          </cell>
        </row>
        <row r="31">
          <cell r="B31">
            <v>6</v>
          </cell>
          <cell r="D31" t="str">
            <v>Plesteran Dinding adk 1: 4</v>
          </cell>
          <cell r="H31" t="str">
            <v>G.50q+G.48</v>
          </cell>
          <cell r="I31">
            <v>414.5</v>
          </cell>
          <cell r="J31" t="str">
            <v>M2</v>
          </cell>
          <cell r="K31">
            <v>19133.61</v>
          </cell>
          <cell r="L31">
            <v>7930881.3499999996</v>
          </cell>
        </row>
        <row r="32">
          <cell r="D32" t="str">
            <v>SUB TOTAL  III</v>
          </cell>
          <cell r="L32">
            <v>43371816.579999998</v>
          </cell>
        </row>
        <row r="33">
          <cell r="B33" t="str">
            <v>IV</v>
          </cell>
          <cell r="D33" t="str">
            <v>PEKERJAAN PAGAR/ PINTU  BESI</v>
          </cell>
        </row>
        <row r="34">
          <cell r="B34">
            <v>1</v>
          </cell>
          <cell r="D34" t="str">
            <v>Perbaikan Pintu Besi Dorong</v>
          </cell>
          <cell r="H34" t="str">
            <v>Ls</v>
          </cell>
          <cell r="I34">
            <v>1</v>
          </cell>
          <cell r="J34" t="str">
            <v>Unit</v>
          </cell>
          <cell r="K34">
            <v>200000</v>
          </cell>
          <cell r="L34">
            <v>200000</v>
          </cell>
        </row>
        <row r="35">
          <cell r="B35">
            <v>2</v>
          </cell>
          <cell r="D35" t="str">
            <v>Pasang Roda Pintu Dorong</v>
          </cell>
          <cell r="H35" t="str">
            <v>Ls</v>
          </cell>
          <cell r="I35">
            <v>2</v>
          </cell>
          <cell r="J35" t="str">
            <v>Bh</v>
          </cell>
          <cell r="K35">
            <v>30000</v>
          </cell>
          <cell r="L35">
            <v>60000</v>
          </cell>
        </row>
        <row r="36">
          <cell r="B36">
            <v>3</v>
          </cell>
          <cell r="D36" t="str">
            <v>Pasang Rell Pintu Dorong Lengkap</v>
          </cell>
          <cell r="H36" t="str">
            <v>Supl.BMPK.17C</v>
          </cell>
          <cell r="I36">
            <v>7</v>
          </cell>
          <cell r="J36" t="str">
            <v>M'</v>
          </cell>
          <cell r="K36">
            <v>77302.52</v>
          </cell>
          <cell r="L36">
            <v>541117.64</v>
          </cell>
        </row>
        <row r="37">
          <cell r="B37">
            <v>4</v>
          </cell>
          <cell r="D37" t="str">
            <v>Pasang Grendel Pintu Besi</v>
          </cell>
          <cell r="H37" t="str">
            <v>Ls</v>
          </cell>
          <cell r="I37">
            <v>1</v>
          </cell>
          <cell r="J37" t="str">
            <v>Set</v>
          </cell>
          <cell r="K37">
            <v>30000</v>
          </cell>
          <cell r="L37">
            <v>30000</v>
          </cell>
        </row>
        <row r="38">
          <cell r="D38" t="str">
            <v>SUB TOTAL  IV</v>
          </cell>
          <cell r="L38">
            <v>831117.64</v>
          </cell>
        </row>
        <row r="39">
          <cell r="B39" t="str">
            <v>V</v>
          </cell>
          <cell r="D39" t="str">
            <v>PEKERJAAN / PENGECATAN</v>
          </cell>
        </row>
        <row r="40">
          <cell r="B40">
            <v>1</v>
          </cell>
          <cell r="D40" t="str">
            <v>Pengecatan Dinding</v>
          </cell>
          <cell r="H40" t="str">
            <v>G.53.1</v>
          </cell>
          <cell r="I40">
            <v>434.3</v>
          </cell>
          <cell r="J40" t="str">
            <v>M2</v>
          </cell>
          <cell r="K40">
            <v>7561</v>
          </cell>
          <cell r="L40">
            <v>3283742.3</v>
          </cell>
        </row>
        <row r="41">
          <cell r="D41" t="str">
            <v>SUB TOTAL  V</v>
          </cell>
          <cell r="L41">
            <v>3283742.3</v>
          </cell>
        </row>
        <row r="42">
          <cell r="B42" t="str">
            <v>VI</v>
          </cell>
          <cell r="D42" t="str">
            <v>PEKERJAAN PEMBUANGAN SISA PEKERJAAN</v>
          </cell>
        </row>
        <row r="43">
          <cell r="B43">
            <v>1</v>
          </cell>
          <cell r="D43" t="str">
            <v>Pembuangan Sisa Pekerjaan</v>
          </cell>
          <cell r="H43" t="str">
            <v>Ls</v>
          </cell>
          <cell r="I43">
            <v>1</v>
          </cell>
          <cell r="J43" t="str">
            <v>Ls</v>
          </cell>
          <cell r="K43">
            <v>200000</v>
          </cell>
          <cell r="L43">
            <v>200000</v>
          </cell>
        </row>
        <row r="44">
          <cell r="D44" t="str">
            <v>SUB TOTAL  VI</v>
          </cell>
          <cell r="L44">
            <v>200000</v>
          </cell>
        </row>
        <row r="45">
          <cell r="D45" t="str">
            <v>JUMLAH</v>
          </cell>
          <cell r="L45">
            <v>51767387.920000002</v>
          </cell>
        </row>
        <row r="46">
          <cell r="D46" t="str">
            <v>PPN 10% x A</v>
          </cell>
          <cell r="L46">
            <v>5176738.7920000004</v>
          </cell>
        </row>
        <row r="47">
          <cell r="D47" t="str">
            <v>JUMLAH  (A+B)</v>
          </cell>
          <cell r="L47">
            <v>56944126.712000005</v>
          </cell>
        </row>
        <row r="48">
          <cell r="D48" t="str">
            <v>JUMLAH DIBULATKAN</v>
          </cell>
          <cell r="L48">
            <v>56944000</v>
          </cell>
        </row>
        <row r="49">
          <cell r="N49" t="str">
            <v>REKAPITULASI RENCANA ANGGARAN BIAYA</v>
          </cell>
        </row>
        <row r="50">
          <cell r="N50" t="str">
            <v>OWNER'S ESTIMATE</v>
          </cell>
        </row>
        <row r="52">
          <cell r="N52" t="str">
            <v>Kegiatan</v>
          </cell>
          <cell r="O52" t="str">
            <v>:</v>
          </cell>
          <cell r="P52" t="str">
            <v>Pembangunan / Pemagaran Gedung Kantor, Gedung Sekolah</v>
          </cell>
        </row>
        <row r="53">
          <cell r="N53" t="str">
            <v>Pekerjaan</v>
          </cell>
          <cell r="O53" t="str">
            <v>:</v>
          </cell>
          <cell r="P53" t="str">
            <v>Pemagaran SD Negeri 1 Campang Raya</v>
          </cell>
        </row>
        <row r="54">
          <cell r="N54" t="str">
            <v>Lokasi</v>
          </cell>
          <cell r="O54" t="str">
            <v>:</v>
          </cell>
          <cell r="P54" t="str">
            <v>Kota Bandar Lampung</v>
          </cell>
        </row>
        <row r="55">
          <cell r="N55" t="str">
            <v>Tahun Anggaran</v>
          </cell>
          <cell r="O55" t="str">
            <v>:</v>
          </cell>
          <cell r="P55" t="str">
            <v>2006</v>
          </cell>
        </row>
        <row r="57">
          <cell r="N57" t="str">
            <v>NO.</v>
          </cell>
          <cell r="O57" t="str">
            <v>URAIAN  PEKERJAAN</v>
          </cell>
          <cell r="U57" t="str">
            <v>TOTAL</v>
          </cell>
        </row>
        <row r="58">
          <cell r="U58" t="str">
            <v>HARGA</v>
          </cell>
        </row>
        <row r="59">
          <cell r="U59" t="str">
            <v>(Rp)</v>
          </cell>
        </row>
        <row r="60">
          <cell r="N60" t="str">
            <v>I</v>
          </cell>
          <cell r="P60" t="str">
            <v>PEKERJAAN PERSIAPAN</v>
          </cell>
          <cell r="U60">
            <v>2673591.7999999998</v>
          </cell>
        </row>
        <row r="61">
          <cell r="N61" t="str">
            <v>II</v>
          </cell>
          <cell r="P61" t="str">
            <v>PEKERJAAN GALIAN DAN TANAH</v>
          </cell>
          <cell r="U61">
            <v>1407119.6</v>
          </cell>
        </row>
        <row r="62">
          <cell r="N62" t="str">
            <v>III</v>
          </cell>
          <cell r="P62" t="str">
            <v>PEKERJAAN PASANGAN DAN BETON</v>
          </cell>
          <cell r="U62">
            <v>43371816.579999998</v>
          </cell>
        </row>
        <row r="63">
          <cell r="N63" t="str">
            <v>IV</v>
          </cell>
          <cell r="P63" t="str">
            <v>PEKERJAAN PAGAR/ PINTU  BESI</v>
          </cell>
          <cell r="U63">
            <v>831117.64</v>
          </cell>
        </row>
        <row r="64">
          <cell r="N64" t="str">
            <v>V</v>
          </cell>
          <cell r="P64" t="str">
            <v>PEKERJAAN / PENGECATAN</v>
          </cell>
          <cell r="U64">
            <v>3283742.3</v>
          </cell>
        </row>
        <row r="65">
          <cell r="N65" t="str">
            <v>VI</v>
          </cell>
          <cell r="P65" t="str">
            <v>PEKERJAAN PEMBUANGAN SISA PEKERJAAN</v>
          </cell>
          <cell r="U65">
            <v>200000</v>
          </cell>
        </row>
        <row r="66">
          <cell r="P66" t="str">
            <v>JUMLAH ( I  s/d.  VI)</v>
          </cell>
          <cell r="U66">
            <v>51767387.919999994</v>
          </cell>
        </row>
        <row r="67">
          <cell r="P67" t="str">
            <v>PPN 10%</v>
          </cell>
          <cell r="U67">
            <v>5176738.7919999994</v>
          </cell>
        </row>
        <row r="68">
          <cell r="P68" t="str">
            <v>TOTAL</v>
          </cell>
          <cell r="U68">
            <v>56944126.711999997</v>
          </cell>
        </row>
        <row r="69">
          <cell r="P69" t="str">
            <v>DIBULATKAN</v>
          </cell>
          <cell r="U69">
            <v>56944000</v>
          </cell>
        </row>
        <row r="71">
          <cell r="N71" t="str">
            <v>Terbilang</v>
          </cell>
          <cell r="O71" t="str">
            <v>:</v>
          </cell>
          <cell r="P71" t="str">
            <v>Lima Puluh Enam Juta Sembilan Ratus Empat Puluh Empat Ribu Rupiah</v>
          </cell>
        </row>
        <row r="74">
          <cell r="R74" t="str">
            <v>Bandar Lampung, .................2006</v>
          </cell>
        </row>
        <row r="75">
          <cell r="N75" t="str">
            <v>Disetujui</v>
          </cell>
        </row>
        <row r="76">
          <cell r="N76" t="str">
            <v>Pejabat Pembuat Komitmen/Pimpinan Kegiatan</v>
          </cell>
          <cell r="R76" t="str">
            <v>PANITIA PELELANGAN</v>
          </cell>
        </row>
        <row r="82">
          <cell r="N82" t="str">
            <v>A  Z  W  A  R,ST</v>
          </cell>
          <cell r="R82" t="str">
            <v>FAISOL MUCHTAR,ST</v>
          </cell>
        </row>
        <row r="83">
          <cell r="N83" t="str">
            <v>NIP.460020553</v>
          </cell>
          <cell r="R83" t="str">
            <v>NIP. 460021411</v>
          </cell>
        </row>
      </sheetData>
      <sheetData sheetId="11">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SMP Negeri 31 Bandar Lampung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229.92</v>
          </cell>
          <cell r="J13" t="str">
            <v>M2</v>
          </cell>
          <cell r="K13">
            <v>3560</v>
          </cell>
          <cell r="L13">
            <v>818515.2</v>
          </cell>
        </row>
        <row r="14">
          <cell r="B14">
            <v>2</v>
          </cell>
          <cell r="D14" t="str">
            <v>Pasangan Bouwplank</v>
          </cell>
          <cell r="H14" t="str">
            <v>SNI-T-01-1991.1.6</v>
          </cell>
          <cell r="I14">
            <v>135</v>
          </cell>
          <cell r="J14" t="str">
            <v>M1</v>
          </cell>
          <cell r="K14">
            <v>26077.06</v>
          </cell>
          <cell r="L14">
            <v>3520403.1</v>
          </cell>
        </row>
        <row r="15">
          <cell r="B15">
            <v>3</v>
          </cell>
          <cell r="D15" t="str">
            <v>Direksi Keet (Sewa)</v>
          </cell>
          <cell r="H15" t="str">
            <v>ls</v>
          </cell>
          <cell r="I15">
            <v>1</v>
          </cell>
          <cell r="J15" t="str">
            <v>Unit</v>
          </cell>
          <cell r="K15">
            <v>800000</v>
          </cell>
          <cell r="L15">
            <v>800000</v>
          </cell>
        </row>
        <row r="16">
          <cell r="B16">
            <v>4</v>
          </cell>
          <cell r="D16" t="str">
            <v>P3K</v>
          </cell>
          <cell r="H16" t="str">
            <v>ls</v>
          </cell>
          <cell r="I16">
            <v>1</v>
          </cell>
          <cell r="J16" t="str">
            <v>Unit</v>
          </cell>
          <cell r="K16">
            <v>100000</v>
          </cell>
          <cell r="L16">
            <v>100000</v>
          </cell>
        </row>
        <row r="17">
          <cell r="B17">
            <v>5</v>
          </cell>
          <cell r="D17" t="str">
            <v>Dokumentasi 0%, 25%, 50% dan 100%</v>
          </cell>
          <cell r="H17" t="str">
            <v>ls</v>
          </cell>
          <cell r="I17">
            <v>1</v>
          </cell>
          <cell r="J17" t="str">
            <v>Unit</v>
          </cell>
          <cell r="K17">
            <v>250000</v>
          </cell>
          <cell r="L17">
            <v>250000</v>
          </cell>
        </row>
        <row r="18">
          <cell r="B18">
            <v>6</v>
          </cell>
          <cell r="D18" t="str">
            <v>Papan Nama Proyek</v>
          </cell>
          <cell r="H18" t="str">
            <v>ls</v>
          </cell>
          <cell r="I18">
            <v>1</v>
          </cell>
          <cell r="J18" t="str">
            <v>Unit</v>
          </cell>
          <cell r="K18">
            <v>250000</v>
          </cell>
          <cell r="L18">
            <v>250000</v>
          </cell>
        </row>
        <row r="19">
          <cell r="D19" t="str">
            <v>SUB TOTAL  I</v>
          </cell>
          <cell r="L19">
            <v>5738918.2999999998</v>
          </cell>
        </row>
        <row r="20">
          <cell r="B20" t="str">
            <v>II</v>
          </cell>
          <cell r="D20" t="str">
            <v>PEKERJAAN PASANGAN PAGAR BETON PRECAST</v>
          </cell>
        </row>
        <row r="21">
          <cell r="B21">
            <v>1</v>
          </cell>
          <cell r="D21" t="str">
            <v>Pas. Pagar Beton Precast Lengkap h =2,00 m</v>
          </cell>
          <cell r="H21" t="str">
            <v>Supl.2d</v>
          </cell>
          <cell r="I21">
            <v>550.4</v>
          </cell>
          <cell r="J21" t="str">
            <v>M2</v>
          </cell>
          <cell r="K21">
            <v>122908.16</v>
          </cell>
          <cell r="L21">
            <v>67648651.260000005</v>
          </cell>
        </row>
        <row r="22">
          <cell r="B22">
            <v>2</v>
          </cell>
          <cell r="D22" t="str">
            <v>Pas. Kolom 25/25</v>
          </cell>
          <cell r="H22" t="str">
            <v>G.41+3/4 I.2(a)+1/2 F.8</v>
          </cell>
          <cell r="I22">
            <v>0.875</v>
          </cell>
          <cell r="J22" t="str">
            <v>M3</v>
          </cell>
          <cell r="K22">
            <v>2649475.14</v>
          </cell>
          <cell r="L22">
            <v>2318290.75</v>
          </cell>
        </row>
        <row r="23">
          <cell r="D23" t="str">
            <v>SUB TOTAL  II</v>
          </cell>
          <cell r="L23">
            <v>69966942.010000005</v>
          </cell>
        </row>
        <row r="24">
          <cell r="B24" t="str">
            <v>III</v>
          </cell>
          <cell r="D24" t="str">
            <v>PEKERJAAN PAGAR/ PINTU  BESI</v>
          </cell>
        </row>
        <row r="25">
          <cell r="B25">
            <v>1</v>
          </cell>
          <cell r="D25" t="str">
            <v>Pintu Besi Dorong</v>
          </cell>
          <cell r="H25" t="str">
            <v>Supl.BMPK.17</v>
          </cell>
          <cell r="I25">
            <v>6.75</v>
          </cell>
          <cell r="J25" t="str">
            <v>M2</v>
          </cell>
          <cell r="K25">
            <v>340533.33</v>
          </cell>
          <cell r="L25">
            <v>2298599.98</v>
          </cell>
        </row>
        <row r="26">
          <cell r="B26">
            <v>2</v>
          </cell>
          <cell r="D26" t="str">
            <v>Pasang Roda Pintu Dorong</v>
          </cell>
          <cell r="H26" t="str">
            <v>Ls</v>
          </cell>
          <cell r="I26">
            <v>2</v>
          </cell>
          <cell r="J26" t="str">
            <v>Bh</v>
          </cell>
          <cell r="K26">
            <v>30000</v>
          </cell>
          <cell r="L26">
            <v>60000</v>
          </cell>
        </row>
        <row r="27">
          <cell r="B27">
            <v>3</v>
          </cell>
          <cell r="D27" t="str">
            <v>Pasang Rell Pintu Dorong Lengkap</v>
          </cell>
          <cell r="H27" t="str">
            <v>Supl.BMPK.17C</v>
          </cell>
          <cell r="I27">
            <v>12</v>
          </cell>
          <cell r="J27" t="str">
            <v>M'</v>
          </cell>
          <cell r="K27">
            <v>77302.52</v>
          </cell>
          <cell r="L27">
            <v>927630.24</v>
          </cell>
        </row>
        <row r="28">
          <cell r="B28">
            <v>4</v>
          </cell>
          <cell r="D28" t="str">
            <v>Pasang Grendel Pintu Besi</v>
          </cell>
          <cell r="H28" t="str">
            <v>Ls</v>
          </cell>
          <cell r="I28">
            <v>1</v>
          </cell>
          <cell r="J28" t="str">
            <v>Set</v>
          </cell>
          <cell r="K28">
            <v>30000</v>
          </cell>
          <cell r="L28">
            <v>30000</v>
          </cell>
        </row>
        <row r="29">
          <cell r="D29" t="str">
            <v>SUB TOTAL  III</v>
          </cell>
          <cell r="L29">
            <v>3316230.2199999997</v>
          </cell>
        </row>
        <row r="30">
          <cell r="B30" t="str">
            <v>IV</v>
          </cell>
          <cell r="D30" t="str">
            <v>PEKERJAAN PEMBUANGAN SISA PEKERJAAN</v>
          </cell>
        </row>
        <row r="31">
          <cell r="B31">
            <v>1</v>
          </cell>
          <cell r="D31" t="str">
            <v>Pembuangan Sisa Pekerjaan</v>
          </cell>
          <cell r="H31" t="str">
            <v>Ls</v>
          </cell>
          <cell r="I31">
            <v>1</v>
          </cell>
          <cell r="J31" t="str">
            <v>Ls</v>
          </cell>
          <cell r="K31">
            <v>227500</v>
          </cell>
          <cell r="L31">
            <v>227500</v>
          </cell>
        </row>
        <row r="32">
          <cell r="D32" t="str">
            <v>SUB TOTAL  IV</v>
          </cell>
          <cell r="L32">
            <v>227500</v>
          </cell>
        </row>
        <row r="33">
          <cell r="D33" t="str">
            <v>JUMLAH</v>
          </cell>
          <cell r="L33">
            <v>79249590.530000001</v>
          </cell>
        </row>
        <row r="34">
          <cell r="D34" t="str">
            <v>PPN 10% x A</v>
          </cell>
          <cell r="L34">
            <v>7924959.0530000003</v>
          </cell>
        </row>
        <row r="35">
          <cell r="D35" t="str">
            <v>JUMLAH  (A+B)</v>
          </cell>
          <cell r="L35">
            <v>87174549.583000004</v>
          </cell>
        </row>
        <row r="36">
          <cell r="D36" t="str">
            <v>JUMLAH DIBULATKAN</v>
          </cell>
          <cell r="L36">
            <v>87174000</v>
          </cell>
        </row>
        <row r="37">
          <cell r="N37" t="str">
            <v>REKAPITULASI RENCANA ANGGARAN BIAYA</v>
          </cell>
        </row>
        <row r="38">
          <cell r="N38" t="str">
            <v>OWNER'S ESTIMATE</v>
          </cell>
        </row>
        <row r="40">
          <cell r="N40" t="str">
            <v>Kegiatan</v>
          </cell>
          <cell r="O40" t="str">
            <v>:</v>
          </cell>
          <cell r="P40" t="str">
            <v>Pembangunan / Pemagaran Gedung Kantor, Gedung Sekolah</v>
          </cell>
        </row>
        <row r="41">
          <cell r="N41" t="str">
            <v>Pekerjaan</v>
          </cell>
          <cell r="O41" t="str">
            <v>:</v>
          </cell>
          <cell r="P41" t="str">
            <v>Pemagaran SMP Negeri 31 Bandar Lampung</v>
          </cell>
        </row>
        <row r="42">
          <cell r="N42" t="str">
            <v>Lokasi</v>
          </cell>
          <cell r="O42" t="str">
            <v>:</v>
          </cell>
          <cell r="P42" t="str">
            <v>Kota Bandar Lampung</v>
          </cell>
        </row>
        <row r="43">
          <cell r="N43" t="str">
            <v>Tahun Anggaran</v>
          </cell>
          <cell r="O43" t="str">
            <v>:</v>
          </cell>
          <cell r="P43" t="str">
            <v>2006</v>
          </cell>
        </row>
        <row r="45">
          <cell r="N45" t="str">
            <v>NO.</v>
          </cell>
          <cell r="O45" t="str">
            <v>URAIAN  PEKERJAAN</v>
          </cell>
          <cell r="U45" t="str">
            <v>TOTAL</v>
          </cell>
        </row>
        <row r="46">
          <cell r="U46" t="str">
            <v>HARGA</v>
          </cell>
        </row>
        <row r="47">
          <cell r="U47" t="str">
            <v>(Rp)</v>
          </cell>
        </row>
        <row r="48">
          <cell r="N48" t="str">
            <v>I</v>
          </cell>
          <cell r="P48" t="str">
            <v>PEKERJAAN PERSIAPAN</v>
          </cell>
          <cell r="U48">
            <v>5738918.2999999998</v>
          </cell>
        </row>
        <row r="49">
          <cell r="N49" t="str">
            <v>II</v>
          </cell>
          <cell r="P49" t="str">
            <v>PEKERJAAN PASANGAN PAGAR BETON PRECAST</v>
          </cell>
          <cell r="U49">
            <v>69966942.010000005</v>
          </cell>
        </row>
        <row r="50">
          <cell r="N50" t="str">
            <v>III</v>
          </cell>
          <cell r="P50" t="str">
            <v>PEKERJAAN PAGAR/ PINTU  BESI</v>
          </cell>
          <cell r="U50">
            <v>3316230.2199999997</v>
          </cell>
        </row>
        <row r="51">
          <cell r="N51" t="str">
            <v>IV</v>
          </cell>
          <cell r="P51" t="str">
            <v>PEKERJAAN PEMBUANGAN SISA PEKERJAAN</v>
          </cell>
          <cell r="U51">
            <v>227500</v>
          </cell>
        </row>
        <row r="52">
          <cell r="P52" t="str">
            <v>JUMLAH ( I  s/d.  IV)</v>
          </cell>
          <cell r="U52">
            <v>79249590.530000001</v>
          </cell>
        </row>
        <row r="53">
          <cell r="P53" t="str">
            <v>PPN 10%</v>
          </cell>
          <cell r="U53">
            <v>7924959.0530000003</v>
          </cell>
        </row>
        <row r="54">
          <cell r="P54" t="str">
            <v>TOTAL</v>
          </cell>
          <cell r="U54">
            <v>87174549.583000004</v>
          </cell>
        </row>
        <row r="55">
          <cell r="P55" t="str">
            <v>DIBULATKAN</v>
          </cell>
          <cell r="U55">
            <v>87174000</v>
          </cell>
        </row>
        <row r="57">
          <cell r="N57" t="str">
            <v>Terbilang</v>
          </cell>
          <cell r="O57" t="str">
            <v>:</v>
          </cell>
          <cell r="P57" t="str">
            <v>Delapan Puluh Tujuh Juta Seratus Tujuh Puluh Empat Ribu Rupiah</v>
          </cell>
        </row>
        <row r="60">
          <cell r="R60" t="str">
            <v>Bandar Lampung, .................2006</v>
          </cell>
        </row>
        <row r="61">
          <cell r="N61" t="str">
            <v>Disetujui</v>
          </cell>
        </row>
        <row r="62">
          <cell r="N62" t="str">
            <v>Pejabat Pembuat Komitmen/Pimpinan Kegiatan</v>
          </cell>
          <cell r="R62" t="str">
            <v>PANITIA PELELANGAN</v>
          </cell>
        </row>
        <row r="68">
          <cell r="N68" t="str">
            <v>A  Z  W  A  R,ST</v>
          </cell>
          <cell r="R68" t="str">
            <v>FAISOL MUCHTAR,ST</v>
          </cell>
        </row>
        <row r="69">
          <cell r="N69" t="str">
            <v>NIP.460020553</v>
          </cell>
          <cell r="R69" t="str">
            <v>NIP. 460021411</v>
          </cell>
        </row>
      </sheetData>
      <sheetData sheetId="12">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SMP Negeri 4 Bandar Lampung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Pembongkaran Pagar Lama / Pas. Bata</v>
          </cell>
          <cell r="H13" t="str">
            <v>L.3</v>
          </cell>
          <cell r="I13">
            <v>10.795</v>
          </cell>
          <cell r="J13" t="str">
            <v>m3</v>
          </cell>
          <cell r="K13">
            <v>116400</v>
          </cell>
          <cell r="L13">
            <v>1256538</v>
          </cell>
        </row>
        <row r="14">
          <cell r="B14">
            <v>2</v>
          </cell>
          <cell r="D14" t="str">
            <v>Penebangan Pohon Beringin dan Pembuangan Tunggul</v>
          </cell>
          <cell r="H14" t="str">
            <v>Ls</v>
          </cell>
          <cell r="I14">
            <v>5</v>
          </cell>
          <cell r="J14" t="str">
            <v>Bh</v>
          </cell>
          <cell r="K14">
            <v>125000</v>
          </cell>
          <cell r="L14">
            <v>625000</v>
          </cell>
        </row>
        <row r="15">
          <cell r="B15">
            <v>2</v>
          </cell>
          <cell r="D15" t="str">
            <v>Pembersihan Lokasi</v>
          </cell>
          <cell r="H15" t="str">
            <v>SNI-T-01-1991.1.5</v>
          </cell>
          <cell r="I15">
            <v>76.12</v>
          </cell>
          <cell r="J15" t="str">
            <v>M2</v>
          </cell>
          <cell r="K15">
            <v>3560</v>
          </cell>
          <cell r="L15">
            <v>270987.2</v>
          </cell>
        </row>
        <row r="16">
          <cell r="B16">
            <v>3</v>
          </cell>
          <cell r="D16" t="str">
            <v>Pasangan Bouwplank</v>
          </cell>
          <cell r="H16" t="str">
            <v>SNI-T-01-1991.1.6</v>
          </cell>
          <cell r="I16">
            <v>34.6</v>
          </cell>
          <cell r="J16" t="str">
            <v>M1</v>
          </cell>
          <cell r="K16">
            <v>26077.06</v>
          </cell>
          <cell r="L16">
            <v>902266.28</v>
          </cell>
        </row>
        <row r="17">
          <cell r="B17">
            <v>4</v>
          </cell>
          <cell r="D17" t="str">
            <v>Direksi Keet (Sewa)</v>
          </cell>
          <cell r="H17" t="str">
            <v>ls</v>
          </cell>
          <cell r="I17">
            <v>1</v>
          </cell>
          <cell r="J17" t="str">
            <v>Unit</v>
          </cell>
          <cell r="K17">
            <v>800000</v>
          </cell>
          <cell r="L17">
            <v>800000</v>
          </cell>
        </row>
        <row r="18">
          <cell r="B18">
            <v>5</v>
          </cell>
          <cell r="D18" t="str">
            <v>P3K</v>
          </cell>
          <cell r="H18" t="str">
            <v>ls</v>
          </cell>
          <cell r="I18">
            <v>1</v>
          </cell>
          <cell r="J18" t="str">
            <v>Unit</v>
          </cell>
          <cell r="K18">
            <v>100000</v>
          </cell>
          <cell r="L18">
            <v>100000</v>
          </cell>
        </row>
        <row r="19">
          <cell r="B19">
            <v>6</v>
          </cell>
          <cell r="D19" t="str">
            <v>Dokumentasi 0%, 25%, 50% dan 100%</v>
          </cell>
          <cell r="H19" t="str">
            <v>ls</v>
          </cell>
          <cell r="I19">
            <v>1</v>
          </cell>
          <cell r="J19" t="str">
            <v>Unit</v>
          </cell>
          <cell r="K19">
            <v>250000</v>
          </cell>
          <cell r="L19">
            <v>250000</v>
          </cell>
        </row>
        <row r="20">
          <cell r="B20">
            <v>7</v>
          </cell>
          <cell r="D20" t="str">
            <v>Papan Nama Proyek</v>
          </cell>
          <cell r="H20" t="str">
            <v>ls</v>
          </cell>
          <cell r="I20">
            <v>1</v>
          </cell>
          <cell r="J20" t="str">
            <v>Unit</v>
          </cell>
          <cell r="K20">
            <v>250000</v>
          </cell>
          <cell r="L20">
            <v>250000</v>
          </cell>
        </row>
        <row r="21">
          <cell r="D21" t="str">
            <v>SUB TOTAL  I</v>
          </cell>
          <cell r="L21">
            <v>4454791.4800000004</v>
          </cell>
        </row>
        <row r="22">
          <cell r="B22" t="str">
            <v>II</v>
          </cell>
          <cell r="D22" t="str">
            <v>PEKERJAAN GALIAN DAN TANAH</v>
          </cell>
        </row>
        <row r="23">
          <cell r="B23">
            <v>1</v>
          </cell>
          <cell r="D23" t="str">
            <v>Pek. Galian tanah lubang pondasi</v>
          </cell>
          <cell r="H23" t="str">
            <v>A.1</v>
          </cell>
          <cell r="I23">
            <v>38.753</v>
          </cell>
          <cell r="J23" t="str">
            <v>M3</v>
          </cell>
          <cell r="K23">
            <v>19775</v>
          </cell>
          <cell r="L23">
            <v>766340.58</v>
          </cell>
        </row>
        <row r="24">
          <cell r="B24">
            <v>2</v>
          </cell>
          <cell r="D24" t="str">
            <v>Pek. Urugan tanah sisi pondasi</v>
          </cell>
          <cell r="H24" t="str">
            <v>A.16</v>
          </cell>
          <cell r="I24">
            <v>9.6880000000000006</v>
          </cell>
          <cell r="J24" t="str">
            <v>M3</v>
          </cell>
          <cell r="K24">
            <v>6660</v>
          </cell>
          <cell r="L24">
            <v>64522.080000000002</v>
          </cell>
        </row>
        <row r="25">
          <cell r="B25">
            <v>3</v>
          </cell>
          <cell r="D25" t="str">
            <v>Pek. Urugan pasir di bawah pondasi t= 5 Cm</v>
          </cell>
          <cell r="H25" t="str">
            <v>A.18</v>
          </cell>
          <cell r="I25">
            <v>0.93799999999999994</v>
          </cell>
          <cell r="J25" t="str">
            <v>M3</v>
          </cell>
          <cell r="K25">
            <v>146691.20000000001</v>
          </cell>
          <cell r="L25">
            <v>137596.35</v>
          </cell>
        </row>
        <row r="26">
          <cell r="D26" t="str">
            <v>SUB TOTAL  II</v>
          </cell>
          <cell r="L26">
            <v>968459.00999999989</v>
          </cell>
        </row>
        <row r="27">
          <cell r="B27" t="str">
            <v>III</v>
          </cell>
          <cell r="D27" t="str">
            <v>PEKERJAAN PASANGAN DAN BETON</v>
          </cell>
        </row>
        <row r="28">
          <cell r="B28">
            <v>1</v>
          </cell>
          <cell r="D28" t="str">
            <v>Pas. Pondasi Batu Belah hitam adk. 1 : 4</v>
          </cell>
          <cell r="H28" t="str">
            <v>G.32h+G.26(a)</v>
          </cell>
          <cell r="I28">
            <v>24.375</v>
          </cell>
          <cell r="J28" t="str">
            <v>M3</v>
          </cell>
          <cell r="K28">
            <v>527127.02</v>
          </cell>
          <cell r="L28">
            <v>12848721.109999999</v>
          </cell>
        </row>
        <row r="29">
          <cell r="B29">
            <v>2</v>
          </cell>
          <cell r="D29" t="str">
            <v>Pas. Talud Batu Belah hitam adk. 1 : 4</v>
          </cell>
          <cell r="H29" t="str">
            <v>G.32h+G.26(a)</v>
          </cell>
          <cell r="I29">
            <v>1.46</v>
          </cell>
          <cell r="J29" t="str">
            <v>M3</v>
          </cell>
          <cell r="K29">
            <v>527127.02</v>
          </cell>
          <cell r="L29">
            <v>769605.45</v>
          </cell>
        </row>
        <row r="30">
          <cell r="B30">
            <v>3</v>
          </cell>
          <cell r="D30" t="str">
            <v>Pas. Sloof 15/20</v>
          </cell>
          <cell r="H30" t="str">
            <v>G.41+3/4 I.2(a)+1/2 F.8</v>
          </cell>
          <cell r="I30">
            <v>2.0760000000000001</v>
          </cell>
          <cell r="J30" t="str">
            <v>M3</v>
          </cell>
          <cell r="K30">
            <v>2649475.14</v>
          </cell>
          <cell r="L30">
            <v>5500310.3899999997</v>
          </cell>
        </row>
        <row r="31">
          <cell r="B31">
            <v>4</v>
          </cell>
          <cell r="D31" t="str">
            <v>Ring Balk 15/20</v>
          </cell>
          <cell r="H31" t="str">
            <v>G.41+3/4 I.2(a)+1/2 F.8</v>
          </cell>
          <cell r="I31">
            <v>2.0760000000000001</v>
          </cell>
          <cell r="J31" t="str">
            <v>M3</v>
          </cell>
          <cell r="K31">
            <v>2649475.14</v>
          </cell>
          <cell r="L31">
            <v>5500310.3899999997</v>
          </cell>
        </row>
        <row r="32">
          <cell r="B32">
            <v>5</v>
          </cell>
          <cell r="D32" t="str">
            <v>Pas. Kolom 25/25</v>
          </cell>
          <cell r="H32" t="str">
            <v>G.41+3/4 I.2(a)+1/2 F.8</v>
          </cell>
          <cell r="I32">
            <v>2.875</v>
          </cell>
          <cell r="J32" t="str">
            <v>M3</v>
          </cell>
          <cell r="K32">
            <v>2649475.14</v>
          </cell>
          <cell r="L32">
            <v>7617241.0300000003</v>
          </cell>
        </row>
        <row r="33">
          <cell r="B33">
            <v>6</v>
          </cell>
          <cell r="D33" t="str">
            <v>Pas. Dinding Bata adk 1:4</v>
          </cell>
          <cell r="H33" t="str">
            <v>G.33h+G.32a</v>
          </cell>
          <cell r="I33">
            <v>7.827</v>
          </cell>
          <cell r="J33" t="str">
            <v>M3</v>
          </cell>
          <cell r="K33">
            <v>383258.81</v>
          </cell>
          <cell r="L33">
            <v>2999766.71</v>
          </cell>
        </row>
        <row r="34">
          <cell r="B34">
            <v>7</v>
          </cell>
          <cell r="D34" t="str">
            <v>Plesteran Dinding adk 1: 4</v>
          </cell>
          <cell r="H34" t="str">
            <v>G.50q+G.48</v>
          </cell>
          <cell r="I34">
            <v>156.54499999999999</v>
          </cell>
          <cell r="J34" t="str">
            <v>M2</v>
          </cell>
          <cell r="K34">
            <v>19133.61</v>
          </cell>
          <cell r="L34">
            <v>2995270.98</v>
          </cell>
        </row>
        <row r="35">
          <cell r="B35">
            <v>8</v>
          </cell>
          <cell r="D35" t="str">
            <v>Pasang Kolom Profil Bulat L=2.5 m</v>
          </cell>
          <cell r="H35" t="str">
            <v>Ls</v>
          </cell>
          <cell r="I35">
            <v>2</v>
          </cell>
          <cell r="J35" t="str">
            <v>Bh</v>
          </cell>
          <cell r="K35">
            <v>30000</v>
          </cell>
          <cell r="L35">
            <v>60000</v>
          </cell>
        </row>
        <row r="36">
          <cell r="D36" t="str">
            <v>SUB TOTAL  III</v>
          </cell>
          <cell r="L36">
            <v>38291226.059999995</v>
          </cell>
        </row>
        <row r="37">
          <cell r="B37" t="str">
            <v>IV</v>
          </cell>
          <cell r="D37" t="str">
            <v>PEKERJAAN PAGAR/ PINTU  BESI</v>
          </cell>
        </row>
        <row r="38">
          <cell r="B38">
            <v>1</v>
          </cell>
          <cell r="D38" t="str">
            <v>Pintu Besi Dorong</v>
          </cell>
          <cell r="H38" t="str">
            <v>Supl.BMPK.17</v>
          </cell>
          <cell r="I38">
            <v>9.9</v>
          </cell>
          <cell r="J38" t="str">
            <v>M2</v>
          </cell>
          <cell r="K38">
            <v>340533.33</v>
          </cell>
          <cell r="L38">
            <v>3371279.97</v>
          </cell>
        </row>
        <row r="39">
          <cell r="B39">
            <v>2</v>
          </cell>
          <cell r="D39" t="str">
            <v>Pasang Roda Pintu Dorong</v>
          </cell>
          <cell r="H39" t="str">
            <v>Ls</v>
          </cell>
          <cell r="I39">
            <v>6</v>
          </cell>
          <cell r="J39" t="str">
            <v>Bh</v>
          </cell>
          <cell r="K39">
            <v>30000</v>
          </cell>
          <cell r="L39">
            <v>180000</v>
          </cell>
        </row>
        <row r="40">
          <cell r="B40">
            <v>3</v>
          </cell>
          <cell r="D40" t="str">
            <v>Pasang Rell Pintu Dorong Lengkap</v>
          </cell>
          <cell r="H40" t="str">
            <v>Supl.BMPK.17C</v>
          </cell>
          <cell r="I40">
            <v>20</v>
          </cell>
          <cell r="J40" t="str">
            <v>M'</v>
          </cell>
          <cell r="K40">
            <v>77302.52</v>
          </cell>
          <cell r="L40">
            <v>1546050.4</v>
          </cell>
        </row>
        <row r="41">
          <cell r="B41">
            <v>4</v>
          </cell>
          <cell r="D41" t="str">
            <v>Pasang Grendel Pintu Besi</v>
          </cell>
          <cell r="H41" t="str">
            <v>Ls</v>
          </cell>
          <cell r="I41">
            <v>1</v>
          </cell>
          <cell r="J41" t="str">
            <v>Set</v>
          </cell>
          <cell r="K41">
            <v>30000</v>
          </cell>
          <cell r="L41">
            <v>30000</v>
          </cell>
        </row>
        <row r="42">
          <cell r="D42" t="str">
            <v>SUB TOTAL  IV</v>
          </cell>
          <cell r="L42">
            <v>5127330.37</v>
          </cell>
        </row>
        <row r="43">
          <cell r="B43" t="str">
            <v>V</v>
          </cell>
          <cell r="D43" t="str">
            <v>PEKERJAAN PEMBUANGAN SISA PEKERJAAN</v>
          </cell>
        </row>
        <row r="44">
          <cell r="B44">
            <v>1</v>
          </cell>
          <cell r="D44" t="str">
            <v>Pembuangan Sisa Pekerjaan</v>
          </cell>
          <cell r="H44" t="str">
            <v>Ls</v>
          </cell>
          <cell r="I44">
            <v>1</v>
          </cell>
          <cell r="J44" t="str">
            <v>Ls</v>
          </cell>
          <cell r="K44">
            <v>200000</v>
          </cell>
          <cell r="L44">
            <v>200000</v>
          </cell>
        </row>
        <row r="45">
          <cell r="D45" t="str">
            <v>SUB TOTAL  V</v>
          </cell>
          <cell r="L45">
            <v>200000</v>
          </cell>
        </row>
        <row r="46">
          <cell r="D46" t="str">
            <v>JUMLAH</v>
          </cell>
          <cell r="L46">
            <v>49041806.920000002</v>
          </cell>
        </row>
        <row r="47">
          <cell r="D47" t="str">
            <v>PPN 10% X A</v>
          </cell>
          <cell r="L47">
            <v>4904180.6920000007</v>
          </cell>
        </row>
        <row r="48">
          <cell r="D48" t="str">
            <v>JUMLAH  (A+B)</v>
          </cell>
          <cell r="L48">
            <v>53945987.612000003</v>
          </cell>
        </row>
        <row r="49">
          <cell r="D49" t="str">
            <v>JUMLAH DIBULATKAN</v>
          </cell>
          <cell r="L49">
            <v>53945000</v>
          </cell>
        </row>
        <row r="50">
          <cell r="N50" t="str">
            <v>REKAPITULASI RENCANA ANGGARAN BIAYA</v>
          </cell>
        </row>
        <row r="51">
          <cell r="N51" t="str">
            <v>OWNER'S ESTIMATE</v>
          </cell>
        </row>
        <row r="53">
          <cell r="N53" t="str">
            <v>Kegiatan</v>
          </cell>
          <cell r="O53" t="str">
            <v>:</v>
          </cell>
          <cell r="P53" t="str">
            <v>Pembangunan / Pemagaran Gedung Kantor, Gedung Sekolah</v>
          </cell>
        </row>
        <row r="54">
          <cell r="N54" t="str">
            <v>Pekerjaan</v>
          </cell>
          <cell r="O54" t="str">
            <v>:</v>
          </cell>
          <cell r="P54" t="str">
            <v>Pemagaran SMP Negeri 4 Bandar Lampung</v>
          </cell>
        </row>
        <row r="55">
          <cell r="N55" t="str">
            <v>Lokasi</v>
          </cell>
          <cell r="O55" t="str">
            <v>:</v>
          </cell>
          <cell r="P55" t="str">
            <v>Kota Bandar Lampung</v>
          </cell>
        </row>
        <row r="56">
          <cell r="N56" t="str">
            <v>Tahun Anggaran</v>
          </cell>
          <cell r="O56" t="str">
            <v>:</v>
          </cell>
          <cell r="P56" t="str">
            <v>2006</v>
          </cell>
        </row>
        <row r="58">
          <cell r="N58" t="str">
            <v>NO.</v>
          </cell>
          <cell r="O58" t="str">
            <v>URAIAN  PEKERJAAN</v>
          </cell>
          <cell r="U58" t="str">
            <v>TOTAL</v>
          </cell>
        </row>
        <row r="59">
          <cell r="U59" t="str">
            <v>HARGA</v>
          </cell>
        </row>
        <row r="60">
          <cell r="U60" t="str">
            <v>(Rp)</v>
          </cell>
        </row>
        <row r="61">
          <cell r="N61" t="str">
            <v>I</v>
          </cell>
          <cell r="P61" t="str">
            <v>PEKERJAAN PERSIAPAN</v>
          </cell>
          <cell r="U61">
            <v>4454791.4800000004</v>
          </cell>
        </row>
        <row r="62">
          <cell r="N62" t="str">
            <v>II</v>
          </cell>
          <cell r="P62" t="str">
            <v>PEKERJAAN GALIAN DAN TANAH</v>
          </cell>
          <cell r="U62">
            <v>968459.00999999989</v>
          </cell>
        </row>
        <row r="63">
          <cell r="N63" t="str">
            <v>III</v>
          </cell>
          <cell r="P63" t="str">
            <v>PEKERJAAN PASANGAN DAN BETON</v>
          </cell>
          <cell r="U63">
            <v>38291226.059999995</v>
          </cell>
        </row>
        <row r="64">
          <cell r="N64" t="str">
            <v>IV</v>
          </cell>
          <cell r="P64" t="str">
            <v>PEKERJAAN PAGAR/ PINTU  BESI</v>
          </cell>
          <cell r="U64">
            <v>5127330.37</v>
          </cell>
        </row>
        <row r="65">
          <cell r="N65" t="str">
            <v>V</v>
          </cell>
          <cell r="P65" t="str">
            <v>PEKERJAAN PEMBUANGAN SISA PEKERJAAN</v>
          </cell>
          <cell r="U65">
            <v>200000</v>
          </cell>
        </row>
        <row r="66">
          <cell r="P66" t="str">
            <v>JUMLAH ( I  s/d.  V)</v>
          </cell>
          <cell r="U66">
            <v>49041806.919999994</v>
          </cell>
        </row>
        <row r="67">
          <cell r="P67" t="str">
            <v>PPN 10%</v>
          </cell>
          <cell r="U67">
            <v>4904180.6919999998</v>
          </cell>
        </row>
        <row r="68">
          <cell r="P68" t="str">
            <v>TOTAL</v>
          </cell>
          <cell r="U68">
            <v>53945987.611999996</v>
          </cell>
        </row>
        <row r="69">
          <cell r="P69" t="str">
            <v>DIBULATKAN</v>
          </cell>
          <cell r="U69">
            <v>53945000</v>
          </cell>
        </row>
        <row r="71">
          <cell r="N71" t="str">
            <v>Terbilang</v>
          </cell>
          <cell r="O71" t="str">
            <v>:</v>
          </cell>
          <cell r="P71" t="str">
            <v>Lima Puluh Tiga Juta Sembilan Ratus Empat Puluh Lima Ribu Rupiah</v>
          </cell>
        </row>
        <row r="74">
          <cell r="R74" t="str">
            <v>Bandar Lampung, .................2006</v>
          </cell>
        </row>
        <row r="75">
          <cell r="N75" t="str">
            <v>Disetujui</v>
          </cell>
        </row>
        <row r="76">
          <cell r="N76" t="str">
            <v>Pejabat Pembuat Komitmen/Pimpinan Kegiatan</v>
          </cell>
          <cell r="R76" t="str">
            <v>PANITIA PELELANGAN</v>
          </cell>
        </row>
        <row r="82">
          <cell r="N82" t="str">
            <v>A  Z  W  A  R,ST</v>
          </cell>
          <cell r="R82" t="str">
            <v>FAISOL MUCHTAR,ST</v>
          </cell>
        </row>
        <row r="83">
          <cell r="N83" t="str">
            <v>NIP.460020553</v>
          </cell>
          <cell r="R83" t="str">
            <v>NIP. 460021411</v>
          </cell>
        </row>
      </sheetData>
      <sheetData sheetId="13"/>
      <sheetData sheetId="14">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SMA Negeri 14 Bandar Lampung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202.416</v>
          </cell>
          <cell r="J13" t="str">
            <v>M2</v>
          </cell>
          <cell r="K13">
            <v>3560</v>
          </cell>
          <cell r="L13">
            <v>720600.96</v>
          </cell>
        </row>
        <row r="14">
          <cell r="B14">
            <v>2</v>
          </cell>
          <cell r="D14" t="str">
            <v>Pasangan Bouwplank</v>
          </cell>
          <cell r="H14" t="str">
            <v>SNI-T-01-1991.1.6</v>
          </cell>
          <cell r="I14">
            <v>50</v>
          </cell>
          <cell r="J14" t="str">
            <v>M1</v>
          </cell>
          <cell r="K14">
            <v>26077.06</v>
          </cell>
          <cell r="L14">
            <v>1303853</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2024453.96</v>
          </cell>
        </row>
        <row r="20">
          <cell r="B20" t="str">
            <v>II</v>
          </cell>
          <cell r="D20" t="str">
            <v>PEKERJAAN GALIAN DAN TANAH</v>
          </cell>
        </row>
        <row r="21">
          <cell r="B21">
            <v>1</v>
          </cell>
          <cell r="D21" t="str">
            <v>Pek. Galian tanah lubang pondasi</v>
          </cell>
          <cell r="H21" t="str">
            <v>A.1</v>
          </cell>
          <cell r="I21">
            <v>50.603999999999999</v>
          </cell>
          <cell r="J21" t="str">
            <v>M3</v>
          </cell>
          <cell r="K21">
            <v>19775</v>
          </cell>
          <cell r="L21">
            <v>1000694.1</v>
          </cell>
        </row>
        <row r="22">
          <cell r="B22">
            <v>2</v>
          </cell>
          <cell r="D22" t="str">
            <v>Pek. Urugan tanah sisi pondasi</v>
          </cell>
          <cell r="H22" t="str">
            <v>A.16</v>
          </cell>
          <cell r="I22">
            <v>12.651</v>
          </cell>
          <cell r="J22" t="str">
            <v>M3</v>
          </cell>
          <cell r="K22">
            <v>6660</v>
          </cell>
          <cell r="L22">
            <v>84255.66</v>
          </cell>
        </row>
        <row r="23">
          <cell r="B23">
            <v>3</v>
          </cell>
          <cell r="D23" t="str">
            <v>Pek. Urugan pasir di bawah pondasi t= 5 Cm</v>
          </cell>
          <cell r="H23" t="str">
            <v>A.18</v>
          </cell>
          <cell r="I23">
            <v>4.2169999999999996</v>
          </cell>
          <cell r="J23" t="str">
            <v>M3</v>
          </cell>
          <cell r="K23">
            <v>146691.20000000001</v>
          </cell>
          <cell r="L23">
            <v>618596.79</v>
          </cell>
        </row>
        <row r="24">
          <cell r="D24" t="str">
            <v>SUB TOTAL  II</v>
          </cell>
          <cell r="L24">
            <v>1703546.55</v>
          </cell>
        </row>
        <row r="25">
          <cell r="B25" t="str">
            <v>III</v>
          </cell>
          <cell r="D25" t="str">
            <v>PEKERJAAN PASANGAN DAN BETON</v>
          </cell>
        </row>
        <row r="26">
          <cell r="B26">
            <v>1</v>
          </cell>
          <cell r="D26" t="str">
            <v>Pas. Pondasi Batu Belah hitam adk. 1 : 4</v>
          </cell>
          <cell r="H26" t="str">
            <v>G.32h+G.26(a)</v>
          </cell>
          <cell r="I26">
            <v>42.17</v>
          </cell>
          <cell r="J26" t="str">
            <v>M3</v>
          </cell>
          <cell r="K26">
            <v>527127.02</v>
          </cell>
          <cell r="L26">
            <v>22228946.43</v>
          </cell>
        </row>
        <row r="27">
          <cell r="B27">
            <v>2</v>
          </cell>
          <cell r="D27" t="str">
            <v>Pas. Sloof 12/25</v>
          </cell>
          <cell r="H27" t="str">
            <v>G.41+3/4 I.2(a)+1/2 F.8</v>
          </cell>
          <cell r="I27">
            <v>5.0599999999999996</v>
          </cell>
          <cell r="J27" t="str">
            <v>M3</v>
          </cell>
          <cell r="K27">
            <v>2649475.14</v>
          </cell>
          <cell r="L27">
            <v>13406344.210000001</v>
          </cell>
        </row>
        <row r="28">
          <cell r="B28">
            <v>3</v>
          </cell>
          <cell r="D28" t="str">
            <v>Pas. Kolom Praktis12/12 (tiap 3 M)</v>
          </cell>
          <cell r="H28" t="str">
            <v>G.41+3/4 I.2(a)+1/2 F.8</v>
          </cell>
          <cell r="I28">
            <v>1.145</v>
          </cell>
          <cell r="J28" t="str">
            <v>M3</v>
          </cell>
          <cell r="K28">
            <v>2649475.14</v>
          </cell>
          <cell r="L28">
            <v>3033649.04</v>
          </cell>
        </row>
        <row r="29">
          <cell r="B29">
            <v>4</v>
          </cell>
          <cell r="D29" t="str">
            <v>Pas. Kolom 25/25</v>
          </cell>
          <cell r="H29" t="str">
            <v>G.41+3/4 I.2(a)+1/2 F.8</v>
          </cell>
          <cell r="I29">
            <v>0.56299999999999994</v>
          </cell>
          <cell r="J29" t="str">
            <v>M3</v>
          </cell>
          <cell r="K29">
            <v>2649475.14</v>
          </cell>
          <cell r="L29">
            <v>1491654.5</v>
          </cell>
        </row>
        <row r="30">
          <cell r="B30">
            <v>5</v>
          </cell>
          <cell r="D30" t="str">
            <v>Pas. Dinding Bata adk 1:4</v>
          </cell>
          <cell r="H30" t="str">
            <v>G.33h+G.32a</v>
          </cell>
          <cell r="I30">
            <v>20.895</v>
          </cell>
          <cell r="J30" t="str">
            <v>M3</v>
          </cell>
          <cell r="K30">
            <v>383258.81</v>
          </cell>
          <cell r="L30">
            <v>8008192.8300000001</v>
          </cell>
        </row>
        <row r="31">
          <cell r="B31">
            <v>6</v>
          </cell>
          <cell r="D31" t="str">
            <v>Plesteran Dinding adk 1: 4</v>
          </cell>
          <cell r="H31" t="str">
            <v>G.50q+G.48</v>
          </cell>
          <cell r="I31">
            <v>468.536</v>
          </cell>
          <cell r="J31" t="str">
            <v>M2</v>
          </cell>
          <cell r="K31">
            <v>19133.61</v>
          </cell>
          <cell r="L31">
            <v>8964785.0899999999</v>
          </cell>
        </row>
        <row r="32">
          <cell r="D32" t="str">
            <v>SUB TOTAL  III</v>
          </cell>
          <cell r="L32">
            <v>57133572.099999994</v>
          </cell>
        </row>
        <row r="33">
          <cell r="B33" t="str">
            <v>IV</v>
          </cell>
          <cell r="D33" t="str">
            <v>PEKERJAAN PAGAR/ PINTU  BESI</v>
          </cell>
        </row>
        <row r="34">
          <cell r="B34">
            <v>1</v>
          </cell>
          <cell r="D34" t="str">
            <v>Pagar BRC Lengkap h=1.20</v>
          </cell>
          <cell r="H34" t="str">
            <v>Supl.BMPK.17A</v>
          </cell>
          <cell r="I34">
            <v>4.92</v>
          </cell>
          <cell r="J34" t="str">
            <v>M2</v>
          </cell>
          <cell r="K34">
            <v>249511.5</v>
          </cell>
          <cell r="L34">
            <v>1227596.58</v>
          </cell>
        </row>
        <row r="35">
          <cell r="D35" t="str">
            <v>SUB TOTAL  IV</v>
          </cell>
          <cell r="L35">
            <v>1227596.58</v>
          </cell>
        </row>
        <row r="36">
          <cell r="B36" t="str">
            <v>V</v>
          </cell>
          <cell r="D36" t="str">
            <v>PEKERJAAN PEMBUANGAN SISA PEKERJAAN</v>
          </cell>
        </row>
        <row r="37">
          <cell r="B37">
            <v>1</v>
          </cell>
          <cell r="D37" t="str">
            <v>Pembuangan Sisa Pekerjaan</v>
          </cell>
          <cell r="H37" t="str">
            <v>Ls</v>
          </cell>
          <cell r="I37">
            <v>1</v>
          </cell>
          <cell r="J37" t="str">
            <v>Ls</v>
          </cell>
          <cell r="L37">
            <v>0</v>
          </cell>
        </row>
        <row r="38">
          <cell r="D38" t="str">
            <v>SUB TOTAL  V</v>
          </cell>
          <cell r="L38">
            <v>0</v>
          </cell>
        </row>
        <row r="39">
          <cell r="D39" t="str">
            <v>JUMLAH</v>
          </cell>
          <cell r="L39">
            <v>62089169.18999999</v>
          </cell>
        </row>
        <row r="40">
          <cell r="D40" t="str">
            <v>PPN (10% X A)</v>
          </cell>
          <cell r="L40">
            <v>6208916.9189999998</v>
          </cell>
        </row>
        <row r="41">
          <cell r="D41" t="str">
            <v>JUMLAH  (A+B)</v>
          </cell>
          <cell r="L41">
            <v>68298086.108999997</v>
          </cell>
        </row>
        <row r="42">
          <cell r="D42" t="str">
            <v>JUMLAH DIBULATKAN</v>
          </cell>
          <cell r="L42">
            <v>68298000</v>
          </cell>
        </row>
        <row r="43">
          <cell r="N43" t="str">
            <v>REKAPITULASI RENCANA ANGGARAN BIAYA</v>
          </cell>
        </row>
        <row r="44">
          <cell r="N44" t="str">
            <v>OWNER'S ESTIMATE</v>
          </cell>
        </row>
        <row r="46">
          <cell r="N46" t="str">
            <v>Kegiatan</v>
          </cell>
          <cell r="O46" t="str">
            <v>:</v>
          </cell>
          <cell r="P46" t="str">
            <v>Pembangunan / Pemagaran Gedung Kantor, Gedung Sekolah</v>
          </cell>
        </row>
        <row r="47">
          <cell r="N47" t="str">
            <v>Pekerjaan</v>
          </cell>
          <cell r="O47" t="str">
            <v>:</v>
          </cell>
          <cell r="P47" t="str">
            <v>Pemagaran SMA Negeri 14 Bandar Lampung</v>
          </cell>
        </row>
        <row r="48">
          <cell r="N48" t="str">
            <v>Lokasi</v>
          </cell>
          <cell r="O48" t="str">
            <v>:</v>
          </cell>
          <cell r="P48" t="str">
            <v>Kota Bandar Lampung</v>
          </cell>
        </row>
        <row r="49">
          <cell r="N49" t="str">
            <v>Tahun Anggaran</v>
          </cell>
          <cell r="O49" t="str">
            <v>:</v>
          </cell>
          <cell r="P49" t="str">
            <v>2006</v>
          </cell>
        </row>
        <row r="51">
          <cell r="N51" t="str">
            <v>NO.</v>
          </cell>
          <cell r="O51" t="str">
            <v>URAIAN  PEKERJAAN</v>
          </cell>
          <cell r="U51" t="str">
            <v>TOTAL</v>
          </cell>
        </row>
        <row r="52">
          <cell r="U52" t="str">
            <v>HARGA</v>
          </cell>
        </row>
        <row r="53">
          <cell r="U53" t="str">
            <v>(Rp)</v>
          </cell>
        </row>
        <row r="54">
          <cell r="N54" t="str">
            <v>I</v>
          </cell>
          <cell r="P54" t="str">
            <v>PEKERJAAN PERSIAPAN</v>
          </cell>
          <cell r="U54">
            <v>2024453.96</v>
          </cell>
        </row>
        <row r="55">
          <cell r="N55" t="str">
            <v>II</v>
          </cell>
          <cell r="P55" t="str">
            <v>PEKERJAAN GALIAN DAN TANAH</v>
          </cell>
          <cell r="U55">
            <v>1703546.55</v>
          </cell>
        </row>
        <row r="56">
          <cell r="N56" t="str">
            <v>III</v>
          </cell>
          <cell r="P56" t="str">
            <v>PEKERJAAN PASANGAN DAN BETON</v>
          </cell>
          <cell r="U56">
            <v>57133572.099999994</v>
          </cell>
        </row>
        <row r="57">
          <cell r="N57" t="str">
            <v>IV</v>
          </cell>
          <cell r="P57" t="str">
            <v>PEKERJAAN PAGAR/ PINTU  BESI</v>
          </cell>
          <cell r="U57">
            <v>1227596.58</v>
          </cell>
        </row>
        <row r="58">
          <cell r="N58" t="str">
            <v>V</v>
          </cell>
          <cell r="P58" t="str">
            <v>PEKERJAAN PEMBUANGAN SISA PEKERJAAN</v>
          </cell>
          <cell r="U58">
            <v>0</v>
          </cell>
        </row>
        <row r="59">
          <cell r="P59" t="str">
            <v>JUMLAH ( I  s/d.  V)</v>
          </cell>
          <cell r="U59">
            <v>62089169.18999999</v>
          </cell>
        </row>
        <row r="60">
          <cell r="P60" t="str">
            <v>PPN 10%</v>
          </cell>
          <cell r="U60">
            <v>6208916.9189999998</v>
          </cell>
        </row>
        <row r="61">
          <cell r="P61" t="str">
            <v>TOTAL</v>
          </cell>
          <cell r="U61">
            <v>68298086.108999997</v>
          </cell>
        </row>
        <row r="62">
          <cell r="P62" t="str">
            <v>DIBULATKAN</v>
          </cell>
          <cell r="U62">
            <v>68298000</v>
          </cell>
        </row>
        <row r="64">
          <cell r="N64" t="str">
            <v>Terbilang</v>
          </cell>
          <cell r="O64" t="str">
            <v>:</v>
          </cell>
          <cell r="P64" t="str">
            <v>Enam Puluh Delapan Juta Dua Ratus Sembilan Puluh Delapan Ribu Rupiah</v>
          </cell>
        </row>
        <row r="67">
          <cell r="R67" t="str">
            <v>Bandar Lampung, .................2006</v>
          </cell>
        </row>
        <row r="68">
          <cell r="N68" t="str">
            <v>Disetujui</v>
          </cell>
        </row>
        <row r="69">
          <cell r="N69" t="str">
            <v>Pejabat Pembuat Komitmen/Pimpinan Kegiatan</v>
          </cell>
          <cell r="R69" t="str">
            <v>PANITIA PELELANGAN</v>
          </cell>
        </row>
        <row r="75">
          <cell r="N75" t="str">
            <v>A  Z  W  A  R,ST</v>
          </cell>
          <cell r="R75" t="str">
            <v>FAISOL MUCHTAR,ST</v>
          </cell>
        </row>
        <row r="76">
          <cell r="N76" t="str">
            <v>NIP.460020553</v>
          </cell>
          <cell r="R76" t="str">
            <v>NIP. 460021411</v>
          </cell>
        </row>
      </sheetData>
      <sheetData sheetId="15">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Kejaksaan Negeri Bandar Lampung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84</v>
          </cell>
          <cell r="J13" t="str">
            <v>M2</v>
          </cell>
          <cell r="K13">
            <v>3560</v>
          </cell>
          <cell r="L13">
            <v>299040</v>
          </cell>
        </row>
        <row r="14">
          <cell r="B14">
            <v>2</v>
          </cell>
          <cell r="D14" t="str">
            <v>Pasangan Bouwplank</v>
          </cell>
          <cell r="H14" t="str">
            <v>SNI-T-01-1991.1.6</v>
          </cell>
          <cell r="I14">
            <v>70</v>
          </cell>
          <cell r="J14" t="str">
            <v>M1</v>
          </cell>
          <cell r="K14">
            <v>26077.06</v>
          </cell>
          <cell r="L14">
            <v>1825394.2</v>
          </cell>
        </row>
        <row r="15">
          <cell r="B15">
            <v>3</v>
          </cell>
          <cell r="D15" t="str">
            <v>Pengangkutan Material ke lokasi pekerjaan</v>
          </cell>
          <cell r="H15" t="str">
            <v>ls</v>
          </cell>
          <cell r="I15">
            <v>1</v>
          </cell>
          <cell r="J15" t="str">
            <v>Ls</v>
          </cell>
          <cell r="K15">
            <v>1500000</v>
          </cell>
          <cell r="L15">
            <v>1500000</v>
          </cell>
        </row>
        <row r="16">
          <cell r="B16">
            <v>4</v>
          </cell>
          <cell r="D16" t="str">
            <v>Direksi Keet (Sewa)</v>
          </cell>
          <cell r="H16" t="str">
            <v>ls</v>
          </cell>
          <cell r="I16">
            <v>1</v>
          </cell>
          <cell r="J16" t="str">
            <v>Unit</v>
          </cell>
          <cell r="K16">
            <v>800000</v>
          </cell>
          <cell r="L16">
            <v>800000</v>
          </cell>
        </row>
        <row r="17">
          <cell r="B17">
            <v>5</v>
          </cell>
          <cell r="D17" t="str">
            <v>P3K</v>
          </cell>
          <cell r="H17" t="str">
            <v>ls</v>
          </cell>
          <cell r="I17">
            <v>1</v>
          </cell>
          <cell r="J17" t="str">
            <v>Unit</v>
          </cell>
          <cell r="K17">
            <v>250000</v>
          </cell>
          <cell r="L17">
            <v>250000</v>
          </cell>
        </row>
        <row r="18">
          <cell r="B18">
            <v>6</v>
          </cell>
          <cell r="D18" t="str">
            <v>Dokumentasi 0%, 25%, 50% dan 100%</v>
          </cell>
          <cell r="H18" t="str">
            <v>ls</v>
          </cell>
          <cell r="I18">
            <v>1</v>
          </cell>
          <cell r="J18" t="str">
            <v>Unit</v>
          </cell>
          <cell r="K18">
            <v>250000</v>
          </cell>
          <cell r="L18">
            <v>250000</v>
          </cell>
        </row>
        <row r="19">
          <cell r="B19">
            <v>7</v>
          </cell>
          <cell r="D19" t="str">
            <v>Papan Nama Proyek</v>
          </cell>
          <cell r="H19" t="str">
            <v>ls</v>
          </cell>
          <cell r="I19">
            <v>1</v>
          </cell>
          <cell r="J19" t="str">
            <v>Unit</v>
          </cell>
          <cell r="K19">
            <v>250000</v>
          </cell>
          <cell r="L19">
            <v>250000</v>
          </cell>
        </row>
        <row r="20">
          <cell r="B20">
            <v>8</v>
          </cell>
          <cell r="D20" t="str">
            <v>Alat Bantu / stegerwerk dll</v>
          </cell>
          <cell r="H20" t="str">
            <v>ls</v>
          </cell>
          <cell r="I20">
            <v>1</v>
          </cell>
          <cell r="J20" t="str">
            <v>Unit</v>
          </cell>
          <cell r="K20">
            <v>800000</v>
          </cell>
          <cell r="L20">
            <v>800000</v>
          </cell>
        </row>
        <row r="21">
          <cell r="D21" t="str">
            <v>SUB TOTAL  I</v>
          </cell>
          <cell r="L21">
            <v>5974434.2000000002</v>
          </cell>
        </row>
        <row r="22">
          <cell r="B22" t="str">
            <v>II</v>
          </cell>
          <cell r="D22" t="str">
            <v>REHAB PAGAR SAMPING KIRI BANGUNAN</v>
          </cell>
        </row>
        <row r="23">
          <cell r="B23">
            <v>1</v>
          </cell>
          <cell r="D23" t="str">
            <v>Pembongkaran Pasangan Bata</v>
          </cell>
          <cell r="H23" t="str">
            <v>L.3</v>
          </cell>
          <cell r="I23">
            <v>0.54</v>
          </cell>
          <cell r="J23" t="str">
            <v>M3</v>
          </cell>
          <cell r="K23">
            <v>116400</v>
          </cell>
          <cell r="L23">
            <v>62856</v>
          </cell>
        </row>
        <row r="24">
          <cell r="B24">
            <v>2</v>
          </cell>
          <cell r="D24" t="str">
            <v>Pembongkaran Fondasi</v>
          </cell>
          <cell r="H24" t="str">
            <v>L.3</v>
          </cell>
          <cell r="I24">
            <v>3.43</v>
          </cell>
          <cell r="J24" t="str">
            <v>M3</v>
          </cell>
          <cell r="K24">
            <v>116400</v>
          </cell>
          <cell r="L24">
            <v>399252</v>
          </cell>
        </row>
        <row r="25">
          <cell r="B25">
            <v>3</v>
          </cell>
          <cell r="D25" t="str">
            <v>Pembongkaran Plesteran</v>
          </cell>
          <cell r="H25" t="str">
            <v>L.5</v>
          </cell>
          <cell r="I25">
            <v>31.33</v>
          </cell>
          <cell r="J25" t="str">
            <v>M2</v>
          </cell>
          <cell r="K25">
            <v>5410</v>
          </cell>
          <cell r="L25">
            <v>169495.3</v>
          </cell>
        </row>
        <row r="26">
          <cell r="B26">
            <v>4</v>
          </cell>
          <cell r="D26" t="str">
            <v>Pek. Galian tanah lubang pondasi</v>
          </cell>
          <cell r="H26" t="str">
            <v>A.1</v>
          </cell>
          <cell r="I26">
            <v>1.7279999999999998</v>
          </cell>
          <cell r="J26" t="str">
            <v>M3</v>
          </cell>
          <cell r="K26">
            <v>19775</v>
          </cell>
          <cell r="L26">
            <v>34171.199999999997</v>
          </cell>
        </row>
        <row r="27">
          <cell r="B27">
            <v>5</v>
          </cell>
          <cell r="D27" t="str">
            <v>Pek. Urugan tanah sisi pondasi</v>
          </cell>
          <cell r="H27" t="str">
            <v>A.16</v>
          </cell>
          <cell r="I27">
            <v>0.43199999999999994</v>
          </cell>
          <cell r="J27" t="str">
            <v>M3</v>
          </cell>
          <cell r="K27">
            <v>6660</v>
          </cell>
          <cell r="L27">
            <v>2877.12</v>
          </cell>
        </row>
        <row r="28">
          <cell r="B28">
            <v>6</v>
          </cell>
          <cell r="D28" t="str">
            <v>Pek. Urugan pasir di bawah pondasi t=5 Cm</v>
          </cell>
          <cell r="H28" t="str">
            <v>A.18</v>
          </cell>
          <cell r="I28">
            <v>7.4999999999999997E-2</v>
          </cell>
          <cell r="J28" t="str">
            <v>M3</v>
          </cell>
          <cell r="K28">
            <v>146691.20000000001</v>
          </cell>
          <cell r="L28">
            <v>11001.84</v>
          </cell>
        </row>
        <row r="29">
          <cell r="B29">
            <v>7</v>
          </cell>
          <cell r="D29" t="str">
            <v>Pasangan Batu Belah Hitam Fondasi 1:4</v>
          </cell>
          <cell r="H29" t="str">
            <v>G.32h+G.26(a)</v>
          </cell>
          <cell r="I29">
            <v>6.15</v>
          </cell>
          <cell r="J29" t="str">
            <v>M3</v>
          </cell>
          <cell r="K29">
            <v>527127.02</v>
          </cell>
          <cell r="L29">
            <v>3241831.17</v>
          </cell>
        </row>
        <row r="30">
          <cell r="B30">
            <v>8</v>
          </cell>
          <cell r="D30" t="str">
            <v>Pasangan Bata 1:4</v>
          </cell>
          <cell r="H30" t="str">
            <v>G.33h+G.32a</v>
          </cell>
          <cell r="I30">
            <v>5.57</v>
          </cell>
          <cell r="J30" t="str">
            <v>M3</v>
          </cell>
          <cell r="K30">
            <v>383258.81</v>
          </cell>
          <cell r="L30">
            <v>2134751.5699999998</v>
          </cell>
        </row>
        <row r="31">
          <cell r="B31">
            <v>9</v>
          </cell>
          <cell r="D31" t="str">
            <v>Plesteran dinding tebal 15mm 1:4</v>
          </cell>
          <cell r="H31" t="str">
            <v>G.50q+G.48</v>
          </cell>
          <cell r="I31">
            <v>70.66</v>
          </cell>
          <cell r="J31" t="str">
            <v>M2</v>
          </cell>
          <cell r="K31">
            <v>19133.61</v>
          </cell>
          <cell r="L31">
            <v>1351980.88</v>
          </cell>
        </row>
        <row r="32">
          <cell r="B32">
            <v>10</v>
          </cell>
          <cell r="D32" t="str">
            <v>Cor Beton Ring Balk 12/15</v>
          </cell>
          <cell r="H32" t="str">
            <v>G.41+3/4 I.2(a)+1/2 F.8</v>
          </cell>
          <cell r="I32">
            <v>0.43</v>
          </cell>
          <cell r="J32" t="str">
            <v>M3</v>
          </cell>
          <cell r="K32">
            <v>2649475.14</v>
          </cell>
          <cell r="L32">
            <v>1139274.31</v>
          </cell>
        </row>
        <row r="33">
          <cell r="B33">
            <v>11</v>
          </cell>
          <cell r="D33" t="str">
            <v>Cor Beton Ring Balk 12/15</v>
          </cell>
          <cell r="H33" t="str">
            <v>G.41+3/4 I.2(a)+1/2 F.8</v>
          </cell>
          <cell r="I33">
            <v>0.41</v>
          </cell>
          <cell r="J33" t="str">
            <v>M3</v>
          </cell>
          <cell r="K33">
            <v>2649475.14</v>
          </cell>
          <cell r="L33">
            <v>1086284.81</v>
          </cell>
        </row>
        <row r="34">
          <cell r="B34">
            <v>12</v>
          </cell>
          <cell r="D34" t="str">
            <v>Cor Beton Bertulang Kolom + Foot plat</v>
          </cell>
          <cell r="H34" t="str">
            <v>G.41+3/4 I.2(a)+1/2 F.8</v>
          </cell>
          <cell r="I34">
            <v>1.37</v>
          </cell>
          <cell r="J34" t="str">
            <v>M3</v>
          </cell>
          <cell r="K34">
            <v>2649475.14</v>
          </cell>
          <cell r="L34">
            <v>3629780.94</v>
          </cell>
        </row>
        <row r="35">
          <cell r="B35">
            <v>13</v>
          </cell>
          <cell r="D35" t="str">
            <v>Cor Beton Bertulang Kolom praktis 12/12</v>
          </cell>
          <cell r="H35" t="str">
            <v>G.41+3/4 I.2(a)+1/2 F.8</v>
          </cell>
          <cell r="I35">
            <v>0.19</v>
          </cell>
          <cell r="J35" t="str">
            <v>M3</v>
          </cell>
          <cell r="K35">
            <v>2649475.14</v>
          </cell>
          <cell r="L35">
            <v>503400.28</v>
          </cell>
        </row>
        <row r="36">
          <cell r="B36">
            <v>14</v>
          </cell>
          <cell r="D36" t="str">
            <v>Bongkar / Pasang Besi Siku (Posisi Dibalik dari posisi semula</v>
          </cell>
          <cell r="H36" t="str">
            <v>Ls</v>
          </cell>
          <cell r="I36">
            <v>10</v>
          </cell>
          <cell r="J36" t="str">
            <v>Set</v>
          </cell>
          <cell r="K36">
            <v>50000</v>
          </cell>
          <cell r="L36">
            <v>500000</v>
          </cell>
        </row>
        <row r="37">
          <cell r="B37">
            <v>15</v>
          </cell>
          <cell r="D37" t="str">
            <v>Pasang Kawat berduri 6 Baris</v>
          </cell>
          <cell r="H37" t="str">
            <v>Supl.BMPK.17d</v>
          </cell>
          <cell r="I37">
            <v>116.7</v>
          </cell>
          <cell r="J37" t="str">
            <v>M'</v>
          </cell>
          <cell r="K37">
            <v>4716</v>
          </cell>
          <cell r="L37">
            <v>550357.19999999995</v>
          </cell>
        </row>
        <row r="38">
          <cell r="B38">
            <v>16</v>
          </cell>
          <cell r="D38" t="str">
            <v>Pengecatan</v>
          </cell>
          <cell r="H38" t="str">
            <v>G.53.1</v>
          </cell>
          <cell r="I38">
            <v>78.993333333333325</v>
          </cell>
          <cell r="J38" t="str">
            <v>M2</v>
          </cell>
          <cell r="K38">
            <v>7561</v>
          </cell>
          <cell r="L38">
            <v>597268.59</v>
          </cell>
        </row>
        <row r="39">
          <cell r="D39" t="str">
            <v>SUB TOTAL  II</v>
          </cell>
          <cell r="L39">
            <v>15414583.209999997</v>
          </cell>
        </row>
        <row r="40">
          <cell r="B40" t="str">
            <v>III</v>
          </cell>
          <cell r="D40" t="str">
            <v>REHAB PAGAR BELAKANG</v>
          </cell>
        </row>
        <row r="41">
          <cell r="B41">
            <v>1</v>
          </cell>
          <cell r="D41" t="str">
            <v>Pembongkaran Pasangan Bata</v>
          </cell>
          <cell r="H41" t="str">
            <v>l.3</v>
          </cell>
          <cell r="I41">
            <v>0.36</v>
          </cell>
          <cell r="J41" t="str">
            <v>M3</v>
          </cell>
          <cell r="K41">
            <v>116400</v>
          </cell>
          <cell r="L41">
            <v>41904</v>
          </cell>
        </row>
        <row r="42">
          <cell r="B42">
            <v>2</v>
          </cell>
          <cell r="D42" t="str">
            <v>Pas. Fondasi Talud Batu Belah hitam adk. 1 : 4</v>
          </cell>
          <cell r="H42" t="str">
            <v>G.32h+G.26(a)</v>
          </cell>
          <cell r="I42">
            <v>29.5</v>
          </cell>
          <cell r="J42" t="str">
            <v>M3</v>
          </cell>
          <cell r="K42">
            <v>527127.02</v>
          </cell>
          <cell r="L42">
            <v>15550247.09</v>
          </cell>
        </row>
        <row r="43">
          <cell r="B43">
            <v>3</v>
          </cell>
          <cell r="D43" t="str">
            <v>Pas. Sloof 15/20</v>
          </cell>
          <cell r="H43" t="str">
            <v>G.41+3/4 I.2(a)+1/2 F.8</v>
          </cell>
          <cell r="I43">
            <v>1.03</v>
          </cell>
          <cell r="J43" t="str">
            <v>M3</v>
          </cell>
          <cell r="K43">
            <v>2649475.14</v>
          </cell>
          <cell r="L43">
            <v>2728959.39</v>
          </cell>
        </row>
        <row r="44">
          <cell r="B44">
            <v>4</v>
          </cell>
          <cell r="D44" t="str">
            <v>Pasang Pagar Beton Precast</v>
          </cell>
          <cell r="H44" t="str">
            <v>Supl.2d</v>
          </cell>
          <cell r="I44">
            <v>72.150000000000006</v>
          </cell>
          <cell r="J44" t="str">
            <v>M2</v>
          </cell>
          <cell r="K44">
            <v>122908.16</v>
          </cell>
          <cell r="L44">
            <v>8867823.7400000002</v>
          </cell>
        </row>
        <row r="45">
          <cell r="B45">
            <v>5</v>
          </cell>
          <cell r="D45" t="str">
            <v>Galian Tanah Perataan Lokasi</v>
          </cell>
          <cell r="H45" t="str">
            <v>A.1</v>
          </cell>
          <cell r="I45">
            <v>196.875</v>
          </cell>
          <cell r="J45" t="str">
            <v>M3</v>
          </cell>
          <cell r="K45">
            <v>19775</v>
          </cell>
          <cell r="L45">
            <v>3893203.13</v>
          </cell>
        </row>
        <row r="46">
          <cell r="B46">
            <v>6</v>
          </cell>
          <cell r="D46" t="str">
            <v>Pesangan Profil L 60.60.6 dan Kawat Duri</v>
          </cell>
          <cell r="H46" t="str">
            <v>Supl.BMPK.17B</v>
          </cell>
          <cell r="I46">
            <v>28.2</v>
          </cell>
          <cell r="J46" t="str">
            <v>M2</v>
          </cell>
          <cell r="K46">
            <v>55966.67</v>
          </cell>
          <cell r="L46">
            <v>1578260.09</v>
          </cell>
        </row>
        <row r="47">
          <cell r="B47">
            <v>7</v>
          </cell>
          <cell r="D47" t="str">
            <v>Pengecatan</v>
          </cell>
          <cell r="H47" t="str">
            <v>G.53.1</v>
          </cell>
          <cell r="I47">
            <v>144.30000000000001</v>
          </cell>
          <cell r="J47" t="str">
            <v>M2</v>
          </cell>
          <cell r="K47">
            <v>7561</v>
          </cell>
          <cell r="L47">
            <v>1091052.3</v>
          </cell>
        </row>
        <row r="48">
          <cell r="D48" t="str">
            <v>SUB TOTAL  III</v>
          </cell>
          <cell r="L48">
            <v>33751449.739999995</v>
          </cell>
        </row>
        <row r="49">
          <cell r="B49" t="str">
            <v>IV</v>
          </cell>
          <cell r="D49" t="str">
            <v>PEMBANGUNAN TUGU PINTU GERBANG</v>
          </cell>
        </row>
        <row r="50">
          <cell r="B50">
            <v>1</v>
          </cell>
          <cell r="D50" t="str">
            <v>Pembongkaran Pas. Aspal</v>
          </cell>
          <cell r="H50" t="str">
            <v>Ls</v>
          </cell>
          <cell r="I50">
            <v>1</v>
          </cell>
          <cell r="J50" t="str">
            <v>Ls</v>
          </cell>
          <cell r="K50">
            <v>350000</v>
          </cell>
          <cell r="L50">
            <v>350000</v>
          </cell>
        </row>
        <row r="51">
          <cell r="B51">
            <v>2</v>
          </cell>
          <cell r="D51" t="str">
            <v>Galian Tanah Fondasi</v>
          </cell>
          <cell r="H51" t="str">
            <v>A.1</v>
          </cell>
          <cell r="I51">
            <v>2.7040000000000006</v>
          </cell>
          <cell r="J51" t="str">
            <v>M3</v>
          </cell>
          <cell r="K51">
            <v>19775</v>
          </cell>
          <cell r="L51">
            <v>53471.6</v>
          </cell>
        </row>
        <row r="52">
          <cell r="B52">
            <v>3</v>
          </cell>
          <cell r="D52" t="str">
            <v>Urugan Pasir Alas Fondasi t=5 Cm</v>
          </cell>
          <cell r="H52" t="str">
            <v>A.18</v>
          </cell>
          <cell r="I52">
            <v>0.14399999999999999</v>
          </cell>
          <cell r="J52" t="str">
            <v>M3</v>
          </cell>
          <cell r="K52">
            <v>146691.20000000001</v>
          </cell>
          <cell r="L52">
            <v>21123.53</v>
          </cell>
        </row>
        <row r="53">
          <cell r="B53">
            <v>4</v>
          </cell>
          <cell r="D53" t="str">
            <v>Cor Beton Fondasi 120 x 120 x 25</v>
          </cell>
          <cell r="H53" t="str">
            <v>G.41+3/4 I.2(a)+1/2 F.8</v>
          </cell>
          <cell r="I53">
            <v>0.72</v>
          </cell>
          <cell r="J53" t="str">
            <v>M3</v>
          </cell>
          <cell r="K53">
            <v>2649475.14</v>
          </cell>
          <cell r="L53">
            <v>1907622.1</v>
          </cell>
        </row>
        <row r="54">
          <cell r="B54">
            <v>5</v>
          </cell>
          <cell r="D54" t="str">
            <v>Cor Beton Fondasi Kolom 15/80</v>
          </cell>
          <cell r="H54" t="str">
            <v>G.41+3/4 I.2(a)+1/2 F.8</v>
          </cell>
          <cell r="I54">
            <v>2.25</v>
          </cell>
          <cell r="J54" t="str">
            <v>M3</v>
          </cell>
          <cell r="K54">
            <v>2649475.14</v>
          </cell>
          <cell r="L54">
            <v>5961319.0700000003</v>
          </cell>
        </row>
        <row r="55">
          <cell r="B55">
            <v>6</v>
          </cell>
          <cell r="D55" t="str">
            <v>Cor Beton Plat Beton 100 x 100 x 10</v>
          </cell>
          <cell r="H55" t="str">
            <v>G.41+3/4 I.2(a)+1/2 F.8</v>
          </cell>
          <cell r="I55">
            <v>0.6</v>
          </cell>
          <cell r="J55" t="str">
            <v>M3</v>
          </cell>
          <cell r="K55">
            <v>2649475.14</v>
          </cell>
          <cell r="L55">
            <v>1589685.08</v>
          </cell>
        </row>
        <row r="56">
          <cell r="B56">
            <v>7</v>
          </cell>
          <cell r="D56" t="str">
            <v>Cor Beton Balok Gantung 10/10</v>
          </cell>
          <cell r="H56" t="str">
            <v>G.41+3/4 I.2(b)+1/2 F.8</v>
          </cell>
          <cell r="I56">
            <v>0.15</v>
          </cell>
          <cell r="J56" t="str">
            <v>M3</v>
          </cell>
          <cell r="K56">
            <v>3011086.64</v>
          </cell>
          <cell r="L56">
            <v>451663</v>
          </cell>
        </row>
        <row r="57">
          <cell r="B57">
            <v>8</v>
          </cell>
          <cell r="D57" t="str">
            <v>Pasangan Bata Adk 1:4</v>
          </cell>
          <cell r="H57" t="str">
            <v>G.33h+G.32a</v>
          </cell>
          <cell r="I57">
            <v>2.88</v>
          </cell>
          <cell r="J57" t="str">
            <v>M3</v>
          </cell>
          <cell r="K57">
            <v>383258.81</v>
          </cell>
          <cell r="L57">
            <v>1103785.3700000001</v>
          </cell>
        </row>
        <row r="58">
          <cell r="B58">
            <v>9</v>
          </cell>
          <cell r="D58" t="str">
            <v>Pasang Keramik Dinding 30/30</v>
          </cell>
          <cell r="H58" t="str">
            <v>Supl.IV(d)</v>
          </cell>
          <cell r="I58">
            <v>21.75</v>
          </cell>
          <cell r="J58" t="str">
            <v>M2</v>
          </cell>
          <cell r="K58">
            <v>88941.59</v>
          </cell>
          <cell r="L58">
            <v>1934479.58</v>
          </cell>
        </row>
        <row r="59">
          <cell r="B59">
            <v>10</v>
          </cell>
          <cell r="D59" t="str">
            <v>Pasang Plester Kasar</v>
          </cell>
          <cell r="H59" t="str">
            <v>Ls</v>
          </cell>
          <cell r="I59">
            <v>2.2679999999999998</v>
          </cell>
          <cell r="J59" t="str">
            <v>M2</v>
          </cell>
          <cell r="K59">
            <v>150000</v>
          </cell>
          <cell r="L59">
            <v>340200</v>
          </cell>
        </row>
        <row r="60">
          <cell r="B60">
            <v>11</v>
          </cell>
          <cell r="D60" t="str">
            <v>Pasang kuda-kuda+ Jurai 5/10 Kayu Klas II</v>
          </cell>
          <cell r="H60" t="str">
            <v>F.III.13(a)</v>
          </cell>
          <cell r="I60">
            <v>9.8240000000000022E-2</v>
          </cell>
          <cell r="J60" t="str">
            <v>M3</v>
          </cell>
          <cell r="K60">
            <v>3052420</v>
          </cell>
          <cell r="L60">
            <v>299869.74</v>
          </cell>
        </row>
        <row r="61">
          <cell r="B61">
            <v>12</v>
          </cell>
          <cell r="D61" t="str">
            <v>Pasang Rangka Atap Kayu Klas II</v>
          </cell>
          <cell r="H61" t="str">
            <v>F.16</v>
          </cell>
          <cell r="I61">
            <v>6.06</v>
          </cell>
          <cell r="J61" t="str">
            <v>M2</v>
          </cell>
          <cell r="K61">
            <v>17602</v>
          </cell>
          <cell r="L61">
            <v>106668.12</v>
          </cell>
        </row>
        <row r="62">
          <cell r="B62">
            <v>13</v>
          </cell>
          <cell r="D62" t="str">
            <v>Pasang Atap Genting Glazur</v>
          </cell>
          <cell r="H62" t="str">
            <v>H.2</v>
          </cell>
          <cell r="I62">
            <v>6.06</v>
          </cell>
          <cell r="J62" t="str">
            <v>M2</v>
          </cell>
          <cell r="K62">
            <v>13800</v>
          </cell>
          <cell r="L62">
            <v>83628</v>
          </cell>
        </row>
        <row r="63">
          <cell r="B63">
            <v>14</v>
          </cell>
          <cell r="D63" t="str">
            <v>Pasang Karpus Genteng Glazur</v>
          </cell>
          <cell r="H63" t="str">
            <v>H.6+G.16(e)</v>
          </cell>
          <cell r="I63">
            <v>12.21</v>
          </cell>
          <cell r="J63" t="str">
            <v>M'</v>
          </cell>
          <cell r="K63">
            <v>92740</v>
          </cell>
          <cell r="L63">
            <v>1132355.3999999999</v>
          </cell>
        </row>
        <row r="65">
          <cell r="B65">
            <v>15</v>
          </cell>
          <cell r="D65" t="str">
            <v>Pasang Mahkota</v>
          </cell>
          <cell r="H65" t="str">
            <v>ls</v>
          </cell>
          <cell r="I65">
            <v>2</v>
          </cell>
          <cell r="J65" t="str">
            <v>Bh</v>
          </cell>
          <cell r="K65">
            <v>250000</v>
          </cell>
          <cell r="L65">
            <v>500000</v>
          </cell>
        </row>
        <row r="66">
          <cell r="B66">
            <v>16</v>
          </cell>
          <cell r="D66" t="str">
            <v>Pasang Lisplank 25 cm</v>
          </cell>
          <cell r="H66" t="str">
            <v>F.21</v>
          </cell>
          <cell r="I66">
            <v>3.5</v>
          </cell>
          <cell r="J66" t="str">
            <v>M2</v>
          </cell>
          <cell r="K66">
            <v>93324</v>
          </cell>
          <cell r="L66">
            <v>326634</v>
          </cell>
        </row>
        <row r="67">
          <cell r="B67">
            <v>17</v>
          </cell>
          <cell r="D67" t="str">
            <v>Pasang Rangka Plafound</v>
          </cell>
          <cell r="H67" t="str">
            <v>F.1.1</v>
          </cell>
          <cell r="I67">
            <v>0.31</v>
          </cell>
          <cell r="J67" t="str">
            <v>M3</v>
          </cell>
          <cell r="K67">
            <v>2685950</v>
          </cell>
          <cell r="L67">
            <v>832644.5</v>
          </cell>
        </row>
        <row r="68">
          <cell r="B68">
            <v>18</v>
          </cell>
          <cell r="D68" t="str">
            <v>Pasang Plafound Asbes Semen</v>
          </cell>
          <cell r="H68" t="str">
            <v>D.12(a)</v>
          </cell>
          <cell r="I68">
            <v>4.6100000000000003</v>
          </cell>
          <cell r="J68" t="str">
            <v>M2</v>
          </cell>
          <cell r="K68">
            <v>23115</v>
          </cell>
          <cell r="L68">
            <v>106560.15</v>
          </cell>
        </row>
        <row r="69">
          <cell r="B69">
            <v>19</v>
          </cell>
          <cell r="D69" t="str">
            <v>Pasang Rangka Besi PIPA GIV 2"</v>
          </cell>
          <cell r="H69" t="str">
            <v>Ls</v>
          </cell>
          <cell r="I69">
            <v>41.36</v>
          </cell>
          <cell r="J69" t="str">
            <v>M'</v>
          </cell>
          <cell r="K69">
            <v>175000</v>
          </cell>
          <cell r="L69">
            <v>7238000</v>
          </cell>
        </row>
        <row r="70">
          <cell r="B70">
            <v>20</v>
          </cell>
          <cell r="D70" t="str">
            <v>Pasang Rangka Besi PIPA GIV 1"</v>
          </cell>
          <cell r="H70" t="str">
            <v>Ls</v>
          </cell>
          <cell r="I70">
            <v>24.54</v>
          </cell>
          <cell r="J70" t="str">
            <v>M'</v>
          </cell>
          <cell r="K70">
            <v>125000</v>
          </cell>
          <cell r="L70">
            <v>3067500</v>
          </cell>
        </row>
        <row r="71">
          <cell r="B71">
            <v>21</v>
          </cell>
          <cell r="D71" t="str">
            <v>Cat Lisplank t=25 cm</v>
          </cell>
          <cell r="H71" t="str">
            <v>Supl.IX.1</v>
          </cell>
          <cell r="I71">
            <v>13.6</v>
          </cell>
          <cell r="J71" t="str">
            <v>M2</v>
          </cell>
          <cell r="K71">
            <v>14171.75</v>
          </cell>
          <cell r="L71">
            <v>192735.8</v>
          </cell>
        </row>
        <row r="72">
          <cell r="B72">
            <v>22</v>
          </cell>
          <cell r="D72" t="str">
            <v>Cat Tembok / Plafound</v>
          </cell>
          <cell r="H72" t="str">
            <v>G.53.1</v>
          </cell>
          <cell r="I72">
            <v>6.8780000000000001</v>
          </cell>
          <cell r="J72" t="str">
            <v>M2</v>
          </cell>
          <cell r="K72">
            <v>7561</v>
          </cell>
          <cell r="L72">
            <v>52004.56</v>
          </cell>
        </row>
        <row r="73">
          <cell r="B73">
            <v>23</v>
          </cell>
          <cell r="D73" t="str">
            <v>Pembuatan Logo Kantor Kejaksaan dari Baja</v>
          </cell>
          <cell r="H73" t="str">
            <v>Ls</v>
          </cell>
          <cell r="I73">
            <v>2</v>
          </cell>
          <cell r="J73" t="str">
            <v>Bh</v>
          </cell>
          <cell r="K73">
            <v>1000000</v>
          </cell>
          <cell r="L73">
            <v>2000000</v>
          </cell>
        </row>
        <row r="74">
          <cell r="B74">
            <v>24</v>
          </cell>
          <cell r="D74" t="str">
            <v>Cat Besi Rangka Pelengkung</v>
          </cell>
          <cell r="H74" t="str">
            <v>Supl.IX.2</v>
          </cell>
          <cell r="I74">
            <v>2.1452</v>
          </cell>
          <cell r="J74" t="str">
            <v>M'</v>
          </cell>
          <cell r="K74">
            <v>16798.75</v>
          </cell>
          <cell r="L74">
            <v>36036.68</v>
          </cell>
        </row>
        <row r="75">
          <cell r="D75" t="str">
            <v>SUB TOTAL  IV</v>
          </cell>
          <cell r="L75">
            <v>29687986.279999997</v>
          </cell>
        </row>
        <row r="76">
          <cell r="B76" t="str">
            <v>V</v>
          </cell>
          <cell r="D76" t="str">
            <v>REHAB MUSHOLA DAN KM/WC</v>
          </cell>
        </row>
        <row r="77">
          <cell r="B77" t="str">
            <v>V.A</v>
          </cell>
          <cell r="D77" t="str">
            <v>PEKERJAAN BONGKARAN</v>
          </cell>
        </row>
        <row r="78">
          <cell r="B78">
            <v>1</v>
          </cell>
          <cell r="D78" t="str">
            <v>Penurunan Atap, lisplank</v>
          </cell>
          <cell r="H78" t="str">
            <v>L.7</v>
          </cell>
          <cell r="I78">
            <v>46.25</v>
          </cell>
          <cell r="J78" t="str">
            <v>M2</v>
          </cell>
          <cell r="K78">
            <v>910</v>
          </cell>
          <cell r="L78">
            <v>42087.5</v>
          </cell>
        </row>
        <row r="79">
          <cell r="B79">
            <v>2</v>
          </cell>
          <cell r="D79" t="str">
            <v>Bongkar Plafond</v>
          </cell>
          <cell r="H79" t="str">
            <v>L.11</v>
          </cell>
          <cell r="I79">
            <v>41.6</v>
          </cell>
          <cell r="J79" t="str">
            <v>M2</v>
          </cell>
          <cell r="K79">
            <v>7936</v>
          </cell>
          <cell r="L79">
            <v>330137.59999999998</v>
          </cell>
        </row>
        <row r="80">
          <cell r="B80">
            <v>3</v>
          </cell>
          <cell r="D80" t="str">
            <v>Bongkar Lantai kll + Rabat Beton Sekitar Mushola</v>
          </cell>
          <cell r="H80" t="str">
            <v>L.5</v>
          </cell>
          <cell r="I80">
            <v>48.1</v>
          </cell>
          <cell r="J80" t="str">
            <v>M2</v>
          </cell>
          <cell r="K80">
            <v>5410</v>
          </cell>
          <cell r="L80">
            <v>260221</v>
          </cell>
        </row>
        <row r="81">
          <cell r="B81">
            <v>4</v>
          </cell>
          <cell r="D81" t="str">
            <v>Bongkar Kramik Dinding Mushola + Tempat Wudhu</v>
          </cell>
          <cell r="H81" t="str">
            <v>L.5</v>
          </cell>
          <cell r="I81">
            <v>56.84</v>
          </cell>
          <cell r="J81" t="str">
            <v>M2</v>
          </cell>
          <cell r="K81">
            <v>5410</v>
          </cell>
          <cell r="L81">
            <v>307504.40000000002</v>
          </cell>
        </row>
        <row r="82">
          <cell r="B82">
            <v>5</v>
          </cell>
          <cell r="D82" t="str">
            <v>Bongkaran Kusen, Jendela, Pintu</v>
          </cell>
          <cell r="H82" t="str">
            <v>L.11</v>
          </cell>
          <cell r="I82">
            <v>15.94</v>
          </cell>
          <cell r="J82" t="str">
            <v>M2</v>
          </cell>
          <cell r="K82">
            <v>7936</v>
          </cell>
          <cell r="L82">
            <v>126499.84</v>
          </cell>
        </row>
        <row r="83">
          <cell r="D83" t="str">
            <v>SUB TOTAL  V.A</v>
          </cell>
          <cell r="L83">
            <v>1066450.3400000001</v>
          </cell>
        </row>
        <row r="84">
          <cell r="B84" t="str">
            <v>V.B</v>
          </cell>
          <cell r="D84" t="str">
            <v>PEKERJAAN GALIAN DAN TANAH</v>
          </cell>
        </row>
        <row r="85">
          <cell r="B85">
            <v>1</v>
          </cell>
          <cell r="D85" t="str">
            <v>Pek. Galian tanah KM/WC</v>
          </cell>
          <cell r="H85" t="str">
            <v>A.1</v>
          </cell>
          <cell r="I85">
            <v>5.2</v>
          </cell>
          <cell r="J85" t="str">
            <v>M3</v>
          </cell>
          <cell r="K85">
            <v>19775</v>
          </cell>
          <cell r="L85">
            <v>102830</v>
          </cell>
        </row>
        <row r="86">
          <cell r="B86">
            <v>2</v>
          </cell>
          <cell r="D86" t="str">
            <v>Pek. Galian tanah tempat wudhu</v>
          </cell>
          <cell r="H86" t="str">
            <v>A.1</v>
          </cell>
          <cell r="I86">
            <v>0.32</v>
          </cell>
          <cell r="J86" t="str">
            <v>M3</v>
          </cell>
          <cell r="K86">
            <v>19775</v>
          </cell>
          <cell r="L86">
            <v>6328</v>
          </cell>
        </row>
        <row r="87">
          <cell r="B87">
            <v>3</v>
          </cell>
          <cell r="D87" t="str">
            <v>Pek Urugan tanah kembali</v>
          </cell>
          <cell r="H87" t="str">
            <v>A.16</v>
          </cell>
          <cell r="I87">
            <v>1.49</v>
          </cell>
          <cell r="J87" t="str">
            <v>M3</v>
          </cell>
          <cell r="K87">
            <v>6660</v>
          </cell>
          <cell r="L87">
            <v>9923.4</v>
          </cell>
        </row>
        <row r="88">
          <cell r="B88">
            <v>4</v>
          </cell>
          <cell r="D88" t="str">
            <v>Pek. Urugan pasir di bawah pondasi</v>
          </cell>
          <cell r="H88" t="str">
            <v>A.18</v>
          </cell>
          <cell r="I88">
            <v>0.06</v>
          </cell>
          <cell r="J88" t="str">
            <v>M3</v>
          </cell>
          <cell r="K88">
            <v>146691.20000000001</v>
          </cell>
          <cell r="L88">
            <v>8801.4699999999993</v>
          </cell>
        </row>
        <row r="89">
          <cell r="B89">
            <v>5</v>
          </cell>
          <cell r="D89" t="str">
            <v>Pas Rolak Bata</v>
          </cell>
          <cell r="H89" t="str">
            <v>G.33h+G.32a</v>
          </cell>
          <cell r="I89">
            <v>0.2</v>
          </cell>
          <cell r="J89" t="str">
            <v>M3</v>
          </cell>
          <cell r="K89">
            <v>383258.81</v>
          </cell>
          <cell r="L89">
            <v>76651.759999999995</v>
          </cell>
        </row>
        <row r="90">
          <cell r="D90" t="str">
            <v>SUB TOTAL  V.B</v>
          </cell>
          <cell r="L90">
            <v>204534.63</v>
          </cell>
        </row>
        <row r="91">
          <cell r="B91" t="str">
            <v>V.C</v>
          </cell>
          <cell r="D91" t="str">
            <v>PEKERJAAN PASANGAN</v>
          </cell>
        </row>
        <row r="92">
          <cell r="B92">
            <v>1</v>
          </cell>
          <cell r="D92" t="str">
            <v>Pas. Genteng Plentong Mushola</v>
          </cell>
          <cell r="H92" t="str">
            <v>H.2(c)</v>
          </cell>
          <cell r="I92">
            <v>41.6</v>
          </cell>
          <cell r="J92" t="str">
            <v>M2</v>
          </cell>
          <cell r="K92">
            <v>22120</v>
          </cell>
          <cell r="L92">
            <v>920192</v>
          </cell>
        </row>
        <row r="93">
          <cell r="B93">
            <v>2</v>
          </cell>
          <cell r="D93" t="str">
            <v>Pas. Bubungan Plentong Mushola</v>
          </cell>
          <cell r="H93" t="str">
            <v>H.2.1(c)</v>
          </cell>
          <cell r="I93">
            <v>33.119999999999997</v>
          </cell>
          <cell r="J93" t="str">
            <v>M1</v>
          </cell>
          <cell r="K93">
            <v>32340</v>
          </cell>
          <cell r="L93">
            <v>1071100.8</v>
          </cell>
        </row>
        <row r="94">
          <cell r="B94">
            <v>3</v>
          </cell>
          <cell r="D94" t="str">
            <v>Pas. Plafond Teakwood 5mm Mushola</v>
          </cell>
          <cell r="H94" t="str">
            <v>D.12(a)</v>
          </cell>
          <cell r="I94">
            <v>41.16</v>
          </cell>
          <cell r="J94" t="str">
            <v>M2</v>
          </cell>
          <cell r="K94">
            <v>23115</v>
          </cell>
          <cell r="L94">
            <v>951413.4</v>
          </cell>
        </row>
        <row r="95">
          <cell r="B95">
            <v>4</v>
          </cell>
          <cell r="D95" t="str">
            <v>Pas. Papan Lisplank 25 cm Mushola</v>
          </cell>
          <cell r="H95" t="str">
            <v>F.21</v>
          </cell>
          <cell r="I95">
            <v>6.59</v>
          </cell>
          <cell r="J95" t="str">
            <v>M2</v>
          </cell>
          <cell r="K95">
            <v>93324</v>
          </cell>
          <cell r="L95">
            <v>615005.16</v>
          </cell>
        </row>
        <row r="96">
          <cell r="B96">
            <v>5</v>
          </cell>
          <cell r="D96" t="str">
            <v>Pas. Profil Sudut Plapond 5 cm kll Mushola</v>
          </cell>
          <cell r="H96" t="str">
            <v>Supl.BMPK.15</v>
          </cell>
          <cell r="I96">
            <v>60.5</v>
          </cell>
          <cell r="J96" t="str">
            <v>M'</v>
          </cell>
          <cell r="K96">
            <v>24235</v>
          </cell>
          <cell r="L96">
            <v>1466217.5</v>
          </cell>
        </row>
        <row r="97">
          <cell r="B97">
            <v>6</v>
          </cell>
          <cell r="D97" t="str">
            <v>Pas. Marmer 20/20 Dinding Dalam Mushola</v>
          </cell>
          <cell r="H97" t="str">
            <v>Supl.IV(i)</v>
          </cell>
          <cell r="I97">
            <v>34.94</v>
          </cell>
          <cell r="J97" t="str">
            <v>M2</v>
          </cell>
          <cell r="K97">
            <v>111116.59</v>
          </cell>
          <cell r="L97">
            <v>3882413.65</v>
          </cell>
        </row>
        <row r="98">
          <cell r="B98">
            <v>7</v>
          </cell>
          <cell r="D98" t="str">
            <v>Pas Keramik 10/25 cm Dinding luar Mushola</v>
          </cell>
          <cell r="H98" t="str">
            <v>Supl.III(b)</v>
          </cell>
          <cell r="I98">
            <v>14.21</v>
          </cell>
          <cell r="J98" t="str">
            <v>M2</v>
          </cell>
          <cell r="K98">
            <v>85941.59</v>
          </cell>
          <cell r="L98">
            <v>1221229.99</v>
          </cell>
        </row>
        <row r="99">
          <cell r="B99">
            <v>8</v>
          </cell>
          <cell r="D99" t="str">
            <v>Pas. Pondasi Batu belah hitam KM/WC</v>
          </cell>
          <cell r="H99" t="str">
            <v>G.32L+G.26(a)</v>
          </cell>
          <cell r="I99">
            <v>4.7300000000000004</v>
          </cell>
          <cell r="J99" t="str">
            <v>M3</v>
          </cell>
          <cell r="K99">
            <v>542996.29</v>
          </cell>
          <cell r="L99">
            <v>2568372.4500000002</v>
          </cell>
        </row>
        <row r="100">
          <cell r="B100">
            <v>9</v>
          </cell>
          <cell r="D100" t="str">
            <v>Pas. Sloof 12/15 KM/WC</v>
          </cell>
          <cell r="H100" t="str">
            <v>G.41+3/4 I.2(b)+1/2 F.8</v>
          </cell>
          <cell r="I100">
            <v>0.43</v>
          </cell>
          <cell r="J100" t="str">
            <v>M3</v>
          </cell>
          <cell r="K100">
            <v>3011086.64</v>
          </cell>
          <cell r="L100">
            <v>1294767.26</v>
          </cell>
        </row>
        <row r="101">
          <cell r="B101">
            <v>10</v>
          </cell>
          <cell r="D101" t="str">
            <v>Pas. Ring Balk 12/15 KM/WC</v>
          </cell>
          <cell r="H101" t="str">
            <v>G.41+3/4 I.2(b)+1/2 F.8</v>
          </cell>
          <cell r="I101">
            <v>0.43</v>
          </cell>
          <cell r="J101" t="str">
            <v>M3</v>
          </cell>
          <cell r="K101">
            <v>3011086.64</v>
          </cell>
          <cell r="L101">
            <v>1294767.26</v>
          </cell>
        </row>
        <row r="102">
          <cell r="B102">
            <v>11</v>
          </cell>
          <cell r="D102" t="str">
            <v>Pas. Plat Beton 12 cm penutup saluran</v>
          </cell>
          <cell r="H102" t="str">
            <v>G.41+3/4 I.2(b)+1/2 F.8</v>
          </cell>
          <cell r="I102">
            <v>9.1999999999999998E-2</v>
          </cell>
          <cell r="J102" t="str">
            <v>M3</v>
          </cell>
          <cell r="K102">
            <v>3011086.64</v>
          </cell>
          <cell r="L102">
            <v>277019.96999999997</v>
          </cell>
        </row>
        <row r="103">
          <cell r="B103">
            <v>12</v>
          </cell>
          <cell r="D103" t="str">
            <v>Pas Dinding Bata 1:4 KM/WC</v>
          </cell>
          <cell r="H103" t="str">
            <v>G.33h+G.32a</v>
          </cell>
          <cell r="I103">
            <v>5.8920000000000003</v>
          </cell>
          <cell r="J103" t="str">
            <v>M3</v>
          </cell>
          <cell r="K103">
            <v>383258.81</v>
          </cell>
          <cell r="L103">
            <v>2258160.91</v>
          </cell>
        </row>
        <row r="104">
          <cell r="B104">
            <v>13</v>
          </cell>
          <cell r="D104" t="str">
            <v>Plesteran dinding tebal 15mm 1:4 KM/WC</v>
          </cell>
          <cell r="H104" t="str">
            <v>G.50q+G.48</v>
          </cell>
          <cell r="I104">
            <v>90.72</v>
          </cell>
          <cell r="J104" t="str">
            <v>M2</v>
          </cell>
          <cell r="K104">
            <v>19133.61</v>
          </cell>
          <cell r="L104">
            <v>1735801.1</v>
          </cell>
        </row>
        <row r="105">
          <cell r="B105">
            <v>14</v>
          </cell>
          <cell r="D105" t="str">
            <v>Pasang Rangka Atap Kayu Klas II KM/WC</v>
          </cell>
          <cell r="H105" t="str">
            <v>F.16</v>
          </cell>
          <cell r="I105">
            <v>18.829999999999998</v>
          </cell>
          <cell r="J105" t="str">
            <v>M2</v>
          </cell>
          <cell r="K105">
            <v>17602</v>
          </cell>
          <cell r="L105">
            <v>331445.65999999997</v>
          </cell>
        </row>
        <row r="106">
          <cell r="B106">
            <v>15</v>
          </cell>
          <cell r="D106" t="str">
            <v>Pasang Atap Genting Plentong KM/WC</v>
          </cell>
          <cell r="H106" t="str">
            <v>H.2(e)</v>
          </cell>
          <cell r="I106">
            <v>18.829999999999998</v>
          </cell>
          <cell r="J106" t="str">
            <v>M2</v>
          </cell>
          <cell r="K106">
            <v>81120</v>
          </cell>
          <cell r="L106">
            <v>1527489.6</v>
          </cell>
        </row>
        <row r="107">
          <cell r="B107">
            <v>16</v>
          </cell>
          <cell r="D107" t="str">
            <v>Pasang Rangka Plafound KM/WC</v>
          </cell>
          <cell r="H107" t="str">
            <v>F.1.1</v>
          </cell>
          <cell r="I107">
            <v>0.12</v>
          </cell>
          <cell r="J107" t="str">
            <v>M3</v>
          </cell>
          <cell r="K107">
            <v>2685950</v>
          </cell>
          <cell r="L107">
            <v>322314</v>
          </cell>
        </row>
        <row r="108">
          <cell r="B108">
            <v>17</v>
          </cell>
          <cell r="D108" t="str">
            <v>Pasang Plafound Teakwood 5 mm KM/WC</v>
          </cell>
          <cell r="H108" t="str">
            <v>D.12(a)</v>
          </cell>
          <cell r="I108">
            <v>17.45</v>
          </cell>
          <cell r="J108" t="str">
            <v>M2</v>
          </cell>
          <cell r="K108">
            <v>23115</v>
          </cell>
          <cell r="L108">
            <v>403356.75</v>
          </cell>
        </row>
        <row r="109">
          <cell r="B109">
            <v>18</v>
          </cell>
          <cell r="D109" t="str">
            <v>Pas. Lis Sudut Plapond 5cm KM/WC</v>
          </cell>
          <cell r="H109" t="str">
            <v>Supl.BMPK.15</v>
          </cell>
          <cell r="I109">
            <v>19.559999999999999</v>
          </cell>
          <cell r="J109" t="str">
            <v>M'</v>
          </cell>
          <cell r="K109">
            <v>24235</v>
          </cell>
          <cell r="L109">
            <v>474036.6</v>
          </cell>
        </row>
        <row r="110">
          <cell r="B110">
            <v>19</v>
          </cell>
          <cell r="D110" t="str">
            <v>Pas. Lisplank samping KM/WC 25 cm</v>
          </cell>
          <cell r="H110" t="str">
            <v>F.21</v>
          </cell>
          <cell r="I110">
            <v>5.0199999999999996</v>
          </cell>
          <cell r="J110" t="str">
            <v>M2</v>
          </cell>
          <cell r="K110">
            <v>93324</v>
          </cell>
          <cell r="L110">
            <v>468486.48</v>
          </cell>
        </row>
        <row r="111">
          <cell r="B111">
            <v>20</v>
          </cell>
          <cell r="D111" t="str">
            <v>Pas. Dinding Bata adk 1: 4 Tempat Wudhu</v>
          </cell>
          <cell r="H111" t="str">
            <v>G.33h+G.32a</v>
          </cell>
          <cell r="I111">
            <v>0.96799999999999997</v>
          </cell>
          <cell r="J111" t="str">
            <v>M3</v>
          </cell>
          <cell r="K111">
            <v>383258.81</v>
          </cell>
          <cell r="L111">
            <v>370994.53</v>
          </cell>
        </row>
        <row r="112">
          <cell r="B112">
            <v>21</v>
          </cell>
          <cell r="D112" t="str">
            <v>Pas. Pasir bawah lantai Tempat Wudhu</v>
          </cell>
          <cell r="H112" t="str">
            <v>A.18</v>
          </cell>
          <cell r="I112">
            <v>0.06</v>
          </cell>
          <cell r="J112" t="str">
            <v>M3</v>
          </cell>
          <cell r="K112">
            <v>146691.20000000001</v>
          </cell>
          <cell r="L112">
            <v>8801.4699999999993</v>
          </cell>
        </row>
        <row r="113">
          <cell r="B113">
            <v>22</v>
          </cell>
          <cell r="D113" t="str">
            <v>Pas. Keramik 20/20 Textur Anti Slip KM/WC</v>
          </cell>
          <cell r="H113" t="str">
            <v>Supl.III(c)</v>
          </cell>
          <cell r="I113">
            <v>8.11</v>
          </cell>
          <cell r="J113" t="str">
            <v>M2</v>
          </cell>
          <cell r="K113">
            <v>64691.59</v>
          </cell>
          <cell r="L113">
            <v>524648.79</v>
          </cell>
        </row>
        <row r="114">
          <cell r="B114">
            <v>23</v>
          </cell>
          <cell r="D114" t="str">
            <v>Pas. Keramik Dinding Dalam 20/20 KM/WC</v>
          </cell>
          <cell r="H114" t="str">
            <v>Supl.III(c)</v>
          </cell>
          <cell r="I114">
            <v>16.64</v>
          </cell>
          <cell r="J114" t="str">
            <v>M2</v>
          </cell>
          <cell r="K114">
            <v>64691.59</v>
          </cell>
          <cell r="L114">
            <v>1076468.06</v>
          </cell>
        </row>
        <row r="115">
          <cell r="B115">
            <v>24</v>
          </cell>
          <cell r="D115" t="str">
            <v>Pas. Keramik 30/30 textur anti slip untuk lantai keliling bangunan Mushola dan tempat wudhu</v>
          </cell>
          <cell r="H115" t="str">
            <v>Supl.III(d)</v>
          </cell>
          <cell r="I115">
            <v>48.1</v>
          </cell>
          <cell r="J115" t="str">
            <v>M2</v>
          </cell>
          <cell r="K115">
            <v>64891.59</v>
          </cell>
          <cell r="L115">
            <v>3121285.48</v>
          </cell>
        </row>
        <row r="116">
          <cell r="D116" t="str">
            <v>SUB TOTAL  V.C</v>
          </cell>
          <cell r="L116">
            <v>28185788.870000005</v>
          </cell>
        </row>
        <row r="117">
          <cell r="B117" t="str">
            <v>V.D</v>
          </cell>
          <cell r="D117" t="str">
            <v>PEK. KUSEN &amp; DAUN PINTU</v>
          </cell>
        </row>
        <row r="118">
          <cell r="B118">
            <v>1</v>
          </cell>
          <cell r="D118" t="str">
            <v>Pas. Kusen Daun Pintu KM/WC PVC Terpasang</v>
          </cell>
          <cell r="H118" t="str">
            <v>Ls</v>
          </cell>
          <cell r="I118">
            <v>3</v>
          </cell>
          <cell r="J118" t="str">
            <v>Unit</v>
          </cell>
          <cell r="K118">
            <v>210000</v>
          </cell>
          <cell r="L118">
            <v>630000</v>
          </cell>
        </row>
        <row r="119">
          <cell r="B119">
            <v>2</v>
          </cell>
          <cell r="D119" t="str">
            <v>Pas. Kusen Pintu dan Jendela kayu klas II</v>
          </cell>
          <cell r="H119" t="str">
            <v>F.27(a)</v>
          </cell>
          <cell r="I119">
            <v>0.55000000000000004</v>
          </cell>
          <cell r="J119" t="str">
            <v>M3</v>
          </cell>
          <cell r="K119">
            <v>3620138</v>
          </cell>
          <cell r="L119">
            <v>1991075.9</v>
          </cell>
        </row>
        <row r="120">
          <cell r="B120">
            <v>3</v>
          </cell>
          <cell r="D120" t="str">
            <v>Pas. Daun Jendela Kayu Kls II Kaca Bening 5 mm</v>
          </cell>
          <cell r="H120" t="str">
            <v>F.36(d)</v>
          </cell>
          <cell r="I120">
            <v>13.738</v>
          </cell>
          <cell r="J120" t="str">
            <v>M2</v>
          </cell>
          <cell r="K120">
            <v>435778</v>
          </cell>
          <cell r="L120">
            <v>5986718.1600000001</v>
          </cell>
        </row>
        <row r="121">
          <cell r="B121">
            <v>4</v>
          </cell>
          <cell r="D121" t="str">
            <v>Pas. Daun Pintu Panel Kayu Kls II</v>
          </cell>
          <cell r="H121" t="str">
            <v>F.33.2(b)</v>
          </cell>
          <cell r="I121">
            <v>2.2000000000000002</v>
          </cell>
          <cell r="J121" t="str">
            <v>M2</v>
          </cell>
          <cell r="K121">
            <v>473575</v>
          </cell>
          <cell r="L121">
            <v>1041865</v>
          </cell>
        </row>
        <row r="122">
          <cell r="D122" t="str">
            <v>SUB TOTAL  V.D</v>
          </cell>
          <cell r="L122">
            <v>9649659.0600000005</v>
          </cell>
        </row>
        <row r="123">
          <cell r="B123" t="str">
            <v>V.E</v>
          </cell>
          <cell r="D123" t="str">
            <v>PEKERJAAN PENGECATAN</v>
          </cell>
        </row>
        <row r="124">
          <cell r="B124">
            <v>1</v>
          </cell>
          <cell r="D124" t="str">
            <v>Cat Dinding KM/WC</v>
          </cell>
          <cell r="H124" t="str">
            <v>G.53.1</v>
          </cell>
          <cell r="I124">
            <v>70.33</v>
          </cell>
          <cell r="J124" t="str">
            <v>M2</v>
          </cell>
          <cell r="K124">
            <v>7561</v>
          </cell>
          <cell r="L124">
            <v>531765.13</v>
          </cell>
        </row>
        <row r="125">
          <cell r="B125">
            <v>2</v>
          </cell>
          <cell r="D125" t="str">
            <v>Cat Listplank KM/WC</v>
          </cell>
          <cell r="H125" t="str">
            <v>Supl.IX.1</v>
          </cell>
          <cell r="I125">
            <v>1.26</v>
          </cell>
          <cell r="J125" t="str">
            <v>M2</v>
          </cell>
          <cell r="K125">
            <v>14171.75</v>
          </cell>
          <cell r="L125">
            <v>17856.41</v>
          </cell>
        </row>
        <row r="126">
          <cell r="B126">
            <v>3</v>
          </cell>
          <cell r="D126" t="str">
            <v>Cat Plafond KM/WC</v>
          </cell>
          <cell r="H126" t="str">
            <v>G.53.1</v>
          </cell>
          <cell r="I126">
            <v>17.45</v>
          </cell>
          <cell r="J126" t="str">
            <v>M2</v>
          </cell>
          <cell r="K126">
            <v>7561</v>
          </cell>
          <cell r="L126">
            <v>131939.45000000001</v>
          </cell>
        </row>
        <row r="129">
          <cell r="B129">
            <v>4</v>
          </cell>
          <cell r="D129" t="str">
            <v>Pekerjaan Dempul Kusen Pintu, Lisplank, Jendela</v>
          </cell>
          <cell r="H129" t="str">
            <v>1/2K+K30+K23</v>
          </cell>
          <cell r="I129">
            <v>20.5</v>
          </cell>
          <cell r="J129" t="str">
            <v>M2</v>
          </cell>
          <cell r="K129">
            <v>9487.5</v>
          </cell>
          <cell r="L129">
            <v>194493.75</v>
          </cell>
        </row>
        <row r="130">
          <cell r="B130">
            <v>5</v>
          </cell>
          <cell r="D130" t="str">
            <v>Pengecatan Kusen, Pintu, Listplank, &amp; jendela</v>
          </cell>
          <cell r="H130" t="str">
            <v>Supl.IX.1</v>
          </cell>
          <cell r="I130">
            <v>20.5</v>
          </cell>
          <cell r="J130" t="str">
            <v>M2</v>
          </cell>
          <cell r="K130">
            <v>14171.75</v>
          </cell>
          <cell r="L130">
            <v>290520.88</v>
          </cell>
        </row>
        <row r="131">
          <cell r="B131">
            <v>6</v>
          </cell>
          <cell r="D131" t="str">
            <v>Cat Dinding Luar Mushola</v>
          </cell>
          <cell r="H131" t="str">
            <v>G.53.1</v>
          </cell>
          <cell r="I131">
            <v>129.15</v>
          </cell>
          <cell r="J131" t="str">
            <v>M2</v>
          </cell>
          <cell r="K131">
            <v>7561</v>
          </cell>
          <cell r="L131">
            <v>976503.15</v>
          </cell>
        </row>
        <row r="132">
          <cell r="B132">
            <v>7</v>
          </cell>
          <cell r="D132" t="str">
            <v>Cat Plafond Mushola</v>
          </cell>
          <cell r="H132" t="str">
            <v>G.53.1</v>
          </cell>
          <cell r="I132">
            <v>41.16</v>
          </cell>
          <cell r="J132" t="str">
            <v>M2</v>
          </cell>
          <cell r="K132">
            <v>7561</v>
          </cell>
          <cell r="L132">
            <v>311210.76</v>
          </cell>
        </row>
        <row r="133">
          <cell r="B133">
            <v>8</v>
          </cell>
          <cell r="D133" t="str">
            <v>Cat Kusen daun pintu dan Jendela</v>
          </cell>
          <cell r="H133" t="str">
            <v>Supl.IX.1</v>
          </cell>
          <cell r="I133">
            <v>15.94</v>
          </cell>
          <cell r="J133" t="str">
            <v>M2</v>
          </cell>
          <cell r="K133">
            <v>14171.75</v>
          </cell>
          <cell r="L133">
            <v>225897.7</v>
          </cell>
        </row>
        <row r="134">
          <cell r="B134">
            <v>9</v>
          </cell>
          <cell r="D134" t="str">
            <v>Cat Listplank Mushola</v>
          </cell>
          <cell r="H134" t="str">
            <v>Supl.IX.1</v>
          </cell>
          <cell r="I134">
            <v>6.59</v>
          </cell>
          <cell r="J134" t="str">
            <v>M2</v>
          </cell>
          <cell r="K134">
            <v>14171.75</v>
          </cell>
          <cell r="L134">
            <v>93391.83</v>
          </cell>
        </row>
        <row r="135">
          <cell r="B135">
            <v>10</v>
          </cell>
          <cell r="D135" t="str">
            <v>Cat Genteng Mushola dan KM/WC</v>
          </cell>
          <cell r="H135" t="str">
            <v>G.53.2</v>
          </cell>
          <cell r="I135">
            <v>60.43</v>
          </cell>
          <cell r="J135" t="str">
            <v>M2</v>
          </cell>
          <cell r="K135">
            <v>6121</v>
          </cell>
          <cell r="L135">
            <v>369892.03</v>
          </cell>
        </row>
        <row r="136">
          <cell r="D136" t="str">
            <v>SUB TOTAL  V.E</v>
          </cell>
          <cell r="L136">
            <v>3143471.0900000008</v>
          </cell>
        </row>
        <row r="137">
          <cell r="B137" t="str">
            <v>V.F</v>
          </cell>
          <cell r="D137" t="str">
            <v>PEKERJAAN INSTALASI AIR &amp; SANITAIR</v>
          </cell>
        </row>
        <row r="138">
          <cell r="B138">
            <v>1</v>
          </cell>
          <cell r="D138" t="str">
            <v>Pas. Pipa air bersih PVC dia 1" KM/WC Terpasang</v>
          </cell>
          <cell r="H138" t="str">
            <v>Supl.BMPK.13.a</v>
          </cell>
          <cell r="I138">
            <v>10</v>
          </cell>
          <cell r="J138" t="str">
            <v>M'</v>
          </cell>
          <cell r="K138">
            <v>74612.5</v>
          </cell>
          <cell r="L138">
            <v>746125</v>
          </cell>
        </row>
        <row r="139">
          <cell r="B139">
            <v>2</v>
          </cell>
          <cell r="D139" t="str">
            <v>Pas. Pipa air limbah PVC 4"</v>
          </cell>
          <cell r="H139" t="str">
            <v>Supl.BMPK.14</v>
          </cell>
          <cell r="I139">
            <v>12.87</v>
          </cell>
          <cell r="J139" t="str">
            <v>M'</v>
          </cell>
          <cell r="K139">
            <v>76785</v>
          </cell>
          <cell r="L139">
            <v>988222.95</v>
          </cell>
        </row>
        <row r="140">
          <cell r="B140">
            <v>3</v>
          </cell>
          <cell r="D140" t="str">
            <v>Pas. Pipa air kotor PVC 4"</v>
          </cell>
          <cell r="H140" t="str">
            <v>Supl.BMPK.14</v>
          </cell>
          <cell r="I140">
            <v>1</v>
          </cell>
          <cell r="J140" t="str">
            <v>M'</v>
          </cell>
          <cell r="K140">
            <v>76785</v>
          </cell>
          <cell r="L140">
            <v>76785</v>
          </cell>
        </row>
        <row r="141">
          <cell r="B141">
            <v>4</v>
          </cell>
          <cell r="D141" t="str">
            <v>Pas. Kran air 1/2" KM/WC Lengkap</v>
          </cell>
          <cell r="H141" t="str">
            <v>Supl.BMPK.13</v>
          </cell>
          <cell r="I141">
            <v>3</v>
          </cell>
          <cell r="J141" t="str">
            <v>Unit</v>
          </cell>
          <cell r="K141">
            <v>91150</v>
          </cell>
          <cell r="L141">
            <v>273450</v>
          </cell>
        </row>
        <row r="142">
          <cell r="B142">
            <v>5</v>
          </cell>
          <cell r="D142" t="str">
            <v>Floor Drain Plastik lengkap terpasang</v>
          </cell>
          <cell r="H142" t="str">
            <v>BP</v>
          </cell>
          <cell r="I142">
            <v>3</v>
          </cell>
          <cell r="J142" t="str">
            <v>Unit</v>
          </cell>
          <cell r="K142">
            <v>48000</v>
          </cell>
          <cell r="L142">
            <v>144000</v>
          </cell>
        </row>
        <row r="143">
          <cell r="B143">
            <v>6</v>
          </cell>
          <cell r="D143" t="str">
            <v>Pas. Bak Air Fiber 80 x 80 Terpasang</v>
          </cell>
          <cell r="H143" t="str">
            <v>Supl.BMPK.10</v>
          </cell>
          <cell r="I143">
            <v>2</v>
          </cell>
          <cell r="J143" t="str">
            <v>Unit</v>
          </cell>
          <cell r="K143">
            <v>468479.07</v>
          </cell>
          <cell r="L143">
            <v>936958.14</v>
          </cell>
        </row>
        <row r="144">
          <cell r="B144">
            <v>7</v>
          </cell>
          <cell r="D144" t="str">
            <v>Pas. Urinoir Keramik lengkap Terpasang</v>
          </cell>
          <cell r="H144" t="str">
            <v>Ls</v>
          </cell>
          <cell r="I144">
            <v>2</v>
          </cell>
          <cell r="J144" t="str">
            <v>Unit</v>
          </cell>
          <cell r="K144">
            <v>1250000</v>
          </cell>
          <cell r="L144">
            <v>2500000</v>
          </cell>
        </row>
        <row r="145">
          <cell r="B145">
            <v>8</v>
          </cell>
          <cell r="D145" t="str">
            <v>Pas. Pipa air bersih PVC dia 1" terpasang</v>
          </cell>
          <cell r="H145" t="str">
            <v>Supl.BMPK.13.a</v>
          </cell>
          <cell r="I145">
            <v>10</v>
          </cell>
          <cell r="J145" t="str">
            <v>M'</v>
          </cell>
          <cell r="K145">
            <v>74612.5</v>
          </cell>
          <cell r="L145">
            <v>746125</v>
          </cell>
        </row>
        <row r="146">
          <cell r="B146">
            <v>9</v>
          </cell>
          <cell r="D146" t="str">
            <v>Pas. Kran air 1/2" Lengkap</v>
          </cell>
          <cell r="H146" t="str">
            <v>Supl.BMPK.13</v>
          </cell>
          <cell r="I146">
            <v>5</v>
          </cell>
          <cell r="J146" t="str">
            <v>Unit</v>
          </cell>
          <cell r="K146">
            <v>91150</v>
          </cell>
          <cell r="L146">
            <v>455750</v>
          </cell>
        </row>
        <row r="147">
          <cell r="B147">
            <v>10</v>
          </cell>
          <cell r="D147" t="str">
            <v>Pas. Kloset jongkok keramik lengkap terpasang</v>
          </cell>
          <cell r="H147" t="str">
            <v>Supl.BMPK.6(b)</v>
          </cell>
          <cell r="I147">
            <v>2</v>
          </cell>
          <cell r="J147" t="str">
            <v>Unit</v>
          </cell>
          <cell r="K147">
            <v>170672.34</v>
          </cell>
          <cell r="L147">
            <v>341344.68</v>
          </cell>
        </row>
        <row r="148">
          <cell r="B148">
            <v>11</v>
          </cell>
          <cell r="D148" t="str">
            <v>Pas. Septik Tank &amp; Resapan</v>
          </cell>
          <cell r="H148" t="str">
            <v>Supl.BMPK.8</v>
          </cell>
          <cell r="I148">
            <v>1</v>
          </cell>
          <cell r="J148" t="str">
            <v>Unit</v>
          </cell>
          <cell r="K148">
            <v>4834530.22</v>
          </cell>
          <cell r="L148">
            <v>4834530.22</v>
          </cell>
        </row>
        <row r="149">
          <cell r="D149" t="str">
            <v>SUB TOTAL  V.F</v>
          </cell>
          <cell r="L149">
            <v>12043290.989999998</v>
          </cell>
        </row>
        <row r="150">
          <cell r="B150" t="str">
            <v>V.G</v>
          </cell>
          <cell r="D150" t="str">
            <v>PEKERJAAN KUNCI DAN PENGGANTUNG</v>
          </cell>
        </row>
        <row r="151">
          <cell r="B151">
            <v>1</v>
          </cell>
          <cell r="D151" t="str">
            <v>Pas. Engsel pintu @ 3 bh</v>
          </cell>
          <cell r="H151" t="str">
            <v>Supl.BMPK.2(a)</v>
          </cell>
          <cell r="I151">
            <v>6</v>
          </cell>
          <cell r="J151" t="str">
            <v>bh</v>
          </cell>
          <cell r="K151">
            <v>8266</v>
          </cell>
          <cell r="L151">
            <v>49596</v>
          </cell>
        </row>
        <row r="152">
          <cell r="B152">
            <v>2</v>
          </cell>
          <cell r="D152" t="str">
            <v>Pas. Grendel jendela @ 2 bh</v>
          </cell>
          <cell r="H152" t="str">
            <v>Supl.BMPK.5(a)</v>
          </cell>
          <cell r="I152">
            <v>24</v>
          </cell>
          <cell r="J152" t="str">
            <v>bh</v>
          </cell>
          <cell r="K152">
            <v>6566</v>
          </cell>
          <cell r="L152">
            <v>157584</v>
          </cell>
        </row>
        <row r="153">
          <cell r="B153">
            <v>3</v>
          </cell>
          <cell r="D153" t="str">
            <v>Pas. Grendel pintu</v>
          </cell>
          <cell r="H153" t="str">
            <v>Supl.BMPK.5(a)</v>
          </cell>
          <cell r="I153">
            <v>2</v>
          </cell>
          <cell r="J153" t="str">
            <v>bh</v>
          </cell>
          <cell r="K153">
            <v>6566</v>
          </cell>
          <cell r="L153">
            <v>13132</v>
          </cell>
        </row>
        <row r="154">
          <cell r="B154">
            <v>4</v>
          </cell>
          <cell r="D154" t="str">
            <v>Pas. Hak angin @ 2 bh</v>
          </cell>
          <cell r="H154" t="str">
            <v>Supl.BMPK.4</v>
          </cell>
          <cell r="I154">
            <v>24</v>
          </cell>
          <cell r="J154" t="str">
            <v>bh</v>
          </cell>
          <cell r="K154">
            <v>4066</v>
          </cell>
          <cell r="L154">
            <v>97584</v>
          </cell>
        </row>
        <row r="155">
          <cell r="B155">
            <v>5</v>
          </cell>
          <cell r="D155" t="str">
            <v>Pas. Engsel jendela @ 2 bh</v>
          </cell>
          <cell r="H155" t="str">
            <v>Supl.BMPK.2(a)</v>
          </cell>
          <cell r="I155">
            <v>24</v>
          </cell>
          <cell r="J155" t="str">
            <v>bh</v>
          </cell>
          <cell r="K155">
            <v>8266</v>
          </cell>
          <cell r="L155">
            <v>198384</v>
          </cell>
        </row>
        <row r="156">
          <cell r="B156">
            <v>6</v>
          </cell>
          <cell r="D156" t="str">
            <v>Pas. Tarikan jendela @ 1 bh</v>
          </cell>
          <cell r="H156" t="str">
            <v>Supl.BMPK.3(a)</v>
          </cell>
          <cell r="I156">
            <v>12</v>
          </cell>
          <cell r="J156" t="str">
            <v>bh</v>
          </cell>
          <cell r="K156">
            <v>11066</v>
          </cell>
          <cell r="L156">
            <v>132792</v>
          </cell>
        </row>
        <row r="157">
          <cell r="B157">
            <v>7</v>
          </cell>
          <cell r="D157" t="str">
            <v>Pas. Kunci Tanam 2 Slag kw baik</v>
          </cell>
          <cell r="H157" t="str">
            <v>Supl.BMPK.1(b)</v>
          </cell>
          <cell r="I157">
            <v>1</v>
          </cell>
          <cell r="J157" t="str">
            <v>Unit</v>
          </cell>
          <cell r="K157">
            <v>60000</v>
          </cell>
          <cell r="L157">
            <v>60000</v>
          </cell>
        </row>
        <row r="158">
          <cell r="D158" t="str">
            <v>SUB TOTAL  V.G</v>
          </cell>
          <cell r="L158">
            <v>709072</v>
          </cell>
        </row>
        <row r="159">
          <cell r="B159" t="str">
            <v>V.H</v>
          </cell>
          <cell r="D159" t="str">
            <v>PEKERJAAN INSTALASI LISTRIK</v>
          </cell>
        </row>
        <row r="160">
          <cell r="B160">
            <v>1</v>
          </cell>
          <cell r="D160" t="str">
            <v>Pas. Fitting Down Light</v>
          </cell>
          <cell r="H160" t="str">
            <v>ls</v>
          </cell>
          <cell r="I160">
            <v>8</v>
          </cell>
          <cell r="J160" t="str">
            <v>ttk</v>
          </cell>
          <cell r="K160">
            <v>35000</v>
          </cell>
          <cell r="L160">
            <v>280000</v>
          </cell>
        </row>
        <row r="161">
          <cell r="B161">
            <v>2</v>
          </cell>
          <cell r="D161" t="str">
            <v>Pas. Lampu pijar 40 Watt terpasang</v>
          </cell>
          <cell r="H161" t="str">
            <v>BP</v>
          </cell>
          <cell r="I161">
            <v>1</v>
          </cell>
          <cell r="J161" t="str">
            <v>ttk</v>
          </cell>
          <cell r="K161">
            <v>45000</v>
          </cell>
          <cell r="L161">
            <v>45000</v>
          </cell>
        </row>
        <row r="162">
          <cell r="B162">
            <v>3</v>
          </cell>
          <cell r="D162" t="str">
            <v>Pas. Lampu pijar 15 Watt terpasang Mushola</v>
          </cell>
          <cell r="H162" t="str">
            <v>BP</v>
          </cell>
          <cell r="I162">
            <v>12</v>
          </cell>
          <cell r="J162" t="str">
            <v>ttk</v>
          </cell>
          <cell r="K162">
            <v>45000</v>
          </cell>
          <cell r="L162">
            <v>540000</v>
          </cell>
        </row>
        <row r="163">
          <cell r="B163">
            <v>4</v>
          </cell>
          <cell r="D163" t="str">
            <v>Pas. Lampu pijar 15 Watt terpasang KM/WC</v>
          </cell>
          <cell r="H163" t="str">
            <v>BP</v>
          </cell>
          <cell r="I163">
            <v>5</v>
          </cell>
          <cell r="J163" t="str">
            <v>ttk</v>
          </cell>
          <cell r="K163">
            <v>45000</v>
          </cell>
          <cell r="L163">
            <v>225000</v>
          </cell>
        </row>
        <row r="164">
          <cell r="B164">
            <v>5</v>
          </cell>
          <cell r="D164" t="str">
            <v>Pas. Saklar Ganda Dobel Stop Kontak</v>
          </cell>
          <cell r="H164" t="str">
            <v>ls</v>
          </cell>
          <cell r="I164">
            <v>1</v>
          </cell>
          <cell r="J164" t="str">
            <v>bh</v>
          </cell>
          <cell r="K164">
            <v>15000</v>
          </cell>
          <cell r="L164">
            <v>15000</v>
          </cell>
        </row>
        <row r="165">
          <cell r="B165">
            <v>6</v>
          </cell>
          <cell r="D165" t="str">
            <v>Pas. Stop Kontak</v>
          </cell>
          <cell r="H165" t="str">
            <v>ls</v>
          </cell>
          <cell r="I165">
            <v>1</v>
          </cell>
          <cell r="J165" t="str">
            <v>bh</v>
          </cell>
          <cell r="K165">
            <v>15000</v>
          </cell>
          <cell r="L165">
            <v>15000</v>
          </cell>
        </row>
        <row r="166">
          <cell r="B166">
            <v>7</v>
          </cell>
          <cell r="D166" t="str">
            <v>Pas. Titiik Lampu dll</v>
          </cell>
          <cell r="H166" t="str">
            <v>ls</v>
          </cell>
          <cell r="I166">
            <v>20</v>
          </cell>
          <cell r="J166" t="str">
            <v>ttk</v>
          </cell>
          <cell r="K166">
            <v>140000</v>
          </cell>
          <cell r="L166">
            <v>2800000</v>
          </cell>
        </row>
        <row r="167">
          <cell r="D167" t="str">
            <v>SUB TOTAL  V.H</v>
          </cell>
          <cell r="L167">
            <v>3920000</v>
          </cell>
        </row>
        <row r="168">
          <cell r="L168">
            <v>58922266.980000012</v>
          </cell>
        </row>
        <row r="169">
          <cell r="B169" t="str">
            <v>VI</v>
          </cell>
          <cell r="D169" t="str">
            <v>PEKERJAAN PEMBUANGAN SISA PEKERJAAN</v>
          </cell>
        </row>
        <row r="170">
          <cell r="B170">
            <v>1</v>
          </cell>
          <cell r="D170" t="str">
            <v>Pembuangan Sisa Pekerjaan</v>
          </cell>
          <cell r="H170" t="str">
            <v>Ls</v>
          </cell>
          <cell r="I170">
            <v>1</v>
          </cell>
          <cell r="J170" t="str">
            <v>Unit</v>
          </cell>
          <cell r="K170">
            <v>1000000</v>
          </cell>
          <cell r="L170">
            <v>1000000</v>
          </cell>
        </row>
        <row r="171">
          <cell r="D171" t="str">
            <v>SUB TOTAL  VI</v>
          </cell>
          <cell r="L171">
            <v>1000000</v>
          </cell>
        </row>
        <row r="172">
          <cell r="D172" t="str">
            <v>JUMLAH</v>
          </cell>
          <cell r="L172">
            <v>144750720.41</v>
          </cell>
        </row>
        <row r="173">
          <cell r="D173" t="str">
            <v>PPN (10% X A)</v>
          </cell>
          <cell r="L173">
            <v>14475072.041000001</v>
          </cell>
        </row>
        <row r="174">
          <cell r="D174" t="str">
            <v>JUMLAH  (A+B)</v>
          </cell>
          <cell r="L174">
            <v>159225792.45100001</v>
          </cell>
        </row>
        <row r="175">
          <cell r="D175" t="str">
            <v>JUMLAH DIBULATKAN</v>
          </cell>
          <cell r="L175">
            <v>159225000</v>
          </cell>
        </row>
        <row r="176">
          <cell r="N176" t="str">
            <v>REKAPITULASI RENCANA ANGGARAN BIAYA</v>
          </cell>
        </row>
        <row r="177">
          <cell r="N177" t="str">
            <v>OWNER'S ESTIMATE</v>
          </cell>
        </row>
        <row r="179">
          <cell r="N179" t="str">
            <v>Kegiatan</v>
          </cell>
          <cell r="O179" t="str">
            <v>:</v>
          </cell>
          <cell r="P179" t="str">
            <v>Pembangunan / Pemagaran Gedung Kantor, Gedung Sekolah</v>
          </cell>
        </row>
        <row r="180">
          <cell r="N180" t="str">
            <v>Pekerjaan</v>
          </cell>
          <cell r="O180" t="str">
            <v>:</v>
          </cell>
          <cell r="P180" t="str">
            <v>Pemagaran Kantor Kejaksaan Negeri Bandar Lampung</v>
          </cell>
        </row>
        <row r="181">
          <cell r="N181" t="str">
            <v>Lokasi</v>
          </cell>
          <cell r="O181" t="str">
            <v>:</v>
          </cell>
          <cell r="P181" t="str">
            <v>Kota Bandar Lampung</v>
          </cell>
        </row>
        <row r="182">
          <cell r="N182" t="str">
            <v>Tahun Anggaran</v>
          </cell>
          <cell r="O182" t="str">
            <v>:</v>
          </cell>
          <cell r="P182" t="str">
            <v>2006</v>
          </cell>
        </row>
        <row r="184">
          <cell r="N184" t="str">
            <v>NO.</v>
          </cell>
          <cell r="O184" t="str">
            <v>URAIAN  PEKERJAAN</v>
          </cell>
          <cell r="U184" t="str">
            <v>TOTAL</v>
          </cell>
        </row>
        <row r="185">
          <cell r="U185" t="str">
            <v>HARGA</v>
          </cell>
        </row>
        <row r="186">
          <cell r="U186" t="str">
            <v>(Rp)</v>
          </cell>
        </row>
        <row r="187">
          <cell r="N187" t="str">
            <v>I</v>
          </cell>
          <cell r="P187" t="str">
            <v>PEKERJAAN PERSIAPAN</v>
          </cell>
          <cell r="U187">
            <v>5974434.2000000002</v>
          </cell>
        </row>
        <row r="188">
          <cell r="N188" t="str">
            <v>II</v>
          </cell>
          <cell r="P188" t="str">
            <v>REHAB PAGAR SAMPING KIRI BANGUNAN</v>
          </cell>
          <cell r="U188">
            <v>15414583.209999997</v>
          </cell>
        </row>
        <row r="189">
          <cell r="N189" t="str">
            <v>III</v>
          </cell>
          <cell r="P189" t="str">
            <v>REHAB PAGAR BELAKANG</v>
          </cell>
          <cell r="U189">
            <v>33751449.739999995</v>
          </cell>
        </row>
        <row r="190">
          <cell r="N190" t="str">
            <v>IV</v>
          </cell>
          <cell r="P190" t="str">
            <v>PEMBANGUNAN TUGU PINTU GERBANG</v>
          </cell>
          <cell r="U190">
            <v>29687986.279999997</v>
          </cell>
        </row>
        <row r="191">
          <cell r="N191" t="str">
            <v>V</v>
          </cell>
          <cell r="P191" t="str">
            <v>REHAB MUSHOLA DAN KM/WC</v>
          </cell>
          <cell r="U191">
            <v>58922266.980000012</v>
          </cell>
        </row>
        <row r="192">
          <cell r="P192" t="str">
            <v>V.A</v>
          </cell>
          <cell r="Q192" t="str">
            <v>PEKERJAAN BONGKARAN</v>
          </cell>
          <cell r="R192" t="str">
            <v>=</v>
          </cell>
          <cell r="S192">
            <v>1066450.3400000001</v>
          </cell>
        </row>
        <row r="193">
          <cell r="P193" t="str">
            <v>V.B</v>
          </cell>
          <cell r="Q193" t="str">
            <v>PEKERJAAN GALIAN DAN TANAH</v>
          </cell>
          <cell r="R193" t="str">
            <v>=</v>
          </cell>
          <cell r="S193">
            <v>204534.63</v>
          </cell>
        </row>
        <row r="194">
          <cell r="P194" t="str">
            <v>V.C</v>
          </cell>
          <cell r="Q194" t="str">
            <v>PEKERJAAN PASANGAN</v>
          </cell>
          <cell r="R194" t="str">
            <v>=</v>
          </cell>
          <cell r="S194">
            <v>28185788.870000005</v>
          </cell>
        </row>
        <row r="195">
          <cell r="P195" t="str">
            <v>V.D</v>
          </cell>
          <cell r="Q195" t="str">
            <v>PEK. KUSEN &amp; DAUN PINTU</v>
          </cell>
          <cell r="R195" t="str">
            <v>=</v>
          </cell>
          <cell r="S195">
            <v>9649659.0600000005</v>
          </cell>
        </row>
        <row r="196">
          <cell r="P196" t="str">
            <v>V.E</v>
          </cell>
          <cell r="Q196" t="str">
            <v>PEKERJAAN PENGECATAN</v>
          </cell>
          <cell r="R196" t="str">
            <v>=</v>
          </cell>
          <cell r="S196">
            <v>3143471.0900000008</v>
          </cell>
        </row>
        <row r="197">
          <cell r="P197" t="str">
            <v>V.F</v>
          </cell>
          <cell r="Q197" t="str">
            <v>PEKERJAAN INSTALASI AIR &amp; SANITAIR</v>
          </cell>
          <cell r="R197" t="str">
            <v>=</v>
          </cell>
          <cell r="S197">
            <v>12043290.989999998</v>
          </cell>
        </row>
        <row r="198">
          <cell r="P198" t="str">
            <v>V.G</v>
          </cell>
          <cell r="Q198" t="str">
            <v>PEKERJAAN KUNCI DAN PENGGANTUNG</v>
          </cell>
          <cell r="R198" t="str">
            <v>=</v>
          </cell>
          <cell r="S198">
            <v>709072</v>
          </cell>
        </row>
        <row r="199">
          <cell r="P199" t="str">
            <v>V.H</v>
          </cell>
          <cell r="Q199" t="str">
            <v>PEKERJAAN INSTALASI LISTRIK</v>
          </cell>
          <cell r="R199" t="str">
            <v>=</v>
          </cell>
          <cell r="S199">
            <v>3920000</v>
          </cell>
        </row>
        <row r="200">
          <cell r="N200" t="str">
            <v>VI</v>
          </cell>
          <cell r="P200" t="str">
            <v>PEKERJAAN PEMBUANGAN SISA PEKERJAAN</v>
          </cell>
          <cell r="U200">
            <v>1000000</v>
          </cell>
        </row>
        <row r="201">
          <cell r="P201" t="str">
            <v>JUMLAH ( I  s/d.  VI)</v>
          </cell>
          <cell r="U201">
            <v>144750720.41</v>
          </cell>
        </row>
        <row r="202">
          <cell r="P202" t="str">
            <v>PPN 10%</v>
          </cell>
          <cell r="U202">
            <v>14475072.041000001</v>
          </cell>
        </row>
        <row r="203">
          <cell r="P203" t="str">
            <v>TOTAL</v>
          </cell>
          <cell r="U203">
            <v>159225792.45100001</v>
          </cell>
        </row>
        <row r="204">
          <cell r="P204" t="str">
            <v>DIBULATKAN</v>
          </cell>
          <cell r="U204">
            <v>159225000</v>
          </cell>
        </row>
        <row r="206">
          <cell r="N206" t="str">
            <v>Terbilang</v>
          </cell>
          <cell r="O206" t="str">
            <v>:</v>
          </cell>
          <cell r="P206" t="str">
            <v>Seratus Lima Puluh Sembilan Juta Dua Ratus Dua Puluh Lima Ribu Rupiah</v>
          </cell>
        </row>
        <row r="209">
          <cell r="R209" t="str">
            <v>Bandar Lampung, .................2006</v>
          </cell>
        </row>
        <row r="210">
          <cell r="N210" t="str">
            <v>Disetujui</v>
          </cell>
        </row>
        <row r="211">
          <cell r="N211" t="str">
            <v>Pejabat Pembuat Komitmen/Pimpinan Kegiatan</v>
          </cell>
          <cell r="R211" t="str">
            <v>PANITIA PELELANGAN</v>
          </cell>
        </row>
        <row r="217">
          <cell r="N217" t="str">
            <v>A  Z  W  A  R,ST</v>
          </cell>
          <cell r="R217" t="str">
            <v>FAISOL MUCHTAR,ST</v>
          </cell>
        </row>
        <row r="218">
          <cell r="N218" t="str">
            <v>NIP.460020553</v>
          </cell>
          <cell r="R218" t="str">
            <v>NIP. 460021411</v>
          </cell>
        </row>
      </sheetData>
      <sheetData sheetId="16">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Koramil Telukbetung Barat</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72</v>
          </cell>
          <cell r="J13" t="str">
            <v>M2</v>
          </cell>
          <cell r="K13">
            <v>3560</v>
          </cell>
          <cell r="L13">
            <v>256320</v>
          </cell>
        </row>
        <row r="14">
          <cell r="B14">
            <v>2</v>
          </cell>
          <cell r="D14" t="str">
            <v>Pasangan Bouwplank</v>
          </cell>
          <cell r="H14" t="str">
            <v>SNI-T-01-1991.1.6</v>
          </cell>
          <cell r="I14">
            <v>25</v>
          </cell>
          <cell r="J14" t="str">
            <v>M1</v>
          </cell>
          <cell r="K14">
            <v>26077.06</v>
          </cell>
          <cell r="L14">
            <v>651926.5</v>
          </cell>
        </row>
        <row r="15">
          <cell r="B15">
            <v>3</v>
          </cell>
          <cell r="D15" t="str">
            <v>Direksi Keet (Sewa)</v>
          </cell>
          <cell r="H15" t="str">
            <v>ls</v>
          </cell>
          <cell r="I15">
            <v>1</v>
          </cell>
          <cell r="J15" t="str">
            <v>Unit</v>
          </cell>
          <cell r="K15">
            <v>250000</v>
          </cell>
          <cell r="L15">
            <v>250000</v>
          </cell>
        </row>
        <row r="16">
          <cell r="B16">
            <v>4</v>
          </cell>
          <cell r="D16" t="str">
            <v>P3K</v>
          </cell>
          <cell r="H16" t="str">
            <v>ls</v>
          </cell>
          <cell r="I16">
            <v>1</v>
          </cell>
          <cell r="J16" t="str">
            <v>Unit</v>
          </cell>
          <cell r="K16">
            <v>200000</v>
          </cell>
          <cell r="L16">
            <v>200000</v>
          </cell>
        </row>
        <row r="17">
          <cell r="B17">
            <v>5</v>
          </cell>
          <cell r="D17" t="str">
            <v>Dokumentasi 0%, 25%, 50% dan 100%</v>
          </cell>
          <cell r="H17" t="str">
            <v>ls</v>
          </cell>
          <cell r="I17">
            <v>1</v>
          </cell>
          <cell r="J17" t="str">
            <v>Unit</v>
          </cell>
          <cell r="K17">
            <v>300000</v>
          </cell>
          <cell r="L17">
            <v>300000</v>
          </cell>
        </row>
        <row r="18">
          <cell r="B18">
            <v>6</v>
          </cell>
          <cell r="D18" t="str">
            <v>Papan Nama Proyek</v>
          </cell>
          <cell r="H18" t="str">
            <v>ls</v>
          </cell>
          <cell r="I18">
            <v>1</v>
          </cell>
          <cell r="J18" t="str">
            <v>Unit</v>
          </cell>
          <cell r="K18">
            <v>500000</v>
          </cell>
          <cell r="L18">
            <v>500000</v>
          </cell>
        </row>
        <row r="19">
          <cell r="D19" t="str">
            <v>SUB TOTAL  I</v>
          </cell>
          <cell r="L19">
            <v>2158246.5</v>
          </cell>
        </row>
        <row r="20">
          <cell r="B20" t="str">
            <v>II</v>
          </cell>
          <cell r="D20" t="str">
            <v>PEKERJAAN GALIAN DAN TANAH</v>
          </cell>
        </row>
        <row r="21">
          <cell r="B21">
            <v>1</v>
          </cell>
          <cell r="D21" t="str">
            <v>Pek. Galian tanah lubang pondasi</v>
          </cell>
          <cell r="H21" t="str">
            <v>A.1</v>
          </cell>
          <cell r="I21">
            <v>13.05</v>
          </cell>
          <cell r="J21" t="str">
            <v>M3</v>
          </cell>
          <cell r="K21">
            <v>19775</v>
          </cell>
          <cell r="L21">
            <v>258063.75</v>
          </cell>
        </row>
        <row r="22">
          <cell r="B22">
            <v>2</v>
          </cell>
          <cell r="D22" t="str">
            <v>Pek. Urugan tanah sisi pondasi</v>
          </cell>
          <cell r="H22" t="str">
            <v>A.16</v>
          </cell>
          <cell r="I22">
            <v>3.2629999999999999</v>
          </cell>
          <cell r="J22" t="str">
            <v>M3</v>
          </cell>
          <cell r="K22">
            <v>6660</v>
          </cell>
          <cell r="L22">
            <v>21731.58</v>
          </cell>
        </row>
        <row r="23">
          <cell r="B23">
            <v>3</v>
          </cell>
          <cell r="D23" t="str">
            <v>Pek. Urugan pasir di bawah pondasi t= 5 Cm</v>
          </cell>
          <cell r="H23" t="str">
            <v>A.18</v>
          </cell>
          <cell r="I23">
            <v>0.75</v>
          </cell>
          <cell r="J23" t="str">
            <v>M3</v>
          </cell>
          <cell r="K23">
            <v>146691.20000000001</v>
          </cell>
          <cell r="L23">
            <v>110018.4</v>
          </cell>
        </row>
        <row r="24">
          <cell r="D24" t="str">
            <v>SUB TOTAL  II</v>
          </cell>
          <cell r="L24">
            <v>389813.73</v>
          </cell>
        </row>
        <row r="25">
          <cell r="B25" t="str">
            <v>III</v>
          </cell>
          <cell r="D25" t="str">
            <v>PEKERJAAN PASANGAN DAN BETON</v>
          </cell>
        </row>
        <row r="26">
          <cell r="B26">
            <v>1</v>
          </cell>
          <cell r="D26" t="str">
            <v>Pas. Pondasi Batu Belah hitam adk. 1 : 4</v>
          </cell>
          <cell r="H26" t="str">
            <v>G.32h+G.26(a)</v>
          </cell>
          <cell r="I26">
            <v>8.6999999999999993</v>
          </cell>
          <cell r="J26" t="str">
            <v>M3</v>
          </cell>
          <cell r="K26">
            <v>527127.02</v>
          </cell>
          <cell r="L26">
            <v>4586005.07</v>
          </cell>
        </row>
        <row r="27">
          <cell r="B27">
            <v>2</v>
          </cell>
          <cell r="D27" t="str">
            <v>Pasang Buis Beton Dia 60 L=1 M</v>
          </cell>
          <cell r="H27" t="str">
            <v>Ls</v>
          </cell>
          <cell r="I27">
            <v>11</v>
          </cell>
          <cell r="J27" t="str">
            <v>Unit</v>
          </cell>
          <cell r="K27">
            <v>60000</v>
          </cell>
          <cell r="L27">
            <v>660000</v>
          </cell>
        </row>
        <row r="28">
          <cell r="B28">
            <v>3</v>
          </cell>
          <cell r="D28" t="str">
            <v>Pasang Cerucuk @ = 2 M</v>
          </cell>
          <cell r="H28" t="str">
            <v>Ls</v>
          </cell>
          <cell r="I28">
            <v>60</v>
          </cell>
          <cell r="J28" t="str">
            <v>Btg</v>
          </cell>
          <cell r="K28">
            <v>10000</v>
          </cell>
          <cell r="L28">
            <v>600000</v>
          </cell>
        </row>
        <row r="29">
          <cell r="B29">
            <v>4</v>
          </cell>
          <cell r="D29" t="str">
            <v>Cor Beton Cyclop Adk. 1:3:5</v>
          </cell>
          <cell r="H29" t="str">
            <v>G.44</v>
          </cell>
          <cell r="I29">
            <v>3.08</v>
          </cell>
          <cell r="J29" t="str">
            <v>M3</v>
          </cell>
          <cell r="K29">
            <v>612956.9</v>
          </cell>
          <cell r="L29">
            <v>1887907.25</v>
          </cell>
        </row>
        <row r="30">
          <cell r="B30">
            <v>5</v>
          </cell>
          <cell r="D30" t="str">
            <v>Timbunan Tanah</v>
          </cell>
          <cell r="H30" t="str">
            <v>A.7</v>
          </cell>
          <cell r="I30">
            <v>67.5</v>
          </cell>
          <cell r="J30" t="str">
            <v>M3</v>
          </cell>
          <cell r="K30">
            <v>15320</v>
          </cell>
          <cell r="L30">
            <v>1034100</v>
          </cell>
        </row>
        <row r="31">
          <cell r="B31">
            <v>6</v>
          </cell>
          <cell r="D31" t="str">
            <v>Pas. Sloof 15/25</v>
          </cell>
          <cell r="H31" t="str">
            <v>G.41+3/4 I.2(a)+1/2 F.8</v>
          </cell>
          <cell r="I31">
            <v>2.8130000000000002</v>
          </cell>
          <cell r="J31" t="str">
            <v>M3</v>
          </cell>
          <cell r="K31">
            <v>2649475.14</v>
          </cell>
          <cell r="L31">
            <v>7452973.5700000003</v>
          </cell>
        </row>
        <row r="32">
          <cell r="B32">
            <v>7</v>
          </cell>
          <cell r="D32" t="str">
            <v>Pas. Kolom Praktis12/12 (iap 3 M)</v>
          </cell>
          <cell r="H32" t="str">
            <v>G.41+3/4 I.2(a)+1/2 F.8</v>
          </cell>
          <cell r="I32">
            <v>0.30199999999999999</v>
          </cell>
          <cell r="J32" t="str">
            <v>M3</v>
          </cell>
          <cell r="K32">
            <v>2649475.14</v>
          </cell>
          <cell r="L32">
            <v>800141.49</v>
          </cell>
        </row>
        <row r="33">
          <cell r="B33">
            <v>8</v>
          </cell>
          <cell r="D33" t="str">
            <v>Pas. Kolom 25/25</v>
          </cell>
          <cell r="H33" t="str">
            <v>G.41+3/4 I.2(a)+1/2 F.8</v>
          </cell>
          <cell r="I33">
            <v>1.3129999999999999</v>
          </cell>
          <cell r="J33" t="str">
            <v>M3</v>
          </cell>
          <cell r="K33">
            <v>2649475.14</v>
          </cell>
          <cell r="L33">
            <v>3478760.86</v>
          </cell>
        </row>
        <row r="34">
          <cell r="B34">
            <v>9</v>
          </cell>
          <cell r="D34" t="str">
            <v>Pas. Dinding Bata adk 1:4</v>
          </cell>
          <cell r="H34" t="str">
            <v>G.33h+G.32a</v>
          </cell>
          <cell r="I34">
            <v>6.48</v>
          </cell>
          <cell r="J34" t="str">
            <v>M3</v>
          </cell>
          <cell r="K34">
            <v>383258.81</v>
          </cell>
          <cell r="L34">
            <v>2483517.09</v>
          </cell>
        </row>
        <row r="35">
          <cell r="B35">
            <v>10</v>
          </cell>
          <cell r="D35" t="str">
            <v>Plesteran Dinding adk 1: 4</v>
          </cell>
          <cell r="H35" t="str">
            <v>G.50q+G.48</v>
          </cell>
          <cell r="I35">
            <v>151.47499999999999</v>
          </cell>
          <cell r="J35" t="str">
            <v>M2</v>
          </cell>
          <cell r="K35">
            <v>19133.61</v>
          </cell>
          <cell r="L35">
            <v>2898263.57</v>
          </cell>
        </row>
        <row r="36">
          <cell r="D36" t="str">
            <v>SUB TOTAL  III</v>
          </cell>
          <cell r="L36">
            <v>25881668.899999999</v>
          </cell>
        </row>
        <row r="37">
          <cell r="B37" t="str">
            <v>IV</v>
          </cell>
          <cell r="D37" t="str">
            <v>PEKERJAAN PAGAR/ PINTU  BESI</v>
          </cell>
        </row>
        <row r="38">
          <cell r="B38">
            <v>1</v>
          </cell>
          <cell r="D38" t="str">
            <v>Pagar Besi</v>
          </cell>
          <cell r="H38" t="str">
            <v>Supl.BMPK.17A</v>
          </cell>
          <cell r="I38">
            <v>33</v>
          </cell>
          <cell r="J38" t="str">
            <v>M2</v>
          </cell>
          <cell r="K38">
            <v>249511.5</v>
          </cell>
          <cell r="L38">
            <v>8233879.5</v>
          </cell>
        </row>
        <row r="39">
          <cell r="B39">
            <v>2</v>
          </cell>
          <cell r="D39" t="str">
            <v>Pintu Besi Dorong</v>
          </cell>
          <cell r="H39" t="str">
            <v>Supl.BMPK.17</v>
          </cell>
          <cell r="I39">
            <v>7.5</v>
          </cell>
          <cell r="J39" t="str">
            <v>M2</v>
          </cell>
          <cell r="K39">
            <v>340533.33</v>
          </cell>
          <cell r="L39">
            <v>2553999.98</v>
          </cell>
        </row>
        <row r="40">
          <cell r="B40">
            <v>3</v>
          </cell>
          <cell r="D40" t="str">
            <v>Pasang Roda Pintu Dorong</v>
          </cell>
          <cell r="H40" t="str">
            <v>Ls</v>
          </cell>
          <cell r="I40">
            <v>2</v>
          </cell>
          <cell r="J40" t="str">
            <v>Bh</v>
          </cell>
          <cell r="K40">
            <v>15000</v>
          </cell>
          <cell r="L40">
            <v>30000</v>
          </cell>
        </row>
        <row r="41">
          <cell r="B41">
            <v>4</v>
          </cell>
          <cell r="D41" t="str">
            <v>Pasang Rell Pintu Dorong Lengkap</v>
          </cell>
          <cell r="H41" t="str">
            <v>Supl.BMPK.17C</v>
          </cell>
          <cell r="I41">
            <v>11</v>
          </cell>
          <cell r="J41" t="str">
            <v>M'</v>
          </cell>
          <cell r="K41">
            <v>77302.52</v>
          </cell>
          <cell r="L41">
            <v>850327.72</v>
          </cell>
        </row>
        <row r="42">
          <cell r="B42">
            <v>5</v>
          </cell>
          <cell r="D42" t="str">
            <v>Pasang Grendel Pintu Besi</v>
          </cell>
          <cell r="H42" t="str">
            <v>Ls</v>
          </cell>
          <cell r="I42">
            <v>1</v>
          </cell>
          <cell r="J42" t="str">
            <v>Set</v>
          </cell>
          <cell r="K42">
            <v>15000</v>
          </cell>
          <cell r="L42">
            <v>15000</v>
          </cell>
        </row>
        <row r="43">
          <cell r="D43" t="str">
            <v>SUB TOTAL  IV</v>
          </cell>
          <cell r="L43">
            <v>11683207.200000001</v>
          </cell>
        </row>
        <row r="44">
          <cell r="B44" t="str">
            <v>V</v>
          </cell>
          <cell r="D44" t="str">
            <v>PEKERJAAN PEMBUANGAN SISA PEKERJAAN</v>
          </cell>
        </row>
        <row r="45">
          <cell r="B45">
            <v>1</v>
          </cell>
          <cell r="D45" t="str">
            <v>Pembuangan Sisa Pekerjaan</v>
          </cell>
          <cell r="H45" t="str">
            <v>Ls</v>
          </cell>
          <cell r="I45">
            <v>1</v>
          </cell>
          <cell r="J45" t="str">
            <v>Ls</v>
          </cell>
          <cell r="K45">
            <v>200000</v>
          </cell>
          <cell r="L45">
            <v>200000</v>
          </cell>
        </row>
        <row r="46">
          <cell r="D46" t="str">
            <v>SUB TOTAL  V</v>
          </cell>
          <cell r="L46">
            <v>200000</v>
          </cell>
        </row>
        <row r="47">
          <cell r="D47" t="str">
            <v>JUMLAH</v>
          </cell>
          <cell r="L47">
            <v>40312936.329999998</v>
          </cell>
        </row>
        <row r="48">
          <cell r="D48" t="str">
            <v>PPN (10% X A)</v>
          </cell>
          <cell r="L48">
            <v>4031293.6329999999</v>
          </cell>
        </row>
        <row r="49">
          <cell r="D49" t="str">
            <v>JUMLAH  (A+B)</v>
          </cell>
          <cell r="L49">
            <v>44344229.963</v>
          </cell>
        </row>
        <row r="50">
          <cell r="D50" t="str">
            <v>JUMLAH DIBULATKAN</v>
          </cell>
          <cell r="L50">
            <v>44344000</v>
          </cell>
        </row>
        <row r="51">
          <cell r="N51" t="str">
            <v>REKAPITULASI RENCANA ANGGARAN BIAYA</v>
          </cell>
        </row>
        <row r="52">
          <cell r="N52" t="str">
            <v>OWNER'S ESTIMATE</v>
          </cell>
        </row>
        <row r="54">
          <cell r="N54" t="str">
            <v>Kegiatan</v>
          </cell>
          <cell r="O54" t="str">
            <v>:</v>
          </cell>
          <cell r="P54" t="str">
            <v>Pembangunan / Pemagaran Gedung Kantor, Gedung Sekolah</v>
          </cell>
        </row>
        <row r="55">
          <cell r="N55" t="str">
            <v>Pekerjaan</v>
          </cell>
          <cell r="O55" t="str">
            <v>:</v>
          </cell>
          <cell r="P55" t="str">
            <v>Pemagaran Kantor Koramil Telukbetung Barat</v>
          </cell>
        </row>
        <row r="56">
          <cell r="N56" t="str">
            <v>Lokasi</v>
          </cell>
          <cell r="O56" t="str">
            <v>:</v>
          </cell>
          <cell r="P56" t="str">
            <v>Kota Bandar Lampung</v>
          </cell>
        </row>
        <row r="57">
          <cell r="N57" t="str">
            <v>Tahun Anggaran</v>
          </cell>
          <cell r="O57" t="str">
            <v>:</v>
          </cell>
          <cell r="P57" t="str">
            <v>2006</v>
          </cell>
        </row>
        <row r="59">
          <cell r="N59" t="str">
            <v>NO.</v>
          </cell>
          <cell r="O59" t="str">
            <v>URAIAN  PEKERJAAN</v>
          </cell>
          <cell r="U59" t="str">
            <v>TOTAL</v>
          </cell>
        </row>
        <row r="60">
          <cell r="U60" t="str">
            <v>HARGA</v>
          </cell>
        </row>
        <row r="61">
          <cell r="U61" t="str">
            <v>(Rp)</v>
          </cell>
        </row>
        <row r="62">
          <cell r="N62" t="str">
            <v>I</v>
          </cell>
          <cell r="P62" t="str">
            <v>PEKERJAAN PERSIAPAN</v>
          </cell>
          <cell r="U62">
            <v>2158246.5</v>
          </cell>
        </row>
        <row r="63">
          <cell r="N63" t="str">
            <v>II</v>
          </cell>
          <cell r="P63" t="str">
            <v>PEKERJAAN GALIAN DAN TANAH</v>
          </cell>
          <cell r="U63">
            <v>389813.73</v>
          </cell>
        </row>
        <row r="64">
          <cell r="N64" t="str">
            <v>III</v>
          </cell>
          <cell r="P64" t="str">
            <v>PEKERJAAN PASANGAN DAN BETON</v>
          </cell>
          <cell r="U64">
            <v>25881668.899999999</v>
          </cell>
        </row>
        <row r="65">
          <cell r="N65" t="str">
            <v>IV</v>
          </cell>
          <cell r="P65" t="str">
            <v>PEKERJAAN PAGAR/ PINTU  BESI</v>
          </cell>
          <cell r="U65">
            <v>11683207.200000001</v>
          </cell>
        </row>
        <row r="66">
          <cell r="N66" t="str">
            <v>V</v>
          </cell>
          <cell r="P66" t="str">
            <v>PEKERJAAN PEMBUANGAN SISA PEKERJAAN</v>
          </cell>
          <cell r="U66">
            <v>200000</v>
          </cell>
        </row>
        <row r="67">
          <cell r="P67" t="str">
            <v>JUMLAH ( I  s/d.  V)</v>
          </cell>
          <cell r="U67">
            <v>40312936.329999998</v>
          </cell>
        </row>
        <row r="68">
          <cell r="P68" t="str">
            <v>PPN 10%</v>
          </cell>
          <cell r="U68">
            <v>4031293.6329999999</v>
          </cell>
        </row>
        <row r="69">
          <cell r="P69" t="str">
            <v>TOTAL</v>
          </cell>
          <cell r="U69">
            <v>44344229.963</v>
          </cell>
        </row>
        <row r="70">
          <cell r="P70" t="str">
            <v>DIBULATKAN</v>
          </cell>
          <cell r="U70">
            <v>44344000</v>
          </cell>
        </row>
        <row r="72">
          <cell r="N72" t="str">
            <v>Terbilang</v>
          </cell>
          <cell r="O72" t="str">
            <v>:</v>
          </cell>
          <cell r="P72" t="str">
            <v>Empat Puluh Empat Juta Tiga Ratus Empat Puluh Empat Ribu Rupiah</v>
          </cell>
        </row>
        <row r="75">
          <cell r="R75" t="str">
            <v>Bandar Lampung, .................2006</v>
          </cell>
        </row>
        <row r="76">
          <cell r="N76" t="str">
            <v>Disetujui</v>
          </cell>
        </row>
        <row r="77">
          <cell r="N77" t="str">
            <v>Pejabat Pembuat Komitmen/Pimpinan Kegiatan</v>
          </cell>
          <cell r="R77" t="str">
            <v>PANITIA PELELANGAN</v>
          </cell>
        </row>
        <row r="83">
          <cell r="N83" t="str">
            <v>A  Z  W  A  R,ST</v>
          </cell>
          <cell r="R83" t="str">
            <v>FAISOL MUCHTAR,ST</v>
          </cell>
        </row>
        <row r="84">
          <cell r="N84" t="str">
            <v>NIP.460020553</v>
          </cell>
          <cell r="R84" t="str">
            <v>NIP. 460021411</v>
          </cell>
        </row>
      </sheetData>
      <sheetData sheetId="17">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dan Pemasangan Paving Block halaman Kantor Kecamatan Tanjung Seneng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PENDAHULUAN</v>
          </cell>
        </row>
        <row r="13">
          <cell r="B13">
            <v>1</v>
          </cell>
          <cell r="D13" t="str">
            <v>Sewa Direksikeet</v>
          </cell>
          <cell r="H13" t="str">
            <v>Ls</v>
          </cell>
          <cell r="I13">
            <v>1</v>
          </cell>
          <cell r="J13" t="str">
            <v>Unit</v>
          </cell>
          <cell r="K13">
            <v>750000</v>
          </cell>
          <cell r="L13">
            <v>750000</v>
          </cell>
        </row>
        <row r="14">
          <cell r="B14">
            <v>2</v>
          </cell>
          <cell r="D14" t="str">
            <v>Pembersihan lapangan</v>
          </cell>
          <cell r="H14" t="str">
            <v>SNI-T-01-1991.1.5</v>
          </cell>
          <cell r="I14">
            <v>517</v>
          </cell>
          <cell r="J14" t="str">
            <v>M2</v>
          </cell>
          <cell r="K14">
            <v>3560</v>
          </cell>
          <cell r="L14">
            <v>1840520</v>
          </cell>
        </row>
        <row r="15">
          <cell r="B15">
            <v>3</v>
          </cell>
          <cell r="D15" t="str">
            <v>Pasang papan Nama Proyek</v>
          </cell>
          <cell r="H15" t="str">
            <v>Ls</v>
          </cell>
          <cell r="I15">
            <v>1</v>
          </cell>
          <cell r="J15" t="str">
            <v>Unit</v>
          </cell>
          <cell r="K15">
            <v>250000</v>
          </cell>
          <cell r="L15">
            <v>250000</v>
          </cell>
        </row>
        <row r="16">
          <cell r="B16">
            <v>4</v>
          </cell>
          <cell r="D16" t="str">
            <v>Biaya obat-obatan P 3 K</v>
          </cell>
          <cell r="H16" t="str">
            <v>Ls</v>
          </cell>
          <cell r="I16">
            <v>1</v>
          </cell>
          <cell r="J16" t="str">
            <v>Unit</v>
          </cell>
          <cell r="K16">
            <v>200000</v>
          </cell>
          <cell r="L16">
            <v>200000</v>
          </cell>
        </row>
        <row r="17">
          <cell r="B17">
            <v>5</v>
          </cell>
          <cell r="D17" t="str">
            <v>Foto Dokumentasi  0%, 50%, 100%</v>
          </cell>
          <cell r="H17" t="str">
            <v>Ls</v>
          </cell>
          <cell r="I17">
            <v>1</v>
          </cell>
          <cell r="J17" t="str">
            <v>Unit</v>
          </cell>
          <cell r="K17">
            <v>300000</v>
          </cell>
          <cell r="L17">
            <v>300000</v>
          </cell>
        </row>
        <row r="18">
          <cell r="B18">
            <v>6</v>
          </cell>
          <cell r="D18" t="str">
            <v>Mobilisasi</v>
          </cell>
          <cell r="H18" t="str">
            <v>Ls</v>
          </cell>
          <cell r="I18">
            <v>1</v>
          </cell>
          <cell r="J18" t="str">
            <v>Unit</v>
          </cell>
          <cell r="K18">
            <v>500000</v>
          </cell>
          <cell r="L18">
            <v>500000</v>
          </cell>
        </row>
        <row r="19">
          <cell r="D19" t="str">
            <v>SUB TOTAL  I</v>
          </cell>
          <cell r="L19">
            <v>3840520</v>
          </cell>
        </row>
        <row r="21">
          <cell r="B21" t="str">
            <v>II</v>
          </cell>
          <cell r="D21" t="str">
            <v>PEKERJAAN  PERSIAPAN</v>
          </cell>
        </row>
        <row r="22">
          <cell r="B22">
            <v>1</v>
          </cell>
          <cell r="D22" t="str">
            <v>Galian tanah  pondasi</v>
          </cell>
          <cell r="H22" t="str">
            <v>A.1</v>
          </cell>
          <cell r="I22">
            <v>44.469000000000001</v>
          </cell>
          <cell r="J22" t="str">
            <v>M3</v>
          </cell>
          <cell r="K22">
            <v>19775</v>
          </cell>
          <cell r="L22">
            <v>879374.48</v>
          </cell>
        </row>
        <row r="23">
          <cell r="B23">
            <v>2</v>
          </cell>
          <cell r="D23" t="str">
            <v>Urugan tanah kembali</v>
          </cell>
          <cell r="H23" t="str">
            <v>A.16</v>
          </cell>
          <cell r="I23">
            <v>6.9</v>
          </cell>
          <cell r="J23" t="str">
            <v>M3</v>
          </cell>
          <cell r="K23">
            <v>6660</v>
          </cell>
          <cell r="L23">
            <v>45954</v>
          </cell>
        </row>
        <row r="24">
          <cell r="B24">
            <v>3</v>
          </cell>
          <cell r="D24" t="str">
            <v>Timbunan pasir bawah pondasi menerus &amp; lantai</v>
          </cell>
          <cell r="H24" t="str">
            <v>A.18</v>
          </cell>
          <cell r="I24">
            <v>3.45</v>
          </cell>
          <cell r="J24" t="str">
            <v>M3</v>
          </cell>
          <cell r="K24">
            <v>146691.20000000001</v>
          </cell>
          <cell r="L24">
            <v>506084.64</v>
          </cell>
        </row>
        <row r="25">
          <cell r="D25" t="str">
            <v>SUB TOTAL  II</v>
          </cell>
          <cell r="L25">
            <v>1431413.12</v>
          </cell>
        </row>
        <row r="27">
          <cell r="B27" t="str">
            <v>III</v>
          </cell>
          <cell r="D27" t="str">
            <v>PEKERJAAN BATU DAN BETON</v>
          </cell>
        </row>
        <row r="28">
          <cell r="B28">
            <v>1</v>
          </cell>
          <cell r="D28" t="str">
            <v>Pasang Batu Kosong /Aamstamping</v>
          </cell>
          <cell r="H28" t="str">
            <v>G.2</v>
          </cell>
          <cell r="I28">
            <v>6.2110000000000003</v>
          </cell>
          <cell r="J28" t="str">
            <v>M3</v>
          </cell>
          <cell r="K28">
            <v>222591</v>
          </cell>
          <cell r="L28">
            <v>1382512.7</v>
          </cell>
        </row>
        <row r="29">
          <cell r="B29">
            <v>2</v>
          </cell>
          <cell r="D29" t="str">
            <v>Pasang Pondasi Batu Belah putih, Adk 1 : 4</v>
          </cell>
          <cell r="H29" t="str">
            <v>G.32h+G.26(b)</v>
          </cell>
          <cell r="I29">
            <v>26.495999999999999</v>
          </cell>
          <cell r="J29" t="str">
            <v>M3</v>
          </cell>
          <cell r="K29">
            <v>503127.02</v>
          </cell>
          <cell r="L29">
            <v>13330853.52</v>
          </cell>
        </row>
        <row r="30">
          <cell r="B30">
            <v>3</v>
          </cell>
          <cell r="D30" t="str">
            <v>Pasang Sloof 10/10, Beton Bertulang</v>
          </cell>
          <cell r="H30" t="str">
            <v>G.41</v>
          </cell>
          <cell r="I30">
            <v>1.38</v>
          </cell>
          <cell r="J30" t="str">
            <v>M3</v>
          </cell>
          <cell r="K30">
            <v>701589.14</v>
          </cell>
          <cell r="L30">
            <v>968193.01</v>
          </cell>
        </row>
        <row r="31">
          <cell r="B31">
            <v>4</v>
          </cell>
          <cell r="D31" t="str">
            <v>Pasang Kolom 10/10 Beton Bertulang</v>
          </cell>
          <cell r="H31" t="str">
            <v>G.41</v>
          </cell>
          <cell r="I31">
            <v>0.55200000000000005</v>
          </cell>
          <cell r="J31" t="str">
            <v>M3</v>
          </cell>
          <cell r="K31">
            <v>701589.14</v>
          </cell>
          <cell r="L31">
            <v>387277.21</v>
          </cell>
        </row>
        <row r="32">
          <cell r="B32">
            <v>5</v>
          </cell>
          <cell r="D32" t="str">
            <v>Pembesian untuk beton</v>
          </cell>
          <cell r="H32" t="str">
            <v>3/4 I.2(a)</v>
          </cell>
          <cell r="I32">
            <v>1.9319999999999999</v>
          </cell>
          <cell r="J32" t="str">
            <v>M3</v>
          </cell>
          <cell r="K32">
            <v>1446446</v>
          </cell>
          <cell r="L32">
            <v>2794533.67</v>
          </cell>
        </row>
        <row r="33">
          <cell r="D33" t="str">
            <v>SUB TOTAL  III</v>
          </cell>
          <cell r="L33">
            <v>18863370.109999999</v>
          </cell>
        </row>
        <row r="35">
          <cell r="B35" t="str">
            <v>IV</v>
          </cell>
          <cell r="D35" t="str">
            <v>PEKERJAAN PASANGAN</v>
          </cell>
        </row>
        <row r="36">
          <cell r="B36">
            <v>1</v>
          </cell>
          <cell r="D36" t="str">
            <v>Pasangan paving blok UNI untuk halaman parkir</v>
          </cell>
          <cell r="H36" t="str">
            <v>G.60.1(a)</v>
          </cell>
          <cell r="I36">
            <v>517</v>
          </cell>
          <cell r="J36" t="str">
            <v>M2</v>
          </cell>
          <cell r="K36">
            <v>78015.100000000006</v>
          </cell>
          <cell r="L36">
            <v>40333806.700000003</v>
          </cell>
        </row>
        <row r="37">
          <cell r="B37">
            <v>2</v>
          </cell>
          <cell r="D37" t="str">
            <v>Pasangan kanstin</v>
          </cell>
          <cell r="H37" t="str">
            <v>Supl.IX.3</v>
          </cell>
          <cell r="I37">
            <v>235</v>
          </cell>
          <cell r="J37" t="str">
            <v>M1</v>
          </cell>
          <cell r="K37">
            <v>31775.54</v>
          </cell>
          <cell r="L37">
            <v>7467251.9000000004</v>
          </cell>
        </row>
        <row r="38">
          <cell r="B38">
            <v>3</v>
          </cell>
          <cell r="D38" t="str">
            <v>Pasangan Batu muka pagar depan</v>
          </cell>
          <cell r="H38" t="str">
            <v>G.32m</v>
          </cell>
          <cell r="I38">
            <v>4.68</v>
          </cell>
          <cell r="J38" t="str">
            <v>M2</v>
          </cell>
          <cell r="K38">
            <v>54447.040000000001</v>
          </cell>
          <cell r="L38">
            <v>254812.15</v>
          </cell>
        </row>
        <row r="39">
          <cell r="B39">
            <v>4</v>
          </cell>
          <cell r="D39" t="str">
            <v>Profil semen pagar depan</v>
          </cell>
          <cell r="H39" t="str">
            <v>Supl.38</v>
          </cell>
          <cell r="I39">
            <v>46.8</v>
          </cell>
          <cell r="J39" t="str">
            <v>M1</v>
          </cell>
          <cell r="K39">
            <v>75102.25</v>
          </cell>
          <cell r="L39">
            <v>3514785.3</v>
          </cell>
        </row>
        <row r="40">
          <cell r="B40">
            <v>5</v>
          </cell>
          <cell r="D40" t="str">
            <v>Pasangan dinding bata adk.1:4</v>
          </cell>
          <cell r="H40" t="str">
            <v>G.33h+G.32a</v>
          </cell>
          <cell r="I40">
            <v>7.8029999999999999</v>
          </cell>
          <cell r="J40" t="str">
            <v>M3</v>
          </cell>
          <cell r="K40">
            <v>383258.81</v>
          </cell>
          <cell r="L40">
            <v>2990568.49</v>
          </cell>
        </row>
        <row r="41">
          <cell r="B41">
            <v>6</v>
          </cell>
          <cell r="D41" t="str">
            <v>Pasangan Plesteran adk.1:4</v>
          </cell>
          <cell r="H41" t="str">
            <v>G.50q+G.48</v>
          </cell>
          <cell r="I41">
            <v>156.06</v>
          </cell>
          <cell r="J41" t="str">
            <v>M2</v>
          </cell>
          <cell r="K41">
            <v>19133.61</v>
          </cell>
          <cell r="L41">
            <v>2985991.18</v>
          </cell>
        </row>
        <row r="42">
          <cell r="D42" t="str">
            <v>SUB TOTAL  IV</v>
          </cell>
          <cell r="L42">
            <v>57547215.719999999</v>
          </cell>
        </row>
        <row r="44">
          <cell r="B44" t="str">
            <v>V</v>
          </cell>
          <cell r="D44" t="str">
            <v>PEKERJAAN KAYU / PINTU DAN JENDELA</v>
          </cell>
        </row>
        <row r="45">
          <cell r="B45">
            <v>1</v>
          </cell>
          <cell r="D45" t="str">
            <v>Pek. Pintu Pagar</v>
          </cell>
          <cell r="H45" t="str">
            <v>Supl.BMPK.17</v>
          </cell>
          <cell r="I45">
            <v>7.15</v>
          </cell>
          <cell r="J45" t="str">
            <v>M2</v>
          </cell>
          <cell r="K45">
            <v>340533.33</v>
          </cell>
          <cell r="L45">
            <v>2434813.31</v>
          </cell>
        </row>
        <row r="46">
          <cell r="B46">
            <v>2</v>
          </cell>
          <cell r="D46" t="str">
            <v>Pek. Pagar BRC 6 mm</v>
          </cell>
          <cell r="H46" t="str">
            <v>dihitung</v>
          </cell>
          <cell r="I46">
            <v>64.8</v>
          </cell>
          <cell r="J46" t="str">
            <v>M2</v>
          </cell>
          <cell r="K46">
            <v>95000</v>
          </cell>
          <cell r="L46">
            <v>6156000</v>
          </cell>
        </row>
        <row r="47">
          <cell r="D47" t="str">
            <v>SUB TOTAL  V</v>
          </cell>
          <cell r="L47">
            <v>8590813.3100000005</v>
          </cell>
        </row>
        <row r="49">
          <cell r="B49" t="str">
            <v>VI</v>
          </cell>
          <cell r="D49" t="str">
            <v>PEKERJAAN  PENGECETAN</v>
          </cell>
        </row>
        <row r="50">
          <cell r="B50">
            <v>1</v>
          </cell>
          <cell r="D50" t="str">
            <v>Cat Dinding tembok</v>
          </cell>
          <cell r="H50" t="str">
            <v>G.53.1</v>
          </cell>
          <cell r="I50">
            <v>156.06</v>
          </cell>
          <cell r="J50" t="str">
            <v>M2</v>
          </cell>
          <cell r="K50">
            <v>7561</v>
          </cell>
          <cell r="L50">
            <v>1179969.6599999999</v>
          </cell>
        </row>
        <row r="51">
          <cell r="D51" t="str">
            <v>SUB TOTAL  VI</v>
          </cell>
          <cell r="L51">
            <v>1179969.6599999999</v>
          </cell>
        </row>
        <row r="52">
          <cell r="D52" t="str">
            <v>JUMLAH</v>
          </cell>
          <cell r="L52">
            <v>91453301.920000002</v>
          </cell>
        </row>
        <row r="53">
          <cell r="D53" t="str">
            <v>PPN (10% X A)</v>
          </cell>
          <cell r="L53">
            <v>9145330.1919999998</v>
          </cell>
        </row>
        <row r="54">
          <cell r="D54" t="str">
            <v>JUMLAH  (A+B)</v>
          </cell>
          <cell r="L54">
            <v>100598632.112</v>
          </cell>
        </row>
        <row r="55">
          <cell r="D55" t="str">
            <v>JUMLAH DIBULATKAN</v>
          </cell>
          <cell r="L55">
            <v>100598000</v>
          </cell>
        </row>
        <row r="56">
          <cell r="N56" t="str">
            <v>REKAPITULASI RENCANA ANGGARAN BIAYA</v>
          </cell>
        </row>
        <row r="57">
          <cell r="N57" t="str">
            <v>OWNER'S ESTIMATE</v>
          </cell>
        </row>
        <row r="59">
          <cell r="N59" t="str">
            <v>Kegiatan</v>
          </cell>
          <cell r="O59" t="str">
            <v>:</v>
          </cell>
          <cell r="P59" t="str">
            <v>Pembangunan / Pemagaran Gedung Kantor, Gedung Sekolah</v>
          </cell>
        </row>
        <row r="60">
          <cell r="N60" t="str">
            <v>Pekerjaan</v>
          </cell>
          <cell r="O60" t="str">
            <v>:</v>
          </cell>
          <cell r="P60" t="str">
            <v>Pemagaran dan Pemasangan Paving Block halaman Kantor Kecamatan Tanjung Seneng</v>
          </cell>
        </row>
        <row r="61">
          <cell r="N61" t="str">
            <v>Lokasi</v>
          </cell>
          <cell r="O61" t="str">
            <v>:</v>
          </cell>
          <cell r="P61" t="str">
            <v>Kota Bandar Lampung</v>
          </cell>
        </row>
        <row r="62">
          <cell r="N62" t="str">
            <v>Tahun Anggaran</v>
          </cell>
          <cell r="O62" t="str">
            <v>:</v>
          </cell>
          <cell r="P62" t="str">
            <v>2006</v>
          </cell>
        </row>
        <row r="64">
          <cell r="N64" t="str">
            <v>NO.</v>
          </cell>
          <cell r="O64" t="str">
            <v>URAIAN  PEKERJAAN</v>
          </cell>
          <cell r="U64" t="str">
            <v>TOTAL</v>
          </cell>
        </row>
        <row r="65">
          <cell r="U65" t="str">
            <v>HARGA</v>
          </cell>
        </row>
        <row r="66">
          <cell r="U66" t="str">
            <v>(Rp)</v>
          </cell>
        </row>
        <row r="67">
          <cell r="N67" t="str">
            <v>I</v>
          </cell>
          <cell r="P67" t="str">
            <v>PEKERJAAN PENDAHULUAN</v>
          </cell>
          <cell r="U67">
            <v>3840520</v>
          </cell>
        </row>
        <row r="68">
          <cell r="N68" t="str">
            <v>II</v>
          </cell>
          <cell r="P68" t="str">
            <v>PEKERJAAN  PERSIAPAN</v>
          </cell>
          <cell r="U68">
            <v>1431413.12</v>
          </cell>
        </row>
        <row r="69">
          <cell r="N69" t="str">
            <v>III</v>
          </cell>
          <cell r="P69" t="str">
            <v>PEKERJAAN BATU DAN BETON</v>
          </cell>
          <cell r="U69">
            <v>18863370.109999999</v>
          </cell>
        </row>
        <row r="70">
          <cell r="N70" t="str">
            <v>IV</v>
          </cell>
          <cell r="P70" t="str">
            <v>PEKERJAAN PASANGAN</v>
          </cell>
          <cell r="U70">
            <v>57547215.719999999</v>
          </cell>
        </row>
        <row r="71">
          <cell r="N71" t="str">
            <v>V</v>
          </cell>
          <cell r="P71" t="str">
            <v>PEKERJAAN KAYU / PINTU DAN JENDELA</v>
          </cell>
          <cell r="U71">
            <v>8590813.3100000005</v>
          </cell>
        </row>
        <row r="72">
          <cell r="N72" t="str">
            <v>VI</v>
          </cell>
          <cell r="P72" t="str">
            <v>PEKERJAAN  PENGECETAN</v>
          </cell>
          <cell r="U72">
            <v>1179969.6599999999</v>
          </cell>
        </row>
        <row r="73">
          <cell r="P73" t="str">
            <v>JUMLAH ( I  s/d.  VI)</v>
          </cell>
          <cell r="U73">
            <v>91453301.920000002</v>
          </cell>
        </row>
        <row r="74">
          <cell r="P74" t="str">
            <v>PPN 10%</v>
          </cell>
          <cell r="U74">
            <v>9145330.1919999998</v>
          </cell>
        </row>
        <row r="75">
          <cell r="P75" t="str">
            <v>TOTAL</v>
          </cell>
          <cell r="U75">
            <v>100598632.112</v>
          </cell>
        </row>
        <row r="76">
          <cell r="P76" t="str">
            <v>DIBULATKAN</v>
          </cell>
          <cell r="U76">
            <v>100598000</v>
          </cell>
        </row>
        <row r="78">
          <cell r="N78" t="str">
            <v>Terbilang</v>
          </cell>
          <cell r="O78" t="str">
            <v>:</v>
          </cell>
          <cell r="P78" t="str">
            <v>Seratus Juta Lima Ratus Sembilan Puluh Delapan Ribu Rupiah</v>
          </cell>
        </row>
        <row r="81">
          <cell r="R81" t="str">
            <v>Bandar Lampung, .................2006</v>
          </cell>
        </row>
        <row r="82">
          <cell r="N82" t="str">
            <v>Disetujui</v>
          </cell>
        </row>
        <row r="83">
          <cell r="N83" t="str">
            <v>Pejabat Pembuat Komitmen/Pimpinan Kegiatan</v>
          </cell>
          <cell r="R83" t="str">
            <v>PANITIA PELELANGAN</v>
          </cell>
        </row>
        <row r="89">
          <cell r="N89" t="str">
            <v>A  Z  W  A  R,ST</v>
          </cell>
          <cell r="R89" t="str">
            <v>FAISOL MUCHTAR,ST</v>
          </cell>
        </row>
        <row r="90">
          <cell r="N90" t="str">
            <v>NIP.460020553</v>
          </cell>
          <cell r="R90" t="str">
            <v>NIP. 460021411</v>
          </cell>
        </row>
      </sheetData>
      <sheetData sheetId="18">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dan Pemasangan Paving Block SD Negeri 1 dan  SD Negeri 3 Palapa</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PENDAHULUAN</v>
          </cell>
        </row>
        <row r="13">
          <cell r="B13">
            <v>1</v>
          </cell>
          <cell r="D13" t="str">
            <v>Sewa Direksikeet</v>
          </cell>
          <cell r="H13" t="str">
            <v>Ls</v>
          </cell>
          <cell r="I13">
            <v>1</v>
          </cell>
          <cell r="J13" t="str">
            <v>Unit</v>
          </cell>
          <cell r="K13">
            <v>950000</v>
          </cell>
          <cell r="L13">
            <v>950000</v>
          </cell>
        </row>
        <row r="14">
          <cell r="B14">
            <v>2</v>
          </cell>
          <cell r="D14" t="str">
            <v>Pengukuran</v>
          </cell>
          <cell r="H14" t="str">
            <v>SNI-T-01-1991.1.6</v>
          </cell>
          <cell r="I14">
            <v>85.5</v>
          </cell>
          <cell r="J14" t="str">
            <v>M1</v>
          </cell>
          <cell r="K14">
            <v>26077.06</v>
          </cell>
          <cell r="L14">
            <v>2229588.63</v>
          </cell>
        </row>
        <row r="15">
          <cell r="B15">
            <v>3</v>
          </cell>
          <cell r="D15" t="str">
            <v>Pembersihan lokasi pekerjaan</v>
          </cell>
          <cell r="H15" t="str">
            <v>SNI-T-01-1991.1.5</v>
          </cell>
          <cell r="I15">
            <v>300</v>
          </cell>
          <cell r="J15" t="str">
            <v>M2</v>
          </cell>
          <cell r="K15">
            <v>3560</v>
          </cell>
          <cell r="L15">
            <v>1068000</v>
          </cell>
        </row>
        <row r="16">
          <cell r="B16">
            <v>4</v>
          </cell>
          <cell r="D16" t="str">
            <v>Pasang papan Nama Proyek</v>
          </cell>
          <cell r="H16" t="str">
            <v>Ls</v>
          </cell>
          <cell r="I16">
            <v>1</v>
          </cell>
          <cell r="J16" t="str">
            <v>Unit</v>
          </cell>
          <cell r="K16">
            <v>250000</v>
          </cell>
          <cell r="L16">
            <v>250000</v>
          </cell>
        </row>
        <row r="17">
          <cell r="B17">
            <v>5</v>
          </cell>
          <cell r="D17" t="str">
            <v>Biaya obat-obatan P 3 K</v>
          </cell>
          <cell r="H17" t="str">
            <v>Ls</v>
          </cell>
          <cell r="I17">
            <v>1</v>
          </cell>
          <cell r="J17" t="str">
            <v>Unit</v>
          </cell>
          <cell r="K17">
            <v>200000</v>
          </cell>
          <cell r="L17">
            <v>200000</v>
          </cell>
        </row>
        <row r="18">
          <cell r="B18">
            <v>6</v>
          </cell>
          <cell r="D18" t="str">
            <v>Foto Dokumentasi  0%, 50%, 100%</v>
          </cell>
          <cell r="H18" t="str">
            <v>Ls</v>
          </cell>
          <cell r="I18">
            <v>1</v>
          </cell>
          <cell r="J18" t="str">
            <v>Unit</v>
          </cell>
          <cell r="K18">
            <v>365000</v>
          </cell>
          <cell r="L18">
            <v>365000</v>
          </cell>
        </row>
        <row r="19">
          <cell r="B19">
            <v>7</v>
          </cell>
          <cell r="D19" t="str">
            <v>Mobilisasi</v>
          </cell>
          <cell r="H19" t="str">
            <v>Ls</v>
          </cell>
          <cell r="I19">
            <v>1</v>
          </cell>
          <cell r="J19" t="str">
            <v>Unit</v>
          </cell>
          <cell r="K19">
            <v>650000</v>
          </cell>
          <cell r="L19">
            <v>650000</v>
          </cell>
        </row>
        <row r="20">
          <cell r="D20" t="str">
            <v>SUB TOTAL  I</v>
          </cell>
          <cell r="L20">
            <v>5712588.6299999999</v>
          </cell>
        </row>
        <row r="22">
          <cell r="B22" t="str">
            <v>II</v>
          </cell>
          <cell r="D22" t="str">
            <v>PEKERJAAN  PERSIAPAN</v>
          </cell>
        </row>
        <row r="23">
          <cell r="B23">
            <v>1</v>
          </cell>
          <cell r="D23" t="str">
            <v>Bongkaran tembok</v>
          </cell>
          <cell r="H23" t="str">
            <v>L.3</v>
          </cell>
          <cell r="I23">
            <v>18.806000000000001</v>
          </cell>
          <cell r="J23" t="str">
            <v>M3</v>
          </cell>
          <cell r="K23">
            <v>116400</v>
          </cell>
          <cell r="L23">
            <v>2189018.4</v>
          </cell>
        </row>
        <row r="24">
          <cell r="B24">
            <v>2</v>
          </cell>
          <cell r="D24" t="str">
            <v>Galian tanah  pondasi</v>
          </cell>
          <cell r="H24" t="str">
            <v>A.1</v>
          </cell>
          <cell r="I24">
            <v>43.424999999999997</v>
          </cell>
          <cell r="J24" t="str">
            <v>M3</v>
          </cell>
          <cell r="K24">
            <v>19775</v>
          </cell>
          <cell r="L24">
            <v>858729.38</v>
          </cell>
        </row>
        <row r="25">
          <cell r="B25">
            <v>3</v>
          </cell>
          <cell r="D25" t="str">
            <v>Urugan tanah kembali</v>
          </cell>
          <cell r="H25" t="str">
            <v>A.16</v>
          </cell>
          <cell r="I25">
            <v>8.6850000000000005</v>
          </cell>
          <cell r="J25" t="str">
            <v>M3</v>
          </cell>
          <cell r="K25">
            <v>6660</v>
          </cell>
          <cell r="L25">
            <v>57842.1</v>
          </cell>
        </row>
        <row r="26">
          <cell r="B26">
            <v>4</v>
          </cell>
          <cell r="D26" t="str">
            <v>Timbunan pasir bawah pondasi menerus &amp; lantai</v>
          </cell>
          <cell r="H26" t="str">
            <v>A.18</v>
          </cell>
          <cell r="I26">
            <v>2.895</v>
          </cell>
          <cell r="J26" t="str">
            <v>M3</v>
          </cell>
          <cell r="K26">
            <v>146691.20000000001</v>
          </cell>
          <cell r="L26">
            <v>424671.02</v>
          </cell>
        </row>
        <row r="27">
          <cell r="D27" t="str">
            <v>SUB TOTAL  II</v>
          </cell>
          <cell r="L27">
            <v>3530260.9</v>
          </cell>
        </row>
        <row r="29">
          <cell r="B29" t="str">
            <v>III</v>
          </cell>
          <cell r="D29" t="str">
            <v>PEKERJAAN BATU DAN BETON</v>
          </cell>
        </row>
        <row r="30">
          <cell r="B30">
            <v>1</v>
          </cell>
          <cell r="D30" t="str">
            <v>Pasang Batu Kosong /Aamstamping</v>
          </cell>
          <cell r="H30" t="str">
            <v>G.2</v>
          </cell>
          <cell r="I30">
            <v>5.79</v>
          </cell>
          <cell r="J30" t="str">
            <v>M3</v>
          </cell>
          <cell r="K30">
            <v>222591</v>
          </cell>
          <cell r="L30">
            <v>1288801.8899999999</v>
          </cell>
        </row>
        <row r="31">
          <cell r="B31">
            <v>2</v>
          </cell>
          <cell r="D31" t="str">
            <v>Pasang pondasi batu belah putih Adk 1 : 3</v>
          </cell>
          <cell r="H31" t="str">
            <v>G.32h+G.26(b)</v>
          </cell>
          <cell r="I31">
            <v>26.055</v>
          </cell>
          <cell r="J31" t="str">
            <v>M3</v>
          </cell>
          <cell r="K31">
            <v>503127.02</v>
          </cell>
          <cell r="L31">
            <v>13108974.51</v>
          </cell>
        </row>
        <row r="32">
          <cell r="B32">
            <v>3</v>
          </cell>
          <cell r="D32" t="str">
            <v>Pasangan sloof`12/20, beton bertulang</v>
          </cell>
          <cell r="H32" t="str">
            <v>G.41</v>
          </cell>
          <cell r="I32">
            <v>2.3159999999999998</v>
          </cell>
          <cell r="J32" t="str">
            <v>M3</v>
          </cell>
          <cell r="K32">
            <v>701589.14</v>
          </cell>
          <cell r="L32">
            <v>1624880.45</v>
          </cell>
        </row>
        <row r="33">
          <cell r="B33">
            <v>4</v>
          </cell>
          <cell r="D33" t="str">
            <v>Pasangan kolom 15/20 beton bertulang</v>
          </cell>
          <cell r="H33" t="str">
            <v>G.41</v>
          </cell>
          <cell r="I33">
            <v>1.3859999999999999</v>
          </cell>
          <cell r="J33" t="str">
            <v>M3</v>
          </cell>
          <cell r="K33">
            <v>701589.14</v>
          </cell>
          <cell r="L33">
            <v>972402.55</v>
          </cell>
        </row>
        <row r="34">
          <cell r="B34">
            <v>5</v>
          </cell>
          <cell r="D34" t="str">
            <v>Pembesian untuk beton</v>
          </cell>
          <cell r="H34" t="str">
            <v>3/4 I.2(a)</v>
          </cell>
          <cell r="I34">
            <v>3.702</v>
          </cell>
          <cell r="J34" t="str">
            <v>M3</v>
          </cell>
          <cell r="K34">
            <v>1446446</v>
          </cell>
          <cell r="L34">
            <v>5354743.09</v>
          </cell>
        </row>
        <row r="35">
          <cell r="B35">
            <v>6</v>
          </cell>
          <cell r="D35" t="str">
            <v>Pek. Profil semen</v>
          </cell>
          <cell r="H35" t="str">
            <v>Supl.38</v>
          </cell>
          <cell r="I35">
            <v>98.7</v>
          </cell>
          <cell r="J35" t="str">
            <v>M3</v>
          </cell>
          <cell r="K35">
            <v>75102.25</v>
          </cell>
          <cell r="L35">
            <v>7412592.0800000001</v>
          </cell>
        </row>
        <row r="36">
          <cell r="D36" t="str">
            <v>SUB TOTAL  III</v>
          </cell>
          <cell r="L36">
            <v>29762394.57</v>
          </cell>
        </row>
        <row r="38">
          <cell r="B38" t="str">
            <v>IV</v>
          </cell>
          <cell r="D38" t="str">
            <v>PEKERJAAN PASANGAN</v>
          </cell>
        </row>
        <row r="39">
          <cell r="B39">
            <v>1</v>
          </cell>
          <cell r="D39" t="str">
            <v>Pasangan Pavong Block</v>
          </cell>
          <cell r="H39" t="str">
            <v>G.60.1(b)</v>
          </cell>
          <cell r="I39">
            <v>475.75</v>
          </cell>
          <cell r="J39" t="str">
            <v>M2</v>
          </cell>
          <cell r="K39">
            <v>56815.1</v>
          </cell>
          <cell r="L39">
            <v>27029783.829999998</v>
          </cell>
        </row>
        <row r="40">
          <cell r="B40">
            <v>2</v>
          </cell>
          <cell r="D40" t="str">
            <v>Pasangan kanstin</v>
          </cell>
          <cell r="H40" t="str">
            <v>Supl.IX.3</v>
          </cell>
          <cell r="I40">
            <v>146.5</v>
          </cell>
          <cell r="J40" t="str">
            <v>M1</v>
          </cell>
          <cell r="K40">
            <v>31775.54</v>
          </cell>
          <cell r="L40">
            <v>4655116.6100000003</v>
          </cell>
        </row>
        <row r="41">
          <cell r="B41">
            <v>3</v>
          </cell>
          <cell r="D41" t="str">
            <v>Pasangan dinding bata adk.1:4</v>
          </cell>
          <cell r="G41" t="str">
            <v/>
          </cell>
          <cell r="H41" t="str">
            <v>G.33h+G.32a</v>
          </cell>
          <cell r="I41">
            <v>8.3625000000000007</v>
          </cell>
          <cell r="J41" t="str">
            <v>M3</v>
          </cell>
          <cell r="K41">
            <v>383258.81</v>
          </cell>
          <cell r="L41">
            <v>3205001.8</v>
          </cell>
        </row>
        <row r="42">
          <cell r="B42">
            <v>4</v>
          </cell>
          <cell r="D42" t="str">
            <v>Pasangan Plesteran adk.1:4</v>
          </cell>
          <cell r="H42" t="str">
            <v>G.50q+G.48</v>
          </cell>
          <cell r="I42">
            <v>167.25</v>
          </cell>
          <cell r="J42" t="str">
            <v>M2</v>
          </cell>
          <cell r="K42">
            <v>19133.61</v>
          </cell>
          <cell r="L42">
            <v>3200096.27</v>
          </cell>
        </row>
        <row r="43">
          <cell r="D43" t="str">
            <v>SUB TOTAL  IV</v>
          </cell>
          <cell r="L43">
            <v>38089998.509999998</v>
          </cell>
        </row>
        <row r="45">
          <cell r="B45" t="str">
            <v>V</v>
          </cell>
          <cell r="D45" t="str">
            <v>PEKERJAAN KAYU / PINTU DAN JENDELA</v>
          </cell>
        </row>
        <row r="46">
          <cell r="B46">
            <v>1</v>
          </cell>
          <cell r="D46" t="str">
            <v>Pasangan Pagar Pipa Besi</v>
          </cell>
          <cell r="H46" t="str">
            <v>dihitung</v>
          </cell>
          <cell r="I46">
            <v>35.325000000000003</v>
          </cell>
          <cell r="J46" t="str">
            <v>M2</v>
          </cell>
          <cell r="K46">
            <v>300000</v>
          </cell>
          <cell r="L46">
            <v>10597500</v>
          </cell>
        </row>
        <row r="47">
          <cell r="B47">
            <v>2</v>
          </cell>
          <cell r="D47" t="str">
            <v>Pasangan Pintu Pagar</v>
          </cell>
          <cell r="H47" t="str">
            <v>Supl.BMPK.17</v>
          </cell>
          <cell r="I47">
            <v>7.15</v>
          </cell>
          <cell r="J47" t="str">
            <v>M2</v>
          </cell>
          <cell r="K47">
            <v>340533.33</v>
          </cell>
          <cell r="L47">
            <v>2434813.31</v>
          </cell>
        </row>
        <row r="48">
          <cell r="D48" t="str">
            <v>SUB TOTAL  V</v>
          </cell>
          <cell r="L48">
            <v>13032313.310000001</v>
          </cell>
        </row>
        <row r="50">
          <cell r="B50" t="str">
            <v>VI</v>
          </cell>
          <cell r="D50" t="str">
            <v>PEKERJAAN  PENGECETAN</v>
          </cell>
        </row>
        <row r="51">
          <cell r="B51">
            <v>1</v>
          </cell>
          <cell r="D51" t="str">
            <v>Cat Pagar</v>
          </cell>
          <cell r="H51" t="str">
            <v>Supl.IX.2</v>
          </cell>
          <cell r="I51">
            <v>121.03574280000001</v>
          </cell>
          <cell r="J51" t="str">
            <v>M2</v>
          </cell>
          <cell r="K51">
            <v>16798.75</v>
          </cell>
          <cell r="L51">
            <v>2033249.18</v>
          </cell>
        </row>
        <row r="52">
          <cell r="B52">
            <v>2</v>
          </cell>
          <cell r="D52" t="str">
            <v>Cat Dinding tembok</v>
          </cell>
          <cell r="H52" t="str">
            <v>G.53.1</v>
          </cell>
          <cell r="I52">
            <v>167.25</v>
          </cell>
          <cell r="J52" t="str">
            <v>M2</v>
          </cell>
          <cell r="K52">
            <v>7561</v>
          </cell>
          <cell r="L52">
            <v>1264577.25</v>
          </cell>
        </row>
        <row r="53">
          <cell r="D53" t="str">
            <v>SUB TOTAL  VI</v>
          </cell>
          <cell r="L53">
            <v>3297826.4299999997</v>
          </cell>
        </row>
        <row r="54">
          <cell r="D54" t="str">
            <v>JUMLAH</v>
          </cell>
          <cell r="L54">
            <v>93425382.349999994</v>
          </cell>
        </row>
        <row r="55">
          <cell r="D55" t="str">
            <v>PPN (10% X A)</v>
          </cell>
          <cell r="L55">
            <v>9342538.2349999994</v>
          </cell>
        </row>
        <row r="56">
          <cell r="D56" t="str">
            <v>JUMLAH  (A+B)</v>
          </cell>
          <cell r="L56">
            <v>102767920.58499999</v>
          </cell>
        </row>
        <row r="57">
          <cell r="D57" t="str">
            <v>JUMLAH DIBULATKAN</v>
          </cell>
          <cell r="L57">
            <v>102767000</v>
          </cell>
        </row>
        <row r="58">
          <cell r="N58" t="str">
            <v>REKAPITULASI RENCANA ANGGARAN BIAYA</v>
          </cell>
        </row>
        <row r="59">
          <cell r="N59" t="str">
            <v>OWNER'S ESTIMATE</v>
          </cell>
        </row>
        <row r="61">
          <cell r="N61" t="str">
            <v>Kegiatan</v>
          </cell>
          <cell r="O61" t="str">
            <v>:</v>
          </cell>
          <cell r="P61" t="str">
            <v>Pembangunan / Pemagaran Gedung Kantor, Gedung Sekolah</v>
          </cell>
        </row>
        <row r="62">
          <cell r="N62" t="str">
            <v>Pekerjaan</v>
          </cell>
          <cell r="O62" t="str">
            <v>:</v>
          </cell>
          <cell r="P62" t="str">
            <v>Pemagaran dan Pemasangan Paving Block SD Negeri 1 dan  SD Negeri 3 Palapa</v>
          </cell>
        </row>
        <row r="63">
          <cell r="N63" t="str">
            <v>Lokasi</v>
          </cell>
          <cell r="O63" t="str">
            <v>:</v>
          </cell>
          <cell r="P63" t="str">
            <v>Kota Bandar Lampung</v>
          </cell>
        </row>
        <row r="64">
          <cell r="N64" t="str">
            <v>Tahun Anggaran</v>
          </cell>
          <cell r="O64" t="str">
            <v>:</v>
          </cell>
          <cell r="P64" t="str">
            <v>2006</v>
          </cell>
        </row>
        <row r="66">
          <cell r="N66" t="str">
            <v>NO.</v>
          </cell>
          <cell r="O66" t="str">
            <v>URAIAN  PEKERJAAN</v>
          </cell>
          <cell r="U66" t="str">
            <v>TOTAL</v>
          </cell>
        </row>
        <row r="67">
          <cell r="U67" t="str">
            <v>HARGA</v>
          </cell>
        </row>
        <row r="68">
          <cell r="U68" t="str">
            <v>(Rp)</v>
          </cell>
        </row>
        <row r="69">
          <cell r="N69" t="str">
            <v>I</v>
          </cell>
          <cell r="P69" t="str">
            <v>PEKERJAAN PENDAHULUAN</v>
          </cell>
          <cell r="U69">
            <v>5712588.6299999999</v>
          </cell>
        </row>
        <row r="70">
          <cell r="N70" t="str">
            <v>II</v>
          </cell>
          <cell r="P70" t="str">
            <v>PEKERJAAN  PERSIAPAN</v>
          </cell>
          <cell r="U70">
            <v>3530260.9</v>
          </cell>
        </row>
        <row r="71">
          <cell r="N71" t="str">
            <v>III</v>
          </cell>
          <cell r="P71" t="str">
            <v>PEKERJAAN BATU DAN BETON</v>
          </cell>
          <cell r="U71">
            <v>29762394.57</v>
          </cell>
        </row>
        <row r="72">
          <cell r="N72" t="str">
            <v>IV</v>
          </cell>
          <cell r="P72" t="str">
            <v>PEKERJAAN PASANGAN</v>
          </cell>
          <cell r="U72">
            <v>38089998.509999998</v>
          </cell>
        </row>
        <row r="73">
          <cell r="N73" t="str">
            <v>V</v>
          </cell>
          <cell r="P73" t="str">
            <v>PEKERJAAN KAYU / PINTU DAN JENDELA</v>
          </cell>
          <cell r="U73">
            <v>13032313.310000001</v>
          </cell>
        </row>
        <row r="74">
          <cell r="N74" t="str">
            <v>VI</v>
          </cell>
          <cell r="P74" t="str">
            <v>PEKERJAAN  PENGECETAN</v>
          </cell>
          <cell r="U74">
            <v>3297826.4299999997</v>
          </cell>
        </row>
        <row r="75">
          <cell r="P75" t="str">
            <v>JUMLAH ( I  s/d.  VI)</v>
          </cell>
          <cell r="U75">
            <v>93425382.349999994</v>
          </cell>
        </row>
        <row r="76">
          <cell r="P76" t="str">
            <v>PPN 10%</v>
          </cell>
          <cell r="U76">
            <v>9342538.2349999994</v>
          </cell>
        </row>
        <row r="77">
          <cell r="P77" t="str">
            <v>TOTAL</v>
          </cell>
          <cell r="U77">
            <v>102767920.58499999</v>
          </cell>
        </row>
        <row r="78">
          <cell r="P78" t="str">
            <v>DIBULATKAN</v>
          </cell>
          <cell r="U78">
            <v>102767000</v>
          </cell>
        </row>
        <row r="80">
          <cell r="N80" t="str">
            <v>Terbilang</v>
          </cell>
          <cell r="O80" t="str">
            <v>:</v>
          </cell>
          <cell r="P80" t="str">
            <v>Seratus Dua Juta Tujuh Ratus Enam Puluh Tujuh Ribu Rupiah</v>
          </cell>
        </row>
        <row r="83">
          <cell r="R83" t="str">
            <v>Bandar Lampung, .................2006</v>
          </cell>
        </row>
        <row r="84">
          <cell r="N84" t="str">
            <v>Disetujui</v>
          </cell>
        </row>
        <row r="85">
          <cell r="N85" t="str">
            <v>Pejabat Pembuat Komitmen/Pimpinan Kegiatan</v>
          </cell>
          <cell r="R85" t="str">
            <v>PANITIA PELELANGAN</v>
          </cell>
        </row>
        <row r="91">
          <cell r="N91" t="str">
            <v>A  Z  W  A  R,ST</v>
          </cell>
          <cell r="R91" t="str">
            <v>FAISOL MUCHTAR,ST</v>
          </cell>
        </row>
        <row r="92">
          <cell r="N92" t="str">
            <v>NIP.460020553</v>
          </cell>
          <cell r="R92" t="str">
            <v>NIP. 460021411</v>
          </cell>
        </row>
      </sheetData>
      <sheetData sheetId="19">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Work Shop Dinas BMP Kota Bandar Lampung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PENDAHULUAN</v>
          </cell>
        </row>
        <row r="13">
          <cell r="B13">
            <v>1</v>
          </cell>
          <cell r="D13" t="str">
            <v>Sewa Direksikeet</v>
          </cell>
          <cell r="H13" t="str">
            <v>Ls</v>
          </cell>
          <cell r="I13">
            <v>1</v>
          </cell>
          <cell r="J13" t="str">
            <v>Unit</v>
          </cell>
          <cell r="K13">
            <v>750000</v>
          </cell>
          <cell r="L13">
            <v>750000</v>
          </cell>
        </row>
        <row r="14">
          <cell r="B14">
            <v>2</v>
          </cell>
          <cell r="D14" t="str">
            <v>Pengukuran</v>
          </cell>
          <cell r="H14" t="str">
            <v>SNI-T-01-1991.1.6</v>
          </cell>
          <cell r="I14">
            <v>600</v>
          </cell>
          <cell r="J14" t="str">
            <v>M1</v>
          </cell>
          <cell r="K14">
            <v>26077.06</v>
          </cell>
          <cell r="L14">
            <v>15646236</v>
          </cell>
        </row>
        <row r="15">
          <cell r="B15">
            <v>3</v>
          </cell>
          <cell r="D15" t="str">
            <v>Pasang papan Nama Proyek</v>
          </cell>
          <cell r="H15" t="str">
            <v>Ls</v>
          </cell>
          <cell r="I15">
            <v>1</v>
          </cell>
          <cell r="J15" t="str">
            <v>Unit</v>
          </cell>
          <cell r="K15">
            <v>250000</v>
          </cell>
          <cell r="L15">
            <v>250000</v>
          </cell>
        </row>
        <row r="16">
          <cell r="B16">
            <v>4</v>
          </cell>
          <cell r="D16" t="str">
            <v>Biaya obat-obatan P 3 K</v>
          </cell>
          <cell r="H16" t="str">
            <v>Ls</v>
          </cell>
          <cell r="I16">
            <v>1</v>
          </cell>
          <cell r="J16" t="str">
            <v>Unit</v>
          </cell>
          <cell r="K16">
            <v>200000</v>
          </cell>
          <cell r="L16">
            <v>200000</v>
          </cell>
        </row>
        <row r="17">
          <cell r="B17">
            <v>5</v>
          </cell>
          <cell r="D17" t="str">
            <v>Foto Dokumentasi  0%, 50%, 100%</v>
          </cell>
          <cell r="H17" t="str">
            <v>Ls</v>
          </cell>
          <cell r="I17">
            <v>1</v>
          </cell>
          <cell r="J17" t="str">
            <v>Unit</v>
          </cell>
          <cell r="K17">
            <v>300000</v>
          </cell>
          <cell r="L17">
            <v>300000</v>
          </cell>
        </row>
        <row r="18">
          <cell r="B18">
            <v>6</v>
          </cell>
          <cell r="D18" t="str">
            <v>Mobilisasi</v>
          </cell>
          <cell r="H18" t="str">
            <v>Ls</v>
          </cell>
          <cell r="I18">
            <v>1</v>
          </cell>
          <cell r="J18" t="str">
            <v>Unit</v>
          </cell>
          <cell r="K18">
            <v>500000</v>
          </cell>
          <cell r="L18">
            <v>500000</v>
          </cell>
        </row>
        <row r="19">
          <cell r="D19" t="str">
            <v>SUB TOTAL  I</v>
          </cell>
          <cell r="L19">
            <v>17646236</v>
          </cell>
        </row>
        <row r="21">
          <cell r="B21" t="str">
            <v>II</v>
          </cell>
          <cell r="D21" t="str">
            <v>PEKERJAAN  PERSIAPAN</v>
          </cell>
        </row>
        <row r="22">
          <cell r="B22">
            <v>1</v>
          </cell>
          <cell r="D22" t="str">
            <v>Bongkaran Tembok</v>
          </cell>
          <cell r="H22" t="str">
            <v>L.3</v>
          </cell>
          <cell r="I22">
            <v>97.6</v>
          </cell>
          <cell r="J22" t="str">
            <v>M3</v>
          </cell>
          <cell r="K22">
            <v>116400</v>
          </cell>
          <cell r="L22">
            <v>11360640</v>
          </cell>
        </row>
        <row r="23">
          <cell r="D23" t="str">
            <v>SUB TOTAL  II</v>
          </cell>
          <cell r="L23">
            <v>11360640</v>
          </cell>
        </row>
        <row r="25">
          <cell r="B25" t="str">
            <v>III</v>
          </cell>
          <cell r="D25" t="str">
            <v>PEKERJAAN BATU DAN BETON</v>
          </cell>
        </row>
        <row r="26">
          <cell r="B26">
            <v>1</v>
          </cell>
          <cell r="D26" t="str">
            <v>Pekerjaan Profil semen</v>
          </cell>
          <cell r="H26" t="str">
            <v>Supl.38</v>
          </cell>
          <cell r="I26">
            <v>238</v>
          </cell>
          <cell r="J26" t="str">
            <v>M1</v>
          </cell>
          <cell r="K26">
            <v>75102.25</v>
          </cell>
          <cell r="L26">
            <v>17874335.5</v>
          </cell>
        </row>
        <row r="27">
          <cell r="B27">
            <v>2</v>
          </cell>
          <cell r="D27" t="str">
            <v>Pasang Sloof 15/20, Beton Bertulang</v>
          </cell>
          <cell r="H27" t="str">
            <v>G.41</v>
          </cell>
          <cell r="I27">
            <v>17.64</v>
          </cell>
          <cell r="J27" t="str">
            <v>M3</v>
          </cell>
          <cell r="K27">
            <v>701589.14</v>
          </cell>
          <cell r="L27">
            <v>12376032.43</v>
          </cell>
        </row>
        <row r="28">
          <cell r="B28">
            <v>3</v>
          </cell>
          <cell r="D28" t="str">
            <v>Pasang Kolom 15/20 Beton Bertulang</v>
          </cell>
          <cell r="H28" t="str">
            <v>G.41</v>
          </cell>
          <cell r="I28">
            <v>6.75</v>
          </cell>
          <cell r="J28" t="str">
            <v>M3</v>
          </cell>
          <cell r="K28">
            <v>701589.14</v>
          </cell>
          <cell r="L28">
            <v>4735726.7</v>
          </cell>
        </row>
        <row r="29">
          <cell r="B29">
            <v>4</v>
          </cell>
          <cell r="D29" t="str">
            <v>Jembatan</v>
          </cell>
          <cell r="H29" t="str">
            <v>G.41</v>
          </cell>
          <cell r="I29">
            <v>0.72</v>
          </cell>
          <cell r="J29" t="str">
            <v>M3</v>
          </cell>
          <cell r="K29">
            <v>701589.14</v>
          </cell>
          <cell r="L29">
            <v>505144.18</v>
          </cell>
        </row>
        <row r="30">
          <cell r="B30">
            <v>5</v>
          </cell>
          <cell r="D30" t="str">
            <v>Pembesian untuk beton</v>
          </cell>
          <cell r="H30" t="str">
            <v>3/4 I.2(a)</v>
          </cell>
          <cell r="I30">
            <v>25.11</v>
          </cell>
          <cell r="J30" t="str">
            <v>M3</v>
          </cell>
          <cell r="K30">
            <v>1446446</v>
          </cell>
          <cell r="L30">
            <v>36320259.060000002</v>
          </cell>
        </row>
        <row r="31">
          <cell r="B31">
            <v>6</v>
          </cell>
          <cell r="D31" t="str">
            <v>Bekisting untuk beton</v>
          </cell>
          <cell r="H31" t="str">
            <v>F.8</v>
          </cell>
          <cell r="I31">
            <v>0.72</v>
          </cell>
          <cell r="J31" t="str">
            <v>M3</v>
          </cell>
          <cell r="K31">
            <v>1002880</v>
          </cell>
          <cell r="L31">
            <v>722073.59999999998</v>
          </cell>
        </row>
        <row r="32">
          <cell r="D32" t="str">
            <v>SUB TOTAL  III</v>
          </cell>
          <cell r="L32">
            <v>72533571.469999999</v>
          </cell>
        </row>
        <row r="34">
          <cell r="B34" t="str">
            <v>IV</v>
          </cell>
          <cell r="D34" t="str">
            <v>PEKERJAAN PASANGAN</v>
          </cell>
        </row>
        <row r="35">
          <cell r="B35">
            <v>1</v>
          </cell>
          <cell r="D35" t="str">
            <v>Pasangan dinding bata adk.1:4</v>
          </cell>
          <cell r="G35" t="str">
            <v/>
          </cell>
          <cell r="H35" t="str">
            <v>G.33h+G.32a</v>
          </cell>
          <cell r="I35">
            <v>73.358999999999995</v>
          </cell>
          <cell r="J35" t="str">
            <v>M3</v>
          </cell>
          <cell r="K35">
            <v>383258.81</v>
          </cell>
          <cell r="L35">
            <v>28115483.039999999</v>
          </cell>
        </row>
        <row r="36">
          <cell r="B36">
            <v>2</v>
          </cell>
          <cell r="D36" t="str">
            <v>Pasangan Plesteran adk.1:4</v>
          </cell>
          <cell r="H36" t="str">
            <v>G.50q+G.48</v>
          </cell>
          <cell r="I36">
            <v>1467.18</v>
          </cell>
          <cell r="J36" t="str">
            <v>M2</v>
          </cell>
          <cell r="K36">
            <v>19133.61</v>
          </cell>
          <cell r="L36">
            <v>28072449.920000002</v>
          </cell>
        </row>
        <row r="37">
          <cell r="D37" t="str">
            <v>SUB TOTAL  IV</v>
          </cell>
          <cell r="L37">
            <v>56187932.960000001</v>
          </cell>
        </row>
        <row r="39">
          <cell r="B39" t="str">
            <v>V</v>
          </cell>
          <cell r="D39" t="str">
            <v>PEKERJAAN KAYU / PINTU DAN JENDELA</v>
          </cell>
        </row>
        <row r="40">
          <cell r="B40">
            <v>1</v>
          </cell>
          <cell r="D40" t="str">
            <v>Pek. Pintu Pagar</v>
          </cell>
          <cell r="H40" t="str">
            <v>Supl.BMPK.17</v>
          </cell>
          <cell r="I40">
            <v>19.5</v>
          </cell>
          <cell r="J40" t="str">
            <v>M2</v>
          </cell>
          <cell r="K40">
            <v>340533.33</v>
          </cell>
          <cell r="L40">
            <v>6640399.9400000004</v>
          </cell>
        </row>
        <row r="41">
          <cell r="B41">
            <v>2</v>
          </cell>
          <cell r="D41" t="str">
            <v>Pek. Pagar Besi</v>
          </cell>
          <cell r="H41" t="str">
            <v>dihitung</v>
          </cell>
          <cell r="I41">
            <v>141</v>
          </cell>
          <cell r="J41" t="str">
            <v>M2</v>
          </cell>
          <cell r="K41">
            <v>200000</v>
          </cell>
          <cell r="L41">
            <v>28200000</v>
          </cell>
        </row>
        <row r="42">
          <cell r="D42" t="str">
            <v>SUB TOTAL  V</v>
          </cell>
          <cell r="L42">
            <v>34840399.939999998</v>
          </cell>
        </row>
        <row r="44">
          <cell r="B44" t="str">
            <v>VI</v>
          </cell>
          <cell r="D44" t="str">
            <v>PEKERJAAN  PENGECETAN</v>
          </cell>
        </row>
        <row r="45">
          <cell r="B45">
            <v>1</v>
          </cell>
          <cell r="D45" t="str">
            <v>Cat Besi Tembok</v>
          </cell>
          <cell r="H45" t="str">
            <v>Supl.IX.2</v>
          </cell>
          <cell r="I45">
            <v>71.358999999999995</v>
          </cell>
          <cell r="J45" t="str">
            <v>M2</v>
          </cell>
          <cell r="K45">
            <v>16798.75</v>
          </cell>
          <cell r="L45">
            <v>1198742</v>
          </cell>
        </row>
        <row r="46">
          <cell r="B46">
            <v>2</v>
          </cell>
          <cell r="D46" t="str">
            <v>Cat Dinding pagar</v>
          </cell>
          <cell r="H46" t="str">
            <v>G.53.1</v>
          </cell>
          <cell r="I46">
            <v>1467.18</v>
          </cell>
          <cell r="J46" t="str">
            <v>M2</v>
          </cell>
          <cell r="K46">
            <v>7561</v>
          </cell>
          <cell r="L46">
            <v>11093347.98</v>
          </cell>
        </row>
        <row r="47">
          <cell r="D47" t="str">
            <v>SUB TOTAL  VI</v>
          </cell>
          <cell r="L47">
            <v>12292089.98</v>
          </cell>
        </row>
        <row r="48">
          <cell r="D48" t="str">
            <v>JUMLAH</v>
          </cell>
          <cell r="L48">
            <v>204860870.34999999</v>
          </cell>
        </row>
        <row r="49">
          <cell r="D49" t="str">
            <v>PPN (10% X A)</v>
          </cell>
          <cell r="L49">
            <v>20486087.035</v>
          </cell>
        </row>
        <row r="50">
          <cell r="D50" t="str">
            <v>JUMLAH  (A+B)</v>
          </cell>
          <cell r="L50">
            <v>225346957.38499999</v>
          </cell>
        </row>
        <row r="51">
          <cell r="D51" t="str">
            <v>JUMLAH DIBULATKAN</v>
          </cell>
          <cell r="L51">
            <v>225346000</v>
          </cell>
        </row>
        <row r="52">
          <cell r="N52" t="str">
            <v>REKAPITULASI RENCANA ANGGARAN BIAYA</v>
          </cell>
        </row>
        <row r="53">
          <cell r="N53" t="str">
            <v>OWNER'S ESTIMATE</v>
          </cell>
        </row>
        <row r="55">
          <cell r="N55" t="str">
            <v>Kegiatan</v>
          </cell>
          <cell r="O55" t="str">
            <v>:</v>
          </cell>
          <cell r="P55" t="str">
            <v>Pembangunan / Pemagaran Gedung Kantor, Gedung Sekolah</v>
          </cell>
        </row>
        <row r="56">
          <cell r="N56" t="str">
            <v>Pekerjaan</v>
          </cell>
          <cell r="O56" t="str">
            <v>:</v>
          </cell>
          <cell r="P56" t="str">
            <v>Pemagaran Work Shop Dinas BMP Kota Bandar Lampung</v>
          </cell>
        </row>
        <row r="57">
          <cell r="N57" t="str">
            <v>Lokasi</v>
          </cell>
          <cell r="O57" t="str">
            <v>:</v>
          </cell>
          <cell r="P57" t="str">
            <v>Kota Bandar Lampung</v>
          </cell>
        </row>
        <row r="58">
          <cell r="N58" t="str">
            <v>Tahun Anggaran</v>
          </cell>
          <cell r="O58" t="str">
            <v>:</v>
          </cell>
          <cell r="P58" t="str">
            <v>2006</v>
          </cell>
        </row>
        <row r="60">
          <cell r="N60" t="str">
            <v>NO.</v>
          </cell>
          <cell r="O60" t="str">
            <v>URAIAN  PEKERJAAN</v>
          </cell>
          <cell r="U60" t="str">
            <v>TOTAL</v>
          </cell>
        </row>
        <row r="61">
          <cell r="U61" t="str">
            <v>HARGA</v>
          </cell>
        </row>
        <row r="62">
          <cell r="U62" t="str">
            <v>(Rp)</v>
          </cell>
        </row>
        <row r="63">
          <cell r="N63" t="str">
            <v>I</v>
          </cell>
          <cell r="P63" t="str">
            <v>PEKERJAAN PENDAHULUAN</v>
          </cell>
          <cell r="U63">
            <v>17646236</v>
          </cell>
        </row>
        <row r="64">
          <cell r="N64" t="str">
            <v>II</v>
          </cell>
          <cell r="P64" t="str">
            <v>PEKERJAAN  PERSIAPAN</v>
          </cell>
          <cell r="U64">
            <v>11360640</v>
          </cell>
        </row>
        <row r="65">
          <cell r="N65" t="str">
            <v>III</v>
          </cell>
          <cell r="P65" t="str">
            <v>PEKERJAAN BATU DAN BETON</v>
          </cell>
          <cell r="U65">
            <v>72533571.469999999</v>
          </cell>
        </row>
        <row r="66">
          <cell r="N66" t="str">
            <v>IV</v>
          </cell>
          <cell r="P66" t="str">
            <v>PEKERJAAN PASANGAN</v>
          </cell>
          <cell r="U66">
            <v>56187932.960000001</v>
          </cell>
        </row>
        <row r="67">
          <cell r="N67" t="str">
            <v>V</v>
          </cell>
          <cell r="P67" t="str">
            <v>PEKERJAAN KAYU / PINTU DAN JENDELA</v>
          </cell>
          <cell r="U67">
            <v>34840399.939999998</v>
          </cell>
        </row>
        <row r="68">
          <cell r="N68" t="str">
            <v>VI</v>
          </cell>
          <cell r="P68" t="str">
            <v>PEKERJAAN  PENGECETAN</v>
          </cell>
          <cell r="U68">
            <v>12292089.98</v>
          </cell>
        </row>
        <row r="69">
          <cell r="P69" t="str">
            <v>JUMLAH ( I  s/d.  VI)</v>
          </cell>
          <cell r="U69">
            <v>204860870.34999999</v>
          </cell>
        </row>
        <row r="70">
          <cell r="P70" t="str">
            <v>PPN 10%</v>
          </cell>
          <cell r="U70">
            <v>20486087.035</v>
          </cell>
        </row>
        <row r="71">
          <cell r="P71" t="str">
            <v>TOTAL</v>
          </cell>
          <cell r="U71">
            <v>225346957.38499999</v>
          </cell>
        </row>
        <row r="72">
          <cell r="P72" t="str">
            <v>DIBULATKAN</v>
          </cell>
          <cell r="U72">
            <v>225346000</v>
          </cell>
        </row>
        <row r="74">
          <cell r="N74" t="str">
            <v>Terbilang</v>
          </cell>
          <cell r="O74" t="str">
            <v>:</v>
          </cell>
          <cell r="P74" t="str">
            <v>Dua Ratus Dua Puluh Lima Juta Tiga Ratus Empat Puluh Enam Ribu Rupiah</v>
          </cell>
        </row>
        <row r="77">
          <cell r="R77" t="str">
            <v>Bandar Lampung, .................2006</v>
          </cell>
        </row>
        <row r="78">
          <cell r="N78" t="str">
            <v>Disetujui</v>
          </cell>
        </row>
        <row r="79">
          <cell r="N79" t="str">
            <v>Pejabat Pembuat Komitmen/Pimpinan Kegiatan</v>
          </cell>
          <cell r="R79" t="str">
            <v>PANITIA PELELANGAN</v>
          </cell>
        </row>
        <row r="85">
          <cell r="N85" t="str">
            <v>A  Z  W  A  R,ST</v>
          </cell>
          <cell r="R85" t="str">
            <v>FAISOL MUCHTAR,ST</v>
          </cell>
        </row>
        <row r="86">
          <cell r="N86" t="str">
            <v>NIP.460020553</v>
          </cell>
          <cell r="R86" t="str">
            <v>NIP. 460021411</v>
          </cell>
        </row>
      </sheetData>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8"/>
  <sheetViews>
    <sheetView zoomScale="85" zoomScaleNormal="85" workbookViewId="0">
      <pane ySplit="4" topLeftCell="A5" activePane="bottomLeft" state="frozen"/>
      <selection pane="bottomLeft" activeCell="R12" sqref="R12"/>
    </sheetView>
  </sheetViews>
  <sheetFormatPr defaultRowHeight="15"/>
  <cols>
    <col min="3" max="3" width="43.42578125" customWidth="1"/>
    <col min="9" max="9" width="12.28515625" bestFit="1" customWidth="1"/>
    <col min="11" max="11" width="12.140625" customWidth="1"/>
    <col min="13" max="13" width="12" customWidth="1"/>
    <col min="15" max="15" width="9.7109375" bestFit="1" customWidth="1"/>
    <col min="17" max="17" width="14.7109375" customWidth="1"/>
    <col min="18" max="18" width="12.140625" customWidth="1"/>
  </cols>
  <sheetData>
    <row r="1" spans="1:23" ht="15.75">
      <c r="A1" s="2280" t="s">
        <v>651</v>
      </c>
      <c r="B1" s="2280"/>
      <c r="C1" s="2280"/>
      <c r="D1" s="2280"/>
      <c r="E1" s="2280"/>
      <c r="F1" s="2280"/>
      <c r="G1" s="2280"/>
      <c r="H1" s="2280"/>
      <c r="I1" s="2280"/>
      <c r="J1" s="2280"/>
      <c r="K1" s="2280"/>
      <c r="L1" s="2280"/>
      <c r="M1" s="2280"/>
      <c r="N1" s="2280"/>
      <c r="O1" s="2280"/>
      <c r="P1" s="2280"/>
      <c r="Q1" s="2280"/>
      <c r="R1" s="2280"/>
      <c r="S1" s="2280"/>
    </row>
    <row r="2" spans="1:23" ht="16.5" thickBot="1">
      <c r="A2" s="809"/>
      <c r="B2" s="808"/>
      <c r="C2" s="808"/>
      <c r="D2" s="808"/>
      <c r="E2" s="1320"/>
      <c r="F2" s="808"/>
      <c r="G2" s="1320"/>
      <c r="H2" s="808"/>
      <c r="I2" s="1320"/>
      <c r="J2" s="808"/>
      <c r="K2" s="1320"/>
      <c r="L2" s="808"/>
      <c r="M2" s="1320"/>
      <c r="N2" s="808"/>
      <c r="O2" s="1320"/>
      <c r="P2" s="808"/>
      <c r="Q2" s="1320"/>
      <c r="R2" s="811"/>
      <c r="S2" s="812"/>
    </row>
    <row r="3" spans="1:23" ht="15.75">
      <c r="A3" s="813" t="s">
        <v>1</v>
      </c>
      <c r="B3" s="2281" t="s">
        <v>354</v>
      </c>
      <c r="C3" s="2282"/>
      <c r="D3" s="2285" t="s">
        <v>652</v>
      </c>
      <c r="E3" s="2286"/>
      <c r="F3" s="2286"/>
      <c r="G3" s="2286"/>
      <c r="H3" s="2286"/>
      <c r="I3" s="2286"/>
      <c r="J3" s="2286"/>
      <c r="K3" s="2286"/>
      <c r="L3" s="2286"/>
      <c r="M3" s="2286"/>
      <c r="N3" s="2286"/>
      <c r="O3" s="2286"/>
      <c r="P3" s="2286"/>
      <c r="Q3" s="2287"/>
      <c r="R3" s="2288" t="s">
        <v>653</v>
      </c>
      <c r="S3" s="2289"/>
    </row>
    <row r="4" spans="1:23" ht="16.5" thickBot="1">
      <c r="A4" s="814"/>
      <c r="B4" s="2283"/>
      <c r="C4" s="2284"/>
      <c r="D4" s="815"/>
      <c r="E4" s="1321" t="s">
        <v>654</v>
      </c>
      <c r="F4" s="817"/>
      <c r="G4" s="1321" t="s">
        <v>655</v>
      </c>
      <c r="H4" s="817"/>
      <c r="I4" s="1321" t="s">
        <v>656</v>
      </c>
      <c r="J4" s="817"/>
      <c r="K4" s="1321" t="s">
        <v>653</v>
      </c>
      <c r="L4" s="817"/>
      <c r="M4" s="1321" t="s">
        <v>657</v>
      </c>
      <c r="N4" s="817"/>
      <c r="O4" s="1321" t="s">
        <v>658</v>
      </c>
      <c r="P4" s="817"/>
      <c r="Q4" s="1322" t="s">
        <v>659</v>
      </c>
      <c r="R4" s="819" t="s">
        <v>2</v>
      </c>
      <c r="S4" s="820" t="s">
        <v>660</v>
      </c>
    </row>
    <row r="5" spans="1:23" ht="15.75">
      <c r="A5" s="1323" t="s">
        <v>119</v>
      </c>
      <c r="B5" s="1324" t="s">
        <v>1074</v>
      </c>
      <c r="C5" s="1325"/>
      <c r="D5" s="1326"/>
      <c r="E5" s="1327"/>
      <c r="F5" s="1328"/>
      <c r="G5" s="1329"/>
      <c r="H5" s="1328"/>
      <c r="I5" s="1329"/>
      <c r="J5" s="1328"/>
      <c r="K5" s="1329"/>
      <c r="L5" s="1328"/>
      <c r="M5" s="1329"/>
      <c r="N5" s="1328"/>
      <c r="O5" s="1329"/>
      <c r="P5" s="1328"/>
      <c r="Q5" s="1329"/>
      <c r="R5" s="1330"/>
      <c r="S5" s="1331"/>
    </row>
    <row r="6" spans="1:23" ht="15.75">
      <c r="A6" s="1332">
        <v>1</v>
      </c>
      <c r="B6" s="1333" t="s">
        <v>1075</v>
      </c>
      <c r="C6" s="884"/>
      <c r="D6" s="842"/>
      <c r="E6" s="1334"/>
      <c r="F6" s="844"/>
      <c r="G6" s="1335"/>
      <c r="H6" s="844"/>
      <c r="I6" s="1335"/>
      <c r="J6" s="844"/>
      <c r="K6" s="1335"/>
      <c r="L6" s="844"/>
      <c r="M6" s="1335"/>
      <c r="N6" s="844"/>
      <c r="O6" s="1335"/>
      <c r="P6" s="844"/>
      <c r="Q6" s="1336"/>
      <c r="R6" s="1337">
        <v>1268.2</v>
      </c>
      <c r="S6" s="848" t="s">
        <v>37</v>
      </c>
    </row>
    <row r="7" spans="1:23" ht="15.75">
      <c r="A7" s="1332"/>
      <c r="B7" s="1333"/>
      <c r="C7" s="841" t="s">
        <v>1252</v>
      </c>
      <c r="D7" s="842"/>
      <c r="E7" s="1334"/>
      <c r="F7" s="844"/>
      <c r="G7" s="1335">
        <v>10</v>
      </c>
      <c r="H7" s="844"/>
      <c r="I7" s="1335"/>
      <c r="J7" s="844"/>
      <c r="K7" s="1335"/>
      <c r="L7" s="844"/>
      <c r="M7" s="1335"/>
      <c r="N7" s="844"/>
      <c r="O7" s="844">
        <v>126.6</v>
      </c>
      <c r="P7" s="844"/>
      <c r="Q7" s="1442">
        <f>(O7*G7)</f>
        <v>1266</v>
      </c>
      <c r="R7" s="1337"/>
      <c r="S7" s="848"/>
    </row>
    <row r="8" spans="1:23" ht="15.75">
      <c r="A8" s="1332"/>
      <c r="B8" s="1333"/>
      <c r="C8" s="841"/>
      <c r="D8" s="842"/>
      <c r="E8" s="1334"/>
      <c r="F8" s="844"/>
      <c r="G8" s="1335"/>
      <c r="H8" s="844"/>
      <c r="I8" s="1335"/>
      <c r="J8" s="844"/>
      <c r="K8" s="1335"/>
      <c r="L8" s="844"/>
      <c r="M8" s="1335"/>
      <c r="N8" s="844"/>
      <c r="O8" s="844"/>
      <c r="P8" s="844"/>
      <c r="Q8" s="1442"/>
      <c r="R8" s="1337"/>
      <c r="S8" s="848"/>
    </row>
    <row r="9" spans="1:23" ht="15.75">
      <c r="A9" s="1332"/>
      <c r="B9" s="1333"/>
      <c r="C9" s="841"/>
      <c r="D9" s="842"/>
      <c r="E9" s="1334"/>
      <c r="F9" s="844"/>
      <c r="G9" s="1335"/>
      <c r="H9" s="844"/>
      <c r="I9" s="1335"/>
      <c r="J9" s="844"/>
      <c r="K9" s="1335"/>
      <c r="L9" s="844"/>
      <c r="M9" s="1335"/>
      <c r="N9" s="844"/>
      <c r="O9" s="844"/>
      <c r="P9" s="844"/>
      <c r="Q9" s="1442"/>
      <c r="R9" s="1337"/>
      <c r="S9" s="848"/>
    </row>
    <row r="10" spans="1:23" ht="15.75">
      <c r="A10" s="1332"/>
      <c r="B10" s="1333" t="s">
        <v>1383</v>
      </c>
      <c r="C10" s="841"/>
      <c r="D10" s="842"/>
      <c r="E10" s="1334"/>
      <c r="F10" s="844"/>
      <c r="G10" s="1335"/>
      <c r="H10" s="844"/>
      <c r="I10" s="1335"/>
      <c r="J10" s="844"/>
      <c r="K10" s="1335"/>
      <c r="L10" s="844"/>
      <c r="M10" s="1335"/>
      <c r="N10" s="844"/>
      <c r="O10" s="844"/>
      <c r="P10" s="844"/>
      <c r="Q10" s="1442"/>
      <c r="R10" s="1337">
        <f>SUM(Q12:Q38)</f>
        <v>162.49795</v>
      </c>
      <c r="S10" s="848" t="s">
        <v>37</v>
      </c>
    </row>
    <row r="11" spans="1:23" ht="15.75">
      <c r="A11" s="1332"/>
      <c r="B11" s="1333"/>
      <c r="C11" s="841" t="s">
        <v>1076</v>
      </c>
      <c r="D11" s="842"/>
      <c r="E11" s="1334"/>
      <c r="F11" s="844"/>
      <c r="G11" s="1335"/>
      <c r="H11" s="844"/>
      <c r="I11" s="1335"/>
      <c r="J11" s="844"/>
      <c r="K11" s="1335"/>
      <c r="L11" s="844"/>
      <c r="M11" s="1335"/>
      <c r="N11" s="844"/>
      <c r="O11" s="1335"/>
      <c r="P11" s="844"/>
      <c r="Q11" s="1336"/>
      <c r="R11" s="1338"/>
      <c r="S11" s="848"/>
      <c r="U11">
        <v>5.08</v>
      </c>
      <c r="V11" s="844">
        <v>126.6</v>
      </c>
      <c r="W11">
        <f>U11*V11</f>
        <v>643.12799999999993</v>
      </c>
    </row>
    <row r="12" spans="1:23" ht="15.75">
      <c r="A12" s="1332"/>
      <c r="B12" s="1333"/>
      <c r="C12" s="841" t="s">
        <v>1078</v>
      </c>
      <c r="D12" s="842"/>
      <c r="E12" s="1334">
        <v>6.86</v>
      </c>
      <c r="F12" s="844"/>
      <c r="G12" s="1335">
        <v>0.7</v>
      </c>
      <c r="H12" s="844"/>
      <c r="I12" s="1335">
        <v>0.85</v>
      </c>
      <c r="J12" s="844"/>
      <c r="K12" s="1335">
        <v>1</v>
      </c>
      <c r="L12" s="844"/>
      <c r="M12" s="1335"/>
      <c r="N12" s="844"/>
      <c r="O12" s="1335"/>
      <c r="P12" s="844"/>
      <c r="Q12" s="1335">
        <f t="shared" ref="Q12:Q23" si="0">E12*G12*I12*K12</f>
        <v>4.0816999999999997</v>
      </c>
      <c r="R12" s="1338"/>
      <c r="S12" s="848"/>
      <c r="V12" s="844"/>
    </row>
    <row r="13" spans="1:23" ht="15.75">
      <c r="A13" s="1332"/>
      <c r="B13" s="1333"/>
      <c r="C13" s="841" t="s">
        <v>1317</v>
      </c>
      <c r="D13" s="842"/>
      <c r="E13" s="1334">
        <v>2.5</v>
      </c>
      <c r="F13" s="844"/>
      <c r="G13" s="1335">
        <v>0.7</v>
      </c>
      <c r="H13" s="844"/>
      <c r="I13" s="1335">
        <v>0.85</v>
      </c>
      <c r="J13" s="844"/>
      <c r="K13" s="1335">
        <v>1</v>
      </c>
      <c r="L13" s="844"/>
      <c r="M13" s="1335"/>
      <c r="N13" s="844"/>
      <c r="O13" s="1335"/>
      <c r="P13" s="844"/>
      <c r="Q13" s="1335"/>
      <c r="R13" s="1338"/>
      <c r="S13" s="848"/>
      <c r="V13" s="844"/>
    </row>
    <row r="14" spans="1:23" ht="15.75">
      <c r="A14" s="1332"/>
      <c r="B14" s="1333"/>
      <c r="C14" s="841" t="s">
        <v>1318</v>
      </c>
      <c r="D14" s="842"/>
      <c r="E14" s="1334">
        <v>6.53</v>
      </c>
      <c r="F14" s="844"/>
      <c r="G14" s="1335">
        <v>0.7</v>
      </c>
      <c r="H14" s="844"/>
      <c r="I14" s="1335">
        <v>0.85</v>
      </c>
      <c r="J14" s="844"/>
      <c r="K14" s="1335">
        <v>1</v>
      </c>
      <c r="L14" s="844"/>
      <c r="M14" s="1335"/>
      <c r="N14" s="844"/>
      <c r="O14" s="1335"/>
      <c r="P14" s="844"/>
      <c r="Q14" s="1335">
        <f t="shared" si="0"/>
        <v>3.8853499999999999</v>
      </c>
      <c r="R14" s="1338"/>
      <c r="S14" s="848"/>
      <c r="V14" s="844"/>
    </row>
    <row r="15" spans="1:23" ht="15.75">
      <c r="A15" s="1332"/>
      <c r="B15" s="1333"/>
      <c r="C15" s="841" t="s">
        <v>1319</v>
      </c>
      <c r="D15" s="842"/>
      <c r="E15" s="1334">
        <v>2.5</v>
      </c>
      <c r="F15" s="844"/>
      <c r="G15" s="1335">
        <v>0.7</v>
      </c>
      <c r="H15" s="844"/>
      <c r="I15" s="1335">
        <v>0.85</v>
      </c>
      <c r="J15" s="844"/>
      <c r="K15" s="1335">
        <v>1</v>
      </c>
      <c r="L15" s="844"/>
      <c r="M15" s="1335"/>
      <c r="N15" s="844"/>
      <c r="O15" s="1335"/>
      <c r="P15" s="844"/>
      <c r="Q15" s="1335">
        <f t="shared" si="0"/>
        <v>1.4875</v>
      </c>
      <c r="R15" s="1338"/>
      <c r="S15" s="848"/>
      <c r="V15" s="844"/>
    </row>
    <row r="16" spans="1:23" ht="15.75">
      <c r="A16" s="1332"/>
      <c r="B16" s="1333"/>
      <c r="C16" s="841" t="s">
        <v>1320</v>
      </c>
      <c r="D16" s="842"/>
      <c r="E16" s="1334">
        <v>8</v>
      </c>
      <c r="F16" s="844"/>
      <c r="G16" s="1335">
        <v>0.7</v>
      </c>
      <c r="H16" s="844"/>
      <c r="I16" s="1335">
        <v>0.85</v>
      </c>
      <c r="J16" s="844"/>
      <c r="K16" s="1335">
        <v>1</v>
      </c>
      <c r="L16" s="844"/>
      <c r="M16" s="1335"/>
      <c r="N16" s="844"/>
      <c r="O16" s="1335"/>
      <c r="P16" s="844"/>
      <c r="Q16" s="1335">
        <f t="shared" si="0"/>
        <v>4.76</v>
      </c>
      <c r="R16" s="1338"/>
      <c r="S16" s="848"/>
      <c r="V16" s="844"/>
    </row>
    <row r="17" spans="1:22" ht="15.75">
      <c r="A17" s="1332"/>
      <c r="B17" s="1333"/>
      <c r="C17" s="841" t="s">
        <v>1321</v>
      </c>
      <c r="D17" s="842"/>
      <c r="E17" s="1334">
        <v>6.55</v>
      </c>
      <c r="F17" s="844"/>
      <c r="G17" s="1335">
        <v>0.7</v>
      </c>
      <c r="H17" s="844"/>
      <c r="I17" s="1335">
        <v>0.85</v>
      </c>
      <c r="J17" s="844"/>
      <c r="K17" s="1335">
        <v>2</v>
      </c>
      <c r="L17" s="844"/>
      <c r="M17" s="1335"/>
      <c r="N17" s="844"/>
      <c r="O17" s="1335"/>
      <c r="P17" s="844"/>
      <c r="Q17" s="1335">
        <f t="shared" si="0"/>
        <v>7.7944999999999993</v>
      </c>
      <c r="R17" s="1338"/>
      <c r="S17" s="848"/>
      <c r="V17" s="844"/>
    </row>
    <row r="18" spans="1:22" ht="15.75">
      <c r="A18" s="1332"/>
      <c r="B18" s="1333"/>
      <c r="C18" s="841" t="s">
        <v>1322</v>
      </c>
      <c r="D18" s="842"/>
      <c r="E18" s="1334">
        <v>2.85</v>
      </c>
      <c r="F18" s="844"/>
      <c r="G18" s="1335">
        <v>0.7</v>
      </c>
      <c r="H18" s="844"/>
      <c r="I18" s="1335">
        <v>0.85</v>
      </c>
      <c r="J18" s="844"/>
      <c r="K18" s="1335">
        <v>1</v>
      </c>
      <c r="L18" s="844"/>
      <c r="M18" s="1335"/>
      <c r="N18" s="844"/>
      <c r="O18" s="1335"/>
      <c r="P18" s="844"/>
      <c r="Q18" s="1335">
        <f t="shared" si="0"/>
        <v>1.6957499999999999</v>
      </c>
      <c r="R18" s="1338"/>
      <c r="S18" s="848"/>
      <c r="V18" s="844"/>
    </row>
    <row r="19" spans="1:22" ht="15.75">
      <c r="A19" s="1332"/>
      <c r="B19" s="1333"/>
      <c r="C19" s="841" t="s">
        <v>1323</v>
      </c>
      <c r="D19" s="842"/>
      <c r="E19" s="1334">
        <v>2.85</v>
      </c>
      <c r="F19" s="844"/>
      <c r="G19" s="1335">
        <v>0.7</v>
      </c>
      <c r="H19" s="844"/>
      <c r="I19" s="1335">
        <v>0.85</v>
      </c>
      <c r="J19" s="844"/>
      <c r="K19" s="1335">
        <v>1</v>
      </c>
      <c r="L19" s="844"/>
      <c r="M19" s="1335"/>
      <c r="N19" s="844"/>
      <c r="O19" s="1335"/>
      <c r="P19" s="844"/>
      <c r="Q19" s="1335">
        <f t="shared" si="0"/>
        <v>1.6957499999999999</v>
      </c>
      <c r="R19" s="1338"/>
      <c r="S19" s="848"/>
      <c r="V19" s="844"/>
    </row>
    <row r="20" spans="1:22" ht="15.75">
      <c r="A20" s="1332"/>
      <c r="B20" s="1333"/>
      <c r="C20" s="841" t="s">
        <v>1325</v>
      </c>
      <c r="D20" s="842"/>
      <c r="E20" s="1334">
        <v>14.83</v>
      </c>
      <c r="F20" s="844"/>
      <c r="G20" s="1335">
        <v>0.7</v>
      </c>
      <c r="H20" s="844"/>
      <c r="I20" s="1335">
        <v>0.85</v>
      </c>
      <c r="J20" s="844"/>
      <c r="K20" s="1335">
        <v>2</v>
      </c>
      <c r="L20" s="844"/>
      <c r="M20" s="1335"/>
      <c r="N20" s="844"/>
      <c r="O20" s="1335"/>
      <c r="P20" s="844"/>
      <c r="Q20" s="1335">
        <f t="shared" si="0"/>
        <v>17.6477</v>
      </c>
      <c r="R20" s="1338"/>
      <c r="S20" s="848"/>
      <c r="V20" s="844"/>
    </row>
    <row r="21" spans="1:22" ht="15.75">
      <c r="A21" s="1332"/>
      <c r="B21" s="1333"/>
      <c r="C21" s="841" t="s">
        <v>1326</v>
      </c>
      <c r="D21" s="842"/>
      <c r="E21" s="1334">
        <v>31.85</v>
      </c>
      <c r="F21" s="844"/>
      <c r="G21" s="1335">
        <v>0.7</v>
      </c>
      <c r="H21" s="844"/>
      <c r="I21" s="1335">
        <v>0.85</v>
      </c>
      <c r="J21" s="844"/>
      <c r="K21" s="1335">
        <v>1</v>
      </c>
      <c r="L21" s="844"/>
      <c r="M21" s="1335"/>
      <c r="N21" s="844"/>
      <c r="O21" s="1335"/>
      <c r="P21" s="844"/>
      <c r="Q21" s="1335">
        <f t="shared" si="0"/>
        <v>18.950749999999999</v>
      </c>
      <c r="R21" s="1338"/>
      <c r="S21" s="848"/>
      <c r="V21" s="844"/>
    </row>
    <row r="22" spans="1:22" ht="15.75">
      <c r="A22" s="1332"/>
      <c r="B22" s="1333"/>
      <c r="C22" s="841" t="s">
        <v>1327</v>
      </c>
      <c r="D22" s="842"/>
      <c r="E22" s="1334">
        <v>7.16</v>
      </c>
      <c r="F22" s="844"/>
      <c r="G22" s="1335">
        <v>0.7</v>
      </c>
      <c r="H22" s="844"/>
      <c r="I22" s="1335">
        <v>0.85</v>
      </c>
      <c r="J22" s="844"/>
      <c r="K22" s="1335">
        <v>1</v>
      </c>
      <c r="L22" s="844"/>
      <c r="M22" s="1335"/>
      <c r="N22" s="844"/>
      <c r="O22" s="1335"/>
      <c r="P22" s="844"/>
      <c r="Q22" s="1335">
        <f t="shared" si="0"/>
        <v>4.2601999999999993</v>
      </c>
      <c r="R22" s="1338"/>
      <c r="S22" s="848"/>
      <c r="V22" s="844"/>
    </row>
    <row r="23" spans="1:22" ht="15.75">
      <c r="A23" s="1332"/>
      <c r="B23" s="1333"/>
      <c r="C23" s="841" t="s">
        <v>1328</v>
      </c>
      <c r="D23" s="842"/>
      <c r="E23" s="1334">
        <v>39</v>
      </c>
      <c r="F23" s="844"/>
      <c r="G23" s="1335">
        <v>0.7</v>
      </c>
      <c r="H23" s="844"/>
      <c r="I23" s="1335">
        <v>0.85</v>
      </c>
      <c r="J23" s="844"/>
      <c r="K23" s="1335">
        <v>1</v>
      </c>
      <c r="L23" s="844"/>
      <c r="M23" s="1335"/>
      <c r="N23" s="844"/>
      <c r="O23" s="1335"/>
      <c r="P23" s="844"/>
      <c r="Q23" s="1335">
        <f t="shared" si="0"/>
        <v>23.204999999999998</v>
      </c>
      <c r="R23" s="1338"/>
      <c r="S23" s="848"/>
      <c r="V23" s="844"/>
    </row>
    <row r="24" spans="1:22" ht="15.75">
      <c r="A24" s="1332"/>
      <c r="B24" s="1333"/>
      <c r="C24" s="841" t="s">
        <v>1329</v>
      </c>
      <c r="D24" s="842"/>
      <c r="E24" s="1334">
        <v>5</v>
      </c>
      <c r="F24" s="844"/>
      <c r="G24" s="1335">
        <v>0.7</v>
      </c>
      <c r="H24" s="844"/>
      <c r="I24" s="1335">
        <v>0.85</v>
      </c>
      <c r="J24" s="844"/>
      <c r="K24" s="1335">
        <v>1</v>
      </c>
      <c r="L24" s="844"/>
      <c r="M24" s="1335"/>
      <c r="N24" s="844"/>
      <c r="O24" s="1335"/>
      <c r="P24" s="844"/>
      <c r="Q24" s="1335"/>
      <c r="R24" s="1338"/>
      <c r="S24" s="848"/>
      <c r="V24" s="844"/>
    </row>
    <row r="25" spans="1:22" ht="15.75">
      <c r="A25" s="1332"/>
      <c r="B25" s="1333"/>
      <c r="C25" s="841"/>
      <c r="D25" s="842"/>
      <c r="E25" s="1334"/>
      <c r="F25" s="844"/>
      <c r="G25" s="1335"/>
      <c r="H25" s="844"/>
      <c r="I25" s="1335"/>
      <c r="J25" s="844"/>
      <c r="K25" s="1335"/>
      <c r="L25" s="844"/>
      <c r="M25" s="1335"/>
      <c r="N25" s="844"/>
      <c r="O25" s="1335"/>
      <c r="P25" s="844"/>
      <c r="Q25" s="1335"/>
      <c r="R25" s="1339"/>
      <c r="S25" s="848"/>
    </row>
    <row r="26" spans="1:22" ht="15.75">
      <c r="A26" s="1332"/>
      <c r="B26" s="1333"/>
      <c r="C26" s="841" t="s">
        <v>1088</v>
      </c>
      <c r="D26" s="842"/>
      <c r="E26" s="1334"/>
      <c r="F26" s="844"/>
      <c r="G26" s="1335"/>
      <c r="H26" s="844"/>
      <c r="I26" s="1335"/>
      <c r="J26" s="844"/>
      <c r="K26" s="1335"/>
      <c r="L26" s="844"/>
      <c r="M26" s="1335"/>
      <c r="N26" s="844"/>
      <c r="O26" s="1335"/>
      <c r="P26" s="844"/>
      <c r="Q26" s="1336"/>
      <c r="R26" s="1338"/>
      <c r="S26" s="848"/>
    </row>
    <row r="27" spans="1:22" ht="15.75">
      <c r="A27" s="1332"/>
      <c r="B27" s="1333"/>
      <c r="C27" s="841" t="s">
        <v>1330</v>
      </c>
      <c r="D27" s="842"/>
      <c r="E27" s="1334">
        <v>4.3499999999999996</v>
      </c>
      <c r="F27" s="844"/>
      <c r="G27" s="1335">
        <v>0.7</v>
      </c>
      <c r="H27" s="844"/>
      <c r="I27" s="1335">
        <v>0.85</v>
      </c>
      <c r="J27" s="844"/>
      <c r="K27" s="1335">
        <v>1</v>
      </c>
      <c r="L27" s="844"/>
      <c r="M27" s="1335"/>
      <c r="N27" s="844"/>
      <c r="O27" s="1335"/>
      <c r="P27" s="844"/>
      <c r="Q27" s="1335">
        <f>E27*G27*I27*K27</f>
        <v>2.5882499999999995</v>
      </c>
      <c r="R27" s="1339"/>
      <c r="S27" s="848"/>
    </row>
    <row r="28" spans="1:22" ht="15.75">
      <c r="A28" s="1332"/>
      <c r="B28" s="1333"/>
      <c r="C28" s="841" t="s">
        <v>1318</v>
      </c>
      <c r="D28" s="842"/>
      <c r="E28" s="1334">
        <v>4.3499999999999996</v>
      </c>
      <c r="F28" s="844"/>
      <c r="G28" s="1335">
        <v>0.7</v>
      </c>
      <c r="H28" s="844"/>
      <c r="I28" s="1335">
        <v>0.85</v>
      </c>
      <c r="J28" s="844"/>
      <c r="K28" s="1335">
        <v>1</v>
      </c>
      <c r="L28" s="844"/>
      <c r="M28" s="1335"/>
      <c r="N28" s="844"/>
      <c r="O28" s="1335"/>
      <c r="P28" s="844"/>
      <c r="Q28" s="1335">
        <f t="shared" ref="Q28:Q36" si="1">E28*G28*I28*K28</f>
        <v>2.5882499999999995</v>
      </c>
      <c r="R28" s="1339"/>
      <c r="S28" s="848"/>
    </row>
    <row r="29" spans="1:22" ht="15.75">
      <c r="A29" s="1332"/>
      <c r="B29" s="1333"/>
      <c r="C29" s="841" t="s">
        <v>1331</v>
      </c>
      <c r="D29" s="842"/>
      <c r="E29" s="1334">
        <v>2.2999999999999998</v>
      </c>
      <c r="F29" s="844"/>
      <c r="G29" s="1335">
        <v>0.7</v>
      </c>
      <c r="H29" s="844"/>
      <c r="I29" s="1335">
        <v>0.85</v>
      </c>
      <c r="J29" s="844"/>
      <c r="K29" s="1335">
        <v>1</v>
      </c>
      <c r="L29" s="844"/>
      <c r="M29" s="1335"/>
      <c r="N29" s="844"/>
      <c r="O29" s="1335"/>
      <c r="P29" s="844"/>
      <c r="Q29" s="1335">
        <f t="shared" si="1"/>
        <v>1.3684999999999998</v>
      </c>
      <c r="R29" s="1339"/>
      <c r="S29" s="848"/>
    </row>
    <row r="30" spans="1:22" ht="15.75">
      <c r="A30" s="1332"/>
      <c r="B30" s="1333"/>
      <c r="C30" s="841" t="s">
        <v>1332</v>
      </c>
      <c r="D30" s="842"/>
      <c r="E30" s="1334">
        <v>8</v>
      </c>
      <c r="F30" s="844"/>
      <c r="G30" s="1335">
        <v>0.7</v>
      </c>
      <c r="H30" s="844"/>
      <c r="I30" s="1335">
        <v>0.85</v>
      </c>
      <c r="J30" s="844"/>
      <c r="K30" s="1335">
        <v>1</v>
      </c>
      <c r="L30" s="844"/>
      <c r="M30" s="1335"/>
      <c r="N30" s="844"/>
      <c r="O30" s="1335"/>
      <c r="P30" s="844"/>
      <c r="Q30" s="1335">
        <f t="shared" si="1"/>
        <v>4.76</v>
      </c>
      <c r="R30" s="1339"/>
      <c r="S30" s="848"/>
    </row>
    <row r="31" spans="1:22" ht="15.75">
      <c r="A31" s="1332"/>
      <c r="B31" s="1333"/>
      <c r="C31" s="841" t="s">
        <v>1333</v>
      </c>
      <c r="D31" s="842"/>
      <c r="E31" s="1334">
        <v>5</v>
      </c>
      <c r="F31" s="844"/>
      <c r="G31" s="1335">
        <v>0.7</v>
      </c>
      <c r="H31" s="844"/>
      <c r="I31" s="1335">
        <v>0.85</v>
      </c>
      <c r="J31" s="844"/>
      <c r="K31" s="1335">
        <v>5</v>
      </c>
      <c r="L31" s="844"/>
      <c r="M31" s="1335"/>
      <c r="N31" s="844"/>
      <c r="O31" s="1335"/>
      <c r="P31" s="844"/>
      <c r="Q31" s="1335">
        <f t="shared" si="1"/>
        <v>14.875</v>
      </c>
      <c r="R31" s="1339"/>
      <c r="S31" s="848"/>
    </row>
    <row r="32" spans="1:22" ht="15.75">
      <c r="A32" s="1332"/>
      <c r="B32" s="1333"/>
      <c r="C32" s="841" t="s">
        <v>1334</v>
      </c>
      <c r="D32" s="842"/>
      <c r="E32" s="1334">
        <v>8</v>
      </c>
      <c r="F32" s="844"/>
      <c r="G32" s="1335">
        <v>0.7</v>
      </c>
      <c r="H32" s="844"/>
      <c r="I32" s="1335">
        <v>0.85</v>
      </c>
      <c r="J32" s="844"/>
      <c r="K32" s="1335">
        <v>1</v>
      </c>
      <c r="L32" s="844"/>
      <c r="M32" s="1335"/>
      <c r="N32" s="844"/>
      <c r="O32" s="1335"/>
      <c r="P32" s="844"/>
      <c r="Q32" s="1335">
        <f t="shared" si="1"/>
        <v>4.76</v>
      </c>
      <c r="R32" s="1339"/>
      <c r="S32" s="848"/>
    </row>
    <row r="33" spans="1:19" ht="15.75">
      <c r="A33" s="1332"/>
      <c r="B33" s="1333"/>
      <c r="C33" s="841" t="s">
        <v>1323</v>
      </c>
      <c r="D33" s="842"/>
      <c r="E33" s="1334">
        <v>2.85</v>
      </c>
      <c r="F33" s="844"/>
      <c r="G33" s="1335">
        <v>0.7</v>
      </c>
      <c r="H33" s="844"/>
      <c r="I33" s="1335">
        <v>0.85</v>
      </c>
      <c r="J33" s="844"/>
      <c r="K33" s="1335">
        <v>1</v>
      </c>
      <c r="L33" s="844"/>
      <c r="M33" s="1335"/>
      <c r="N33" s="844"/>
      <c r="O33" s="1335"/>
      <c r="P33" s="844"/>
      <c r="Q33" s="1335">
        <f t="shared" si="1"/>
        <v>1.6957499999999999</v>
      </c>
      <c r="R33" s="1339"/>
      <c r="S33" s="848"/>
    </row>
    <row r="34" spans="1:19" ht="15.75">
      <c r="A34" s="1332"/>
      <c r="B34" s="1333"/>
      <c r="C34" s="841" t="s">
        <v>1324</v>
      </c>
      <c r="D34" s="842"/>
      <c r="E34" s="1334">
        <v>11.7</v>
      </c>
      <c r="F34" s="844"/>
      <c r="G34" s="1335">
        <v>0.7</v>
      </c>
      <c r="H34" s="844"/>
      <c r="I34" s="1335">
        <v>0.85</v>
      </c>
      <c r="J34" s="844"/>
      <c r="K34" s="1335">
        <v>1</v>
      </c>
      <c r="L34" s="844"/>
      <c r="M34" s="1335"/>
      <c r="N34" s="844"/>
      <c r="O34" s="1335"/>
      <c r="P34" s="844"/>
      <c r="Q34" s="1335">
        <f t="shared" si="1"/>
        <v>6.9614999999999991</v>
      </c>
      <c r="R34" s="1339"/>
      <c r="S34" s="848"/>
    </row>
    <row r="35" spans="1:19" ht="15.75">
      <c r="A35" s="1332"/>
      <c r="B35" s="1333"/>
      <c r="C35" s="841" t="s">
        <v>1335</v>
      </c>
      <c r="D35" s="842"/>
      <c r="E35" s="1334">
        <v>16.940000000000001</v>
      </c>
      <c r="F35" s="844"/>
      <c r="G35" s="1335">
        <v>0.7</v>
      </c>
      <c r="H35" s="844"/>
      <c r="I35" s="1335">
        <v>0.85</v>
      </c>
      <c r="J35" s="844"/>
      <c r="K35" s="1335">
        <v>1</v>
      </c>
      <c r="L35" s="844"/>
      <c r="M35" s="1335"/>
      <c r="N35" s="844"/>
      <c r="O35" s="1335"/>
      <c r="P35" s="844"/>
      <c r="Q35" s="1335">
        <f t="shared" si="1"/>
        <v>10.0793</v>
      </c>
      <c r="R35" s="1339"/>
      <c r="S35" s="848"/>
    </row>
    <row r="36" spans="1:19" ht="15.75">
      <c r="A36" s="1332"/>
      <c r="B36" s="1333"/>
      <c r="C36" s="841" t="s">
        <v>1336</v>
      </c>
      <c r="D36" s="842"/>
      <c r="E36" s="1334">
        <v>4.76</v>
      </c>
      <c r="F36" s="844"/>
      <c r="G36" s="1335">
        <v>0.7</v>
      </c>
      <c r="H36" s="844"/>
      <c r="I36" s="1335">
        <v>0.85</v>
      </c>
      <c r="J36" s="844"/>
      <c r="K36" s="1335">
        <v>1</v>
      </c>
      <c r="L36" s="844"/>
      <c r="M36" s="1335"/>
      <c r="N36" s="844"/>
      <c r="O36" s="1335"/>
      <c r="P36" s="844"/>
      <c r="Q36" s="1335">
        <f t="shared" si="1"/>
        <v>2.8321999999999998</v>
      </c>
      <c r="R36" s="1339"/>
      <c r="S36" s="848"/>
    </row>
    <row r="37" spans="1:19" ht="15.75">
      <c r="A37" s="1332"/>
      <c r="B37" s="1333"/>
      <c r="C37" s="841" t="s">
        <v>1405</v>
      </c>
      <c r="D37" s="842"/>
      <c r="E37" s="1334"/>
      <c r="F37" s="844"/>
      <c r="G37" s="1335"/>
      <c r="H37" s="844"/>
      <c r="I37" s="1335"/>
      <c r="J37" s="844"/>
      <c r="K37" s="1335"/>
      <c r="L37" s="844"/>
      <c r="M37" s="1335"/>
      <c r="N37" s="844"/>
      <c r="O37" s="1335"/>
      <c r="P37" s="844"/>
      <c r="Q37" s="1335">
        <f>2.9*1.5*1.5</f>
        <v>6.5249999999999995</v>
      </c>
      <c r="R37" s="1339"/>
      <c r="S37" s="848"/>
    </row>
    <row r="38" spans="1:19" ht="15.75">
      <c r="A38" s="1332"/>
      <c r="B38" s="1333"/>
      <c r="C38" s="841" t="s">
        <v>1406</v>
      </c>
      <c r="D38" s="842"/>
      <c r="E38" s="1334"/>
      <c r="F38" s="844"/>
      <c r="G38" s="1335"/>
      <c r="H38" s="844"/>
      <c r="I38" s="1335"/>
      <c r="J38" s="844"/>
      <c r="K38" s="1335"/>
      <c r="L38" s="844"/>
      <c r="M38" s="1335"/>
      <c r="N38" s="844"/>
      <c r="O38" s="1335"/>
      <c r="P38" s="844"/>
      <c r="Q38" s="1335">
        <v>14</v>
      </c>
      <c r="R38" s="1339"/>
      <c r="S38" s="848"/>
    </row>
    <row r="39" spans="1:19" ht="15.75">
      <c r="A39" s="1332"/>
      <c r="B39" s="1333"/>
      <c r="C39" s="841"/>
      <c r="D39" s="842"/>
      <c r="E39" s="1334"/>
      <c r="F39" s="844"/>
      <c r="G39" s="1335"/>
      <c r="H39" s="844"/>
      <c r="I39" s="1335"/>
      <c r="J39" s="844"/>
      <c r="K39" s="1335"/>
      <c r="L39" s="844"/>
      <c r="M39" s="1335"/>
      <c r="N39" s="844"/>
      <c r="O39" s="1335"/>
      <c r="P39" s="844"/>
      <c r="Q39" s="1335"/>
      <c r="R39" s="1339"/>
      <c r="S39" s="848"/>
    </row>
    <row r="40" spans="1:19" ht="15.75">
      <c r="A40" s="1332"/>
      <c r="B40" s="1333"/>
      <c r="C40" s="841"/>
      <c r="D40" s="842"/>
      <c r="E40" s="1334"/>
      <c r="F40" s="844"/>
      <c r="G40" s="1335"/>
      <c r="H40" s="844"/>
      <c r="I40" s="1335"/>
      <c r="J40" s="844"/>
      <c r="K40" s="1335"/>
      <c r="L40" s="844"/>
      <c r="M40" s="1335"/>
      <c r="N40" s="844"/>
      <c r="O40" s="1335"/>
      <c r="P40" s="844"/>
      <c r="Q40" s="1335"/>
      <c r="R40" s="1339"/>
      <c r="S40" s="848"/>
    </row>
    <row r="41" spans="1:19" ht="15.75">
      <c r="A41" s="1332">
        <v>2</v>
      </c>
      <c r="B41" s="1333" t="s">
        <v>1093</v>
      </c>
      <c r="C41" s="884"/>
      <c r="D41" s="842"/>
      <c r="E41" s="1334"/>
      <c r="F41" s="844"/>
      <c r="G41" s="1335"/>
      <c r="H41" s="844"/>
      <c r="I41" s="1335"/>
      <c r="J41" s="844"/>
      <c r="K41" s="1335">
        <f>SUM(Q11:Q40)</f>
        <v>162.49795</v>
      </c>
      <c r="L41" s="844"/>
      <c r="M41" s="1335">
        <f>Q43+Q97</f>
        <v>114.768675</v>
      </c>
      <c r="N41" s="844"/>
      <c r="O41" s="1335"/>
      <c r="P41" s="844"/>
      <c r="Q41" s="1335">
        <f>K41-M41</f>
        <v>47.729275000000001</v>
      </c>
      <c r="R41" s="1337">
        <f>SUM(Q41:Q41)</f>
        <v>47.729275000000001</v>
      </c>
      <c r="S41" s="848" t="s">
        <v>37</v>
      </c>
    </row>
    <row r="42" spans="1:19" ht="15.75">
      <c r="A42" s="1332"/>
      <c r="B42" s="1333"/>
      <c r="C42" s="841"/>
      <c r="D42" s="842"/>
      <c r="E42" s="1340"/>
      <c r="F42" s="1341"/>
      <c r="G42" s="1341"/>
      <c r="H42" s="844"/>
      <c r="I42" s="1335"/>
      <c r="J42" s="844"/>
      <c r="K42" s="1335"/>
      <c r="L42" s="844"/>
      <c r="M42" s="1335"/>
      <c r="N42" s="844"/>
      <c r="O42" s="1335"/>
      <c r="P42" s="844"/>
      <c r="Q42" s="1335"/>
      <c r="R42" s="1338"/>
      <c r="S42" s="848"/>
    </row>
    <row r="43" spans="1:19" ht="15.75">
      <c r="A43" s="1332">
        <v>3</v>
      </c>
      <c r="B43" s="1333" t="s">
        <v>1094</v>
      </c>
      <c r="C43" s="884"/>
      <c r="D43" s="842"/>
      <c r="E43" s="1334"/>
      <c r="F43" s="844"/>
      <c r="G43" s="1335"/>
      <c r="H43" s="844"/>
      <c r="I43" s="1335"/>
      <c r="J43" s="844"/>
      <c r="K43" s="1335"/>
      <c r="L43" s="844"/>
      <c r="M43" s="1335"/>
      <c r="N43" s="844"/>
      <c r="O43" s="1335"/>
      <c r="P43" s="844"/>
      <c r="Q43" s="1336">
        <f>SUM(Q45:Q73)</f>
        <v>25.289925000000004</v>
      </c>
      <c r="R43" s="1337">
        <f>Q43</f>
        <v>25.289925000000004</v>
      </c>
      <c r="S43" s="848" t="s">
        <v>37</v>
      </c>
    </row>
    <row r="44" spans="1:19" ht="15.75">
      <c r="A44" s="1332"/>
      <c r="B44" s="1333"/>
      <c r="C44" s="841" t="s">
        <v>982</v>
      </c>
      <c r="D44" s="842"/>
      <c r="E44" s="1334"/>
      <c r="F44" s="844"/>
      <c r="G44" s="1334"/>
      <c r="H44" s="844"/>
      <c r="I44" s="1335"/>
      <c r="J44" s="844"/>
      <c r="K44" s="1335"/>
      <c r="L44" s="844"/>
      <c r="M44" s="1335"/>
      <c r="N44" s="844"/>
      <c r="O44" s="1335"/>
      <c r="P44" s="844"/>
      <c r="Q44" s="1336"/>
      <c r="R44" s="1338"/>
      <c r="S44" s="848"/>
    </row>
    <row r="45" spans="1:19" ht="15.75">
      <c r="A45" s="1332"/>
      <c r="B45" s="1333"/>
      <c r="C45" s="841" t="s">
        <v>1076</v>
      </c>
      <c r="D45" s="842"/>
      <c r="E45" s="1334"/>
      <c r="F45" s="844"/>
      <c r="G45" s="1335"/>
      <c r="H45" s="844"/>
      <c r="I45" s="1335"/>
      <c r="J45" s="844"/>
      <c r="K45" s="1335"/>
      <c r="L45" s="844"/>
      <c r="M45" s="1335"/>
      <c r="N45" s="844"/>
      <c r="O45" s="1335"/>
      <c r="P45" s="844"/>
      <c r="Q45" s="1336"/>
      <c r="R45" s="1338"/>
      <c r="S45" s="848"/>
    </row>
    <row r="46" spans="1:19" ht="15.75">
      <c r="A46" s="1332"/>
      <c r="B46" s="1333"/>
      <c r="C46" s="841" t="s">
        <v>1078</v>
      </c>
      <c r="D46" s="842"/>
      <c r="E46" s="1334">
        <v>6.86</v>
      </c>
      <c r="F46" s="844"/>
      <c r="G46" s="1335">
        <v>0.7</v>
      </c>
      <c r="H46" s="844"/>
      <c r="I46" s="1335">
        <v>0.05</v>
      </c>
      <c r="J46" s="844"/>
      <c r="K46" s="1335">
        <v>1</v>
      </c>
      <c r="L46" s="844"/>
      <c r="M46" s="1335"/>
      <c r="N46" s="844"/>
      <c r="O46" s="1335"/>
      <c r="P46" s="844"/>
      <c r="Q46" s="1335">
        <f t="shared" ref="Q46:Q57" si="2">E46*G46*I46*K46</f>
        <v>0.24009999999999998</v>
      </c>
      <c r="R46" s="1339"/>
      <c r="S46" s="848"/>
    </row>
    <row r="47" spans="1:19" ht="15.75">
      <c r="A47" s="1332"/>
      <c r="B47" s="1333"/>
      <c r="C47" s="841" t="s">
        <v>1317</v>
      </c>
      <c r="D47" s="842"/>
      <c r="E47" s="1334">
        <v>2.5</v>
      </c>
      <c r="F47" s="844"/>
      <c r="G47" s="1335">
        <v>0.7</v>
      </c>
      <c r="H47" s="844"/>
      <c r="I47" s="1335">
        <v>0.05</v>
      </c>
      <c r="J47" s="844"/>
      <c r="K47" s="1335">
        <v>1</v>
      </c>
      <c r="L47" s="844"/>
      <c r="M47" s="1335"/>
      <c r="N47" s="844"/>
      <c r="O47" s="1335"/>
      <c r="P47" s="844"/>
      <c r="Q47" s="1335"/>
      <c r="R47" s="1339"/>
      <c r="S47" s="848"/>
    </row>
    <row r="48" spans="1:19" ht="15.75">
      <c r="A48" s="1332"/>
      <c r="B48" s="1333"/>
      <c r="C48" s="841" t="s">
        <v>1318</v>
      </c>
      <c r="D48" s="842"/>
      <c r="E48" s="1334">
        <v>6.53</v>
      </c>
      <c r="F48" s="844"/>
      <c r="G48" s="1335">
        <v>0.7</v>
      </c>
      <c r="H48" s="844"/>
      <c r="I48" s="1335">
        <v>0.05</v>
      </c>
      <c r="J48" s="844"/>
      <c r="K48" s="1335">
        <v>1</v>
      </c>
      <c r="L48" s="844"/>
      <c r="M48" s="1335"/>
      <c r="N48" s="844"/>
      <c r="O48" s="1335"/>
      <c r="P48" s="844"/>
      <c r="Q48" s="1335">
        <f t="shared" si="2"/>
        <v>0.22855</v>
      </c>
      <c r="R48" s="1339"/>
      <c r="S48" s="848"/>
    </row>
    <row r="49" spans="1:19" ht="15.75">
      <c r="A49" s="1332"/>
      <c r="B49" s="1333"/>
      <c r="C49" s="841" t="s">
        <v>1319</v>
      </c>
      <c r="D49" s="842"/>
      <c r="E49" s="1334">
        <v>2.5</v>
      </c>
      <c r="F49" s="844"/>
      <c r="G49" s="1335">
        <v>0.7</v>
      </c>
      <c r="H49" s="844"/>
      <c r="I49" s="1335">
        <v>0.05</v>
      </c>
      <c r="J49" s="844"/>
      <c r="K49" s="1335">
        <v>1</v>
      </c>
      <c r="L49" s="844"/>
      <c r="M49" s="1335"/>
      <c r="N49" s="844"/>
      <c r="O49" s="1335"/>
      <c r="P49" s="844"/>
      <c r="Q49" s="1335">
        <f t="shared" si="2"/>
        <v>8.7500000000000008E-2</v>
      </c>
      <c r="R49" s="1339"/>
      <c r="S49" s="848"/>
    </row>
    <row r="50" spans="1:19" ht="15.75">
      <c r="A50" s="1332"/>
      <c r="B50" s="1333"/>
      <c r="C50" s="841" t="s">
        <v>1320</v>
      </c>
      <c r="D50" s="842"/>
      <c r="E50" s="1334">
        <v>8</v>
      </c>
      <c r="F50" s="844"/>
      <c r="G50" s="1335">
        <v>0.7</v>
      </c>
      <c r="H50" s="844"/>
      <c r="I50" s="1335">
        <v>0.05</v>
      </c>
      <c r="J50" s="844"/>
      <c r="K50" s="1335">
        <v>1</v>
      </c>
      <c r="L50" s="844"/>
      <c r="M50" s="1335"/>
      <c r="N50" s="844"/>
      <c r="O50" s="1335"/>
      <c r="P50" s="844"/>
      <c r="Q50" s="1335">
        <f t="shared" si="2"/>
        <v>0.27999999999999997</v>
      </c>
      <c r="R50" s="1339"/>
      <c r="S50" s="848"/>
    </row>
    <row r="51" spans="1:19" ht="15.75">
      <c r="A51" s="1332"/>
      <c r="B51" s="1333"/>
      <c r="C51" s="841" t="s">
        <v>1321</v>
      </c>
      <c r="D51" s="842"/>
      <c r="E51" s="1334">
        <v>6.55</v>
      </c>
      <c r="F51" s="844"/>
      <c r="G51" s="1335">
        <v>0.7</v>
      </c>
      <c r="H51" s="844"/>
      <c r="I51" s="1335">
        <v>0.05</v>
      </c>
      <c r="J51" s="844"/>
      <c r="K51" s="1335">
        <v>2</v>
      </c>
      <c r="L51" s="844"/>
      <c r="M51" s="1335"/>
      <c r="N51" s="844"/>
      <c r="O51" s="1335"/>
      <c r="P51" s="844"/>
      <c r="Q51" s="1335">
        <f t="shared" si="2"/>
        <v>0.45850000000000002</v>
      </c>
      <c r="R51" s="1339"/>
      <c r="S51" s="848"/>
    </row>
    <row r="52" spans="1:19" ht="15.75">
      <c r="A52" s="1332"/>
      <c r="B52" s="1333"/>
      <c r="C52" s="841" t="s">
        <v>1322</v>
      </c>
      <c r="D52" s="842"/>
      <c r="E52" s="1334">
        <v>2.85</v>
      </c>
      <c r="F52" s="844"/>
      <c r="G52" s="1335">
        <v>0.7</v>
      </c>
      <c r="H52" s="844"/>
      <c r="I52" s="1335">
        <v>0.05</v>
      </c>
      <c r="J52" s="844"/>
      <c r="K52" s="1335">
        <v>1</v>
      </c>
      <c r="L52" s="844"/>
      <c r="M52" s="1335"/>
      <c r="N52" s="844"/>
      <c r="O52" s="1335"/>
      <c r="P52" s="844"/>
      <c r="Q52" s="1335">
        <f t="shared" si="2"/>
        <v>9.9750000000000005E-2</v>
      </c>
      <c r="R52" s="1339"/>
      <c r="S52" s="848"/>
    </row>
    <row r="53" spans="1:19" ht="15.75">
      <c r="A53" s="1332"/>
      <c r="B53" s="1333"/>
      <c r="C53" s="841" t="s">
        <v>1323</v>
      </c>
      <c r="D53" s="842"/>
      <c r="E53" s="1334">
        <v>2.85</v>
      </c>
      <c r="F53" s="844"/>
      <c r="G53" s="1335">
        <v>0.7</v>
      </c>
      <c r="H53" s="844"/>
      <c r="I53" s="1335">
        <v>0.05</v>
      </c>
      <c r="J53" s="844"/>
      <c r="K53" s="1335">
        <v>1</v>
      </c>
      <c r="L53" s="844"/>
      <c r="M53" s="1335"/>
      <c r="N53" s="844"/>
      <c r="O53" s="1335"/>
      <c r="P53" s="844"/>
      <c r="Q53" s="1335">
        <f t="shared" si="2"/>
        <v>9.9750000000000005E-2</v>
      </c>
      <c r="R53" s="1339"/>
      <c r="S53" s="848"/>
    </row>
    <row r="54" spans="1:19" ht="15.75">
      <c r="A54" s="1332"/>
      <c r="B54" s="1333"/>
      <c r="C54" s="841" t="s">
        <v>1325</v>
      </c>
      <c r="D54" s="842"/>
      <c r="E54" s="1334">
        <v>14.83</v>
      </c>
      <c r="F54" s="844"/>
      <c r="G54" s="1335">
        <v>0.7</v>
      </c>
      <c r="H54" s="844"/>
      <c r="I54" s="1335">
        <v>0.05</v>
      </c>
      <c r="J54" s="844"/>
      <c r="K54" s="1335">
        <v>2</v>
      </c>
      <c r="L54" s="844"/>
      <c r="M54" s="1335"/>
      <c r="N54" s="844"/>
      <c r="O54" s="1335"/>
      <c r="P54" s="844"/>
      <c r="Q54" s="1335">
        <f t="shared" si="2"/>
        <v>1.0381</v>
      </c>
      <c r="R54" s="1339"/>
      <c r="S54" s="848"/>
    </row>
    <row r="55" spans="1:19" ht="15.75">
      <c r="A55" s="1332"/>
      <c r="B55" s="1333"/>
      <c r="C55" s="841" t="s">
        <v>1326</v>
      </c>
      <c r="D55" s="842"/>
      <c r="E55" s="1334">
        <v>31.85</v>
      </c>
      <c r="F55" s="844"/>
      <c r="G55" s="1335">
        <v>0.7</v>
      </c>
      <c r="H55" s="844"/>
      <c r="I55" s="1335">
        <v>0.05</v>
      </c>
      <c r="J55" s="844"/>
      <c r="K55" s="1335">
        <v>1</v>
      </c>
      <c r="L55" s="844"/>
      <c r="M55" s="1335"/>
      <c r="N55" s="844"/>
      <c r="O55" s="1335"/>
      <c r="P55" s="844"/>
      <c r="Q55" s="1335">
        <f t="shared" si="2"/>
        <v>1.1147499999999999</v>
      </c>
      <c r="R55" s="1339"/>
      <c r="S55" s="848"/>
    </row>
    <row r="56" spans="1:19" ht="15.75">
      <c r="A56" s="1332"/>
      <c r="B56" s="1333"/>
      <c r="C56" s="841" t="s">
        <v>1327</v>
      </c>
      <c r="D56" s="842"/>
      <c r="E56" s="1334">
        <v>7.16</v>
      </c>
      <c r="F56" s="844"/>
      <c r="G56" s="1335">
        <v>0.7</v>
      </c>
      <c r="H56" s="844"/>
      <c r="I56" s="1335">
        <v>0.05</v>
      </c>
      <c r="J56" s="844"/>
      <c r="K56" s="1335">
        <v>1</v>
      </c>
      <c r="L56" s="844"/>
      <c r="M56" s="1335"/>
      <c r="N56" s="844"/>
      <c r="O56" s="1335"/>
      <c r="P56" s="844"/>
      <c r="Q56" s="1335">
        <f t="shared" si="2"/>
        <v>0.25059999999999999</v>
      </c>
      <c r="R56" s="1339"/>
      <c r="S56" s="848"/>
    </row>
    <row r="57" spans="1:19" ht="15.75">
      <c r="A57" s="1332"/>
      <c r="B57" s="1333"/>
      <c r="C57" s="841" t="s">
        <v>1328</v>
      </c>
      <c r="D57" s="842"/>
      <c r="E57" s="1334">
        <v>39</v>
      </c>
      <c r="F57" s="844"/>
      <c r="G57" s="1335">
        <v>0.7</v>
      </c>
      <c r="H57" s="844"/>
      <c r="I57" s="1335">
        <v>0.05</v>
      </c>
      <c r="J57" s="844"/>
      <c r="K57" s="1335">
        <v>1</v>
      </c>
      <c r="L57" s="844"/>
      <c r="M57" s="1335"/>
      <c r="N57" s="844"/>
      <c r="O57" s="1335"/>
      <c r="P57" s="844"/>
      <c r="Q57" s="1335">
        <f t="shared" si="2"/>
        <v>1.365</v>
      </c>
      <c r="R57" s="1339"/>
      <c r="S57" s="848"/>
    </row>
    <row r="58" spans="1:19" ht="15.75">
      <c r="A58" s="1332"/>
      <c r="B58" s="1333"/>
      <c r="C58" s="841" t="s">
        <v>1329</v>
      </c>
      <c r="D58" s="842"/>
      <c r="E58" s="1334">
        <v>5</v>
      </c>
      <c r="F58" s="844"/>
      <c r="G58" s="1335">
        <v>0.7</v>
      </c>
      <c r="H58" s="844"/>
      <c r="I58" s="1335">
        <v>0.05</v>
      </c>
      <c r="J58" s="844"/>
      <c r="K58" s="1335">
        <v>1</v>
      </c>
      <c r="L58" s="844"/>
      <c r="M58" s="1335"/>
      <c r="N58" s="844"/>
      <c r="O58" s="1335"/>
      <c r="P58" s="844"/>
      <c r="Q58" s="1335"/>
      <c r="R58" s="1338"/>
      <c r="S58" s="848"/>
    </row>
    <row r="59" spans="1:19" ht="15.75">
      <c r="A59" s="1332"/>
      <c r="B59" s="1333"/>
      <c r="C59" s="841"/>
      <c r="D59" s="842"/>
      <c r="E59" s="1334"/>
      <c r="F59" s="844"/>
      <c r="G59" s="1335"/>
      <c r="H59" s="844"/>
      <c r="I59" s="1335"/>
      <c r="J59" s="844"/>
      <c r="K59" s="1335"/>
      <c r="L59" s="844"/>
      <c r="M59" s="1335"/>
      <c r="N59" s="844"/>
      <c r="O59" s="1335"/>
      <c r="P59" s="844"/>
      <c r="Q59" s="1335">
        <f>E59*G59*I59*K59</f>
        <v>0</v>
      </c>
      <c r="R59" s="1339"/>
      <c r="S59" s="848"/>
    </row>
    <row r="60" spans="1:19" ht="15.75">
      <c r="A60" s="1332"/>
      <c r="B60" s="1333"/>
      <c r="C60" s="841" t="s">
        <v>1088</v>
      </c>
      <c r="D60" s="842"/>
      <c r="E60" s="1334"/>
      <c r="F60" s="844"/>
      <c r="G60" s="1335"/>
      <c r="H60" s="844"/>
      <c r="I60" s="1335"/>
      <c r="J60" s="844"/>
      <c r="K60" s="1335"/>
      <c r="L60" s="844"/>
      <c r="M60" s="1335"/>
      <c r="N60" s="844"/>
      <c r="O60" s="1335"/>
      <c r="P60" s="844"/>
      <c r="Q60" s="1335">
        <f>E60*G60*I60*K60</f>
        <v>0</v>
      </c>
      <c r="R60" s="1339"/>
      <c r="S60" s="848"/>
    </row>
    <row r="61" spans="1:19" ht="15.75">
      <c r="A61" s="1332"/>
      <c r="B61" s="1333"/>
      <c r="C61" s="841" t="s">
        <v>1330</v>
      </c>
      <c r="D61" s="842"/>
      <c r="E61" s="1334">
        <v>4.3499999999999996</v>
      </c>
      <c r="F61" s="844"/>
      <c r="G61" s="1335">
        <v>0.7</v>
      </c>
      <c r="H61" s="844"/>
      <c r="I61" s="1335">
        <v>0.05</v>
      </c>
      <c r="J61" s="844"/>
      <c r="K61" s="1335">
        <v>1</v>
      </c>
      <c r="L61" s="844"/>
      <c r="M61" s="1335"/>
      <c r="N61" s="844"/>
      <c r="O61" s="1335"/>
      <c r="P61" s="844"/>
      <c r="Q61" s="1335">
        <f>E61*G61*I61*K61</f>
        <v>0.15225</v>
      </c>
      <c r="R61" s="1339"/>
      <c r="S61" s="848"/>
    </row>
    <row r="62" spans="1:19" ht="15.75">
      <c r="A62" s="1332"/>
      <c r="B62" s="1333"/>
      <c r="C62" s="841" t="s">
        <v>1318</v>
      </c>
      <c r="D62" s="842"/>
      <c r="E62" s="1334">
        <v>4.3499999999999996</v>
      </c>
      <c r="F62" s="844"/>
      <c r="G62" s="1335">
        <v>0.7</v>
      </c>
      <c r="H62" s="844"/>
      <c r="I62" s="1335">
        <v>0.05</v>
      </c>
      <c r="J62" s="844"/>
      <c r="K62" s="1335">
        <v>1</v>
      </c>
      <c r="L62" s="844"/>
      <c r="M62" s="1335"/>
      <c r="N62" s="844"/>
      <c r="O62" s="1335"/>
      <c r="P62" s="844"/>
      <c r="Q62" s="1335">
        <f t="shared" ref="Q62:Q70" si="3">E62*G62*I62*K62</f>
        <v>0.15225</v>
      </c>
      <c r="R62" s="1339"/>
      <c r="S62" s="848"/>
    </row>
    <row r="63" spans="1:19" ht="15.75">
      <c r="A63" s="1332"/>
      <c r="B63" s="1333"/>
      <c r="C63" s="841" t="s">
        <v>1331</v>
      </c>
      <c r="D63" s="842"/>
      <c r="E63" s="1334">
        <v>2.2999999999999998</v>
      </c>
      <c r="F63" s="844"/>
      <c r="G63" s="1335">
        <v>0.7</v>
      </c>
      <c r="H63" s="844"/>
      <c r="I63" s="1335">
        <v>0.05</v>
      </c>
      <c r="J63" s="844"/>
      <c r="K63" s="1335">
        <v>1</v>
      </c>
      <c r="L63" s="844"/>
      <c r="M63" s="1335"/>
      <c r="N63" s="844"/>
      <c r="O63" s="1335"/>
      <c r="P63" s="844"/>
      <c r="Q63" s="1335">
        <f t="shared" si="3"/>
        <v>8.0500000000000002E-2</v>
      </c>
      <c r="R63" s="1339"/>
      <c r="S63" s="848"/>
    </row>
    <row r="64" spans="1:19" ht="15.75">
      <c r="A64" s="1332"/>
      <c r="B64" s="1333"/>
      <c r="C64" s="841" t="s">
        <v>1332</v>
      </c>
      <c r="D64" s="842"/>
      <c r="E64" s="1334">
        <v>8</v>
      </c>
      <c r="F64" s="844"/>
      <c r="G64" s="1335">
        <v>0.7</v>
      </c>
      <c r="H64" s="844"/>
      <c r="I64" s="1335">
        <v>0.05</v>
      </c>
      <c r="J64" s="844"/>
      <c r="K64" s="1335">
        <v>1</v>
      </c>
      <c r="L64" s="844"/>
      <c r="M64" s="1335"/>
      <c r="N64" s="844"/>
      <c r="O64" s="1335"/>
      <c r="P64" s="844"/>
      <c r="Q64" s="1335">
        <f t="shared" si="3"/>
        <v>0.27999999999999997</v>
      </c>
      <c r="R64" s="1339"/>
      <c r="S64" s="848"/>
    </row>
    <row r="65" spans="1:19" ht="15.75">
      <c r="A65" s="1332"/>
      <c r="B65" s="1333"/>
      <c r="C65" s="841" t="s">
        <v>1333</v>
      </c>
      <c r="D65" s="842"/>
      <c r="E65" s="1334">
        <v>5</v>
      </c>
      <c r="F65" s="844"/>
      <c r="G65" s="1335">
        <v>0.7</v>
      </c>
      <c r="H65" s="844"/>
      <c r="I65" s="1335">
        <v>0.05</v>
      </c>
      <c r="J65" s="844"/>
      <c r="K65" s="1335">
        <v>5</v>
      </c>
      <c r="L65" s="844"/>
      <c r="M65" s="1335"/>
      <c r="N65" s="844"/>
      <c r="O65" s="1335"/>
      <c r="P65" s="844"/>
      <c r="Q65" s="1335">
        <f t="shared" si="3"/>
        <v>0.87500000000000011</v>
      </c>
      <c r="R65" s="1339"/>
      <c r="S65" s="848"/>
    </row>
    <row r="66" spans="1:19" ht="15.75">
      <c r="A66" s="1332"/>
      <c r="B66" s="1333"/>
      <c r="C66" s="841" t="s">
        <v>1334</v>
      </c>
      <c r="D66" s="842"/>
      <c r="E66" s="1334">
        <v>8</v>
      </c>
      <c r="F66" s="844"/>
      <c r="G66" s="1335">
        <v>0.7</v>
      </c>
      <c r="H66" s="844"/>
      <c r="I66" s="1335">
        <v>0.05</v>
      </c>
      <c r="J66" s="844"/>
      <c r="K66" s="1335">
        <v>1</v>
      </c>
      <c r="L66" s="844"/>
      <c r="M66" s="1335"/>
      <c r="N66" s="844"/>
      <c r="O66" s="1335"/>
      <c r="P66" s="844"/>
      <c r="Q66" s="1335">
        <f t="shared" si="3"/>
        <v>0.27999999999999997</v>
      </c>
      <c r="R66" s="1339"/>
      <c r="S66" s="848"/>
    </row>
    <row r="67" spans="1:19" ht="15.75">
      <c r="A67" s="1332"/>
      <c r="B67" s="1333"/>
      <c r="C67" s="841" t="s">
        <v>1323</v>
      </c>
      <c r="D67" s="842"/>
      <c r="E67" s="1334">
        <v>2.85</v>
      </c>
      <c r="F67" s="844"/>
      <c r="G67" s="1335">
        <v>0.7</v>
      </c>
      <c r="H67" s="844"/>
      <c r="I67" s="1335">
        <v>0.05</v>
      </c>
      <c r="J67" s="844"/>
      <c r="K67" s="1335">
        <v>1</v>
      </c>
      <c r="L67" s="844"/>
      <c r="M67" s="1335"/>
      <c r="N67" s="844"/>
      <c r="O67" s="1335"/>
      <c r="P67" s="844"/>
      <c r="Q67" s="1335">
        <f t="shared" si="3"/>
        <v>9.9750000000000005E-2</v>
      </c>
      <c r="R67" s="1339"/>
      <c r="S67" s="848"/>
    </row>
    <row r="68" spans="1:19" ht="15.75">
      <c r="A68" s="1332"/>
      <c r="B68" s="1333"/>
      <c r="C68" s="841" t="s">
        <v>1324</v>
      </c>
      <c r="D68" s="842"/>
      <c r="E68" s="1334">
        <v>11.7</v>
      </c>
      <c r="F68" s="844"/>
      <c r="G68" s="1335">
        <v>0.7</v>
      </c>
      <c r="H68" s="844"/>
      <c r="I68" s="1335">
        <v>0.05</v>
      </c>
      <c r="J68" s="844"/>
      <c r="K68" s="1335">
        <v>1</v>
      </c>
      <c r="L68" s="844"/>
      <c r="M68" s="1335"/>
      <c r="N68" s="844"/>
      <c r="O68" s="1335"/>
      <c r="P68" s="844"/>
      <c r="Q68" s="1335">
        <f t="shared" si="3"/>
        <v>0.40949999999999998</v>
      </c>
      <c r="R68" s="1339"/>
      <c r="S68" s="848"/>
    </row>
    <row r="69" spans="1:19" ht="15.75">
      <c r="A69" s="1332"/>
      <c r="B69" s="1333"/>
      <c r="C69" s="841" t="s">
        <v>1335</v>
      </c>
      <c r="D69" s="842"/>
      <c r="E69" s="1334">
        <v>16.940000000000001</v>
      </c>
      <c r="F69" s="844"/>
      <c r="G69" s="1335">
        <v>0.7</v>
      </c>
      <c r="H69" s="844"/>
      <c r="I69" s="1335">
        <v>0.05</v>
      </c>
      <c r="J69" s="844"/>
      <c r="K69" s="1335">
        <v>1</v>
      </c>
      <c r="L69" s="844"/>
      <c r="M69" s="1335"/>
      <c r="N69" s="844"/>
      <c r="O69" s="1335"/>
      <c r="P69" s="844"/>
      <c r="Q69" s="1335">
        <f t="shared" si="3"/>
        <v>0.59290000000000009</v>
      </c>
      <c r="R69" s="1339"/>
      <c r="S69" s="848"/>
    </row>
    <row r="70" spans="1:19" ht="15.75">
      <c r="A70" s="1332"/>
      <c r="B70" s="1333"/>
      <c r="C70" s="841" t="s">
        <v>1336</v>
      </c>
      <c r="D70" s="842"/>
      <c r="E70" s="1334">
        <v>4.76</v>
      </c>
      <c r="F70" s="844"/>
      <c r="G70" s="1335">
        <v>0.7</v>
      </c>
      <c r="H70" s="844"/>
      <c r="I70" s="1335">
        <v>0.05</v>
      </c>
      <c r="J70" s="844"/>
      <c r="K70" s="1335">
        <v>1</v>
      </c>
      <c r="L70" s="844"/>
      <c r="M70" s="1335"/>
      <c r="N70" s="844"/>
      <c r="O70" s="1335"/>
      <c r="P70" s="844"/>
      <c r="Q70" s="1335">
        <f t="shared" si="3"/>
        <v>0.1666</v>
      </c>
      <c r="R70" s="1339"/>
      <c r="S70" s="848"/>
    </row>
    <row r="71" spans="1:19" ht="15.75">
      <c r="A71" s="1332"/>
      <c r="B71" s="1333"/>
      <c r="C71" s="841"/>
      <c r="D71" s="842"/>
      <c r="E71" s="1334"/>
      <c r="F71" s="844"/>
      <c r="G71" s="1335"/>
      <c r="H71" s="844"/>
      <c r="I71" s="1335"/>
      <c r="J71" s="844"/>
      <c r="K71" s="1335"/>
      <c r="L71" s="844"/>
      <c r="M71" s="1335"/>
      <c r="N71" s="844"/>
      <c r="O71" s="1335"/>
      <c r="P71" s="844"/>
      <c r="Q71" s="1335"/>
      <c r="R71" s="1339"/>
      <c r="S71" s="848"/>
    </row>
    <row r="72" spans="1:19" ht="15.75">
      <c r="A72" s="1332"/>
      <c r="B72" s="1333"/>
      <c r="C72" s="841"/>
      <c r="D72" s="842"/>
      <c r="E72" s="1334"/>
      <c r="F72" s="844"/>
      <c r="G72" s="1335"/>
      <c r="H72" s="844"/>
      <c r="I72" s="1335"/>
      <c r="J72" s="844"/>
      <c r="K72" s="1335"/>
      <c r="L72" s="844"/>
      <c r="M72" s="1335"/>
      <c r="N72" s="844"/>
      <c r="O72" s="1335"/>
      <c r="P72" s="844"/>
      <c r="Q72" s="1335"/>
      <c r="R72" s="1339"/>
      <c r="S72" s="848"/>
    </row>
    <row r="73" spans="1:19" ht="15.75">
      <c r="A73" s="1332"/>
      <c r="B73" s="1333"/>
      <c r="C73" s="841" t="s">
        <v>1095</v>
      </c>
      <c r="D73" s="842"/>
      <c r="E73" s="2279">
        <v>338.7715</v>
      </c>
      <c r="F73" s="2279"/>
      <c r="G73" s="2279"/>
      <c r="H73" s="844"/>
      <c r="I73" s="1335">
        <v>0.05</v>
      </c>
      <c r="J73" s="844"/>
      <c r="K73" s="1335">
        <v>1</v>
      </c>
      <c r="L73" s="844"/>
      <c r="M73" s="1335"/>
      <c r="N73" s="844"/>
      <c r="O73" s="1335"/>
      <c r="P73" s="844"/>
      <c r="Q73" s="1335">
        <f>E73*I73*K73</f>
        <v>16.938575</v>
      </c>
      <c r="R73" s="1339"/>
      <c r="S73" s="848"/>
    </row>
    <row r="74" spans="1:19" ht="15.75">
      <c r="A74" s="1332"/>
      <c r="B74" s="1333"/>
      <c r="C74" s="841"/>
      <c r="D74" s="842"/>
      <c r="E74" s="1334"/>
      <c r="F74" s="844"/>
      <c r="G74" s="1335"/>
      <c r="H74" s="844"/>
      <c r="I74" s="1335"/>
      <c r="J74" s="844"/>
      <c r="K74" s="1335"/>
      <c r="L74" s="844"/>
      <c r="M74" s="1335"/>
      <c r="N74" s="844"/>
      <c r="O74" s="1335"/>
      <c r="P74" s="844"/>
      <c r="Q74" s="1335"/>
      <c r="R74" s="1339"/>
      <c r="S74" s="848"/>
    </row>
    <row r="75" spans="1:19" ht="15.75">
      <c r="A75" s="1332"/>
      <c r="B75" s="1333"/>
      <c r="C75" s="884"/>
      <c r="D75" s="842"/>
      <c r="E75" s="1334"/>
      <c r="F75" s="844"/>
      <c r="G75" s="1335"/>
      <c r="H75" s="844"/>
      <c r="I75" s="1335"/>
      <c r="J75" s="844"/>
      <c r="K75" s="1335"/>
      <c r="L75" s="844"/>
      <c r="M75" s="1335"/>
      <c r="N75" s="844"/>
      <c r="O75" s="1335"/>
      <c r="P75" s="844"/>
      <c r="Q75" s="1335"/>
      <c r="R75" s="1339"/>
      <c r="S75" s="848"/>
    </row>
    <row r="76" spans="1:19" ht="15.75" hidden="1">
      <c r="A76" s="1332">
        <v>4</v>
      </c>
      <c r="B76" s="1333" t="s">
        <v>1096</v>
      </c>
      <c r="C76" s="884"/>
      <c r="D76" s="842"/>
      <c r="E76" s="1334"/>
      <c r="F76" s="844"/>
      <c r="G76" s="1335"/>
      <c r="H76" s="844"/>
      <c r="I76" s="1335"/>
      <c r="J76" s="844"/>
      <c r="K76" s="1335"/>
      <c r="L76" s="844"/>
      <c r="M76" s="1335"/>
      <c r="N76" s="844"/>
      <c r="O76" s="1335"/>
      <c r="P76" s="844"/>
      <c r="Q76" s="1335">
        <f>SUM(Q78:Q95)</f>
        <v>46.77920000000001</v>
      </c>
      <c r="R76" s="1337">
        <f>Q76</f>
        <v>46.77920000000001</v>
      </c>
      <c r="S76" s="848" t="s">
        <v>37</v>
      </c>
    </row>
    <row r="77" spans="1:19" ht="15.75" hidden="1">
      <c r="A77" s="1332"/>
      <c r="B77" s="1333"/>
      <c r="C77" s="841" t="s">
        <v>1076</v>
      </c>
      <c r="D77" s="842"/>
      <c r="E77" s="1334"/>
      <c r="F77" s="844"/>
      <c r="G77" s="1335"/>
      <c r="H77" s="844"/>
      <c r="I77" s="1335"/>
      <c r="J77" s="844"/>
      <c r="K77" s="1335"/>
      <c r="L77" s="844"/>
      <c r="M77" s="1335"/>
      <c r="N77" s="844"/>
      <c r="O77" s="1335"/>
      <c r="P77" s="844"/>
      <c r="Q77" s="1336"/>
      <c r="R77" s="1338"/>
      <c r="S77" s="848"/>
    </row>
    <row r="78" spans="1:19" ht="15.75" hidden="1">
      <c r="A78" s="1332"/>
      <c r="B78" s="1333"/>
      <c r="C78" s="841" t="s">
        <v>1077</v>
      </c>
      <c r="D78" s="842"/>
      <c r="E78" s="1334">
        <f>5.15*2</f>
        <v>10.3</v>
      </c>
      <c r="F78" s="844"/>
      <c r="G78" s="1335">
        <v>0.8</v>
      </c>
      <c r="H78" s="844"/>
      <c r="I78" s="1335">
        <v>0.2</v>
      </c>
      <c r="J78" s="844"/>
      <c r="K78" s="1335">
        <v>1</v>
      </c>
      <c r="L78" s="844"/>
      <c r="M78" s="1335"/>
      <c r="N78" s="844"/>
      <c r="O78" s="1335"/>
      <c r="P78" s="844"/>
      <c r="Q78" s="1335">
        <f t="shared" ref="Q78:Q88" si="4">E78*G78*I78*K78</f>
        <v>1.6480000000000001</v>
      </c>
      <c r="R78" s="1339"/>
      <c r="S78" s="848"/>
    </row>
    <row r="79" spans="1:19" ht="15.75" hidden="1">
      <c r="A79" s="1332"/>
      <c r="B79" s="1333"/>
      <c r="C79" s="841" t="s">
        <v>1078</v>
      </c>
      <c r="D79" s="842"/>
      <c r="E79" s="1334">
        <v>5.85</v>
      </c>
      <c r="F79" s="844"/>
      <c r="G79" s="1335">
        <v>0.8</v>
      </c>
      <c r="H79" s="844"/>
      <c r="I79" s="1335">
        <v>0.2</v>
      </c>
      <c r="J79" s="844"/>
      <c r="K79" s="1335">
        <v>1</v>
      </c>
      <c r="L79" s="844"/>
      <c r="M79" s="1335"/>
      <c r="N79" s="844"/>
      <c r="O79" s="1335"/>
      <c r="P79" s="844"/>
      <c r="Q79" s="1335">
        <f t="shared" si="4"/>
        <v>0.93599999999999994</v>
      </c>
      <c r="R79" s="1339"/>
      <c r="S79" s="848"/>
    </row>
    <row r="80" spans="1:19" ht="15.75" hidden="1">
      <c r="A80" s="1332"/>
      <c r="B80" s="1333"/>
      <c r="C80" s="841" t="s">
        <v>1079</v>
      </c>
      <c r="D80" s="842"/>
      <c r="E80" s="1334">
        <v>2.5</v>
      </c>
      <c r="F80" s="844"/>
      <c r="G80" s="1335">
        <v>0.8</v>
      </c>
      <c r="H80" s="844"/>
      <c r="I80" s="1335">
        <v>0.2</v>
      </c>
      <c r="J80" s="844"/>
      <c r="K80" s="1335">
        <v>1</v>
      </c>
      <c r="L80" s="844"/>
      <c r="M80" s="1335"/>
      <c r="N80" s="844"/>
      <c r="O80" s="1335"/>
      <c r="P80" s="844"/>
      <c r="Q80" s="1335">
        <f t="shared" si="4"/>
        <v>0.4</v>
      </c>
      <c r="R80" s="1339"/>
      <c r="S80" s="848"/>
    </row>
    <row r="81" spans="1:19" ht="15.75" hidden="1">
      <c r="A81" s="1332"/>
      <c r="B81" s="1333"/>
      <c r="C81" s="841" t="s">
        <v>1080</v>
      </c>
      <c r="D81" s="842"/>
      <c r="E81" s="1334">
        <v>6.6</v>
      </c>
      <c r="F81" s="844"/>
      <c r="G81" s="1335">
        <v>0.8</v>
      </c>
      <c r="H81" s="844"/>
      <c r="I81" s="1335">
        <v>0.2</v>
      </c>
      <c r="J81" s="844"/>
      <c r="K81" s="1335">
        <v>1</v>
      </c>
      <c r="L81" s="844"/>
      <c r="M81" s="1335"/>
      <c r="N81" s="844"/>
      <c r="O81" s="1335"/>
      <c r="P81" s="844"/>
      <c r="Q81" s="1335">
        <f t="shared" si="4"/>
        <v>1.056</v>
      </c>
      <c r="R81" s="1339"/>
      <c r="S81" s="848"/>
    </row>
    <row r="82" spans="1:19" ht="15.75" hidden="1">
      <c r="A82" s="1332"/>
      <c r="B82" s="1333"/>
      <c r="C82" s="841" t="s">
        <v>1081</v>
      </c>
      <c r="D82" s="842"/>
      <c r="E82" s="1334">
        <v>2.98</v>
      </c>
      <c r="F82" s="844"/>
      <c r="G82" s="1335">
        <v>0.8</v>
      </c>
      <c r="H82" s="844"/>
      <c r="I82" s="1335">
        <v>0.2</v>
      </c>
      <c r="J82" s="844"/>
      <c r="K82" s="1335">
        <v>3</v>
      </c>
      <c r="L82" s="844"/>
      <c r="M82" s="1335"/>
      <c r="N82" s="844"/>
      <c r="O82" s="1335"/>
      <c r="P82" s="844"/>
      <c r="Q82" s="1335">
        <f t="shared" si="4"/>
        <v>1.4304000000000001</v>
      </c>
      <c r="R82" s="1339"/>
      <c r="S82" s="848"/>
    </row>
    <row r="83" spans="1:19" ht="15.75" hidden="1">
      <c r="A83" s="1332"/>
      <c r="B83" s="1333"/>
      <c r="C83" s="841" t="s">
        <v>1082</v>
      </c>
      <c r="D83" s="842"/>
      <c r="E83" s="1334">
        <v>8</v>
      </c>
      <c r="F83" s="844"/>
      <c r="G83" s="1335">
        <v>0.8</v>
      </c>
      <c r="H83" s="844"/>
      <c r="I83" s="1335">
        <v>0.2</v>
      </c>
      <c r="J83" s="844"/>
      <c r="K83" s="1335">
        <v>1</v>
      </c>
      <c r="L83" s="844"/>
      <c r="M83" s="1335"/>
      <c r="N83" s="844"/>
      <c r="O83" s="1335"/>
      <c r="P83" s="844"/>
      <c r="Q83" s="1335">
        <f t="shared" si="4"/>
        <v>1.2800000000000002</v>
      </c>
      <c r="R83" s="1339"/>
      <c r="S83" s="848"/>
    </row>
    <row r="84" spans="1:19" ht="15.75" hidden="1">
      <c r="A84" s="1332"/>
      <c r="B84" s="1333"/>
      <c r="C84" s="841" t="s">
        <v>1083</v>
      </c>
      <c r="D84" s="842"/>
      <c r="E84" s="1334">
        <f>6.55*2+2.85*2</f>
        <v>18.8</v>
      </c>
      <c r="F84" s="844"/>
      <c r="G84" s="1335">
        <v>0.8</v>
      </c>
      <c r="H84" s="844"/>
      <c r="I84" s="1335">
        <v>0.2</v>
      </c>
      <c r="J84" s="844"/>
      <c r="K84" s="1335">
        <v>1</v>
      </c>
      <c r="L84" s="844"/>
      <c r="M84" s="1335"/>
      <c r="N84" s="844"/>
      <c r="O84" s="1335"/>
      <c r="P84" s="844"/>
      <c r="Q84" s="1335">
        <f t="shared" si="4"/>
        <v>3.0080000000000005</v>
      </c>
      <c r="R84" s="1339"/>
      <c r="S84" s="848"/>
    </row>
    <row r="85" spans="1:19" ht="15.75" hidden="1">
      <c r="A85" s="1332"/>
      <c r="B85" s="1333"/>
      <c r="C85" s="841" t="s">
        <v>1084</v>
      </c>
      <c r="D85" s="842"/>
      <c r="E85" s="1334">
        <f>14.75+5.78</f>
        <v>20.53</v>
      </c>
      <c r="F85" s="844"/>
      <c r="G85" s="1335">
        <v>0.8</v>
      </c>
      <c r="H85" s="844"/>
      <c r="I85" s="1335">
        <v>0.2</v>
      </c>
      <c r="J85" s="844"/>
      <c r="K85" s="1335">
        <v>1</v>
      </c>
      <c r="L85" s="844"/>
      <c r="M85" s="1335"/>
      <c r="N85" s="844"/>
      <c r="O85" s="1335"/>
      <c r="P85" s="844"/>
      <c r="Q85" s="1335">
        <f t="shared" si="4"/>
        <v>3.2848000000000006</v>
      </c>
      <c r="R85" s="1339"/>
      <c r="S85" s="848"/>
    </row>
    <row r="86" spans="1:19" ht="15.75" hidden="1">
      <c r="A86" s="1332"/>
      <c r="B86" s="1333"/>
      <c r="C86" s="841" t="s">
        <v>1085</v>
      </c>
      <c r="D86" s="842"/>
      <c r="E86" s="1334">
        <v>31.85</v>
      </c>
      <c r="F86" s="844"/>
      <c r="G86" s="1335">
        <v>0.8</v>
      </c>
      <c r="H86" s="844"/>
      <c r="I86" s="1335">
        <v>0.2</v>
      </c>
      <c r="J86" s="844"/>
      <c r="K86" s="1335">
        <v>1</v>
      </c>
      <c r="L86" s="844"/>
      <c r="M86" s="1335"/>
      <c r="N86" s="844"/>
      <c r="O86" s="1335"/>
      <c r="P86" s="844"/>
      <c r="Q86" s="1335">
        <f t="shared" si="4"/>
        <v>5.096000000000001</v>
      </c>
      <c r="R86" s="1339"/>
      <c r="S86" s="848"/>
    </row>
    <row r="87" spans="1:19" ht="15.75" hidden="1">
      <c r="A87" s="1332"/>
      <c r="B87" s="1333"/>
      <c r="C87" s="841" t="s">
        <v>1086</v>
      </c>
      <c r="D87" s="842"/>
      <c r="E87" s="1334">
        <v>7.15</v>
      </c>
      <c r="F87" s="844"/>
      <c r="G87" s="1335">
        <v>0.8</v>
      </c>
      <c r="H87" s="844"/>
      <c r="I87" s="1335">
        <v>0.2</v>
      </c>
      <c r="J87" s="844"/>
      <c r="K87" s="1335">
        <v>1</v>
      </c>
      <c r="L87" s="844"/>
      <c r="M87" s="1335"/>
      <c r="N87" s="844"/>
      <c r="O87" s="1335"/>
      <c r="P87" s="844"/>
      <c r="Q87" s="1335">
        <f t="shared" si="4"/>
        <v>1.1440000000000001</v>
      </c>
      <c r="R87" s="1339"/>
      <c r="S87" s="848"/>
    </row>
    <row r="88" spans="1:19" ht="15.75" hidden="1">
      <c r="A88" s="1332"/>
      <c r="B88" s="1333"/>
      <c r="C88" s="841" t="s">
        <v>1087</v>
      </c>
      <c r="D88" s="842"/>
      <c r="E88" s="1334">
        <v>39</v>
      </c>
      <c r="F88" s="844"/>
      <c r="G88" s="1335">
        <v>0.8</v>
      </c>
      <c r="H88" s="844"/>
      <c r="I88" s="1335">
        <v>0.2</v>
      </c>
      <c r="J88" s="844"/>
      <c r="K88" s="1335">
        <v>1</v>
      </c>
      <c r="L88" s="844"/>
      <c r="M88" s="1335"/>
      <c r="N88" s="844"/>
      <c r="O88" s="1335"/>
      <c r="P88" s="844"/>
      <c r="Q88" s="1335">
        <f t="shared" si="4"/>
        <v>6.2400000000000011</v>
      </c>
      <c r="R88" s="1339"/>
      <c r="S88" s="848"/>
    </row>
    <row r="89" spans="1:19" ht="15.75" hidden="1">
      <c r="A89" s="1332"/>
      <c r="B89" s="1333"/>
      <c r="C89" s="841"/>
      <c r="D89" s="842"/>
      <c r="E89" s="1334"/>
      <c r="F89" s="844"/>
      <c r="G89" s="1335"/>
      <c r="H89" s="844"/>
      <c r="I89" s="1335"/>
      <c r="J89" s="844"/>
      <c r="K89" s="1335"/>
      <c r="L89" s="844"/>
      <c r="M89" s="1335"/>
      <c r="N89" s="844"/>
      <c r="O89" s="1335"/>
      <c r="P89" s="844"/>
      <c r="Q89" s="1335"/>
      <c r="R89" s="1339"/>
      <c r="S89" s="848"/>
    </row>
    <row r="90" spans="1:19" ht="15.75" hidden="1">
      <c r="A90" s="1332"/>
      <c r="B90" s="1333"/>
      <c r="C90" s="841" t="s">
        <v>1088</v>
      </c>
      <c r="D90" s="842"/>
      <c r="E90" s="1334"/>
      <c r="F90" s="844"/>
      <c r="G90" s="1335"/>
      <c r="H90" s="844"/>
      <c r="I90" s="1335"/>
      <c r="J90" s="844"/>
      <c r="K90" s="1335"/>
      <c r="L90" s="844"/>
      <c r="M90" s="1335"/>
      <c r="N90" s="844"/>
      <c r="O90" s="1335"/>
      <c r="P90" s="844"/>
      <c r="Q90" s="1336"/>
      <c r="R90" s="1338"/>
      <c r="S90" s="848"/>
    </row>
    <row r="91" spans="1:19" ht="15.75" hidden="1">
      <c r="A91" s="1332"/>
      <c r="B91" s="1333"/>
      <c r="C91" s="841" t="s">
        <v>1089</v>
      </c>
      <c r="D91" s="842"/>
      <c r="E91" s="1334">
        <v>4.3499999999999996</v>
      </c>
      <c r="F91" s="844"/>
      <c r="G91" s="1335">
        <v>0.8</v>
      </c>
      <c r="H91" s="844"/>
      <c r="I91" s="1335">
        <v>0.2</v>
      </c>
      <c r="J91" s="844"/>
      <c r="K91" s="1335">
        <v>3</v>
      </c>
      <c r="L91" s="844"/>
      <c r="M91" s="1335"/>
      <c r="N91" s="844"/>
      <c r="O91" s="1335"/>
      <c r="P91" s="844"/>
      <c r="Q91" s="1335">
        <f>E91*G91*I91*K91</f>
        <v>2.0880000000000001</v>
      </c>
      <c r="R91" s="1339"/>
      <c r="S91" s="848"/>
    </row>
    <row r="92" spans="1:19" ht="15.75" hidden="1">
      <c r="A92" s="1332"/>
      <c r="B92" s="1333"/>
      <c r="C92" s="841" t="s">
        <v>1090</v>
      </c>
      <c r="D92" s="842"/>
      <c r="E92" s="1334">
        <v>8</v>
      </c>
      <c r="F92" s="844"/>
      <c r="G92" s="1335">
        <v>0.8</v>
      </c>
      <c r="H92" s="844"/>
      <c r="I92" s="1335">
        <v>0.2</v>
      </c>
      <c r="J92" s="844"/>
      <c r="K92" s="1335">
        <v>8</v>
      </c>
      <c r="L92" s="844"/>
      <c r="M92" s="1335"/>
      <c r="N92" s="844"/>
      <c r="O92" s="1335"/>
      <c r="P92" s="844"/>
      <c r="Q92" s="1335">
        <f>E92*G92*I92*K92</f>
        <v>10.240000000000002</v>
      </c>
      <c r="R92" s="1339"/>
      <c r="S92" s="848"/>
    </row>
    <row r="93" spans="1:19" ht="15.75" hidden="1">
      <c r="A93" s="1332"/>
      <c r="B93" s="1333"/>
      <c r="C93" s="841" t="s">
        <v>1091</v>
      </c>
      <c r="D93" s="842"/>
      <c r="E93" s="1334">
        <f>4.35+21.1</f>
        <v>25.450000000000003</v>
      </c>
      <c r="F93" s="844"/>
      <c r="G93" s="1335">
        <v>0.8</v>
      </c>
      <c r="H93" s="844"/>
      <c r="I93" s="1335">
        <v>0.2</v>
      </c>
      <c r="J93" s="844"/>
      <c r="K93" s="1335">
        <v>1</v>
      </c>
      <c r="L93" s="844"/>
      <c r="M93" s="1335"/>
      <c r="N93" s="844"/>
      <c r="O93" s="1335"/>
      <c r="P93" s="844"/>
      <c r="Q93" s="1335">
        <f>E93*G93*I93*K93</f>
        <v>4.072000000000001</v>
      </c>
      <c r="R93" s="1339"/>
      <c r="S93" s="848"/>
    </row>
    <row r="94" spans="1:19" ht="15.75" hidden="1">
      <c r="A94" s="1332"/>
      <c r="B94" s="1333"/>
      <c r="C94" s="841" t="s">
        <v>1092</v>
      </c>
      <c r="D94" s="842"/>
      <c r="E94" s="1334">
        <v>27.5</v>
      </c>
      <c r="F94" s="844"/>
      <c r="G94" s="1335">
        <v>0.8</v>
      </c>
      <c r="H94" s="844"/>
      <c r="I94" s="1335">
        <v>0.2</v>
      </c>
      <c r="J94" s="844"/>
      <c r="K94" s="1335">
        <v>1</v>
      </c>
      <c r="L94" s="844"/>
      <c r="M94" s="1335"/>
      <c r="N94" s="844"/>
      <c r="O94" s="1335"/>
      <c r="P94" s="844"/>
      <c r="Q94" s="1335">
        <f>E94*G94*I94*K94</f>
        <v>4.4000000000000004</v>
      </c>
      <c r="R94" s="1339"/>
      <c r="S94" s="848"/>
    </row>
    <row r="95" spans="1:19" ht="15.75" hidden="1">
      <c r="A95" s="1332"/>
      <c r="B95" s="1333"/>
      <c r="C95" s="841" t="s">
        <v>1244</v>
      </c>
      <c r="D95" s="842"/>
      <c r="E95" s="1334">
        <v>2.85</v>
      </c>
      <c r="F95" s="844"/>
      <c r="G95" s="1335">
        <v>0.8</v>
      </c>
      <c r="H95" s="844"/>
      <c r="I95" s="1335">
        <v>0.2</v>
      </c>
      <c r="J95" s="844"/>
      <c r="K95" s="1335">
        <v>1</v>
      </c>
      <c r="L95" s="844"/>
      <c r="M95" s="1335"/>
      <c r="N95" s="844"/>
      <c r="O95" s="1335"/>
      <c r="P95" s="844"/>
      <c r="Q95" s="1335">
        <f>E95*G95*I95*K95</f>
        <v>0.45600000000000007</v>
      </c>
      <c r="R95" s="1339"/>
      <c r="S95" s="848"/>
    </row>
    <row r="96" spans="1:19" ht="15.75" hidden="1">
      <c r="A96" s="1332"/>
      <c r="B96" s="1333"/>
      <c r="C96" s="841"/>
      <c r="D96" s="842"/>
      <c r="E96" s="1334"/>
      <c r="F96" s="844"/>
      <c r="G96" s="1335"/>
      <c r="H96" s="844"/>
      <c r="I96" s="1335"/>
      <c r="J96" s="844"/>
      <c r="K96" s="1335"/>
      <c r="L96" s="844"/>
      <c r="M96" s="1335"/>
      <c r="N96" s="844"/>
      <c r="O96" s="1335"/>
      <c r="P96" s="844"/>
      <c r="Q96" s="1335"/>
      <c r="R96" s="1339"/>
      <c r="S96" s="848"/>
    </row>
    <row r="97" spans="1:19" ht="15.75">
      <c r="A97" s="1332">
        <v>5</v>
      </c>
      <c r="B97" s="1333" t="s">
        <v>1097</v>
      </c>
      <c r="C97" s="884"/>
      <c r="D97" s="842"/>
      <c r="E97" s="1334"/>
      <c r="F97" s="844"/>
      <c r="G97" s="1335"/>
      <c r="H97" s="844"/>
      <c r="I97" s="1335"/>
      <c r="J97" s="844"/>
      <c r="K97" s="1335"/>
      <c r="L97" s="844"/>
      <c r="M97" s="1335"/>
      <c r="N97" s="844"/>
      <c r="O97" s="1335"/>
      <c r="P97" s="844"/>
      <c r="Q97" s="1335">
        <f>SUM(Q99:Q123)</f>
        <v>89.478750000000005</v>
      </c>
      <c r="R97" s="1337">
        <f>Q97</f>
        <v>89.478750000000005</v>
      </c>
      <c r="S97" s="848" t="s">
        <v>37</v>
      </c>
    </row>
    <row r="98" spans="1:19" ht="15.75">
      <c r="A98" s="1332"/>
      <c r="B98" s="1333"/>
      <c r="C98" s="841"/>
      <c r="D98" s="842"/>
      <c r="E98" s="1334"/>
      <c r="F98" s="844"/>
      <c r="G98" s="1335"/>
      <c r="H98" s="844"/>
      <c r="I98" s="1335"/>
      <c r="J98" s="844"/>
      <c r="K98" s="1335"/>
      <c r="L98" s="844"/>
      <c r="M98" s="1335"/>
      <c r="N98" s="844"/>
      <c r="O98" s="1335"/>
      <c r="P98" s="844"/>
      <c r="Q98" s="1336"/>
      <c r="R98" s="1338"/>
      <c r="S98" s="848"/>
    </row>
    <row r="99" spans="1:19" ht="15.75">
      <c r="A99" s="1332"/>
      <c r="B99" s="1333"/>
      <c r="C99" s="841" t="s">
        <v>1078</v>
      </c>
      <c r="D99" s="842"/>
      <c r="E99" s="1334">
        <v>6.86</v>
      </c>
      <c r="F99" s="844"/>
      <c r="G99" s="1335">
        <f t="shared" ref="G99:G122" si="5">(0.3+0.7)/2</f>
        <v>0.5</v>
      </c>
      <c r="H99" s="844"/>
      <c r="I99" s="1335">
        <v>0.75</v>
      </c>
      <c r="J99" s="844"/>
      <c r="K99" s="1335">
        <v>1</v>
      </c>
      <c r="L99" s="844"/>
      <c r="M99" s="1335"/>
      <c r="N99" s="844"/>
      <c r="O99" s="1335"/>
      <c r="P99" s="844"/>
      <c r="Q99" s="1335">
        <f t="shared" ref="Q99:Q123" si="6">E99*G99*I99*K99</f>
        <v>2.5725000000000002</v>
      </c>
      <c r="R99" s="1339"/>
      <c r="S99" s="848"/>
    </row>
    <row r="100" spans="1:19" ht="15.75">
      <c r="A100" s="1332"/>
      <c r="B100" s="1333"/>
      <c r="C100" s="841" t="s">
        <v>1317</v>
      </c>
      <c r="D100" s="842"/>
      <c r="E100" s="1334">
        <v>2.5</v>
      </c>
      <c r="F100" s="844"/>
      <c r="G100" s="1335">
        <f t="shared" si="5"/>
        <v>0.5</v>
      </c>
      <c r="H100" s="844"/>
      <c r="I100" s="1335">
        <v>0.75</v>
      </c>
      <c r="J100" s="844"/>
      <c r="K100" s="1335">
        <v>1</v>
      </c>
      <c r="L100" s="844"/>
      <c r="M100" s="1335"/>
      <c r="N100" s="844"/>
      <c r="O100" s="1335"/>
      <c r="P100" s="844"/>
      <c r="Q100" s="1335"/>
      <c r="R100" s="1339"/>
      <c r="S100" s="848"/>
    </row>
    <row r="101" spans="1:19" ht="15.75">
      <c r="A101" s="1332"/>
      <c r="B101" s="1333"/>
      <c r="C101" s="841" t="s">
        <v>1318</v>
      </c>
      <c r="D101" s="842"/>
      <c r="E101" s="1334">
        <v>6.53</v>
      </c>
      <c r="F101" s="844"/>
      <c r="G101" s="1335">
        <f t="shared" si="5"/>
        <v>0.5</v>
      </c>
      <c r="H101" s="844"/>
      <c r="I101" s="1335">
        <v>0.75</v>
      </c>
      <c r="J101" s="844"/>
      <c r="K101" s="1335">
        <v>1</v>
      </c>
      <c r="L101" s="844"/>
      <c r="M101" s="1335"/>
      <c r="N101" s="844"/>
      <c r="O101" s="1335"/>
      <c r="P101" s="844"/>
      <c r="Q101" s="1335">
        <f t="shared" si="6"/>
        <v>2.44875</v>
      </c>
      <c r="R101" s="1339"/>
      <c r="S101" s="848"/>
    </row>
    <row r="102" spans="1:19" ht="15.75">
      <c r="A102" s="1332"/>
      <c r="B102" s="1333"/>
      <c r="C102" s="841" t="s">
        <v>1319</v>
      </c>
      <c r="D102" s="842"/>
      <c r="E102" s="1334">
        <v>2.5</v>
      </c>
      <c r="F102" s="844"/>
      <c r="G102" s="1335">
        <f t="shared" si="5"/>
        <v>0.5</v>
      </c>
      <c r="H102" s="844"/>
      <c r="I102" s="1335">
        <v>0.75</v>
      </c>
      <c r="J102" s="844"/>
      <c r="K102" s="1335">
        <v>1</v>
      </c>
      <c r="L102" s="844"/>
      <c r="M102" s="1335"/>
      <c r="N102" s="844"/>
      <c r="O102" s="1335"/>
      <c r="P102" s="844"/>
      <c r="Q102" s="1335">
        <f t="shared" si="6"/>
        <v>0.9375</v>
      </c>
      <c r="R102" s="1339"/>
      <c r="S102" s="848"/>
    </row>
    <row r="103" spans="1:19" ht="15.75">
      <c r="A103" s="1332"/>
      <c r="B103" s="1333"/>
      <c r="C103" s="841" t="s">
        <v>1320</v>
      </c>
      <c r="D103" s="842"/>
      <c r="E103" s="1334">
        <v>8</v>
      </c>
      <c r="F103" s="844"/>
      <c r="G103" s="1335">
        <f t="shared" si="5"/>
        <v>0.5</v>
      </c>
      <c r="H103" s="844"/>
      <c r="I103" s="1335">
        <v>0.75</v>
      </c>
      <c r="J103" s="844"/>
      <c r="K103" s="1335">
        <v>1</v>
      </c>
      <c r="L103" s="844"/>
      <c r="M103" s="1335"/>
      <c r="N103" s="844"/>
      <c r="O103" s="1335"/>
      <c r="P103" s="844"/>
      <c r="Q103" s="1335">
        <f t="shared" si="6"/>
        <v>3</v>
      </c>
      <c r="R103" s="1339"/>
      <c r="S103" s="848"/>
    </row>
    <row r="104" spans="1:19" ht="15.75">
      <c r="A104" s="1332"/>
      <c r="B104" s="1333"/>
      <c r="C104" s="841" t="s">
        <v>1321</v>
      </c>
      <c r="D104" s="842"/>
      <c r="E104" s="1334">
        <v>6.55</v>
      </c>
      <c r="F104" s="844"/>
      <c r="G104" s="1335">
        <f t="shared" si="5"/>
        <v>0.5</v>
      </c>
      <c r="H104" s="844"/>
      <c r="I104" s="1335">
        <v>0.75</v>
      </c>
      <c r="J104" s="844"/>
      <c r="K104" s="1335">
        <v>2</v>
      </c>
      <c r="L104" s="844"/>
      <c r="M104" s="1335"/>
      <c r="N104" s="844"/>
      <c r="O104" s="1335"/>
      <c r="P104" s="844"/>
      <c r="Q104" s="1335">
        <f t="shared" si="6"/>
        <v>4.9124999999999996</v>
      </c>
      <c r="R104" s="1339"/>
      <c r="S104" s="848"/>
    </row>
    <row r="105" spans="1:19" ht="15.75">
      <c r="A105" s="1332"/>
      <c r="B105" s="1333"/>
      <c r="C105" s="841" t="s">
        <v>1322</v>
      </c>
      <c r="D105" s="842"/>
      <c r="E105" s="1334">
        <v>2.85</v>
      </c>
      <c r="F105" s="844"/>
      <c r="G105" s="1335">
        <f t="shared" si="5"/>
        <v>0.5</v>
      </c>
      <c r="H105" s="844"/>
      <c r="I105" s="1335">
        <v>0.75</v>
      </c>
      <c r="J105" s="844"/>
      <c r="K105" s="1335">
        <v>1</v>
      </c>
      <c r="L105" s="844"/>
      <c r="M105" s="1335"/>
      <c r="N105" s="844"/>
      <c r="O105" s="1335"/>
      <c r="P105" s="844"/>
      <c r="Q105" s="1335">
        <f t="shared" si="6"/>
        <v>1.0687500000000001</v>
      </c>
      <c r="R105" s="1339"/>
      <c r="S105" s="848"/>
    </row>
    <row r="106" spans="1:19" ht="15.75">
      <c r="A106" s="1332"/>
      <c r="B106" s="1333"/>
      <c r="C106" s="841" t="s">
        <v>1323</v>
      </c>
      <c r="D106" s="842"/>
      <c r="E106" s="1334">
        <v>2.85</v>
      </c>
      <c r="F106" s="844"/>
      <c r="G106" s="1335">
        <f t="shared" si="5"/>
        <v>0.5</v>
      </c>
      <c r="H106" s="844"/>
      <c r="I106" s="1335">
        <v>0.75</v>
      </c>
      <c r="J106" s="844"/>
      <c r="K106" s="1335">
        <v>1</v>
      </c>
      <c r="L106" s="844"/>
      <c r="M106" s="1335"/>
      <c r="N106" s="844"/>
      <c r="O106" s="1335"/>
      <c r="P106" s="844"/>
      <c r="Q106" s="1335">
        <f t="shared" si="6"/>
        <v>1.0687500000000001</v>
      </c>
      <c r="R106" s="1339"/>
      <c r="S106" s="848"/>
    </row>
    <row r="107" spans="1:19" ht="15.75">
      <c r="A107" s="1332"/>
      <c r="B107" s="1333"/>
      <c r="C107" s="841" t="s">
        <v>1325</v>
      </c>
      <c r="D107" s="842"/>
      <c r="E107" s="1334">
        <v>14.83</v>
      </c>
      <c r="F107" s="844"/>
      <c r="G107" s="1335">
        <f t="shared" si="5"/>
        <v>0.5</v>
      </c>
      <c r="H107" s="844"/>
      <c r="I107" s="1335">
        <v>0.75</v>
      </c>
      <c r="J107" s="844"/>
      <c r="K107" s="1335">
        <v>2</v>
      </c>
      <c r="L107" s="844"/>
      <c r="M107" s="1335"/>
      <c r="N107" s="844"/>
      <c r="O107" s="1335"/>
      <c r="P107" s="844"/>
      <c r="Q107" s="1335">
        <f t="shared" si="6"/>
        <v>11.1225</v>
      </c>
      <c r="R107" s="1339"/>
      <c r="S107" s="848"/>
    </row>
    <row r="108" spans="1:19" ht="15.75">
      <c r="A108" s="1332"/>
      <c r="B108" s="1333"/>
      <c r="C108" s="841" t="s">
        <v>1326</v>
      </c>
      <c r="D108" s="842"/>
      <c r="E108" s="1334">
        <v>31.85</v>
      </c>
      <c r="F108" s="844"/>
      <c r="G108" s="1335">
        <f t="shared" si="5"/>
        <v>0.5</v>
      </c>
      <c r="H108" s="844"/>
      <c r="I108" s="1335">
        <v>0.75</v>
      </c>
      <c r="J108" s="844"/>
      <c r="K108" s="1335">
        <v>1</v>
      </c>
      <c r="L108" s="844"/>
      <c r="M108" s="1335"/>
      <c r="N108" s="844"/>
      <c r="O108" s="1335"/>
      <c r="P108" s="844"/>
      <c r="Q108" s="1335">
        <f t="shared" si="6"/>
        <v>11.943750000000001</v>
      </c>
      <c r="R108" s="1339"/>
      <c r="S108" s="848"/>
    </row>
    <row r="109" spans="1:19" ht="15.75">
      <c r="A109" s="1332"/>
      <c r="B109" s="1333"/>
      <c r="C109" s="841" t="s">
        <v>1327</v>
      </c>
      <c r="D109" s="842"/>
      <c r="E109" s="1334">
        <v>7.16</v>
      </c>
      <c r="F109" s="844"/>
      <c r="G109" s="1335">
        <f t="shared" si="5"/>
        <v>0.5</v>
      </c>
      <c r="H109" s="844"/>
      <c r="I109" s="1335">
        <v>0.75</v>
      </c>
      <c r="J109" s="844"/>
      <c r="K109" s="1335">
        <v>1</v>
      </c>
      <c r="L109" s="844"/>
      <c r="M109" s="1335"/>
      <c r="N109" s="844"/>
      <c r="O109" s="1335"/>
      <c r="P109" s="844"/>
      <c r="Q109" s="1335">
        <f t="shared" si="6"/>
        <v>2.6850000000000001</v>
      </c>
      <c r="R109" s="1339"/>
      <c r="S109" s="848"/>
    </row>
    <row r="110" spans="1:19" ht="15.75">
      <c r="A110" s="1332"/>
      <c r="B110" s="1333"/>
      <c r="C110" s="841" t="s">
        <v>1328</v>
      </c>
      <c r="D110" s="842"/>
      <c r="E110" s="1334">
        <v>39</v>
      </c>
      <c r="F110" s="844"/>
      <c r="G110" s="1335">
        <f t="shared" si="5"/>
        <v>0.5</v>
      </c>
      <c r="H110" s="844"/>
      <c r="I110" s="1335">
        <v>0.75</v>
      </c>
      <c r="J110" s="844"/>
      <c r="K110" s="1335">
        <v>1</v>
      </c>
      <c r="L110" s="844"/>
      <c r="M110" s="1335"/>
      <c r="N110" s="844"/>
      <c r="O110" s="1335"/>
      <c r="P110" s="844"/>
      <c r="Q110" s="1335">
        <f t="shared" si="6"/>
        <v>14.625</v>
      </c>
      <c r="R110" s="1339"/>
      <c r="S110" s="848"/>
    </row>
    <row r="111" spans="1:19" ht="15.75">
      <c r="A111" s="1332"/>
      <c r="B111" s="1333"/>
      <c r="C111" s="841" t="s">
        <v>1329</v>
      </c>
      <c r="D111" s="842"/>
      <c r="E111" s="1334">
        <v>5</v>
      </c>
      <c r="F111" s="844"/>
      <c r="G111" s="1335">
        <f t="shared" si="5"/>
        <v>0.5</v>
      </c>
      <c r="H111" s="844"/>
      <c r="I111" s="1335">
        <v>0.75</v>
      </c>
      <c r="J111" s="844"/>
      <c r="K111" s="1335">
        <v>1</v>
      </c>
      <c r="L111" s="844"/>
      <c r="M111" s="1335"/>
      <c r="N111" s="844"/>
      <c r="O111" s="1335"/>
      <c r="P111" s="844"/>
      <c r="Q111" s="1335"/>
      <c r="R111" s="1339"/>
      <c r="S111" s="848"/>
    </row>
    <row r="112" spans="1:19" ht="15.75">
      <c r="A112" s="1332"/>
      <c r="B112" s="1333"/>
      <c r="C112" s="841"/>
      <c r="D112" s="842"/>
      <c r="E112" s="1334"/>
      <c r="F112" s="844"/>
      <c r="G112" s="1335"/>
      <c r="H112" s="844"/>
      <c r="I112" s="1335"/>
      <c r="J112" s="844"/>
      <c r="K112" s="1335"/>
      <c r="L112" s="844"/>
      <c r="M112" s="1335"/>
      <c r="N112" s="844"/>
      <c r="O112" s="1335"/>
      <c r="P112" s="844"/>
      <c r="Q112" s="1335">
        <f t="shared" si="6"/>
        <v>0</v>
      </c>
      <c r="R112" s="1339"/>
      <c r="S112" s="848"/>
    </row>
    <row r="113" spans="1:19" ht="15.75">
      <c r="A113" s="1332"/>
      <c r="B113" s="1333"/>
      <c r="C113" s="841" t="s">
        <v>1088</v>
      </c>
      <c r="D113" s="842"/>
      <c r="E113" s="1334"/>
      <c r="F113" s="844"/>
      <c r="G113" s="1335"/>
      <c r="H113" s="844"/>
      <c r="I113" s="1335"/>
      <c r="J113" s="844"/>
      <c r="K113" s="1335"/>
      <c r="L113" s="844"/>
      <c r="M113" s="1335"/>
      <c r="N113" s="844"/>
      <c r="O113" s="1335"/>
      <c r="P113" s="844"/>
      <c r="Q113" s="1335">
        <f t="shared" si="6"/>
        <v>0</v>
      </c>
      <c r="R113" s="1339"/>
      <c r="S113" s="848"/>
    </row>
    <row r="114" spans="1:19" ht="15.75">
      <c r="A114" s="1332"/>
      <c r="B114" s="1333"/>
      <c r="C114" s="841" t="s">
        <v>1330</v>
      </c>
      <c r="D114" s="842"/>
      <c r="E114" s="1334">
        <v>4.3499999999999996</v>
      </c>
      <c r="F114" s="844"/>
      <c r="G114" s="1335">
        <f t="shared" si="5"/>
        <v>0.5</v>
      </c>
      <c r="H114" s="844"/>
      <c r="I114" s="1335">
        <v>0.75</v>
      </c>
      <c r="J114" s="844"/>
      <c r="K114" s="1335">
        <v>1</v>
      </c>
      <c r="L114" s="844"/>
      <c r="M114" s="1335"/>
      <c r="N114" s="844"/>
      <c r="O114" s="1335"/>
      <c r="P114" s="844"/>
      <c r="Q114" s="1335">
        <f t="shared" si="6"/>
        <v>1.6312499999999999</v>
      </c>
      <c r="R114" s="1339"/>
      <c r="S114" s="848"/>
    </row>
    <row r="115" spans="1:19" ht="15.75">
      <c r="A115" s="1332"/>
      <c r="B115" s="1333"/>
      <c r="C115" s="841" t="s">
        <v>1318</v>
      </c>
      <c r="D115" s="842"/>
      <c r="E115" s="1334">
        <v>4.3499999999999996</v>
      </c>
      <c r="F115" s="844"/>
      <c r="G115" s="1335">
        <f t="shared" si="5"/>
        <v>0.5</v>
      </c>
      <c r="H115" s="844"/>
      <c r="I115" s="1335">
        <v>0.75</v>
      </c>
      <c r="J115" s="844"/>
      <c r="K115" s="1335">
        <v>1</v>
      </c>
      <c r="L115" s="844"/>
      <c r="M115" s="1335"/>
      <c r="N115" s="844"/>
      <c r="O115" s="1335"/>
      <c r="P115" s="844"/>
      <c r="Q115" s="1335">
        <f t="shared" si="6"/>
        <v>1.6312499999999999</v>
      </c>
      <c r="R115" s="1339"/>
      <c r="S115" s="848"/>
    </row>
    <row r="116" spans="1:19" ht="15.75">
      <c r="A116" s="1332"/>
      <c r="B116" s="1333"/>
      <c r="C116" s="841" t="s">
        <v>1331</v>
      </c>
      <c r="D116" s="842"/>
      <c r="E116" s="1334">
        <v>2.2999999999999998</v>
      </c>
      <c r="F116" s="844"/>
      <c r="G116" s="1335">
        <f t="shared" si="5"/>
        <v>0.5</v>
      </c>
      <c r="H116" s="844"/>
      <c r="I116" s="1335">
        <v>0.75</v>
      </c>
      <c r="J116" s="844"/>
      <c r="K116" s="1335">
        <v>1</v>
      </c>
      <c r="L116" s="844"/>
      <c r="M116" s="1335"/>
      <c r="N116" s="844"/>
      <c r="O116" s="1335"/>
      <c r="P116" s="844"/>
      <c r="Q116" s="1335">
        <f t="shared" si="6"/>
        <v>0.86249999999999993</v>
      </c>
      <c r="R116" s="1339"/>
      <c r="S116" s="848"/>
    </row>
    <row r="117" spans="1:19" ht="15.75">
      <c r="A117" s="1332"/>
      <c r="B117" s="1333"/>
      <c r="C117" s="841" t="s">
        <v>1332</v>
      </c>
      <c r="D117" s="842"/>
      <c r="E117" s="1334">
        <v>8</v>
      </c>
      <c r="F117" s="844"/>
      <c r="G117" s="1335">
        <f t="shared" si="5"/>
        <v>0.5</v>
      </c>
      <c r="H117" s="844"/>
      <c r="I117" s="1335">
        <v>0.75</v>
      </c>
      <c r="J117" s="844"/>
      <c r="K117" s="1335">
        <v>1</v>
      </c>
      <c r="L117" s="844"/>
      <c r="M117" s="1335"/>
      <c r="N117" s="844"/>
      <c r="O117" s="1335"/>
      <c r="P117" s="844"/>
      <c r="Q117" s="1335">
        <f t="shared" si="6"/>
        <v>3</v>
      </c>
      <c r="R117" s="1339"/>
      <c r="S117" s="848"/>
    </row>
    <row r="118" spans="1:19" ht="15.75">
      <c r="A118" s="1332"/>
      <c r="B118" s="1333"/>
      <c r="C118" s="841" t="s">
        <v>1333</v>
      </c>
      <c r="D118" s="842"/>
      <c r="E118" s="1334">
        <v>5</v>
      </c>
      <c r="F118" s="844"/>
      <c r="G118" s="1335">
        <f t="shared" si="5"/>
        <v>0.5</v>
      </c>
      <c r="H118" s="844"/>
      <c r="I118" s="1335">
        <v>0.75</v>
      </c>
      <c r="J118" s="844"/>
      <c r="K118" s="1335">
        <v>5</v>
      </c>
      <c r="L118" s="844"/>
      <c r="M118" s="1335"/>
      <c r="N118" s="844"/>
      <c r="O118" s="1335"/>
      <c r="P118" s="844"/>
      <c r="Q118" s="1335">
        <f t="shared" si="6"/>
        <v>9.375</v>
      </c>
      <c r="R118" s="1339"/>
      <c r="S118" s="848"/>
    </row>
    <row r="119" spans="1:19" ht="15.75">
      <c r="A119" s="1332"/>
      <c r="B119" s="1333"/>
      <c r="C119" s="841" t="s">
        <v>1334</v>
      </c>
      <c r="D119" s="842"/>
      <c r="E119" s="1334">
        <v>8</v>
      </c>
      <c r="F119" s="844"/>
      <c r="G119" s="1335">
        <f t="shared" si="5"/>
        <v>0.5</v>
      </c>
      <c r="H119" s="844"/>
      <c r="I119" s="1335">
        <v>0.75</v>
      </c>
      <c r="J119" s="844"/>
      <c r="K119" s="1335">
        <v>1</v>
      </c>
      <c r="L119" s="844"/>
      <c r="M119" s="1335"/>
      <c r="N119" s="844"/>
      <c r="O119" s="1335"/>
      <c r="P119" s="844"/>
      <c r="Q119" s="1335">
        <f t="shared" si="6"/>
        <v>3</v>
      </c>
      <c r="R119" s="1339"/>
      <c r="S119" s="848"/>
    </row>
    <row r="120" spans="1:19" ht="15.75">
      <c r="A120" s="1332"/>
      <c r="B120" s="1333"/>
      <c r="C120" s="841" t="s">
        <v>1323</v>
      </c>
      <c r="D120" s="842"/>
      <c r="E120" s="1334">
        <v>2.85</v>
      </c>
      <c r="F120" s="844"/>
      <c r="G120" s="1335">
        <f t="shared" si="5"/>
        <v>0.5</v>
      </c>
      <c r="H120" s="844"/>
      <c r="I120" s="1335">
        <v>0.75</v>
      </c>
      <c r="J120" s="844"/>
      <c r="K120" s="1335">
        <v>1</v>
      </c>
      <c r="L120" s="844"/>
      <c r="M120" s="1335"/>
      <c r="N120" s="844"/>
      <c r="O120" s="1335"/>
      <c r="P120" s="844"/>
      <c r="Q120" s="1335">
        <f t="shared" si="6"/>
        <v>1.0687500000000001</v>
      </c>
      <c r="R120" s="1338"/>
      <c r="S120" s="848"/>
    </row>
    <row r="121" spans="1:19" ht="15.75">
      <c r="A121" s="1332"/>
      <c r="B121" s="1333"/>
      <c r="C121" s="841" t="s">
        <v>1324</v>
      </c>
      <c r="D121" s="842"/>
      <c r="E121" s="1334">
        <v>11.7</v>
      </c>
      <c r="F121" s="844"/>
      <c r="G121" s="1335">
        <f t="shared" si="5"/>
        <v>0.5</v>
      </c>
      <c r="H121" s="844"/>
      <c r="I121" s="1335">
        <v>0.75</v>
      </c>
      <c r="J121" s="844"/>
      <c r="K121" s="1335">
        <v>1</v>
      </c>
      <c r="L121" s="844"/>
      <c r="M121" s="1335"/>
      <c r="N121" s="844"/>
      <c r="O121" s="1335"/>
      <c r="P121" s="844"/>
      <c r="Q121" s="1335">
        <f t="shared" si="6"/>
        <v>4.3874999999999993</v>
      </c>
      <c r="R121" s="1339"/>
      <c r="S121" s="848"/>
    </row>
    <row r="122" spans="1:19" ht="15.75">
      <c r="A122" s="1332"/>
      <c r="B122" s="1333"/>
      <c r="C122" s="841" t="s">
        <v>1335</v>
      </c>
      <c r="D122" s="842"/>
      <c r="E122" s="1334">
        <v>16.940000000000001</v>
      </c>
      <c r="F122" s="844"/>
      <c r="G122" s="1335">
        <f t="shared" si="5"/>
        <v>0.5</v>
      </c>
      <c r="H122" s="844"/>
      <c r="I122" s="1335">
        <v>0.75</v>
      </c>
      <c r="J122" s="844"/>
      <c r="K122" s="1335">
        <v>1</v>
      </c>
      <c r="L122" s="844"/>
      <c r="M122" s="1335"/>
      <c r="N122" s="844"/>
      <c r="O122" s="1335"/>
      <c r="P122" s="844"/>
      <c r="Q122" s="1335">
        <f t="shared" si="6"/>
        <v>6.3525000000000009</v>
      </c>
      <c r="R122" s="1339"/>
      <c r="S122" s="848"/>
    </row>
    <row r="123" spans="1:19" ht="15.75">
      <c r="A123" s="1332"/>
      <c r="B123" s="1333"/>
      <c r="C123" s="841" t="s">
        <v>1336</v>
      </c>
      <c r="D123" s="842"/>
      <c r="E123" s="1334">
        <v>4.76</v>
      </c>
      <c r="F123" s="844"/>
      <c r="G123" s="1335">
        <f>(0.3+0.7)/2</f>
        <v>0.5</v>
      </c>
      <c r="H123" s="844"/>
      <c r="I123" s="1335">
        <v>0.75</v>
      </c>
      <c r="J123" s="844"/>
      <c r="K123" s="1335">
        <v>1</v>
      </c>
      <c r="L123" s="844"/>
      <c r="M123" s="1335"/>
      <c r="N123" s="844"/>
      <c r="O123" s="1335"/>
      <c r="P123" s="844"/>
      <c r="Q123" s="1335">
        <f t="shared" si="6"/>
        <v>1.7849999999999999</v>
      </c>
      <c r="R123" s="1339"/>
      <c r="S123" s="848"/>
    </row>
    <row r="124" spans="1:19" ht="15.75">
      <c r="A124" s="1332"/>
      <c r="B124" s="840"/>
      <c r="C124" s="841"/>
      <c r="D124" s="842"/>
      <c r="E124" s="1334"/>
      <c r="F124" s="844"/>
      <c r="G124" s="1335"/>
      <c r="H124" s="844"/>
      <c r="I124" s="1335"/>
      <c r="J124" s="844"/>
      <c r="K124" s="1335"/>
      <c r="L124" s="844"/>
      <c r="M124" s="1335"/>
      <c r="N124" s="844"/>
      <c r="O124" s="1335"/>
      <c r="P124" s="844"/>
      <c r="Q124" s="1335"/>
      <c r="R124" s="1339"/>
      <c r="S124" s="848"/>
    </row>
    <row r="125" spans="1:19" ht="15.75">
      <c r="A125" s="1342"/>
      <c r="B125" s="1343" t="s">
        <v>1098</v>
      </c>
      <c r="C125" s="1344"/>
      <c r="D125" s="1345"/>
      <c r="E125" s="1346"/>
      <c r="F125" s="1347"/>
      <c r="G125" s="1348"/>
      <c r="H125" s="1347"/>
      <c r="I125" s="1348"/>
      <c r="J125" s="1347"/>
      <c r="K125" s="1348"/>
      <c r="L125" s="1347"/>
      <c r="M125" s="1348"/>
      <c r="N125" s="1347"/>
      <c r="O125" s="1348"/>
      <c r="P125" s="1347"/>
      <c r="Q125" s="1348"/>
      <c r="R125" s="1349"/>
      <c r="S125" s="1350"/>
    </row>
    <row r="126" spans="1:19" ht="15.75">
      <c r="A126" s="1332">
        <v>1</v>
      </c>
      <c r="B126" s="1333" t="s">
        <v>1075</v>
      </c>
      <c r="C126" s="884"/>
      <c r="D126" s="842"/>
      <c r="E126" s="1334"/>
      <c r="F126" s="844"/>
      <c r="G126" s="1335"/>
      <c r="H126" s="844"/>
      <c r="I126" s="1335"/>
      <c r="J126" s="844"/>
      <c r="K126" s="1335"/>
      <c r="L126" s="844"/>
      <c r="M126" s="1335"/>
      <c r="N126" s="844"/>
      <c r="O126" s="1335"/>
      <c r="P126" s="844"/>
      <c r="Q126" s="1336">
        <f>SUM(Q128:Q136)</f>
        <v>90.257499999999993</v>
      </c>
      <c r="R126" s="1337">
        <f>Q126</f>
        <v>90.257499999999993</v>
      </c>
      <c r="S126" s="848" t="s">
        <v>37</v>
      </c>
    </row>
    <row r="127" spans="1:19" ht="16.5" thickBot="1">
      <c r="A127" s="1332"/>
      <c r="B127" s="1333"/>
      <c r="C127" s="841" t="s">
        <v>1099</v>
      </c>
      <c r="D127" s="842"/>
      <c r="E127" s="1334"/>
      <c r="F127" s="844"/>
      <c r="G127" s="1335"/>
      <c r="H127" s="844"/>
      <c r="I127" s="1335"/>
      <c r="J127" s="844"/>
      <c r="K127" s="1335"/>
      <c r="L127" s="844"/>
      <c r="M127" s="1335"/>
      <c r="N127" s="844"/>
      <c r="O127" s="1335"/>
      <c r="P127" s="844"/>
      <c r="Q127" s="1336"/>
      <c r="R127" s="1338"/>
      <c r="S127" s="848"/>
    </row>
    <row r="128" spans="1:19" ht="15.75">
      <c r="A128" s="1332"/>
      <c r="B128" s="1333"/>
      <c r="C128" s="841"/>
      <c r="D128" s="842"/>
      <c r="E128" s="1334">
        <v>5</v>
      </c>
      <c r="F128" s="844"/>
      <c r="G128" s="1335">
        <v>0.4</v>
      </c>
      <c r="H128" s="844"/>
      <c r="I128" s="1335">
        <f>0.65+0.6</f>
        <v>1.25</v>
      </c>
      <c r="J128" s="844"/>
      <c r="K128" s="1335">
        <v>1</v>
      </c>
      <c r="L128" s="844"/>
      <c r="M128" s="1335"/>
      <c r="N128" s="844"/>
      <c r="O128" s="1335"/>
      <c r="P128" s="844"/>
      <c r="Q128" s="1335">
        <f>E128*G128*I128*K128</f>
        <v>2.5</v>
      </c>
      <c r="R128" s="1339"/>
      <c r="S128" s="848"/>
    </row>
    <row r="129" spans="1:19" ht="15.75">
      <c r="A129" s="1332"/>
      <c r="B129" s="1333"/>
      <c r="C129" s="841" t="s">
        <v>1100</v>
      </c>
      <c r="D129" s="842"/>
      <c r="E129" s="1334"/>
      <c r="F129" s="844"/>
      <c r="G129" s="1335"/>
      <c r="H129" s="844"/>
      <c r="I129" s="1335"/>
      <c r="J129" s="844"/>
      <c r="K129" s="1335"/>
      <c r="L129" s="844"/>
      <c r="M129" s="1335"/>
      <c r="N129" s="844"/>
      <c r="O129" s="1335"/>
      <c r="P129" s="844"/>
      <c r="Q129" s="1335"/>
      <c r="R129" s="1339"/>
      <c r="S129" s="848"/>
    </row>
    <row r="130" spans="1:19" ht="15.75">
      <c r="A130" s="1332"/>
      <c r="B130" s="1333"/>
      <c r="C130" s="841"/>
      <c r="D130" s="842"/>
      <c r="E130" s="1334">
        <v>5</v>
      </c>
      <c r="F130" s="844"/>
      <c r="G130" s="1335">
        <v>0.5</v>
      </c>
      <c r="H130" s="844"/>
      <c r="I130" s="1335">
        <f>0.65+0.8</f>
        <v>1.4500000000000002</v>
      </c>
      <c r="J130" s="844"/>
      <c r="K130" s="1335">
        <v>1</v>
      </c>
      <c r="L130" s="844"/>
      <c r="M130" s="1335"/>
      <c r="N130" s="844"/>
      <c r="O130" s="1335"/>
      <c r="P130" s="844"/>
      <c r="Q130" s="1335">
        <f>E130*G130*I130*K130</f>
        <v>3.6250000000000004</v>
      </c>
      <c r="R130" s="1339"/>
      <c r="S130" s="848"/>
    </row>
    <row r="131" spans="1:19" ht="15.75">
      <c r="A131" s="1332"/>
      <c r="B131" s="1333"/>
      <c r="C131" s="841" t="s">
        <v>1101</v>
      </c>
      <c r="D131" s="842"/>
      <c r="E131" s="1334"/>
      <c r="F131" s="844"/>
      <c r="G131" s="1335"/>
      <c r="H131" s="844"/>
      <c r="I131" s="1335"/>
      <c r="J131" s="844"/>
      <c r="K131" s="1335"/>
      <c r="L131" s="844"/>
      <c r="M131" s="1335"/>
      <c r="N131" s="844"/>
      <c r="O131" s="1335"/>
      <c r="P131" s="844"/>
      <c r="Q131" s="1335"/>
      <c r="R131" s="1339"/>
      <c r="S131" s="848"/>
    </row>
    <row r="132" spans="1:19" ht="15.75">
      <c r="A132" s="1332"/>
      <c r="B132" s="1333"/>
      <c r="C132" s="841"/>
      <c r="D132" s="842"/>
      <c r="E132" s="1334">
        <v>10</v>
      </c>
      <c r="F132" s="844"/>
      <c r="G132" s="1335">
        <v>0.85</v>
      </c>
      <c r="H132" s="844"/>
      <c r="I132" s="1335">
        <f>0.65+1.15</f>
        <v>1.7999999999999998</v>
      </c>
      <c r="J132" s="844"/>
      <c r="K132" s="1335">
        <v>1</v>
      </c>
      <c r="L132" s="844"/>
      <c r="M132" s="1335"/>
      <c r="N132" s="844"/>
      <c r="O132" s="1335"/>
      <c r="P132" s="844"/>
      <c r="Q132" s="1335">
        <f>E132*G132*I132*K132</f>
        <v>15.299999999999999</v>
      </c>
      <c r="R132" s="1339"/>
      <c r="S132" s="848"/>
    </row>
    <row r="133" spans="1:19" ht="15.75">
      <c r="A133" s="1332"/>
      <c r="B133" s="1333"/>
      <c r="C133" s="841" t="s">
        <v>1102</v>
      </c>
      <c r="D133" s="842"/>
      <c r="E133" s="1334"/>
      <c r="F133" s="844"/>
      <c r="G133" s="1335"/>
      <c r="H133" s="844"/>
      <c r="I133" s="1335"/>
      <c r="J133" s="844"/>
      <c r="K133" s="1335"/>
      <c r="L133" s="844"/>
      <c r="M133" s="1335"/>
      <c r="N133" s="844"/>
      <c r="O133" s="1335"/>
      <c r="P133" s="844"/>
      <c r="Q133" s="1335"/>
      <c r="R133" s="1339"/>
      <c r="S133" s="848"/>
    </row>
    <row r="134" spans="1:19" ht="15.75">
      <c r="A134" s="1332"/>
      <c r="B134" s="1333"/>
      <c r="C134" s="841"/>
      <c r="D134" s="842"/>
      <c r="E134" s="1334">
        <v>14</v>
      </c>
      <c r="F134" s="844"/>
      <c r="G134" s="1335">
        <v>1.1000000000000001</v>
      </c>
      <c r="H134" s="844"/>
      <c r="I134" s="1335">
        <f>0.65+1.4</f>
        <v>2.0499999999999998</v>
      </c>
      <c r="J134" s="844"/>
      <c r="K134" s="1335">
        <v>1</v>
      </c>
      <c r="L134" s="844"/>
      <c r="M134" s="1335"/>
      <c r="N134" s="844"/>
      <c r="O134" s="1335"/>
      <c r="P134" s="844"/>
      <c r="Q134" s="1335">
        <f>E134*G134*I134*K134</f>
        <v>31.57</v>
      </c>
      <c r="R134" s="1339"/>
      <c r="S134" s="848"/>
    </row>
    <row r="135" spans="1:19" ht="15.75">
      <c r="A135" s="1332"/>
      <c r="B135" s="1333"/>
      <c r="C135" s="841" t="s">
        <v>1103</v>
      </c>
      <c r="D135" s="842"/>
      <c r="E135" s="1334"/>
      <c r="F135" s="844"/>
      <c r="G135" s="1335"/>
      <c r="H135" s="844"/>
      <c r="I135" s="1335"/>
      <c r="J135" s="844"/>
      <c r="K135" s="1335"/>
      <c r="L135" s="844"/>
      <c r="M135" s="1335"/>
      <c r="N135" s="844"/>
      <c r="O135" s="1335"/>
      <c r="P135" s="844"/>
      <c r="Q135" s="1335"/>
      <c r="R135" s="1339"/>
      <c r="S135" s="848"/>
    </row>
    <row r="136" spans="1:19" ht="15.75">
      <c r="A136" s="1332"/>
      <c r="B136" s="1333"/>
      <c r="C136" s="841"/>
      <c r="D136" s="842"/>
      <c r="E136" s="1334">
        <v>13.55</v>
      </c>
      <c r="F136" s="844"/>
      <c r="G136" s="1335">
        <v>1.25</v>
      </c>
      <c r="H136" s="844"/>
      <c r="I136" s="1335">
        <f>0.65+1.55</f>
        <v>2.2000000000000002</v>
      </c>
      <c r="J136" s="844"/>
      <c r="K136" s="1335">
        <v>1</v>
      </c>
      <c r="L136" s="844"/>
      <c r="M136" s="1335"/>
      <c r="N136" s="844"/>
      <c r="O136" s="1335"/>
      <c r="P136" s="844"/>
      <c r="Q136" s="1335">
        <f>E136*G136*I136*K136</f>
        <v>37.262500000000003</v>
      </c>
      <c r="R136" s="1339"/>
      <c r="S136" s="848"/>
    </row>
    <row r="137" spans="1:19" ht="15.75">
      <c r="A137" s="1332"/>
      <c r="B137" s="1333"/>
      <c r="C137" s="841"/>
      <c r="D137" s="842"/>
      <c r="E137" s="1334"/>
      <c r="F137" s="844"/>
      <c r="G137" s="1335"/>
      <c r="H137" s="844"/>
      <c r="I137" s="1335"/>
      <c r="J137" s="844"/>
      <c r="K137" s="1335"/>
      <c r="L137" s="844"/>
      <c r="M137" s="1335"/>
      <c r="N137" s="844"/>
      <c r="O137" s="1335"/>
      <c r="P137" s="844"/>
      <c r="Q137" s="1335"/>
      <c r="R137" s="1339"/>
      <c r="S137" s="848"/>
    </row>
    <row r="138" spans="1:19" ht="15.75">
      <c r="A138" s="1332">
        <v>2</v>
      </c>
      <c r="B138" s="1333" t="s">
        <v>1093</v>
      </c>
      <c r="C138" s="884"/>
      <c r="D138" s="842"/>
      <c r="E138" s="1334"/>
      <c r="F138" s="844"/>
      <c r="G138" s="1335"/>
      <c r="H138" s="844"/>
      <c r="I138" s="1335"/>
      <c r="J138" s="844"/>
      <c r="K138" s="1335">
        <f>R126</f>
        <v>90.257499999999993</v>
      </c>
      <c r="L138" s="844"/>
      <c r="M138" s="1335">
        <f>SUM(+Q164)</f>
        <v>8.1165000000000003</v>
      </c>
      <c r="N138" s="844"/>
      <c r="O138" s="1335"/>
      <c r="P138" s="844"/>
      <c r="Q138" s="1336">
        <f>K138-M138</f>
        <v>82.140999999999991</v>
      </c>
      <c r="R138" s="1337">
        <f>Q138</f>
        <v>82.140999999999991</v>
      </c>
      <c r="S138" s="848" t="s">
        <v>37</v>
      </c>
    </row>
    <row r="139" spans="1:19" ht="15.75">
      <c r="A139" s="1332"/>
      <c r="B139" s="1333"/>
      <c r="C139" s="884"/>
      <c r="D139" s="842"/>
      <c r="E139" s="1334"/>
      <c r="F139" s="844"/>
      <c r="G139" s="1335"/>
      <c r="H139" s="844"/>
      <c r="I139" s="1335"/>
      <c r="J139" s="844"/>
      <c r="K139" s="1335"/>
      <c r="L139" s="844"/>
      <c r="M139" s="1335"/>
      <c r="N139" s="844"/>
      <c r="O139" s="1335"/>
      <c r="P139" s="844"/>
      <c r="Q139" s="1336"/>
      <c r="R139" s="1338"/>
      <c r="S139" s="848"/>
    </row>
    <row r="140" spans="1:19" ht="15.75">
      <c r="A140" s="1332">
        <v>3</v>
      </c>
      <c r="B140" s="1333" t="s">
        <v>1104</v>
      </c>
      <c r="C140" s="884"/>
      <c r="D140" s="842"/>
      <c r="E140" s="1334"/>
      <c r="F140" s="844"/>
      <c r="G140" s="1335"/>
      <c r="H140" s="844"/>
      <c r="I140" s="1335"/>
      <c r="J140" s="844"/>
      <c r="K140" s="1335"/>
      <c r="L140" s="844"/>
      <c r="M140" s="1335"/>
      <c r="N140" s="844"/>
      <c r="O140" s="1335"/>
      <c r="P140" s="844"/>
      <c r="Q140" s="1335">
        <f>SUM(Q142:Q150)</f>
        <v>2.0291250000000001</v>
      </c>
      <c r="R140" s="1337">
        <f>Q140</f>
        <v>2.0291250000000001</v>
      </c>
      <c r="S140" s="848" t="s">
        <v>37</v>
      </c>
    </row>
    <row r="141" spans="1:19" ht="15.75">
      <c r="A141" s="1332"/>
      <c r="B141" s="1333"/>
      <c r="C141" s="841" t="s">
        <v>1099</v>
      </c>
      <c r="D141" s="842"/>
      <c r="E141" s="1334"/>
      <c r="F141" s="844"/>
      <c r="G141" s="1335"/>
      <c r="H141" s="844"/>
      <c r="I141" s="1335"/>
      <c r="J141" s="844"/>
      <c r="K141" s="1335"/>
      <c r="L141" s="844"/>
      <c r="M141" s="1335"/>
      <c r="N141" s="844"/>
      <c r="O141" s="1335"/>
      <c r="P141" s="844"/>
      <c r="Q141" s="1336"/>
      <c r="R141" s="1338"/>
      <c r="S141" s="848"/>
    </row>
    <row r="142" spans="1:19" ht="15.75">
      <c r="A142" s="1332"/>
      <c r="B142" s="1333"/>
      <c r="C142" s="841"/>
      <c r="D142" s="842"/>
      <c r="E142" s="1334">
        <v>5</v>
      </c>
      <c r="F142" s="844"/>
      <c r="G142" s="1335">
        <v>0.3</v>
      </c>
      <c r="H142" s="844"/>
      <c r="I142" s="1335">
        <v>0.05</v>
      </c>
      <c r="J142" s="844"/>
      <c r="K142" s="1335">
        <v>1</v>
      </c>
      <c r="L142" s="844"/>
      <c r="M142" s="1335"/>
      <c r="N142" s="844"/>
      <c r="O142" s="1335"/>
      <c r="P142" s="844"/>
      <c r="Q142" s="1335">
        <f>E142*G142*I142*K142</f>
        <v>7.5000000000000011E-2</v>
      </c>
      <c r="R142" s="1339"/>
      <c r="S142" s="848"/>
    </row>
    <row r="143" spans="1:19" ht="15.75">
      <c r="A143" s="1332"/>
      <c r="B143" s="1333"/>
      <c r="C143" s="841" t="s">
        <v>1100</v>
      </c>
      <c r="D143" s="842"/>
      <c r="E143" s="1334"/>
      <c r="F143" s="844"/>
      <c r="G143" s="1335"/>
      <c r="H143" s="844"/>
      <c r="I143" s="1335"/>
      <c r="J143" s="844"/>
      <c r="K143" s="1335"/>
      <c r="L143" s="844"/>
      <c r="M143" s="1335"/>
      <c r="N143" s="844"/>
      <c r="O143" s="1335"/>
      <c r="P143" s="844"/>
      <c r="Q143" s="1335"/>
      <c r="R143" s="1339"/>
      <c r="S143" s="848"/>
    </row>
    <row r="144" spans="1:19" ht="15.75">
      <c r="A144" s="1332"/>
      <c r="B144" s="1333"/>
      <c r="C144" s="841"/>
      <c r="D144" s="842"/>
      <c r="E144" s="1334">
        <v>5</v>
      </c>
      <c r="F144" s="844"/>
      <c r="G144" s="1335">
        <v>0.4</v>
      </c>
      <c r="H144" s="844"/>
      <c r="I144" s="1335">
        <v>0.05</v>
      </c>
      <c r="J144" s="844"/>
      <c r="K144" s="1335">
        <v>1</v>
      </c>
      <c r="L144" s="844"/>
      <c r="M144" s="1335"/>
      <c r="N144" s="844"/>
      <c r="O144" s="1335"/>
      <c r="P144" s="844"/>
      <c r="Q144" s="1335">
        <f>E144*G144*I144*K144</f>
        <v>0.1</v>
      </c>
      <c r="R144" s="1339"/>
      <c r="S144" s="848"/>
    </row>
    <row r="145" spans="1:19" ht="15.75">
      <c r="A145" s="1332"/>
      <c r="B145" s="1333"/>
      <c r="C145" s="841" t="s">
        <v>1101</v>
      </c>
      <c r="D145" s="842"/>
      <c r="E145" s="1334"/>
      <c r="F145" s="844"/>
      <c r="G145" s="1335"/>
      <c r="H145" s="844"/>
      <c r="I145" s="1335"/>
      <c r="J145" s="844"/>
      <c r="K145" s="1335"/>
      <c r="L145" s="844"/>
      <c r="M145" s="1335"/>
      <c r="N145" s="844"/>
      <c r="O145" s="1335"/>
      <c r="P145" s="844"/>
      <c r="Q145" s="1335"/>
      <c r="R145" s="1339"/>
      <c r="S145" s="848"/>
    </row>
    <row r="146" spans="1:19" ht="15.75">
      <c r="A146" s="1332"/>
      <c r="B146" s="1333"/>
      <c r="C146" s="841"/>
      <c r="D146" s="842"/>
      <c r="E146" s="1334">
        <v>10</v>
      </c>
      <c r="F146" s="844"/>
      <c r="G146" s="1335">
        <v>0.75</v>
      </c>
      <c r="H146" s="844"/>
      <c r="I146" s="1335">
        <v>0.05</v>
      </c>
      <c r="J146" s="844"/>
      <c r="K146" s="1335">
        <v>1</v>
      </c>
      <c r="L146" s="844"/>
      <c r="M146" s="1335"/>
      <c r="N146" s="844"/>
      <c r="O146" s="1335"/>
      <c r="P146" s="844"/>
      <c r="Q146" s="1335">
        <f>E146*G146*I146*K146</f>
        <v>0.375</v>
      </c>
      <c r="R146" s="1339"/>
      <c r="S146" s="848"/>
    </row>
    <row r="147" spans="1:19" ht="15.75">
      <c r="A147" s="1332"/>
      <c r="B147" s="1333"/>
      <c r="C147" s="841" t="s">
        <v>1102</v>
      </c>
      <c r="D147" s="842"/>
      <c r="E147" s="1334"/>
      <c r="F147" s="844"/>
      <c r="G147" s="1335"/>
      <c r="H147" s="844"/>
      <c r="I147" s="1335"/>
      <c r="J147" s="844"/>
      <c r="K147" s="1335"/>
      <c r="L147" s="844"/>
      <c r="M147" s="1335"/>
      <c r="N147" s="844"/>
      <c r="O147" s="1335"/>
      <c r="P147" s="844"/>
      <c r="Q147" s="1335"/>
      <c r="R147" s="1339"/>
      <c r="S147" s="848"/>
    </row>
    <row r="148" spans="1:19" ht="15.75">
      <c r="A148" s="1332"/>
      <c r="B148" s="1333"/>
      <c r="C148" s="841"/>
      <c r="D148" s="842"/>
      <c r="E148" s="1334">
        <v>14</v>
      </c>
      <c r="F148" s="844"/>
      <c r="G148" s="1335">
        <v>1</v>
      </c>
      <c r="H148" s="844"/>
      <c r="I148" s="1335">
        <v>0.05</v>
      </c>
      <c r="J148" s="844"/>
      <c r="K148" s="1335">
        <v>1</v>
      </c>
      <c r="L148" s="844"/>
      <c r="M148" s="1335"/>
      <c r="N148" s="844"/>
      <c r="O148" s="1335"/>
      <c r="P148" s="844"/>
      <c r="Q148" s="1335">
        <f>E148*G148*I148*K148</f>
        <v>0.70000000000000007</v>
      </c>
      <c r="R148" s="1339"/>
      <c r="S148" s="848"/>
    </row>
    <row r="149" spans="1:19" ht="15.75">
      <c r="A149" s="1332"/>
      <c r="B149" s="1333"/>
      <c r="C149" s="841" t="s">
        <v>1103</v>
      </c>
      <c r="D149" s="842"/>
      <c r="E149" s="1334"/>
      <c r="F149" s="844"/>
      <c r="G149" s="1335"/>
      <c r="H149" s="844"/>
      <c r="I149" s="1335"/>
      <c r="J149" s="844"/>
      <c r="K149" s="1335"/>
      <c r="L149" s="844"/>
      <c r="M149" s="1335"/>
      <c r="N149" s="844"/>
      <c r="O149" s="1335"/>
      <c r="P149" s="844"/>
      <c r="Q149" s="1335"/>
      <c r="R149" s="1339"/>
      <c r="S149" s="848"/>
    </row>
    <row r="150" spans="1:19" ht="15.75">
      <c r="A150" s="1332"/>
      <c r="B150" s="1333"/>
      <c r="C150" s="841"/>
      <c r="D150" s="842"/>
      <c r="E150" s="1334">
        <v>13.55</v>
      </c>
      <c r="F150" s="844"/>
      <c r="G150" s="1335">
        <v>1.1499999999999999</v>
      </c>
      <c r="H150" s="844"/>
      <c r="I150" s="1335">
        <v>0.05</v>
      </c>
      <c r="J150" s="844"/>
      <c r="K150" s="1335">
        <v>1</v>
      </c>
      <c r="L150" s="844"/>
      <c r="M150" s="1335"/>
      <c r="N150" s="844"/>
      <c r="O150" s="1335"/>
      <c r="P150" s="844"/>
      <c r="Q150" s="1335">
        <f>E150*G150*I150*K150</f>
        <v>0.77912500000000007</v>
      </c>
      <c r="R150" s="1339"/>
      <c r="S150" s="848"/>
    </row>
    <row r="151" spans="1:19" ht="15.75">
      <c r="A151" s="1332"/>
      <c r="B151" s="1333"/>
      <c r="C151" s="841"/>
      <c r="D151" s="842"/>
      <c r="E151" s="1334"/>
      <c r="F151" s="844"/>
      <c r="G151" s="1335"/>
      <c r="H151" s="844"/>
      <c r="I151" s="1335"/>
      <c r="J151" s="844"/>
      <c r="K151" s="1335"/>
      <c r="L151" s="844"/>
      <c r="M151" s="1335"/>
      <c r="N151" s="844"/>
      <c r="O151" s="1335"/>
      <c r="P151" s="844"/>
      <c r="Q151" s="1335"/>
      <c r="R151" s="1339"/>
      <c r="S151" s="848"/>
    </row>
    <row r="152" spans="1:19" ht="15.75">
      <c r="A152" s="1332">
        <v>4</v>
      </c>
      <c r="B152" s="1333" t="s">
        <v>1105</v>
      </c>
      <c r="C152" s="884"/>
      <c r="D152" s="842"/>
      <c r="E152" s="1334"/>
      <c r="F152" s="844"/>
      <c r="G152" s="1335"/>
      <c r="H152" s="844"/>
      <c r="I152" s="1335"/>
      <c r="J152" s="844"/>
      <c r="K152" s="1335"/>
      <c r="L152" s="844"/>
      <c r="M152" s="1335"/>
      <c r="N152" s="844"/>
      <c r="O152" s="1335"/>
      <c r="P152" s="844"/>
      <c r="Q152" s="1335">
        <f>SUM(Q154:Q162)</f>
        <v>2.0291250000000001</v>
      </c>
      <c r="R152" s="1337">
        <f>Q152</f>
        <v>2.0291250000000001</v>
      </c>
      <c r="S152" s="848" t="s">
        <v>37</v>
      </c>
    </row>
    <row r="153" spans="1:19" ht="15.75">
      <c r="A153" s="1332"/>
      <c r="B153" s="1333"/>
      <c r="C153" s="841" t="s">
        <v>1099</v>
      </c>
      <c r="D153" s="842"/>
      <c r="E153" s="1334"/>
      <c r="F153" s="844"/>
      <c r="G153" s="1335"/>
      <c r="H153" s="844"/>
      <c r="I153" s="1335"/>
      <c r="J153" s="844"/>
      <c r="K153" s="1335"/>
      <c r="L153" s="844"/>
      <c r="M153" s="1335"/>
      <c r="N153" s="844"/>
      <c r="O153" s="1335"/>
      <c r="P153" s="844"/>
      <c r="Q153" s="1336"/>
      <c r="R153" s="1338"/>
      <c r="S153" s="848"/>
    </row>
    <row r="154" spans="1:19" ht="15.75">
      <c r="A154" s="1332"/>
      <c r="B154" s="1333"/>
      <c r="C154" s="841"/>
      <c r="D154" s="842"/>
      <c r="E154" s="1334">
        <v>5</v>
      </c>
      <c r="F154" s="844"/>
      <c r="G154" s="1335">
        <v>0.3</v>
      </c>
      <c r="H154" s="844"/>
      <c r="I154" s="1335">
        <v>0.05</v>
      </c>
      <c r="J154" s="844"/>
      <c r="K154" s="1335">
        <v>1</v>
      </c>
      <c r="L154" s="844"/>
      <c r="M154" s="1335"/>
      <c r="N154" s="844"/>
      <c r="O154" s="1335"/>
      <c r="P154" s="844"/>
      <c r="Q154" s="1335">
        <f>E154*G154*I154*K154</f>
        <v>7.5000000000000011E-2</v>
      </c>
      <c r="R154" s="1339"/>
      <c r="S154" s="848"/>
    </row>
    <row r="155" spans="1:19" ht="15.75">
      <c r="A155" s="1332"/>
      <c r="B155" s="1333"/>
      <c r="C155" s="841" t="s">
        <v>1100</v>
      </c>
      <c r="D155" s="842"/>
      <c r="E155" s="1334"/>
      <c r="F155" s="844"/>
      <c r="G155" s="1335"/>
      <c r="H155" s="844"/>
      <c r="I155" s="1335"/>
      <c r="J155" s="844"/>
      <c r="K155" s="1335"/>
      <c r="L155" s="844"/>
      <c r="M155" s="1335"/>
      <c r="N155" s="844"/>
      <c r="O155" s="1335"/>
      <c r="P155" s="844"/>
      <c r="Q155" s="1335"/>
      <c r="R155" s="1339"/>
      <c r="S155" s="848"/>
    </row>
    <row r="156" spans="1:19" ht="15.75">
      <c r="A156" s="1332"/>
      <c r="B156" s="1333"/>
      <c r="C156" s="841"/>
      <c r="D156" s="842"/>
      <c r="E156" s="1334">
        <v>5</v>
      </c>
      <c r="F156" s="844"/>
      <c r="G156" s="1335">
        <v>0.4</v>
      </c>
      <c r="H156" s="844"/>
      <c r="I156" s="1335">
        <v>0.05</v>
      </c>
      <c r="J156" s="844"/>
      <c r="K156" s="1335">
        <v>1</v>
      </c>
      <c r="L156" s="844"/>
      <c r="M156" s="1335"/>
      <c r="N156" s="844"/>
      <c r="O156" s="1335"/>
      <c r="P156" s="844"/>
      <c r="Q156" s="1335">
        <f>E156*G156*I156*K156</f>
        <v>0.1</v>
      </c>
      <c r="R156" s="1339"/>
      <c r="S156" s="848"/>
    </row>
    <row r="157" spans="1:19" ht="15.75">
      <c r="A157" s="1332"/>
      <c r="B157" s="1333"/>
      <c r="C157" s="841" t="s">
        <v>1101</v>
      </c>
      <c r="D157" s="842"/>
      <c r="E157" s="1334"/>
      <c r="F157" s="844"/>
      <c r="G157" s="1335"/>
      <c r="H157" s="844"/>
      <c r="I157" s="1335"/>
      <c r="J157" s="844"/>
      <c r="K157" s="1335"/>
      <c r="L157" s="844"/>
      <c r="M157" s="1335"/>
      <c r="N157" s="844"/>
      <c r="O157" s="1335"/>
      <c r="P157" s="844"/>
      <c r="Q157" s="1335"/>
      <c r="R157" s="1339"/>
      <c r="S157" s="848"/>
    </row>
    <row r="158" spans="1:19" ht="15.75">
      <c r="A158" s="1332"/>
      <c r="B158" s="1333"/>
      <c r="C158" s="841"/>
      <c r="D158" s="842"/>
      <c r="E158" s="1334">
        <v>10</v>
      </c>
      <c r="F158" s="844"/>
      <c r="G158" s="1335">
        <v>0.75</v>
      </c>
      <c r="H158" s="844"/>
      <c r="I158" s="1335">
        <v>0.05</v>
      </c>
      <c r="J158" s="844"/>
      <c r="K158" s="1335">
        <v>1</v>
      </c>
      <c r="L158" s="844"/>
      <c r="M158" s="1335"/>
      <c r="N158" s="844"/>
      <c r="O158" s="1335"/>
      <c r="P158" s="844"/>
      <c r="Q158" s="1335">
        <f>E158*G158*I158*K158</f>
        <v>0.375</v>
      </c>
      <c r="R158" s="1339"/>
      <c r="S158" s="848"/>
    </row>
    <row r="159" spans="1:19" ht="15.75">
      <c r="A159" s="1332"/>
      <c r="B159" s="1333"/>
      <c r="C159" s="841" t="s">
        <v>1102</v>
      </c>
      <c r="D159" s="842"/>
      <c r="E159" s="1334"/>
      <c r="F159" s="844"/>
      <c r="G159" s="1335"/>
      <c r="H159" s="844"/>
      <c r="I159" s="1335"/>
      <c r="J159" s="844"/>
      <c r="K159" s="1335"/>
      <c r="L159" s="844"/>
      <c r="M159" s="1335"/>
      <c r="N159" s="844"/>
      <c r="O159" s="1335"/>
      <c r="P159" s="844"/>
      <c r="Q159" s="1335"/>
      <c r="R159" s="1339"/>
      <c r="S159" s="848"/>
    </row>
    <row r="160" spans="1:19" ht="15.75">
      <c r="A160" s="1332"/>
      <c r="B160" s="1333"/>
      <c r="C160" s="841"/>
      <c r="D160" s="842"/>
      <c r="E160" s="1334">
        <v>14</v>
      </c>
      <c r="F160" s="844"/>
      <c r="G160" s="1335">
        <v>1</v>
      </c>
      <c r="H160" s="844"/>
      <c r="I160" s="1335">
        <v>0.05</v>
      </c>
      <c r="J160" s="844"/>
      <c r="K160" s="1335">
        <v>1</v>
      </c>
      <c r="L160" s="844"/>
      <c r="M160" s="1335"/>
      <c r="N160" s="844"/>
      <c r="O160" s="1335"/>
      <c r="P160" s="844"/>
      <c r="Q160" s="1335">
        <f>E160*G160*I160*K160</f>
        <v>0.70000000000000007</v>
      </c>
      <c r="R160" s="1339"/>
      <c r="S160" s="848"/>
    </row>
    <row r="161" spans="1:19" ht="15.75">
      <c r="A161" s="1332"/>
      <c r="B161" s="1333"/>
      <c r="C161" s="841" t="s">
        <v>1103</v>
      </c>
      <c r="D161" s="842"/>
      <c r="E161" s="1334"/>
      <c r="F161" s="844"/>
      <c r="G161" s="1335"/>
      <c r="H161" s="844"/>
      <c r="I161" s="1335"/>
      <c r="J161" s="844"/>
      <c r="K161" s="1335"/>
      <c r="L161" s="844"/>
      <c r="M161" s="1335"/>
      <c r="N161" s="844"/>
      <c r="O161" s="1335"/>
      <c r="P161" s="844"/>
      <c r="Q161" s="1335"/>
      <c r="R161" s="1339"/>
      <c r="S161" s="848"/>
    </row>
    <row r="162" spans="1:19" ht="15.75">
      <c r="A162" s="1332"/>
      <c r="B162" s="1333"/>
      <c r="C162" s="841"/>
      <c r="D162" s="842"/>
      <c r="E162" s="1334">
        <v>13.55</v>
      </c>
      <c r="F162" s="844"/>
      <c r="G162" s="1335">
        <v>1.1499999999999999</v>
      </c>
      <c r="H162" s="844"/>
      <c r="I162" s="1335">
        <v>0.05</v>
      </c>
      <c r="J162" s="844"/>
      <c r="K162" s="1335">
        <v>1</v>
      </c>
      <c r="L162" s="844"/>
      <c r="M162" s="1335"/>
      <c r="N162" s="844"/>
      <c r="O162" s="1335"/>
      <c r="P162" s="844"/>
      <c r="Q162" s="1335">
        <f>E162*G162*I162*K162</f>
        <v>0.77912500000000007</v>
      </c>
      <c r="R162" s="1339"/>
      <c r="S162" s="848"/>
    </row>
    <row r="163" spans="1:19" ht="15.75">
      <c r="A163" s="1332"/>
      <c r="B163" s="1333"/>
      <c r="C163" s="841"/>
      <c r="D163" s="842"/>
      <c r="E163" s="1334"/>
      <c r="F163" s="844"/>
      <c r="G163" s="1335"/>
      <c r="H163" s="844"/>
      <c r="I163" s="1335"/>
      <c r="J163" s="844"/>
      <c r="K163" s="1335"/>
      <c r="L163" s="844"/>
      <c r="M163" s="1335"/>
      <c r="N163" s="844"/>
      <c r="O163" s="1335"/>
      <c r="P163" s="844"/>
      <c r="Q163" s="1335"/>
      <c r="R163" s="1339"/>
      <c r="S163" s="848"/>
    </row>
    <row r="164" spans="1:19" ht="15.75">
      <c r="A164" s="1332">
        <v>5</v>
      </c>
      <c r="B164" s="1333" t="s">
        <v>1096</v>
      </c>
      <c r="C164" s="884"/>
      <c r="D164" s="842"/>
      <c r="E164" s="1334"/>
      <c r="F164" s="844"/>
      <c r="G164" s="1335"/>
      <c r="H164" s="844"/>
      <c r="I164" s="1335"/>
      <c r="J164" s="844"/>
      <c r="K164" s="1335"/>
      <c r="L164" s="844"/>
      <c r="M164" s="1335"/>
      <c r="N164" s="844"/>
      <c r="O164" s="1335"/>
      <c r="P164" s="844"/>
      <c r="Q164" s="1335">
        <f>SUM(Q166:Q174)</f>
        <v>8.1165000000000003</v>
      </c>
      <c r="R164" s="1337">
        <f>Q164</f>
        <v>8.1165000000000003</v>
      </c>
      <c r="S164" s="848" t="s">
        <v>37</v>
      </c>
    </row>
    <row r="165" spans="1:19" ht="15.75">
      <c r="A165" s="1332"/>
      <c r="B165" s="1333"/>
      <c r="C165" s="841" t="s">
        <v>1099</v>
      </c>
      <c r="D165" s="842"/>
      <c r="E165" s="1334"/>
      <c r="F165" s="844"/>
      <c r="G165" s="1335"/>
      <c r="H165" s="844"/>
      <c r="I165" s="1335"/>
      <c r="J165" s="844"/>
      <c r="K165" s="1335"/>
      <c r="L165" s="844"/>
      <c r="M165" s="1335"/>
      <c r="N165" s="844"/>
      <c r="O165" s="1335"/>
      <c r="P165" s="844"/>
      <c r="Q165" s="1336"/>
      <c r="R165" s="1338"/>
      <c r="S165" s="848"/>
    </row>
    <row r="166" spans="1:19" ht="15.75">
      <c r="A166" s="1332"/>
      <c r="B166" s="1333"/>
      <c r="C166" s="841"/>
      <c r="D166" s="842"/>
      <c r="E166" s="1334">
        <v>5</v>
      </c>
      <c r="F166" s="844"/>
      <c r="G166" s="1335">
        <v>0.3</v>
      </c>
      <c r="H166" s="844"/>
      <c r="I166" s="1335">
        <v>0.2</v>
      </c>
      <c r="J166" s="844"/>
      <c r="K166" s="1335">
        <v>1</v>
      </c>
      <c r="L166" s="844"/>
      <c r="M166" s="1335"/>
      <c r="N166" s="844"/>
      <c r="O166" s="1335"/>
      <c r="P166" s="844"/>
      <c r="Q166" s="1335">
        <f>E166*G166*I166*K166</f>
        <v>0.30000000000000004</v>
      </c>
      <c r="R166" s="1339"/>
      <c r="S166" s="848"/>
    </row>
    <row r="167" spans="1:19" ht="15.75">
      <c r="A167" s="1332"/>
      <c r="B167" s="1333"/>
      <c r="C167" s="841" t="s">
        <v>1100</v>
      </c>
      <c r="D167" s="842"/>
      <c r="E167" s="1334"/>
      <c r="F167" s="844"/>
      <c r="G167" s="1335"/>
      <c r="H167" s="844"/>
      <c r="I167" s="1335"/>
      <c r="J167" s="844"/>
      <c r="K167" s="1335"/>
      <c r="L167" s="844"/>
      <c r="M167" s="1335"/>
      <c r="N167" s="844"/>
      <c r="O167" s="1335"/>
      <c r="P167" s="844"/>
      <c r="Q167" s="1335"/>
      <c r="R167" s="1339"/>
      <c r="S167" s="848"/>
    </row>
    <row r="168" spans="1:19" ht="15.75">
      <c r="A168" s="1332"/>
      <c r="B168" s="1333"/>
      <c r="C168" s="841"/>
      <c r="D168" s="842"/>
      <c r="E168" s="1334">
        <v>5</v>
      </c>
      <c r="F168" s="844"/>
      <c r="G168" s="1335">
        <v>0.4</v>
      </c>
      <c r="H168" s="844"/>
      <c r="I168" s="1335">
        <v>0.2</v>
      </c>
      <c r="J168" s="844"/>
      <c r="K168" s="1335">
        <v>1</v>
      </c>
      <c r="L168" s="844"/>
      <c r="M168" s="1335"/>
      <c r="N168" s="844"/>
      <c r="O168" s="1335"/>
      <c r="P168" s="844"/>
      <c r="Q168" s="1335">
        <f>E168*G168*I168*K168</f>
        <v>0.4</v>
      </c>
      <c r="R168" s="1339"/>
      <c r="S168" s="848"/>
    </row>
    <row r="169" spans="1:19" ht="15.75">
      <c r="A169" s="1332"/>
      <c r="B169" s="1333"/>
      <c r="C169" s="841" t="s">
        <v>1101</v>
      </c>
      <c r="D169" s="842"/>
      <c r="E169" s="1334"/>
      <c r="F169" s="844"/>
      <c r="G169" s="1335"/>
      <c r="H169" s="844"/>
      <c r="I169" s="1335"/>
      <c r="J169" s="844"/>
      <c r="K169" s="1335"/>
      <c r="L169" s="844"/>
      <c r="M169" s="1335"/>
      <c r="N169" s="844"/>
      <c r="O169" s="1335"/>
      <c r="P169" s="844"/>
      <c r="Q169" s="1335"/>
      <c r="R169" s="1339"/>
      <c r="S169" s="848"/>
    </row>
    <row r="170" spans="1:19" ht="15.75">
      <c r="A170" s="1332"/>
      <c r="B170" s="1333"/>
      <c r="C170" s="841"/>
      <c r="D170" s="842"/>
      <c r="E170" s="1334">
        <v>10</v>
      </c>
      <c r="F170" s="844"/>
      <c r="G170" s="1335">
        <v>0.75</v>
      </c>
      <c r="H170" s="844"/>
      <c r="I170" s="1335">
        <v>0.2</v>
      </c>
      <c r="J170" s="844"/>
      <c r="K170" s="1335">
        <v>1</v>
      </c>
      <c r="L170" s="844"/>
      <c r="M170" s="1335"/>
      <c r="N170" s="844"/>
      <c r="O170" s="1335"/>
      <c r="P170" s="844"/>
      <c r="Q170" s="1335">
        <f>E170*G170*I170*K170</f>
        <v>1.5</v>
      </c>
      <c r="R170" s="1339"/>
      <c r="S170" s="848"/>
    </row>
    <row r="171" spans="1:19" ht="15.75">
      <c r="A171" s="1332"/>
      <c r="B171" s="1333"/>
      <c r="C171" s="841" t="s">
        <v>1102</v>
      </c>
      <c r="D171" s="842"/>
      <c r="E171" s="1334"/>
      <c r="F171" s="844"/>
      <c r="G171" s="1335"/>
      <c r="H171" s="844"/>
      <c r="I171" s="1335"/>
      <c r="J171" s="844"/>
      <c r="K171" s="1335"/>
      <c r="L171" s="844"/>
      <c r="M171" s="1335"/>
      <c r="N171" s="844"/>
      <c r="O171" s="1335"/>
      <c r="P171" s="844"/>
      <c r="Q171" s="1335"/>
      <c r="R171" s="1339"/>
      <c r="S171" s="848"/>
    </row>
    <row r="172" spans="1:19" ht="15.75">
      <c r="A172" s="1332"/>
      <c r="B172" s="1333"/>
      <c r="C172" s="841"/>
      <c r="D172" s="842"/>
      <c r="E172" s="1334">
        <v>14</v>
      </c>
      <c r="F172" s="844"/>
      <c r="G172" s="1335">
        <v>1</v>
      </c>
      <c r="H172" s="844"/>
      <c r="I172" s="1335">
        <v>0.2</v>
      </c>
      <c r="J172" s="844"/>
      <c r="K172" s="1335">
        <v>1</v>
      </c>
      <c r="L172" s="844"/>
      <c r="M172" s="1335"/>
      <c r="N172" s="844"/>
      <c r="O172" s="1335"/>
      <c r="P172" s="844"/>
      <c r="Q172" s="1335">
        <f>E172*G172*I172*K172</f>
        <v>2.8000000000000003</v>
      </c>
      <c r="R172" s="1339"/>
      <c r="S172" s="848"/>
    </row>
    <row r="173" spans="1:19" ht="15.75">
      <c r="A173" s="1332"/>
      <c r="B173" s="1333"/>
      <c r="C173" s="841" t="s">
        <v>1103</v>
      </c>
      <c r="D173" s="842"/>
      <c r="E173" s="1334"/>
      <c r="F173" s="844"/>
      <c r="G173" s="1335"/>
      <c r="H173" s="844"/>
      <c r="I173" s="1335"/>
      <c r="J173" s="844"/>
      <c r="K173" s="1335"/>
      <c r="L173" s="844"/>
      <c r="M173" s="1335"/>
      <c r="N173" s="844"/>
      <c r="O173" s="1335"/>
      <c r="P173" s="844"/>
      <c r="Q173" s="1335"/>
      <c r="R173" s="1339"/>
      <c r="S173" s="848"/>
    </row>
    <row r="174" spans="1:19" ht="15.75">
      <c r="A174" s="1332"/>
      <c r="B174" s="1333"/>
      <c r="C174" s="841"/>
      <c r="D174" s="842"/>
      <c r="E174" s="1334">
        <v>13.55</v>
      </c>
      <c r="F174" s="844"/>
      <c r="G174" s="1335">
        <v>1.1499999999999999</v>
      </c>
      <c r="H174" s="844"/>
      <c r="I174" s="1335">
        <v>0.2</v>
      </c>
      <c r="J174" s="844"/>
      <c r="K174" s="1335">
        <v>1</v>
      </c>
      <c r="L174" s="844"/>
      <c r="M174" s="1335"/>
      <c r="N174" s="844"/>
      <c r="O174" s="1335"/>
      <c r="P174" s="844"/>
      <c r="Q174" s="1335">
        <f>E174*G174*I174*K174</f>
        <v>3.1165000000000003</v>
      </c>
      <c r="R174" s="1339"/>
      <c r="S174" s="848"/>
    </row>
    <row r="175" spans="1:19" ht="15.75">
      <c r="A175" s="1332"/>
      <c r="B175" s="1333"/>
      <c r="C175" s="841"/>
      <c r="D175" s="842"/>
      <c r="E175" s="1334"/>
      <c r="F175" s="844"/>
      <c r="G175" s="1335"/>
      <c r="H175" s="844"/>
      <c r="I175" s="1335"/>
      <c r="J175" s="844"/>
      <c r="K175" s="1335"/>
      <c r="L175" s="844"/>
      <c r="M175" s="1335"/>
      <c r="N175" s="844"/>
      <c r="O175" s="1335"/>
      <c r="P175" s="844"/>
      <c r="Q175" s="1335"/>
      <c r="R175" s="1339"/>
      <c r="S175" s="848"/>
    </row>
    <row r="176" spans="1:19" ht="15.75">
      <c r="A176" s="1332">
        <v>6</v>
      </c>
      <c r="B176" s="1333" t="s">
        <v>1097</v>
      </c>
      <c r="C176" s="884"/>
      <c r="D176" s="842"/>
      <c r="E176" s="1334"/>
      <c r="F176" s="844"/>
      <c r="G176" s="1335"/>
      <c r="H176" s="844"/>
      <c r="I176" s="1335"/>
      <c r="J176" s="844"/>
      <c r="K176" s="1335"/>
      <c r="L176" s="844"/>
      <c r="M176" s="1335"/>
      <c r="N176" s="844"/>
      <c r="O176" s="1335"/>
      <c r="P176" s="844"/>
      <c r="Q176" s="1335">
        <f>SUM(Q178:Q186)</f>
        <v>121.97393750000001</v>
      </c>
      <c r="R176" s="1337">
        <f>Q176</f>
        <v>121.97393750000001</v>
      </c>
      <c r="S176" s="848" t="s">
        <v>37</v>
      </c>
    </row>
    <row r="177" spans="1:19" ht="15.75">
      <c r="A177" s="1332"/>
      <c r="B177" s="1333"/>
      <c r="C177" s="841" t="s">
        <v>1099</v>
      </c>
      <c r="D177" s="842"/>
      <c r="E177" s="1334"/>
      <c r="F177" s="844"/>
      <c r="G177" s="1335"/>
      <c r="H177" s="844"/>
      <c r="I177" s="1335"/>
      <c r="J177" s="844"/>
      <c r="K177" s="1335"/>
      <c r="L177" s="844"/>
      <c r="M177" s="1335"/>
      <c r="N177" s="844"/>
      <c r="O177" s="1335"/>
      <c r="P177" s="844"/>
      <c r="Q177" s="1336"/>
      <c r="R177" s="1338"/>
      <c r="S177" s="848"/>
    </row>
    <row r="178" spans="1:19" ht="15.75">
      <c r="A178" s="1332"/>
      <c r="B178" s="1333"/>
      <c r="C178" s="841"/>
      <c r="D178" s="842"/>
      <c r="E178" s="1334">
        <v>5</v>
      </c>
      <c r="F178" s="844"/>
      <c r="G178" s="1335">
        <v>0.3</v>
      </c>
      <c r="H178" s="844"/>
      <c r="I178" s="1335">
        <v>1.46</v>
      </c>
      <c r="J178" s="844"/>
      <c r="K178" s="1335">
        <v>1</v>
      </c>
      <c r="L178" s="844"/>
      <c r="M178" s="1335"/>
      <c r="N178" s="844"/>
      <c r="O178" s="1335"/>
      <c r="P178" s="844"/>
      <c r="Q178" s="1335">
        <f>E178*G178*I178*K178</f>
        <v>2.19</v>
      </c>
      <c r="R178" s="1339"/>
      <c r="S178" s="848"/>
    </row>
    <row r="179" spans="1:19" ht="15.75">
      <c r="A179" s="1332"/>
      <c r="B179" s="1333"/>
      <c r="C179" s="841" t="s">
        <v>1100</v>
      </c>
      <c r="D179" s="842"/>
      <c r="E179" s="1334"/>
      <c r="F179" s="844"/>
      <c r="G179" s="1335"/>
      <c r="H179" s="844"/>
      <c r="I179" s="1335"/>
      <c r="J179" s="844"/>
      <c r="K179" s="1335"/>
      <c r="L179" s="844"/>
      <c r="M179" s="1335"/>
      <c r="N179" s="844"/>
      <c r="O179" s="1335"/>
      <c r="P179" s="844"/>
      <c r="Q179" s="1335"/>
      <c r="R179" s="1339"/>
      <c r="S179" s="848"/>
    </row>
    <row r="180" spans="1:19" ht="15.75">
      <c r="A180" s="1332"/>
      <c r="B180" s="1333"/>
      <c r="C180" s="841"/>
      <c r="D180" s="842"/>
      <c r="E180" s="1334">
        <v>5</v>
      </c>
      <c r="F180" s="844"/>
      <c r="G180" s="1335">
        <f>(0.3+0.4)/2</f>
        <v>0.35</v>
      </c>
      <c r="H180" s="844"/>
      <c r="I180" s="1335">
        <v>2.58</v>
      </c>
      <c r="J180" s="844"/>
      <c r="K180" s="1335">
        <v>1</v>
      </c>
      <c r="L180" s="844"/>
      <c r="M180" s="1335"/>
      <c r="N180" s="844"/>
      <c r="O180" s="1335"/>
      <c r="P180" s="844"/>
      <c r="Q180" s="1335">
        <f>E180*G180*I180*K180</f>
        <v>4.5150000000000006</v>
      </c>
      <c r="R180" s="1339"/>
      <c r="S180" s="848"/>
    </row>
    <row r="181" spans="1:19" ht="15.75">
      <c r="A181" s="1332"/>
      <c r="B181" s="1333"/>
      <c r="C181" s="841" t="s">
        <v>1101</v>
      </c>
      <c r="D181" s="842"/>
      <c r="E181" s="1334"/>
      <c r="F181" s="844"/>
      <c r="G181" s="1335"/>
      <c r="H181" s="844"/>
      <c r="I181" s="1335"/>
      <c r="J181" s="844"/>
      <c r="K181" s="1335"/>
      <c r="L181" s="844"/>
      <c r="M181" s="1335"/>
      <c r="N181" s="844"/>
      <c r="O181" s="1335"/>
      <c r="P181" s="844"/>
      <c r="Q181" s="1335"/>
      <c r="R181" s="1339"/>
      <c r="S181" s="848"/>
    </row>
    <row r="182" spans="1:19" ht="15.75">
      <c r="A182" s="1332"/>
      <c r="B182" s="1333"/>
      <c r="C182" s="841"/>
      <c r="D182" s="842"/>
      <c r="E182" s="1334">
        <v>10</v>
      </c>
      <c r="F182" s="844"/>
      <c r="G182" s="1335">
        <f>(0.3+0.75)/2</f>
        <v>0.52500000000000002</v>
      </c>
      <c r="H182" s="844"/>
      <c r="I182" s="1335">
        <f>2.64+0.85</f>
        <v>3.49</v>
      </c>
      <c r="J182" s="844"/>
      <c r="K182" s="1335">
        <v>1</v>
      </c>
      <c r="L182" s="844"/>
      <c r="M182" s="1335"/>
      <c r="N182" s="844"/>
      <c r="O182" s="1335"/>
      <c r="P182" s="844"/>
      <c r="Q182" s="1335">
        <f>E182*G182*I182*K182</f>
        <v>18.322500000000002</v>
      </c>
      <c r="R182" s="1339"/>
      <c r="S182" s="848"/>
    </row>
    <row r="183" spans="1:19" ht="15.75">
      <c r="A183" s="1332"/>
      <c r="B183" s="1333"/>
      <c r="C183" s="841" t="s">
        <v>1102</v>
      </c>
      <c r="D183" s="842"/>
      <c r="E183" s="1334"/>
      <c r="F183" s="844"/>
      <c r="G183" s="1335"/>
      <c r="H183" s="844"/>
      <c r="I183" s="1335"/>
      <c r="J183" s="844"/>
      <c r="K183" s="1335"/>
      <c r="L183" s="844"/>
      <c r="M183" s="1335"/>
      <c r="N183" s="844"/>
      <c r="O183" s="1335"/>
      <c r="P183" s="844"/>
      <c r="Q183" s="1335"/>
      <c r="R183" s="1339"/>
      <c r="S183" s="848"/>
    </row>
    <row r="184" spans="1:19" ht="15.75">
      <c r="A184" s="1332"/>
      <c r="B184" s="1333"/>
      <c r="C184" s="841"/>
      <c r="D184" s="842"/>
      <c r="E184" s="1334">
        <v>14</v>
      </c>
      <c r="F184" s="844"/>
      <c r="G184" s="1335">
        <f>(0.3+1)/2</f>
        <v>0.65</v>
      </c>
      <c r="H184" s="844"/>
      <c r="I184" s="1335">
        <f>3.67+1.1</f>
        <v>4.7699999999999996</v>
      </c>
      <c r="J184" s="844"/>
      <c r="K184" s="1335">
        <v>1</v>
      </c>
      <c r="L184" s="844"/>
      <c r="M184" s="1335"/>
      <c r="N184" s="844"/>
      <c r="O184" s="1335"/>
      <c r="P184" s="844"/>
      <c r="Q184" s="1335">
        <f>E184*G184*I184*K184</f>
        <v>43.406999999999996</v>
      </c>
      <c r="R184" s="1339"/>
      <c r="S184" s="848"/>
    </row>
    <row r="185" spans="1:19" ht="15.75">
      <c r="A185" s="1332"/>
      <c r="B185" s="1333"/>
      <c r="C185" s="841" t="s">
        <v>1103</v>
      </c>
      <c r="D185" s="842"/>
      <c r="E185" s="1334"/>
      <c r="F185" s="844"/>
      <c r="G185" s="1335"/>
      <c r="H185" s="844"/>
      <c r="I185" s="1335"/>
      <c r="J185" s="844"/>
      <c r="K185" s="1335"/>
      <c r="L185" s="844"/>
      <c r="M185" s="1335"/>
      <c r="N185" s="844"/>
      <c r="O185" s="1335"/>
      <c r="P185" s="844"/>
      <c r="Q185" s="1335"/>
      <c r="R185" s="1339"/>
      <c r="S185" s="848"/>
    </row>
    <row r="186" spans="1:19" ht="15.75">
      <c r="A186" s="1332"/>
      <c r="B186" s="1333"/>
      <c r="C186" s="841"/>
      <c r="D186" s="842"/>
      <c r="E186" s="1334">
        <v>13.55</v>
      </c>
      <c r="F186" s="844"/>
      <c r="G186" s="1335">
        <f>(1.15+0.3)/2</f>
        <v>0.72499999999999998</v>
      </c>
      <c r="H186" s="844"/>
      <c r="I186" s="1335">
        <f>4.2+1.25</f>
        <v>5.45</v>
      </c>
      <c r="J186" s="844"/>
      <c r="K186" s="1335">
        <v>1</v>
      </c>
      <c r="L186" s="844"/>
      <c r="M186" s="1335"/>
      <c r="N186" s="844"/>
      <c r="O186" s="1335"/>
      <c r="P186" s="844"/>
      <c r="Q186" s="1335">
        <f>E186*G186*I186*K186</f>
        <v>53.539437500000005</v>
      </c>
      <c r="R186" s="1339"/>
      <c r="S186" s="848"/>
    </row>
    <row r="187" spans="1:19" ht="15.75">
      <c r="A187" s="1332"/>
      <c r="B187" s="1333"/>
      <c r="C187" s="841"/>
      <c r="D187" s="842"/>
      <c r="E187" s="1334"/>
      <c r="F187" s="844"/>
      <c r="G187" s="1335"/>
      <c r="H187" s="844"/>
      <c r="I187" s="1335"/>
      <c r="J187" s="844"/>
      <c r="K187" s="1335"/>
      <c r="L187" s="844"/>
      <c r="M187" s="1335"/>
      <c r="N187" s="844"/>
      <c r="O187" s="1335"/>
      <c r="P187" s="844"/>
      <c r="Q187" s="1335"/>
      <c r="R187" s="1339"/>
      <c r="S187" s="848"/>
    </row>
    <row r="188" spans="1:19" ht="16.5" thickBot="1">
      <c r="A188" s="1351"/>
      <c r="B188" s="1352"/>
      <c r="C188" s="1353"/>
      <c r="D188" s="1354"/>
      <c r="E188" s="1355"/>
      <c r="F188" s="1354"/>
      <c r="G188" s="1355"/>
      <c r="H188" s="1354"/>
      <c r="I188" s="1355"/>
      <c r="J188" s="1354"/>
      <c r="K188" s="1355"/>
      <c r="L188" s="1354"/>
      <c r="M188" s="1355"/>
      <c r="N188" s="1354"/>
      <c r="O188" s="1355"/>
      <c r="P188" s="1354"/>
      <c r="Q188" s="1355"/>
      <c r="R188" s="1356"/>
      <c r="S188" s="1357"/>
    </row>
  </sheetData>
  <mergeCells count="5">
    <mergeCell ref="E73:G73"/>
    <mergeCell ref="A1:S1"/>
    <mergeCell ref="B3:C4"/>
    <mergeCell ref="D3:Q3"/>
    <mergeCell ref="R3:S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429"/>
  <sheetViews>
    <sheetView view="pageBreakPreview" topLeftCell="A415" zoomScale="70" zoomScaleNormal="55" zoomScaleSheetLayoutView="70" workbookViewId="0">
      <selection activeCell="F427" sqref="F427"/>
    </sheetView>
  </sheetViews>
  <sheetFormatPr defaultColWidth="9.28515625" defaultRowHeight="15"/>
  <cols>
    <col min="1" max="1" width="2.28515625" style="96" customWidth="1"/>
    <col min="2" max="2" width="13.28515625" style="96" customWidth="1"/>
    <col min="3" max="3" width="9" style="96" customWidth="1"/>
    <col min="4" max="4" width="1.28515625" style="96" hidden="1" customWidth="1"/>
    <col min="5" max="5" width="117.42578125" style="96" customWidth="1"/>
    <col min="6" max="6" width="15.28515625" style="96" customWidth="1"/>
    <col min="7" max="7" width="7.28515625" style="133" bestFit="1" customWidth="1"/>
    <col min="8" max="8" width="20.7109375" style="96" customWidth="1"/>
    <col min="9" max="9" width="28" style="96" bestFit="1" customWidth="1"/>
    <col min="10" max="10" width="31.28515625" style="648" hidden="1" customWidth="1"/>
    <col min="11" max="11" width="32.140625" style="96" hidden="1" customWidth="1"/>
    <col min="12" max="15" width="9.28515625" style="96"/>
    <col min="16" max="16" width="38.5703125" style="96" customWidth="1"/>
    <col min="17" max="16384" width="9.28515625" style="96"/>
  </cols>
  <sheetData>
    <row r="1" spans="2:11" ht="15.75" thickBot="1"/>
    <row r="2" spans="2:11" s="1" customFormat="1" ht="29.25" customHeight="1">
      <c r="B2" s="2393" t="s">
        <v>2031</v>
      </c>
      <c r="C2" s="2394"/>
      <c r="D2" s="2394"/>
      <c r="E2" s="2394"/>
      <c r="F2" s="2394"/>
      <c r="G2" s="2394"/>
      <c r="H2" s="2394"/>
      <c r="I2" s="2395"/>
      <c r="J2" s="649"/>
    </row>
    <row r="3" spans="2:11" s="1" customFormat="1" ht="15.75">
      <c r="B3" s="19"/>
      <c r="C3" s="20"/>
      <c r="D3" s="20"/>
      <c r="E3" s="20"/>
      <c r="F3" s="21"/>
      <c r="G3" s="22"/>
      <c r="H3" s="498"/>
      <c r="I3" s="499"/>
      <c r="J3" s="649"/>
    </row>
    <row r="4" spans="2:11" s="1" customFormat="1" ht="15.75">
      <c r="B4" s="116" t="s">
        <v>0</v>
      </c>
      <c r="C4" s="118"/>
      <c r="D4" s="118"/>
      <c r="E4" s="118" t="s">
        <v>2030</v>
      </c>
      <c r="F4" s="106"/>
      <c r="G4" s="134"/>
      <c r="H4" s="106"/>
      <c r="I4" s="107"/>
      <c r="J4" s="649"/>
    </row>
    <row r="5" spans="2:11" s="1" customFormat="1" ht="15.75">
      <c r="B5" s="116" t="s">
        <v>78</v>
      </c>
      <c r="C5" s="117"/>
      <c r="D5" s="117"/>
      <c r="E5" s="118" t="s">
        <v>1442</v>
      </c>
      <c r="F5" s="23"/>
      <c r="G5" s="18"/>
      <c r="H5" s="500"/>
      <c r="I5" s="501"/>
      <c r="J5" s="649"/>
    </row>
    <row r="6" spans="2:11" s="1" customFormat="1" ht="15.75">
      <c r="B6" s="116" t="s">
        <v>79</v>
      </c>
      <c r="C6" s="33"/>
      <c r="D6" s="33"/>
      <c r="E6" s="118" t="s">
        <v>1214</v>
      </c>
      <c r="F6" s="23"/>
      <c r="G6" s="18"/>
      <c r="H6" s="502"/>
      <c r="I6" s="501"/>
      <c r="J6" s="649"/>
    </row>
    <row r="7" spans="2:11" s="28" customFormat="1" ht="15.75" thickBot="1">
      <c r="B7" s="24"/>
      <c r="C7" s="25"/>
      <c r="D7" s="25"/>
      <c r="E7" s="25"/>
      <c r="F7" s="26"/>
      <c r="G7" s="27"/>
      <c r="H7" s="503"/>
      <c r="I7" s="504"/>
      <c r="J7" s="650"/>
    </row>
    <row r="8" spans="2:11" s="179" customFormat="1" ht="19.5" customHeight="1">
      <c r="B8" s="2396" t="s">
        <v>8</v>
      </c>
      <c r="C8" s="2398" t="s">
        <v>9</v>
      </c>
      <c r="D8" s="2399"/>
      <c r="E8" s="2400"/>
      <c r="F8" s="2404" t="s">
        <v>2</v>
      </c>
      <c r="G8" s="2405"/>
      <c r="H8" s="505" t="s">
        <v>10</v>
      </c>
      <c r="I8" s="506" t="s">
        <v>11</v>
      </c>
      <c r="J8" s="793" t="s">
        <v>504</v>
      </c>
      <c r="K8" s="639" t="s">
        <v>505</v>
      </c>
    </row>
    <row r="9" spans="2:11" s="179" customFormat="1" ht="22.5" customHeight="1">
      <c r="B9" s="2397"/>
      <c r="C9" s="2401"/>
      <c r="D9" s="2402"/>
      <c r="E9" s="2403"/>
      <c r="F9" s="2406"/>
      <c r="G9" s="2407"/>
      <c r="H9" s="507" t="s">
        <v>12</v>
      </c>
      <c r="I9" s="508" t="s">
        <v>13</v>
      </c>
      <c r="J9" s="794" t="s">
        <v>503</v>
      </c>
      <c r="K9" s="645" t="s">
        <v>12</v>
      </c>
    </row>
    <row r="10" spans="2:11" s="1" customFormat="1" ht="15" customHeight="1">
      <c r="B10" s="509"/>
      <c r="C10" s="510"/>
      <c r="D10" s="2137"/>
      <c r="E10" s="511"/>
      <c r="F10" s="512"/>
      <c r="G10" s="513"/>
      <c r="H10" s="514"/>
      <c r="I10" s="515"/>
      <c r="J10" s="795"/>
      <c r="K10" s="644"/>
    </row>
    <row r="11" spans="2:11" ht="15.75">
      <c r="B11" s="516"/>
      <c r="C11" s="797" t="s">
        <v>421</v>
      </c>
      <c r="D11" s="2138"/>
      <c r="E11" s="517"/>
      <c r="F11" s="798"/>
      <c r="G11" s="799"/>
      <c r="H11" s="800"/>
      <c r="I11" s="518"/>
      <c r="J11" s="647"/>
      <c r="K11" s="640"/>
    </row>
    <row r="12" spans="2:11" ht="15.75">
      <c r="B12" s="31" t="s">
        <v>4</v>
      </c>
      <c r="C12" s="519" t="s">
        <v>118</v>
      </c>
      <c r="D12" s="2139"/>
      <c r="E12" s="520"/>
      <c r="F12" s="788"/>
      <c r="G12" s="789"/>
      <c r="H12" s="790"/>
      <c r="I12" s="521"/>
      <c r="J12" s="647"/>
      <c r="K12" s="640"/>
    </row>
    <row r="13" spans="2:11" ht="15.75">
      <c r="B13" s="32">
        <v>1</v>
      </c>
      <c r="C13" s="520" t="s">
        <v>358</v>
      </c>
      <c r="D13" s="2140"/>
      <c r="E13" s="519"/>
      <c r="F13" s="788">
        <v>1</v>
      </c>
      <c r="G13" s="789" t="s">
        <v>6</v>
      </c>
      <c r="H13" s="788"/>
      <c r="I13" s="521"/>
      <c r="J13" s="647" t="e">
        <f>'REKAP ANALISA '!#REF!</f>
        <v>#REF!</v>
      </c>
      <c r="K13" s="646" t="e">
        <f>J13*I13</f>
        <v>#REF!</v>
      </c>
    </row>
    <row r="14" spans="2:11" ht="15.75">
      <c r="B14" s="32">
        <v>2</v>
      </c>
      <c r="C14" s="520" t="s">
        <v>661</v>
      </c>
      <c r="D14" s="2140"/>
      <c r="E14" s="519"/>
      <c r="F14" s="788">
        <v>2.93</v>
      </c>
      <c r="G14" s="789" t="s">
        <v>37</v>
      </c>
      <c r="H14" s="788"/>
      <c r="I14" s="521"/>
      <c r="J14" s="647"/>
      <c r="K14" s="646"/>
    </row>
    <row r="15" spans="2:11" ht="15.75">
      <c r="B15" s="32">
        <v>3</v>
      </c>
      <c r="C15" s="520" t="s">
        <v>663</v>
      </c>
      <c r="D15" s="2140"/>
      <c r="E15" s="519"/>
      <c r="F15" s="788">
        <v>43.65</v>
      </c>
      <c r="G15" s="789" t="s">
        <v>3</v>
      </c>
      <c r="H15" s="788"/>
      <c r="I15" s="521"/>
      <c r="J15" s="647"/>
      <c r="K15" s="646"/>
    </row>
    <row r="16" spans="2:11" ht="15.75">
      <c r="B16" s="32">
        <v>4</v>
      </c>
      <c r="C16" s="520" t="s">
        <v>662</v>
      </c>
      <c r="D16" s="2140"/>
      <c r="E16" s="519"/>
      <c r="F16" s="788">
        <v>0.96</v>
      </c>
      <c r="G16" s="789" t="s">
        <v>3</v>
      </c>
      <c r="H16" s="788"/>
      <c r="I16" s="521"/>
      <c r="J16" s="647"/>
      <c r="K16" s="646"/>
    </row>
    <row r="17" spans="2:11" ht="15.75">
      <c r="B17" s="32">
        <v>5</v>
      </c>
      <c r="C17" s="520" t="s">
        <v>664</v>
      </c>
      <c r="D17" s="2140"/>
      <c r="E17" s="519"/>
      <c r="F17" s="788">
        <v>84.81</v>
      </c>
      <c r="G17" s="789" t="s">
        <v>3</v>
      </c>
      <c r="H17" s="788"/>
      <c r="I17" s="521"/>
      <c r="J17" s="647"/>
      <c r="K17" s="646"/>
    </row>
    <row r="18" spans="2:11" ht="15.75">
      <c r="B18" s="32">
        <v>6</v>
      </c>
      <c r="C18" s="520" t="s">
        <v>668</v>
      </c>
      <c r="D18" s="2140"/>
      <c r="E18" s="519"/>
      <c r="F18" s="788">
        <v>8.5</v>
      </c>
      <c r="G18" s="789" t="s">
        <v>3</v>
      </c>
      <c r="H18" s="788"/>
      <c r="I18" s="521"/>
      <c r="J18" s="647"/>
      <c r="K18" s="646"/>
    </row>
    <row r="19" spans="2:11" ht="15.75">
      <c r="B19" s="32">
        <v>7</v>
      </c>
      <c r="C19" s="520" t="s">
        <v>675</v>
      </c>
      <c r="D19" s="2140"/>
      <c r="E19" s="519"/>
      <c r="F19" s="788">
        <v>26.85</v>
      </c>
      <c r="G19" s="789" t="s">
        <v>3</v>
      </c>
      <c r="H19" s="788"/>
      <c r="I19" s="521"/>
      <c r="J19" s="647"/>
      <c r="K19" s="646"/>
    </row>
    <row r="20" spans="2:11" ht="15.75">
      <c r="B20" s="32">
        <v>8</v>
      </c>
      <c r="C20" s="520" t="s">
        <v>770</v>
      </c>
      <c r="D20" s="2140"/>
      <c r="E20" s="519"/>
      <c r="F20" s="788">
        <v>6.2</v>
      </c>
      <c r="G20" s="789" t="s">
        <v>3</v>
      </c>
      <c r="H20" s="788"/>
      <c r="I20" s="521"/>
      <c r="J20" s="647"/>
      <c r="K20" s="646"/>
    </row>
    <row r="21" spans="2:11" ht="15.75">
      <c r="B21" s="32">
        <v>9</v>
      </c>
      <c r="C21" s="520" t="s">
        <v>1295</v>
      </c>
      <c r="D21" s="2140"/>
      <c r="E21" s="519"/>
      <c r="F21" s="788">
        <v>42.39</v>
      </c>
      <c r="G21" s="789" t="s">
        <v>37</v>
      </c>
      <c r="H21" s="788"/>
      <c r="I21" s="521"/>
      <c r="J21" s="647"/>
      <c r="K21" s="646"/>
    </row>
    <row r="22" spans="2:11" ht="15.75">
      <c r="B22" s="137"/>
      <c r="C22" s="138"/>
      <c r="D22" s="138"/>
      <c r="E22" s="139"/>
      <c r="F22" s="140"/>
      <c r="G22" s="141"/>
      <c r="H22" s="523"/>
      <c r="I22" s="524"/>
      <c r="J22" s="647"/>
      <c r="K22" s="640"/>
    </row>
    <row r="23" spans="2:11" ht="15.75">
      <c r="B23" s="466"/>
      <c r="C23" s="467"/>
      <c r="D23" s="2141"/>
      <c r="E23" s="467"/>
      <c r="F23" s="468"/>
      <c r="G23" s="469"/>
      <c r="H23" s="525" t="str">
        <f>CONCATENATE("TOTAL " &amp;B12)</f>
        <v>TOTAL A</v>
      </c>
      <c r="I23" s="526">
        <f>SUM(I10:I22)</f>
        <v>0</v>
      </c>
      <c r="J23" s="796"/>
      <c r="K23" s="526" t="e">
        <f>SUM(K10:K22)</f>
        <v>#REF!</v>
      </c>
    </row>
    <row r="24" spans="2:11" ht="15.75">
      <c r="B24" s="153"/>
      <c r="C24" s="147"/>
      <c r="D24" s="147"/>
      <c r="E24" s="150"/>
      <c r="F24" s="146"/>
      <c r="G24" s="144"/>
      <c r="H24" s="527"/>
      <c r="I24" s="528"/>
      <c r="J24" s="647"/>
      <c r="K24" s="640"/>
    </row>
    <row r="25" spans="2:11" ht="15.75">
      <c r="B25" s="31" t="s">
        <v>5</v>
      </c>
      <c r="C25" s="806" t="s">
        <v>415</v>
      </c>
      <c r="D25" s="2142"/>
      <c r="E25" s="519"/>
      <c r="F25" s="788"/>
      <c r="G25" s="789"/>
      <c r="H25" s="790"/>
      <c r="I25" s="521"/>
      <c r="J25" s="647"/>
      <c r="K25" s="640"/>
    </row>
    <row r="26" spans="2:11" ht="15.75">
      <c r="B26" s="32"/>
      <c r="C26" s="520" t="s">
        <v>416</v>
      </c>
      <c r="D26" s="2140"/>
      <c r="E26" s="519"/>
      <c r="F26" s="788"/>
      <c r="G26" s="789"/>
      <c r="H26" s="790"/>
      <c r="I26" s="521"/>
      <c r="J26" s="647"/>
      <c r="K26" s="640"/>
    </row>
    <row r="27" spans="2:11" ht="15.75">
      <c r="B27" s="32">
        <v>1</v>
      </c>
      <c r="C27" s="519" t="s">
        <v>254</v>
      </c>
      <c r="D27" s="2139"/>
      <c r="E27" s="519"/>
      <c r="F27" s="788"/>
      <c r="G27" s="789"/>
      <c r="H27" s="790"/>
      <c r="I27" s="521"/>
      <c r="J27" s="647"/>
      <c r="K27" s="640"/>
    </row>
    <row r="28" spans="2:11">
      <c r="B28" s="32"/>
      <c r="C28" s="529" t="s">
        <v>15</v>
      </c>
      <c r="D28" s="2143"/>
      <c r="E28" s="520" t="s">
        <v>322</v>
      </c>
      <c r="F28" s="788">
        <v>1</v>
      </c>
      <c r="G28" s="789" t="s">
        <v>32</v>
      </c>
      <c r="H28" s="788"/>
      <c r="I28" s="521"/>
      <c r="J28" s="642">
        <v>0.79559999999999997</v>
      </c>
      <c r="K28" s="646">
        <f t="shared" ref="K28:K51" si="0">J28*I28</f>
        <v>0</v>
      </c>
    </row>
    <row r="29" spans="2:11" ht="15.75">
      <c r="B29" s="32">
        <v>2</v>
      </c>
      <c r="C29" s="530" t="s">
        <v>326</v>
      </c>
      <c r="D29" s="2144"/>
      <c r="E29" s="520"/>
      <c r="F29" s="788"/>
      <c r="G29" s="789"/>
      <c r="H29" s="788"/>
      <c r="I29" s="521"/>
      <c r="J29" s="647"/>
      <c r="K29" s="646">
        <f t="shared" si="0"/>
        <v>0</v>
      </c>
    </row>
    <row r="30" spans="2:11">
      <c r="B30" s="32"/>
      <c r="C30" s="529" t="s">
        <v>15</v>
      </c>
      <c r="D30" s="2143"/>
      <c r="E30" s="520" t="s">
        <v>125</v>
      </c>
      <c r="F30" s="788">
        <v>10</v>
      </c>
      <c r="G30" s="789" t="s">
        <v>773</v>
      </c>
      <c r="H30" s="788"/>
      <c r="I30" s="521"/>
      <c r="J30" s="642">
        <v>0</v>
      </c>
      <c r="K30" s="646">
        <f t="shared" si="0"/>
        <v>0</v>
      </c>
    </row>
    <row r="31" spans="2:11">
      <c r="B31" s="32"/>
      <c r="C31" s="529" t="s">
        <v>15</v>
      </c>
      <c r="D31" s="2143"/>
      <c r="E31" s="520" t="s">
        <v>323</v>
      </c>
      <c r="F31" s="788">
        <v>1</v>
      </c>
      <c r="G31" s="789" t="s">
        <v>774</v>
      </c>
      <c r="H31" s="788"/>
      <c r="I31" s="521"/>
      <c r="J31" s="642">
        <v>0.70050000000000001</v>
      </c>
      <c r="K31" s="646">
        <f t="shared" si="0"/>
        <v>0</v>
      </c>
    </row>
    <row r="32" spans="2:11">
      <c r="B32" s="32"/>
      <c r="C32" s="529" t="s">
        <v>15</v>
      </c>
      <c r="D32" s="2143"/>
      <c r="E32" s="520" t="s">
        <v>324</v>
      </c>
      <c r="F32" s="788">
        <v>1</v>
      </c>
      <c r="G32" s="789" t="s">
        <v>774</v>
      </c>
      <c r="H32" s="788"/>
      <c r="I32" s="521"/>
      <c r="J32" s="642">
        <v>0.77359999999999995</v>
      </c>
      <c r="K32" s="646">
        <f t="shared" si="0"/>
        <v>0</v>
      </c>
    </row>
    <row r="33" spans="2:11">
      <c r="B33" s="32"/>
      <c r="C33" s="529" t="s">
        <v>15</v>
      </c>
      <c r="D33" s="2143"/>
      <c r="E33" s="520" t="s">
        <v>128</v>
      </c>
      <c r="F33" s="788">
        <v>1</v>
      </c>
      <c r="G33" s="789" t="s">
        <v>775</v>
      </c>
      <c r="H33" s="788"/>
      <c r="I33" s="521"/>
      <c r="J33" s="642">
        <v>0.66649999999999998</v>
      </c>
      <c r="K33" s="646">
        <f t="shared" si="0"/>
        <v>0</v>
      </c>
    </row>
    <row r="34" spans="2:11" ht="15.75">
      <c r="B34" s="32">
        <v>3</v>
      </c>
      <c r="C34" s="530" t="s">
        <v>130</v>
      </c>
      <c r="D34" s="2144"/>
      <c r="E34" s="520"/>
      <c r="F34" s="788"/>
      <c r="G34" s="789"/>
      <c r="H34" s="788"/>
      <c r="I34" s="521"/>
      <c r="J34" s="647"/>
      <c r="K34" s="646">
        <f t="shared" si="0"/>
        <v>0</v>
      </c>
    </row>
    <row r="35" spans="2:11">
      <c r="B35" s="32"/>
      <c r="C35" s="529" t="s">
        <v>15</v>
      </c>
      <c r="D35" s="2143"/>
      <c r="E35" s="520" t="s">
        <v>131</v>
      </c>
      <c r="F35" s="788">
        <v>10</v>
      </c>
      <c r="G35" s="789" t="s">
        <v>776</v>
      </c>
      <c r="H35" s="788"/>
      <c r="I35" s="521"/>
      <c r="J35" s="642">
        <v>0.71120000000000005</v>
      </c>
      <c r="K35" s="646">
        <f t="shared" si="0"/>
        <v>0</v>
      </c>
    </row>
    <row r="36" spans="2:11">
      <c r="B36" s="32"/>
      <c r="C36" s="529" t="s">
        <v>15</v>
      </c>
      <c r="D36" s="2143"/>
      <c r="E36" s="520" t="s">
        <v>132</v>
      </c>
      <c r="F36" s="788">
        <v>10</v>
      </c>
      <c r="G36" s="789" t="s">
        <v>777</v>
      </c>
      <c r="H36" s="788"/>
      <c r="I36" s="521"/>
      <c r="J36" s="642">
        <v>0.67400000000000004</v>
      </c>
      <c r="K36" s="646">
        <f t="shared" si="0"/>
        <v>0</v>
      </c>
    </row>
    <row r="37" spans="2:11">
      <c r="B37" s="32"/>
      <c r="C37" s="529" t="s">
        <v>15</v>
      </c>
      <c r="D37" s="2143"/>
      <c r="E37" s="520" t="s">
        <v>133</v>
      </c>
      <c r="F37" s="788">
        <v>10</v>
      </c>
      <c r="G37" s="789" t="s">
        <v>777</v>
      </c>
      <c r="H37" s="788"/>
      <c r="I37" s="521"/>
      <c r="J37" s="642">
        <v>0.86950000000000005</v>
      </c>
      <c r="K37" s="646">
        <f t="shared" si="0"/>
        <v>0</v>
      </c>
    </row>
    <row r="38" spans="2:11">
      <c r="B38" s="32"/>
      <c r="C38" s="529" t="s">
        <v>15</v>
      </c>
      <c r="D38" s="2143"/>
      <c r="E38" s="520" t="s">
        <v>134</v>
      </c>
      <c r="F38" s="788">
        <v>10</v>
      </c>
      <c r="G38" s="789" t="s">
        <v>775</v>
      </c>
      <c r="H38" s="788"/>
      <c r="I38" s="521"/>
      <c r="J38" s="642">
        <v>0.72399999999999998</v>
      </c>
      <c r="K38" s="646">
        <f t="shared" si="0"/>
        <v>0</v>
      </c>
    </row>
    <row r="39" spans="2:11" ht="15.75">
      <c r="B39" s="32">
        <v>4</v>
      </c>
      <c r="C39" s="530" t="s">
        <v>135</v>
      </c>
      <c r="D39" s="2144"/>
      <c r="E39" s="520"/>
      <c r="F39" s="788"/>
      <c r="G39" s="789"/>
      <c r="H39" s="788"/>
      <c r="I39" s="521"/>
      <c r="J39" s="647"/>
      <c r="K39" s="646">
        <f t="shared" si="0"/>
        <v>0</v>
      </c>
    </row>
    <row r="40" spans="2:11" ht="16.5" customHeight="1">
      <c r="B40" s="32"/>
      <c r="C40" s="529" t="s">
        <v>15</v>
      </c>
      <c r="D40" s="2143"/>
      <c r="E40" s="520" t="s">
        <v>136</v>
      </c>
      <c r="F40" s="788">
        <v>1</v>
      </c>
      <c r="G40" s="789" t="s">
        <v>32</v>
      </c>
      <c r="H40" s="788"/>
      <c r="I40" s="521"/>
      <c r="J40" s="647">
        <v>0</v>
      </c>
      <c r="K40" s="646">
        <f t="shared" si="0"/>
        <v>0</v>
      </c>
    </row>
    <row r="41" spans="2:11" ht="15.75">
      <c r="B41" s="32">
        <v>5</v>
      </c>
      <c r="C41" s="530" t="s">
        <v>495</v>
      </c>
      <c r="D41" s="2144"/>
      <c r="E41" s="520"/>
      <c r="F41" s="788"/>
      <c r="G41" s="789"/>
      <c r="H41" s="788"/>
      <c r="I41" s="521"/>
      <c r="J41" s="647"/>
      <c r="K41" s="646">
        <f t="shared" si="0"/>
        <v>0</v>
      </c>
    </row>
    <row r="42" spans="2:11">
      <c r="B42" s="32"/>
      <c r="C42" s="529" t="s">
        <v>15</v>
      </c>
      <c r="D42" s="2143"/>
      <c r="E42" s="520" t="s">
        <v>497</v>
      </c>
      <c r="F42" s="788">
        <v>0.25</v>
      </c>
      <c r="G42" s="789" t="s">
        <v>496</v>
      </c>
      <c r="H42" s="788"/>
      <c r="I42" s="521"/>
      <c r="J42" s="647">
        <v>1</v>
      </c>
      <c r="K42" s="646">
        <f t="shared" si="0"/>
        <v>0</v>
      </c>
    </row>
    <row r="43" spans="2:11" ht="15.75">
      <c r="B43" s="32">
        <v>6</v>
      </c>
      <c r="C43" s="530" t="s">
        <v>327</v>
      </c>
      <c r="D43" s="2144"/>
      <c r="E43" s="520"/>
      <c r="F43" s="788"/>
      <c r="G43" s="789"/>
      <c r="H43" s="788"/>
      <c r="I43" s="521"/>
      <c r="J43" s="647"/>
      <c r="K43" s="646">
        <f t="shared" si="0"/>
        <v>0</v>
      </c>
    </row>
    <row r="44" spans="2:11">
      <c r="B44" s="32"/>
      <c r="C44" s="529" t="s">
        <v>15</v>
      </c>
      <c r="D44" s="2143"/>
      <c r="E44" s="520" t="s">
        <v>137</v>
      </c>
      <c r="F44" s="788">
        <v>1</v>
      </c>
      <c r="G44" s="789" t="s">
        <v>19</v>
      </c>
      <c r="H44" s="788"/>
      <c r="I44" s="521"/>
      <c r="J44" s="642">
        <v>0.35680000000000001</v>
      </c>
      <c r="K44" s="646">
        <f t="shared" si="0"/>
        <v>0</v>
      </c>
    </row>
    <row r="45" spans="2:11" ht="15.75">
      <c r="B45" s="32">
        <v>7</v>
      </c>
      <c r="C45" s="530" t="s">
        <v>328</v>
      </c>
      <c r="D45" s="2144"/>
      <c r="E45" s="520"/>
      <c r="F45" s="788"/>
      <c r="G45" s="789"/>
      <c r="H45" s="788"/>
      <c r="I45" s="521"/>
      <c r="J45" s="647"/>
      <c r="K45" s="646">
        <f t="shared" si="0"/>
        <v>0</v>
      </c>
    </row>
    <row r="46" spans="2:11">
      <c r="B46" s="32"/>
      <c r="C46" s="529" t="s">
        <v>15</v>
      </c>
      <c r="D46" s="2143"/>
      <c r="E46" s="520" t="s">
        <v>138</v>
      </c>
      <c r="F46" s="788">
        <v>2</v>
      </c>
      <c r="G46" s="788" t="s">
        <v>775</v>
      </c>
      <c r="H46" s="788"/>
      <c r="I46" s="521"/>
      <c r="J46" s="651">
        <v>0.2863</v>
      </c>
      <c r="K46" s="646">
        <f t="shared" si="0"/>
        <v>0</v>
      </c>
    </row>
    <row r="47" spans="2:11">
      <c r="B47" s="32"/>
      <c r="C47" s="529" t="s">
        <v>15</v>
      </c>
      <c r="D47" s="2143"/>
      <c r="E47" s="520" t="s">
        <v>140</v>
      </c>
      <c r="F47" s="788">
        <v>2</v>
      </c>
      <c r="G47" s="788" t="s">
        <v>775</v>
      </c>
      <c r="H47" s="788"/>
      <c r="I47" s="521"/>
      <c r="J47" s="651">
        <v>0.2863</v>
      </c>
      <c r="K47" s="646">
        <f t="shared" si="0"/>
        <v>0</v>
      </c>
    </row>
    <row r="48" spans="2:11">
      <c r="B48" s="32"/>
      <c r="C48" s="529" t="s">
        <v>15</v>
      </c>
      <c r="D48" s="2143"/>
      <c r="E48" s="520" t="s">
        <v>142</v>
      </c>
      <c r="F48" s="788">
        <v>2</v>
      </c>
      <c r="G48" s="788" t="s">
        <v>775</v>
      </c>
      <c r="H48" s="788"/>
      <c r="I48" s="521"/>
      <c r="J48" s="651">
        <v>0.2863</v>
      </c>
      <c r="K48" s="646">
        <f t="shared" si="0"/>
        <v>0</v>
      </c>
    </row>
    <row r="49" spans="2:11" ht="15.75">
      <c r="B49" s="32">
        <v>8</v>
      </c>
      <c r="C49" s="530" t="s">
        <v>329</v>
      </c>
      <c r="D49" s="2144"/>
      <c r="E49" s="530"/>
      <c r="F49" s="788"/>
      <c r="G49" s="789"/>
      <c r="H49" s="788"/>
      <c r="I49" s="521"/>
      <c r="J49" s="643"/>
      <c r="K49" s="646">
        <f t="shared" si="0"/>
        <v>0</v>
      </c>
    </row>
    <row r="50" spans="2:11">
      <c r="B50" s="32"/>
      <c r="C50" s="529" t="s">
        <v>15</v>
      </c>
      <c r="D50" s="2143"/>
      <c r="E50" s="520" t="s">
        <v>506</v>
      </c>
      <c r="F50" s="788">
        <v>1</v>
      </c>
      <c r="G50" s="789" t="s">
        <v>6</v>
      </c>
      <c r="H50" s="788"/>
      <c r="I50" s="521"/>
      <c r="J50" s="642">
        <v>0.60709999999999997</v>
      </c>
      <c r="K50" s="646">
        <f t="shared" si="0"/>
        <v>0</v>
      </c>
    </row>
    <row r="51" spans="2:11">
      <c r="B51" s="32"/>
      <c r="C51" s="529" t="s">
        <v>15</v>
      </c>
      <c r="D51" s="2143"/>
      <c r="E51" s="520" t="s">
        <v>144</v>
      </c>
      <c r="F51" s="788">
        <v>1</v>
      </c>
      <c r="G51" s="789" t="s">
        <v>6</v>
      </c>
      <c r="H51" s="788"/>
      <c r="I51" s="521"/>
      <c r="J51" s="642">
        <v>0.4582</v>
      </c>
      <c r="K51" s="646">
        <f t="shared" si="0"/>
        <v>0</v>
      </c>
    </row>
    <row r="52" spans="2:11" ht="15.75">
      <c r="B52" s="148"/>
      <c r="C52" s="149"/>
      <c r="D52" s="149"/>
      <c r="E52" s="151"/>
      <c r="F52" s="152"/>
      <c r="G52" s="145"/>
      <c r="H52" s="522"/>
      <c r="I52" s="531"/>
      <c r="J52" s="647"/>
      <c r="K52" s="640"/>
    </row>
    <row r="53" spans="2:11" ht="15.75">
      <c r="B53" s="466"/>
      <c r="C53" s="467"/>
      <c r="D53" s="2141"/>
      <c r="E53" s="467"/>
      <c r="F53" s="468"/>
      <c r="G53" s="469"/>
      <c r="H53" s="525"/>
      <c r="I53" s="526"/>
      <c r="J53" s="796"/>
      <c r="K53" s="526">
        <f>SUM(K24:K52)</f>
        <v>0</v>
      </c>
    </row>
    <row r="54" spans="2:11">
      <c r="B54" s="158"/>
      <c r="C54" s="801"/>
      <c r="D54" s="2145"/>
      <c r="E54" s="534"/>
      <c r="F54" s="788"/>
      <c r="G54" s="802"/>
      <c r="H54" s="788"/>
      <c r="I54" s="521"/>
      <c r="J54" s="647"/>
      <c r="K54" s="640"/>
    </row>
    <row r="55" spans="2:11" ht="15.75">
      <c r="B55" s="30" t="s">
        <v>113</v>
      </c>
      <c r="C55" s="532" t="s">
        <v>914</v>
      </c>
      <c r="D55" s="2146"/>
      <c r="E55" s="533"/>
      <c r="F55" s="803"/>
      <c r="G55" s="804"/>
      <c r="H55" s="800"/>
      <c r="I55" s="521"/>
      <c r="J55" s="647"/>
      <c r="K55" s="640"/>
    </row>
    <row r="56" spans="2:11" s="920" customFormat="1">
      <c r="B56" s="126">
        <v>1</v>
      </c>
      <c r="C56" s="1390" t="s">
        <v>1145</v>
      </c>
      <c r="D56" s="2147"/>
      <c r="E56" s="534"/>
      <c r="F56" s="1388">
        <v>1268.2</v>
      </c>
      <c r="G56" s="909" t="s">
        <v>37</v>
      </c>
      <c r="H56" s="910"/>
      <c r="I56" s="521"/>
      <c r="J56" s="912"/>
      <c r="K56" s="1488"/>
    </row>
    <row r="57" spans="2:11" s="920" customFormat="1">
      <c r="B57" s="1470">
        <v>2</v>
      </c>
      <c r="C57" s="1390" t="s">
        <v>1382</v>
      </c>
      <c r="D57" s="2147"/>
      <c r="E57" s="534"/>
      <c r="F57" s="1388">
        <v>162.5</v>
      </c>
      <c r="G57" s="909" t="s">
        <v>37</v>
      </c>
      <c r="H57" s="910"/>
      <c r="I57" s="521"/>
      <c r="J57" s="912"/>
      <c r="K57" s="1488"/>
    </row>
    <row r="58" spans="2:11" s="920" customFormat="1">
      <c r="B58" s="1389">
        <v>3</v>
      </c>
      <c r="C58" s="923" t="s">
        <v>1144</v>
      </c>
      <c r="D58" s="2145"/>
      <c r="E58" s="534"/>
      <c r="F58" s="1388">
        <v>47.73</v>
      </c>
      <c r="G58" s="909" t="s">
        <v>37</v>
      </c>
      <c r="H58" s="910"/>
      <c r="I58" s="521"/>
      <c r="J58" s="912"/>
      <c r="K58" s="911"/>
    </row>
    <row r="59" spans="2:11" s="920" customFormat="1">
      <c r="B59" s="1389">
        <f t="shared" ref="B59:B61" si="1">B58+1</f>
        <v>4</v>
      </c>
      <c r="C59" s="923" t="s">
        <v>1146</v>
      </c>
      <c r="D59" s="2145"/>
      <c r="E59" s="534"/>
      <c r="F59" s="1388">
        <v>25.29</v>
      </c>
      <c r="G59" s="909" t="s">
        <v>37</v>
      </c>
      <c r="H59" s="910"/>
      <c r="I59" s="521"/>
      <c r="J59" s="912"/>
      <c r="K59" s="911"/>
    </row>
    <row r="60" spans="2:11">
      <c r="B60" s="1389">
        <f t="shared" si="1"/>
        <v>5</v>
      </c>
      <c r="C60" s="923" t="s">
        <v>1143</v>
      </c>
      <c r="D60" s="2145"/>
      <c r="E60" s="534"/>
      <c r="F60" s="1388">
        <v>25.29</v>
      </c>
      <c r="G60" s="909" t="s">
        <v>37</v>
      </c>
      <c r="H60" s="910"/>
      <c r="I60" s="521"/>
      <c r="J60" s="647"/>
      <c r="K60" s="646"/>
    </row>
    <row r="61" spans="2:11">
      <c r="B61" s="1389">
        <f t="shared" si="1"/>
        <v>6</v>
      </c>
      <c r="C61" s="923" t="s">
        <v>1097</v>
      </c>
      <c r="D61" s="2145"/>
      <c r="E61" s="534"/>
      <c r="F61" s="1388">
        <v>89.48</v>
      </c>
      <c r="G61" s="909" t="s">
        <v>37</v>
      </c>
      <c r="H61" s="910"/>
      <c r="I61" s="521"/>
      <c r="J61" s="647"/>
      <c r="K61" s="646"/>
    </row>
    <row r="62" spans="2:11" ht="15.75">
      <c r="B62" s="30"/>
      <c r="C62" s="532"/>
      <c r="D62" s="2146"/>
      <c r="E62" s="533"/>
      <c r="F62" s="949"/>
      <c r="G62" s="950"/>
      <c r="H62" s="951"/>
      <c r="I62" s="521"/>
      <c r="J62" s="647"/>
      <c r="K62" s="640"/>
    </row>
    <row r="63" spans="2:11" ht="15.75">
      <c r="B63" s="466"/>
      <c r="C63" s="467"/>
      <c r="D63" s="2141"/>
      <c r="E63" s="467"/>
      <c r="F63" s="468"/>
      <c r="G63" s="469"/>
      <c r="H63" s="525" t="str">
        <f>CONCATENATE("TOTAL " &amp;B55)</f>
        <v>TOTAL C</v>
      </c>
      <c r="I63" s="526">
        <f>SUM(I55:I62)</f>
        <v>0</v>
      </c>
      <c r="J63" s="796"/>
      <c r="K63" s="526">
        <f>SUM(K38:K62)</f>
        <v>0</v>
      </c>
    </row>
    <row r="64" spans="2:11">
      <c r="B64" s="158"/>
      <c r="C64" s="805"/>
      <c r="D64" s="2148"/>
      <c r="E64" s="534"/>
      <c r="F64" s="788"/>
      <c r="G64" s="802"/>
      <c r="H64" s="788"/>
      <c r="I64" s="521" t="s">
        <v>893</v>
      </c>
      <c r="J64" s="647"/>
      <c r="K64" s="646"/>
    </row>
    <row r="65" spans="2:11" ht="15.75">
      <c r="B65" s="879" t="s">
        <v>119</v>
      </c>
      <c r="C65" s="878" t="s">
        <v>707</v>
      </c>
      <c r="D65" s="2149"/>
      <c r="E65" s="534"/>
      <c r="F65" s="788"/>
      <c r="G65" s="802"/>
      <c r="H65" s="788"/>
      <c r="I65" s="521"/>
      <c r="J65" s="647"/>
      <c r="K65" s="646"/>
    </row>
    <row r="66" spans="2:11" ht="15.75">
      <c r="B66" s="1397" t="s">
        <v>4</v>
      </c>
      <c r="C66" s="1396" t="s">
        <v>1147</v>
      </c>
      <c r="D66" s="2146"/>
      <c r="E66" s="1391"/>
      <c r="F66" s="1388"/>
      <c r="G66" s="909"/>
      <c r="H66" s="910"/>
      <c r="I66" s="521"/>
      <c r="J66" s="647"/>
      <c r="K66" s="646"/>
    </row>
    <row r="67" spans="2:11">
      <c r="B67" s="1393">
        <v>1</v>
      </c>
      <c r="C67" s="1394" t="s">
        <v>1154</v>
      </c>
      <c r="D67" s="2150"/>
      <c r="E67" s="1391"/>
      <c r="F67" s="1388">
        <v>7.04</v>
      </c>
      <c r="G67" s="909" t="s">
        <v>37</v>
      </c>
      <c r="H67" s="910"/>
      <c r="I67" s="521"/>
      <c r="J67" s="647"/>
      <c r="K67" s="646"/>
    </row>
    <row r="68" spans="2:11">
      <c r="B68" s="1393">
        <v>2</v>
      </c>
      <c r="C68" s="1394" t="s">
        <v>1346</v>
      </c>
      <c r="D68" s="2150"/>
      <c r="E68" s="1391"/>
      <c r="F68" s="1388"/>
      <c r="G68" s="909"/>
      <c r="H68" s="910"/>
      <c r="I68" s="521"/>
      <c r="J68" s="647"/>
      <c r="K68" s="646"/>
    </row>
    <row r="69" spans="2:11">
      <c r="B69" s="1393"/>
      <c r="C69" s="1392" t="s">
        <v>15</v>
      </c>
      <c r="D69" s="2151"/>
      <c r="E69" s="1391" t="s">
        <v>1151</v>
      </c>
      <c r="F69" s="1388">
        <v>3.81</v>
      </c>
      <c r="G69" s="909" t="s">
        <v>37</v>
      </c>
      <c r="H69" s="910"/>
      <c r="I69" s="521"/>
      <c r="J69" s="647"/>
      <c r="K69" s="646"/>
    </row>
    <row r="70" spans="2:11">
      <c r="B70" s="1393"/>
      <c r="C70" s="1392" t="s">
        <v>15</v>
      </c>
      <c r="D70" s="2151"/>
      <c r="E70" s="1391" t="s">
        <v>1150</v>
      </c>
      <c r="F70" s="1388">
        <v>686.35</v>
      </c>
      <c r="G70" s="909" t="s">
        <v>30</v>
      </c>
      <c r="H70" s="910"/>
      <c r="I70" s="521"/>
      <c r="J70" s="647"/>
      <c r="K70" s="646"/>
    </row>
    <row r="71" spans="2:11">
      <c r="B71" s="1393"/>
      <c r="C71" s="1392" t="s">
        <v>15</v>
      </c>
      <c r="D71" s="2151"/>
      <c r="E71" s="1391" t="s">
        <v>1149</v>
      </c>
      <c r="F71" s="1388">
        <v>488.51</v>
      </c>
      <c r="G71" s="909" t="s">
        <v>30</v>
      </c>
      <c r="H71" s="910"/>
      <c r="I71" s="521"/>
      <c r="J71" s="647"/>
      <c r="K71" s="646"/>
    </row>
    <row r="72" spans="2:11">
      <c r="B72" s="1393"/>
      <c r="C72" s="1392" t="s">
        <v>15</v>
      </c>
      <c r="D72" s="2151"/>
      <c r="E72" s="1391" t="s">
        <v>1153</v>
      </c>
      <c r="F72" s="1388">
        <v>54.77</v>
      </c>
      <c r="G72" s="909" t="s">
        <v>3</v>
      </c>
      <c r="H72" s="910"/>
      <c r="I72" s="521"/>
      <c r="J72" s="647"/>
      <c r="K72" s="646"/>
    </row>
    <row r="73" spans="2:11">
      <c r="B73" s="1393">
        <f>B68+1</f>
        <v>3</v>
      </c>
      <c r="C73" s="1394" t="s">
        <v>1347</v>
      </c>
      <c r="D73" s="2150"/>
      <c r="E73" s="1391"/>
      <c r="F73" s="1388">
        <v>87.77</v>
      </c>
      <c r="G73" s="909" t="s">
        <v>26</v>
      </c>
      <c r="H73" s="910"/>
      <c r="I73" s="521"/>
      <c r="J73" s="647"/>
      <c r="K73" s="646"/>
    </row>
    <row r="74" spans="2:11">
      <c r="B74" s="1393">
        <f>B73+1</f>
        <v>4</v>
      </c>
      <c r="C74" s="1390" t="s">
        <v>1343</v>
      </c>
      <c r="D74" s="2147"/>
      <c r="E74" s="1391"/>
      <c r="F74" s="1388"/>
      <c r="G74" s="909"/>
      <c r="H74" s="910"/>
      <c r="I74" s="521"/>
      <c r="J74" s="647"/>
      <c r="K74" s="646"/>
    </row>
    <row r="75" spans="2:11">
      <c r="B75" s="1393"/>
      <c r="C75" s="1392" t="s">
        <v>15</v>
      </c>
      <c r="D75" s="2151"/>
      <c r="E75" s="1391" t="s">
        <v>1151</v>
      </c>
      <c r="F75" s="1388">
        <v>21.54</v>
      </c>
      <c r="G75" s="909" t="s">
        <v>37</v>
      </c>
      <c r="H75" s="910"/>
      <c r="I75" s="521"/>
      <c r="J75" s="647"/>
      <c r="K75" s="646"/>
    </row>
    <row r="76" spans="2:11">
      <c r="B76" s="1393"/>
      <c r="C76" s="1392" t="s">
        <v>15</v>
      </c>
      <c r="D76" s="2151"/>
      <c r="E76" s="1395" t="s">
        <v>1344</v>
      </c>
      <c r="F76" s="1388">
        <v>768.18</v>
      </c>
      <c r="G76" s="909" t="s">
        <v>30</v>
      </c>
      <c r="H76" s="910"/>
      <c r="I76" s="521"/>
      <c r="J76" s="647"/>
      <c r="K76" s="646"/>
    </row>
    <row r="77" spans="2:11">
      <c r="B77" s="1393">
        <v>5</v>
      </c>
      <c r="C77" s="1390" t="s">
        <v>1342</v>
      </c>
      <c r="D77" s="2147"/>
      <c r="E77" s="1395"/>
      <c r="F77" s="1388"/>
      <c r="G77" s="909"/>
      <c r="H77" s="910"/>
      <c r="I77" s="521"/>
      <c r="J77" s="647"/>
      <c r="K77" s="646"/>
    </row>
    <row r="78" spans="2:11">
      <c r="B78" s="1393"/>
      <c r="C78" s="1392" t="s">
        <v>15</v>
      </c>
      <c r="D78" s="2151"/>
      <c r="E78" s="1391" t="s">
        <v>1151</v>
      </c>
      <c r="F78" s="1388">
        <v>0.09</v>
      </c>
      <c r="G78" s="909" t="s">
        <v>37</v>
      </c>
      <c r="H78" s="910"/>
      <c r="I78" s="521"/>
      <c r="J78" s="647"/>
      <c r="K78" s="646"/>
    </row>
    <row r="79" spans="2:11">
      <c r="B79" s="1393"/>
      <c r="C79" s="1392" t="s">
        <v>15</v>
      </c>
      <c r="D79" s="2151"/>
      <c r="E79" s="1391" t="s">
        <v>1150</v>
      </c>
      <c r="F79" s="1388">
        <v>15.59</v>
      </c>
      <c r="G79" s="909" t="s">
        <v>30</v>
      </c>
      <c r="H79" s="910"/>
      <c r="I79" s="521"/>
      <c r="J79" s="647"/>
      <c r="K79" s="646"/>
    </row>
    <row r="80" spans="2:11">
      <c r="B80" s="1393"/>
      <c r="C80" s="1392" t="s">
        <v>15</v>
      </c>
      <c r="D80" s="2151"/>
      <c r="E80" s="1391" t="s">
        <v>1149</v>
      </c>
      <c r="F80" s="1388">
        <v>7.19</v>
      </c>
      <c r="G80" s="909" t="s">
        <v>30</v>
      </c>
      <c r="H80" s="910"/>
      <c r="I80" s="521"/>
      <c r="J80" s="647"/>
      <c r="K80" s="646"/>
    </row>
    <row r="81" spans="2:11">
      <c r="B81" s="1393"/>
      <c r="C81" s="1392" t="s">
        <v>15</v>
      </c>
      <c r="D81" s="2151"/>
      <c r="E81" s="1391" t="s">
        <v>1148</v>
      </c>
      <c r="F81" s="1388">
        <v>2.54</v>
      </c>
      <c r="G81" s="909" t="s">
        <v>3</v>
      </c>
      <c r="H81" s="910"/>
      <c r="I81" s="521"/>
      <c r="J81" s="647"/>
      <c r="K81" s="646"/>
    </row>
    <row r="82" spans="2:11">
      <c r="B82" s="1393">
        <v>5</v>
      </c>
      <c r="C82" s="1394" t="s">
        <v>1355</v>
      </c>
      <c r="D82" s="2150"/>
      <c r="E82" s="1391"/>
      <c r="F82" s="1388"/>
      <c r="G82" s="909"/>
      <c r="H82" s="910"/>
      <c r="I82" s="521"/>
      <c r="J82" s="647"/>
      <c r="K82" s="646"/>
    </row>
    <row r="83" spans="2:11">
      <c r="B83" s="1393"/>
      <c r="C83" s="1392" t="s">
        <v>15</v>
      </c>
      <c r="D83" s="2151"/>
      <c r="E83" s="1391" t="s">
        <v>1151</v>
      </c>
      <c r="F83" s="1388">
        <v>2.61</v>
      </c>
      <c r="G83" s="909" t="s">
        <v>37</v>
      </c>
      <c r="H83" s="910"/>
      <c r="I83" s="521"/>
      <c r="J83" s="647"/>
      <c r="K83" s="646"/>
    </row>
    <row r="84" spans="2:11">
      <c r="B84" s="1393"/>
      <c r="C84" s="1392" t="s">
        <v>15</v>
      </c>
      <c r="D84" s="2151"/>
      <c r="E84" s="1391" t="s">
        <v>1150</v>
      </c>
      <c r="F84" s="1388">
        <v>337.14</v>
      </c>
      <c r="G84" s="909" t="s">
        <v>30</v>
      </c>
      <c r="H84" s="910"/>
      <c r="I84" s="521"/>
      <c r="J84" s="647"/>
      <c r="K84" s="646"/>
    </row>
    <row r="85" spans="2:11">
      <c r="B85" s="1393"/>
      <c r="C85" s="1392" t="s">
        <v>15</v>
      </c>
      <c r="D85" s="2151"/>
      <c r="E85" s="1391" t="s">
        <v>1149</v>
      </c>
      <c r="F85" s="1388">
        <v>177.15</v>
      </c>
      <c r="G85" s="909" t="s">
        <v>30</v>
      </c>
      <c r="H85" s="910"/>
      <c r="I85" s="521"/>
      <c r="J85" s="647"/>
      <c r="K85" s="646"/>
    </row>
    <row r="86" spans="2:11">
      <c r="B86" s="1393"/>
      <c r="C86" s="1392" t="s">
        <v>15</v>
      </c>
      <c r="D86" s="2151"/>
      <c r="E86" s="1391" t="s">
        <v>1148</v>
      </c>
      <c r="F86" s="1388">
        <v>71.400000000000006</v>
      </c>
      <c r="G86" s="909" t="s">
        <v>3</v>
      </c>
      <c r="H86" s="910"/>
      <c r="I86" s="521"/>
      <c r="J86" s="647"/>
      <c r="K86" s="646"/>
    </row>
    <row r="87" spans="2:11">
      <c r="B87" s="1393">
        <f>B82+1</f>
        <v>6</v>
      </c>
      <c r="C87" s="1394" t="s">
        <v>1356</v>
      </c>
      <c r="D87" s="2150"/>
      <c r="E87" s="1391"/>
      <c r="F87" s="1388">
        <v>105</v>
      </c>
      <c r="G87" s="909" t="s">
        <v>26</v>
      </c>
      <c r="H87" s="910"/>
      <c r="I87" s="521"/>
      <c r="J87" s="647"/>
      <c r="K87" s="646"/>
    </row>
    <row r="88" spans="2:11">
      <c r="B88" s="1470">
        <v>7</v>
      </c>
      <c r="C88" s="1394" t="s">
        <v>1285</v>
      </c>
      <c r="D88" s="2150"/>
      <c r="E88" s="1391"/>
      <c r="F88" s="1388"/>
      <c r="G88" s="909"/>
      <c r="H88" s="910"/>
      <c r="I88" s="521"/>
      <c r="J88" s="647"/>
      <c r="K88" s="646"/>
    </row>
    <row r="89" spans="2:11">
      <c r="B89" s="1470"/>
      <c r="C89" s="1392" t="s">
        <v>15</v>
      </c>
      <c r="D89" s="2151"/>
      <c r="E89" s="1391" t="s">
        <v>1151</v>
      </c>
      <c r="F89" s="1388">
        <v>0.42</v>
      </c>
      <c r="G89" s="909" t="s">
        <v>37</v>
      </c>
      <c r="H89" s="910"/>
      <c r="I89" s="521"/>
      <c r="J89" s="647"/>
      <c r="K89" s="646"/>
    </row>
    <row r="90" spans="2:11">
      <c r="B90" s="1470"/>
      <c r="C90" s="1392" t="s">
        <v>15</v>
      </c>
      <c r="D90" s="2151"/>
      <c r="E90" s="1391" t="s">
        <v>1344</v>
      </c>
      <c r="F90" s="1388">
        <v>15.02</v>
      </c>
      <c r="G90" s="909" t="s">
        <v>30</v>
      </c>
      <c r="H90" s="910"/>
      <c r="I90" s="521"/>
      <c r="J90" s="647"/>
      <c r="K90" s="646"/>
    </row>
    <row r="91" spans="2:11">
      <c r="B91" s="1470"/>
      <c r="C91" s="1392" t="s">
        <v>15</v>
      </c>
      <c r="D91" s="2151"/>
      <c r="E91" s="1391" t="s">
        <v>1286</v>
      </c>
      <c r="F91" s="1388">
        <v>7.05</v>
      </c>
      <c r="G91" s="909" t="s">
        <v>3</v>
      </c>
      <c r="H91" s="910"/>
      <c r="I91" s="521"/>
      <c r="J91" s="647"/>
      <c r="K91" s="646"/>
    </row>
    <row r="92" spans="2:11">
      <c r="B92" s="1470"/>
      <c r="C92" s="1392" t="s">
        <v>15</v>
      </c>
      <c r="D92" s="2151"/>
      <c r="E92" s="1391" t="s">
        <v>1287</v>
      </c>
      <c r="F92" s="1388">
        <v>12.35</v>
      </c>
      <c r="G92" s="909" t="s">
        <v>26</v>
      </c>
      <c r="H92" s="910"/>
      <c r="I92" s="521"/>
      <c r="J92" s="647"/>
      <c r="K92" s="646"/>
    </row>
    <row r="93" spans="2:11">
      <c r="B93" s="1470"/>
      <c r="C93" s="1390"/>
      <c r="D93" s="2147"/>
      <c r="E93" s="1391"/>
      <c r="F93" s="1388"/>
      <c r="G93" s="909"/>
      <c r="H93" s="910"/>
      <c r="I93" s="521"/>
      <c r="J93" s="647"/>
      <c r="K93" s="646"/>
    </row>
    <row r="94" spans="2:11">
      <c r="B94" s="158"/>
      <c r="C94" s="927"/>
      <c r="D94" s="2148"/>
      <c r="E94" s="534"/>
      <c r="F94" s="910"/>
      <c r="G94" s="909"/>
      <c r="H94" s="910"/>
      <c r="I94" s="521"/>
      <c r="J94" s="647"/>
      <c r="K94" s="646"/>
    </row>
    <row r="95" spans="2:11" ht="15.75">
      <c r="B95" s="466"/>
      <c r="C95" s="467"/>
      <c r="D95" s="2141"/>
      <c r="E95" s="467"/>
      <c r="F95" s="468"/>
      <c r="G95" s="469"/>
      <c r="H95" s="525"/>
      <c r="I95" s="526">
        <f>SUM(I65:I94)</f>
        <v>0</v>
      </c>
      <c r="J95" s="647"/>
      <c r="K95" s="646"/>
    </row>
    <row r="96" spans="2:11">
      <c r="B96" s="158"/>
      <c r="C96" s="927"/>
      <c r="D96" s="2148"/>
      <c r="E96" s="534"/>
      <c r="F96" s="910"/>
      <c r="G96" s="909"/>
      <c r="H96" s="910"/>
      <c r="I96" s="521"/>
      <c r="J96" s="647"/>
      <c r="K96" s="646"/>
    </row>
    <row r="97" spans="2:11" ht="15.75">
      <c r="B97" s="1397" t="s">
        <v>113</v>
      </c>
      <c r="C97" s="1396" t="s">
        <v>1155</v>
      </c>
      <c r="D97" s="2146"/>
      <c r="E97" s="1391"/>
      <c r="F97" s="1388"/>
      <c r="G97" s="909"/>
      <c r="H97" s="910"/>
      <c r="I97" s="521"/>
      <c r="J97" s="647"/>
      <c r="K97" s="646"/>
    </row>
    <row r="98" spans="2:11">
      <c r="B98" s="1393">
        <v>1</v>
      </c>
      <c r="C98" s="1394" t="s">
        <v>1362</v>
      </c>
      <c r="D98" s="2150"/>
      <c r="E98" s="1391"/>
      <c r="F98" s="1388"/>
      <c r="G98" s="909"/>
      <c r="H98" s="910"/>
      <c r="I98" s="521"/>
      <c r="J98" s="647"/>
      <c r="K98" s="646"/>
    </row>
    <row r="99" spans="2:11" s="920" customFormat="1" ht="15.75">
      <c r="B99" s="1397"/>
      <c r="C99" s="1396" t="s">
        <v>15</v>
      </c>
      <c r="D99" s="2146"/>
      <c r="E99" s="1391" t="s">
        <v>1151</v>
      </c>
      <c r="F99" s="1388">
        <v>2.23</v>
      </c>
      <c r="G99" s="909" t="s">
        <v>37</v>
      </c>
      <c r="H99" s="910"/>
      <c r="I99" s="521"/>
      <c r="J99" s="1448" t="s">
        <v>1253</v>
      </c>
      <c r="K99" s="911"/>
    </row>
    <row r="100" spans="2:11" ht="15.75">
      <c r="B100" s="1397"/>
      <c r="C100" s="1396" t="s">
        <v>15</v>
      </c>
      <c r="D100" s="2146"/>
      <c r="E100" s="1391" t="s">
        <v>1150</v>
      </c>
      <c r="F100" s="1388">
        <v>431</v>
      </c>
      <c r="G100" s="909" t="s">
        <v>30</v>
      </c>
      <c r="H100" s="910"/>
      <c r="I100" s="521"/>
      <c r="J100" s="647"/>
      <c r="K100" s="646"/>
    </row>
    <row r="101" spans="2:11" ht="15.75">
      <c r="B101" s="1397"/>
      <c r="C101" s="1396" t="s">
        <v>15</v>
      </c>
      <c r="D101" s="2146"/>
      <c r="E101" s="1391" t="s">
        <v>1149</v>
      </c>
      <c r="F101" s="1388">
        <v>275.14</v>
      </c>
      <c r="G101" s="909" t="s">
        <v>30</v>
      </c>
      <c r="H101" s="910"/>
      <c r="I101" s="521"/>
      <c r="J101" s="647"/>
      <c r="K101" s="646"/>
    </row>
    <row r="102" spans="2:11" s="920" customFormat="1" ht="15.75">
      <c r="B102" s="1397"/>
      <c r="C102" s="1396" t="s">
        <v>15</v>
      </c>
      <c r="D102" s="2146"/>
      <c r="E102" s="1391" t="s">
        <v>1400</v>
      </c>
      <c r="F102" s="1388">
        <v>54.2</v>
      </c>
      <c r="G102" s="909" t="s">
        <v>3</v>
      </c>
      <c r="H102" s="910"/>
      <c r="I102" s="521"/>
      <c r="J102" s="912"/>
      <c r="K102" s="911"/>
    </row>
    <row r="103" spans="2:11" s="920" customFormat="1">
      <c r="B103" s="1393">
        <v>2</v>
      </c>
      <c r="C103" s="1482" t="s">
        <v>1364</v>
      </c>
      <c r="D103" s="2150"/>
      <c r="E103" s="1391"/>
      <c r="F103" s="1388">
        <v>18.8</v>
      </c>
      <c r="G103" s="909" t="s">
        <v>26</v>
      </c>
      <c r="H103" s="910"/>
      <c r="I103" s="521"/>
      <c r="J103" s="912"/>
      <c r="K103" s="911"/>
    </row>
    <row r="104" spans="2:11">
      <c r="B104" s="1393">
        <v>3</v>
      </c>
      <c r="C104" s="1368" t="s">
        <v>1142</v>
      </c>
      <c r="D104" s="2152"/>
      <c r="E104" s="1391"/>
      <c r="F104" s="1388"/>
      <c r="G104" s="909"/>
      <c r="H104" s="910"/>
      <c r="I104" s="521"/>
      <c r="J104" s="647"/>
      <c r="K104" s="646"/>
    </row>
    <row r="105" spans="2:11" s="920" customFormat="1">
      <c r="B105" s="1393"/>
      <c r="C105" s="1392" t="s">
        <v>15</v>
      </c>
      <c r="D105" s="2151"/>
      <c r="E105" s="1391" t="s">
        <v>1142</v>
      </c>
      <c r="F105" s="1388">
        <v>420</v>
      </c>
      <c r="G105" s="909" t="s">
        <v>3</v>
      </c>
      <c r="H105" s="910"/>
      <c r="I105" s="521"/>
      <c r="J105" s="912"/>
      <c r="K105" s="911"/>
    </row>
    <row r="106" spans="2:11">
      <c r="B106" s="158"/>
      <c r="C106" s="927"/>
      <c r="D106" s="2148"/>
      <c r="E106" s="534"/>
      <c r="F106" s="910"/>
      <c r="G106" s="909"/>
      <c r="H106" s="910"/>
      <c r="I106" s="521"/>
      <c r="J106" s="647"/>
      <c r="K106" s="646"/>
    </row>
    <row r="107" spans="2:11">
      <c r="B107" s="158"/>
      <c r="C107" s="801"/>
      <c r="D107" s="2145"/>
      <c r="E107" s="534"/>
      <c r="F107" s="788"/>
      <c r="G107" s="802"/>
      <c r="H107" s="788"/>
      <c r="I107" s="521"/>
      <c r="J107" s="647"/>
      <c r="K107" s="646"/>
    </row>
    <row r="108" spans="2:11" ht="15.75">
      <c r="B108" s="466"/>
      <c r="C108" s="467"/>
      <c r="D108" s="2141"/>
      <c r="E108" s="467"/>
      <c r="F108" s="468"/>
      <c r="G108" s="469"/>
      <c r="H108" s="525" t="str">
        <f>CONCATENATE("TOTAL " &amp;B65)</f>
        <v>TOTAL D</v>
      </c>
      <c r="I108" s="526">
        <f>SUM(I97:I107)</f>
        <v>0</v>
      </c>
      <c r="J108" s="796"/>
      <c r="K108" s="526">
        <f>SUM(K54:K107)</f>
        <v>0</v>
      </c>
    </row>
    <row r="109" spans="2:11">
      <c r="B109" s="158"/>
      <c r="C109" s="801"/>
      <c r="D109" s="2145"/>
      <c r="E109" s="534"/>
      <c r="F109" s="788"/>
      <c r="G109" s="802"/>
      <c r="H109" s="788"/>
      <c r="I109" s="521"/>
      <c r="J109" s="647"/>
      <c r="K109" s="640"/>
    </row>
    <row r="110" spans="2:11" ht="15.75">
      <c r="B110" s="30" t="s">
        <v>119</v>
      </c>
      <c r="C110" s="532" t="s">
        <v>355</v>
      </c>
      <c r="D110" s="2146"/>
      <c r="E110" s="533"/>
      <c r="F110" s="803"/>
      <c r="G110" s="804"/>
      <c r="H110" s="800"/>
      <c r="I110" s="521"/>
      <c r="J110" s="647"/>
      <c r="K110" s="640"/>
    </row>
    <row r="111" spans="2:11" ht="15.75">
      <c r="B111" s="30" t="s">
        <v>708</v>
      </c>
      <c r="C111" s="878" t="s">
        <v>709</v>
      </c>
      <c r="D111" s="2149"/>
      <c r="E111" s="534"/>
      <c r="F111" s="788"/>
      <c r="G111" s="802"/>
      <c r="H111" s="788"/>
      <c r="I111" s="521"/>
      <c r="J111" s="647"/>
      <c r="K111" s="646"/>
    </row>
    <row r="112" spans="2:11" s="920" customFormat="1">
      <c r="B112" s="158">
        <v>1</v>
      </c>
      <c r="C112" s="801" t="s">
        <v>1389</v>
      </c>
      <c r="D112" s="2145"/>
      <c r="E112" s="534"/>
      <c r="F112" s="788">
        <v>435.04</v>
      </c>
      <c r="G112" s="802" t="s">
        <v>3</v>
      </c>
      <c r="H112" s="788"/>
      <c r="I112" s="521"/>
      <c r="J112" s="912"/>
      <c r="K112" s="911"/>
    </row>
    <row r="113" spans="2:11" s="920" customFormat="1">
      <c r="B113" s="158">
        <v>2</v>
      </c>
      <c r="C113" s="801" t="s">
        <v>1408</v>
      </c>
      <c r="D113" s="2145"/>
      <c r="E113" s="534"/>
      <c r="F113" s="788">
        <v>870.09</v>
      </c>
      <c r="G113" s="802" t="s">
        <v>3</v>
      </c>
      <c r="H113" s="788"/>
      <c r="I113" s="521"/>
      <c r="J113" s="912" t="s">
        <v>1404</v>
      </c>
      <c r="K113" s="911"/>
    </row>
    <row r="114" spans="2:11" s="920" customFormat="1">
      <c r="B114" s="158">
        <v>3</v>
      </c>
      <c r="C114" s="801" t="s">
        <v>1409</v>
      </c>
      <c r="D114" s="2145"/>
      <c r="E114" s="534"/>
      <c r="F114" s="788">
        <v>870.09</v>
      </c>
      <c r="G114" s="802" t="s">
        <v>3</v>
      </c>
      <c r="H114" s="788"/>
      <c r="I114" s="521"/>
      <c r="J114" s="912"/>
      <c r="K114" s="911"/>
    </row>
    <row r="115" spans="2:11">
      <c r="B115" s="158">
        <v>4</v>
      </c>
      <c r="C115" s="801" t="s">
        <v>780</v>
      </c>
      <c r="D115" s="2145"/>
      <c r="E115" s="534"/>
      <c r="F115" s="788">
        <v>24.9</v>
      </c>
      <c r="G115" s="802" t="s">
        <v>26</v>
      </c>
      <c r="H115" s="788"/>
      <c r="I115" s="521"/>
      <c r="J115" s="647"/>
      <c r="K115" s="646"/>
    </row>
    <row r="116" spans="2:11">
      <c r="B116" s="158">
        <v>5</v>
      </c>
      <c r="C116" s="801" t="s">
        <v>1223</v>
      </c>
      <c r="D116" s="2145"/>
      <c r="E116" s="534"/>
      <c r="F116" s="788">
        <v>892.74</v>
      </c>
      <c r="G116" s="802" t="s">
        <v>3</v>
      </c>
      <c r="H116" s="788"/>
      <c r="I116" s="521"/>
      <c r="J116" s="647"/>
      <c r="K116" s="646"/>
    </row>
    <row r="117" spans="2:11">
      <c r="B117" s="158">
        <v>6</v>
      </c>
      <c r="C117" s="801" t="s">
        <v>1224</v>
      </c>
      <c r="D117" s="2145"/>
      <c r="E117" s="534"/>
      <c r="F117" s="788">
        <v>132</v>
      </c>
      <c r="G117" s="802" t="s">
        <v>3</v>
      </c>
      <c r="H117" s="788"/>
      <c r="I117" s="521"/>
      <c r="J117" s="647"/>
      <c r="K117" s="646"/>
    </row>
    <row r="118" spans="2:11" s="920" customFormat="1">
      <c r="B118" s="158">
        <v>7</v>
      </c>
      <c r="C118" s="801" t="s">
        <v>1235</v>
      </c>
      <c r="D118" s="2145"/>
      <c r="E118" s="534"/>
      <c r="F118" s="788">
        <v>84.643999999999991</v>
      </c>
      <c r="G118" s="802" t="s">
        <v>3</v>
      </c>
      <c r="H118" s="788"/>
      <c r="I118" s="521"/>
      <c r="J118" s="912"/>
      <c r="K118" s="911"/>
    </row>
    <row r="119" spans="2:11" s="920" customFormat="1">
      <c r="B119" s="158">
        <v>8</v>
      </c>
      <c r="C119" s="923" t="s">
        <v>880</v>
      </c>
      <c r="D119" s="2145"/>
      <c r="E119" s="534"/>
      <c r="F119" s="788">
        <v>19.12</v>
      </c>
      <c r="G119" s="909" t="s">
        <v>3</v>
      </c>
      <c r="H119" s="788"/>
      <c r="I119" s="521"/>
      <c r="J119" s="912"/>
      <c r="K119" s="911"/>
    </row>
    <row r="120" spans="2:11" s="920" customFormat="1">
      <c r="B120" s="158"/>
      <c r="C120" s="923"/>
      <c r="D120" s="2145"/>
      <c r="E120" s="534"/>
      <c r="F120" s="910"/>
      <c r="G120" s="909"/>
      <c r="H120" s="910"/>
      <c r="I120" s="521"/>
      <c r="J120" s="912"/>
      <c r="K120" s="911"/>
    </row>
    <row r="121" spans="2:11" s="920" customFormat="1">
      <c r="B121" s="158"/>
      <c r="C121" s="805"/>
      <c r="D121" s="2148"/>
      <c r="E121" s="534"/>
      <c r="F121" s="788"/>
      <c r="G121" s="802"/>
      <c r="H121" s="788"/>
      <c r="I121" s="521"/>
      <c r="J121" s="912"/>
      <c r="K121" s="911"/>
    </row>
    <row r="122" spans="2:11" s="920" customFormat="1" ht="15.75">
      <c r="B122" s="879" t="s">
        <v>710</v>
      </c>
      <c r="C122" s="878" t="s">
        <v>689</v>
      </c>
      <c r="D122" s="2149"/>
      <c r="E122" s="534"/>
      <c r="F122" s="788"/>
      <c r="G122" s="802"/>
      <c r="H122" s="788"/>
      <c r="I122" s="521"/>
      <c r="J122" s="912"/>
      <c r="K122" s="911"/>
    </row>
    <row r="123" spans="2:11" s="920" customFormat="1">
      <c r="B123" s="158">
        <v>1</v>
      </c>
      <c r="C123" s="801" t="s">
        <v>711</v>
      </c>
      <c r="D123" s="2145"/>
      <c r="E123" s="534"/>
      <c r="F123" s="788">
        <v>442.69</v>
      </c>
      <c r="G123" s="802" t="s">
        <v>3</v>
      </c>
      <c r="H123" s="788"/>
      <c r="I123" s="521"/>
      <c r="J123" s="912"/>
      <c r="K123" s="911"/>
    </row>
    <row r="124" spans="2:11" s="920" customFormat="1">
      <c r="B124" s="158">
        <v>2</v>
      </c>
      <c r="C124" s="923" t="s">
        <v>1261</v>
      </c>
      <c r="D124" s="2145"/>
      <c r="E124" s="534"/>
      <c r="F124" s="788">
        <v>311.08</v>
      </c>
      <c r="G124" s="802" t="s">
        <v>3</v>
      </c>
      <c r="H124" s="788"/>
      <c r="I124" s="521"/>
      <c r="J124" s="912"/>
      <c r="K124" s="911"/>
    </row>
    <row r="125" spans="2:11" s="920" customFormat="1">
      <c r="B125" s="158">
        <v>3</v>
      </c>
      <c r="C125" s="923" t="s">
        <v>1262</v>
      </c>
      <c r="D125" s="2145"/>
      <c r="E125" s="534"/>
      <c r="F125" s="788">
        <v>131.62</v>
      </c>
      <c r="G125" s="802" t="s">
        <v>3</v>
      </c>
      <c r="H125" s="788"/>
      <c r="I125" s="521"/>
      <c r="J125" s="912"/>
      <c r="K125" s="911"/>
    </row>
    <row r="126" spans="2:11" s="920" customFormat="1">
      <c r="B126" s="158">
        <v>4</v>
      </c>
      <c r="C126" s="923" t="s">
        <v>1263</v>
      </c>
      <c r="D126" s="2145"/>
      <c r="E126" s="534"/>
      <c r="F126" s="788">
        <v>411.77</v>
      </c>
      <c r="G126" s="909" t="s">
        <v>26</v>
      </c>
      <c r="H126" s="788"/>
      <c r="I126" s="521"/>
      <c r="J126" s="912"/>
      <c r="K126" s="911"/>
    </row>
    <row r="127" spans="2:11" s="920" customFormat="1">
      <c r="B127" s="158">
        <v>5</v>
      </c>
      <c r="C127" s="923" t="s">
        <v>1269</v>
      </c>
      <c r="D127" s="2145"/>
      <c r="E127" s="534"/>
      <c r="F127" s="788">
        <v>442.69</v>
      </c>
      <c r="G127" s="909" t="s">
        <v>3</v>
      </c>
      <c r="H127" s="788"/>
      <c r="I127" s="521"/>
      <c r="J127" s="912"/>
      <c r="K127" s="911"/>
    </row>
    <row r="128" spans="2:11" s="920" customFormat="1">
      <c r="B128" s="158">
        <v>6</v>
      </c>
      <c r="C128" s="801" t="s">
        <v>1250</v>
      </c>
      <c r="D128" s="2145"/>
      <c r="E128" s="534"/>
      <c r="F128" s="788">
        <v>276.60000000000002</v>
      </c>
      <c r="G128" s="802" t="s">
        <v>3</v>
      </c>
      <c r="H128" s="788"/>
      <c r="I128" s="521"/>
      <c r="J128" s="912"/>
      <c r="K128" s="911"/>
    </row>
    <row r="129" spans="2:11" s="920" customFormat="1">
      <c r="B129" s="158">
        <v>7</v>
      </c>
      <c r="C129" s="801" t="s">
        <v>1251</v>
      </c>
      <c r="D129" s="2145"/>
      <c r="E129" s="534"/>
      <c r="F129" s="788">
        <v>66.349999999999994</v>
      </c>
      <c r="G129" s="802" t="s">
        <v>3</v>
      </c>
      <c r="H129" s="788"/>
      <c r="I129" s="521"/>
      <c r="J129" s="912"/>
      <c r="K129" s="911"/>
    </row>
    <row r="130" spans="2:11" s="920" customFormat="1">
      <c r="B130" s="158">
        <v>8</v>
      </c>
      <c r="C130" s="801" t="s">
        <v>1233</v>
      </c>
      <c r="D130" s="2145"/>
      <c r="E130" s="534"/>
      <c r="F130" s="788">
        <v>173.4</v>
      </c>
      <c r="G130" s="802" t="s">
        <v>26</v>
      </c>
      <c r="H130" s="788"/>
      <c r="I130" s="521"/>
      <c r="J130" s="912"/>
      <c r="K130" s="911"/>
    </row>
    <row r="131" spans="2:11" s="920" customFormat="1">
      <c r="B131" s="158">
        <v>9</v>
      </c>
      <c r="C131" s="801" t="s">
        <v>1234</v>
      </c>
      <c r="D131" s="2145"/>
      <c r="E131" s="534"/>
      <c r="F131" s="788">
        <v>6.95</v>
      </c>
      <c r="G131" s="802" t="s">
        <v>26</v>
      </c>
      <c r="H131" s="788"/>
      <c r="I131" s="521"/>
      <c r="J131" s="912"/>
      <c r="K131" s="911"/>
    </row>
    <row r="132" spans="2:11" s="891" customFormat="1">
      <c r="B132" s="886"/>
      <c r="C132" s="915"/>
      <c r="D132" s="2153"/>
      <c r="E132" s="887"/>
      <c r="F132" s="914"/>
      <c r="G132" s="913"/>
      <c r="H132" s="914"/>
      <c r="I132" s="888"/>
      <c r="J132" s="889"/>
      <c r="K132" s="890"/>
    </row>
    <row r="133" spans="2:11" ht="15.75">
      <c r="B133" s="879" t="s">
        <v>713</v>
      </c>
      <c r="C133" s="878" t="s">
        <v>712</v>
      </c>
      <c r="D133" s="2149"/>
      <c r="E133" s="534"/>
      <c r="F133" s="788"/>
      <c r="G133" s="802"/>
      <c r="H133" s="788"/>
      <c r="I133" s="521"/>
      <c r="J133" s="647"/>
      <c r="K133" s="646"/>
    </row>
    <row r="134" spans="2:11">
      <c r="B134" s="158">
        <v>1</v>
      </c>
      <c r="C134" s="801" t="s">
        <v>734</v>
      </c>
      <c r="D134" s="2145"/>
      <c r="E134" s="534"/>
      <c r="F134" s="788"/>
      <c r="G134" s="802"/>
      <c r="H134" s="788"/>
      <c r="I134" s="521"/>
      <c r="J134" s="647"/>
      <c r="K134" s="646"/>
    </row>
    <row r="135" spans="2:11">
      <c r="B135" s="158"/>
      <c r="C135" s="805" t="s">
        <v>15</v>
      </c>
      <c r="D135" s="2148"/>
      <c r="E135" s="534" t="s">
        <v>717</v>
      </c>
      <c r="F135" s="788">
        <v>52.8</v>
      </c>
      <c r="G135" s="802" t="s">
        <v>26</v>
      </c>
      <c r="H135" s="788"/>
      <c r="I135" s="521"/>
      <c r="J135" s="1446">
        <f>SUM(I135:I142)</f>
        <v>0</v>
      </c>
      <c r="K135" s="646"/>
    </row>
    <row r="136" spans="2:11">
      <c r="B136" s="158"/>
      <c r="C136" s="805" t="s">
        <v>15</v>
      </c>
      <c r="D136" s="2148"/>
      <c r="E136" s="534" t="s">
        <v>806</v>
      </c>
      <c r="F136" s="788">
        <v>17.2</v>
      </c>
      <c r="G136" s="802" t="s">
        <v>3</v>
      </c>
      <c r="H136" s="788"/>
      <c r="I136" s="521"/>
      <c r="J136" s="1447">
        <f>J135/9</f>
        <v>0</v>
      </c>
      <c r="K136" s="646"/>
    </row>
    <row r="137" spans="2:11">
      <c r="B137" s="158"/>
      <c r="C137" s="805" t="s">
        <v>15</v>
      </c>
      <c r="D137" s="2148"/>
      <c r="E137" s="534" t="s">
        <v>871</v>
      </c>
      <c r="F137" s="788">
        <v>17.2</v>
      </c>
      <c r="G137" s="802" t="s">
        <v>3</v>
      </c>
      <c r="H137" s="788"/>
      <c r="I137" s="521"/>
      <c r="J137" s="647"/>
      <c r="K137" s="646"/>
    </row>
    <row r="138" spans="2:11">
      <c r="B138" s="158"/>
      <c r="C138" s="805" t="s">
        <v>15</v>
      </c>
      <c r="D138" s="2148"/>
      <c r="E138" s="534" t="s">
        <v>722</v>
      </c>
      <c r="F138" s="788">
        <v>10</v>
      </c>
      <c r="G138" s="802" t="s">
        <v>3</v>
      </c>
      <c r="H138" s="788"/>
      <c r="I138" s="521"/>
      <c r="J138" s="647"/>
      <c r="K138" s="646"/>
    </row>
    <row r="139" spans="2:11">
      <c r="B139" s="158"/>
      <c r="C139" s="805" t="s">
        <v>15</v>
      </c>
      <c r="D139" s="2148"/>
      <c r="E139" s="534" t="s">
        <v>723</v>
      </c>
      <c r="F139" s="788">
        <v>1.62</v>
      </c>
      <c r="G139" s="802" t="s">
        <v>3</v>
      </c>
      <c r="H139" s="788"/>
      <c r="I139" s="521"/>
      <c r="J139" s="647"/>
      <c r="K139" s="646"/>
    </row>
    <row r="140" spans="2:11">
      <c r="B140" s="158"/>
      <c r="C140" s="805" t="s">
        <v>15</v>
      </c>
      <c r="D140" s="2148"/>
      <c r="E140" s="534" t="s">
        <v>727</v>
      </c>
      <c r="F140" s="788">
        <v>15</v>
      </c>
      <c r="G140" s="802" t="s">
        <v>18</v>
      </c>
      <c r="H140" s="788"/>
      <c r="I140" s="521"/>
      <c r="J140" s="647"/>
      <c r="K140" s="646"/>
    </row>
    <row r="141" spans="2:11">
      <c r="B141" s="158"/>
      <c r="C141" s="805" t="s">
        <v>15</v>
      </c>
      <c r="D141" s="2148"/>
      <c r="E141" s="534" t="s">
        <v>1299</v>
      </c>
      <c r="F141" s="788">
        <v>10</v>
      </c>
      <c r="G141" s="802" t="s">
        <v>18</v>
      </c>
      <c r="H141" s="788"/>
      <c r="I141" s="521"/>
      <c r="J141" s="647"/>
      <c r="K141" s="646"/>
    </row>
    <row r="142" spans="2:11">
      <c r="B142" s="126"/>
      <c r="C142" s="805" t="s">
        <v>15</v>
      </c>
      <c r="D142" s="2148"/>
      <c r="E142" s="534" t="s">
        <v>1300</v>
      </c>
      <c r="F142" s="788">
        <v>10</v>
      </c>
      <c r="G142" s="802" t="s">
        <v>6</v>
      </c>
      <c r="H142" s="788"/>
      <c r="I142" s="521"/>
      <c r="J142" s="647"/>
      <c r="K142" s="646"/>
    </row>
    <row r="143" spans="2:11">
      <c r="B143" s="126"/>
      <c r="C143" s="801"/>
      <c r="D143" s="2145"/>
      <c r="E143" s="534"/>
      <c r="F143" s="788"/>
      <c r="G143" s="802"/>
      <c r="H143" s="788"/>
      <c r="I143" s="521"/>
      <c r="J143" s="647"/>
      <c r="K143" s="646"/>
    </row>
    <row r="144" spans="2:11">
      <c r="B144" s="126">
        <v>2</v>
      </c>
      <c r="C144" s="801" t="s">
        <v>756</v>
      </c>
      <c r="D144" s="2145"/>
      <c r="E144" s="534"/>
      <c r="F144" s="788"/>
      <c r="G144" s="802"/>
      <c r="H144" s="788"/>
      <c r="I144" s="521"/>
      <c r="J144" s="647"/>
      <c r="K144" s="646"/>
    </row>
    <row r="145" spans="2:11">
      <c r="B145" s="126"/>
      <c r="C145" s="805" t="s">
        <v>15</v>
      </c>
      <c r="D145" s="2148"/>
      <c r="E145" s="534" t="s">
        <v>717</v>
      </c>
      <c r="F145" s="788">
        <v>5.28</v>
      </c>
      <c r="G145" s="802" t="s">
        <v>26</v>
      </c>
      <c r="H145" s="788"/>
      <c r="I145" s="521"/>
      <c r="J145" s="647"/>
      <c r="K145" s="646"/>
    </row>
    <row r="146" spans="2:11">
      <c r="B146" s="126"/>
      <c r="C146" s="805" t="s">
        <v>15</v>
      </c>
      <c r="D146" s="2148"/>
      <c r="E146" s="534" t="s">
        <v>806</v>
      </c>
      <c r="F146" s="788">
        <v>1.72</v>
      </c>
      <c r="G146" s="802" t="s">
        <v>3</v>
      </c>
      <c r="H146" s="788"/>
      <c r="I146" s="521"/>
      <c r="J146" s="647"/>
      <c r="K146" s="646"/>
    </row>
    <row r="147" spans="2:11">
      <c r="B147" s="126"/>
      <c r="C147" s="805" t="s">
        <v>15</v>
      </c>
      <c r="D147" s="2148"/>
      <c r="E147" s="534" t="s">
        <v>871</v>
      </c>
      <c r="F147" s="788">
        <v>1.72</v>
      </c>
      <c r="G147" s="802" t="s">
        <v>3</v>
      </c>
      <c r="H147" s="788"/>
      <c r="I147" s="521"/>
      <c r="J147" s="647"/>
      <c r="K147" s="646"/>
    </row>
    <row r="148" spans="2:11">
      <c r="B148" s="126"/>
      <c r="C148" s="805" t="s">
        <v>15</v>
      </c>
      <c r="D148" s="2148"/>
      <c r="E148" s="534" t="s">
        <v>727</v>
      </c>
      <c r="F148" s="788">
        <v>1.5</v>
      </c>
      <c r="G148" s="802" t="s">
        <v>18</v>
      </c>
      <c r="H148" s="788"/>
      <c r="I148" s="521"/>
      <c r="J148" s="647"/>
      <c r="K148" s="646"/>
    </row>
    <row r="149" spans="2:11">
      <c r="B149" s="126"/>
      <c r="C149" s="805" t="s">
        <v>15</v>
      </c>
      <c r="D149" s="2148"/>
      <c r="E149" s="534" t="s">
        <v>1304</v>
      </c>
      <c r="F149" s="788">
        <v>1</v>
      </c>
      <c r="G149" s="802" t="s">
        <v>32</v>
      </c>
      <c r="H149" s="788"/>
      <c r="I149" s="521"/>
      <c r="J149" s="647"/>
      <c r="K149" s="646"/>
    </row>
    <row r="150" spans="2:11">
      <c r="B150" s="126"/>
      <c r="C150" s="801"/>
      <c r="D150" s="2145"/>
      <c r="E150" s="534"/>
      <c r="F150" s="788"/>
      <c r="G150" s="802"/>
      <c r="H150" s="788"/>
      <c r="I150" s="521"/>
      <c r="J150" s="647"/>
      <c r="K150" s="646"/>
    </row>
    <row r="151" spans="2:11">
      <c r="B151" s="126">
        <v>3</v>
      </c>
      <c r="C151" s="801" t="s">
        <v>757</v>
      </c>
      <c r="D151" s="2145"/>
      <c r="E151" s="534"/>
      <c r="F151" s="788"/>
      <c r="G151" s="802"/>
      <c r="H151" s="788"/>
      <c r="I151" s="521"/>
      <c r="J151" s="647"/>
      <c r="K151" s="646"/>
    </row>
    <row r="152" spans="2:11">
      <c r="B152" s="126"/>
      <c r="C152" s="805" t="s">
        <v>15</v>
      </c>
      <c r="D152" s="2148"/>
      <c r="E152" s="534" t="s">
        <v>717</v>
      </c>
      <c r="F152" s="788">
        <v>6</v>
      </c>
      <c r="G152" s="802" t="s">
        <v>3</v>
      </c>
      <c r="H152" s="788"/>
      <c r="I152" s="521"/>
      <c r="J152" s="647"/>
      <c r="K152" s="646"/>
    </row>
    <row r="153" spans="2:11">
      <c r="B153" s="126"/>
      <c r="C153" s="805" t="s">
        <v>15</v>
      </c>
      <c r="D153" s="2148"/>
      <c r="E153" s="534" t="s">
        <v>806</v>
      </c>
      <c r="F153" s="788">
        <v>3.52</v>
      </c>
      <c r="G153" s="802" t="s">
        <v>3</v>
      </c>
      <c r="H153" s="788"/>
      <c r="I153" s="521"/>
      <c r="J153" s="647"/>
      <c r="K153" s="646"/>
    </row>
    <row r="154" spans="2:11">
      <c r="B154" s="126"/>
      <c r="C154" s="805" t="s">
        <v>15</v>
      </c>
      <c r="D154" s="2148"/>
      <c r="E154" s="534" t="s">
        <v>871</v>
      </c>
      <c r="F154" s="788">
        <v>3.52</v>
      </c>
      <c r="G154" s="802" t="s">
        <v>3</v>
      </c>
      <c r="H154" s="788"/>
      <c r="I154" s="521"/>
      <c r="J154" s="647"/>
      <c r="K154" s="646"/>
    </row>
    <row r="155" spans="2:11">
      <c r="B155" s="126"/>
      <c r="C155" s="805" t="s">
        <v>15</v>
      </c>
      <c r="D155" s="2148"/>
      <c r="E155" s="534" t="s">
        <v>722</v>
      </c>
      <c r="F155" s="788">
        <v>0.32</v>
      </c>
      <c r="G155" s="802" t="s">
        <v>3</v>
      </c>
      <c r="H155" s="788"/>
      <c r="I155" s="521"/>
      <c r="J155" s="647"/>
      <c r="K155" s="646"/>
    </row>
    <row r="156" spans="2:11">
      <c r="B156" s="126"/>
      <c r="C156" s="805" t="s">
        <v>15</v>
      </c>
      <c r="D156" s="2148"/>
      <c r="E156" s="534" t="s">
        <v>723</v>
      </c>
      <c r="F156" s="788">
        <v>0.32</v>
      </c>
      <c r="G156" s="802" t="s">
        <v>3</v>
      </c>
      <c r="H156" s="788"/>
      <c r="I156" s="521"/>
      <c r="J156" s="647"/>
      <c r="K156" s="646"/>
    </row>
    <row r="157" spans="2:11">
      <c r="B157" s="126"/>
      <c r="C157" s="805" t="s">
        <v>15</v>
      </c>
      <c r="D157" s="2148"/>
      <c r="E157" s="534" t="s">
        <v>842</v>
      </c>
      <c r="F157" s="788">
        <v>2</v>
      </c>
      <c r="G157" s="802" t="s">
        <v>6</v>
      </c>
      <c r="H157" s="788"/>
      <c r="I157" s="521"/>
      <c r="J157" s="647"/>
      <c r="K157" s="646"/>
    </row>
    <row r="158" spans="2:11">
      <c r="B158" s="126"/>
      <c r="C158" s="805" t="s">
        <v>15</v>
      </c>
      <c r="D158" s="2148"/>
      <c r="E158" s="534" t="s">
        <v>736</v>
      </c>
      <c r="F158" s="788">
        <v>2</v>
      </c>
      <c r="G158" s="802" t="s">
        <v>32</v>
      </c>
      <c r="H158" s="788"/>
      <c r="I158" s="521"/>
      <c r="J158" s="647"/>
      <c r="K158" s="646"/>
    </row>
    <row r="159" spans="2:11">
      <c r="B159" s="126"/>
      <c r="C159" s="805" t="s">
        <v>15</v>
      </c>
      <c r="D159" s="2148"/>
      <c r="E159" s="534" t="s">
        <v>1309</v>
      </c>
      <c r="F159" s="788">
        <v>2</v>
      </c>
      <c r="G159" s="802" t="s">
        <v>18</v>
      </c>
      <c r="H159" s="788"/>
      <c r="I159" s="521"/>
      <c r="J159" s="647"/>
      <c r="K159" s="646"/>
    </row>
    <row r="160" spans="2:11">
      <c r="B160" s="126"/>
      <c r="C160" s="805" t="s">
        <v>15</v>
      </c>
      <c r="D160" s="2148"/>
      <c r="E160" s="534" t="s">
        <v>1313</v>
      </c>
      <c r="F160" s="788">
        <v>1</v>
      </c>
      <c r="G160" s="802" t="s">
        <v>6</v>
      </c>
      <c r="H160" s="788"/>
      <c r="I160" s="521"/>
      <c r="J160" s="647"/>
      <c r="K160" s="646"/>
    </row>
    <row r="161" spans="2:11">
      <c r="B161" s="126"/>
      <c r="C161" s="805" t="s">
        <v>15</v>
      </c>
      <c r="D161" s="2148"/>
      <c r="E161" s="534" t="s">
        <v>739</v>
      </c>
      <c r="F161" s="788">
        <v>1</v>
      </c>
      <c r="G161" s="802" t="s">
        <v>6</v>
      </c>
      <c r="H161" s="788"/>
      <c r="I161" s="521"/>
      <c r="J161" s="647"/>
      <c r="K161" s="646"/>
    </row>
    <row r="162" spans="2:11">
      <c r="B162" s="126"/>
      <c r="C162" s="801"/>
      <c r="D162" s="2145"/>
      <c r="E162" s="534"/>
      <c r="F162" s="788"/>
      <c r="G162" s="802"/>
      <c r="H162" s="788"/>
      <c r="I162" s="521"/>
      <c r="J162" s="647"/>
      <c r="K162" s="646"/>
    </row>
    <row r="163" spans="2:11">
      <c r="B163" s="126">
        <v>4</v>
      </c>
      <c r="C163" s="801" t="s">
        <v>758</v>
      </c>
      <c r="D163" s="2145"/>
      <c r="E163" s="534"/>
      <c r="F163" s="788"/>
      <c r="G163" s="802"/>
      <c r="H163" s="788"/>
      <c r="I163" s="521"/>
      <c r="J163" s="647"/>
      <c r="K163" s="646"/>
    </row>
    <row r="164" spans="2:11">
      <c r="B164" s="126"/>
      <c r="C164" s="805" t="s">
        <v>15</v>
      </c>
      <c r="D164" s="2148"/>
      <c r="E164" s="534" t="s">
        <v>742</v>
      </c>
      <c r="F164" s="788">
        <v>3.52</v>
      </c>
      <c r="G164" s="802" t="s">
        <v>3</v>
      </c>
      <c r="H164" s="788"/>
      <c r="I164" s="521"/>
      <c r="J164" s="647"/>
      <c r="K164" s="646"/>
    </row>
    <row r="165" spans="2:11">
      <c r="B165" s="126"/>
      <c r="C165" s="805" t="s">
        <v>15</v>
      </c>
      <c r="D165" s="2148"/>
      <c r="E165" s="534" t="s">
        <v>723</v>
      </c>
      <c r="F165" s="788">
        <v>3.52</v>
      </c>
      <c r="G165" s="802" t="s">
        <v>3</v>
      </c>
      <c r="H165" s="788"/>
      <c r="I165" s="521"/>
      <c r="J165" s="647"/>
      <c r="K165" s="646"/>
    </row>
    <row r="166" spans="2:11">
      <c r="B166" s="126"/>
      <c r="C166" s="805" t="s">
        <v>15</v>
      </c>
      <c r="D166" s="2148"/>
      <c r="E166" s="534" t="s">
        <v>743</v>
      </c>
      <c r="F166" s="788">
        <v>2</v>
      </c>
      <c r="G166" s="802" t="s">
        <v>6</v>
      </c>
      <c r="H166" s="788"/>
      <c r="I166" s="521"/>
      <c r="J166" s="647"/>
      <c r="K166" s="646"/>
    </row>
    <row r="167" spans="2:11">
      <c r="B167" s="126"/>
      <c r="C167" s="805" t="s">
        <v>15</v>
      </c>
      <c r="D167" s="2148"/>
      <c r="E167" s="534" t="s">
        <v>737</v>
      </c>
      <c r="F167" s="788">
        <v>2</v>
      </c>
      <c r="G167" s="802" t="s">
        <v>18</v>
      </c>
      <c r="H167" s="788"/>
      <c r="I167" s="521"/>
      <c r="J167" s="647"/>
      <c r="K167" s="646"/>
    </row>
    <row r="168" spans="2:11">
      <c r="B168" s="126"/>
      <c r="C168" s="805" t="s">
        <v>15</v>
      </c>
      <c r="D168" s="2148"/>
      <c r="E168" s="534" t="s">
        <v>854</v>
      </c>
      <c r="F168" s="788">
        <v>2</v>
      </c>
      <c r="G168" s="802" t="s">
        <v>6</v>
      </c>
      <c r="H168" s="788"/>
      <c r="I168" s="521"/>
      <c r="J168" s="647"/>
      <c r="K168" s="646"/>
    </row>
    <row r="169" spans="2:11">
      <c r="B169" s="126"/>
      <c r="C169" s="805" t="s">
        <v>15</v>
      </c>
      <c r="D169" s="2148"/>
      <c r="E169" s="534" t="s">
        <v>855</v>
      </c>
      <c r="F169" s="788">
        <v>2</v>
      </c>
      <c r="G169" s="802" t="s">
        <v>6</v>
      </c>
      <c r="H169" s="788"/>
      <c r="I169" s="521"/>
      <c r="J169" s="647"/>
      <c r="K169" s="646"/>
    </row>
    <row r="170" spans="2:11">
      <c r="B170" s="126"/>
      <c r="C170" s="801"/>
      <c r="D170" s="2145"/>
      <c r="E170" s="534"/>
      <c r="F170" s="788"/>
      <c r="G170" s="802"/>
      <c r="H170" s="788"/>
      <c r="I170" s="521"/>
      <c r="J170" s="647"/>
      <c r="K170" s="646"/>
    </row>
    <row r="171" spans="2:11">
      <c r="B171" s="126">
        <v>5</v>
      </c>
      <c r="C171" s="801" t="s">
        <v>759</v>
      </c>
      <c r="D171" s="2145"/>
      <c r="E171" s="534"/>
      <c r="F171" s="788"/>
      <c r="G171" s="802"/>
      <c r="H171" s="788"/>
      <c r="I171" s="521"/>
      <c r="J171" s="647"/>
      <c r="K171" s="646"/>
    </row>
    <row r="172" spans="2:11">
      <c r="B172" s="126"/>
      <c r="C172" s="805" t="s">
        <v>15</v>
      </c>
      <c r="D172" s="2148"/>
      <c r="E172" s="534" t="s">
        <v>717</v>
      </c>
      <c r="F172" s="788">
        <v>15.84</v>
      </c>
      <c r="G172" s="802" t="s">
        <v>26</v>
      </c>
      <c r="H172" s="788"/>
      <c r="I172" s="521"/>
      <c r="J172" s="647"/>
      <c r="K172" s="646"/>
    </row>
    <row r="173" spans="2:11">
      <c r="B173" s="126"/>
      <c r="C173" s="805" t="s">
        <v>15</v>
      </c>
      <c r="D173" s="2148"/>
      <c r="E173" s="534" t="s">
        <v>806</v>
      </c>
      <c r="F173" s="788">
        <v>5.41</v>
      </c>
      <c r="G173" s="802" t="s">
        <v>3</v>
      </c>
      <c r="H173" s="788"/>
      <c r="I173" s="521"/>
      <c r="J173" s="647"/>
      <c r="K173" s="646"/>
    </row>
    <row r="174" spans="2:11">
      <c r="B174" s="126"/>
      <c r="C174" s="805" t="s">
        <v>15</v>
      </c>
      <c r="D174" s="2148"/>
      <c r="E174" s="534" t="s">
        <v>871</v>
      </c>
      <c r="F174" s="788">
        <v>5.41</v>
      </c>
      <c r="G174" s="802" t="s">
        <v>3</v>
      </c>
      <c r="H174" s="788"/>
      <c r="I174" s="521"/>
      <c r="J174" s="647"/>
      <c r="K174" s="646"/>
    </row>
    <row r="175" spans="2:11">
      <c r="B175" s="126"/>
      <c r="C175" s="805" t="s">
        <v>15</v>
      </c>
      <c r="D175" s="2148"/>
      <c r="E175" s="534" t="s">
        <v>722</v>
      </c>
      <c r="F175" s="788">
        <v>0.56000000000000005</v>
      </c>
      <c r="G175" s="802" t="s">
        <v>3</v>
      </c>
      <c r="H175" s="788"/>
      <c r="I175" s="521"/>
      <c r="J175" s="647"/>
      <c r="K175" s="646"/>
    </row>
    <row r="176" spans="2:11">
      <c r="B176" s="126"/>
      <c r="C176" s="805" t="s">
        <v>15</v>
      </c>
      <c r="D176" s="2148"/>
      <c r="E176" s="534" t="s">
        <v>723</v>
      </c>
      <c r="F176" s="788">
        <v>0.56000000000000005</v>
      </c>
      <c r="G176" s="802" t="s">
        <v>3</v>
      </c>
      <c r="H176" s="788"/>
      <c r="I176" s="521"/>
      <c r="J176" s="647"/>
      <c r="K176" s="646"/>
    </row>
    <row r="177" spans="2:11">
      <c r="B177" s="126"/>
      <c r="C177" s="805" t="s">
        <v>15</v>
      </c>
      <c r="D177" s="2148"/>
      <c r="E177" s="534" t="s">
        <v>750</v>
      </c>
      <c r="F177" s="788">
        <v>1</v>
      </c>
      <c r="G177" s="802" t="s">
        <v>32</v>
      </c>
      <c r="H177" s="788"/>
      <c r="I177" s="521"/>
      <c r="J177" s="647"/>
      <c r="K177" s="646"/>
    </row>
    <row r="178" spans="2:11">
      <c r="B178" s="126"/>
      <c r="C178" s="805" t="s">
        <v>15</v>
      </c>
      <c r="D178" s="2148"/>
      <c r="E178" s="534" t="s">
        <v>751</v>
      </c>
      <c r="F178" s="788">
        <v>1</v>
      </c>
      <c r="G178" s="802" t="s">
        <v>18</v>
      </c>
      <c r="H178" s="788"/>
      <c r="I178" s="521"/>
      <c r="J178" s="647"/>
      <c r="K178" s="646"/>
    </row>
    <row r="179" spans="2:11">
      <c r="B179" s="126"/>
      <c r="C179" s="805" t="s">
        <v>15</v>
      </c>
      <c r="D179" s="2148"/>
      <c r="E179" s="534" t="s">
        <v>1316</v>
      </c>
      <c r="F179" s="788">
        <v>1</v>
      </c>
      <c r="G179" s="802" t="s">
        <v>6</v>
      </c>
      <c r="H179" s="788"/>
      <c r="I179" s="521"/>
      <c r="J179" s="647"/>
      <c r="K179" s="646"/>
    </row>
    <row r="180" spans="2:11">
      <c r="B180" s="126"/>
      <c r="C180" s="927"/>
      <c r="D180" s="2148"/>
      <c r="E180" s="534"/>
      <c r="F180" s="910"/>
      <c r="G180" s="909"/>
      <c r="H180" s="910"/>
      <c r="I180" s="521"/>
      <c r="J180" s="647"/>
      <c r="K180" s="646"/>
    </row>
    <row r="181" spans="2:11">
      <c r="B181" s="126">
        <v>7</v>
      </c>
      <c r="C181" s="801" t="s">
        <v>753</v>
      </c>
      <c r="D181" s="2145"/>
      <c r="E181" s="534"/>
      <c r="F181" s="788"/>
      <c r="G181" s="802"/>
      <c r="H181" s="788"/>
      <c r="I181" s="521"/>
      <c r="J181" s="647"/>
      <c r="K181" s="646"/>
    </row>
    <row r="182" spans="2:11">
      <c r="B182" s="126"/>
      <c r="C182" s="805" t="s">
        <v>15</v>
      </c>
      <c r="D182" s="2148"/>
      <c r="E182" s="534" t="s">
        <v>717</v>
      </c>
      <c r="F182" s="788">
        <v>71</v>
      </c>
      <c r="G182" s="802" t="s">
        <v>26</v>
      </c>
      <c r="H182" s="788"/>
      <c r="I182" s="521"/>
      <c r="J182" s="647"/>
      <c r="K182" s="646"/>
    </row>
    <row r="183" spans="2:11">
      <c r="B183" s="126"/>
      <c r="C183" s="805" t="s">
        <v>15</v>
      </c>
      <c r="D183" s="2148"/>
      <c r="E183" s="534" t="s">
        <v>722</v>
      </c>
      <c r="F183" s="788">
        <v>20.3</v>
      </c>
      <c r="G183" s="802" t="s">
        <v>3</v>
      </c>
      <c r="H183" s="788"/>
      <c r="I183" s="521"/>
      <c r="J183" s="647"/>
      <c r="K183" s="646"/>
    </row>
    <row r="184" spans="2:11">
      <c r="B184" s="126"/>
      <c r="C184" s="805" t="s">
        <v>15</v>
      </c>
      <c r="D184" s="2148"/>
      <c r="E184" s="534" t="s">
        <v>723</v>
      </c>
      <c r="F184" s="788">
        <v>20.3</v>
      </c>
      <c r="G184" s="802" t="s">
        <v>3</v>
      </c>
      <c r="H184" s="788"/>
      <c r="I184" s="521"/>
      <c r="J184" s="647"/>
      <c r="K184" s="646"/>
    </row>
    <row r="185" spans="2:11">
      <c r="B185" s="126"/>
      <c r="C185" s="805" t="s">
        <v>15</v>
      </c>
      <c r="D185" s="2148"/>
      <c r="E185" s="534" t="s">
        <v>754</v>
      </c>
      <c r="F185" s="788">
        <v>20</v>
      </c>
      <c r="G185" s="802" t="s">
        <v>18</v>
      </c>
      <c r="H185" s="788"/>
      <c r="I185" s="521"/>
      <c r="J185" s="647"/>
      <c r="K185" s="646"/>
    </row>
    <row r="186" spans="2:11">
      <c r="B186" s="126"/>
      <c r="C186" s="805" t="s">
        <v>15</v>
      </c>
      <c r="D186" s="2148"/>
      <c r="E186" s="534" t="s">
        <v>755</v>
      </c>
      <c r="F186" s="788">
        <v>20</v>
      </c>
      <c r="G186" s="802" t="s">
        <v>6</v>
      </c>
      <c r="H186" s="788"/>
      <c r="I186" s="521"/>
      <c r="J186" s="647"/>
      <c r="K186" s="646"/>
    </row>
    <row r="187" spans="2:11">
      <c r="B187" s="126"/>
      <c r="C187" s="801"/>
      <c r="D187" s="2145"/>
      <c r="E187" s="534"/>
      <c r="F187" s="788"/>
      <c r="G187" s="802"/>
      <c r="H187" s="788"/>
      <c r="I187" s="521"/>
      <c r="J187" s="647"/>
      <c r="K187" s="646"/>
    </row>
    <row r="188" spans="2:11">
      <c r="B188" s="126"/>
      <c r="C188" s="923"/>
      <c r="D188" s="2145"/>
      <c r="E188" s="534"/>
      <c r="F188" s="910"/>
      <c r="G188" s="909"/>
      <c r="H188" s="910"/>
      <c r="I188" s="521"/>
      <c r="J188" s="647"/>
      <c r="K188" s="646"/>
    </row>
    <row r="189" spans="2:11">
      <c r="B189" s="126"/>
      <c r="C189" s="923"/>
      <c r="D189" s="2145"/>
      <c r="E189" s="534"/>
      <c r="F189" s="910"/>
      <c r="G189" s="909"/>
      <c r="H189" s="910"/>
      <c r="I189" s="521"/>
      <c r="J189" s="647"/>
      <c r="K189" s="646"/>
    </row>
    <row r="190" spans="2:11" ht="15.75">
      <c r="B190" s="466"/>
      <c r="C190" s="467"/>
      <c r="D190" s="2141"/>
      <c r="E190" s="467"/>
      <c r="F190" s="468"/>
      <c r="G190" s="469"/>
      <c r="H190" s="525" t="str">
        <f>CONCATENATE("TOTAL " &amp;B156)</f>
        <v xml:space="preserve">TOTAL </v>
      </c>
      <c r="I190" s="526">
        <f>SUM(I112:I189)</f>
        <v>0</v>
      </c>
      <c r="J190" s="796"/>
      <c r="K190" s="526"/>
    </row>
    <row r="191" spans="2:11">
      <c r="B191" s="126"/>
      <c r="C191" s="923"/>
      <c r="D191" s="2145"/>
      <c r="E191" s="534"/>
      <c r="F191" s="910"/>
      <c r="G191" s="909"/>
      <c r="H191" s="910"/>
      <c r="I191" s="521"/>
      <c r="J191" s="647"/>
      <c r="K191" s="646"/>
    </row>
    <row r="192" spans="2:11" ht="15.75">
      <c r="B192" s="126"/>
      <c r="C192" s="928" t="s">
        <v>915</v>
      </c>
      <c r="D192" s="2149"/>
      <c r="E192" s="534"/>
      <c r="F192" s="910"/>
      <c r="G192" s="909"/>
      <c r="H192" s="910"/>
      <c r="I192" s="521"/>
      <c r="J192" s="647"/>
      <c r="K192" s="646"/>
    </row>
    <row r="193" spans="2:11" s="920" customFormat="1">
      <c r="B193" s="126">
        <v>1</v>
      </c>
      <c r="C193" s="923" t="s">
        <v>916</v>
      </c>
      <c r="D193" s="2145"/>
      <c r="E193" s="534"/>
      <c r="F193" s="788">
        <v>515.37</v>
      </c>
      <c r="G193" s="909" t="s">
        <v>3</v>
      </c>
      <c r="H193" s="788"/>
      <c r="I193" s="521"/>
      <c r="J193" s="912"/>
      <c r="K193" s="911"/>
    </row>
    <row r="194" spans="2:11" s="920" customFormat="1">
      <c r="B194" s="126">
        <v>2</v>
      </c>
      <c r="C194" s="923" t="s">
        <v>917</v>
      </c>
      <c r="D194" s="2145"/>
      <c r="E194" s="534"/>
      <c r="F194" s="788">
        <v>66.63</v>
      </c>
      <c r="G194" s="909" t="s">
        <v>26</v>
      </c>
      <c r="H194" s="788"/>
      <c r="I194" s="521"/>
      <c r="J194" s="912"/>
      <c r="K194" s="911"/>
    </row>
    <row r="195" spans="2:11" s="920" customFormat="1">
      <c r="B195" s="126">
        <v>3</v>
      </c>
      <c r="C195" s="923" t="s">
        <v>1376</v>
      </c>
      <c r="D195" s="2145"/>
      <c r="E195" s="534"/>
      <c r="F195" s="788">
        <v>102.9</v>
      </c>
      <c r="G195" s="909" t="s">
        <v>26</v>
      </c>
      <c r="H195" s="788"/>
      <c r="I195" s="521"/>
      <c r="J195" s="912"/>
      <c r="K195" s="911"/>
    </row>
    <row r="196" spans="2:11" s="920" customFormat="1">
      <c r="B196" s="126">
        <v>5</v>
      </c>
      <c r="C196" s="923" t="s">
        <v>923</v>
      </c>
      <c r="D196" s="2145"/>
      <c r="E196" s="534"/>
      <c r="F196" s="788">
        <v>27.47</v>
      </c>
      <c r="G196" s="909" t="s">
        <v>3</v>
      </c>
      <c r="H196" s="788"/>
      <c r="I196" s="521"/>
      <c r="J196" s="912"/>
      <c r="K196" s="911"/>
    </row>
    <row r="197" spans="2:11" s="920" customFormat="1">
      <c r="B197" s="126">
        <v>6</v>
      </c>
      <c r="C197" s="923" t="s">
        <v>920</v>
      </c>
      <c r="D197" s="2145"/>
      <c r="E197" s="534"/>
      <c r="F197" s="788">
        <v>2</v>
      </c>
      <c r="G197" s="909" t="s">
        <v>6</v>
      </c>
      <c r="H197" s="788"/>
      <c r="I197" s="521"/>
      <c r="J197" s="912"/>
      <c r="K197" s="911"/>
    </row>
    <row r="198" spans="2:11">
      <c r="B198" s="126">
        <v>7</v>
      </c>
      <c r="C198" s="923" t="s">
        <v>921</v>
      </c>
      <c r="D198" s="2145"/>
      <c r="E198" s="534"/>
      <c r="F198" s="788">
        <v>4</v>
      </c>
      <c r="G198" s="909" t="s">
        <v>6</v>
      </c>
      <c r="H198" s="788"/>
      <c r="I198" s="521"/>
      <c r="J198" s="647"/>
      <c r="K198" s="646"/>
    </row>
    <row r="199" spans="2:11">
      <c r="B199" s="126"/>
      <c r="C199" s="923"/>
      <c r="D199" s="2145"/>
      <c r="E199" s="534"/>
      <c r="F199" s="910"/>
      <c r="G199" s="909"/>
      <c r="H199" s="910"/>
      <c r="I199" s="521"/>
      <c r="J199" s="647"/>
      <c r="K199" s="646"/>
    </row>
    <row r="200" spans="2:11">
      <c r="B200" s="158"/>
      <c r="C200" s="801"/>
      <c r="D200" s="2145"/>
      <c r="E200" s="534"/>
      <c r="F200" s="788"/>
      <c r="G200" s="802"/>
      <c r="H200" s="788"/>
      <c r="I200" s="521"/>
      <c r="J200" s="647"/>
      <c r="K200" s="646"/>
    </row>
    <row r="201" spans="2:11" ht="15.75">
      <c r="B201" s="466"/>
      <c r="C201" s="467"/>
      <c r="D201" s="2141"/>
      <c r="E201" s="467"/>
      <c r="F201" s="468"/>
      <c r="G201" s="469"/>
      <c r="H201" s="525"/>
      <c r="I201" s="526">
        <f>SUM(I192:I200)</f>
        <v>0</v>
      </c>
      <c r="J201" s="796"/>
      <c r="K201" s="526"/>
    </row>
    <row r="202" spans="2:11" ht="15.75">
      <c r="B202" s="939"/>
      <c r="C202" s="33"/>
      <c r="D202" s="33"/>
      <c r="E202" s="33"/>
      <c r="F202" s="940"/>
      <c r="G202" s="941"/>
      <c r="H202" s="942"/>
      <c r="I202" s="943"/>
      <c r="J202" s="944"/>
      <c r="K202" s="943"/>
    </row>
    <row r="203" spans="2:11" ht="15.75">
      <c r="B203" s="32"/>
      <c r="C203" s="519" t="s">
        <v>1414</v>
      </c>
      <c r="D203" s="2139"/>
      <c r="E203" s="520"/>
      <c r="F203" s="945"/>
      <c r="G203" s="946"/>
      <c r="H203" s="947"/>
      <c r="I203" s="948"/>
      <c r="J203" s="944"/>
      <c r="K203" s="943"/>
    </row>
    <row r="204" spans="2:11" s="920" customFormat="1" ht="15.75">
      <c r="B204" s="32">
        <v>1</v>
      </c>
      <c r="C204" s="520" t="s">
        <v>1277</v>
      </c>
      <c r="D204" s="2140"/>
      <c r="E204" s="520"/>
      <c r="F204" s="788">
        <v>130.26</v>
      </c>
      <c r="G204" s="946" t="s">
        <v>26</v>
      </c>
      <c r="H204" s="788"/>
      <c r="I204" s="521"/>
      <c r="J204" s="944"/>
      <c r="K204" s="943"/>
    </row>
    <row r="205" spans="2:11" s="920" customFormat="1" ht="15.75">
      <c r="B205" s="32">
        <v>2</v>
      </c>
      <c r="C205" s="520" t="s">
        <v>1370</v>
      </c>
      <c r="D205" s="2140"/>
      <c r="E205" s="520"/>
      <c r="F205" s="788">
        <v>28</v>
      </c>
      <c r="G205" s="946" t="s">
        <v>6</v>
      </c>
      <c r="H205" s="788"/>
      <c r="I205" s="521"/>
      <c r="J205" s="944"/>
      <c r="K205" s="943"/>
    </row>
    <row r="206" spans="2:11" s="920" customFormat="1" ht="15.75">
      <c r="B206" s="32">
        <v>3</v>
      </c>
      <c r="C206" s="520" t="s">
        <v>1248</v>
      </c>
      <c r="D206" s="2140"/>
      <c r="E206" s="520"/>
      <c r="F206" s="788">
        <v>12.4</v>
      </c>
      <c r="G206" s="946" t="s">
        <v>26</v>
      </c>
      <c r="H206" s="788"/>
      <c r="I206" s="521"/>
      <c r="J206" s="944"/>
      <c r="K206" s="943"/>
    </row>
    <row r="207" spans="2:11" s="920" customFormat="1" ht="15.75">
      <c r="B207" s="32">
        <v>4</v>
      </c>
      <c r="C207" s="520" t="s">
        <v>1375</v>
      </c>
      <c r="D207" s="2140"/>
      <c r="E207" s="520"/>
      <c r="F207" s="788">
        <v>87.9</v>
      </c>
      <c r="G207" s="946" t="s">
        <v>3</v>
      </c>
      <c r="H207" s="788"/>
      <c r="I207" s="521"/>
      <c r="J207" s="944"/>
      <c r="K207" s="943"/>
    </row>
    <row r="208" spans="2:11" ht="15.75">
      <c r="B208" s="32">
        <v>5</v>
      </c>
      <c r="C208" s="520" t="s">
        <v>1161</v>
      </c>
      <c r="D208" s="2140"/>
      <c r="E208" s="520"/>
      <c r="F208" s="788">
        <v>15.12</v>
      </c>
      <c r="G208" s="946" t="s">
        <v>26</v>
      </c>
      <c r="H208" s="788"/>
      <c r="I208" s="521"/>
      <c r="J208" s="944"/>
      <c r="K208" s="943"/>
    </row>
    <row r="209" spans="2:11" ht="15.75">
      <c r="B209" s="32">
        <v>6</v>
      </c>
      <c r="C209" s="520" t="s">
        <v>1415</v>
      </c>
      <c r="D209" s="2140"/>
      <c r="E209" s="520"/>
      <c r="F209" s="910"/>
      <c r="G209" s="946"/>
      <c r="H209" s="910"/>
      <c r="I209" s="521"/>
      <c r="J209" s="944"/>
      <c r="K209" s="943"/>
    </row>
    <row r="210" spans="2:11" ht="15.75">
      <c r="B210" s="32"/>
      <c r="C210" s="529" t="s">
        <v>15</v>
      </c>
      <c r="D210" s="2143"/>
      <c r="E210" s="520" t="s">
        <v>1434</v>
      </c>
      <c r="F210" s="788">
        <v>0.44</v>
      </c>
      <c r="G210" s="946" t="s">
        <v>37</v>
      </c>
      <c r="H210" s="788"/>
      <c r="I210" s="521"/>
      <c r="J210" s="944"/>
      <c r="K210" s="943"/>
    </row>
    <row r="211" spans="2:11" ht="15.75">
      <c r="B211" s="32"/>
      <c r="C211" s="529" t="s">
        <v>15</v>
      </c>
      <c r="D211" s="2143"/>
      <c r="E211" s="520" t="s">
        <v>1417</v>
      </c>
      <c r="F211" s="788">
        <v>13.2</v>
      </c>
      <c r="G211" s="946" t="s">
        <v>3</v>
      </c>
      <c r="H211" s="788"/>
      <c r="I211" s="521"/>
      <c r="J211" s="944"/>
      <c r="K211" s="943"/>
    </row>
    <row r="212" spans="2:11" ht="15.75">
      <c r="B212" s="32"/>
      <c r="C212" s="529" t="s">
        <v>15</v>
      </c>
      <c r="D212" s="2143"/>
      <c r="E212" s="520" t="s">
        <v>1430</v>
      </c>
      <c r="F212" s="788">
        <v>8.8000000000000007</v>
      </c>
      <c r="G212" s="946" t="s">
        <v>26</v>
      </c>
      <c r="H212" s="788"/>
      <c r="I212" s="521"/>
      <c r="J212" s="944"/>
      <c r="K212" s="943"/>
    </row>
    <row r="213" spans="2:11" ht="15.75">
      <c r="B213" s="32"/>
      <c r="C213" s="529" t="s">
        <v>15</v>
      </c>
      <c r="D213" s="2143"/>
      <c r="E213" s="520" t="s">
        <v>1431</v>
      </c>
      <c r="F213" s="788">
        <v>9.6</v>
      </c>
      <c r="G213" s="946" t="s">
        <v>26</v>
      </c>
      <c r="H213" s="788"/>
      <c r="I213" s="521"/>
      <c r="J213" s="944"/>
      <c r="K213" s="943"/>
    </row>
    <row r="214" spans="2:11" ht="15.75">
      <c r="B214" s="32"/>
      <c r="C214" s="529" t="s">
        <v>15</v>
      </c>
      <c r="D214" s="2143"/>
      <c r="E214" s="520" t="s">
        <v>1432</v>
      </c>
      <c r="F214" s="788">
        <v>8.8000000000000007</v>
      </c>
      <c r="G214" s="946" t="s">
        <v>26</v>
      </c>
      <c r="H214" s="788"/>
      <c r="I214" s="521"/>
      <c r="J214" s="944"/>
      <c r="K214" s="943"/>
    </row>
    <row r="215" spans="2:11" ht="15.75">
      <c r="B215" s="32"/>
      <c r="C215" s="529" t="s">
        <v>15</v>
      </c>
      <c r="D215" s="2143"/>
      <c r="E215" s="520" t="s">
        <v>1419</v>
      </c>
      <c r="F215" s="788">
        <v>7.35</v>
      </c>
      <c r="G215" s="946" t="s">
        <v>3</v>
      </c>
      <c r="H215" s="788"/>
      <c r="I215" s="521"/>
      <c r="J215" s="944"/>
      <c r="K215" s="943"/>
    </row>
    <row r="216" spans="2:11" ht="15.75">
      <c r="B216" s="32"/>
      <c r="C216" s="529" t="s">
        <v>15</v>
      </c>
      <c r="D216" s="2143"/>
      <c r="E216" s="520" t="s">
        <v>1435</v>
      </c>
      <c r="F216" s="788"/>
      <c r="G216" s="946"/>
      <c r="H216" s="788"/>
      <c r="I216" s="521"/>
      <c r="J216" s="944"/>
      <c r="K216" s="943"/>
    </row>
    <row r="217" spans="2:11" ht="15.75">
      <c r="B217" s="32"/>
      <c r="C217" s="520"/>
      <c r="D217" s="2140"/>
      <c r="E217" s="520" t="s">
        <v>1437</v>
      </c>
      <c r="F217" s="788">
        <v>0.86</v>
      </c>
      <c r="G217" s="946" t="s">
        <v>37</v>
      </c>
      <c r="H217" s="788"/>
      <c r="I217" s="521"/>
      <c r="J217" s="944"/>
      <c r="K217" s="943"/>
    </row>
    <row r="218" spans="2:11" ht="15.75">
      <c r="B218" s="32"/>
      <c r="C218" s="520"/>
      <c r="D218" s="2140"/>
      <c r="E218" s="520" t="s">
        <v>1433</v>
      </c>
      <c r="F218" s="788">
        <v>18.21</v>
      </c>
      <c r="G218" s="946" t="s">
        <v>30</v>
      </c>
      <c r="H218" s="788"/>
      <c r="I218" s="521"/>
      <c r="J218" s="944"/>
      <c r="K218" s="943"/>
    </row>
    <row r="219" spans="2:11" ht="15.75">
      <c r="B219" s="32"/>
      <c r="C219" s="520"/>
      <c r="D219" s="2140"/>
      <c r="E219" s="520" t="s">
        <v>1423</v>
      </c>
      <c r="F219" s="788">
        <v>8.5500000000000007</v>
      </c>
      <c r="G219" s="946" t="s">
        <v>3</v>
      </c>
      <c r="H219" s="788"/>
      <c r="I219" s="521"/>
      <c r="J219" s="944"/>
      <c r="K219" s="943"/>
    </row>
    <row r="220" spans="2:11" ht="15.75">
      <c r="B220" s="32"/>
      <c r="C220" s="529" t="s">
        <v>15</v>
      </c>
      <c r="D220" s="2143"/>
      <c r="E220" s="520" t="s">
        <v>1427</v>
      </c>
      <c r="F220" s="788">
        <v>0.23</v>
      </c>
      <c r="G220" s="946" t="s">
        <v>37</v>
      </c>
      <c r="H220" s="788"/>
      <c r="I220" s="521"/>
      <c r="J220" s="944"/>
      <c r="K220" s="943"/>
    </row>
    <row r="221" spans="2:11" ht="15.75">
      <c r="B221" s="32"/>
      <c r="C221" s="529" t="s">
        <v>15</v>
      </c>
      <c r="D221" s="2143"/>
      <c r="E221" s="520" t="s">
        <v>1428</v>
      </c>
      <c r="F221" s="788">
        <v>0.23</v>
      </c>
      <c r="G221" s="946" t="s">
        <v>37</v>
      </c>
      <c r="H221" s="788"/>
      <c r="I221" s="521"/>
      <c r="J221" s="944"/>
      <c r="K221" s="943"/>
    </row>
    <row r="222" spans="2:11" ht="15.75">
      <c r="B222" s="32"/>
      <c r="C222" s="529" t="s">
        <v>15</v>
      </c>
      <c r="D222" s="2143"/>
      <c r="E222" s="520" t="s">
        <v>1436</v>
      </c>
      <c r="F222" s="788">
        <v>0.23</v>
      </c>
      <c r="G222" s="946" t="s">
        <v>37</v>
      </c>
      <c r="H222" s="788"/>
      <c r="I222" s="521"/>
      <c r="J222" s="944"/>
      <c r="K222" s="943"/>
    </row>
    <row r="223" spans="2:11" ht="15.75">
      <c r="B223" s="32"/>
      <c r="C223" s="520"/>
      <c r="D223" s="2140"/>
      <c r="E223" s="520"/>
      <c r="F223" s="910"/>
      <c r="G223" s="946"/>
      <c r="H223" s="910"/>
      <c r="I223" s="521"/>
      <c r="J223" s="944"/>
      <c r="K223" s="943"/>
    </row>
    <row r="224" spans="2:11" ht="15.75">
      <c r="B224" s="32"/>
      <c r="C224" s="520"/>
      <c r="D224" s="2140"/>
      <c r="E224" s="520"/>
      <c r="F224" s="910"/>
      <c r="G224" s="946"/>
      <c r="H224" s="910"/>
      <c r="I224" s="521"/>
      <c r="J224" s="944"/>
      <c r="K224" s="943"/>
    </row>
    <row r="225" spans="2:13" ht="15.75">
      <c r="B225" s="32"/>
      <c r="C225" s="520"/>
      <c r="D225" s="2140"/>
      <c r="E225" s="520"/>
      <c r="F225" s="788"/>
      <c r="G225" s="946"/>
      <c r="H225" s="947"/>
      <c r="I225" s="948"/>
      <c r="J225" s="944"/>
      <c r="K225" s="943"/>
    </row>
    <row r="226" spans="2:13" ht="15.75">
      <c r="B226" s="466"/>
      <c r="C226" s="467"/>
      <c r="D226" s="2141"/>
      <c r="E226" s="467"/>
      <c r="F226" s="468"/>
      <c r="G226" s="469"/>
      <c r="H226" s="525" t="str">
        <f>CONCATENATE("TOTAL " &amp;B175)</f>
        <v xml:space="preserve">TOTAL </v>
      </c>
      <c r="I226" s="526">
        <f>SUM(I202:I225)</f>
        <v>0</v>
      </c>
      <c r="J226" s="944"/>
      <c r="K226" s="943"/>
    </row>
    <row r="227" spans="2:13" ht="15.75">
      <c r="B227" s="2129" t="s">
        <v>14</v>
      </c>
      <c r="C227" s="2128" t="s">
        <v>2028</v>
      </c>
      <c r="D227" s="2113"/>
      <c r="E227" s="2135"/>
      <c r="F227" s="2112"/>
      <c r="G227" s="2134"/>
      <c r="H227" s="2133"/>
      <c r="I227" s="2132"/>
      <c r="J227" s="2131"/>
      <c r="K227" s="2009"/>
      <c r="L227" s="2009"/>
      <c r="M227" s="2009"/>
    </row>
    <row r="228" spans="2:13" ht="15.75">
      <c r="B228" s="2136"/>
      <c r="C228" s="2415" t="s">
        <v>2027</v>
      </c>
      <c r="D228" s="2416"/>
      <c r="E228" s="2417"/>
      <c r="F228" s="2112"/>
      <c r="G228" s="2134"/>
      <c r="H228" s="2133"/>
      <c r="I228" s="2132"/>
      <c r="J228" s="2131"/>
      <c r="K228" s="2009"/>
      <c r="L228" s="2009"/>
      <c r="M228" s="2009"/>
    </row>
    <row r="229" spans="2:13" ht="15.75">
      <c r="B229" s="2129" t="s">
        <v>2026</v>
      </c>
      <c r="C229" s="2128" t="s">
        <v>2025</v>
      </c>
      <c r="D229" s="2127"/>
      <c r="E229" s="2135"/>
      <c r="F229" s="2112"/>
      <c r="G229" s="2134"/>
      <c r="H229" s="2133"/>
      <c r="I229" s="2132"/>
      <c r="J229" s="2131"/>
      <c r="K229" s="2009"/>
      <c r="L229" s="2009"/>
      <c r="M229" s="2009"/>
    </row>
    <row r="230" spans="2:13" ht="15.75">
      <c r="B230" s="2129"/>
      <c r="C230" s="2128"/>
      <c r="D230" s="2127"/>
      <c r="E230" s="2127"/>
      <c r="F230" s="2014"/>
      <c r="G230" s="2112"/>
      <c r="H230" s="2014"/>
      <c r="I230" s="2111"/>
      <c r="J230" s="2110"/>
      <c r="K230" s="2017"/>
      <c r="L230" s="2010"/>
      <c r="M230" s="2009"/>
    </row>
    <row r="231" spans="2:13" ht="15.75">
      <c r="B231" s="2114">
        <v>1</v>
      </c>
      <c r="C231" s="2113" t="s">
        <v>2024</v>
      </c>
      <c r="D231" s="2106"/>
      <c r="E231" s="2127"/>
      <c r="F231" s="2014">
        <v>2</v>
      </c>
      <c r="G231" s="2112" t="s">
        <v>7</v>
      </c>
      <c r="H231" s="2014"/>
      <c r="I231" s="2013"/>
      <c r="J231" s="2116" t="e">
        <f>'REKAP ANALISA MEP'!F$100</f>
        <v>#DIV/0!</v>
      </c>
      <c r="K231" s="2017" t="e">
        <f>I231*J231</f>
        <v>#DIV/0!</v>
      </c>
      <c r="L231" s="2010"/>
      <c r="M231" s="2009"/>
    </row>
    <row r="232" spans="2:13" ht="15.75">
      <c r="B232" s="2130"/>
      <c r="C232" s="2113" t="s">
        <v>2023</v>
      </c>
      <c r="D232" s="2416" t="s">
        <v>2022</v>
      </c>
      <c r="E232" s="2417"/>
      <c r="F232" s="2014"/>
      <c r="G232" s="2112"/>
      <c r="H232" s="2014"/>
      <c r="I232" s="2111"/>
      <c r="J232" s="2116"/>
      <c r="K232" s="2017"/>
      <c r="L232" s="2010"/>
      <c r="M232" s="2009"/>
    </row>
    <row r="233" spans="2:13" ht="15.75">
      <c r="B233" s="2130"/>
      <c r="C233" s="2113" t="s">
        <v>2021</v>
      </c>
      <c r="D233" s="2416" t="s">
        <v>2020</v>
      </c>
      <c r="E233" s="2424"/>
      <c r="F233" s="2014"/>
      <c r="G233" s="2112"/>
      <c r="H233" s="2014"/>
      <c r="I233" s="2111"/>
      <c r="J233" s="2116"/>
      <c r="K233" s="2017"/>
      <c r="L233" s="2010"/>
      <c r="M233" s="2009"/>
    </row>
    <row r="234" spans="2:13" ht="15.75">
      <c r="B234" s="2129"/>
      <c r="C234" s="2128"/>
      <c r="D234" s="2127"/>
      <c r="E234" s="2127"/>
      <c r="F234" s="2014"/>
      <c r="G234" s="2112"/>
      <c r="H234" s="2014"/>
      <c r="I234" s="2111"/>
      <c r="J234" s="2110"/>
      <c r="K234" s="2017"/>
      <c r="L234" s="2010"/>
      <c r="M234" s="2009"/>
    </row>
    <row r="235" spans="2:13" ht="15.75">
      <c r="B235" s="2122">
        <v>2</v>
      </c>
      <c r="C235" s="2065" t="s">
        <v>2019</v>
      </c>
      <c r="D235" s="2118"/>
      <c r="E235" s="2106"/>
      <c r="F235" s="2014"/>
      <c r="G235" s="2117"/>
      <c r="H235" s="2014"/>
      <c r="I235" s="2013"/>
      <c r="J235" s="2121"/>
      <c r="K235" s="2017"/>
      <c r="L235" s="2010"/>
      <c r="M235" s="2115"/>
    </row>
    <row r="236" spans="2:13" ht="15.75">
      <c r="B236" s="2126"/>
      <c r="C236" s="2124" t="s">
        <v>2018</v>
      </c>
      <c r="D236" s="2118"/>
      <c r="E236" s="2106"/>
      <c r="F236" s="2014">
        <v>10.8</v>
      </c>
      <c r="G236" s="2117" t="s">
        <v>534</v>
      </c>
      <c r="H236" s="2014"/>
      <c r="I236" s="2013"/>
      <c r="J236" s="2116" t="e">
        <f>'REKAP ANALISA MEP'!F$105</f>
        <v>#DIV/0!</v>
      </c>
      <c r="K236" s="2017" t="e">
        <f>I236*J236</f>
        <v>#DIV/0!</v>
      </c>
      <c r="L236" s="2010"/>
      <c r="M236" s="2115"/>
    </row>
    <row r="237" spans="2:13" ht="15.75">
      <c r="B237" s="2125"/>
      <c r="C237" s="2124" t="s">
        <v>2017</v>
      </c>
      <c r="D237" s="2118"/>
      <c r="E237" s="2106"/>
      <c r="F237" s="2014">
        <v>10.8</v>
      </c>
      <c r="G237" s="2117" t="s">
        <v>534</v>
      </c>
      <c r="H237" s="2014"/>
      <c r="I237" s="2013"/>
      <c r="J237" s="2116" t="e">
        <f>'REKAP ANALISA MEP'!F$106</f>
        <v>#DIV/0!</v>
      </c>
      <c r="K237" s="2017" t="e">
        <f>I237*J237</f>
        <v>#DIV/0!</v>
      </c>
      <c r="L237" s="2010"/>
      <c r="M237" s="2115"/>
    </row>
    <row r="238" spans="2:13" ht="15.75">
      <c r="B238" s="2122">
        <v>3</v>
      </c>
      <c r="C238" s="2123" t="s">
        <v>2016</v>
      </c>
      <c r="D238" s="2118"/>
      <c r="E238" s="2106"/>
      <c r="F238" s="2014">
        <v>55.5</v>
      </c>
      <c r="G238" s="2117" t="s">
        <v>534</v>
      </c>
      <c r="H238" s="2014"/>
      <c r="I238" s="2013"/>
      <c r="J238" s="2116" t="e">
        <f>'REKAP ANALISA MEP'!F$60</f>
        <v>#DIV/0!</v>
      </c>
      <c r="K238" s="2017" t="e">
        <f>I238*J238</f>
        <v>#DIV/0!</v>
      </c>
      <c r="L238" s="2010"/>
      <c r="M238" s="2115"/>
    </row>
    <row r="239" spans="2:13" ht="15.75">
      <c r="B239" s="2122">
        <v>4</v>
      </c>
      <c r="C239" s="2065" t="s">
        <v>2015</v>
      </c>
      <c r="D239" s="2118"/>
      <c r="E239" s="2106"/>
      <c r="F239" s="2014"/>
      <c r="G239" s="2117"/>
      <c r="H239" s="2014"/>
      <c r="I239" s="2013"/>
      <c r="J239" s="2121"/>
      <c r="K239" s="2017"/>
      <c r="L239" s="2010"/>
      <c r="M239" s="2115"/>
    </row>
    <row r="240" spans="2:13" ht="15.75">
      <c r="B240" s="2120"/>
      <c r="C240" s="2119" t="s">
        <v>2014</v>
      </c>
      <c r="D240" s="2118"/>
      <c r="E240" s="2106"/>
      <c r="F240" s="2014">
        <v>10.8</v>
      </c>
      <c r="G240" s="2117" t="s">
        <v>534</v>
      </c>
      <c r="H240" s="2014"/>
      <c r="I240" s="2013"/>
      <c r="J240" s="2116" t="e">
        <f>'REKAP ANALISA MEP'!F109</f>
        <v>#DIV/0!</v>
      </c>
      <c r="K240" s="2017" t="e">
        <f>I240*J240</f>
        <v>#DIV/0!</v>
      </c>
      <c r="L240" s="2010"/>
      <c r="M240" s="2115"/>
    </row>
    <row r="241" spans="2:13" ht="15.75">
      <c r="B241" s="2114"/>
      <c r="C241" s="2113"/>
      <c r="D241" s="2106"/>
      <c r="E241" s="2106"/>
      <c r="F241" s="2014"/>
      <c r="G241" s="2112"/>
      <c r="H241" s="2014"/>
      <c r="I241" s="2111"/>
      <c r="J241" s="2110"/>
      <c r="K241" s="2017"/>
      <c r="L241" s="2010"/>
      <c r="M241" s="2009"/>
    </row>
    <row r="242" spans="2:13" ht="15.75">
      <c r="B242" s="2109"/>
      <c r="C242" s="2411" t="s">
        <v>2013</v>
      </c>
      <c r="D242" s="2412"/>
      <c r="E242" s="2413"/>
      <c r="F242" s="2108"/>
      <c r="G242" s="2108"/>
      <c r="H242" s="2108"/>
      <c r="I242" s="2038">
        <f>SUM(I230:I241)</f>
        <v>0</v>
      </c>
      <c r="J242" s="2037"/>
      <c r="K242" s="2036" t="e">
        <f>SUM(K230:K241)</f>
        <v>#DIV/0!</v>
      </c>
      <c r="L242" s="2010"/>
      <c r="M242" s="2009"/>
    </row>
    <row r="243" spans="2:13" ht="15.75">
      <c r="B243" s="2107"/>
      <c r="C243" s="2106"/>
      <c r="D243" s="2106"/>
      <c r="E243" s="2106"/>
      <c r="F243" s="2014"/>
      <c r="G243" s="2034"/>
      <c r="H243" s="2014"/>
      <c r="I243" s="2033"/>
      <c r="J243" s="2032"/>
      <c r="K243" s="2025"/>
      <c r="L243" s="2010"/>
      <c r="M243" s="2009"/>
    </row>
    <row r="244" spans="2:13" ht="15.75">
      <c r="B244" s="2076" t="s">
        <v>951</v>
      </c>
      <c r="C244" s="2428" t="s">
        <v>2012</v>
      </c>
      <c r="D244" s="2429"/>
      <c r="E244" s="2430"/>
      <c r="F244" s="2014"/>
      <c r="G244" s="2015"/>
      <c r="H244" s="2014"/>
      <c r="I244" s="2030"/>
      <c r="J244" s="2022"/>
      <c r="K244" s="2011"/>
      <c r="L244" s="2010"/>
      <c r="M244" s="2009"/>
    </row>
    <row r="245" spans="2:13" ht="15.75">
      <c r="B245" s="2023"/>
      <c r="C245" s="2425" t="s">
        <v>2011</v>
      </c>
      <c r="D245" s="2426"/>
      <c r="E245" s="2427"/>
      <c r="F245" s="2014"/>
      <c r="G245" s="2015"/>
      <c r="H245" s="2014"/>
      <c r="I245" s="2030"/>
      <c r="J245" s="2022"/>
      <c r="K245" s="2011"/>
      <c r="L245" s="2010"/>
      <c r="M245" s="2009"/>
    </row>
    <row r="246" spans="2:13" ht="15.75">
      <c r="B246" s="2076" t="s">
        <v>2010</v>
      </c>
      <c r="C246" s="2105" t="s">
        <v>2009</v>
      </c>
      <c r="D246" s="2104"/>
      <c r="E246" s="2103"/>
      <c r="F246" s="2014"/>
      <c r="G246" s="2015"/>
      <c r="H246" s="2014"/>
      <c r="I246" s="2030"/>
      <c r="J246" s="2022"/>
      <c r="K246" s="2011"/>
      <c r="L246" s="2010"/>
      <c r="M246" s="2009"/>
    </row>
    <row r="247" spans="2:13" ht="15.75">
      <c r="B247" s="2043">
        <v>1</v>
      </c>
      <c r="C247" s="2434" t="s">
        <v>1449</v>
      </c>
      <c r="D247" s="2435"/>
      <c r="E247" s="2102"/>
      <c r="F247" s="2014">
        <v>1</v>
      </c>
      <c r="G247" s="2098" t="s">
        <v>32</v>
      </c>
      <c r="H247" s="2014"/>
      <c r="I247" s="2013"/>
      <c r="J247" s="2012" t="e">
        <f>'REKAP ANALISA MEP'!F39</f>
        <v>#DIV/0!</v>
      </c>
      <c r="K247" s="2017" t="e">
        <f>I247*J247</f>
        <v>#DIV/0!</v>
      </c>
      <c r="L247" s="2010"/>
      <c r="M247" s="2009"/>
    </row>
    <row r="248" spans="2:13" ht="15.75">
      <c r="B248" s="2043">
        <f>B247+1</f>
        <v>2</v>
      </c>
      <c r="C248" s="2100" t="s">
        <v>1500</v>
      </c>
      <c r="D248" s="2101"/>
      <c r="E248" s="2074"/>
      <c r="F248" s="2014">
        <v>1</v>
      </c>
      <c r="G248" s="2098" t="s">
        <v>7</v>
      </c>
      <c r="H248" s="2014"/>
      <c r="I248" s="2013"/>
      <c r="J248" s="2012" t="e">
        <f>'ANALISA MEP'!I76</f>
        <v>#DIV/0!</v>
      </c>
      <c r="K248" s="2017" t="e">
        <f>I248*J248</f>
        <v>#DIV/0!</v>
      </c>
      <c r="L248" s="2010"/>
      <c r="M248" s="2009"/>
    </row>
    <row r="249" spans="2:13" ht="15.75">
      <c r="B249" s="2043"/>
      <c r="C249" s="2100" t="s">
        <v>1499</v>
      </c>
      <c r="D249" s="2101"/>
      <c r="E249" s="2074"/>
      <c r="F249" s="2014"/>
      <c r="G249" s="2098"/>
      <c r="H249" s="2014"/>
      <c r="I249" s="2013"/>
      <c r="J249" s="2012"/>
      <c r="K249" s="2017"/>
      <c r="L249" s="2010"/>
      <c r="M249" s="2009"/>
    </row>
    <row r="250" spans="2:13" ht="15.75">
      <c r="B250" s="2043"/>
      <c r="C250" s="2100" t="s">
        <v>1498</v>
      </c>
      <c r="D250" s="2101"/>
      <c r="E250" s="2074"/>
      <c r="F250" s="2014"/>
      <c r="G250" s="2098"/>
      <c r="H250" s="2014"/>
      <c r="I250" s="2013"/>
      <c r="J250" s="2012"/>
      <c r="K250" s="2017"/>
      <c r="L250" s="2010"/>
      <c r="M250" s="2009"/>
    </row>
    <row r="251" spans="2:13" ht="15.75">
      <c r="B251" s="2043"/>
      <c r="C251" s="2100" t="s">
        <v>1497</v>
      </c>
      <c r="D251" s="2101"/>
      <c r="E251" s="2074"/>
      <c r="F251" s="2014"/>
      <c r="G251" s="2098"/>
      <c r="H251" s="2014"/>
      <c r="I251" s="2013"/>
      <c r="J251" s="2012"/>
      <c r="K251" s="2017"/>
      <c r="L251" s="2010"/>
      <c r="M251" s="2009"/>
    </row>
    <row r="252" spans="2:13" ht="15.75">
      <c r="B252" s="2043" t="s">
        <v>108</v>
      </c>
      <c r="C252" s="2100"/>
      <c r="D252" s="2099"/>
      <c r="E252" s="2074"/>
      <c r="F252" s="2014"/>
      <c r="G252" s="2098"/>
      <c r="H252" s="2014"/>
      <c r="I252" s="2013"/>
      <c r="J252" s="2012"/>
      <c r="K252" s="2017"/>
      <c r="L252" s="2010"/>
      <c r="M252" s="2009"/>
    </row>
    <row r="253" spans="2:13" ht="15.75">
      <c r="B253" s="2076" t="s">
        <v>2008</v>
      </c>
      <c r="C253" s="2046" t="s">
        <v>2007</v>
      </c>
      <c r="D253" s="2074"/>
      <c r="E253" s="2074"/>
      <c r="F253" s="2014"/>
      <c r="G253" s="2015"/>
      <c r="H253" s="2014"/>
      <c r="I253" s="2030"/>
      <c r="J253" s="2022"/>
      <c r="K253" s="2011"/>
      <c r="L253" s="2010"/>
      <c r="M253" s="2009"/>
    </row>
    <row r="254" spans="2:13" ht="15.75">
      <c r="B254" s="2060">
        <v>1</v>
      </c>
      <c r="C254" s="2074" t="s">
        <v>2006</v>
      </c>
      <c r="D254" s="2097"/>
      <c r="E254" s="2074"/>
      <c r="F254" s="2014">
        <v>15</v>
      </c>
      <c r="G254" s="2015" t="s">
        <v>534</v>
      </c>
      <c r="H254" s="2014"/>
      <c r="I254" s="2013"/>
      <c r="J254" s="2012" t="e">
        <f>'REKAP ANALISA MEP'!F23</f>
        <v>#DIV/0!</v>
      </c>
      <c r="K254" s="2017" t="e">
        <f>I254*J254</f>
        <v>#DIV/0!</v>
      </c>
      <c r="L254" s="2010"/>
      <c r="M254" s="2009"/>
    </row>
    <row r="255" spans="2:13" ht="15.75">
      <c r="B255" s="2060">
        <f>B254+1</f>
        <v>2</v>
      </c>
      <c r="C255" s="2074" t="s">
        <v>2005</v>
      </c>
      <c r="D255" s="2097"/>
      <c r="E255" s="2074"/>
      <c r="F255" s="2014">
        <v>40</v>
      </c>
      <c r="G255" s="2015" t="s">
        <v>534</v>
      </c>
      <c r="H255" s="2014"/>
      <c r="I255" s="2013"/>
      <c r="J255" s="2012" t="e">
        <f>'REKAP ANALISA MEP'!F22</f>
        <v>#DIV/0!</v>
      </c>
      <c r="K255" s="2017" t="e">
        <f>I255*J255</f>
        <v>#DIV/0!</v>
      </c>
      <c r="L255" s="2010"/>
      <c r="M255" s="2009"/>
    </row>
    <row r="256" spans="2:13" ht="15.75">
      <c r="B256" s="2060">
        <f>B255+1</f>
        <v>3</v>
      </c>
      <c r="C256" s="2074" t="s">
        <v>2004</v>
      </c>
      <c r="D256" s="2097"/>
      <c r="E256" s="2074"/>
      <c r="F256" s="2014">
        <v>31.5</v>
      </c>
      <c r="G256" s="2015" t="s">
        <v>534</v>
      </c>
      <c r="H256" s="2014"/>
      <c r="I256" s="2013"/>
      <c r="J256" s="2012" t="e">
        <f>'REKAP ANALISA MEP'!F21</f>
        <v>#DIV/0!</v>
      </c>
      <c r="K256" s="2017" t="e">
        <f>I256*J256</f>
        <v>#DIV/0!</v>
      </c>
      <c r="L256" s="2010"/>
      <c r="M256" s="2009"/>
    </row>
    <row r="257" spans="2:13" ht="15.75">
      <c r="B257" s="2060">
        <f>B256+1</f>
        <v>4</v>
      </c>
      <c r="C257" s="2074" t="s">
        <v>2003</v>
      </c>
      <c r="D257" s="2097"/>
      <c r="E257" s="2074"/>
      <c r="F257" s="2014">
        <v>56</v>
      </c>
      <c r="G257" s="2015" t="s">
        <v>534</v>
      </c>
      <c r="H257" s="2014"/>
      <c r="I257" s="2013"/>
      <c r="J257" s="2012" t="e">
        <f>'REKAP ANALISA MEP'!F20</f>
        <v>#DIV/0!</v>
      </c>
      <c r="K257" s="2017" t="e">
        <f>I257*J257</f>
        <v>#DIV/0!</v>
      </c>
      <c r="L257" s="2010"/>
      <c r="M257" s="2009"/>
    </row>
    <row r="258" spans="2:13" ht="15.75">
      <c r="B258" s="2060">
        <f>B257+1</f>
        <v>5</v>
      </c>
      <c r="C258" s="2090" t="s">
        <v>2002</v>
      </c>
      <c r="D258" s="2074"/>
      <c r="E258" s="2074"/>
      <c r="F258" s="2014">
        <v>2</v>
      </c>
      <c r="G258" s="2015" t="s">
        <v>255</v>
      </c>
      <c r="H258" s="2014"/>
      <c r="I258" s="2013"/>
      <c r="J258" s="2012" t="e">
        <f>'REKAP ANALISA MEP'!F33</f>
        <v>#DIV/0!</v>
      </c>
      <c r="K258" s="2017" t="e">
        <f>I258*J258</f>
        <v>#DIV/0!</v>
      </c>
      <c r="L258" s="2010"/>
      <c r="M258" s="2009"/>
    </row>
    <row r="259" spans="2:13" ht="15.75">
      <c r="B259" s="2060"/>
      <c r="C259" s="2074"/>
      <c r="D259" s="2074"/>
      <c r="E259" s="2074"/>
      <c r="F259" s="2014"/>
      <c r="G259" s="2015"/>
      <c r="H259" s="2014"/>
      <c r="I259" s="2030"/>
      <c r="J259" s="2012"/>
      <c r="K259" s="2011"/>
      <c r="L259" s="2010"/>
      <c r="M259" s="2009"/>
    </row>
    <row r="260" spans="2:13" ht="15.75">
      <c r="B260" s="2095" t="s">
        <v>2001</v>
      </c>
      <c r="C260" s="2094" t="s">
        <v>2000</v>
      </c>
      <c r="D260" s="2088"/>
      <c r="E260" s="2088"/>
      <c r="F260" s="2086"/>
      <c r="G260" s="2087"/>
      <c r="H260" s="2086"/>
      <c r="I260" s="2092"/>
      <c r="J260" s="2084"/>
      <c r="K260" s="2091"/>
      <c r="L260" s="1984"/>
      <c r="M260" s="1983"/>
    </row>
    <row r="261" spans="2:13" ht="15.75">
      <c r="B261" s="2096"/>
      <c r="C261" s="2088" t="s">
        <v>1999</v>
      </c>
      <c r="D261" s="2088"/>
      <c r="E261" s="2088"/>
      <c r="F261" s="2086"/>
      <c r="G261" s="2093"/>
      <c r="H261" s="2086"/>
      <c r="I261" s="2092"/>
      <c r="J261" s="2084"/>
      <c r="K261" s="2091"/>
      <c r="L261" s="1984"/>
      <c r="M261" s="1983"/>
    </row>
    <row r="262" spans="2:13" ht="15.75">
      <c r="B262" s="2089">
        <v>1</v>
      </c>
      <c r="C262" s="2088" t="s">
        <v>1998</v>
      </c>
      <c r="D262" s="2088"/>
      <c r="E262" s="2088"/>
      <c r="F262" s="2014">
        <v>64</v>
      </c>
      <c r="G262" s="2087" t="s">
        <v>534</v>
      </c>
      <c r="H262" s="2086"/>
      <c r="I262" s="2085"/>
      <c r="J262" s="2084" t="e">
        <f>'REKAP ANALISA MEP'!F17</f>
        <v>#DIV/0!</v>
      </c>
      <c r="K262" s="2083" t="e">
        <f>I262*J262</f>
        <v>#DIV/0!</v>
      </c>
      <c r="L262" s="1984"/>
      <c r="M262" s="1983"/>
    </row>
    <row r="263" spans="2:13" ht="15.75">
      <c r="B263" s="2089">
        <f>B262+1</f>
        <v>2</v>
      </c>
      <c r="C263" s="2088" t="s">
        <v>1993</v>
      </c>
      <c r="D263" s="2088"/>
      <c r="E263" s="2088"/>
      <c r="F263" s="2014">
        <v>17.5</v>
      </c>
      <c r="G263" s="2087" t="s">
        <v>534</v>
      </c>
      <c r="H263" s="2086"/>
      <c r="I263" s="2085"/>
      <c r="J263" s="2084" t="e">
        <f>'REKAP ANALISA MEP'!F10</f>
        <v>#DIV/0!</v>
      </c>
      <c r="K263" s="2083" t="e">
        <f>I263*J263</f>
        <v>#DIV/0!</v>
      </c>
      <c r="L263" s="1984"/>
      <c r="M263" s="1983"/>
    </row>
    <row r="264" spans="2:13" ht="15.75">
      <c r="B264" s="2089">
        <f>B263+1</f>
        <v>3</v>
      </c>
      <c r="C264" s="2088" t="s">
        <v>1997</v>
      </c>
      <c r="D264" s="2088"/>
      <c r="E264" s="2088" t="s">
        <v>108</v>
      </c>
      <c r="F264" s="2014">
        <v>2</v>
      </c>
      <c r="G264" s="2087" t="s">
        <v>255</v>
      </c>
      <c r="H264" s="2086"/>
      <c r="I264" s="2085"/>
      <c r="J264" s="2084" t="e">
        <f>'REKAP ANALISA MEP'!F29</f>
        <v>#DIV/0!</v>
      </c>
      <c r="K264" s="2083" t="e">
        <f>I264*J264</f>
        <v>#DIV/0!</v>
      </c>
      <c r="L264" s="1984"/>
      <c r="M264" s="1983"/>
    </row>
    <row r="265" spans="2:13" ht="15.75">
      <c r="B265" s="2089"/>
      <c r="C265" s="2088"/>
      <c r="D265" s="2088"/>
      <c r="E265" s="2088"/>
      <c r="F265" s="2086"/>
      <c r="G265" s="2087"/>
      <c r="H265" s="2086"/>
      <c r="I265" s="2092"/>
      <c r="J265" s="2084"/>
      <c r="K265" s="2091"/>
      <c r="L265" s="1984"/>
      <c r="M265" s="1983"/>
    </row>
    <row r="266" spans="2:13" ht="15.75">
      <c r="B266" s="2095" t="s">
        <v>1996</v>
      </c>
      <c r="C266" s="2094" t="s">
        <v>1995</v>
      </c>
      <c r="D266" s="2088"/>
      <c r="E266" s="2088"/>
      <c r="F266" s="2086"/>
      <c r="G266" s="2093"/>
      <c r="H266" s="2086"/>
      <c r="I266" s="2092"/>
      <c r="J266" s="2084"/>
      <c r="K266" s="2091"/>
      <c r="L266" s="1984"/>
      <c r="M266" s="1983"/>
    </row>
    <row r="267" spans="2:13" ht="15.75">
      <c r="B267" s="2089">
        <v>1</v>
      </c>
      <c r="C267" s="2088" t="s">
        <v>1994</v>
      </c>
      <c r="D267" s="2088"/>
      <c r="E267" s="2088"/>
      <c r="F267" s="2014">
        <v>10.5</v>
      </c>
      <c r="G267" s="2087" t="s">
        <v>534</v>
      </c>
      <c r="H267" s="2086"/>
      <c r="I267" s="2085"/>
      <c r="J267" s="2084" t="e">
        <f>'REKAP ANALISA MEP'!F16</f>
        <v>#DIV/0!</v>
      </c>
      <c r="K267" s="2083" t="e">
        <f>I267*J267</f>
        <v>#DIV/0!</v>
      </c>
      <c r="L267" s="1984"/>
      <c r="M267" s="1983"/>
    </row>
    <row r="268" spans="2:13" ht="15.75">
      <c r="B268" s="2089">
        <f>B267+1</f>
        <v>2</v>
      </c>
      <c r="C268" s="2088" t="s">
        <v>1993</v>
      </c>
      <c r="D268" s="2088"/>
      <c r="E268" s="2088"/>
      <c r="F268" s="2014">
        <v>41</v>
      </c>
      <c r="G268" s="2087" t="s">
        <v>534</v>
      </c>
      <c r="H268" s="2086"/>
      <c r="I268" s="2085"/>
      <c r="J268" s="2084" t="e">
        <f>'REKAP ANALISA MEP'!F15</f>
        <v>#DIV/0!</v>
      </c>
      <c r="K268" s="2083" t="e">
        <f>I268*J268</f>
        <v>#DIV/0!</v>
      </c>
      <c r="L268" s="1984"/>
      <c r="M268" s="1983"/>
    </row>
    <row r="269" spans="2:13" ht="15.75">
      <c r="B269" s="2089">
        <f>B268+1</f>
        <v>3</v>
      </c>
      <c r="C269" s="2088" t="s">
        <v>1992</v>
      </c>
      <c r="D269" s="2088"/>
      <c r="E269" s="2088"/>
      <c r="F269" s="2014">
        <v>32</v>
      </c>
      <c r="G269" s="2087" t="s">
        <v>534</v>
      </c>
      <c r="H269" s="2086"/>
      <c r="I269" s="2085"/>
      <c r="J269" s="2084" t="e">
        <f>'REKAP ANALISA MEP'!F15</f>
        <v>#DIV/0!</v>
      </c>
      <c r="K269" s="2083" t="e">
        <f>I269*J269</f>
        <v>#DIV/0!</v>
      </c>
      <c r="L269" s="1984"/>
      <c r="M269" s="1983"/>
    </row>
    <row r="270" spans="2:13" ht="15.75">
      <c r="B270" s="2089">
        <f>B269+1</f>
        <v>4</v>
      </c>
      <c r="C270" s="2088" t="s">
        <v>1991</v>
      </c>
      <c r="D270" s="2088"/>
      <c r="E270" s="2088"/>
      <c r="F270" s="2014">
        <v>11.5</v>
      </c>
      <c r="G270" s="2087" t="s">
        <v>534</v>
      </c>
      <c r="H270" s="2086"/>
      <c r="I270" s="2085"/>
      <c r="J270" s="2084" t="e">
        <f>'REKAP ANALISA MEP'!F14</f>
        <v>#DIV/0!</v>
      </c>
      <c r="K270" s="2083" t="e">
        <f>I270*J270</f>
        <v>#DIV/0!</v>
      </c>
      <c r="L270" s="1984"/>
      <c r="M270" s="1983"/>
    </row>
    <row r="271" spans="2:13" ht="15.75">
      <c r="B271" s="2089">
        <f>B270+1</f>
        <v>5</v>
      </c>
      <c r="C271" s="2088" t="s">
        <v>1990</v>
      </c>
      <c r="D271" s="2088"/>
      <c r="E271" s="2088"/>
      <c r="F271" s="2014">
        <v>2</v>
      </c>
      <c r="G271" s="2087" t="s">
        <v>255</v>
      </c>
      <c r="H271" s="2086"/>
      <c r="I271" s="2085"/>
      <c r="J271" s="2084" t="e">
        <f>'REKAP ANALISA MEP'!F30</f>
        <v>#DIV/0!</v>
      </c>
      <c r="K271" s="2083" t="e">
        <f>I271*J271</f>
        <v>#DIV/0!</v>
      </c>
      <c r="L271" s="1984"/>
      <c r="M271" s="1983"/>
    </row>
    <row r="272" spans="2:13" ht="15.75">
      <c r="B272" s="2060"/>
      <c r="C272" s="2074"/>
      <c r="D272" s="2074"/>
      <c r="E272" s="2074"/>
      <c r="F272" s="2014"/>
      <c r="G272" s="2015"/>
      <c r="H272" s="2014"/>
      <c r="I272" s="2030"/>
      <c r="J272" s="2012"/>
      <c r="K272" s="2011"/>
      <c r="L272" s="2010"/>
      <c r="M272" s="2009"/>
    </row>
    <row r="273" spans="2:13" ht="15.75">
      <c r="B273" s="2076">
        <v>2.5</v>
      </c>
      <c r="C273" s="2046" t="s">
        <v>1989</v>
      </c>
      <c r="D273" s="2074"/>
      <c r="E273" s="2074"/>
      <c r="F273" s="2014"/>
      <c r="G273" s="2015"/>
      <c r="H273" s="2014"/>
      <c r="I273" s="2030"/>
      <c r="J273" s="2012"/>
      <c r="K273" s="2011"/>
      <c r="L273" s="2010"/>
      <c r="M273" s="2009"/>
    </row>
    <row r="274" spans="2:13" ht="15.75">
      <c r="B274" s="2076" t="s">
        <v>1988</v>
      </c>
      <c r="C274" s="2046" t="s">
        <v>1987</v>
      </c>
      <c r="D274" s="2046"/>
      <c r="E274" s="2046"/>
      <c r="F274" s="2014"/>
      <c r="G274" s="2015"/>
      <c r="H274" s="2014"/>
      <c r="I274" s="2030"/>
      <c r="J274" s="2012"/>
      <c r="K274" s="2011"/>
      <c r="L274" s="2010"/>
      <c r="M274" s="2009"/>
    </row>
    <row r="275" spans="2:13" ht="15.75">
      <c r="B275" s="2060">
        <v>1</v>
      </c>
      <c r="C275" s="2090" t="s">
        <v>1986</v>
      </c>
      <c r="D275" s="2074"/>
      <c r="E275" s="2074"/>
      <c r="F275" s="2014">
        <v>20</v>
      </c>
      <c r="G275" s="2015" t="s">
        <v>534</v>
      </c>
      <c r="H275" s="2014"/>
      <c r="I275" s="2013"/>
      <c r="J275" s="2012" t="e">
        <f>'REKAP ANALISA MEP'!F19</f>
        <v>#DIV/0!</v>
      </c>
      <c r="K275" s="2017" t="e">
        <f>I275*J275</f>
        <v>#DIV/0!</v>
      </c>
      <c r="L275" s="2010"/>
      <c r="M275" s="2009"/>
    </row>
    <row r="276" spans="2:13" ht="15.75">
      <c r="B276" s="2089">
        <v>2</v>
      </c>
      <c r="C276" s="2088" t="s">
        <v>1985</v>
      </c>
      <c r="D276" s="2088"/>
      <c r="E276" s="2088"/>
      <c r="F276" s="2014">
        <v>1</v>
      </c>
      <c r="G276" s="2087" t="s">
        <v>255</v>
      </c>
      <c r="H276" s="2086"/>
      <c r="I276" s="2085"/>
      <c r="J276" s="2084" t="e">
        <f>'REKAP ANALISA MEP'!F33</f>
        <v>#DIV/0!</v>
      </c>
      <c r="K276" s="2083" t="e">
        <f>I276*J276</f>
        <v>#DIV/0!</v>
      </c>
      <c r="L276" s="1984"/>
      <c r="M276" s="1983"/>
    </row>
    <row r="277" spans="2:13" ht="15.75">
      <c r="B277" s="2060"/>
      <c r="C277" s="2074"/>
      <c r="D277" s="2074"/>
      <c r="E277" s="2074"/>
      <c r="F277" s="2014"/>
      <c r="G277" s="2015"/>
      <c r="H277" s="2014"/>
      <c r="I277" s="2030"/>
      <c r="J277" s="2012"/>
      <c r="K277" s="2011"/>
      <c r="L277" s="2010"/>
      <c r="M277" s="2009"/>
    </row>
    <row r="278" spans="2:13" ht="15.75">
      <c r="B278" s="2076">
        <v>2.6</v>
      </c>
      <c r="C278" s="2046" t="s">
        <v>1984</v>
      </c>
      <c r="D278" s="2074"/>
      <c r="E278" s="2074"/>
      <c r="F278" s="2014"/>
      <c r="G278" s="2015"/>
      <c r="H278" s="2014"/>
      <c r="I278" s="2030"/>
      <c r="J278" s="2012"/>
      <c r="K278" s="2011"/>
      <c r="L278" s="2010"/>
      <c r="M278" s="2009"/>
    </row>
    <row r="279" spans="2:13" ht="15.75">
      <c r="B279" s="2023"/>
      <c r="C279" s="2421" t="s">
        <v>1983</v>
      </c>
      <c r="D279" s="2422"/>
      <c r="E279" s="2423"/>
      <c r="F279" s="2014"/>
      <c r="G279" s="2082"/>
      <c r="H279" s="2014"/>
      <c r="I279" s="2030"/>
      <c r="J279" s="2012"/>
      <c r="K279" s="2011"/>
      <c r="L279" s="2010"/>
      <c r="M279" s="2009"/>
    </row>
    <row r="280" spans="2:13" ht="15.75">
      <c r="B280" s="2081">
        <v>1</v>
      </c>
      <c r="C280" s="2074" t="s">
        <v>1982</v>
      </c>
      <c r="D280" s="2074"/>
      <c r="E280" s="2074"/>
      <c r="F280" s="2014">
        <v>5</v>
      </c>
      <c r="G280" s="2015" t="s">
        <v>32</v>
      </c>
      <c r="H280" s="2014"/>
      <c r="I280" s="2013"/>
      <c r="J280" s="2012" t="e">
        <f>'REKAP ANALISA MEP'!F11</f>
        <v>#DIV/0!</v>
      </c>
      <c r="K280" s="2017" t="e">
        <f t="shared" ref="K280:K287" si="2">I280*J280</f>
        <v>#DIV/0!</v>
      </c>
      <c r="L280" s="2010"/>
      <c r="M280" s="2009"/>
    </row>
    <row r="281" spans="2:13" ht="15.75">
      <c r="B281" s="2081">
        <f t="shared" ref="B281:B287" si="3">B280+1</f>
        <v>2</v>
      </c>
      <c r="C281" s="2074" t="s">
        <v>1981</v>
      </c>
      <c r="D281" s="2074"/>
      <c r="E281" s="2074"/>
      <c r="F281" s="2014">
        <v>5</v>
      </c>
      <c r="G281" s="2015" t="s">
        <v>255</v>
      </c>
      <c r="H281" s="2014"/>
      <c r="I281" s="2013"/>
      <c r="J281" s="2012" t="e">
        <f>'REKAP ANALISA MEP'!F31</f>
        <v>#DIV/0!</v>
      </c>
      <c r="K281" s="2017" t="e">
        <f t="shared" si="2"/>
        <v>#DIV/0!</v>
      </c>
      <c r="L281" s="2010"/>
      <c r="M281" s="2009"/>
    </row>
    <row r="282" spans="2:13" ht="15.75">
      <c r="B282" s="2081">
        <f t="shared" si="3"/>
        <v>3</v>
      </c>
      <c r="C282" s="2074" t="s">
        <v>1528</v>
      </c>
      <c r="D282" s="2074"/>
      <c r="E282" s="2074"/>
      <c r="F282" s="2014">
        <v>5</v>
      </c>
      <c r="G282" s="2015" t="s">
        <v>32</v>
      </c>
      <c r="H282" s="2014"/>
      <c r="I282" s="2013"/>
      <c r="J282" s="2012" t="e">
        <f>'REKAP ANALISA MEP'!F13</f>
        <v>#DIV/0!</v>
      </c>
      <c r="K282" s="2017" t="e">
        <f t="shared" si="2"/>
        <v>#DIV/0!</v>
      </c>
      <c r="L282" s="2010"/>
      <c r="M282" s="2009"/>
    </row>
    <row r="283" spans="2:13" ht="15.75">
      <c r="B283" s="2081">
        <f t="shared" si="3"/>
        <v>4</v>
      </c>
      <c r="C283" s="2074" t="s">
        <v>1513</v>
      </c>
      <c r="D283" s="2074"/>
      <c r="E283" s="2074"/>
      <c r="F283" s="2014">
        <v>1</v>
      </c>
      <c r="G283" s="2015" t="s">
        <v>255</v>
      </c>
      <c r="H283" s="2014"/>
      <c r="I283" s="2013"/>
      <c r="J283" s="2012" t="e">
        <f>'REKAP ANALISA MEP'!F24</f>
        <v>#DIV/0!</v>
      </c>
      <c r="K283" s="2017" t="e">
        <f t="shared" si="2"/>
        <v>#DIV/0!</v>
      </c>
      <c r="L283" s="2010"/>
      <c r="M283" s="2009"/>
    </row>
    <row r="284" spans="2:13" ht="15.75">
      <c r="B284" s="2081">
        <f t="shared" si="3"/>
        <v>5</v>
      </c>
      <c r="C284" s="2074" t="s">
        <v>1519</v>
      </c>
      <c r="D284" s="2074"/>
      <c r="E284" s="2074"/>
      <c r="F284" s="2014">
        <v>5</v>
      </c>
      <c r="G284" s="2015" t="s">
        <v>255</v>
      </c>
      <c r="H284" s="2014"/>
      <c r="I284" s="2013"/>
      <c r="J284" s="2012" t="e">
        <f>'REKAP ANALISA MEP'!F24</f>
        <v>#DIV/0!</v>
      </c>
      <c r="K284" s="2017" t="e">
        <f t="shared" si="2"/>
        <v>#DIV/0!</v>
      </c>
      <c r="L284" s="2010"/>
      <c r="M284" s="2009"/>
    </row>
    <row r="285" spans="2:13" ht="15.75">
      <c r="B285" s="2081">
        <f t="shared" si="3"/>
        <v>6</v>
      </c>
      <c r="C285" s="2074" t="s">
        <v>1517</v>
      </c>
      <c r="D285" s="2074"/>
      <c r="E285" s="2074"/>
      <c r="F285" s="2014">
        <v>1</v>
      </c>
      <c r="G285" s="2015" t="s">
        <v>255</v>
      </c>
      <c r="H285" s="2014"/>
      <c r="I285" s="2013"/>
      <c r="J285" s="2012" t="e">
        <f>'REKAP ANALISA MEP'!F26</f>
        <v>#DIV/0!</v>
      </c>
      <c r="K285" s="2017" t="e">
        <f t="shared" si="2"/>
        <v>#DIV/0!</v>
      </c>
      <c r="L285" s="2010"/>
      <c r="M285" s="2009"/>
    </row>
    <row r="286" spans="2:13" ht="15.75">
      <c r="B286" s="2081">
        <f t="shared" si="3"/>
        <v>7</v>
      </c>
      <c r="C286" s="2074" t="s">
        <v>1980</v>
      </c>
      <c r="D286" s="2074"/>
      <c r="E286" s="2074"/>
      <c r="F286" s="2014">
        <v>3</v>
      </c>
      <c r="G286" s="2015" t="s">
        <v>32</v>
      </c>
      <c r="H286" s="2014"/>
      <c r="I286" s="2013"/>
      <c r="J286" s="2012" t="e">
        <f>'REKAP ANALISA MEP'!F32</f>
        <v>#DIV/0!</v>
      </c>
      <c r="K286" s="2017" t="e">
        <f t="shared" si="2"/>
        <v>#DIV/0!</v>
      </c>
      <c r="L286" s="2010"/>
      <c r="M286" s="2009"/>
    </row>
    <row r="287" spans="2:13" ht="15.75">
      <c r="B287" s="2081">
        <f t="shared" si="3"/>
        <v>8</v>
      </c>
      <c r="C287" s="2074" t="s">
        <v>1511</v>
      </c>
      <c r="D287" s="2074"/>
      <c r="E287" s="2074"/>
      <c r="F287" s="2014">
        <v>1</v>
      </c>
      <c r="G287" s="2015" t="s">
        <v>32</v>
      </c>
      <c r="H287" s="2014"/>
      <c r="I287" s="2013"/>
      <c r="J287" s="2012" t="e">
        <f>'REKAP ANALISA MEP'!F$40</f>
        <v>#DIV/0!</v>
      </c>
      <c r="K287" s="2017" t="e">
        <f t="shared" si="2"/>
        <v>#DIV/0!</v>
      </c>
      <c r="L287" s="2010"/>
      <c r="M287" s="2009"/>
    </row>
    <row r="288" spans="2:13" ht="15.75">
      <c r="B288" s="2081"/>
      <c r="C288" s="2074"/>
      <c r="D288" s="2074"/>
      <c r="E288" s="2074"/>
      <c r="F288" s="2014"/>
      <c r="G288" s="2015"/>
      <c r="H288" s="2014"/>
      <c r="I288" s="2013"/>
      <c r="J288" s="2022"/>
      <c r="K288" s="2011"/>
      <c r="L288" s="2010"/>
      <c r="M288" s="2009"/>
    </row>
    <row r="289" spans="2:13" ht="15.75">
      <c r="B289" s="2080"/>
      <c r="C289" s="2411" t="s">
        <v>1979</v>
      </c>
      <c r="D289" s="2412"/>
      <c r="E289" s="2413"/>
      <c r="F289" s="2079"/>
      <c r="G289" s="2079"/>
      <c r="H289" s="2079"/>
      <c r="I289" s="2038">
        <f>SUM(I247:I288)</f>
        <v>0</v>
      </c>
      <c r="J289" s="2037"/>
      <c r="K289" s="2036" t="e">
        <f>SUM(K247:K288)</f>
        <v>#DIV/0!</v>
      </c>
      <c r="L289" s="2010"/>
      <c r="M289" s="2009"/>
    </row>
    <row r="290" spans="2:13" ht="15.75">
      <c r="B290" s="2035"/>
      <c r="C290" s="2078"/>
      <c r="D290" s="2077"/>
      <c r="E290" s="2073"/>
      <c r="F290" s="2014"/>
      <c r="G290" s="2034"/>
      <c r="H290" s="2014"/>
      <c r="I290" s="2033"/>
      <c r="J290" s="2032"/>
      <c r="K290" s="2025"/>
      <c r="L290" s="2010"/>
      <c r="M290" s="2009"/>
    </row>
    <row r="291" spans="2:13" ht="15.75">
      <c r="B291" s="2076" t="s">
        <v>1009</v>
      </c>
      <c r="C291" s="2075" t="s">
        <v>1978</v>
      </c>
      <c r="D291" s="2074"/>
      <c r="E291" s="2073"/>
      <c r="F291" s="2014"/>
      <c r="G291" s="2044"/>
      <c r="H291" s="2014"/>
      <c r="I291" s="2030"/>
      <c r="J291" s="2022"/>
      <c r="K291" s="2011"/>
      <c r="L291" s="2010"/>
      <c r="M291" s="2009"/>
    </row>
    <row r="292" spans="2:13" ht="15.75">
      <c r="B292" s="2023"/>
      <c r="C292" s="2387" t="s">
        <v>1977</v>
      </c>
      <c r="D292" s="2388"/>
      <c r="E292" s="2389"/>
      <c r="F292" s="2014"/>
      <c r="G292" s="2044"/>
      <c r="H292" s="2014"/>
      <c r="I292" s="2030"/>
      <c r="J292" s="2022"/>
      <c r="K292" s="2011"/>
      <c r="L292" s="2010"/>
      <c r="M292" s="2009"/>
    </row>
    <row r="293" spans="2:13" ht="15.75">
      <c r="B293" s="2053" t="s">
        <v>1976</v>
      </c>
      <c r="C293" s="2418" t="s">
        <v>1975</v>
      </c>
      <c r="D293" s="2419"/>
      <c r="E293" s="2420"/>
      <c r="F293" s="2014"/>
      <c r="G293" s="2044"/>
      <c r="H293" s="2014"/>
      <c r="I293" s="2030"/>
      <c r="J293" s="2022"/>
      <c r="K293" s="2011"/>
      <c r="L293" s="2010"/>
      <c r="M293" s="2009"/>
    </row>
    <row r="294" spans="2:13" ht="15.75">
      <c r="B294" s="2053" t="s">
        <v>1974</v>
      </c>
      <c r="C294" s="2046" t="s">
        <v>1973</v>
      </c>
      <c r="D294" s="2046"/>
      <c r="E294" s="2046"/>
      <c r="F294" s="2014"/>
      <c r="G294" s="2052"/>
      <c r="H294" s="2014"/>
      <c r="I294" s="2051"/>
      <c r="J294" s="2022"/>
      <c r="K294" s="2011"/>
      <c r="L294" s="2010"/>
      <c r="M294" s="2009"/>
    </row>
    <row r="295" spans="2:13" ht="15.75">
      <c r="B295" s="2043">
        <v>1</v>
      </c>
      <c r="C295" s="2048" t="s">
        <v>1972</v>
      </c>
      <c r="D295" s="2047"/>
      <c r="E295" s="2046"/>
      <c r="F295" s="2014">
        <v>1</v>
      </c>
      <c r="G295" s="2044" t="s">
        <v>7</v>
      </c>
      <c r="H295" s="2014"/>
      <c r="I295" s="2013"/>
      <c r="J295" s="2012" t="e">
        <f>'REKAP ANALISA MEP'!F75</f>
        <v>#DIV/0!</v>
      </c>
      <c r="K295" s="2017" t="e">
        <f>I295*J295</f>
        <v>#DIV/0!</v>
      </c>
      <c r="L295" s="2010"/>
      <c r="M295" s="2009"/>
    </row>
    <row r="296" spans="2:13" ht="15.75">
      <c r="B296" s="2072"/>
      <c r="C296" s="2071"/>
      <c r="D296" s="2070"/>
      <c r="E296" s="2070"/>
      <c r="F296" s="2057"/>
      <c r="G296" s="2069"/>
      <c r="H296" s="2057"/>
      <c r="I296" s="2068"/>
      <c r="J296" s="2067"/>
      <c r="K296" s="2066"/>
      <c r="L296" s="2056"/>
      <c r="M296" s="2055"/>
    </row>
    <row r="297" spans="2:13" ht="15.75">
      <c r="B297" s="2053" t="s">
        <v>1971</v>
      </c>
      <c r="C297" s="2058" t="s">
        <v>1970</v>
      </c>
      <c r="D297" s="2046"/>
      <c r="E297" s="2046"/>
      <c r="F297" s="2014"/>
      <c r="G297" s="2052"/>
      <c r="H297" s="2014"/>
      <c r="I297" s="2051"/>
      <c r="J297" s="2022"/>
      <c r="K297" s="2011"/>
      <c r="L297" s="2010"/>
      <c r="M297" s="2009"/>
    </row>
    <row r="298" spans="2:13" ht="15.75">
      <c r="B298" s="2043">
        <v>1</v>
      </c>
      <c r="C298" s="2048" t="s">
        <v>1969</v>
      </c>
      <c r="D298" s="2047"/>
      <c r="E298" s="2046"/>
      <c r="F298" s="2014">
        <v>12</v>
      </c>
      <c r="G298" s="2044" t="s">
        <v>534</v>
      </c>
      <c r="H298" s="2014"/>
      <c r="I298" s="2013"/>
      <c r="J298" s="2012" t="e">
        <f>'REKAP ANALISA MEP'!F55</f>
        <v>#DIV/0!</v>
      </c>
      <c r="K298" s="2017" t="e">
        <f>I298*J298</f>
        <v>#DIV/0!</v>
      </c>
      <c r="L298" s="2010"/>
      <c r="M298" s="2009"/>
    </row>
    <row r="299" spans="2:13" ht="15.75">
      <c r="B299" s="2043">
        <f>B298+1</f>
        <v>2</v>
      </c>
      <c r="C299" s="2048" t="s">
        <v>1968</v>
      </c>
      <c r="D299" s="2047"/>
      <c r="E299" s="2046"/>
      <c r="F299" s="2014">
        <v>6</v>
      </c>
      <c r="G299" s="2044" t="s">
        <v>534</v>
      </c>
      <c r="H299" s="2014"/>
      <c r="I299" s="2013"/>
      <c r="J299" s="2012" t="e">
        <f>'REKAP ANALISA MEP'!F57</f>
        <v>#DIV/0!</v>
      </c>
      <c r="K299" s="2017" t="e">
        <f>I299*J299</f>
        <v>#DIV/0!</v>
      </c>
      <c r="L299" s="2010"/>
      <c r="M299" s="2009"/>
    </row>
    <row r="300" spans="2:13" ht="15.75">
      <c r="B300" s="2043">
        <f>B299+1</f>
        <v>3</v>
      </c>
      <c r="C300" s="2048" t="s">
        <v>1967</v>
      </c>
      <c r="D300" s="2047"/>
      <c r="E300" s="2046"/>
      <c r="F300" s="2014">
        <v>20</v>
      </c>
      <c r="G300" s="2044" t="s">
        <v>534</v>
      </c>
      <c r="H300" s="2014"/>
      <c r="I300" s="2013"/>
      <c r="J300" s="2012" t="e">
        <f>'REKAP ANALISA MEP'!F$58</f>
        <v>#DIV/0!</v>
      </c>
      <c r="K300" s="2017" t="e">
        <f>I300*J300</f>
        <v>#DIV/0!</v>
      </c>
      <c r="L300" s="2010"/>
      <c r="M300" s="2009"/>
    </row>
    <row r="301" spans="2:13" ht="15.75">
      <c r="B301" s="2043">
        <f>B300+1</f>
        <v>4</v>
      </c>
      <c r="C301" s="2048" t="s">
        <v>1966</v>
      </c>
      <c r="D301" s="2047"/>
      <c r="E301" s="2046"/>
      <c r="F301" s="2014">
        <v>40</v>
      </c>
      <c r="G301" s="2044" t="s">
        <v>534</v>
      </c>
      <c r="H301" s="2014"/>
      <c r="I301" s="2013"/>
      <c r="J301" s="2012"/>
      <c r="K301" s="2025"/>
      <c r="L301" s="2010"/>
      <c r="M301" s="2009"/>
    </row>
    <row r="302" spans="2:13" ht="15.75">
      <c r="B302" s="2043">
        <f>B301+1</f>
        <v>5</v>
      </c>
      <c r="C302" s="2048" t="s">
        <v>1965</v>
      </c>
      <c r="D302" s="2047"/>
      <c r="E302" s="2046"/>
      <c r="F302" s="2014">
        <v>25</v>
      </c>
      <c r="G302" s="2044" t="s">
        <v>534</v>
      </c>
      <c r="H302" s="2014"/>
      <c r="I302" s="2013"/>
      <c r="J302" s="2012"/>
      <c r="K302" s="2025"/>
      <c r="L302" s="2010"/>
      <c r="M302" s="2009"/>
    </row>
    <row r="303" spans="2:13" ht="15.75">
      <c r="B303" s="2043">
        <f>B302+1</f>
        <v>6</v>
      </c>
      <c r="C303" s="2048" t="s">
        <v>1964</v>
      </c>
      <c r="D303" s="2047"/>
      <c r="E303" s="2046"/>
      <c r="F303" s="2014">
        <v>5.5</v>
      </c>
      <c r="G303" s="2044" t="s">
        <v>534</v>
      </c>
      <c r="H303" s="2014"/>
      <c r="I303" s="2013"/>
      <c r="J303" s="2012"/>
      <c r="K303" s="2025"/>
      <c r="L303" s="2010"/>
      <c r="M303" s="2009"/>
    </row>
    <row r="304" spans="2:13" ht="15.75">
      <c r="B304" s="2043"/>
      <c r="C304" s="2048"/>
      <c r="D304" s="2047"/>
      <c r="E304" s="2059"/>
      <c r="F304" s="2014"/>
      <c r="G304" s="2044"/>
      <c r="H304" s="2014"/>
      <c r="I304" s="2030"/>
      <c r="J304" s="2022"/>
      <c r="K304" s="2011"/>
      <c r="L304" s="2010"/>
      <c r="M304" s="2009"/>
    </row>
    <row r="305" spans="2:13" ht="15.75">
      <c r="B305" s="2053" t="s">
        <v>1963</v>
      </c>
      <c r="C305" s="2046" t="s">
        <v>1962</v>
      </c>
      <c r="D305" s="2047"/>
      <c r="E305" s="2046"/>
      <c r="F305" s="2014"/>
      <c r="G305" s="2049"/>
      <c r="H305" s="2014"/>
      <c r="I305" s="2030"/>
      <c r="J305" s="2012"/>
      <c r="K305" s="2011"/>
      <c r="L305" s="2010"/>
      <c r="M305" s="2009"/>
    </row>
    <row r="306" spans="2:13" ht="15.75">
      <c r="B306" s="2053"/>
      <c r="C306" s="2065" t="s">
        <v>1961</v>
      </c>
      <c r="D306" s="2047"/>
      <c r="E306" s="2046"/>
      <c r="F306" s="2014"/>
      <c r="G306" s="2049"/>
      <c r="H306" s="2014"/>
      <c r="I306" s="2033"/>
      <c r="J306" s="2012"/>
      <c r="K306" s="2025"/>
      <c r="L306" s="2010"/>
      <c r="M306" s="2009"/>
    </row>
    <row r="307" spans="2:13" ht="15.75">
      <c r="B307" s="2043">
        <v>1</v>
      </c>
      <c r="C307" s="2047" t="s">
        <v>1960</v>
      </c>
      <c r="D307" s="2047"/>
      <c r="E307" s="2046"/>
      <c r="F307" s="2014">
        <v>20</v>
      </c>
      <c r="G307" s="2044" t="s">
        <v>534</v>
      </c>
      <c r="H307" s="2014"/>
      <c r="I307" s="2013"/>
      <c r="J307" s="2012" t="e">
        <f>'REKAP ANALISA MEP'!F62</f>
        <v>#DIV/0!</v>
      </c>
      <c r="K307" s="2017" t="e">
        <f>I307*J307</f>
        <v>#DIV/0!</v>
      </c>
      <c r="L307" s="2010"/>
      <c r="M307" s="2009"/>
    </row>
    <row r="308" spans="2:13" ht="15.75">
      <c r="B308" s="2043">
        <v>2</v>
      </c>
      <c r="C308" s="2047" t="s">
        <v>1959</v>
      </c>
      <c r="D308" s="2047"/>
      <c r="E308" s="2046"/>
      <c r="F308" s="2014">
        <v>1</v>
      </c>
      <c r="G308" s="2049" t="s">
        <v>7</v>
      </c>
      <c r="H308" s="2014"/>
      <c r="I308" s="2013"/>
      <c r="J308" s="2012" t="e">
        <f>'REKAP ANALISA MEP'!F$78</f>
        <v>#DIV/0!</v>
      </c>
      <c r="K308" s="2017" t="e">
        <f>I308*J308</f>
        <v>#DIV/0!</v>
      </c>
      <c r="L308" s="2010"/>
      <c r="M308" s="2009"/>
    </row>
    <row r="309" spans="2:13" ht="15.75">
      <c r="B309" s="2043">
        <f>B308+1</f>
        <v>3</v>
      </c>
      <c r="C309" s="2047" t="s">
        <v>1958</v>
      </c>
      <c r="D309" s="2047"/>
      <c r="E309" s="2046"/>
      <c r="F309" s="2014">
        <v>1</v>
      </c>
      <c r="G309" s="2015" t="s">
        <v>7</v>
      </c>
      <c r="H309" s="2014"/>
      <c r="I309" s="2013"/>
      <c r="J309" s="2012" t="e">
        <f>'REKAP ANALISA MEP'!F$80</f>
        <v>#DIV/0!</v>
      </c>
      <c r="K309" s="2017" t="e">
        <f>I309*J309</f>
        <v>#DIV/0!</v>
      </c>
      <c r="L309" s="2010"/>
      <c r="M309" s="2009"/>
    </row>
    <row r="310" spans="2:13" ht="15.75">
      <c r="B310" s="2043"/>
      <c r="C310" s="2047"/>
      <c r="D310" s="2047"/>
      <c r="E310" s="2046"/>
      <c r="F310" s="2014"/>
      <c r="G310" s="2049"/>
      <c r="H310" s="2014"/>
      <c r="I310" s="2013"/>
      <c r="J310" s="2012"/>
      <c r="K310" s="2017"/>
      <c r="L310" s="2010"/>
      <c r="M310" s="2009"/>
    </row>
    <row r="311" spans="2:13" ht="15.75">
      <c r="B311" s="2053" t="s">
        <v>1957</v>
      </c>
      <c r="C311" s="2046" t="s">
        <v>1956</v>
      </c>
      <c r="D311" s="2050"/>
      <c r="E311" s="2046"/>
      <c r="F311" s="2014"/>
      <c r="G311" s="2052"/>
      <c r="H311" s="2014"/>
      <c r="I311" s="2051"/>
      <c r="J311" s="2022"/>
      <c r="K311" s="2011"/>
      <c r="L311" s="2010"/>
      <c r="M311" s="2009"/>
    </row>
    <row r="312" spans="2:13" ht="15.75">
      <c r="B312" s="2053" t="s">
        <v>1955</v>
      </c>
      <c r="C312" s="2058" t="s">
        <v>1954</v>
      </c>
      <c r="D312" s="2046"/>
      <c r="E312" s="2046"/>
      <c r="F312" s="2014"/>
      <c r="G312" s="2052"/>
      <c r="H312" s="2014"/>
      <c r="I312" s="2051"/>
      <c r="J312" s="2022"/>
      <c r="K312" s="2011"/>
      <c r="L312" s="2010"/>
      <c r="M312" s="2009"/>
    </row>
    <row r="313" spans="2:13" ht="15.75">
      <c r="B313" s="2045"/>
      <c r="C313" s="2387" t="s">
        <v>1933</v>
      </c>
      <c r="D313" s="2388"/>
      <c r="E313" s="2389"/>
      <c r="F313" s="2014"/>
      <c r="G313" s="2044"/>
      <c r="H313" s="2014"/>
      <c r="I313" s="2030"/>
      <c r="J313" s="2022"/>
      <c r="K313" s="2011"/>
      <c r="L313" s="2010"/>
      <c r="M313" s="2009"/>
    </row>
    <row r="314" spans="2:13" ht="15.75">
      <c r="B314" s="2045" t="s">
        <v>4</v>
      </c>
      <c r="C314" s="2048" t="s">
        <v>1932</v>
      </c>
      <c r="D314" s="2050"/>
      <c r="E314" s="2059"/>
      <c r="F314" s="2014"/>
      <c r="G314" s="2044"/>
      <c r="H314" s="2014"/>
      <c r="I314" s="2030"/>
      <c r="J314" s="2022"/>
      <c r="K314" s="2011"/>
      <c r="L314" s="2010"/>
      <c r="M314" s="2009"/>
    </row>
    <row r="315" spans="2:13" ht="15.75">
      <c r="B315" s="2043">
        <v>1</v>
      </c>
      <c r="C315" s="2387" t="s">
        <v>1931</v>
      </c>
      <c r="D315" s="2388"/>
      <c r="E315" s="2389"/>
      <c r="F315" s="2014">
        <v>10</v>
      </c>
      <c r="G315" s="2049" t="s">
        <v>1911</v>
      </c>
      <c r="H315" s="2014"/>
      <c r="I315" s="2013"/>
      <c r="J315" s="2012" t="e">
        <f>'REKAP ANALISA MEP'!F$52</f>
        <v>#DIV/0!</v>
      </c>
      <c r="K315" s="2017" t="e">
        <f>I315*J315</f>
        <v>#DIV/0!</v>
      </c>
      <c r="L315" s="2010"/>
      <c r="M315" s="2009"/>
    </row>
    <row r="316" spans="2:13" ht="15.75">
      <c r="B316" s="2043">
        <f>B315+1</f>
        <v>2</v>
      </c>
      <c r="C316" s="2387" t="s">
        <v>1941</v>
      </c>
      <c r="D316" s="2388"/>
      <c r="E316" s="2389"/>
      <c r="F316" s="2014">
        <v>2</v>
      </c>
      <c r="G316" s="2049" t="s">
        <v>1911</v>
      </c>
      <c r="H316" s="2014"/>
      <c r="I316" s="2013"/>
      <c r="J316" s="2012" t="e">
        <f>'REKAP ANALISA MEP'!F33</f>
        <v>#DIV/0!</v>
      </c>
      <c r="K316" s="2017" t="e">
        <f>I316*J316</f>
        <v>#DIV/0!</v>
      </c>
      <c r="L316" s="2010"/>
      <c r="M316" s="2009"/>
    </row>
    <row r="317" spans="2:13" ht="15.75">
      <c r="B317" s="2043">
        <f>B316+1</f>
        <v>3</v>
      </c>
      <c r="C317" s="2387" t="s">
        <v>1940</v>
      </c>
      <c r="D317" s="2388"/>
      <c r="E317" s="2389"/>
      <c r="F317" s="2014">
        <v>1</v>
      </c>
      <c r="G317" s="2049" t="s">
        <v>1911</v>
      </c>
      <c r="H317" s="2014"/>
      <c r="I317" s="2013"/>
      <c r="J317" s="2012" t="e">
        <f>'REKAP ANALISA MEP'!F34</f>
        <v>#DIV/0!</v>
      </c>
      <c r="K317" s="2017" t="e">
        <f>I317*J317</f>
        <v>#DIV/0!</v>
      </c>
      <c r="L317" s="2010"/>
      <c r="M317" s="2009"/>
    </row>
    <row r="318" spans="2:13" ht="15.75">
      <c r="B318" s="2045"/>
      <c r="C318" s="2390"/>
      <c r="D318" s="2391"/>
      <c r="E318" s="2392"/>
      <c r="F318" s="2014"/>
      <c r="G318" s="2044"/>
      <c r="H318" s="2014"/>
      <c r="I318" s="2030"/>
      <c r="J318" s="2012"/>
      <c r="K318" s="2011"/>
      <c r="L318" s="2010"/>
      <c r="M318" s="2009"/>
    </row>
    <row r="319" spans="2:13" ht="15.75">
      <c r="B319" s="2045" t="s">
        <v>5</v>
      </c>
      <c r="C319" s="2048" t="s">
        <v>1953</v>
      </c>
      <c r="D319" s="2047"/>
      <c r="E319" s="2046"/>
      <c r="F319" s="2014"/>
      <c r="G319" s="2044"/>
      <c r="H319" s="2014"/>
      <c r="I319" s="2030"/>
      <c r="J319" s="2012"/>
      <c r="K319" s="2011"/>
      <c r="L319" s="2010"/>
      <c r="M319" s="2009"/>
    </row>
    <row r="320" spans="2:13" ht="15.75">
      <c r="B320" s="2043">
        <v>1</v>
      </c>
      <c r="C320" s="2048" t="s">
        <v>1939</v>
      </c>
      <c r="D320" s="2047"/>
      <c r="E320" s="2059"/>
      <c r="F320" s="2014">
        <v>1</v>
      </c>
      <c r="G320" s="2015" t="s">
        <v>255</v>
      </c>
      <c r="H320" s="2014"/>
      <c r="I320" s="2013"/>
      <c r="J320" s="2012" t="e">
        <f>'REKAP ANALISA MEP'!F$64</f>
        <v>#DIV/0!</v>
      </c>
      <c r="K320" s="2017" t="e">
        <f>I320*J320</f>
        <v>#DIV/0!</v>
      </c>
      <c r="L320" s="2010"/>
      <c r="M320" s="2009"/>
    </row>
    <row r="321" spans="2:13" ht="15.75">
      <c r="B321" s="2045"/>
      <c r="C321" s="2390"/>
      <c r="D321" s="2391"/>
      <c r="E321" s="2392"/>
      <c r="F321" s="2014"/>
      <c r="G321" s="2044"/>
      <c r="H321" s="2014"/>
      <c r="I321" s="2030"/>
      <c r="J321" s="2012"/>
      <c r="K321" s="2011"/>
      <c r="L321" s="2010"/>
      <c r="M321" s="2009"/>
    </row>
    <row r="322" spans="2:13" ht="15.75">
      <c r="B322" s="2045" t="s">
        <v>113</v>
      </c>
      <c r="C322" s="2054" t="s">
        <v>1928</v>
      </c>
      <c r="D322" s="2047"/>
      <c r="E322" s="2064"/>
      <c r="F322" s="2063"/>
      <c r="G322" s="2044"/>
      <c r="H322" s="2014"/>
      <c r="I322" s="2030"/>
      <c r="J322" s="2012"/>
      <c r="K322" s="2011"/>
      <c r="L322" s="2010"/>
      <c r="M322" s="2009"/>
    </row>
    <row r="323" spans="2:13" ht="15.75">
      <c r="B323" s="2043">
        <v>1</v>
      </c>
      <c r="C323" s="2062" t="s">
        <v>1494</v>
      </c>
      <c r="D323" s="2061"/>
      <c r="E323" s="2046"/>
      <c r="F323" s="2014">
        <v>6</v>
      </c>
      <c r="G323" s="2044" t="s">
        <v>32</v>
      </c>
      <c r="H323" s="2014"/>
      <c r="I323" s="2013"/>
      <c r="J323" s="2012" t="e">
        <f>'REKAP ANALISA MEP'!F70</f>
        <v>#DIV/0!</v>
      </c>
      <c r="K323" s="2017" t="e">
        <f>I323*J323</f>
        <v>#DIV/0!</v>
      </c>
      <c r="L323" s="2010"/>
      <c r="M323" s="2009"/>
    </row>
    <row r="324" spans="2:13" ht="15.75">
      <c r="B324" s="2060">
        <f>B323+1</f>
        <v>2</v>
      </c>
      <c r="C324" s="2054" t="s">
        <v>1938</v>
      </c>
      <c r="D324" s="2047"/>
      <c r="E324" s="2059"/>
      <c r="F324" s="2014">
        <v>2</v>
      </c>
      <c r="G324" s="2015" t="s">
        <v>255</v>
      </c>
      <c r="H324" s="2014"/>
      <c r="I324" s="2013"/>
      <c r="J324" s="2012" t="e">
        <f>'REKAP ANALISA MEP'!F55</f>
        <v>#DIV/0!</v>
      </c>
      <c r="K324" s="2017" t="e">
        <f>I324*J324</f>
        <v>#DIV/0!</v>
      </c>
      <c r="L324" s="2010"/>
      <c r="M324" s="2009"/>
    </row>
    <row r="325" spans="2:13" ht="15.75">
      <c r="B325" s="2043">
        <f>B324+1</f>
        <v>3</v>
      </c>
      <c r="C325" s="2387" t="s">
        <v>1937</v>
      </c>
      <c r="D325" s="2388"/>
      <c r="E325" s="2389"/>
      <c r="F325" s="2014">
        <v>1</v>
      </c>
      <c r="G325" s="2015" t="s">
        <v>255</v>
      </c>
      <c r="H325" s="2014"/>
      <c r="I325" s="2013"/>
      <c r="J325" s="2012" t="e">
        <f>'REKAP ANALISA MEP'!F$66</f>
        <v>#DIV/0!</v>
      </c>
      <c r="K325" s="2017" t="e">
        <f>I325*J325</f>
        <v>#DIV/0!</v>
      </c>
      <c r="L325" s="2010"/>
      <c r="M325" s="2009"/>
    </row>
    <row r="326" spans="2:13" ht="15.75">
      <c r="B326" s="2053"/>
      <c r="C326" s="2431"/>
      <c r="D326" s="2432"/>
      <c r="E326" s="2433"/>
      <c r="F326" s="2014"/>
      <c r="G326" s="2052"/>
      <c r="H326" s="2014"/>
      <c r="I326" s="2051"/>
      <c r="J326" s="2022"/>
      <c r="K326" s="2011"/>
      <c r="L326" s="2010"/>
      <c r="M326" s="2009"/>
    </row>
    <row r="327" spans="2:13" ht="15.75">
      <c r="B327" s="2053" t="s">
        <v>1952</v>
      </c>
      <c r="C327" s="2058" t="s">
        <v>1951</v>
      </c>
      <c r="D327" s="2046"/>
      <c r="E327" s="2046"/>
      <c r="F327" s="2014"/>
      <c r="G327" s="2052"/>
      <c r="H327" s="2014"/>
      <c r="I327" s="2051"/>
      <c r="J327" s="2022"/>
      <c r="K327" s="2011"/>
      <c r="L327" s="2010"/>
      <c r="M327" s="2009"/>
    </row>
    <row r="328" spans="2:13" ht="15.75">
      <c r="B328" s="2045"/>
      <c r="C328" s="2387" t="s">
        <v>1933</v>
      </c>
      <c r="D328" s="2388"/>
      <c r="E328" s="2389"/>
      <c r="F328" s="2014"/>
      <c r="G328" s="2044"/>
      <c r="H328" s="2014"/>
      <c r="I328" s="2030"/>
      <c r="J328" s="2022"/>
      <c r="K328" s="2011"/>
      <c r="L328" s="2010"/>
      <c r="M328" s="2009"/>
    </row>
    <row r="329" spans="2:13" ht="15.75">
      <c r="B329" s="2045" t="s">
        <v>4</v>
      </c>
      <c r="C329" s="2048" t="s">
        <v>1932</v>
      </c>
      <c r="D329" s="2050"/>
      <c r="E329" s="2046"/>
      <c r="F329" s="2014"/>
      <c r="G329" s="2044"/>
      <c r="H329" s="2014"/>
      <c r="I329" s="2030"/>
      <c r="J329" s="2022"/>
      <c r="K329" s="2011"/>
      <c r="L329" s="2010"/>
      <c r="M329" s="2009"/>
    </row>
    <row r="330" spans="2:13" ht="15.75">
      <c r="B330" s="2043">
        <v>1</v>
      </c>
      <c r="C330" s="2387" t="s">
        <v>1931</v>
      </c>
      <c r="D330" s="2388"/>
      <c r="E330" s="2389"/>
      <c r="F330" s="2014">
        <v>18</v>
      </c>
      <c r="G330" s="2049" t="s">
        <v>1911</v>
      </c>
      <c r="H330" s="2014"/>
      <c r="I330" s="2013"/>
      <c r="J330" s="2012" t="e">
        <f>'REKAP ANALISA MEP'!F52</f>
        <v>#DIV/0!</v>
      </c>
      <c r="K330" s="2017" t="e">
        <f>I330*J330</f>
        <v>#DIV/0!</v>
      </c>
      <c r="L330" s="2010"/>
      <c r="M330" s="2009"/>
    </row>
    <row r="331" spans="2:13" ht="15.75">
      <c r="B331" s="2043">
        <f>B330+1</f>
        <v>2</v>
      </c>
      <c r="C331" s="2387" t="s">
        <v>1941</v>
      </c>
      <c r="D331" s="2388"/>
      <c r="E331" s="2389"/>
      <c r="F331" s="2014">
        <v>6</v>
      </c>
      <c r="G331" s="2049" t="s">
        <v>1911</v>
      </c>
      <c r="H331" s="2014"/>
      <c r="I331" s="2013"/>
      <c r="J331" s="2012" t="e">
        <f>'REKAP ANALISA MEP'!F54</f>
        <v>#DIV/0!</v>
      </c>
      <c r="K331" s="2017" t="e">
        <f>I331*J331</f>
        <v>#DIV/0!</v>
      </c>
      <c r="L331" s="2010"/>
      <c r="M331" s="2009"/>
    </row>
    <row r="332" spans="2:13" ht="15.75">
      <c r="B332" s="2043">
        <f>B331+1</f>
        <v>3</v>
      </c>
      <c r="C332" s="2387" t="s">
        <v>1940</v>
      </c>
      <c r="D332" s="2388"/>
      <c r="E332" s="2389"/>
      <c r="F332" s="2014">
        <v>4</v>
      </c>
      <c r="G332" s="2049" t="s">
        <v>1911</v>
      </c>
      <c r="H332" s="2014"/>
      <c r="I332" s="2013"/>
      <c r="J332" s="2012" t="e">
        <f>'REKAP ANALISA MEP'!F55</f>
        <v>#DIV/0!</v>
      </c>
      <c r="K332" s="2017" t="e">
        <f>I332*J332</f>
        <v>#DIV/0!</v>
      </c>
      <c r="L332" s="2010"/>
      <c r="M332" s="2009"/>
    </row>
    <row r="333" spans="2:13" ht="15.75">
      <c r="B333" s="2045"/>
      <c r="C333" s="2390"/>
      <c r="D333" s="2391"/>
      <c r="E333" s="2392"/>
      <c r="F333" s="2014"/>
      <c r="G333" s="2049"/>
      <c r="H333" s="2014"/>
      <c r="I333" s="2030"/>
      <c r="J333" s="2012"/>
      <c r="K333" s="2011"/>
      <c r="L333" s="2010"/>
      <c r="M333" s="2009"/>
    </row>
    <row r="334" spans="2:13" ht="15.75">
      <c r="B334" s="2045" t="s">
        <v>5</v>
      </c>
      <c r="C334" s="2048" t="s">
        <v>1930</v>
      </c>
      <c r="D334" s="2047"/>
      <c r="E334" s="2046"/>
      <c r="F334" s="2014"/>
      <c r="G334" s="2044"/>
      <c r="H334" s="2014"/>
      <c r="I334" s="2030"/>
      <c r="J334" s="2012"/>
      <c r="K334" s="2011"/>
      <c r="L334" s="2010"/>
      <c r="M334" s="2009"/>
    </row>
    <row r="335" spans="2:13" ht="15.75">
      <c r="B335" s="2043">
        <v>1</v>
      </c>
      <c r="C335" s="2048" t="s">
        <v>1929</v>
      </c>
      <c r="D335" s="2047"/>
      <c r="E335" s="2046"/>
      <c r="F335" s="2014">
        <v>1</v>
      </c>
      <c r="G335" s="2015" t="s">
        <v>255</v>
      </c>
      <c r="H335" s="2014"/>
      <c r="I335" s="2013"/>
      <c r="J335" s="2012" t="e">
        <f>'REKAP ANALISA MEP'!F63</f>
        <v>#DIV/0!</v>
      </c>
      <c r="K335" s="2017" t="e">
        <f>I335*J335</f>
        <v>#DIV/0!</v>
      </c>
      <c r="L335" s="2010"/>
      <c r="M335" s="2009"/>
    </row>
    <row r="336" spans="2:13" ht="15.75">
      <c r="B336" s="2043">
        <f>B335+1</f>
        <v>2</v>
      </c>
      <c r="C336" s="2048" t="s">
        <v>1939</v>
      </c>
      <c r="D336" s="2047"/>
      <c r="E336" s="2046"/>
      <c r="F336" s="2014">
        <v>3</v>
      </c>
      <c r="G336" s="2015" t="s">
        <v>255</v>
      </c>
      <c r="H336" s="2014"/>
      <c r="I336" s="2013"/>
      <c r="J336" s="2012" t="e">
        <f>'REKAP ANALISA MEP'!F64</f>
        <v>#DIV/0!</v>
      </c>
      <c r="K336" s="2017" t="e">
        <f>I336*J336</f>
        <v>#DIV/0!</v>
      </c>
      <c r="L336" s="2010"/>
      <c r="M336" s="2009"/>
    </row>
    <row r="337" spans="2:13" ht="15.75">
      <c r="B337" s="2043">
        <f>B336+1</f>
        <v>3</v>
      </c>
      <c r="C337" s="2054" t="s">
        <v>1938</v>
      </c>
      <c r="D337" s="2047"/>
      <c r="E337" s="2046"/>
      <c r="F337" s="2014">
        <v>6</v>
      </c>
      <c r="G337" s="2015" t="s">
        <v>255</v>
      </c>
      <c r="H337" s="2014"/>
      <c r="I337" s="2013"/>
      <c r="J337" s="2012" t="e">
        <f>'REKAP ANALISA MEP'!F65</f>
        <v>#DIV/0!</v>
      </c>
      <c r="K337" s="2017" t="e">
        <f>I337*J337</f>
        <v>#DIV/0!</v>
      </c>
      <c r="L337" s="2010"/>
      <c r="M337" s="2009"/>
    </row>
    <row r="338" spans="2:13" ht="15.75">
      <c r="B338" s="2043">
        <f>B337+1</f>
        <v>4</v>
      </c>
      <c r="C338" s="2387" t="s">
        <v>1937</v>
      </c>
      <c r="D338" s="2388"/>
      <c r="E338" s="2389"/>
      <c r="F338" s="2014">
        <v>4</v>
      </c>
      <c r="G338" s="2015" t="s">
        <v>255</v>
      </c>
      <c r="H338" s="2014"/>
      <c r="I338" s="2013"/>
      <c r="J338" s="2012" t="e">
        <f>'REKAP ANALISA MEP'!F$66</f>
        <v>#DIV/0!</v>
      </c>
      <c r="K338" s="2017" t="e">
        <f>I338*J338</f>
        <v>#DIV/0!</v>
      </c>
      <c r="L338" s="2010"/>
      <c r="M338" s="2009"/>
    </row>
    <row r="339" spans="2:13" ht="15.75">
      <c r="B339" s="2045"/>
      <c r="C339" s="2387"/>
      <c r="D339" s="2388"/>
      <c r="E339" s="2389"/>
      <c r="F339" s="2014"/>
      <c r="G339" s="2044"/>
      <c r="H339" s="2014"/>
      <c r="I339" s="2030"/>
      <c r="J339" s="2012"/>
      <c r="K339" s="2011"/>
      <c r="L339" s="2010"/>
      <c r="M339" s="2009"/>
    </row>
    <row r="340" spans="2:13" ht="15.75">
      <c r="B340" s="2045" t="s">
        <v>113</v>
      </c>
      <c r="C340" s="2387" t="s">
        <v>1928</v>
      </c>
      <c r="D340" s="2388"/>
      <c r="E340" s="2389"/>
      <c r="F340" s="2014"/>
      <c r="G340" s="2044"/>
      <c r="H340" s="2014"/>
      <c r="I340" s="2013"/>
      <c r="J340" s="2012"/>
      <c r="K340" s="2011"/>
      <c r="L340" s="2010"/>
      <c r="M340" s="2009"/>
    </row>
    <row r="341" spans="2:13" ht="15.75">
      <c r="B341" s="2043">
        <v>1</v>
      </c>
      <c r="C341" s="2387" t="s">
        <v>1936</v>
      </c>
      <c r="D341" s="2388"/>
      <c r="E341" s="2389"/>
      <c r="F341" s="2014">
        <v>10</v>
      </c>
      <c r="G341" s="2044" t="s">
        <v>32</v>
      </c>
      <c r="H341" s="2014"/>
      <c r="I341" s="2013"/>
      <c r="J341" s="2012" t="e">
        <f>'REKAP ANALISA MEP'!F67</f>
        <v>#DIV/0!</v>
      </c>
      <c r="K341" s="2017" t="e">
        <f>I341*J341</f>
        <v>#DIV/0!</v>
      </c>
      <c r="L341" s="2010"/>
      <c r="M341" s="2009"/>
    </row>
    <row r="342" spans="2:13" ht="15.75">
      <c r="B342" s="2043">
        <f>B341+1</f>
        <v>2</v>
      </c>
      <c r="C342" s="2387" t="s">
        <v>1494</v>
      </c>
      <c r="D342" s="2388"/>
      <c r="E342" s="2389"/>
      <c r="F342" s="2014">
        <v>7</v>
      </c>
      <c r="G342" s="2044" t="s">
        <v>32</v>
      </c>
      <c r="H342" s="2014"/>
      <c r="I342" s="2013"/>
      <c r="J342" s="2012" t="e">
        <v>#REF!</v>
      </c>
      <c r="K342" s="2017" t="e">
        <f>I342*J342</f>
        <v>#REF!</v>
      </c>
      <c r="L342" s="2010"/>
      <c r="M342" s="2009"/>
    </row>
    <row r="343" spans="2:13" ht="15.75">
      <c r="B343" s="2045"/>
      <c r="C343" s="2387"/>
      <c r="D343" s="2388"/>
      <c r="E343" s="2389"/>
      <c r="F343" s="2014"/>
      <c r="G343" s="2044"/>
      <c r="H343" s="2014"/>
      <c r="I343" s="2030"/>
      <c r="J343" s="2012"/>
      <c r="K343" s="2011"/>
      <c r="L343" s="2010"/>
      <c r="M343" s="2009"/>
    </row>
    <row r="344" spans="2:13" ht="15.75">
      <c r="B344" s="2053" t="s">
        <v>1950</v>
      </c>
      <c r="C344" s="2058" t="s">
        <v>1949</v>
      </c>
      <c r="D344" s="2046"/>
      <c r="E344" s="2046"/>
      <c r="F344" s="2014"/>
      <c r="G344" s="2052"/>
      <c r="H344" s="2014"/>
      <c r="I344" s="2051"/>
      <c r="J344" s="2022"/>
      <c r="K344" s="2011"/>
      <c r="L344" s="2010"/>
      <c r="M344" s="2009"/>
    </row>
    <row r="345" spans="2:13" ht="15.75">
      <c r="B345" s="2045"/>
      <c r="C345" s="2387" t="s">
        <v>1933</v>
      </c>
      <c r="D345" s="2388"/>
      <c r="E345" s="2389"/>
      <c r="F345" s="2014"/>
      <c r="G345" s="2044"/>
      <c r="H345" s="2014"/>
      <c r="I345" s="2030"/>
      <c r="J345" s="2022"/>
      <c r="K345" s="2011"/>
      <c r="L345" s="2010"/>
      <c r="M345" s="2009"/>
    </row>
    <row r="346" spans="2:13" ht="15.75">
      <c r="B346" s="2045" t="s">
        <v>4</v>
      </c>
      <c r="C346" s="2387" t="s">
        <v>1932</v>
      </c>
      <c r="D346" s="2388"/>
      <c r="E346" s="2389"/>
      <c r="F346" s="2014"/>
      <c r="G346" s="2044"/>
      <c r="H346" s="2014"/>
      <c r="I346" s="2030"/>
      <c r="J346" s="2022"/>
      <c r="K346" s="2011"/>
      <c r="L346" s="2010"/>
      <c r="M346" s="2009"/>
    </row>
    <row r="347" spans="2:13" ht="15.75">
      <c r="B347" s="2043">
        <v>1</v>
      </c>
      <c r="C347" s="2387" t="s">
        <v>1931</v>
      </c>
      <c r="D347" s="2388"/>
      <c r="E347" s="2389"/>
      <c r="F347" s="2014">
        <v>8</v>
      </c>
      <c r="G347" s="2049" t="s">
        <v>1911</v>
      </c>
      <c r="H347" s="2014"/>
      <c r="I347" s="2013"/>
      <c r="J347" s="2012" t="e">
        <v>#REF!</v>
      </c>
      <c r="K347" s="2017" t="e">
        <f>I347*J347</f>
        <v>#REF!</v>
      </c>
      <c r="L347" s="2010"/>
      <c r="M347" s="2009"/>
    </row>
    <row r="348" spans="2:13" ht="15.75">
      <c r="B348" s="2043">
        <f>B347+1</f>
        <v>2</v>
      </c>
      <c r="C348" s="2387" t="s">
        <v>1948</v>
      </c>
      <c r="D348" s="2388"/>
      <c r="E348" s="2389"/>
      <c r="F348" s="2014">
        <v>5</v>
      </c>
      <c r="G348" s="2049" t="s">
        <v>1911</v>
      </c>
      <c r="H348" s="2014"/>
      <c r="I348" s="2013"/>
      <c r="J348" s="2012" t="e">
        <f>'REKAP ANALISA MEP'!F70</f>
        <v>#DIV/0!</v>
      </c>
      <c r="K348" s="2017" t="e">
        <f>I348*J348</f>
        <v>#DIV/0!</v>
      </c>
      <c r="L348" s="2010"/>
      <c r="M348" s="2009"/>
    </row>
    <row r="349" spans="2:13" ht="15.75">
      <c r="B349" s="2045"/>
      <c r="C349" s="2387"/>
      <c r="D349" s="2388"/>
      <c r="E349" s="2389"/>
      <c r="F349" s="2014"/>
      <c r="G349" s="2049"/>
      <c r="H349" s="2014"/>
      <c r="I349" s="2030"/>
      <c r="J349" s="2012"/>
      <c r="K349" s="2011"/>
      <c r="L349" s="2010"/>
      <c r="M349" s="2009"/>
    </row>
    <row r="350" spans="2:13" ht="15.75">
      <c r="B350" s="2045" t="s">
        <v>5</v>
      </c>
      <c r="C350" s="2387" t="s">
        <v>1930</v>
      </c>
      <c r="D350" s="2388"/>
      <c r="E350" s="2389"/>
      <c r="F350" s="2014"/>
      <c r="G350" s="2044"/>
      <c r="H350" s="2014"/>
      <c r="I350" s="2030"/>
      <c r="J350" s="2012"/>
      <c r="K350" s="2011"/>
      <c r="L350" s="2010"/>
      <c r="M350" s="2009"/>
    </row>
    <row r="351" spans="2:13" ht="15.75">
      <c r="B351" s="2043">
        <v>1</v>
      </c>
      <c r="C351" s="2387" t="s">
        <v>1929</v>
      </c>
      <c r="D351" s="2388"/>
      <c r="E351" s="2389"/>
      <c r="F351" s="2014">
        <v>3</v>
      </c>
      <c r="G351" s="2015" t="s">
        <v>255</v>
      </c>
      <c r="H351" s="2014"/>
      <c r="I351" s="2013"/>
      <c r="J351" s="2012" t="e">
        <f>'REKAP ANALISA MEP'!F63</f>
        <v>#DIV/0!</v>
      </c>
      <c r="K351" s="2017" t="e">
        <f>I351*J351</f>
        <v>#DIV/0!</v>
      </c>
      <c r="L351" s="2010"/>
      <c r="M351" s="2009"/>
    </row>
    <row r="352" spans="2:13" ht="15.75">
      <c r="B352" s="2043">
        <f>B351+1</f>
        <v>2</v>
      </c>
      <c r="C352" s="2387" t="s">
        <v>1939</v>
      </c>
      <c r="D352" s="2388"/>
      <c r="E352" s="2389"/>
      <c r="F352" s="2014">
        <v>2</v>
      </c>
      <c r="G352" s="2015" t="s">
        <v>255</v>
      </c>
      <c r="H352" s="2014"/>
      <c r="I352" s="2013"/>
      <c r="J352" s="2012" t="e">
        <f>'REKAP ANALISA MEP'!F64</f>
        <v>#DIV/0!</v>
      </c>
      <c r="K352" s="2017" t="e">
        <f>I352*J352</f>
        <v>#DIV/0!</v>
      </c>
      <c r="L352" s="2010"/>
      <c r="M352" s="2009"/>
    </row>
    <row r="353" spans="2:13" ht="15.75">
      <c r="B353" s="2045"/>
      <c r="C353" s="2387"/>
      <c r="D353" s="2388"/>
      <c r="E353" s="2389"/>
      <c r="F353" s="2014"/>
      <c r="G353" s="2044"/>
      <c r="H353" s="2014"/>
      <c r="I353" s="2030"/>
      <c r="J353" s="2012"/>
      <c r="K353" s="2011"/>
      <c r="L353" s="2010"/>
      <c r="M353" s="2009"/>
    </row>
    <row r="354" spans="2:13" ht="15.75">
      <c r="B354" s="2045" t="s">
        <v>113</v>
      </c>
      <c r="C354" s="2387" t="s">
        <v>1928</v>
      </c>
      <c r="D354" s="2388"/>
      <c r="E354" s="2389"/>
      <c r="F354" s="2014"/>
      <c r="G354" s="2044"/>
      <c r="H354" s="2014"/>
      <c r="I354" s="2030"/>
      <c r="J354" s="2012"/>
      <c r="K354" s="2011"/>
      <c r="L354" s="2010"/>
      <c r="M354" s="2009"/>
    </row>
    <row r="355" spans="2:13" ht="15.75">
      <c r="B355" s="2043">
        <v>1</v>
      </c>
      <c r="C355" s="2387" t="s">
        <v>1947</v>
      </c>
      <c r="D355" s="2388"/>
      <c r="E355" s="2389"/>
      <c r="F355" s="2014">
        <v>5</v>
      </c>
      <c r="G355" s="2044" t="s">
        <v>32</v>
      </c>
      <c r="H355" s="2014"/>
      <c r="I355" s="2013"/>
      <c r="J355" s="2012" t="e">
        <f>'REKAP ANALISA MEP'!F$68</f>
        <v>#DIV/0!</v>
      </c>
      <c r="K355" s="2017" t="e">
        <f>I355*J355</f>
        <v>#DIV/0!</v>
      </c>
      <c r="L355" s="2010"/>
      <c r="M355" s="2009"/>
    </row>
    <row r="356" spans="2:13" ht="15.75">
      <c r="B356" s="2043">
        <f>B355+1</f>
        <v>2</v>
      </c>
      <c r="C356" s="2387" t="s">
        <v>1936</v>
      </c>
      <c r="D356" s="2388"/>
      <c r="E356" s="2389"/>
      <c r="F356" s="2014">
        <v>4</v>
      </c>
      <c r="G356" s="2044" t="s">
        <v>32</v>
      </c>
      <c r="H356" s="2014"/>
      <c r="I356" s="2013"/>
      <c r="J356" s="2012" t="e">
        <f>'REKAP ANALISA MEP'!F67</f>
        <v>#DIV/0!</v>
      </c>
      <c r="K356" s="2017" t="e">
        <f>I356*J356</f>
        <v>#DIV/0!</v>
      </c>
      <c r="L356" s="2010"/>
      <c r="M356" s="2009"/>
    </row>
    <row r="357" spans="2:13" ht="15.75">
      <c r="B357" s="2043">
        <f>B356+1</f>
        <v>3</v>
      </c>
      <c r="C357" s="2387" t="s">
        <v>1946</v>
      </c>
      <c r="D357" s="2388"/>
      <c r="E357" s="2389"/>
      <c r="F357" s="2014">
        <v>5</v>
      </c>
      <c r="G357" s="2044" t="s">
        <v>32</v>
      </c>
      <c r="H357" s="2014"/>
      <c r="I357" s="2013"/>
      <c r="J357" s="2012" t="e">
        <f>'REKAP ANALISA MEP'!F99</f>
        <v>#DIV/0!</v>
      </c>
      <c r="K357" s="2017" t="e">
        <f>I357*J357</f>
        <v>#DIV/0!</v>
      </c>
      <c r="L357" s="2010"/>
      <c r="M357" s="2009"/>
    </row>
    <row r="358" spans="2:13" ht="15.75">
      <c r="B358" s="2053" t="s">
        <v>1945</v>
      </c>
      <c r="C358" s="2058" t="s">
        <v>1944</v>
      </c>
      <c r="D358" s="2046"/>
      <c r="E358" s="2046"/>
      <c r="F358" s="2014"/>
      <c r="G358" s="2052"/>
      <c r="H358" s="2014"/>
      <c r="I358" s="2051"/>
      <c r="J358" s="2022"/>
      <c r="K358" s="2011"/>
      <c r="L358" s="2010"/>
      <c r="M358" s="2009"/>
    </row>
    <row r="359" spans="2:13" ht="15.75">
      <c r="B359" s="2045"/>
      <c r="C359" s="2387" t="s">
        <v>1933</v>
      </c>
      <c r="D359" s="2388"/>
      <c r="E359" s="2389"/>
      <c r="F359" s="2014"/>
      <c r="G359" s="2044"/>
      <c r="H359" s="2014"/>
      <c r="I359" s="2030"/>
      <c r="J359" s="2022"/>
      <c r="K359" s="2011"/>
      <c r="L359" s="2010"/>
      <c r="M359" s="2009"/>
    </row>
    <row r="360" spans="2:13" ht="15.75">
      <c r="B360" s="2045" t="s">
        <v>4</v>
      </c>
      <c r="C360" s="2048" t="s">
        <v>1932</v>
      </c>
      <c r="D360" s="2050"/>
      <c r="E360" s="2046"/>
      <c r="F360" s="2014"/>
      <c r="G360" s="2044"/>
      <c r="H360" s="2014"/>
      <c r="I360" s="2030"/>
      <c r="J360" s="2022"/>
      <c r="K360" s="2011"/>
      <c r="L360" s="2010"/>
      <c r="M360" s="2009"/>
    </row>
    <row r="361" spans="2:13" ht="15.75">
      <c r="B361" s="2043">
        <v>1</v>
      </c>
      <c r="C361" s="2387" t="s">
        <v>1931</v>
      </c>
      <c r="D361" s="2388"/>
      <c r="E361" s="2389"/>
      <c r="F361" s="2014">
        <v>25</v>
      </c>
      <c r="G361" s="2049" t="s">
        <v>1911</v>
      </c>
      <c r="H361" s="2014"/>
      <c r="I361" s="2013"/>
      <c r="J361" s="2012" t="e">
        <f>'REKAP ANALISA MEP'!F$52</f>
        <v>#DIV/0!</v>
      </c>
      <c r="K361" s="2017" t="e">
        <f>I361*J361</f>
        <v>#DIV/0!</v>
      </c>
      <c r="L361" s="2010"/>
      <c r="M361" s="2009"/>
    </row>
    <row r="362" spans="2:13" ht="15.75">
      <c r="B362" s="2043">
        <f>B361+1</f>
        <v>2</v>
      </c>
      <c r="C362" s="2387" t="s">
        <v>1941</v>
      </c>
      <c r="D362" s="2388"/>
      <c r="E362" s="2389"/>
      <c r="F362" s="2014">
        <v>10</v>
      </c>
      <c r="G362" s="2049" t="s">
        <v>1911</v>
      </c>
      <c r="H362" s="2014"/>
      <c r="I362" s="2013"/>
      <c r="J362" s="2012" t="e">
        <f>'REKAP ANALISA MEP'!F$54</f>
        <v>#DIV/0!</v>
      </c>
      <c r="K362" s="2017" t="e">
        <f>I362*J362</f>
        <v>#DIV/0!</v>
      </c>
      <c r="L362" s="2010"/>
      <c r="M362" s="2009"/>
    </row>
    <row r="363" spans="2:13" ht="15.75">
      <c r="B363" s="2043">
        <f>B362+1</f>
        <v>3</v>
      </c>
      <c r="C363" s="2387" t="s">
        <v>1940</v>
      </c>
      <c r="D363" s="2388"/>
      <c r="E363" s="2389"/>
      <c r="F363" s="2014">
        <v>1</v>
      </c>
      <c r="G363" s="2049" t="s">
        <v>1911</v>
      </c>
      <c r="H363" s="2014"/>
      <c r="I363" s="2013"/>
      <c r="J363" s="2012" t="e">
        <f>'REKAP ANALISA MEP'!F$55</f>
        <v>#DIV/0!</v>
      </c>
      <c r="K363" s="2017" t="e">
        <f>I363*J363</f>
        <v>#DIV/0!</v>
      </c>
      <c r="L363" s="2010"/>
      <c r="M363" s="2009"/>
    </row>
    <row r="364" spans="2:13" ht="15.75">
      <c r="B364" s="2045"/>
      <c r="C364" s="2390"/>
      <c r="D364" s="2391"/>
      <c r="E364" s="2392"/>
      <c r="F364" s="2014"/>
      <c r="G364" s="2049"/>
      <c r="H364" s="2014"/>
      <c r="I364" s="2030"/>
      <c r="J364" s="2012"/>
      <c r="K364" s="2011"/>
      <c r="L364" s="2010"/>
      <c r="M364" s="2009"/>
    </row>
    <row r="365" spans="2:13" ht="15.75">
      <c r="B365" s="2045" t="s">
        <v>5</v>
      </c>
      <c r="C365" s="2048" t="s">
        <v>1930</v>
      </c>
      <c r="D365" s="2047"/>
      <c r="E365" s="2046"/>
      <c r="F365" s="2014"/>
      <c r="G365" s="2044"/>
      <c r="H365" s="2014"/>
      <c r="I365" s="2030"/>
      <c r="J365" s="2012"/>
      <c r="K365" s="2011"/>
      <c r="L365" s="2010"/>
      <c r="M365" s="2009"/>
    </row>
    <row r="366" spans="2:13" ht="15.75">
      <c r="B366" s="2043">
        <v>1</v>
      </c>
      <c r="C366" s="2048" t="s">
        <v>1929</v>
      </c>
      <c r="D366" s="2047"/>
      <c r="E366" s="2046"/>
      <c r="F366" s="2014">
        <v>1</v>
      </c>
      <c r="G366" s="2015" t="s">
        <v>255</v>
      </c>
      <c r="H366" s="2014"/>
      <c r="I366" s="2013"/>
      <c r="J366" s="2012" t="e">
        <f>'REKAP ANALISA MEP'!F$63</f>
        <v>#DIV/0!</v>
      </c>
      <c r="K366" s="2017" t="e">
        <f>I366*J366</f>
        <v>#DIV/0!</v>
      </c>
      <c r="L366" s="2010"/>
      <c r="M366" s="2009"/>
    </row>
    <row r="367" spans="2:13" ht="15.75">
      <c r="B367" s="2043">
        <f>B366+1</f>
        <v>2</v>
      </c>
      <c r="C367" s="2048" t="s">
        <v>1939</v>
      </c>
      <c r="D367" s="2047"/>
      <c r="E367" s="2046"/>
      <c r="F367" s="2014">
        <v>3</v>
      </c>
      <c r="G367" s="2015" t="s">
        <v>255</v>
      </c>
      <c r="H367" s="2014"/>
      <c r="I367" s="2013"/>
      <c r="J367" s="2012" t="e">
        <f>'REKAP ANALISA MEP'!F$64</f>
        <v>#DIV/0!</v>
      </c>
      <c r="K367" s="2017" t="e">
        <f>I367*J367</f>
        <v>#DIV/0!</v>
      </c>
      <c r="L367" s="2010"/>
      <c r="M367" s="2009"/>
    </row>
    <row r="368" spans="2:13" ht="15.75">
      <c r="B368" s="2043">
        <f>B367+1</f>
        <v>3</v>
      </c>
      <c r="C368" s="2054" t="s">
        <v>1938</v>
      </c>
      <c r="D368" s="2047"/>
      <c r="E368" s="2046"/>
      <c r="F368" s="2014">
        <v>10</v>
      </c>
      <c r="G368" s="2015" t="s">
        <v>255</v>
      </c>
      <c r="H368" s="2014"/>
      <c r="I368" s="2013"/>
      <c r="J368" s="2012" t="e">
        <f>'REKAP ANALISA MEP'!F$65</f>
        <v>#DIV/0!</v>
      </c>
      <c r="K368" s="2017" t="e">
        <f>I368*J368</f>
        <v>#DIV/0!</v>
      </c>
      <c r="L368" s="2010"/>
      <c r="M368" s="2009"/>
    </row>
    <row r="369" spans="2:13" ht="15.75">
      <c r="B369" s="2043">
        <f>B368+1</f>
        <v>4</v>
      </c>
      <c r="C369" s="2387" t="s">
        <v>1937</v>
      </c>
      <c r="D369" s="2388"/>
      <c r="E369" s="2389"/>
      <c r="F369" s="2014">
        <v>1</v>
      </c>
      <c r="G369" s="2015" t="s">
        <v>255</v>
      </c>
      <c r="H369" s="2014"/>
      <c r="I369" s="2013"/>
      <c r="J369" s="2012" t="e">
        <f>'REKAP ANALISA MEP'!F$66</f>
        <v>#DIV/0!</v>
      </c>
      <c r="K369" s="2017" t="e">
        <f>I369*J369</f>
        <v>#DIV/0!</v>
      </c>
      <c r="L369" s="2010"/>
      <c r="M369" s="2009"/>
    </row>
    <row r="370" spans="2:13" ht="15.75">
      <c r="B370" s="2045"/>
      <c r="C370" s="2387"/>
      <c r="D370" s="2388"/>
      <c r="E370" s="2389"/>
      <c r="F370" s="2014"/>
      <c r="G370" s="2044"/>
      <c r="H370" s="2014"/>
      <c r="I370" s="2030"/>
      <c r="J370" s="2012"/>
      <c r="K370" s="2011"/>
      <c r="L370" s="2010"/>
      <c r="M370" s="2009"/>
    </row>
    <row r="371" spans="2:13" ht="15.75">
      <c r="B371" s="2045" t="s">
        <v>113</v>
      </c>
      <c r="C371" s="2387" t="s">
        <v>1928</v>
      </c>
      <c r="D371" s="2388"/>
      <c r="E371" s="2389"/>
      <c r="F371" s="2014"/>
      <c r="G371" s="2044"/>
      <c r="H371" s="2014"/>
      <c r="I371" s="2013"/>
      <c r="J371" s="2012"/>
      <c r="K371" s="2011"/>
      <c r="L371" s="2010"/>
      <c r="M371" s="2009"/>
    </row>
    <row r="372" spans="2:13" ht="15.75">
      <c r="B372" s="2043">
        <v>1</v>
      </c>
      <c r="C372" s="2387" t="s">
        <v>1936</v>
      </c>
      <c r="D372" s="2388"/>
      <c r="E372" s="2389"/>
      <c r="F372" s="2014">
        <v>17</v>
      </c>
      <c r="G372" s="2044" t="s">
        <v>32</v>
      </c>
      <c r="H372" s="2014"/>
      <c r="I372" s="2013"/>
      <c r="J372" s="2012" t="e">
        <f>'REKAP ANALISA MEP'!F$67</f>
        <v>#DIV/0!</v>
      </c>
      <c r="K372" s="2017" t="e">
        <f>I372*J372</f>
        <v>#DIV/0!</v>
      </c>
      <c r="L372" s="2010"/>
      <c r="M372" s="2009"/>
    </row>
    <row r="373" spans="2:13" ht="15.75">
      <c r="B373" s="2043">
        <f>B372+1</f>
        <v>2</v>
      </c>
      <c r="C373" s="2387" t="s">
        <v>1494</v>
      </c>
      <c r="D373" s="2388"/>
      <c r="E373" s="2389"/>
      <c r="F373" s="2014">
        <v>4</v>
      </c>
      <c r="G373" s="2044" t="s">
        <v>32</v>
      </c>
      <c r="H373" s="2014"/>
      <c r="I373" s="2013"/>
      <c r="J373" s="2012" t="e">
        <f>'REKAP ANALISA MEP'!F$70</f>
        <v>#DIV/0!</v>
      </c>
      <c r="K373" s="2017" t="e">
        <f>I373*J373</f>
        <v>#DIV/0!</v>
      </c>
      <c r="L373" s="2010"/>
      <c r="M373" s="2009"/>
    </row>
    <row r="374" spans="2:13" ht="15.75">
      <c r="B374" s="2043">
        <f>B373+1</f>
        <v>3</v>
      </c>
      <c r="C374" s="2387" t="s">
        <v>1495</v>
      </c>
      <c r="D374" s="2388"/>
      <c r="E374" s="2389"/>
      <c r="F374" s="2014">
        <v>3</v>
      </c>
      <c r="G374" s="2044" t="s">
        <v>32</v>
      </c>
      <c r="H374" s="2014"/>
      <c r="I374" s="2013"/>
      <c r="J374" s="2012" t="e">
        <v>#REF!</v>
      </c>
      <c r="K374" s="2017" t="e">
        <f>I374*J374</f>
        <v>#REF!</v>
      </c>
      <c r="L374" s="2010"/>
      <c r="M374" s="2009"/>
    </row>
    <row r="375" spans="2:13" ht="15.75">
      <c r="B375" s="2045"/>
      <c r="C375" s="2387"/>
      <c r="D375" s="2388"/>
      <c r="E375" s="2389"/>
      <c r="F375" s="2014"/>
      <c r="G375" s="2044"/>
      <c r="H375" s="2014"/>
      <c r="I375" s="2030"/>
      <c r="J375" s="2012"/>
      <c r="K375" s="2011"/>
      <c r="L375" s="2010"/>
      <c r="M375" s="2009"/>
    </row>
    <row r="376" spans="2:13" ht="15.75">
      <c r="B376" s="2053" t="s">
        <v>1943</v>
      </c>
      <c r="C376" s="2408" t="s">
        <v>1942</v>
      </c>
      <c r="D376" s="2409"/>
      <c r="E376" s="2414"/>
      <c r="F376" s="2014"/>
      <c r="G376" s="2052"/>
      <c r="H376" s="2014"/>
      <c r="I376" s="2051"/>
      <c r="J376" s="2022"/>
      <c r="K376" s="2011"/>
      <c r="L376" s="2010"/>
      <c r="M376" s="2009"/>
    </row>
    <row r="377" spans="2:13" ht="15.75">
      <c r="B377" s="2045"/>
      <c r="C377" s="2387" t="s">
        <v>1933</v>
      </c>
      <c r="D377" s="2388"/>
      <c r="E377" s="2389"/>
      <c r="F377" s="2014"/>
      <c r="G377" s="2044"/>
      <c r="H377" s="2014"/>
      <c r="I377" s="2030"/>
      <c r="J377" s="2022"/>
      <c r="K377" s="2011"/>
      <c r="L377" s="2010"/>
      <c r="M377" s="2009"/>
    </row>
    <row r="378" spans="2:13" ht="15.75">
      <c r="B378" s="2045" t="s">
        <v>4</v>
      </c>
      <c r="C378" s="2048" t="s">
        <v>1932</v>
      </c>
      <c r="D378" s="2050"/>
      <c r="E378" s="2046"/>
      <c r="F378" s="2014"/>
      <c r="G378" s="2044"/>
      <c r="H378" s="2014"/>
      <c r="I378" s="2030"/>
      <c r="J378" s="2022"/>
      <c r="K378" s="2011"/>
      <c r="L378" s="2010"/>
      <c r="M378" s="2009"/>
    </row>
    <row r="379" spans="2:13" ht="15.75">
      <c r="B379" s="2043">
        <v>1</v>
      </c>
      <c r="C379" s="2387" t="s">
        <v>1931</v>
      </c>
      <c r="D379" s="2388"/>
      <c r="E379" s="2389"/>
      <c r="F379" s="2014">
        <v>34</v>
      </c>
      <c r="G379" s="2049" t="s">
        <v>1911</v>
      </c>
      <c r="H379" s="2014"/>
      <c r="I379" s="2013"/>
      <c r="J379" s="2012" t="e">
        <f>'REKAP ANALISA MEP'!F$52</f>
        <v>#DIV/0!</v>
      </c>
      <c r="K379" s="2017" t="e">
        <f>I379*J379</f>
        <v>#DIV/0!</v>
      </c>
      <c r="L379" s="2010"/>
      <c r="M379" s="2009"/>
    </row>
    <row r="380" spans="2:13" ht="15.75">
      <c r="B380" s="2043">
        <f>B379+1</f>
        <v>2</v>
      </c>
      <c r="C380" s="2387" t="s">
        <v>1941</v>
      </c>
      <c r="D380" s="2388"/>
      <c r="E380" s="2389"/>
      <c r="F380" s="2014">
        <v>16</v>
      </c>
      <c r="G380" s="2049" t="s">
        <v>1911</v>
      </c>
      <c r="H380" s="2014"/>
      <c r="I380" s="2013"/>
      <c r="J380" s="2012" t="e">
        <f>'REKAP ANALISA MEP'!F$54</f>
        <v>#DIV/0!</v>
      </c>
      <c r="K380" s="2017" t="e">
        <f>I380*J380</f>
        <v>#DIV/0!</v>
      </c>
      <c r="L380" s="2010"/>
      <c r="M380" s="2009"/>
    </row>
    <row r="381" spans="2:13" ht="15.75">
      <c r="B381" s="2043">
        <f>B380+1</f>
        <v>3</v>
      </c>
      <c r="C381" s="2387" t="s">
        <v>1940</v>
      </c>
      <c r="D381" s="2388"/>
      <c r="E381" s="2389"/>
      <c r="F381" s="2014">
        <v>6</v>
      </c>
      <c r="G381" s="2049" t="s">
        <v>1911</v>
      </c>
      <c r="H381" s="2014"/>
      <c r="I381" s="2013"/>
      <c r="J381" s="2012" t="e">
        <f>'REKAP ANALISA MEP'!F$55</f>
        <v>#DIV/0!</v>
      </c>
      <c r="K381" s="2017" t="e">
        <f>I381*J381</f>
        <v>#DIV/0!</v>
      </c>
      <c r="L381" s="2010"/>
      <c r="M381" s="2009"/>
    </row>
    <row r="382" spans="2:13" ht="15.75">
      <c r="B382" s="2045"/>
      <c r="C382" s="2390"/>
      <c r="D382" s="2391"/>
      <c r="E382" s="2392"/>
      <c r="F382" s="2014"/>
      <c r="G382" s="2049"/>
      <c r="H382" s="2014"/>
      <c r="I382" s="2030"/>
      <c r="J382" s="2012"/>
      <c r="K382" s="2011"/>
      <c r="L382" s="2010"/>
      <c r="M382" s="2009"/>
    </row>
    <row r="383" spans="2:13" ht="15.75">
      <c r="B383" s="2045" t="s">
        <v>5</v>
      </c>
      <c r="C383" s="2048" t="s">
        <v>1930</v>
      </c>
      <c r="D383" s="2047"/>
      <c r="E383" s="2046"/>
      <c r="F383" s="2014"/>
      <c r="G383" s="2044"/>
      <c r="H383" s="2014"/>
      <c r="I383" s="2030"/>
      <c r="J383" s="2012"/>
      <c r="K383" s="2011"/>
      <c r="L383" s="2010"/>
      <c r="M383" s="2009"/>
    </row>
    <row r="384" spans="2:13" ht="15.75">
      <c r="B384" s="2043">
        <v>1</v>
      </c>
      <c r="C384" s="2048" t="s">
        <v>1929</v>
      </c>
      <c r="D384" s="2047"/>
      <c r="E384" s="2046"/>
      <c r="F384" s="2014">
        <v>2</v>
      </c>
      <c r="G384" s="2015" t="s">
        <v>255</v>
      </c>
      <c r="H384" s="2014"/>
      <c r="I384" s="2013"/>
      <c r="J384" s="2012" t="e">
        <f>'REKAP ANALISA MEP'!F$63</f>
        <v>#DIV/0!</v>
      </c>
      <c r="K384" s="2017" t="e">
        <f>I384*J384</f>
        <v>#DIV/0!</v>
      </c>
      <c r="L384" s="2010"/>
      <c r="M384" s="2009"/>
    </row>
    <row r="385" spans="2:13" ht="15.75">
      <c r="B385" s="2043">
        <f>B384+1</f>
        <v>2</v>
      </c>
      <c r="C385" s="2048" t="s">
        <v>1939</v>
      </c>
      <c r="D385" s="2047"/>
      <c r="E385" s="2046"/>
      <c r="F385" s="2014">
        <v>4</v>
      </c>
      <c r="G385" s="2015" t="s">
        <v>255</v>
      </c>
      <c r="H385" s="2014"/>
      <c r="I385" s="2013"/>
      <c r="J385" s="2012" t="e">
        <f>'REKAP ANALISA MEP'!F$64</f>
        <v>#DIV/0!</v>
      </c>
      <c r="K385" s="2017" t="e">
        <f>I385*J385</f>
        <v>#DIV/0!</v>
      </c>
      <c r="L385" s="2010"/>
      <c r="M385" s="2009"/>
    </row>
    <row r="386" spans="2:13" ht="15.75">
      <c r="B386" s="2043">
        <f>B385+1</f>
        <v>3</v>
      </c>
      <c r="C386" s="2054" t="s">
        <v>1938</v>
      </c>
      <c r="D386" s="2047"/>
      <c r="E386" s="2046"/>
      <c r="F386" s="2014">
        <v>16</v>
      </c>
      <c r="G386" s="2015" t="s">
        <v>255</v>
      </c>
      <c r="H386" s="2014"/>
      <c r="I386" s="2013"/>
      <c r="J386" s="2012" t="e">
        <f>'REKAP ANALISA MEP'!F$65</f>
        <v>#DIV/0!</v>
      </c>
      <c r="K386" s="2017" t="e">
        <f>I386*J386</f>
        <v>#DIV/0!</v>
      </c>
      <c r="L386" s="2010"/>
      <c r="M386" s="2009"/>
    </row>
    <row r="387" spans="2:13" ht="15.75">
      <c r="B387" s="2043">
        <f>B386+1</f>
        <v>4</v>
      </c>
      <c r="C387" s="2387" t="s">
        <v>1937</v>
      </c>
      <c r="D387" s="2388"/>
      <c r="E387" s="2389"/>
      <c r="F387" s="2014">
        <v>6</v>
      </c>
      <c r="G387" s="2015" t="s">
        <v>255</v>
      </c>
      <c r="H387" s="2014"/>
      <c r="I387" s="2013"/>
      <c r="J387" s="2012" t="e">
        <f>'REKAP ANALISA MEP'!F$66</f>
        <v>#DIV/0!</v>
      </c>
      <c r="K387" s="2017" t="e">
        <f>I387*J387</f>
        <v>#DIV/0!</v>
      </c>
      <c r="L387" s="2010"/>
      <c r="M387" s="2009"/>
    </row>
    <row r="388" spans="2:13" ht="15.75">
      <c r="B388" s="2045"/>
      <c r="C388" s="2387"/>
      <c r="D388" s="2388"/>
      <c r="E388" s="2389"/>
      <c r="F388" s="2014"/>
      <c r="G388" s="2044"/>
      <c r="H388" s="2014"/>
      <c r="I388" s="2030"/>
      <c r="J388" s="2012"/>
      <c r="K388" s="2011"/>
      <c r="L388" s="2010"/>
      <c r="M388" s="2009"/>
    </row>
    <row r="389" spans="2:13" ht="15.75">
      <c r="B389" s="2045" t="s">
        <v>113</v>
      </c>
      <c r="C389" s="2387" t="s">
        <v>1928</v>
      </c>
      <c r="D389" s="2388"/>
      <c r="E389" s="2389"/>
      <c r="F389" s="2014"/>
      <c r="G389" s="2044"/>
      <c r="H389" s="2014"/>
      <c r="I389" s="2013"/>
      <c r="J389" s="2012"/>
      <c r="K389" s="2011"/>
      <c r="L389" s="2010"/>
      <c r="M389" s="2009"/>
    </row>
    <row r="390" spans="2:13" ht="15.75">
      <c r="B390" s="2043">
        <v>1</v>
      </c>
      <c r="C390" s="2387" t="s">
        <v>1936</v>
      </c>
      <c r="D390" s="2388"/>
      <c r="E390" s="2389"/>
      <c r="F390" s="2014">
        <v>2</v>
      </c>
      <c r="G390" s="2044" t="s">
        <v>32</v>
      </c>
      <c r="H390" s="2014"/>
      <c r="I390" s="2013"/>
      <c r="J390" s="2012" t="e">
        <f>'REKAP ANALISA MEP'!F$67</f>
        <v>#DIV/0!</v>
      </c>
      <c r="K390" s="2017" t="e">
        <f>I390*J390</f>
        <v>#DIV/0!</v>
      </c>
      <c r="L390" s="2010"/>
      <c r="M390" s="2009"/>
    </row>
    <row r="391" spans="2:13" ht="15.75">
      <c r="B391" s="2043">
        <f>B390+1</f>
        <v>2</v>
      </c>
      <c r="C391" s="2387" t="s">
        <v>1494</v>
      </c>
      <c r="D391" s="2388"/>
      <c r="E391" s="2389"/>
      <c r="F391" s="2014">
        <v>32</v>
      </c>
      <c r="G391" s="2044" t="s">
        <v>32</v>
      </c>
      <c r="H391" s="2014"/>
      <c r="I391" s="2013"/>
      <c r="J391" s="2012" t="e">
        <f>'REKAP ANALISA MEP'!F$70</f>
        <v>#DIV/0!</v>
      </c>
      <c r="K391" s="2017" t="e">
        <f>I391*J391</f>
        <v>#DIV/0!</v>
      </c>
      <c r="L391" s="2010"/>
      <c r="M391" s="2009"/>
    </row>
    <row r="392" spans="2:13" ht="15.75">
      <c r="B392" s="2045"/>
      <c r="C392" s="2387"/>
      <c r="D392" s="2388"/>
      <c r="E392" s="2389"/>
      <c r="F392" s="2014"/>
      <c r="G392" s="2044"/>
      <c r="H392" s="2014"/>
      <c r="I392" s="2030"/>
      <c r="J392" s="2012"/>
      <c r="K392" s="2011"/>
      <c r="L392" s="2010"/>
      <c r="M392" s="2009"/>
    </row>
    <row r="393" spans="2:13" ht="15.75">
      <c r="B393" s="2053" t="s">
        <v>1935</v>
      </c>
      <c r="C393" s="2408" t="s">
        <v>1934</v>
      </c>
      <c r="D393" s="2409"/>
      <c r="E393" s="2414"/>
      <c r="F393" s="2014"/>
      <c r="G393" s="2052"/>
      <c r="H393" s="2014"/>
      <c r="I393" s="2051"/>
      <c r="J393" s="2022"/>
      <c r="K393" s="2011"/>
      <c r="L393" s="2010"/>
      <c r="M393" s="2009"/>
    </row>
    <row r="394" spans="2:13" ht="15.75">
      <c r="B394" s="2045"/>
      <c r="C394" s="2387" t="s">
        <v>1933</v>
      </c>
      <c r="D394" s="2388"/>
      <c r="E394" s="2389"/>
      <c r="F394" s="2014"/>
      <c r="G394" s="2044"/>
      <c r="H394" s="2014"/>
      <c r="I394" s="2030"/>
      <c r="J394" s="2022"/>
      <c r="K394" s="2011"/>
      <c r="L394" s="2010"/>
      <c r="M394" s="2009"/>
    </row>
    <row r="395" spans="2:13" ht="15.75">
      <c r="B395" s="2045" t="s">
        <v>4</v>
      </c>
      <c r="C395" s="2048" t="s">
        <v>1932</v>
      </c>
      <c r="D395" s="2050"/>
      <c r="E395" s="2046"/>
      <c r="F395" s="2014"/>
      <c r="G395" s="2044"/>
      <c r="H395" s="2014"/>
      <c r="I395" s="2030"/>
      <c r="J395" s="2022"/>
      <c r="K395" s="2011"/>
      <c r="L395" s="2010"/>
      <c r="M395" s="2009"/>
    </row>
    <row r="396" spans="2:13" ht="15.75">
      <c r="B396" s="2043">
        <v>1</v>
      </c>
      <c r="C396" s="2387" t="s">
        <v>1931</v>
      </c>
      <c r="D396" s="2388"/>
      <c r="E396" s="2389"/>
      <c r="F396" s="2014">
        <v>3</v>
      </c>
      <c r="G396" s="2049" t="s">
        <v>1911</v>
      </c>
      <c r="H396" s="2014"/>
      <c r="I396" s="2013"/>
      <c r="J396" s="2012" t="e">
        <f>'REKAP ANALISA MEP'!F$52</f>
        <v>#DIV/0!</v>
      </c>
      <c r="K396" s="2017" t="e">
        <f>I396*J396</f>
        <v>#DIV/0!</v>
      </c>
      <c r="L396" s="2010"/>
      <c r="M396" s="2009"/>
    </row>
    <row r="397" spans="2:13" ht="15.75">
      <c r="B397" s="2045"/>
      <c r="C397" s="2390"/>
      <c r="D397" s="2391"/>
      <c r="E397" s="2392"/>
      <c r="F397" s="2014"/>
      <c r="G397" s="2049"/>
      <c r="H397" s="2014"/>
      <c r="I397" s="2030"/>
      <c r="J397" s="2012"/>
      <c r="K397" s="2011"/>
      <c r="L397" s="2010"/>
      <c r="M397" s="2009"/>
    </row>
    <row r="398" spans="2:13" ht="15.75">
      <c r="B398" s="2045" t="s">
        <v>5</v>
      </c>
      <c r="C398" s="2048" t="s">
        <v>1930</v>
      </c>
      <c r="D398" s="2047"/>
      <c r="E398" s="2046"/>
      <c r="F398" s="2014"/>
      <c r="G398" s="2044"/>
      <c r="H398" s="2014"/>
      <c r="I398" s="2030"/>
      <c r="J398" s="2012"/>
      <c r="K398" s="2011"/>
      <c r="L398" s="2010"/>
      <c r="M398" s="2009"/>
    </row>
    <row r="399" spans="2:13" ht="15.75">
      <c r="B399" s="2043">
        <v>1</v>
      </c>
      <c r="C399" s="2048" t="s">
        <v>1929</v>
      </c>
      <c r="D399" s="2047"/>
      <c r="E399" s="2046"/>
      <c r="F399" s="2014">
        <v>2</v>
      </c>
      <c r="G399" s="2015" t="s">
        <v>255</v>
      </c>
      <c r="H399" s="2014"/>
      <c r="I399" s="2013"/>
      <c r="J399" s="2012" t="e">
        <f>'REKAP ANALISA MEP'!F$63</f>
        <v>#DIV/0!</v>
      </c>
      <c r="K399" s="2017" t="e">
        <f>I399*J399</f>
        <v>#DIV/0!</v>
      </c>
      <c r="L399" s="2010"/>
      <c r="M399" s="2009"/>
    </row>
    <row r="400" spans="2:13" ht="15.75">
      <c r="B400" s="2045"/>
      <c r="C400" s="2387"/>
      <c r="D400" s="2388"/>
      <c r="E400" s="2389"/>
      <c r="F400" s="2014"/>
      <c r="G400" s="2044"/>
      <c r="H400" s="2014"/>
      <c r="I400" s="2030"/>
      <c r="J400" s="2012"/>
      <c r="K400" s="2011"/>
      <c r="L400" s="2010"/>
      <c r="M400" s="2009"/>
    </row>
    <row r="401" spans="2:13" ht="15.75">
      <c r="B401" s="2045" t="s">
        <v>113</v>
      </c>
      <c r="C401" s="2387" t="s">
        <v>1928</v>
      </c>
      <c r="D401" s="2388"/>
      <c r="E401" s="2389"/>
      <c r="F401" s="2014"/>
      <c r="G401" s="2044"/>
      <c r="H401" s="2014"/>
      <c r="I401" s="2013"/>
      <c r="J401" s="2012"/>
      <c r="K401" s="2011"/>
      <c r="L401" s="2010"/>
      <c r="M401" s="2009"/>
    </row>
    <row r="402" spans="2:13" ht="15.75">
      <c r="B402" s="2043">
        <v>1</v>
      </c>
      <c r="C402" s="2387" t="s">
        <v>1927</v>
      </c>
      <c r="D402" s="2388"/>
      <c r="E402" s="2389"/>
      <c r="F402" s="2014">
        <v>3</v>
      </c>
      <c r="G402" s="2044" t="s">
        <v>32</v>
      </c>
      <c r="H402" s="2014"/>
      <c r="I402" s="2013"/>
      <c r="J402" s="2012" t="e">
        <f>'REKAP ANALISA MEP'!F$67</f>
        <v>#DIV/0!</v>
      </c>
      <c r="K402" s="2017" t="e">
        <f>I402*J402</f>
        <v>#DIV/0!</v>
      </c>
      <c r="L402" s="2010"/>
      <c r="M402" s="2009"/>
    </row>
    <row r="403" spans="2:13" ht="15.75">
      <c r="B403" s="2043"/>
      <c r="C403" s="2387"/>
      <c r="D403" s="2388"/>
      <c r="E403" s="2389"/>
      <c r="F403" s="2014"/>
      <c r="G403" s="2015"/>
      <c r="H403" s="2014"/>
      <c r="I403" s="2030"/>
      <c r="J403" s="2012"/>
      <c r="K403" s="2011"/>
      <c r="L403" s="2010"/>
      <c r="M403" s="2009"/>
    </row>
    <row r="404" spans="2:13" ht="15.75">
      <c r="B404" s="2042"/>
      <c r="C404" s="2387"/>
      <c r="D404" s="2388"/>
      <c r="E404" s="2389"/>
      <c r="F404" s="2014"/>
      <c r="G404" s="2041"/>
      <c r="H404" s="2014"/>
      <c r="I404" s="2033"/>
      <c r="J404" s="2032"/>
      <c r="K404" s="2025"/>
      <c r="L404" s="2010"/>
      <c r="M404" s="2009"/>
    </row>
    <row r="405" spans="2:13" ht="15.75">
      <c r="B405" s="2040"/>
      <c r="C405" s="2411" t="s">
        <v>1926</v>
      </c>
      <c r="D405" s="2412"/>
      <c r="E405" s="2413"/>
      <c r="F405" s="2039"/>
      <c r="G405" s="2039"/>
      <c r="H405" s="2039"/>
      <c r="I405" s="2038">
        <f>SUM(I294:I403)</f>
        <v>0</v>
      </c>
      <c r="J405" s="2037"/>
      <c r="K405" s="2036" t="e">
        <f>SUM(K290:K404)</f>
        <v>#DIV/0!</v>
      </c>
      <c r="L405" s="2010"/>
      <c r="M405" s="2009"/>
    </row>
    <row r="406" spans="2:13" ht="15.75">
      <c r="B406" s="2035"/>
      <c r="C406" s="2387"/>
      <c r="D406" s="2388"/>
      <c r="E406" s="2389"/>
      <c r="F406" s="2014"/>
      <c r="G406" s="2034"/>
      <c r="H406" s="2014"/>
      <c r="I406" s="2033"/>
      <c r="J406" s="2032"/>
      <c r="K406" s="2025"/>
      <c r="L406" s="2010"/>
      <c r="M406" s="2009"/>
    </row>
    <row r="407" spans="2:13" ht="15.75">
      <c r="B407" s="2031" t="s">
        <v>1844</v>
      </c>
      <c r="C407" s="2408" t="s">
        <v>1925</v>
      </c>
      <c r="D407" s="2409"/>
      <c r="E407" s="2410"/>
      <c r="F407" s="2014"/>
      <c r="G407" s="2015"/>
      <c r="H407" s="2014"/>
      <c r="I407" s="2030"/>
      <c r="J407" s="2022"/>
      <c r="K407" s="2011"/>
      <c r="L407" s="2010"/>
      <c r="M407" s="2009"/>
    </row>
    <row r="408" spans="2:13" ht="15.75">
      <c r="B408" s="2029" t="s">
        <v>1924</v>
      </c>
      <c r="C408" s="2439" t="s">
        <v>1923</v>
      </c>
      <c r="D408" s="2440"/>
      <c r="E408" s="2441"/>
      <c r="F408" s="2014"/>
      <c r="G408" s="2028"/>
      <c r="H408" s="2014"/>
      <c r="I408" s="2027"/>
      <c r="J408" s="2026"/>
      <c r="K408" s="2025"/>
      <c r="L408" s="2010"/>
      <c r="M408" s="2024"/>
    </row>
    <row r="409" spans="2:13" ht="15.75">
      <c r="B409" s="2023"/>
      <c r="C409" s="2387" t="s">
        <v>1922</v>
      </c>
      <c r="D409" s="2388"/>
      <c r="E409" s="2389"/>
      <c r="F409" s="2014"/>
      <c r="G409" s="2019"/>
      <c r="H409" s="2014"/>
      <c r="I409" s="2020"/>
      <c r="J409" s="2022"/>
      <c r="K409" s="2011"/>
      <c r="L409" s="2010"/>
      <c r="M409" s="2009"/>
    </row>
    <row r="410" spans="2:13" ht="15.75">
      <c r="B410" s="2016" t="s">
        <v>1921</v>
      </c>
      <c r="C410" s="2387" t="s">
        <v>1920</v>
      </c>
      <c r="D410" s="2388"/>
      <c r="E410" s="2389"/>
      <c r="F410" s="2014"/>
      <c r="G410" s="2015"/>
      <c r="H410" s="2014"/>
      <c r="I410" s="2020"/>
      <c r="J410" s="2022"/>
      <c r="K410" s="2011"/>
      <c r="L410" s="2010"/>
      <c r="M410" s="2009"/>
    </row>
    <row r="411" spans="2:13" ht="15.75">
      <c r="B411" s="2021">
        <v>1</v>
      </c>
      <c r="C411" s="2387" t="s">
        <v>1919</v>
      </c>
      <c r="D411" s="2388"/>
      <c r="E411" s="2389"/>
      <c r="F411" s="2014">
        <v>1</v>
      </c>
      <c r="G411" s="2015" t="s">
        <v>32</v>
      </c>
      <c r="H411" s="2014"/>
      <c r="I411" s="2013"/>
      <c r="J411" s="2012" t="e">
        <f>'REKAP ANALISA MEP'!F87</f>
        <v>#DIV/0!</v>
      </c>
      <c r="K411" s="2017" t="e">
        <f>I411*J411</f>
        <v>#DIV/0!</v>
      </c>
      <c r="L411" s="2010"/>
      <c r="M411" s="2009"/>
    </row>
    <row r="412" spans="2:13" ht="15.75">
      <c r="B412" s="2016"/>
      <c r="C412" s="2387" t="s">
        <v>1918</v>
      </c>
      <c r="D412" s="2388"/>
      <c r="E412" s="2389"/>
      <c r="F412" s="2014"/>
      <c r="G412" s="2015"/>
      <c r="H412" s="2014"/>
      <c r="I412" s="2020"/>
      <c r="J412" s="2012"/>
      <c r="K412" s="2011"/>
      <c r="L412" s="2010"/>
      <c r="M412" s="2009"/>
    </row>
    <row r="413" spans="2:13" ht="15.75">
      <c r="B413" s="2016"/>
      <c r="C413" s="2387" t="s">
        <v>1917</v>
      </c>
      <c r="D413" s="2388"/>
      <c r="E413" s="2389"/>
      <c r="F413" s="2014"/>
      <c r="G413" s="2015"/>
      <c r="H413" s="2014"/>
      <c r="I413" s="2020"/>
      <c r="J413" s="2012"/>
      <c r="K413" s="2011"/>
      <c r="L413" s="2010"/>
      <c r="M413" s="2009"/>
    </row>
    <row r="414" spans="2:13" ht="15.75">
      <c r="B414" s="2016"/>
      <c r="C414" s="2387" t="s">
        <v>1916</v>
      </c>
      <c r="D414" s="2388"/>
      <c r="E414" s="2389"/>
      <c r="F414" s="2014"/>
      <c r="G414" s="2015"/>
      <c r="H414" s="2014"/>
      <c r="I414" s="2020"/>
      <c r="J414" s="2012"/>
      <c r="K414" s="2011"/>
      <c r="L414" s="2010"/>
      <c r="M414" s="2009"/>
    </row>
    <row r="415" spans="2:13" ht="15.75">
      <c r="B415" s="2016"/>
      <c r="C415" s="2387" t="s">
        <v>1915</v>
      </c>
      <c r="D415" s="2388"/>
      <c r="E415" s="2389"/>
      <c r="F415" s="2014"/>
      <c r="G415" s="2015"/>
      <c r="H415" s="2014"/>
      <c r="I415" s="2020"/>
      <c r="J415" s="2012"/>
      <c r="K415" s="2011"/>
      <c r="L415" s="2010"/>
      <c r="M415" s="2009"/>
    </row>
    <row r="416" spans="2:13" ht="15.75">
      <c r="B416" s="2018">
        <f>B411+1</f>
        <v>2</v>
      </c>
      <c r="C416" s="2387" t="s">
        <v>1914</v>
      </c>
      <c r="D416" s="2388"/>
      <c r="E416" s="2389"/>
      <c r="F416" s="2014">
        <v>1</v>
      </c>
      <c r="G416" s="2015" t="s">
        <v>7</v>
      </c>
      <c r="H416" s="2014"/>
      <c r="I416" s="2013"/>
      <c r="J416" s="2012" t="e">
        <f>'REKAP ANALISA MEP'!F88</f>
        <v>#DIV/0!</v>
      </c>
      <c r="K416" s="2017" t="e">
        <f>I416*J416</f>
        <v>#DIV/0!</v>
      </c>
      <c r="L416" s="2010"/>
      <c r="M416" s="2009"/>
    </row>
    <row r="417" spans="2:13" ht="15.75">
      <c r="B417" s="2018">
        <f>B416+1</f>
        <v>3</v>
      </c>
      <c r="C417" s="2387" t="s">
        <v>1913</v>
      </c>
      <c r="D417" s="2388"/>
      <c r="E417" s="2389"/>
      <c r="F417" s="2014">
        <v>1</v>
      </c>
      <c r="G417" s="2015" t="s">
        <v>7</v>
      </c>
      <c r="H417" s="2014"/>
      <c r="I417" s="2013"/>
      <c r="J417" s="2012" t="e">
        <f>'REKAP ANALISA MEP'!F93</f>
        <v>#DIV/0!</v>
      </c>
      <c r="K417" s="2017" t="e">
        <f>I417*J417</f>
        <v>#DIV/0!</v>
      </c>
      <c r="L417" s="2010"/>
      <c r="M417" s="2009"/>
    </row>
    <row r="418" spans="2:13" ht="15.75">
      <c r="B418" s="2018">
        <f>B417+1</f>
        <v>4</v>
      </c>
      <c r="C418" s="2387" t="s">
        <v>1912</v>
      </c>
      <c r="D418" s="2388"/>
      <c r="E418" s="2389"/>
      <c r="F418" s="2014">
        <v>10</v>
      </c>
      <c r="G418" s="2019" t="s">
        <v>1911</v>
      </c>
      <c r="H418" s="2014"/>
      <c r="I418" s="2013"/>
      <c r="J418" s="2012" t="e">
        <f>'REKAP ANALISA MEP'!F$95</f>
        <v>#DIV/0!</v>
      </c>
      <c r="K418" s="2017" t="e">
        <f>I418*J418</f>
        <v>#DIV/0!</v>
      </c>
      <c r="L418" s="2010"/>
      <c r="M418" s="2009"/>
    </row>
    <row r="419" spans="2:13" ht="15.75">
      <c r="B419" s="2018">
        <f>B418+1</f>
        <v>5</v>
      </c>
      <c r="C419" s="2387" t="s">
        <v>1910</v>
      </c>
      <c r="D419" s="2388"/>
      <c r="E419" s="2389"/>
      <c r="F419" s="2014">
        <v>10</v>
      </c>
      <c r="G419" s="2015" t="s">
        <v>255</v>
      </c>
      <c r="H419" s="2014"/>
      <c r="I419" s="2013"/>
      <c r="J419" s="2012" t="e">
        <f>'REKAP ANALISA MEP'!F$94</f>
        <v>#DIV/0!</v>
      </c>
      <c r="K419" s="2017" t="e">
        <f>I419*J419</f>
        <v>#DIV/0!</v>
      </c>
      <c r="L419" s="2010"/>
      <c r="M419" s="2009"/>
    </row>
    <row r="420" spans="2:13" ht="15.75">
      <c r="B420" s="2018">
        <f>B419+1</f>
        <v>6</v>
      </c>
      <c r="C420" s="2387" t="s">
        <v>1909</v>
      </c>
      <c r="D420" s="2388"/>
      <c r="E420" s="2389"/>
      <c r="F420" s="2014">
        <v>3</v>
      </c>
      <c r="G420" s="2015" t="s">
        <v>255</v>
      </c>
      <c r="H420" s="2014"/>
      <c r="I420" s="2013"/>
      <c r="J420" s="2012" t="e">
        <f>'REKAP ANALISA MEP'!F$96</f>
        <v>#DIV/0!</v>
      </c>
      <c r="K420" s="2017" t="e">
        <f>I420*J420</f>
        <v>#DIV/0!</v>
      </c>
      <c r="L420" s="2010"/>
      <c r="M420" s="2009"/>
    </row>
    <row r="421" spans="2:13" ht="15.75">
      <c r="B421" s="2016"/>
      <c r="C421" s="2387"/>
      <c r="D421" s="2388"/>
      <c r="E421" s="2389"/>
      <c r="F421" s="2014"/>
      <c r="G421" s="2015"/>
      <c r="H421" s="2014"/>
      <c r="I421" s="2013"/>
      <c r="J421" s="2012"/>
      <c r="K421" s="2011"/>
      <c r="L421" s="2010"/>
      <c r="M421" s="2009"/>
    </row>
    <row r="422" spans="2:13" ht="15.75">
      <c r="B422" s="2008"/>
      <c r="C422" s="2436" t="s">
        <v>1908</v>
      </c>
      <c r="D422" s="2437"/>
      <c r="E422" s="2438"/>
      <c r="F422" s="2006"/>
      <c r="G422" s="2007"/>
      <c r="H422" s="2006"/>
      <c r="I422" s="2005">
        <f>SUM(I411:I421)</f>
        <v>0</v>
      </c>
      <c r="J422" s="2004"/>
      <c r="K422" s="2003" t="e">
        <f>SUM(K410:K421)</f>
        <v>#DIV/0!</v>
      </c>
      <c r="L422" s="1984"/>
      <c r="M422" s="1983"/>
    </row>
    <row r="423" spans="2:13" ht="15.75">
      <c r="B423" s="2002"/>
      <c r="C423" s="2001"/>
      <c r="D423" s="2000"/>
      <c r="E423" s="1999"/>
      <c r="F423" s="1998"/>
      <c r="G423" s="1997"/>
      <c r="H423" s="1996"/>
      <c r="I423" s="1995"/>
      <c r="J423" s="1994"/>
      <c r="K423" s="1993"/>
      <c r="L423" s="1984"/>
      <c r="M423" s="1992"/>
    </row>
    <row r="424" spans="2:13" ht="16.5" thickBot="1">
      <c r="B424" s="1991"/>
      <c r="C424" s="1990"/>
      <c r="D424" s="1990"/>
      <c r="E424" s="1988"/>
      <c r="F424" s="1988"/>
      <c r="G424" s="1989"/>
      <c r="H424" s="1988" t="s">
        <v>1907</v>
      </c>
      <c r="I424" s="1987">
        <f>I422+I405+I289+I242</f>
        <v>0</v>
      </c>
      <c r="J424" s="1986" t="e">
        <f>K424/I424</f>
        <v>#DIV/0!</v>
      </c>
      <c r="K424" s="1985" t="e">
        <f>K422+K405+#REF!+K289+K242+#REF!</f>
        <v>#DIV/0!</v>
      </c>
      <c r="L424" s="1984"/>
      <c r="M424" s="1983"/>
    </row>
    <row r="426" spans="2:13">
      <c r="I426" s="2155">
        <f>SUM(I10:I422)</f>
        <v>0</v>
      </c>
    </row>
    <row r="427" spans="2:13">
      <c r="I427" s="2156">
        <f>I426/2</f>
        <v>0</v>
      </c>
    </row>
    <row r="428" spans="2:13">
      <c r="I428" s="2156">
        <f>I427*11/100</f>
        <v>0</v>
      </c>
    </row>
    <row r="429" spans="2:13">
      <c r="I429" s="2156">
        <f>SUM(I427:I428)</f>
        <v>0</v>
      </c>
    </row>
  </sheetData>
  <mergeCells count="98">
    <mergeCell ref="C363:E363"/>
    <mergeCell ref="C388:E388"/>
    <mergeCell ref="C357:E357"/>
    <mergeCell ref="C409:E409"/>
    <mergeCell ref="C415:E415"/>
    <mergeCell ref="C410:E410"/>
    <mergeCell ref="C411:E411"/>
    <mergeCell ref="C412:E412"/>
    <mergeCell ref="C413:E413"/>
    <mergeCell ref="C414:E414"/>
    <mergeCell ref="C362:E362"/>
    <mergeCell ref="C359:E359"/>
    <mergeCell ref="C361:E361"/>
    <mergeCell ref="C381:E381"/>
    <mergeCell ref="C382:E382"/>
    <mergeCell ref="C408:E408"/>
    <mergeCell ref="C391:E391"/>
    <mergeCell ref="C392:E392"/>
    <mergeCell ref="C416:E416"/>
    <mergeCell ref="C419:E419"/>
    <mergeCell ref="C422:E422"/>
    <mergeCell ref="C420:E420"/>
    <mergeCell ref="C421:E421"/>
    <mergeCell ref="C417:E417"/>
    <mergeCell ref="C418:E418"/>
    <mergeCell ref="C339:E339"/>
    <mergeCell ref="C341:E341"/>
    <mergeCell ref="C340:E340"/>
    <mergeCell ref="C348:E348"/>
    <mergeCell ref="C349:E349"/>
    <mergeCell ref="C342:E342"/>
    <mergeCell ref="C343:E343"/>
    <mergeCell ref="C345:E345"/>
    <mergeCell ref="C346:E346"/>
    <mergeCell ref="C350:E350"/>
    <mergeCell ref="C351:E351"/>
    <mergeCell ref="C352:E352"/>
    <mergeCell ref="C355:E355"/>
    <mergeCell ref="C356:E356"/>
    <mergeCell ref="C353:E353"/>
    <mergeCell ref="C354:E354"/>
    <mergeCell ref="C338:E338"/>
    <mergeCell ref="C247:D247"/>
    <mergeCell ref="C289:E289"/>
    <mergeCell ref="C313:E313"/>
    <mergeCell ref="C292:E292"/>
    <mergeCell ref="C330:E330"/>
    <mergeCell ref="C326:E326"/>
    <mergeCell ref="C328:E328"/>
    <mergeCell ref="C333:E333"/>
    <mergeCell ref="C331:E331"/>
    <mergeCell ref="C332:E332"/>
    <mergeCell ref="C394:E394"/>
    <mergeCell ref="C228:E228"/>
    <mergeCell ref="D232:E232"/>
    <mergeCell ref="C293:E293"/>
    <mergeCell ref="C279:E279"/>
    <mergeCell ref="C242:E242"/>
    <mergeCell ref="D233:E233"/>
    <mergeCell ref="C245:E245"/>
    <mergeCell ref="C244:E244"/>
    <mergeCell ref="C347:E347"/>
    <mergeCell ref="C316:E316"/>
    <mergeCell ref="C317:E317"/>
    <mergeCell ref="C325:E325"/>
    <mergeCell ref="C315:E315"/>
    <mergeCell ref="C318:E318"/>
    <mergeCell ref="C321:E321"/>
    <mergeCell ref="C390:E390"/>
    <mergeCell ref="C387:E387"/>
    <mergeCell ref="C376:E376"/>
    <mergeCell ref="C375:E375"/>
    <mergeCell ref="C373:E373"/>
    <mergeCell ref="C377:E377"/>
    <mergeCell ref="C379:E379"/>
    <mergeCell ref="C380:E380"/>
    <mergeCell ref="C407:E407"/>
    <mergeCell ref="C403:E403"/>
    <mergeCell ref="C405:E405"/>
    <mergeCell ref="C402:E402"/>
    <mergeCell ref="C404:E404"/>
    <mergeCell ref="C406:E406"/>
    <mergeCell ref="C396:E396"/>
    <mergeCell ref="C397:E397"/>
    <mergeCell ref="C400:E400"/>
    <mergeCell ref="C401:E401"/>
    <mergeCell ref="B2:I2"/>
    <mergeCell ref="B8:B9"/>
    <mergeCell ref="C8:E9"/>
    <mergeCell ref="F8:G9"/>
    <mergeCell ref="C364:E364"/>
    <mergeCell ref="C369:E369"/>
    <mergeCell ref="C370:E370"/>
    <mergeCell ref="C371:E371"/>
    <mergeCell ref="C372:E372"/>
    <mergeCell ref="C374:E374"/>
    <mergeCell ref="C393:E393"/>
    <mergeCell ref="C389:E389"/>
  </mergeCells>
  <printOptions horizontalCentered="1"/>
  <pageMargins left="0.70866141732283472" right="0.70866141732283472" top="0.74803149606299213" bottom="0.74803149606299213" header="0.31496062992125984" footer="0.31496062992125984"/>
  <pageSetup paperSize="9" scale="22" fitToHeight="100"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2"/>
  <sheetViews>
    <sheetView topLeftCell="A19" workbookViewId="0">
      <selection activeCell="M25" sqref="M25"/>
    </sheetView>
  </sheetViews>
  <sheetFormatPr defaultColWidth="9.28515625" defaultRowHeight="12.75"/>
  <cols>
    <col min="1" max="1" width="21.7109375" style="7" customWidth="1"/>
    <col min="2" max="2" width="40.85546875" style="7" customWidth="1"/>
    <col min="3" max="3" width="22.7109375" style="7" customWidth="1"/>
    <col min="4" max="4" width="4.42578125" style="7" customWidth="1"/>
    <col min="5" max="5" width="30.28515625" style="7" customWidth="1"/>
    <col min="6" max="6" width="31" style="7" hidden="1" customWidth="1"/>
    <col min="7" max="7" width="29.28515625" style="7" hidden="1" customWidth="1"/>
    <col min="8" max="8" width="18.7109375" style="7" hidden="1" customWidth="1"/>
    <col min="9" max="11" width="9.28515625" style="7"/>
    <col min="12" max="12" width="10.140625" style="7" bestFit="1" customWidth="1"/>
    <col min="13" max="16384" width="9.28515625" style="7"/>
  </cols>
  <sheetData>
    <row r="1" spans="1:9" s="4" customFormat="1" ht="21" thickTop="1">
      <c r="A1" s="2375" t="s">
        <v>2032</v>
      </c>
      <c r="B1" s="2376"/>
      <c r="C1" s="2376"/>
      <c r="D1" s="2376"/>
      <c r="E1" s="2377"/>
      <c r="F1" s="2"/>
      <c r="G1" s="2"/>
      <c r="H1" s="3"/>
    </row>
    <row r="2" spans="1:9">
      <c r="A2" s="346"/>
      <c r="B2" s="6"/>
      <c r="C2" s="6"/>
      <c r="D2" s="6"/>
      <c r="E2" s="347"/>
      <c r="F2" s="5"/>
      <c r="G2" s="5"/>
      <c r="H2" s="6"/>
    </row>
    <row r="3" spans="1:9" ht="14.25">
      <c r="A3" s="341" t="s">
        <v>0</v>
      </c>
      <c r="B3" s="348" t="str">
        <f>RAB!E4</f>
        <v>: PEMBANGUNAN GEDUNG KLINIK UNUD</v>
      </c>
      <c r="C3" s="349"/>
      <c r="D3" s="349"/>
      <c r="E3" s="342"/>
      <c r="F3" s="5"/>
      <c r="G3" s="5"/>
      <c r="H3" s="6"/>
    </row>
    <row r="4" spans="1:9" ht="14.25">
      <c r="A4" s="341" t="s">
        <v>78</v>
      </c>
      <c r="B4" s="348" t="s">
        <v>1213</v>
      </c>
      <c r="C4" s="349"/>
      <c r="D4" s="349"/>
      <c r="E4" s="342"/>
      <c r="F4" s="5"/>
      <c r="G4" s="8"/>
      <c r="H4" s="6"/>
    </row>
    <row r="5" spans="1:9" ht="14.25">
      <c r="A5" s="341" t="s">
        <v>79</v>
      </c>
      <c r="B5" s="348" t="s">
        <v>1214</v>
      </c>
      <c r="C5" s="349"/>
      <c r="D5" s="349"/>
      <c r="E5" s="342"/>
      <c r="F5" s="5"/>
      <c r="G5" s="5"/>
      <c r="H5" s="6"/>
    </row>
    <row r="6" spans="1:9" ht="13.5" thickBot="1">
      <c r="A6" s="343"/>
      <c r="B6" s="344"/>
      <c r="C6" s="344"/>
      <c r="D6" s="344"/>
      <c r="E6" s="345"/>
      <c r="F6" s="5"/>
      <c r="G6" s="5"/>
      <c r="H6" s="6"/>
    </row>
    <row r="7" spans="1:9" ht="13.5" thickTop="1">
      <c r="A7" s="2381" t="s">
        <v>8</v>
      </c>
      <c r="B7" s="2383" t="s">
        <v>9</v>
      </c>
      <c r="C7" s="2384"/>
      <c r="D7" s="2384"/>
      <c r="E7" s="2368" t="s">
        <v>56</v>
      </c>
      <c r="F7" s="2368" t="s">
        <v>364</v>
      </c>
      <c r="G7" s="2370" t="s">
        <v>365</v>
      </c>
      <c r="H7" s="6"/>
    </row>
    <row r="8" spans="1:9" ht="13.5" thickBot="1">
      <c r="A8" s="2382"/>
      <c r="B8" s="2385"/>
      <c r="C8" s="2386"/>
      <c r="D8" s="2386"/>
      <c r="E8" s="2369"/>
      <c r="F8" s="2369"/>
      <c r="G8" s="2371"/>
    </row>
    <row r="9" spans="1:9" ht="13.5" thickTop="1">
      <c r="A9" s="451"/>
      <c r="B9" s="452"/>
      <c r="C9" s="453"/>
      <c r="D9" s="453"/>
      <c r="E9" s="454"/>
      <c r="F9" s="455"/>
      <c r="G9" s="456"/>
    </row>
    <row r="10" spans="1:9" ht="14.25">
      <c r="A10" s="434"/>
      <c r="B10" s="435"/>
      <c r="C10" s="436"/>
      <c r="D10" s="436"/>
      <c r="E10" s="437"/>
      <c r="F10" s="438"/>
      <c r="G10" s="439"/>
    </row>
    <row r="11" spans="1:9" ht="14.25">
      <c r="A11" s="434" t="s">
        <v>4</v>
      </c>
      <c r="B11" s="641" t="s">
        <v>118</v>
      </c>
      <c r="C11" s="440"/>
      <c r="D11" s="440"/>
      <c r="E11" s="441">
        <f>RAB!$I$23</f>
        <v>0</v>
      </c>
      <c r="F11" s="445" t="e">
        <f>G11/E11</f>
        <v>#REF!</v>
      </c>
      <c r="G11" s="442" t="e">
        <f>RAB!$K$23</f>
        <v>#REF!</v>
      </c>
    </row>
    <row r="12" spans="1:9" ht="14.25">
      <c r="A12" s="434" t="s">
        <v>5</v>
      </c>
      <c r="B12" s="641" t="s">
        <v>415</v>
      </c>
      <c r="C12" s="440"/>
      <c r="D12" s="440"/>
      <c r="E12" s="441">
        <f>RAB!$I$53</f>
        <v>0</v>
      </c>
      <c r="F12" s="445" t="e">
        <f t="shared" ref="F12:F16" si="0">G12/E12</f>
        <v>#DIV/0!</v>
      </c>
      <c r="G12" s="442">
        <f>RAB!$K$53</f>
        <v>0</v>
      </c>
    </row>
    <row r="13" spans="1:9" ht="14.25">
      <c r="A13" s="434" t="s">
        <v>113</v>
      </c>
      <c r="B13" s="1398" t="s">
        <v>914</v>
      </c>
      <c r="C13" s="1399"/>
      <c r="D13" s="1399"/>
      <c r="E13" s="441">
        <f>RAB!I63</f>
        <v>0</v>
      </c>
      <c r="F13" s="445"/>
      <c r="G13" s="442"/>
    </row>
    <row r="14" spans="1:9" ht="14.25">
      <c r="A14" s="434" t="s">
        <v>119</v>
      </c>
      <c r="B14" s="1398" t="s">
        <v>1147</v>
      </c>
      <c r="C14" s="1399"/>
      <c r="D14" s="1399"/>
      <c r="E14" s="441">
        <f>RAB!I95</f>
        <v>0</v>
      </c>
      <c r="F14" s="445"/>
      <c r="G14" s="442"/>
    </row>
    <row r="15" spans="1:9" ht="14.25">
      <c r="A15" s="434" t="s">
        <v>122</v>
      </c>
      <c r="B15" s="1398" t="s">
        <v>1155</v>
      </c>
      <c r="C15" s="1399"/>
      <c r="D15" s="1399"/>
      <c r="E15" s="441">
        <f>RAB!I108</f>
        <v>0</v>
      </c>
      <c r="F15" s="445"/>
      <c r="G15" s="442"/>
    </row>
    <row r="16" spans="1:9" ht="14.25">
      <c r="A16" s="434" t="s">
        <v>123</v>
      </c>
      <c r="B16" s="641" t="s">
        <v>781</v>
      </c>
      <c r="C16" s="440"/>
      <c r="D16" s="440"/>
      <c r="E16" s="441">
        <f>RAB!I190</f>
        <v>0</v>
      </c>
      <c r="F16" s="445" t="e">
        <f t="shared" si="0"/>
        <v>#REF!</v>
      </c>
      <c r="G16" s="442" t="e">
        <f>RAB!#REF!</f>
        <v>#REF!</v>
      </c>
      <c r="I16" s="792"/>
    </row>
    <row r="17" spans="1:8" s="395" customFormat="1" ht="14.25">
      <c r="A17" s="434" t="s">
        <v>145</v>
      </c>
      <c r="B17" s="1398" t="s">
        <v>915</v>
      </c>
      <c r="C17" s="1402"/>
      <c r="D17" s="1403"/>
      <c r="E17" s="441">
        <f>RAB!I201</f>
        <v>0</v>
      </c>
      <c r="F17" s="393"/>
      <c r="G17" s="393"/>
      <c r="H17" s="394"/>
    </row>
    <row r="18" spans="1:8" s="395" customFormat="1" ht="14.25">
      <c r="A18" s="434" t="s">
        <v>14</v>
      </c>
      <c r="B18" s="1398" t="s">
        <v>1162</v>
      </c>
      <c r="C18" s="1490"/>
      <c r="D18" s="1491"/>
      <c r="E18" s="441">
        <f>RAB!I226</f>
        <v>0</v>
      </c>
      <c r="F18" s="393"/>
      <c r="G18" s="393"/>
      <c r="H18" s="394"/>
    </row>
    <row r="19" spans="1:8" ht="14.25">
      <c r="A19" s="652" t="s">
        <v>1156</v>
      </c>
      <c r="B19" s="1404" t="s">
        <v>510</v>
      </c>
      <c r="C19" s="1399"/>
      <c r="D19" s="1405"/>
      <c r="E19" s="350">
        <f>RAB!I424</f>
        <v>0</v>
      </c>
      <c r="F19" s="445" t="e">
        <f>#N/A</f>
        <v>#N/A</v>
      </c>
      <c r="G19" s="169" t="e">
        <f>RAB!#REF!</f>
        <v>#REF!</v>
      </c>
    </row>
    <row r="20" spans="1:8" ht="14.25">
      <c r="A20" s="663"/>
      <c r="B20" s="664"/>
      <c r="C20" s="665"/>
      <c r="D20" s="665"/>
      <c r="E20" s="666" t="s">
        <v>893</v>
      </c>
      <c r="F20" s="667"/>
      <c r="G20" s="668"/>
    </row>
    <row r="21" spans="1:8" ht="15">
      <c r="A21" s="657"/>
      <c r="B21" s="658" t="s">
        <v>54</v>
      </c>
      <c r="C21" s="658"/>
      <c r="D21" s="659"/>
      <c r="E21" s="660">
        <f>SUM(E11:E19)</f>
        <v>0</v>
      </c>
      <c r="F21" s="661" t="e">
        <f>G20/E20</f>
        <v>#VALUE!</v>
      </c>
      <c r="G21" s="662" t="e">
        <f>SUM(G10:G19)</f>
        <v>#REF!</v>
      </c>
    </row>
    <row r="22" spans="1:8" ht="15">
      <c r="A22" s="446"/>
      <c r="B22" s="443" t="s">
        <v>392</v>
      </c>
      <c r="C22" s="443"/>
      <c r="D22" s="444"/>
      <c r="E22" s="447">
        <f>+E21*0.11</f>
        <v>0</v>
      </c>
      <c r="F22" s="448" t="s">
        <v>366</v>
      </c>
      <c r="G22" s="449"/>
      <c r="H22" s="6"/>
    </row>
    <row r="23" spans="1:8" ht="15">
      <c r="A23" s="446"/>
      <c r="B23" s="443" t="s">
        <v>57</v>
      </c>
      <c r="C23" s="443"/>
      <c r="D23" s="444"/>
      <c r="E23" s="450">
        <f>E22+E21</f>
        <v>0</v>
      </c>
      <c r="F23" s="438"/>
      <c r="G23" s="439"/>
      <c r="H23" s="6"/>
    </row>
    <row r="24" spans="1:8" ht="16.5" thickBot="1">
      <c r="A24" s="9"/>
      <c r="B24" s="10" t="s">
        <v>58</v>
      </c>
      <c r="C24" s="10"/>
      <c r="D24" s="11"/>
      <c r="E24" s="351">
        <f>ROUNDDOWN(E23,-4)</f>
        <v>0</v>
      </c>
      <c r="F24" s="433"/>
      <c r="G24" s="143"/>
      <c r="H24" s="113"/>
    </row>
    <row r="25" spans="1:8" ht="15.75" thickTop="1">
      <c r="A25" s="13" t="s">
        <v>2033</v>
      </c>
      <c r="B25" s="14"/>
      <c r="C25" s="14"/>
      <c r="D25" s="14"/>
      <c r="E25" s="352"/>
      <c r="F25" s="170"/>
      <c r="G25" s="170"/>
      <c r="H25" s="17"/>
    </row>
    <row r="26" spans="1:8" ht="19.5">
      <c r="A26" s="2372" t="e">
        <f>PROPER(#REF!)</f>
        <v>#REF!</v>
      </c>
      <c r="B26" s="2373"/>
      <c r="C26" s="2373"/>
      <c r="D26" s="2373"/>
      <c r="E26" s="2374"/>
      <c r="F26" s="171"/>
      <c r="G26" s="171"/>
      <c r="H26" s="113"/>
    </row>
    <row r="27" spans="1:8" ht="15.75" thickBot="1">
      <c r="A27" s="15"/>
      <c r="B27" s="16"/>
      <c r="C27" s="16"/>
      <c r="D27" s="16"/>
      <c r="E27" s="353"/>
      <c r="F27" s="172"/>
      <c r="G27" s="172"/>
      <c r="H27" s="113"/>
    </row>
    <row r="28" spans="1:8" ht="15.75" thickTop="1">
      <c r="A28" s="12"/>
      <c r="B28" s="12"/>
      <c r="C28" s="12"/>
      <c r="D28" s="12"/>
      <c r="E28" s="12"/>
      <c r="F28" s="204"/>
      <c r="G28" s="204"/>
      <c r="H28" s="6"/>
    </row>
    <row r="29" spans="1:8" s="395" customFormat="1">
      <c r="A29" s="388"/>
      <c r="B29" s="389"/>
      <c r="C29" s="390"/>
      <c r="D29" s="391"/>
      <c r="E29" s="392"/>
      <c r="F29" s="393"/>
      <c r="G29" s="393"/>
      <c r="H29" s="394"/>
    </row>
    <row r="30" spans="1:8" s="395" customFormat="1">
      <c r="A30" s="388"/>
      <c r="B30" s="389"/>
      <c r="C30" s="390"/>
      <c r="D30" s="391"/>
      <c r="E30" s="396"/>
      <c r="F30" s="393"/>
      <c r="G30" s="393"/>
      <c r="H30" s="394"/>
    </row>
    <row r="31" spans="1:8" s="395" customFormat="1" ht="15.75">
      <c r="A31" s="397"/>
      <c r="B31" s="398"/>
      <c r="C31" s="390"/>
      <c r="D31" s="388"/>
      <c r="E31" s="399"/>
      <c r="F31" s="393"/>
      <c r="G31" s="393"/>
      <c r="H31" s="394"/>
    </row>
    <row r="32" spans="1:8" s="395" customFormat="1" ht="15.75">
      <c r="A32" s="397"/>
      <c r="B32" s="400"/>
      <c r="C32" s="390"/>
      <c r="D32" s="401"/>
      <c r="E32" s="462"/>
      <c r="F32" s="393"/>
      <c r="G32" s="393"/>
      <c r="H32" s="394"/>
    </row>
    <row r="33" spans="1:8" s="395" customFormat="1" ht="15.75">
      <c r="A33" s="388"/>
      <c r="B33" s="402"/>
      <c r="C33" s="388"/>
      <c r="D33" s="401"/>
      <c r="E33" s="461"/>
      <c r="F33" s="461"/>
      <c r="G33" s="393"/>
      <c r="H33" s="394"/>
    </row>
    <row r="34" spans="1:8" s="395" customFormat="1" ht="15.75">
      <c r="A34" s="403"/>
      <c r="B34" s="402" t="s">
        <v>60</v>
      </c>
      <c r="C34" s="404"/>
      <c r="D34" s="401"/>
      <c r="E34" s="405"/>
      <c r="F34" s="393"/>
      <c r="G34" s="393"/>
      <c r="H34" s="394"/>
    </row>
    <row r="35" spans="1:8" s="395" customFormat="1" ht="15.75">
      <c r="A35" s="388"/>
      <c r="B35" s="402" t="s">
        <v>61</v>
      </c>
      <c r="C35" s="406"/>
      <c r="D35" s="401"/>
      <c r="E35" s="405"/>
      <c r="F35" s="393"/>
      <c r="G35" s="393"/>
      <c r="H35" s="394"/>
    </row>
    <row r="36" spans="1:8" s="395" customFormat="1" ht="15.75">
      <c r="A36" s="388"/>
      <c r="B36" s="407"/>
      <c r="C36" s="406"/>
      <c r="D36" s="401"/>
      <c r="E36" s="405"/>
      <c r="F36" s="393"/>
      <c r="G36" s="393"/>
      <c r="H36" s="394"/>
    </row>
    <row r="37" spans="1:8" s="395" customFormat="1" ht="15.75">
      <c r="A37" s="388"/>
      <c r="B37" s="407"/>
      <c r="C37" s="406"/>
      <c r="D37" s="401"/>
      <c r="E37" s="405"/>
      <c r="F37" s="393"/>
      <c r="G37" s="393"/>
      <c r="H37" s="394"/>
    </row>
    <row r="38" spans="1:8" s="395" customFormat="1" ht="15.75">
      <c r="A38" s="408"/>
      <c r="B38" s="407"/>
      <c r="C38" s="409"/>
      <c r="D38" s="401"/>
      <c r="E38" s="405"/>
      <c r="F38" s="393"/>
      <c r="G38" s="393"/>
      <c r="H38" s="394"/>
    </row>
    <row r="39" spans="1:8" s="395" customFormat="1" ht="15.75">
      <c r="A39" s="410"/>
      <c r="B39" s="411"/>
      <c r="C39" s="408"/>
      <c r="D39" s="401"/>
      <c r="E39" s="405"/>
      <c r="F39" s="393"/>
      <c r="G39" s="393"/>
      <c r="H39" s="394"/>
    </row>
    <row r="40" spans="1:8" s="395" customFormat="1" ht="15.75">
      <c r="A40" s="389"/>
      <c r="B40" s="411"/>
      <c r="C40" s="410"/>
      <c r="D40" s="401"/>
      <c r="E40" s="412"/>
      <c r="F40" s="393"/>
      <c r="G40" s="393"/>
      <c r="H40" s="394"/>
    </row>
    <row r="41" spans="1:8" s="395" customFormat="1" ht="15.75">
      <c r="A41" s="389"/>
      <c r="B41" s="411"/>
      <c r="C41" s="409"/>
      <c r="D41" s="404"/>
      <c r="E41" s="399"/>
      <c r="F41" s="393"/>
      <c r="G41" s="393"/>
      <c r="H41" s="394"/>
    </row>
    <row r="42" spans="1:8" s="395" customFormat="1" ht="15.75">
      <c r="A42" s="389"/>
      <c r="B42" s="413"/>
      <c r="C42" s="414"/>
      <c r="D42" s="415"/>
      <c r="E42" s="415"/>
      <c r="F42" s="393"/>
      <c r="G42" s="393"/>
      <c r="H42" s="394"/>
    </row>
    <row r="43" spans="1:8" s="395" customFormat="1" ht="15.75">
      <c r="A43" s="389"/>
      <c r="B43" s="413"/>
      <c r="C43" s="2365"/>
      <c r="D43" s="2365"/>
      <c r="E43" s="389"/>
      <c r="F43" s="393"/>
      <c r="G43" s="393"/>
      <c r="H43" s="394"/>
    </row>
    <row r="44" spans="1:8" s="395" customFormat="1">
      <c r="A44" s="389"/>
      <c r="B44" s="416"/>
      <c r="C44" s="2365"/>
      <c r="D44" s="2365"/>
      <c r="E44" s="389"/>
      <c r="F44" s="393"/>
      <c r="G44" s="389"/>
      <c r="H44" s="394"/>
    </row>
    <row r="45" spans="1:8" s="395" customFormat="1">
      <c r="A45" s="389"/>
      <c r="B45" s="416"/>
      <c r="C45" s="2365"/>
      <c r="D45" s="2365"/>
      <c r="E45" s="389"/>
      <c r="F45" s="393"/>
      <c r="G45" s="389"/>
      <c r="H45" s="394"/>
    </row>
    <row r="46" spans="1:8" s="395" customFormat="1">
      <c r="A46" s="389"/>
      <c r="B46" s="416"/>
      <c r="C46" s="2365"/>
      <c r="D46" s="2365"/>
      <c r="E46" s="389"/>
      <c r="F46" s="393"/>
      <c r="G46" s="389"/>
      <c r="H46" s="394"/>
    </row>
    <row r="47" spans="1:8" s="395" customFormat="1">
      <c r="A47" s="389"/>
      <c r="B47" s="417"/>
      <c r="C47" s="2365"/>
      <c r="D47" s="2365"/>
      <c r="E47" s="417"/>
      <c r="F47" s="393"/>
      <c r="G47" s="389"/>
      <c r="H47" s="394"/>
    </row>
    <row r="48" spans="1:8" s="395" customFormat="1">
      <c r="A48" s="389"/>
      <c r="B48" s="417"/>
      <c r="C48" s="418"/>
      <c r="D48" s="419"/>
      <c r="E48" s="417"/>
      <c r="F48" s="393"/>
      <c r="G48" s="420"/>
      <c r="H48" s="394"/>
    </row>
    <row r="49" spans="1:8" s="395" customFormat="1">
      <c r="A49" s="389"/>
      <c r="B49" s="417"/>
      <c r="C49" s="418"/>
      <c r="D49" s="419"/>
      <c r="E49" s="417"/>
      <c r="F49" s="393"/>
      <c r="G49" s="420"/>
      <c r="H49" s="394"/>
    </row>
    <row r="50" spans="1:8" s="395" customFormat="1">
      <c r="A50" s="389"/>
      <c r="B50" s="417"/>
      <c r="C50" s="418"/>
      <c r="D50" s="419"/>
      <c r="E50" s="417"/>
      <c r="F50" s="393"/>
      <c r="G50" s="420"/>
      <c r="H50" s="394"/>
    </row>
    <row r="51" spans="1:8" s="395" customFormat="1">
      <c r="A51" s="389"/>
      <c r="B51" s="421"/>
      <c r="C51" s="2366"/>
      <c r="D51" s="2366"/>
      <c r="E51" s="422"/>
      <c r="F51" s="393"/>
      <c r="G51" s="420"/>
      <c r="H51" s="394"/>
    </row>
    <row r="52" spans="1:8" s="395" customFormat="1">
      <c r="A52" s="423"/>
      <c r="B52" s="424"/>
      <c r="C52" s="2365"/>
      <c r="D52" s="2365"/>
      <c r="E52" s="389"/>
      <c r="F52" s="393"/>
      <c r="G52" s="422"/>
      <c r="H52" s="394"/>
    </row>
  </sheetData>
  <mergeCells count="14">
    <mergeCell ref="A1:E1"/>
    <mergeCell ref="A7:A8"/>
    <mergeCell ref="B7:D8"/>
    <mergeCell ref="E7:E8"/>
    <mergeCell ref="F7:F8"/>
    <mergeCell ref="C47:D47"/>
    <mergeCell ref="C51:D51"/>
    <mergeCell ref="C52:D52"/>
    <mergeCell ref="G7:G8"/>
    <mergeCell ref="A26:E26"/>
    <mergeCell ref="C43:D43"/>
    <mergeCell ref="C44:D44"/>
    <mergeCell ref="C45:D45"/>
    <mergeCell ref="C46:D4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R194"/>
  <sheetViews>
    <sheetView view="pageBreakPreview" zoomScale="85" zoomScaleNormal="85" zoomScaleSheetLayoutView="85" workbookViewId="0">
      <selection activeCell="G9" sqref="G9:G191"/>
    </sheetView>
  </sheetViews>
  <sheetFormatPr defaultColWidth="9.28515625" defaultRowHeight="15.75"/>
  <cols>
    <col min="1" max="1" width="14" style="57" customWidth="1"/>
    <col min="2" max="2" width="14" style="132" customWidth="1"/>
    <col min="3" max="4" width="9.28515625" style="57"/>
    <col min="5" max="5" width="95.28515625" style="57" customWidth="1"/>
    <col min="6" max="6" width="6.5703125" style="57" customWidth="1"/>
    <col min="7" max="7" width="26.85546875" style="58" customWidth="1"/>
    <col min="8" max="8" width="13.7109375" style="368" customWidth="1"/>
    <col min="9" max="9" width="17" style="57" customWidth="1"/>
    <col min="10" max="10" width="13.85546875" style="57" customWidth="1"/>
    <col min="11" max="12" width="11" style="57" customWidth="1"/>
    <col min="13" max="13" width="7.5703125" style="57" customWidth="1"/>
    <col min="14" max="14" width="7.28515625" style="57" customWidth="1"/>
    <col min="15" max="16384" width="9.28515625" style="57"/>
  </cols>
  <sheetData>
    <row r="1" spans="1:8" ht="18.75">
      <c r="A1" s="2442" t="s">
        <v>180</v>
      </c>
      <c r="B1" s="2442"/>
      <c r="C1" s="2442"/>
      <c r="D1" s="2442"/>
      <c r="E1" s="2442"/>
      <c r="F1" s="2442"/>
      <c r="G1" s="2442"/>
    </row>
    <row r="2" spans="1:8" ht="18.75">
      <c r="A2" s="2442" t="s">
        <v>181</v>
      </c>
      <c r="B2" s="2442"/>
      <c r="C2" s="2442"/>
      <c r="D2" s="2442"/>
      <c r="E2" s="2442"/>
      <c r="F2" s="2442"/>
      <c r="G2" s="2442"/>
    </row>
    <row r="3" spans="1:8" ht="16.5" thickBot="1">
      <c r="A3" s="368"/>
      <c r="B3" s="369"/>
    </row>
    <row r="4" spans="1:8" s="83" customFormat="1" ht="40.5" customHeight="1">
      <c r="A4" s="370" t="s">
        <v>1</v>
      </c>
      <c r="B4" s="2443" t="s">
        <v>9</v>
      </c>
      <c r="C4" s="2443"/>
      <c r="D4" s="2443"/>
      <c r="E4" s="2443"/>
      <c r="F4" s="2443" t="s">
        <v>22</v>
      </c>
      <c r="G4" s="2444"/>
      <c r="H4" s="432"/>
    </row>
    <row r="5" spans="1:8" s="56" customFormat="1">
      <c r="A5" s="371">
        <v>1</v>
      </c>
      <c r="B5" s="2445">
        <v>2</v>
      </c>
      <c r="C5" s="2445"/>
      <c r="D5" s="2445"/>
      <c r="E5" s="2445"/>
      <c r="F5" s="2445">
        <v>3</v>
      </c>
      <c r="G5" s="2446"/>
      <c r="H5" s="431"/>
    </row>
    <row r="6" spans="1:8" s="56" customFormat="1">
      <c r="A6" s="372" t="s">
        <v>182</v>
      </c>
      <c r="B6" s="476" t="s">
        <v>356</v>
      </c>
      <c r="C6" s="477"/>
      <c r="D6" s="477"/>
      <c r="E6" s="478"/>
      <c r="F6" s="479"/>
      <c r="G6" s="373"/>
      <c r="H6" s="431"/>
    </row>
    <row r="7" spans="1:8" s="56" customFormat="1">
      <c r="A7" s="374"/>
      <c r="B7" s="480" t="str">
        <f>ANALISA!B4</f>
        <v>1.1 PEKERJAAN PERSIAPAN</v>
      </c>
      <c r="C7" s="481"/>
      <c r="D7" s="481"/>
      <c r="E7" s="482"/>
      <c r="F7" s="483"/>
      <c r="G7" s="375"/>
      <c r="H7" s="431"/>
    </row>
    <row r="8" spans="1:8" s="56" customFormat="1">
      <c r="A8" s="374"/>
      <c r="B8" s="480" t="str">
        <f>ANALISA!B5</f>
        <v>1.1.1  Pembuatan pagar proyek</v>
      </c>
      <c r="C8" s="481"/>
      <c r="D8" s="481"/>
      <c r="E8" s="482"/>
      <c r="F8" s="483"/>
      <c r="G8" s="375"/>
      <c r="H8" s="431"/>
    </row>
    <row r="9" spans="1:8">
      <c r="A9" s="376">
        <v>1</v>
      </c>
      <c r="B9" s="168" t="str">
        <f>ANALISA!B6</f>
        <v xml:space="preserve">1.1.1.2 Pembuatan 1 m’ pagar sementara dari seng gelombang rangka kayu tinggi 2 meter </v>
      </c>
      <c r="C9" s="377"/>
      <c r="D9" s="377"/>
      <c r="E9" s="378"/>
      <c r="F9" s="174" t="s">
        <v>49</v>
      </c>
      <c r="G9" s="379"/>
    </row>
    <row r="10" spans="1:8" s="56" customFormat="1">
      <c r="A10" s="374"/>
      <c r="B10" s="480" t="s">
        <v>295</v>
      </c>
      <c r="C10" s="481"/>
      <c r="D10" s="481"/>
      <c r="E10" s="481"/>
      <c r="F10" s="483"/>
      <c r="G10" s="375"/>
      <c r="H10" s="431"/>
    </row>
    <row r="11" spans="1:8">
      <c r="A11" s="376">
        <v>1</v>
      </c>
      <c r="B11" s="168" t="str">
        <f>ANALISA!B31</f>
        <v>1.1.2.2 1  buah  papan  nama  pekerjaan  ukuran  0,6x0,8  menggunakan multiflex 9 mm, frame aluminium siku &amp; tiang kayu 5/7, printing banner plastik</v>
      </c>
      <c r="C11" s="377"/>
      <c r="D11" s="377"/>
      <c r="E11" s="377"/>
      <c r="F11" s="174" t="s">
        <v>49</v>
      </c>
      <c r="G11" s="379"/>
    </row>
    <row r="12" spans="1:8">
      <c r="A12" s="376"/>
      <c r="B12" s="380" t="s">
        <v>296</v>
      </c>
      <c r="C12" s="154"/>
      <c r="D12" s="154"/>
      <c r="E12" s="95"/>
      <c r="F12" s="174"/>
      <c r="G12" s="379"/>
    </row>
    <row r="13" spans="1:8">
      <c r="A13" s="376">
        <v>1</v>
      </c>
      <c r="B13" s="168" t="str">
        <f>ANALISA!B54</f>
        <v>1.1.4.2 Pemasangan 1 m’ Bouwplank</v>
      </c>
      <c r="C13" s="154"/>
      <c r="D13" s="154"/>
      <c r="E13" s="95"/>
      <c r="F13" s="174" t="s">
        <v>49</v>
      </c>
      <c r="G13" s="379"/>
    </row>
    <row r="14" spans="1:8" ht="15.75" customHeight="1">
      <c r="A14" s="374"/>
      <c r="B14" s="480" t="s">
        <v>297</v>
      </c>
      <c r="C14" s="481"/>
      <c r="D14" s="481"/>
      <c r="E14" s="482"/>
      <c r="F14" s="174"/>
      <c r="G14" s="379"/>
    </row>
    <row r="15" spans="1:8" ht="15.75" customHeight="1">
      <c r="A15" s="374"/>
      <c r="B15" s="480" t="s">
        <v>298</v>
      </c>
      <c r="C15" s="481"/>
      <c r="D15" s="481"/>
      <c r="E15" s="482"/>
      <c r="F15" s="174"/>
      <c r="G15" s="379"/>
    </row>
    <row r="16" spans="1:8" ht="15.75" customHeight="1">
      <c r="A16" s="376">
        <v>1</v>
      </c>
      <c r="B16" s="365" t="str">
        <f>ANALISA!B76</f>
        <v>1.2.1.1.1 Penggalian 1 m3  tanah keras sedalam &gt; 0 s.d. 1 m cara semi mekanis</v>
      </c>
      <c r="C16" s="129"/>
      <c r="D16" s="129"/>
      <c r="E16" s="130"/>
      <c r="F16" s="174" t="s">
        <v>184</v>
      </c>
      <c r="G16" s="379"/>
    </row>
    <row r="17" spans="1:7">
      <c r="A17" s="376"/>
      <c r="B17" s="168" t="str">
        <f>ANALISA!B91</f>
        <v>Penggalian 1 m3  tanah keras dengan alat bantu</v>
      </c>
      <c r="C17" s="156"/>
      <c r="D17" s="155"/>
      <c r="E17" s="157"/>
      <c r="F17" s="174" t="s">
        <v>184</v>
      </c>
      <c r="G17" s="379"/>
    </row>
    <row r="18" spans="1:7" ht="15.75" customHeight="1">
      <c r="A18" s="374"/>
      <c r="B18" s="480" t="s">
        <v>299</v>
      </c>
      <c r="C18" s="481"/>
      <c r="D18" s="481"/>
      <c r="E18" s="482"/>
      <c r="F18" s="174"/>
      <c r="G18" s="379"/>
    </row>
    <row r="19" spans="1:7">
      <c r="A19" s="376">
        <v>1</v>
      </c>
      <c r="B19" s="168" t="str">
        <f>ANALISA!B112</f>
        <v xml:space="preserve">1.3.1.1 1 m3 Urukan Kembali Galian Tanah 0 s.d. 200 m3  tanpa pemadatan secara manual </v>
      </c>
      <c r="C19" s="156"/>
      <c r="D19" s="155"/>
      <c r="E19" s="157"/>
      <c r="F19" s="174" t="s">
        <v>184</v>
      </c>
      <c r="G19" s="379"/>
    </row>
    <row r="20" spans="1:7">
      <c r="A20" s="381">
        <f>A19+1</f>
        <v>2</v>
      </c>
      <c r="B20" s="168" t="str">
        <f>ANALISA!B127</f>
        <v xml:space="preserve">1.3.1.2 1 m3  Urukan dengan Pasir Uruk untuk volume s.d 200 m3  tanpa pemadatan secara manual </v>
      </c>
      <c r="C20" s="156"/>
      <c r="D20" s="155"/>
      <c r="E20" s="157"/>
      <c r="F20" s="174" t="s">
        <v>184</v>
      </c>
      <c r="G20" s="379"/>
    </row>
    <row r="21" spans="1:7">
      <c r="A21" s="381">
        <f>A20+1</f>
        <v>3</v>
      </c>
      <c r="B21" s="168" t="str">
        <f>ANALISA!B142</f>
        <v>1.3.2.1 1  m3 Pemadatan  tanah  per 20 cm menggunakan alat timbris secara manual</v>
      </c>
      <c r="C21" s="156"/>
      <c r="D21" s="155"/>
      <c r="E21" s="157"/>
      <c r="F21" s="174" t="s">
        <v>184</v>
      </c>
      <c r="G21" s="379"/>
    </row>
    <row r="22" spans="1:7">
      <c r="A22" s="381">
        <f>A21+1</f>
        <v>4</v>
      </c>
      <c r="B22" s="168" t="str">
        <f>ANALISA!B156</f>
        <v>1.3.1.4 1 m3 Urukan Tanah Biasa tanpa Pemadatan Secara Manual</v>
      </c>
      <c r="C22" s="156"/>
      <c r="D22" s="155"/>
      <c r="E22" s="157"/>
      <c r="F22" s="174" t="s">
        <v>184</v>
      </c>
      <c r="G22" s="379"/>
    </row>
    <row r="23" spans="1:7">
      <c r="A23" s="538"/>
      <c r="B23" s="919"/>
      <c r="C23" s="472"/>
      <c r="D23" s="473"/>
      <c r="E23" s="670"/>
      <c r="F23" s="918"/>
      <c r="G23" s="470"/>
    </row>
    <row r="24" spans="1:7">
      <c r="A24" s="538"/>
      <c r="B24" s="917" t="str">
        <f>ANALISA!B173</f>
        <v>1.6 PEKERJAAN PEMBONGKARAN</v>
      </c>
      <c r="C24" s="472"/>
      <c r="D24" s="473"/>
      <c r="E24" s="670"/>
      <c r="F24" s="918"/>
      <c r="G24" s="470"/>
    </row>
    <row r="25" spans="1:7">
      <c r="A25" s="538">
        <v>1</v>
      </c>
      <c r="B25" s="919" t="str">
        <f>ANALISA!B174</f>
        <v>Pembongkaran 1 m3 pasangan bata dengan jack hammer</v>
      </c>
      <c r="C25" s="472"/>
      <c r="D25" s="473"/>
      <c r="E25" s="670"/>
      <c r="F25" s="174" t="s">
        <v>184</v>
      </c>
      <c r="G25" s="470"/>
    </row>
    <row r="26" spans="1:7">
      <c r="A26" s="538">
        <v>2</v>
      </c>
      <c r="B26" s="919" t="str">
        <f>ANALISA!B190</f>
        <v>Pembongkaran 1 m2 dinding partisi</v>
      </c>
      <c r="C26" s="472"/>
      <c r="D26" s="473"/>
      <c r="E26" s="670"/>
      <c r="F26" s="174" t="s">
        <v>184</v>
      </c>
      <c r="G26" s="470"/>
    </row>
    <row r="27" spans="1:7">
      <c r="A27" s="538">
        <v>3</v>
      </c>
      <c r="B27" s="919" t="str">
        <f>ANALISA!B206</f>
        <v>Pembongkaran 1 m2 glass block</v>
      </c>
      <c r="C27" s="472"/>
      <c r="D27" s="473"/>
      <c r="E27" s="670"/>
      <c r="F27" s="174" t="s">
        <v>184</v>
      </c>
      <c r="G27" s="470"/>
    </row>
    <row r="28" spans="1:7">
      <c r="A28" s="538">
        <v>4</v>
      </c>
      <c r="B28" s="919" t="str">
        <f>ANALISA!B238</f>
        <v>Pembongkaran 1 m2 pintu dan jendela eksisting</v>
      </c>
      <c r="C28" s="472"/>
      <c r="D28" s="473"/>
      <c r="E28" s="670"/>
      <c r="F28" s="174" t="s">
        <v>184</v>
      </c>
      <c r="G28" s="470"/>
    </row>
    <row r="29" spans="1:7">
      <c r="A29" s="538">
        <v>5</v>
      </c>
      <c r="B29" s="919" t="str">
        <f>ANALISA!B254</f>
        <v>1.6.12 Bongkar 1 m2 Plafond termasuk rangka kayu/hollow dan ditempatkan di penyimpanan sementara) (bongkaran tidak dipakai kembali</v>
      </c>
      <c r="C29" s="472"/>
      <c r="D29" s="473"/>
      <c r="E29" s="670"/>
      <c r="F29" s="174" t="s">
        <v>184</v>
      </c>
      <c r="G29" s="470"/>
    </row>
    <row r="30" spans="1:7">
      <c r="A30" s="538">
        <v>6</v>
      </c>
      <c r="B30" s="919" t="str">
        <f>ANALISA!B272</f>
        <v>Pembongkaran 1 m2 lantai keramik</v>
      </c>
      <c r="C30" s="472"/>
      <c r="D30" s="473"/>
      <c r="E30" s="670"/>
      <c r="F30" s="174" t="s">
        <v>184</v>
      </c>
      <c r="G30" s="470"/>
    </row>
    <row r="31" spans="1:7">
      <c r="A31" s="538">
        <v>7</v>
      </c>
      <c r="B31" s="919" t="str">
        <f>ANALISA!B288</f>
        <v>Pembongkaran 1 m3 pasangan batu dengan jack hammer</v>
      </c>
      <c r="C31" s="472"/>
      <c r="D31" s="473"/>
      <c r="E31" s="670"/>
      <c r="F31" s="174" t="s">
        <v>184</v>
      </c>
      <c r="G31" s="470"/>
    </row>
    <row r="32" spans="1:7">
      <c r="A32" s="538"/>
      <c r="B32" s="919"/>
      <c r="C32" s="472"/>
      <c r="D32" s="473"/>
      <c r="E32" s="670"/>
      <c r="F32" s="918"/>
      <c r="G32" s="470"/>
    </row>
    <row r="33" spans="1:7">
      <c r="A33" s="376"/>
      <c r="B33" s="168"/>
      <c r="C33" s="156"/>
      <c r="D33" s="155"/>
      <c r="E33" s="157"/>
      <c r="F33" s="174"/>
      <c r="G33" s="379"/>
    </row>
    <row r="34" spans="1:7">
      <c r="A34" s="374" t="s">
        <v>183</v>
      </c>
      <c r="B34" s="480" t="s">
        <v>300</v>
      </c>
      <c r="C34" s="481"/>
      <c r="D34" s="481"/>
      <c r="E34" s="482"/>
      <c r="F34" s="174"/>
      <c r="G34" s="379"/>
    </row>
    <row r="35" spans="1:7">
      <c r="A35" s="374"/>
      <c r="B35" s="480" t="s">
        <v>308</v>
      </c>
      <c r="C35" s="481"/>
      <c r="D35" s="481"/>
      <c r="E35" s="482"/>
      <c r="F35" s="174"/>
      <c r="G35" s="379"/>
    </row>
    <row r="36" spans="1:7">
      <c r="A36" s="374"/>
      <c r="B36" s="480" t="s">
        <v>309</v>
      </c>
      <c r="C36" s="481"/>
      <c r="D36" s="481"/>
      <c r="E36" s="481"/>
      <c r="F36" s="174"/>
      <c r="G36" s="379"/>
    </row>
    <row r="37" spans="1:7">
      <c r="A37" s="376">
        <v>1</v>
      </c>
      <c r="B37" s="168" t="str">
        <f>ANALISA!B308</f>
        <v>Pemasangan 1 m2  Rangka Baja Ringan C-75</v>
      </c>
      <c r="C37" s="156"/>
      <c r="D37" s="155"/>
      <c r="E37" s="155"/>
      <c r="F37" s="174" t="s">
        <v>184</v>
      </c>
      <c r="G37" s="379"/>
    </row>
    <row r="38" spans="1:7">
      <c r="A38" s="376"/>
      <c r="B38" s="168"/>
      <c r="C38" s="156"/>
      <c r="D38" s="155"/>
      <c r="E38" s="155"/>
      <c r="F38" s="174"/>
      <c r="G38" s="379"/>
    </row>
    <row r="39" spans="1:7">
      <c r="A39" s="376"/>
      <c r="B39" s="380" t="s">
        <v>310</v>
      </c>
      <c r="C39" s="156"/>
      <c r="D39" s="155"/>
      <c r="E39" s="155"/>
      <c r="F39" s="174"/>
      <c r="G39" s="379"/>
    </row>
    <row r="40" spans="1:7">
      <c r="A40" s="374"/>
      <c r="B40" s="480" t="s">
        <v>301</v>
      </c>
      <c r="C40" s="481"/>
      <c r="D40" s="481"/>
      <c r="E40" s="482"/>
      <c r="F40" s="174"/>
      <c r="G40" s="379"/>
    </row>
    <row r="41" spans="1:7">
      <c r="A41" s="374"/>
      <c r="B41" s="480" t="s">
        <v>390</v>
      </c>
      <c r="C41" s="481"/>
      <c r="D41" s="481"/>
      <c r="E41" s="482"/>
      <c r="F41" s="174"/>
      <c r="G41" s="379"/>
    </row>
    <row r="42" spans="1:7">
      <c r="A42" s="376">
        <v>1</v>
      </c>
      <c r="B42" s="168" t="str">
        <f>ANALISA!B326</f>
        <v>2.2.1.1.3 1 kg Penulangan kolom, balok, ring balok, sloof, dan shearwall untuk Besi Ulir BjTS diameter ≥ 12 mm, cara mekanis</v>
      </c>
      <c r="C42" s="484"/>
      <c r="D42" s="484"/>
      <c r="E42" s="485"/>
      <c r="F42" s="174" t="s">
        <v>184</v>
      </c>
      <c r="G42" s="379"/>
    </row>
    <row r="43" spans="1:7">
      <c r="A43" s="381">
        <f>A42+1</f>
        <v>2</v>
      </c>
      <c r="B43" s="382" t="str">
        <f>ANALISA!B346</f>
        <v xml:space="preserve">2.2.1.1.3 1 kg Penulangan kolom, balok, ring balok, dan sloof untuk Besi Polos BjTP diameter &lt; 12 mm, cara manual  </v>
      </c>
      <c r="C43" s="484"/>
      <c r="D43" s="484"/>
      <c r="E43" s="485"/>
      <c r="F43" s="174" t="s">
        <v>184</v>
      </c>
      <c r="G43" s="379"/>
    </row>
    <row r="44" spans="1:7">
      <c r="A44" s="381">
        <v>3</v>
      </c>
      <c r="B44" s="168" t="str">
        <f>ANALISA!B365</f>
        <v>2.2.1.1.5a 1 kg Penulangan Wiremesh M5 untuk slab atau dinding atau Ferrocement secara manual</v>
      </c>
      <c r="C44" s="484"/>
      <c r="D44" s="484"/>
      <c r="E44" s="485"/>
      <c r="F44" s="174" t="s">
        <v>184</v>
      </c>
      <c r="G44" s="379"/>
    </row>
    <row r="45" spans="1:7">
      <c r="A45" s="376"/>
      <c r="B45" s="168"/>
      <c r="C45" s="484"/>
      <c r="D45" s="484"/>
      <c r="E45" s="485"/>
      <c r="F45" s="174"/>
      <c r="G45" s="379"/>
    </row>
    <row r="46" spans="1:7">
      <c r="A46" s="374"/>
      <c r="B46" s="380" t="s">
        <v>306</v>
      </c>
      <c r="C46" s="484"/>
      <c r="D46" s="484"/>
      <c r="E46" s="485"/>
      <c r="F46" s="174"/>
      <c r="G46" s="379"/>
    </row>
    <row r="47" spans="1:7">
      <c r="A47" s="376">
        <v>1</v>
      </c>
      <c r="B47" s="168" t="str">
        <f>ANALISA!B386</f>
        <v>2.2.1.3.3 Pemasangan 1 m2 bekisting untuk kolom (3 kali pakai)</v>
      </c>
      <c r="C47" s="484"/>
      <c r="D47" s="484"/>
      <c r="E47" s="485"/>
      <c r="F47" s="174" t="s">
        <v>184</v>
      </c>
      <c r="G47" s="379"/>
    </row>
    <row r="48" spans="1:7">
      <c r="A48" s="381">
        <f>A47+1</f>
        <v>2</v>
      </c>
      <c r="B48" s="168" t="str">
        <f>ANALISA!B406</f>
        <v>2.2.1.3.5 Pemasangan 1 m2 bekisting untuk plat lantai (3 kali pakai)</v>
      </c>
      <c r="C48" s="484"/>
      <c r="D48" s="484"/>
      <c r="E48" s="485"/>
      <c r="F48" s="174" t="s">
        <v>184</v>
      </c>
      <c r="G48" s="379"/>
    </row>
    <row r="49" spans="1:7">
      <c r="A49" s="381">
        <f>A48+1</f>
        <v>3</v>
      </c>
      <c r="B49" s="168" t="str">
        <f>ANALISA!B426</f>
        <v>2.2.1.3.4 Pemasangan 1 m2 bekisting untuk balok (3 kali pakai)</v>
      </c>
      <c r="C49" s="484"/>
      <c r="D49" s="484"/>
      <c r="E49" s="485"/>
      <c r="F49" s="174" t="s">
        <v>184</v>
      </c>
      <c r="G49" s="379"/>
    </row>
    <row r="50" spans="1:7">
      <c r="A50" s="381">
        <f>A49+1</f>
        <v>4</v>
      </c>
      <c r="B50" s="168" t="str">
        <f>ANALISA!B447</f>
        <v>2.2.1.3.7 Pemasangan 1 m2 bekisting untuk tangga (3 kali pakai)</v>
      </c>
      <c r="C50" s="484"/>
      <c r="D50" s="484"/>
      <c r="E50" s="485"/>
      <c r="F50" s="174" t="s">
        <v>184</v>
      </c>
      <c r="G50" s="379"/>
    </row>
    <row r="51" spans="1:7">
      <c r="A51" s="376"/>
      <c r="B51" s="168"/>
      <c r="C51" s="484"/>
      <c r="D51" s="484"/>
      <c r="E51" s="485"/>
      <c r="F51" s="174"/>
      <c r="G51" s="379"/>
    </row>
    <row r="52" spans="1:7">
      <c r="A52" s="374"/>
      <c r="B52" s="380" t="s">
        <v>307</v>
      </c>
      <c r="C52" s="484"/>
      <c r="D52" s="484"/>
      <c r="E52" s="485"/>
      <c r="F52" s="174"/>
      <c r="G52" s="379"/>
    </row>
    <row r="53" spans="1:7">
      <c r="A53" s="376">
        <v>2</v>
      </c>
      <c r="B53" s="168" t="str">
        <f>ANALISA!B469</f>
        <v>2.2.1.4.1 1 m3  beton mutu rendah f'c 7,5 MPa, Slump (100 ±  25) mm, agregat maks 19 mm secara manual</v>
      </c>
      <c r="C53" s="156"/>
      <c r="D53" s="155"/>
      <c r="E53" s="157"/>
      <c r="F53" s="174" t="s">
        <v>184</v>
      </c>
      <c r="G53" s="379"/>
    </row>
    <row r="54" spans="1:7">
      <c r="A54" s="374"/>
      <c r="B54" s="380" t="s">
        <v>387</v>
      </c>
      <c r="C54" s="484"/>
      <c r="D54" s="484"/>
      <c r="E54" s="485"/>
      <c r="F54" s="174"/>
      <c r="G54" s="379"/>
    </row>
    <row r="55" spans="1:7">
      <c r="A55" s="376">
        <v>1</v>
      </c>
      <c r="B55" s="168" t="str">
        <f>ANALISA!B490</f>
        <v>2.2.1.5.5 1 m3  beton mutu sedang f'c 21 MPa, Slump (100 ± 25) mm, agregat maks 19 mm secara semi mekanis</v>
      </c>
      <c r="C55" s="156"/>
      <c r="D55" s="155"/>
      <c r="E55" s="157"/>
      <c r="F55" s="174" t="s">
        <v>184</v>
      </c>
      <c r="G55" s="379"/>
    </row>
    <row r="56" spans="1:7">
      <c r="A56" s="374"/>
      <c r="B56" s="380" t="s">
        <v>350</v>
      </c>
      <c r="C56" s="484"/>
      <c r="D56" s="484"/>
      <c r="E56" s="485"/>
      <c r="F56" s="174"/>
      <c r="G56" s="379"/>
    </row>
    <row r="57" spans="1:7">
      <c r="A57" s="376">
        <v>1</v>
      </c>
      <c r="B57" s="382" t="str">
        <f>ANALISA!B512</f>
        <v>2.2.1.6 1 m³ Pengecoran Beton K-250 menggunakan Ready Mixed</v>
      </c>
      <c r="C57" s="484"/>
      <c r="D57" s="484"/>
      <c r="E57" s="485"/>
      <c r="F57" s="174" t="s">
        <v>184</v>
      </c>
      <c r="G57" s="379"/>
    </row>
    <row r="58" spans="1:7">
      <c r="A58" s="381">
        <f>A57+1</f>
        <v>2</v>
      </c>
      <c r="B58" s="382" t="str">
        <f>ANALISA!B530</f>
        <v>2.2.1.6.1 1  m³  Pengecoran Beton K-100 (B0) menggunakan Ready Mixed</v>
      </c>
      <c r="C58" s="484"/>
      <c r="D58" s="484"/>
      <c r="E58" s="485"/>
      <c r="F58" s="174" t="s">
        <v>184</v>
      </c>
      <c r="G58" s="379"/>
    </row>
    <row r="59" spans="1:7">
      <c r="A59" s="374"/>
      <c r="B59" s="380" t="s">
        <v>303</v>
      </c>
      <c r="C59" s="484"/>
      <c r="D59" s="484"/>
      <c r="E59" s="485"/>
      <c r="F59" s="174"/>
      <c r="G59" s="379"/>
    </row>
    <row r="60" spans="1:7">
      <c r="A60" s="376">
        <v>1</v>
      </c>
      <c r="B60" s="168" t="str">
        <f>ANALISA!B548</f>
        <v>2.2.1.10.1 Pembuatan 1 m’ kolom praktis beton bertulang (11 x 11) cm</v>
      </c>
      <c r="C60" s="156"/>
      <c r="D60" s="155"/>
      <c r="E60" s="157"/>
      <c r="F60" s="174" t="s">
        <v>184</v>
      </c>
      <c r="G60" s="379"/>
    </row>
    <row r="61" spans="1:7">
      <c r="A61" s="381">
        <f>A60+1</f>
        <v>2</v>
      </c>
      <c r="B61" s="168" t="str">
        <f>ANALISA!B574</f>
        <v>2.2.1.10.2 Pembuatan 1 m’ balok praktis beton bertulang (10 x 15) cm</v>
      </c>
      <c r="C61" s="156"/>
      <c r="D61" s="155"/>
      <c r="E61" s="157"/>
      <c r="F61" s="174" t="s">
        <v>184</v>
      </c>
      <c r="G61" s="379"/>
    </row>
    <row r="62" spans="1:7">
      <c r="A62" s="376"/>
      <c r="B62" s="380" t="s">
        <v>304</v>
      </c>
      <c r="C62" s="156"/>
      <c r="D62" s="155"/>
      <c r="E62" s="157"/>
      <c r="F62" s="174"/>
      <c r="G62" s="379"/>
    </row>
    <row r="63" spans="1:7">
      <c r="A63" s="376"/>
      <c r="B63" s="380" t="s">
        <v>305</v>
      </c>
      <c r="C63" s="156"/>
      <c r="D63" s="155"/>
      <c r="E63" s="157"/>
      <c r="F63" s="174"/>
      <c r="G63" s="379"/>
    </row>
    <row r="64" spans="1:7">
      <c r="A64" s="376">
        <v>1</v>
      </c>
      <c r="B64" s="168" t="str">
        <f>ANALISA!B603</f>
        <v xml:space="preserve">2.2.2.1.3 Pemasangan 1 m3 Fondasi Batu Belah Mortar Tipe M (17,5 MPa) setara 1 SP : 2 PP, cara semi mekanis </v>
      </c>
      <c r="C64" s="484"/>
      <c r="D64" s="484"/>
      <c r="E64" s="485"/>
      <c r="F64" s="174" t="s">
        <v>186</v>
      </c>
      <c r="G64" s="379"/>
    </row>
    <row r="65" spans="1:7">
      <c r="A65" s="381">
        <f>A64+1</f>
        <v>2</v>
      </c>
      <c r="B65" s="168" t="str">
        <f>ANALISA!B622</f>
        <v>2.2.2.1.1 Pemasangan 1 m3 Batu Kosong (Aanstamping) untuk Pondasi Gedung</v>
      </c>
      <c r="C65" s="484"/>
      <c r="D65" s="484"/>
      <c r="E65" s="485"/>
      <c r="F65" s="174" t="s">
        <v>186</v>
      </c>
      <c r="G65" s="379"/>
    </row>
    <row r="66" spans="1:7">
      <c r="A66" s="374"/>
      <c r="B66" s="168"/>
      <c r="C66" s="484"/>
      <c r="D66" s="484"/>
      <c r="E66" s="485"/>
      <c r="F66" s="174"/>
      <c r="G66" s="379"/>
    </row>
    <row r="67" spans="1:7">
      <c r="A67" s="1401"/>
      <c r="B67" s="917" t="str">
        <f>ANALISA!B641</f>
        <v>2.3 PEKERJAAN STRUKTUR BAJA</v>
      </c>
      <c r="C67" s="486"/>
      <c r="D67" s="486"/>
      <c r="E67" s="653"/>
      <c r="F67" s="918"/>
      <c r="G67" s="470"/>
    </row>
    <row r="68" spans="1:7">
      <c r="A68" s="1401"/>
      <c r="B68" s="917" t="str">
        <f>ANALISA!B642</f>
        <v xml:space="preserve">2.3.1 Struktur Atas </v>
      </c>
      <c r="C68" s="486"/>
      <c r="D68" s="486"/>
      <c r="E68" s="653"/>
      <c r="F68" s="918"/>
      <c r="G68" s="470"/>
    </row>
    <row r="69" spans="1:7">
      <c r="A69" s="538">
        <v>1</v>
      </c>
      <c r="B69" s="919" t="str">
        <f>ANALISA!B643</f>
        <v>2.3.1.1 1 kg Pekerjaan Pemasangan WF</v>
      </c>
      <c r="C69" s="486"/>
      <c r="D69" s="486"/>
      <c r="E69" s="653"/>
      <c r="F69" s="174" t="s">
        <v>186</v>
      </c>
      <c r="G69" s="470"/>
    </row>
    <row r="70" spans="1:7">
      <c r="A70" s="538">
        <v>2</v>
      </c>
      <c r="B70" s="919" t="str">
        <f>ANALISA!B665</f>
        <v>Pekerjaan 1 bh Pemasangan Angkur D10</v>
      </c>
      <c r="C70" s="486"/>
      <c r="D70" s="486"/>
      <c r="E70" s="653"/>
      <c r="F70" s="174" t="s">
        <v>186</v>
      </c>
      <c r="G70" s="470"/>
    </row>
    <row r="71" spans="1:7">
      <c r="A71" s="538">
        <v>3</v>
      </c>
      <c r="B71" s="919" t="str">
        <f>ANALISA!B683</f>
        <v>Pekerjaan 1 bh Pemasangan Baut</v>
      </c>
      <c r="C71" s="486"/>
      <c r="D71" s="486"/>
      <c r="E71" s="653"/>
      <c r="F71" s="174" t="s">
        <v>186</v>
      </c>
      <c r="G71" s="470"/>
    </row>
    <row r="72" spans="1:7">
      <c r="A72" s="1401"/>
      <c r="B72" s="919"/>
      <c r="C72" s="486"/>
      <c r="D72" s="486"/>
      <c r="E72" s="653"/>
      <c r="F72" s="918"/>
      <c r="G72" s="470"/>
    </row>
    <row r="73" spans="1:7">
      <c r="A73" s="374" t="s">
        <v>185</v>
      </c>
      <c r="B73" s="480" t="s">
        <v>275</v>
      </c>
      <c r="C73" s="481"/>
      <c r="D73" s="481"/>
      <c r="E73" s="482"/>
      <c r="F73" s="174"/>
      <c r="G73" s="379"/>
    </row>
    <row r="74" spans="1:7">
      <c r="A74" s="374"/>
      <c r="B74" s="480" t="s">
        <v>311</v>
      </c>
      <c r="C74" s="481"/>
      <c r="D74" s="481"/>
      <c r="E74" s="482"/>
      <c r="F74" s="174"/>
      <c r="G74" s="379"/>
    </row>
    <row r="75" spans="1:7">
      <c r="A75" s="376"/>
      <c r="B75" s="380" t="s">
        <v>351</v>
      </c>
      <c r="C75" s="154"/>
      <c r="D75" s="484"/>
      <c r="E75" s="485"/>
      <c r="F75" s="174"/>
      <c r="G75" s="379"/>
    </row>
    <row r="76" spans="1:7">
      <c r="A76" s="376">
        <v>1</v>
      </c>
      <c r="B76" s="168" t="str">
        <f>ANALISA!B704</f>
        <v>3.1.1.2 Pemasangan 1 m2 Atap Genteng Kodok Karang Pilang (Good Year)</v>
      </c>
      <c r="C76" s="156"/>
      <c r="D76" s="155"/>
      <c r="E76" s="155"/>
      <c r="F76" s="174" t="s">
        <v>184</v>
      </c>
      <c r="G76" s="379"/>
    </row>
    <row r="77" spans="1:7">
      <c r="A77" s="381">
        <f>A76+1</f>
        <v>2</v>
      </c>
      <c r="B77" s="168" t="str">
        <f>ANALISA!B724</f>
        <v>Pemasangan 1 m’ Nok/Bubungan Kodok Karang Pilang (Good Year)</v>
      </c>
      <c r="C77" s="156"/>
      <c r="D77" s="155"/>
      <c r="E77" s="155"/>
      <c r="F77" s="174" t="s">
        <v>184</v>
      </c>
      <c r="G77" s="379"/>
    </row>
    <row r="78" spans="1:7">
      <c r="A78" s="376"/>
      <c r="B78" s="168"/>
      <c r="C78" s="156"/>
      <c r="D78" s="155"/>
      <c r="E78" s="155"/>
      <c r="F78" s="174"/>
      <c r="G78" s="379"/>
    </row>
    <row r="79" spans="1:7">
      <c r="A79" s="538"/>
      <c r="B79" s="917" t="str">
        <f>ANALISA!B746</f>
        <v>3.1.3 PENUTUP ATAP LAINNYA</v>
      </c>
      <c r="C79" s="472"/>
      <c r="D79" s="473"/>
      <c r="E79" s="473"/>
      <c r="F79" s="918"/>
      <c r="G79" s="470"/>
    </row>
    <row r="80" spans="1:7">
      <c r="A80" s="538">
        <v>1</v>
      </c>
      <c r="B80" s="919" t="str">
        <f>ANALISA!B748</f>
        <v xml:space="preserve"> Pemasangan 1 m2 Atap Alderon RS Roma</v>
      </c>
      <c r="C80" s="472"/>
      <c r="D80" s="473"/>
      <c r="E80" s="473"/>
      <c r="F80" s="174" t="s">
        <v>184</v>
      </c>
      <c r="G80" s="470"/>
    </row>
    <row r="81" spans="1:7">
      <c r="A81" s="538"/>
      <c r="B81" s="919"/>
      <c r="C81" s="472"/>
      <c r="D81" s="473"/>
      <c r="E81" s="473"/>
      <c r="F81" s="918"/>
      <c r="G81" s="470"/>
    </row>
    <row r="82" spans="1:7">
      <c r="A82" s="376"/>
      <c r="B82" s="380" t="s">
        <v>312</v>
      </c>
      <c r="C82" s="154"/>
      <c r="D82" s="484"/>
      <c r="E82" s="485"/>
      <c r="F82" s="174"/>
      <c r="G82" s="379"/>
    </row>
    <row r="83" spans="1:7">
      <c r="A83" s="376">
        <v>1</v>
      </c>
      <c r="B83" s="168" t="str">
        <f>ANALISA!B772</f>
        <v xml:space="preserve">Pekerjaan 1 m1 List Plank Aplus (8x200x3000 mm) </v>
      </c>
      <c r="C83" s="154"/>
      <c r="D83" s="154"/>
      <c r="E83" s="154"/>
      <c r="F83" s="174" t="s">
        <v>184</v>
      </c>
      <c r="G83" s="379"/>
    </row>
    <row r="84" spans="1:7">
      <c r="A84" s="381">
        <f>A83+1</f>
        <v>2</v>
      </c>
      <c r="B84" s="168" t="str">
        <f>ANALISA!B792</f>
        <v>Pekerjaan 1 m1 Tatab Shera Strip Smooth Texture V-Cut Edge (8x100x3000)</v>
      </c>
      <c r="C84" s="154"/>
      <c r="D84" s="154"/>
      <c r="E84" s="154"/>
      <c r="F84" s="174" t="s">
        <v>184</v>
      </c>
      <c r="G84" s="379"/>
    </row>
    <row r="85" spans="1:7">
      <c r="A85" s="376"/>
      <c r="B85" s="168"/>
      <c r="C85" s="154"/>
      <c r="D85" s="154"/>
      <c r="E85" s="154"/>
      <c r="F85" s="174"/>
      <c r="G85" s="379"/>
    </row>
    <row r="86" spans="1:7">
      <c r="A86" s="376"/>
      <c r="B86" s="380" t="s">
        <v>276</v>
      </c>
      <c r="C86" s="154"/>
      <c r="D86" s="484"/>
      <c r="E86" s="485"/>
      <c r="F86" s="174"/>
      <c r="G86" s="379"/>
    </row>
    <row r="87" spans="1:7">
      <c r="A87" s="376">
        <v>1</v>
      </c>
      <c r="B87" s="168" t="str">
        <f>ANALISA!B812</f>
        <v>3.4.3 Pekerjaan 1 m2 Waterproofing Avian No Drop</v>
      </c>
      <c r="C87" s="154"/>
      <c r="D87" s="484"/>
      <c r="E87" s="484"/>
      <c r="F87" s="174" t="s">
        <v>184</v>
      </c>
      <c r="G87" s="379"/>
    </row>
    <row r="88" spans="1:7">
      <c r="A88" s="376"/>
      <c r="B88" s="168"/>
      <c r="C88" s="154"/>
      <c r="D88" s="484"/>
      <c r="E88" s="484"/>
      <c r="F88" s="174"/>
      <c r="G88" s="379"/>
    </row>
    <row r="89" spans="1:7">
      <c r="A89" s="376"/>
      <c r="B89" s="380" t="s">
        <v>277</v>
      </c>
      <c r="C89" s="154"/>
      <c r="D89" s="484"/>
      <c r="E89" s="485"/>
      <c r="F89" s="174"/>
      <c r="G89" s="379"/>
    </row>
    <row r="90" spans="1:7">
      <c r="A90" s="376"/>
      <c r="B90" s="380" t="s">
        <v>278</v>
      </c>
      <c r="C90" s="154"/>
      <c r="D90" s="484"/>
      <c r="E90" s="485"/>
      <c r="F90" s="174"/>
      <c r="G90" s="379"/>
    </row>
    <row r="91" spans="1:7">
      <c r="A91" s="381">
        <v>1</v>
      </c>
      <c r="B91" s="168" t="str">
        <f>ANALISA!B832</f>
        <v>Pemasangan 1 m2 Plafond UPVC Adaron Putih Dof Type AD6002A</v>
      </c>
      <c r="C91" s="156"/>
      <c r="D91" s="155"/>
      <c r="E91" s="155"/>
      <c r="F91" s="174" t="s">
        <v>184</v>
      </c>
      <c r="G91" s="379"/>
    </row>
    <row r="92" spans="1:7">
      <c r="A92" s="381">
        <f>A91+1</f>
        <v>2</v>
      </c>
      <c r="B92" s="168" t="str">
        <f>ANALISA!B852</f>
        <v>Pemasangan 1 m’ Lis Plafond Putih 1</v>
      </c>
      <c r="C92" s="156"/>
      <c r="D92" s="155"/>
      <c r="E92" s="155"/>
      <c r="F92" s="174" t="s">
        <v>184</v>
      </c>
      <c r="G92" s="379"/>
    </row>
    <row r="93" spans="1:7">
      <c r="A93" s="381">
        <f>A92+1</f>
        <v>3</v>
      </c>
      <c r="B93" s="471" t="str">
        <f>ANALISA!B872</f>
        <v>Pemasangan 1 m’ Lis Plafond Shadowline</v>
      </c>
      <c r="C93" s="472"/>
      <c r="D93" s="473"/>
      <c r="E93" s="473"/>
      <c r="F93" s="174" t="s">
        <v>184</v>
      </c>
      <c r="G93" s="470"/>
    </row>
    <row r="94" spans="1:7">
      <c r="A94" s="381">
        <f>A93+1</f>
        <v>4</v>
      </c>
      <c r="B94" s="471" t="str">
        <f>ANALISA!$B$892</f>
        <v>Pemasangan 1 m2 Penutup Plafond Gypsum 9mm APLUS</v>
      </c>
      <c r="C94" s="472"/>
      <c r="D94" s="473"/>
      <c r="E94" s="473"/>
      <c r="F94" s="174" t="s">
        <v>184</v>
      </c>
      <c r="G94" s="470"/>
    </row>
    <row r="95" spans="1:7">
      <c r="A95" s="381">
        <f>A94+1</f>
        <v>5</v>
      </c>
      <c r="B95" s="471" t="str">
        <f>ANALISA!$B$912</f>
        <v>Pemasangan 1 m2 Penutup Plafond Gypsum 9mm APLUS WR</v>
      </c>
      <c r="C95" s="472"/>
      <c r="D95" s="473"/>
      <c r="E95" s="473"/>
      <c r="F95" s="174" t="s">
        <v>184</v>
      </c>
      <c r="G95" s="470"/>
    </row>
    <row r="96" spans="1:7">
      <c r="A96" s="376"/>
      <c r="B96" s="380" t="s">
        <v>279</v>
      </c>
      <c r="C96" s="154"/>
      <c r="D96" s="484"/>
      <c r="E96" s="485"/>
      <c r="F96" s="174"/>
      <c r="G96" s="379"/>
    </row>
    <row r="97" spans="1:18">
      <c r="A97" s="376">
        <v>1</v>
      </c>
      <c r="B97" s="168" t="str">
        <f>ANALISA!B933</f>
        <v>Pemasangan 1 m² Rangka Plafond Hollow Galvalume 40.40 mm, Modul 60x60 cm</v>
      </c>
      <c r="C97" s="156"/>
      <c r="D97" s="155"/>
      <c r="E97" s="155"/>
      <c r="F97" s="174" t="s">
        <v>184</v>
      </c>
      <c r="G97" s="379"/>
    </row>
    <row r="98" spans="1:18">
      <c r="A98" s="381"/>
      <c r="B98" s="155"/>
      <c r="C98" s="156"/>
      <c r="D98" s="155"/>
      <c r="E98" s="155"/>
      <c r="F98" s="174"/>
      <c r="G98" s="379"/>
    </row>
    <row r="99" spans="1:18">
      <c r="A99" s="381"/>
      <c r="B99" s="315" t="s">
        <v>280</v>
      </c>
      <c r="C99" s="156"/>
      <c r="D99" s="155"/>
      <c r="E99" s="155"/>
      <c r="F99" s="174"/>
      <c r="G99" s="379"/>
    </row>
    <row r="100" spans="1:18">
      <c r="A100" s="381"/>
      <c r="B100" s="315" t="s">
        <v>353</v>
      </c>
      <c r="C100" s="156"/>
      <c r="D100" s="155"/>
      <c r="E100" s="155"/>
      <c r="F100" s="174"/>
      <c r="G100" s="379"/>
    </row>
    <row r="101" spans="1:18">
      <c r="A101" s="381">
        <v>1</v>
      </c>
      <c r="B101" s="155" t="str">
        <f>ANALISA!B954</f>
        <v>3.6.4.2 Pemasangan 1m2 Dinding Bata Ringan Tebal 10 cm dengan Mortar Siap Pakai</v>
      </c>
      <c r="C101" s="484"/>
      <c r="D101" s="484"/>
      <c r="E101" s="485"/>
      <c r="F101" s="174" t="s">
        <v>184</v>
      </c>
      <c r="G101" s="379"/>
    </row>
    <row r="102" spans="1:18">
      <c r="A102" s="383"/>
      <c r="B102" s="316" t="s">
        <v>281</v>
      </c>
      <c r="C102" s="103"/>
      <c r="D102" s="103"/>
      <c r="E102" s="103"/>
      <c r="F102" s="103"/>
      <c r="G102" s="384"/>
    </row>
    <row r="103" spans="1:18">
      <c r="A103" s="381">
        <v>1</v>
      </c>
      <c r="B103" s="155" t="str">
        <f>ANALISA!B974</f>
        <v xml:space="preserve">3.6.5.1 Pemasangan 1 m2 Dinding Batako dengan Mortar tipe s,f'c 12,5 Mpa ( Setara Campuran 1SP : 3PP ) </v>
      </c>
      <c r="C103" s="484"/>
      <c r="D103" s="484"/>
      <c r="E103" s="485"/>
      <c r="F103" s="174" t="s">
        <v>184</v>
      </c>
      <c r="G103" s="379"/>
    </row>
    <row r="104" spans="1:18">
      <c r="A104" s="381"/>
      <c r="B104" s="155"/>
      <c r="C104" s="484"/>
      <c r="D104" s="484"/>
      <c r="E104" s="485"/>
      <c r="F104" s="174"/>
      <c r="G104" s="379"/>
    </row>
    <row r="105" spans="1:18">
      <c r="A105" s="385"/>
      <c r="B105" s="481" t="s">
        <v>282</v>
      </c>
      <c r="C105" s="481"/>
      <c r="D105" s="481"/>
      <c r="E105" s="482"/>
      <c r="F105" s="174"/>
      <c r="G105" s="379"/>
    </row>
    <row r="106" spans="1:18">
      <c r="A106" s="381">
        <v>1</v>
      </c>
      <c r="B106" s="155" t="str">
        <f>ANALISA!B996</f>
        <v>3.7.2 Pemasangan 1 m² Plesteran 1SP : 2PP tebal 15 mm</v>
      </c>
      <c r="C106" s="154"/>
      <c r="D106" s="154"/>
      <c r="E106" s="95"/>
      <c r="F106" s="174" t="s">
        <v>184</v>
      </c>
      <c r="G106" s="379"/>
      <c r="O106" s="155"/>
      <c r="P106" s="155"/>
      <c r="Q106" s="155"/>
      <c r="R106" s="155"/>
    </row>
    <row r="107" spans="1:18">
      <c r="A107" s="381">
        <f>A106+1</f>
        <v>2</v>
      </c>
      <c r="B107" s="155" t="str">
        <f>ANALISA!B1014</f>
        <v>3.7.5 Pemasangan 1 m² Plesteran 1SP : 5PP tebal 15 mm</v>
      </c>
      <c r="C107" s="377"/>
      <c r="D107" s="377"/>
      <c r="E107" s="378"/>
      <c r="F107" s="174" t="s">
        <v>184</v>
      </c>
      <c r="G107" s="379"/>
    </row>
    <row r="108" spans="1:18">
      <c r="A108" s="381">
        <f>A107+1</f>
        <v>3</v>
      </c>
      <c r="B108" s="155" t="str">
        <f>ANALISA!B1032</f>
        <v>3.7.7 Pemasangan 1 m² Plesteran Mortar Siap Pakai Tebal 10 mm</v>
      </c>
      <c r="C108" s="484"/>
      <c r="D108" s="484"/>
      <c r="E108" s="485"/>
      <c r="F108" s="174" t="s">
        <v>184</v>
      </c>
      <c r="G108" s="379"/>
    </row>
    <row r="109" spans="1:18">
      <c r="A109" s="381">
        <f>A108+1</f>
        <v>4</v>
      </c>
      <c r="B109" s="155" t="str">
        <f>ANALISA!B1049</f>
        <v xml:space="preserve">Pemasangan 1 m² Acian dengan Semen  Mortar </v>
      </c>
      <c r="C109" s="484"/>
      <c r="D109" s="484"/>
      <c r="E109" s="485"/>
      <c r="F109" s="174" t="s">
        <v>184</v>
      </c>
      <c r="G109" s="379"/>
    </row>
    <row r="110" spans="1:18">
      <c r="A110" s="381">
        <f>A109+1</f>
        <v>5</v>
      </c>
      <c r="B110" s="155" t="str">
        <f>ANALISA!B1066</f>
        <v>3.7.8 Pemasangan 1 m² Acian</v>
      </c>
      <c r="C110" s="484"/>
      <c r="D110" s="484"/>
      <c r="E110" s="485"/>
      <c r="F110" s="174" t="s">
        <v>184</v>
      </c>
      <c r="G110" s="379"/>
    </row>
    <row r="111" spans="1:18">
      <c r="A111" s="381"/>
      <c r="B111" s="155"/>
      <c r="C111" s="484"/>
      <c r="D111" s="484"/>
      <c r="E111" s="484"/>
      <c r="F111" s="174"/>
      <c r="G111" s="379"/>
    </row>
    <row r="112" spans="1:18">
      <c r="A112" s="385"/>
      <c r="B112" s="481" t="s">
        <v>283</v>
      </c>
      <c r="C112" s="481"/>
      <c r="D112" s="481"/>
      <c r="E112" s="481"/>
      <c r="F112" s="174"/>
      <c r="G112" s="379"/>
    </row>
    <row r="113" spans="1:15">
      <c r="A113" s="385"/>
      <c r="B113" s="486" t="str">
        <f>ANALISA!B1084</f>
        <v>Pengikisian/Pengerokan 1 m2 Permukaan Cat Lama</v>
      </c>
      <c r="C113" s="925"/>
      <c r="D113" s="925"/>
      <c r="E113" s="925"/>
      <c r="F113" s="174" t="s">
        <v>184</v>
      </c>
      <c r="G113" s="470"/>
    </row>
    <row r="114" spans="1:15">
      <c r="A114" s="381">
        <v>1</v>
      </c>
      <c r="B114" s="155" t="str">
        <f>ANALISA!B1099</f>
        <v>Pengecatan 1 m2 Kayu Semen dengan Avian WoodEco Woodstain</v>
      </c>
      <c r="C114" s="156"/>
      <c r="D114" s="155"/>
      <c r="E114" s="155"/>
      <c r="F114" s="174" t="s">
        <v>184</v>
      </c>
      <c r="G114" s="379"/>
      <c r="H114" s="155"/>
      <c r="I114" s="155"/>
      <c r="J114" s="155"/>
      <c r="K114" s="155"/>
      <c r="M114" s="155"/>
      <c r="N114" s="155"/>
      <c r="O114" s="155"/>
    </row>
    <row r="115" spans="1:15">
      <c r="A115" s="381">
        <f t="shared" ref="A115:A119" si="0">A114+1</f>
        <v>2</v>
      </c>
      <c r="B115" s="155" t="str">
        <f>ANALISA!B1116</f>
        <v xml:space="preserve">Pengecatan 1 m2 tembok baru Interior Avitex Emulsion </v>
      </c>
      <c r="C115" s="377"/>
      <c r="D115" s="154"/>
      <c r="E115" s="378"/>
      <c r="F115" s="174" t="s">
        <v>184</v>
      </c>
      <c r="G115" s="379"/>
    </row>
    <row r="116" spans="1:15">
      <c r="A116" s="381">
        <f t="shared" si="0"/>
        <v>3</v>
      </c>
      <c r="B116" s="155" t="str">
        <f>ANALISA!B1134</f>
        <v>Pengecatan 1 m2 tembok baru eksterior Avitex Exterior</v>
      </c>
      <c r="C116" s="377"/>
      <c r="D116" s="154"/>
      <c r="E116" s="378"/>
      <c r="F116" s="174" t="s">
        <v>184</v>
      </c>
      <c r="G116" s="379"/>
    </row>
    <row r="117" spans="1:15">
      <c r="A117" s="381">
        <f t="shared" si="0"/>
        <v>4</v>
      </c>
      <c r="B117" s="155" t="str">
        <f>ANALISA!B1152</f>
        <v>3.8.16 Pengecatan 1 m2 Cat Besi Zinchromate dengan Avian</v>
      </c>
      <c r="C117" s="377"/>
      <c r="D117" s="484"/>
      <c r="E117" s="95"/>
      <c r="F117" s="174" t="s">
        <v>184</v>
      </c>
      <c r="G117" s="379"/>
    </row>
    <row r="118" spans="1:15">
      <c r="A118" s="381">
        <f t="shared" si="0"/>
        <v>5</v>
      </c>
      <c r="B118" s="155" t="str">
        <f>ANALISA!B1173</f>
        <v>Pekerjaan 1 m2 Finish Coat Cat Batu Alam</v>
      </c>
      <c r="C118" s="154"/>
      <c r="D118" s="484"/>
      <c r="E118" s="485"/>
      <c r="F118" s="174" t="s">
        <v>184</v>
      </c>
      <c r="G118" s="379"/>
    </row>
    <row r="119" spans="1:15">
      <c r="A119" s="381">
        <f t="shared" si="0"/>
        <v>6</v>
      </c>
      <c r="B119" s="473" t="str">
        <f>ANALISA!B1194</f>
        <v>Pengecatan 1 m2 Plafond dengan Avitex TOP</v>
      </c>
      <c r="C119" s="537"/>
      <c r="D119" s="486"/>
      <c r="E119" s="653"/>
      <c r="F119" s="174" t="s">
        <v>184</v>
      </c>
      <c r="G119" s="470"/>
    </row>
    <row r="120" spans="1:15">
      <c r="A120" s="381"/>
      <c r="B120" s="155"/>
      <c r="C120" s="154"/>
      <c r="D120" s="484"/>
      <c r="E120" s="485"/>
      <c r="F120" s="174"/>
      <c r="G120" s="379"/>
    </row>
    <row r="121" spans="1:15" ht="15.75" customHeight="1">
      <c r="A121" s="385"/>
      <c r="B121" s="481" t="s">
        <v>357</v>
      </c>
      <c r="C121" s="481"/>
      <c r="D121" s="481"/>
      <c r="E121" s="482"/>
      <c r="F121" s="174"/>
      <c r="G121" s="379"/>
    </row>
    <row r="122" spans="1:15" ht="15.75" customHeight="1">
      <c r="A122" s="385"/>
      <c r="B122" s="481" t="s">
        <v>285</v>
      </c>
      <c r="C122" s="481"/>
      <c r="D122" s="481"/>
      <c r="E122" s="482"/>
      <c r="F122" s="174"/>
      <c r="G122" s="379"/>
    </row>
    <row r="123" spans="1:15" ht="15.75" customHeight="1">
      <c r="A123" s="381">
        <v>1</v>
      </c>
      <c r="B123" s="155" t="str">
        <f>ANALISA!B1214</f>
        <v>Pemasangan 1 m² Lantai Keramik Platinum 40x40 cm Lexus Cream</v>
      </c>
      <c r="C123" s="156"/>
      <c r="D123" s="155"/>
      <c r="E123" s="157"/>
      <c r="F123" s="174" t="s">
        <v>184</v>
      </c>
      <c r="G123" s="379"/>
    </row>
    <row r="124" spans="1:15" ht="15.75" customHeight="1">
      <c r="A124" s="381">
        <f>A123+1</f>
        <v>2</v>
      </c>
      <c r="B124" s="155" t="str">
        <f>ANALISA!B1234</f>
        <v>Pemasangan 1 m1 Plint Keramik Lantai Platinum 10 x 40 cm Lexus Cream  (1 SP : 2 PP)</v>
      </c>
      <c r="C124" s="156"/>
      <c r="D124" s="155"/>
      <c r="E124" s="157"/>
      <c r="F124" s="174" t="s">
        <v>184</v>
      </c>
      <c r="G124" s="379"/>
    </row>
    <row r="125" spans="1:15" ht="15.75" customHeight="1">
      <c r="A125" s="381">
        <f>A124+1</f>
        <v>3</v>
      </c>
      <c r="B125" s="155" t="str">
        <f>ANALISA!B1254</f>
        <v>Pemasangan 1 m² Lantai Keramik Platinum 40x40 cm Angelo Grey Matt (1 SP : 2 PP)</v>
      </c>
      <c r="C125" s="156"/>
      <c r="D125" s="155"/>
      <c r="E125" s="157"/>
      <c r="F125" s="174" t="s">
        <v>184</v>
      </c>
      <c r="G125" s="379"/>
    </row>
    <row r="126" spans="1:15" ht="15.75" customHeight="1">
      <c r="A126" s="381">
        <f>A125+1</f>
        <v>4</v>
      </c>
      <c r="B126" s="155" t="str">
        <f>ANALISA!B1274</f>
        <v>Pemasangan 1 m1 Plint Granit Lantai Platinum 10x40 cm Angelo Grey Matt (1 SP : 2 PP)</v>
      </c>
      <c r="C126" s="156"/>
      <c r="D126" s="155"/>
      <c r="E126" s="157"/>
      <c r="F126" s="174" t="s">
        <v>184</v>
      </c>
      <c r="G126" s="379"/>
    </row>
    <row r="127" spans="1:15" ht="15.75" customHeight="1">
      <c r="A127" s="381"/>
      <c r="B127" s="473"/>
      <c r="C127" s="472"/>
      <c r="D127" s="473"/>
      <c r="E127" s="670"/>
      <c r="F127" s="536"/>
      <c r="G127" s="470"/>
    </row>
    <row r="128" spans="1:15">
      <c r="A128" s="385"/>
      <c r="B128" s="481" t="s">
        <v>313</v>
      </c>
      <c r="C128" s="481"/>
      <c r="D128" s="481"/>
      <c r="E128" s="482"/>
      <c r="F128" s="174"/>
      <c r="G128" s="379"/>
    </row>
    <row r="129" spans="1:12" ht="15.75" customHeight="1">
      <c r="A129" s="381">
        <v>1</v>
      </c>
      <c r="B129" s="155" t="str">
        <f>ANALISA!B1296</f>
        <v>Pemasangan 1 m1 Stepnosing Valentino Gress 10x60 cm Frizo Bianco Matt (1 SP : 2 PP)</v>
      </c>
      <c r="C129" s="156"/>
      <c r="D129" s="155"/>
      <c r="E129" s="157"/>
      <c r="F129" s="174" t="s">
        <v>184</v>
      </c>
      <c r="G129" s="379"/>
    </row>
    <row r="130" spans="1:12" ht="15.75" customHeight="1">
      <c r="A130" s="381"/>
      <c r="B130" s="155"/>
      <c r="C130" s="156"/>
      <c r="D130" s="155"/>
      <c r="E130" s="157"/>
      <c r="F130" s="174"/>
      <c r="G130" s="379"/>
    </row>
    <row r="131" spans="1:12">
      <c r="A131" s="385"/>
      <c r="B131" s="481" t="s">
        <v>286</v>
      </c>
      <c r="C131" s="481"/>
      <c r="D131" s="481"/>
      <c r="E131" s="482"/>
      <c r="F131" s="174"/>
      <c r="G131" s="379"/>
    </row>
    <row r="132" spans="1:12">
      <c r="A132" s="385"/>
      <c r="B132" s="481" t="s">
        <v>287</v>
      </c>
      <c r="C132" s="481"/>
      <c r="D132" s="481"/>
      <c r="E132" s="482"/>
      <c r="F132" s="174"/>
      <c r="G132" s="379"/>
    </row>
    <row r="133" spans="1:12">
      <c r="A133" s="381">
        <v>1</v>
      </c>
      <c r="B133" s="155" t="str">
        <f>ANALISA!B1318</f>
        <v>Pemasangan 1 m² Dinding Platinum Lexus Cream 40x40 cm (1 SP : 2 PP)</v>
      </c>
      <c r="C133" s="156"/>
      <c r="D133" s="155"/>
      <c r="E133" s="157"/>
      <c r="F133" s="174" t="s">
        <v>184</v>
      </c>
      <c r="G133" s="379"/>
    </row>
    <row r="134" spans="1:12">
      <c r="A134" s="381">
        <f>A133+1</f>
        <v>2</v>
      </c>
      <c r="B134" s="155" t="str">
        <f>ANALISA!B1337</f>
        <v>Pemasangan 1 m² Valentino Gress Classic Black 60x60 cm (1 SP : 2 PP)</v>
      </c>
      <c r="C134" s="156"/>
      <c r="D134" s="155"/>
      <c r="E134" s="157"/>
      <c r="F134" s="174" t="s">
        <v>184</v>
      </c>
      <c r="G134" s="379"/>
    </row>
    <row r="135" spans="1:12">
      <c r="A135" s="376"/>
      <c r="B135" s="380" t="s">
        <v>372</v>
      </c>
      <c r="C135" s="156"/>
      <c r="D135" s="155"/>
      <c r="E135" s="157"/>
      <c r="F135" s="174"/>
      <c r="G135" s="379"/>
    </row>
    <row r="136" spans="1:12">
      <c r="A136" s="381">
        <v>1</v>
      </c>
      <c r="B136" s="168" t="str">
        <f>ANALISA!B1357</f>
        <v>Pemasangan 1 m² Dinding Batu Andesit 20 x 40 cm</v>
      </c>
      <c r="C136" s="156"/>
      <c r="D136" s="155"/>
      <c r="E136" s="157"/>
      <c r="F136" s="174" t="s">
        <v>184</v>
      </c>
      <c r="G136" s="379"/>
    </row>
    <row r="137" spans="1:12">
      <c r="A137" s="538"/>
      <c r="B137" s="917" t="str">
        <f>ANALISA!B1376</f>
        <v>3.10.5 PENUTUP DINDING LAINNYA</v>
      </c>
      <c r="C137" s="472"/>
      <c r="D137" s="473"/>
      <c r="E137" s="473"/>
      <c r="F137" s="918"/>
      <c r="G137" s="470"/>
    </row>
    <row r="138" spans="1:12">
      <c r="A138" s="538">
        <v>1</v>
      </c>
      <c r="B138" s="919" t="str">
        <f>ANALISA!B1377</f>
        <v>Pemasangan 1 m2  HPL Tulare Wallnut TH884J</v>
      </c>
      <c r="C138" s="472"/>
      <c r="D138" s="473"/>
      <c r="E138" s="473"/>
      <c r="F138" s="174" t="s">
        <v>184</v>
      </c>
      <c r="G138" s="470"/>
    </row>
    <row r="139" spans="1:12">
      <c r="A139" s="376"/>
      <c r="B139" s="168"/>
      <c r="C139" s="156"/>
      <c r="D139" s="155"/>
      <c r="E139" s="155"/>
      <c r="F139" s="174"/>
      <c r="G139" s="379"/>
    </row>
    <row r="140" spans="1:12">
      <c r="A140" s="376"/>
      <c r="B140" s="380" t="s">
        <v>289</v>
      </c>
      <c r="C140" s="156"/>
      <c r="D140" s="155"/>
      <c r="E140" s="155"/>
      <c r="F140" s="174"/>
      <c r="G140" s="379"/>
    </row>
    <row r="141" spans="1:12">
      <c r="A141" s="376"/>
      <c r="B141" s="380" t="s">
        <v>291</v>
      </c>
      <c r="C141" s="156"/>
      <c r="D141" s="155"/>
      <c r="E141" s="155"/>
      <c r="F141" s="174"/>
      <c r="G141" s="379"/>
    </row>
    <row r="142" spans="1:12">
      <c r="A142" s="376">
        <v>1</v>
      </c>
      <c r="B142" s="168" t="str">
        <f>ANALISA!B1416</f>
        <v>Pembuatan 1 m2 pintu plywood 6mm, rangka kayu kelas II</v>
      </c>
      <c r="C142" s="156"/>
      <c r="D142" s="155"/>
      <c r="E142" s="155"/>
      <c r="F142" s="174" t="s">
        <v>184</v>
      </c>
      <c r="G142" s="379"/>
    </row>
    <row r="143" spans="1:12" customFormat="1">
      <c r="A143" s="381">
        <f>A142+1</f>
        <v>2</v>
      </c>
      <c r="B143" s="168" t="str">
        <f>ANALISA!B1438</f>
        <v>Pembuatan 1 unit Pintu Aluminium</v>
      </c>
      <c r="C143" s="156"/>
      <c r="D143" s="155"/>
      <c r="E143" s="155"/>
      <c r="F143" s="174" t="s">
        <v>184</v>
      </c>
      <c r="G143" s="379"/>
      <c r="L143" s="57"/>
    </row>
    <row r="144" spans="1:12">
      <c r="A144" s="376"/>
      <c r="B144" s="380" t="s">
        <v>290</v>
      </c>
      <c r="C144" s="154"/>
      <c r="D144" s="154"/>
      <c r="E144" s="155"/>
      <c r="F144" s="174"/>
      <c r="G144" s="379"/>
    </row>
    <row r="145" spans="1:7">
      <c r="A145" s="376">
        <v>1</v>
      </c>
      <c r="B145" s="168" t="str">
        <f>ANALISA!B1455</f>
        <v>Pemasangan 1 m1 Kusen Aluminium 4" Alutama Brown</v>
      </c>
      <c r="C145" s="156"/>
      <c r="D145" s="155"/>
      <c r="E145" s="155"/>
      <c r="F145" s="174" t="s">
        <v>184</v>
      </c>
      <c r="G145" s="379"/>
    </row>
    <row r="146" spans="1:7">
      <c r="A146" s="376"/>
      <c r="B146" s="380" t="s">
        <v>292</v>
      </c>
      <c r="C146" s="154"/>
      <c r="D146" s="154"/>
      <c r="E146" s="155"/>
      <c r="F146" s="174"/>
      <c r="G146" s="379"/>
    </row>
    <row r="147" spans="1:7">
      <c r="A147" s="376">
        <v>1</v>
      </c>
      <c r="B147" s="168" t="str">
        <f>ANALISA!B1479</f>
        <v>Pemasangan 1 psg ENGSEL ST.STEEL SEL02 4X3X3 2BB US32D</v>
      </c>
      <c r="C147" s="156"/>
      <c r="D147" s="155"/>
      <c r="E147" s="155"/>
      <c r="F147" s="174" t="s">
        <v>184</v>
      </c>
      <c r="G147" s="379"/>
    </row>
    <row r="148" spans="1:7">
      <c r="A148" s="381">
        <f t="shared" ref="A148:A170" si="1">A147+1</f>
        <v>2</v>
      </c>
      <c r="B148" s="168" t="str">
        <f>ANALISA!B1497</f>
        <v>Pemasangan 1 psg LEVER HANDLE HRE.85.02 US32D</v>
      </c>
      <c r="C148" s="156"/>
      <c r="D148" s="155"/>
      <c r="E148" s="155"/>
      <c r="F148" s="174" t="s">
        <v>184</v>
      </c>
      <c r="G148" s="379"/>
    </row>
    <row r="149" spans="1:7">
      <c r="A149" s="381">
        <f t="shared" si="1"/>
        <v>3</v>
      </c>
      <c r="B149" s="899" t="str">
        <f>ANALISA!B1515</f>
        <v>Pemasangan 1 psg LEVER HANDLE HREO.85.01 US32D</v>
      </c>
      <c r="C149" s="472"/>
      <c r="D149" s="473"/>
      <c r="E149" s="473"/>
      <c r="F149" s="174" t="s">
        <v>184</v>
      </c>
      <c r="G149" s="470"/>
    </row>
    <row r="150" spans="1:7">
      <c r="A150" s="381">
        <f t="shared" si="1"/>
        <v>4</v>
      </c>
      <c r="B150" s="168" t="str">
        <f>ANALISA!B1535</f>
        <v>Pemasangan 1 bh BDN SWING K17435-40 US32D + D CYLINDER 1001-60 US14</v>
      </c>
      <c r="C150" s="156"/>
      <c r="D150" s="155"/>
      <c r="E150" s="155"/>
      <c r="F150" s="174" t="s">
        <v>184</v>
      </c>
      <c r="G150" s="379"/>
    </row>
    <row r="151" spans="1:7">
      <c r="A151" s="381">
        <f t="shared" si="1"/>
        <v>5</v>
      </c>
      <c r="B151" s="168" t="str">
        <f>ANALISA!B1554</f>
        <v>Pemasangan 1 bh BDN SWING K87736-40 US32D + WC CYLINDER K3116-61 US14</v>
      </c>
      <c r="C151" s="156"/>
      <c r="D151" s="155"/>
      <c r="E151" s="155"/>
      <c r="F151" s="174" t="s">
        <v>184</v>
      </c>
      <c r="G151" s="379"/>
    </row>
    <row r="152" spans="1:7">
      <c r="A152" s="381">
        <f t="shared" si="1"/>
        <v>6</v>
      </c>
      <c r="B152" s="899" t="str">
        <f>ANALISA!B1573</f>
        <v>Pemasangan 1 bh BDN SWING AL K87735-25 US32D + D CYLINDER 08610-65 US14</v>
      </c>
      <c r="C152" s="472"/>
      <c r="D152" s="473"/>
      <c r="E152" s="473"/>
      <c r="F152" s="174" t="s">
        <v>184</v>
      </c>
      <c r="G152" s="470"/>
    </row>
    <row r="153" spans="1:7">
      <c r="A153" s="381">
        <f t="shared" si="1"/>
        <v>7</v>
      </c>
      <c r="B153" s="919" t="str">
        <f>ANALISA!B1592</f>
        <v>Pemasangan 1 set CYLINDRICAL BAT 601 X 300 US32D</v>
      </c>
      <c r="C153" s="472"/>
      <c r="D153" s="473"/>
      <c r="E153" s="473"/>
      <c r="F153" s="174" t="s">
        <v>184</v>
      </c>
      <c r="G153" s="470"/>
    </row>
    <row r="154" spans="1:7">
      <c r="A154" s="381">
        <f t="shared" si="1"/>
        <v>8</v>
      </c>
      <c r="B154" s="168" t="str">
        <f>ANALISA!B1610</f>
        <v>Pemasangan 1 bh  DOOR STOP 75-014 US32D</v>
      </c>
      <c r="C154" s="156"/>
      <c r="D154" s="155"/>
      <c r="E154" s="155"/>
      <c r="F154" s="174" t="s">
        <v>184</v>
      </c>
      <c r="G154" s="379"/>
    </row>
    <row r="155" spans="1:7">
      <c r="A155" s="381">
        <f t="shared" si="1"/>
        <v>9</v>
      </c>
      <c r="B155" s="168" t="str">
        <f>ANALISA!B1628</f>
        <v>Pemasangan 1 bh DOOR STOP 75-017 US32D</v>
      </c>
      <c r="C155" s="156"/>
      <c r="D155" s="155"/>
      <c r="E155" s="155"/>
      <c r="F155" s="174" t="s">
        <v>184</v>
      </c>
      <c r="G155" s="379"/>
    </row>
    <row r="156" spans="1:7">
      <c r="A156" s="381">
        <f t="shared" si="1"/>
        <v>10</v>
      </c>
      <c r="B156" s="168" t="str">
        <f>ANALISA!B1646</f>
        <v>Pemasangan 1 bh DOOR CLOSER 85713 RA S</v>
      </c>
      <c r="C156" s="156"/>
      <c r="D156" s="155"/>
      <c r="E156" s="155"/>
      <c r="F156" s="174" t="s">
        <v>184</v>
      </c>
      <c r="G156" s="379"/>
    </row>
    <row r="157" spans="1:7">
      <c r="A157" s="381">
        <f t="shared" si="1"/>
        <v>11</v>
      </c>
      <c r="B157" s="168" t="str">
        <f>ANALISA!B1664</f>
        <v xml:space="preserve">Pemasangan 1 bh FLOOR HINGE FH 08323 </v>
      </c>
      <c r="C157" s="156"/>
      <c r="D157" s="155"/>
      <c r="E157" s="155"/>
      <c r="F157" s="174" t="s">
        <v>184</v>
      </c>
      <c r="G157" s="379"/>
    </row>
    <row r="158" spans="1:7">
      <c r="A158" s="381">
        <f t="shared" si="1"/>
        <v>12</v>
      </c>
      <c r="B158" s="168" t="str">
        <f>ANALISA!B1682</f>
        <v>Pemasangan 1 set BOTTOM STRAP + TOP HINGE (STRAIGHT) FOR FLOOR HINGE</v>
      </c>
      <c r="C158" s="156"/>
      <c r="D158" s="155"/>
      <c r="E158" s="155"/>
      <c r="F158" s="174" t="s">
        <v>184</v>
      </c>
      <c r="G158" s="379"/>
    </row>
    <row r="159" spans="1:7">
      <c r="A159" s="381">
        <f t="shared" si="1"/>
        <v>13</v>
      </c>
      <c r="B159" s="168" t="str">
        <f>ANALISA!B1700</f>
        <v>Pemasangan 1 psg PULL HANDLE P.45.06Fn (45cm) US32D+US32</v>
      </c>
      <c r="C159" s="156"/>
      <c r="D159" s="155"/>
      <c r="E159" s="155"/>
      <c r="F159" s="174" t="s">
        <v>184</v>
      </c>
      <c r="G159" s="379"/>
    </row>
    <row r="160" spans="1:7">
      <c r="A160" s="381">
        <f t="shared" si="1"/>
        <v>14</v>
      </c>
      <c r="B160" s="919" t="str">
        <f>ANALISA!B1718</f>
        <v>Pemasangan 1 psg GLASS D.HANDLE GHD0003 I US32</v>
      </c>
      <c r="C160" s="472"/>
      <c r="D160" s="473"/>
      <c r="E160" s="473"/>
      <c r="F160" s="174" t="s">
        <v>184</v>
      </c>
      <c r="G160" s="470"/>
    </row>
    <row r="161" spans="1:7">
      <c r="A161" s="381">
        <f t="shared" si="1"/>
        <v>15</v>
      </c>
      <c r="B161" s="168" t="str">
        <f>ANALISA!B1738</f>
        <v>Pemasangan 1 bh BDN PELOR K17438-40 US32D + D CYLINDER DC 1001-60 US14  + ESCUTCHEON E.73.01 US32D</v>
      </c>
      <c r="C161" s="156"/>
      <c r="D161" s="155"/>
      <c r="E161" s="155"/>
      <c r="F161" s="174" t="s">
        <v>184</v>
      </c>
      <c r="G161" s="379"/>
    </row>
    <row r="162" spans="1:7">
      <c r="A162" s="381">
        <f t="shared" si="1"/>
        <v>16</v>
      </c>
      <c r="B162" s="919" t="str">
        <f>ANALISA!B1758</f>
        <v xml:space="preserve">Pemasangan 1 bh BDN SLIDING K17420-40 US32D + ESCUTCHEON E.73.01 US32D + D CYLINDER 08610-65 US14 </v>
      </c>
      <c r="C162" s="472"/>
      <c r="D162" s="473"/>
      <c r="E162" s="473"/>
      <c r="F162" s="174" t="s">
        <v>184</v>
      </c>
      <c r="G162" s="470"/>
    </row>
    <row r="163" spans="1:7">
      <c r="A163" s="381">
        <f t="shared" si="1"/>
        <v>17</v>
      </c>
      <c r="B163" s="899" t="str">
        <f>ANALISA!B1778</f>
        <v xml:space="preserve">Pemasangan 1 bh GRENDEL TANAM 314 6* US32D + GRENDEL TANAM 314 12* US32D </v>
      </c>
      <c r="C163" s="472"/>
      <c r="D163" s="473"/>
      <c r="E163" s="473"/>
      <c r="F163" s="174" t="s">
        <v>184</v>
      </c>
      <c r="G163" s="470"/>
    </row>
    <row r="164" spans="1:7">
      <c r="A164" s="381">
        <f t="shared" si="1"/>
        <v>18</v>
      </c>
      <c r="B164" s="899" t="str">
        <f>ANALISA!B1797</f>
        <v xml:space="preserve">Pemasangan 1 bh DUST PROOF STRIKE 013/12 N US26 </v>
      </c>
      <c r="C164" s="472"/>
      <c r="D164" s="473"/>
      <c r="E164" s="473"/>
      <c r="F164" s="174" t="s">
        <v>184</v>
      </c>
      <c r="G164" s="470"/>
    </row>
    <row r="165" spans="1:7">
      <c r="A165" s="381">
        <f t="shared" si="1"/>
        <v>19</v>
      </c>
      <c r="B165" s="899" t="str">
        <f>ANALISA!B1815</f>
        <v>Pemasangan 1 set FIXED TOP PIN PT 2224 US32 + PATCH FITTING PT 2220 US32 + PATCH FITTING PT 2210/D US32</v>
      </c>
      <c r="C165" s="472"/>
      <c r="D165" s="473"/>
      <c r="E165" s="473"/>
      <c r="F165" s="174" t="s">
        <v>184</v>
      </c>
      <c r="G165" s="470"/>
    </row>
    <row r="166" spans="1:7">
      <c r="A166" s="381">
        <f t="shared" si="1"/>
        <v>20</v>
      </c>
      <c r="B166" s="919" t="str">
        <f>ANALISA!B1835</f>
        <v>Pemasangan 1 set PATCH LOCK T/C. US 2210 US32 + D CYLINDER 08610-65 US14</v>
      </c>
      <c r="C166" s="472"/>
      <c r="D166" s="473"/>
      <c r="E166" s="473"/>
      <c r="F166" s="174" t="s">
        <v>184</v>
      </c>
      <c r="G166" s="470"/>
    </row>
    <row r="167" spans="1:7">
      <c r="A167" s="381">
        <f t="shared" si="1"/>
        <v>21</v>
      </c>
      <c r="B167" s="168" t="str">
        <f>ANALISA!B1854</f>
        <v>Pemasangan 1 psg  CASEMENT STAY CMT45-016* Brs US32D</v>
      </c>
      <c r="C167" s="156"/>
      <c r="D167" s="155"/>
      <c r="E167" s="155"/>
      <c r="F167" s="174" t="s">
        <v>184</v>
      </c>
      <c r="G167" s="379"/>
    </row>
    <row r="168" spans="1:7">
      <c r="A168" s="381">
        <f t="shared" si="1"/>
        <v>22</v>
      </c>
      <c r="B168" s="168" t="str">
        <f>ANALISA!B1872</f>
        <v>Pemasangan 1 bh RAMBUNCIS RMB-AL090 RH OFF WHITE</v>
      </c>
      <c r="C168" s="156"/>
      <c r="D168" s="155"/>
      <c r="E168" s="155"/>
      <c r="F168" s="174" t="s">
        <v>184</v>
      </c>
      <c r="G168" s="379"/>
    </row>
    <row r="169" spans="1:7">
      <c r="A169" s="381">
        <f t="shared" si="1"/>
        <v>23</v>
      </c>
      <c r="B169" s="168" t="str">
        <f>ANALISA!B1890</f>
        <v>Pemasangan 1 set SLIDING SET P85 -2M-</v>
      </c>
      <c r="C169" s="156"/>
      <c r="D169" s="155"/>
      <c r="E169" s="155"/>
      <c r="F169" s="174" t="s">
        <v>184</v>
      </c>
      <c r="G169" s="379"/>
    </row>
    <row r="170" spans="1:7">
      <c r="A170" s="381">
        <f t="shared" si="1"/>
        <v>24</v>
      </c>
      <c r="B170" s="168" t="str">
        <f>ANALISA!B1908</f>
        <v>Pemasangan 1 bh FLUSH HANDLE FPP.75.03 US32D</v>
      </c>
      <c r="C170" s="156"/>
      <c r="D170" s="155"/>
      <c r="E170" s="155"/>
      <c r="F170" s="174" t="s">
        <v>184</v>
      </c>
      <c r="G170" s="379"/>
    </row>
    <row r="171" spans="1:7">
      <c r="A171" s="538"/>
      <c r="B171" s="471"/>
      <c r="C171" s="472"/>
      <c r="D171" s="473"/>
      <c r="E171" s="473"/>
      <c r="F171" s="536"/>
      <c r="G171" s="470"/>
    </row>
    <row r="172" spans="1:7">
      <c r="A172" s="376"/>
      <c r="B172" s="380" t="s">
        <v>293</v>
      </c>
      <c r="C172" s="154"/>
      <c r="D172" s="154"/>
      <c r="E172" s="155"/>
      <c r="F172" s="174"/>
      <c r="G172" s="379"/>
    </row>
    <row r="173" spans="1:7">
      <c r="A173" s="376">
        <v>1</v>
      </c>
      <c r="B173" s="168" t="str">
        <f>ANALISA!B1928</f>
        <v>Pemasangan 1 m² kaca tebal 6 mm</v>
      </c>
      <c r="C173" s="156"/>
      <c r="D173" s="155"/>
      <c r="E173" s="155"/>
      <c r="F173" s="174" t="s">
        <v>184</v>
      </c>
      <c r="G173" s="379"/>
    </row>
    <row r="174" spans="1:7">
      <c r="A174" s="538">
        <v>2</v>
      </c>
      <c r="B174" s="919" t="str">
        <f>ANALISA!B1947</f>
        <v>Pemasangan 1 m² kaca cermin tebal 5 mm</v>
      </c>
      <c r="C174" s="472"/>
      <c r="D174" s="473"/>
      <c r="E174" s="473"/>
      <c r="F174" s="174" t="s">
        <v>184</v>
      </c>
      <c r="G174" s="470"/>
    </row>
    <row r="175" spans="1:7">
      <c r="A175" s="376"/>
      <c r="B175" s="168"/>
      <c r="C175" s="154"/>
      <c r="D175" s="484"/>
      <c r="E175" s="484"/>
      <c r="F175" s="174"/>
      <c r="G175" s="379"/>
    </row>
    <row r="176" spans="1:7">
      <c r="A176" s="374"/>
      <c r="B176" s="380"/>
      <c r="C176" s="154"/>
      <c r="D176" s="484"/>
      <c r="E176" s="484"/>
      <c r="F176" s="174"/>
      <c r="G176" s="379"/>
    </row>
    <row r="177" spans="1:7">
      <c r="A177" s="374" t="s">
        <v>384</v>
      </c>
      <c r="B177" s="380" t="s">
        <v>247</v>
      </c>
      <c r="C177" s="154"/>
      <c r="D177" s="484"/>
      <c r="E177" s="484"/>
      <c r="F177" s="174"/>
      <c r="G177" s="379"/>
    </row>
    <row r="178" spans="1:7">
      <c r="A178" s="538">
        <v>1</v>
      </c>
      <c r="B178" s="791" t="str">
        <f>ANALISA!B1968</f>
        <v>Pemasangan 1 m2 Stiker Sandblast</v>
      </c>
      <c r="C178" s="669"/>
      <c r="D178" s="669"/>
      <c r="E178" s="669"/>
      <c r="F178" s="174" t="s">
        <v>184</v>
      </c>
      <c r="G178" s="470"/>
    </row>
    <row r="179" spans="1:7">
      <c r="A179" s="538">
        <v>2</v>
      </c>
      <c r="B179" s="791" t="str">
        <f>ANALISA!B1985</f>
        <v>Pemasangan 1 m1 List Stainless</v>
      </c>
      <c r="C179" s="669"/>
      <c r="D179" s="669"/>
      <c r="E179" s="669"/>
      <c r="F179" s="174" t="s">
        <v>184</v>
      </c>
      <c r="G179" s="470"/>
    </row>
    <row r="180" spans="1:7">
      <c r="A180" s="538">
        <v>3</v>
      </c>
      <c r="B180" s="791" t="str">
        <f>ANALISA!B2003</f>
        <v xml:space="preserve">Pemasangan 1 m² Pintu Cubicle Toilet </v>
      </c>
      <c r="C180" s="669"/>
      <c r="D180" s="669"/>
      <c r="E180" s="669"/>
      <c r="F180" s="174" t="s">
        <v>184</v>
      </c>
      <c r="G180" s="470"/>
    </row>
    <row r="181" spans="1:7">
      <c r="A181" s="538">
        <v>4</v>
      </c>
      <c r="B181" s="791" t="str">
        <f>ANALISA!B2014</f>
        <v>Pemasangan 1 m1 railing stainless 2" + railing stainless 1"</v>
      </c>
      <c r="C181" s="669"/>
      <c r="D181" s="669"/>
      <c r="E181" s="669"/>
      <c r="F181" s="174" t="s">
        <v>184</v>
      </c>
      <c r="G181" s="470"/>
    </row>
    <row r="182" spans="1:7">
      <c r="A182" s="538">
        <v>5</v>
      </c>
      <c r="B182" s="791" t="str">
        <f>ANALISA!B2033</f>
        <v>Pemasangan 1 m1 railing stainless 1"</v>
      </c>
      <c r="C182" s="669"/>
      <c r="D182" s="669"/>
      <c r="E182" s="669"/>
      <c r="F182" s="174" t="s">
        <v>184</v>
      </c>
      <c r="G182" s="470"/>
    </row>
    <row r="183" spans="1:7">
      <c r="A183" s="538">
        <v>6</v>
      </c>
      <c r="B183" s="791" t="str">
        <f>ANALISA!B2051</f>
        <v>Pemasangan 1 m1 Talang Aluminium</v>
      </c>
      <c r="C183" s="669"/>
      <c r="D183" s="669"/>
      <c r="E183" s="669"/>
      <c r="F183" s="174" t="s">
        <v>184</v>
      </c>
      <c r="G183" s="470"/>
    </row>
    <row r="184" spans="1:7">
      <c r="A184" s="538">
        <v>7</v>
      </c>
      <c r="B184" s="1407" t="str">
        <f>ANALISA!B2070</f>
        <v>Pemasangan 1 m1 Rangka Besi Hollow Galvanis 5x10 + Finishing Cat</v>
      </c>
      <c r="C184" s="669"/>
      <c r="D184" s="669"/>
      <c r="E184" s="669"/>
      <c r="F184" s="174" t="s">
        <v>184</v>
      </c>
      <c r="G184" s="470"/>
    </row>
    <row r="185" spans="1:7">
      <c r="A185" s="538">
        <v>8</v>
      </c>
      <c r="B185" s="1407" t="str">
        <f>ANALISA!B2089</f>
        <v>Pemasangan 1 m1 Rangka Besi Hollow Galvanis 50x50</v>
      </c>
      <c r="C185" s="669"/>
      <c r="D185" s="669"/>
      <c r="E185" s="669"/>
      <c r="F185" s="174" t="s">
        <v>184</v>
      </c>
      <c r="G185" s="470"/>
    </row>
    <row r="186" spans="1:7">
      <c r="A186" s="538">
        <v>9</v>
      </c>
      <c r="B186" s="1407" t="str">
        <f>ANALISA!B2108</f>
        <v>Pemasangan 1 m1 Rangka Besi Hollow Galvanis 40x60</v>
      </c>
      <c r="C186" s="669"/>
      <c r="D186" s="669"/>
      <c r="E186" s="669"/>
      <c r="F186" s="174" t="s">
        <v>184</v>
      </c>
      <c r="G186" s="470"/>
    </row>
    <row r="187" spans="1:7">
      <c r="A187" s="538">
        <v>10</v>
      </c>
      <c r="B187" s="1407" t="str">
        <f>ANALISA!B2126</f>
        <v>Pemasangan 1 m1 Pipa Galvanis 4"</v>
      </c>
      <c r="C187" s="669"/>
      <c r="D187" s="669"/>
      <c r="E187" s="669"/>
      <c r="F187" s="174" t="s">
        <v>184</v>
      </c>
      <c r="G187" s="470"/>
    </row>
    <row r="188" spans="1:7">
      <c r="A188" s="538">
        <v>11</v>
      </c>
      <c r="B188" s="1407" t="str">
        <f>ANALISA!B2144</f>
        <v>Pemasangan 1 m1 Rangka Besi Hollow Galvanis 20x20</v>
      </c>
      <c r="C188" s="669"/>
      <c r="D188" s="669"/>
      <c r="E188" s="669"/>
      <c r="F188" s="174" t="s">
        <v>184</v>
      </c>
      <c r="G188" s="470"/>
    </row>
    <row r="189" spans="1:7">
      <c r="A189" s="538">
        <v>12</v>
      </c>
      <c r="B189" s="1407" t="str">
        <f>ANALISA!B2162</f>
        <v>Pemasangan 1 m2 Plat Esser</v>
      </c>
      <c r="C189" s="669"/>
      <c r="D189" s="669"/>
      <c r="E189" s="669"/>
      <c r="F189" s="174" t="s">
        <v>184</v>
      </c>
      <c r="G189" s="470"/>
    </row>
    <row r="190" spans="1:7">
      <c r="A190" s="538">
        <v>13</v>
      </c>
      <c r="B190" s="1407" t="str">
        <f>ANALISA!B2180</f>
        <v xml:space="preserve">Pemasangan 1 m2 lapisan ijuk tebal 10 cm </v>
      </c>
      <c r="C190" s="669"/>
      <c r="D190" s="669"/>
      <c r="E190" s="669"/>
      <c r="F190" s="174" t="s">
        <v>184</v>
      </c>
      <c r="G190" s="470"/>
    </row>
    <row r="191" spans="1:7">
      <c r="A191" s="538">
        <v>14</v>
      </c>
      <c r="B191" s="1407" t="str">
        <f>ANALISA!B2195</f>
        <v>Pemasangan 1 m3 Batu Karang</v>
      </c>
      <c r="C191" s="669"/>
      <c r="D191" s="669"/>
      <c r="E191" s="669"/>
      <c r="F191" s="174" t="s">
        <v>184</v>
      </c>
      <c r="G191" s="470"/>
    </row>
    <row r="192" spans="1:7">
      <c r="A192" s="538"/>
      <c r="B192" s="1407"/>
      <c r="C192" s="669"/>
      <c r="D192" s="669"/>
      <c r="E192" s="669"/>
      <c r="F192" s="918"/>
      <c r="G192" s="470"/>
    </row>
    <row r="193" spans="1:7">
      <c r="A193" s="376"/>
      <c r="B193" s="202"/>
      <c r="C193" s="103"/>
      <c r="D193" s="103"/>
      <c r="E193" s="103"/>
      <c r="F193" s="174"/>
      <c r="G193" s="379"/>
    </row>
    <row r="194" spans="1:7" ht="16.5" thickBot="1">
      <c r="A194" s="386"/>
      <c r="B194" s="131"/>
      <c r="C194" s="115"/>
      <c r="D194" s="115"/>
      <c r="E194" s="115"/>
      <c r="F194" s="203"/>
      <c r="G194" s="387"/>
    </row>
  </sheetData>
  <mergeCells count="6">
    <mergeCell ref="A1:G1"/>
    <mergeCell ref="A2:G2"/>
    <mergeCell ref="B4:E4"/>
    <mergeCell ref="F4:G4"/>
    <mergeCell ref="B5:E5"/>
    <mergeCell ref="F5:G5"/>
  </mergeCells>
  <printOptions horizontalCentered="1"/>
  <pageMargins left="0.7" right="0.7" top="0.75" bottom="0.75" header="0.3" footer="0.3"/>
  <pageSetup paperSize="9" scale="50" fitToHeight="100" orientation="portrait" horizontalDpi="4294967293" r:id="rId1"/>
  <rowBreaks count="1" manualBreakCount="1">
    <brk id="164"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U2210"/>
  <sheetViews>
    <sheetView view="pageBreakPreview" topLeftCell="I1" zoomScaleNormal="100" zoomScaleSheetLayoutView="100" workbookViewId="0">
      <selection activeCell="R12" sqref="R12"/>
    </sheetView>
  </sheetViews>
  <sheetFormatPr defaultColWidth="9.28515625" defaultRowHeight="13.5" customHeight="1"/>
  <cols>
    <col min="1" max="1" width="5" style="73" customWidth="1"/>
    <col min="2" max="2" width="5.42578125" style="190" customWidth="1"/>
    <col min="3" max="3" width="35.28515625" style="284" customWidth="1"/>
    <col min="4" max="4" width="8.28515625" style="251" customWidth="1"/>
    <col min="5" max="5" width="10.7109375" style="251" customWidth="1"/>
    <col min="6" max="6" width="13.7109375" style="214" customWidth="1"/>
    <col min="7" max="7" width="17.28515625" style="252" customWidth="1"/>
    <col min="8" max="8" width="18" style="253" bestFit="1" customWidth="1"/>
    <col min="9" max="9" width="12.7109375" style="64" customWidth="1"/>
    <col min="10" max="10" width="19.85546875" style="74" customWidth="1"/>
    <col min="11" max="11" width="15" style="64" bestFit="1" customWidth="1"/>
    <col min="12" max="12" width="22.5703125" style="64" customWidth="1"/>
    <col min="13" max="13" width="27.7109375" style="64" customWidth="1"/>
    <col min="14" max="14" width="15" style="64" customWidth="1"/>
    <col min="15" max="15" width="14.28515625" style="64" bestFit="1" customWidth="1"/>
    <col min="16" max="16384" width="9.28515625" style="64"/>
  </cols>
  <sheetData>
    <row r="1" spans="1:12" ht="18.75" customHeight="1">
      <c r="A1" s="2447" t="s">
        <v>187</v>
      </c>
      <c r="B1" s="2447"/>
      <c r="C1" s="2447"/>
      <c r="D1" s="2447"/>
      <c r="E1" s="2447"/>
      <c r="F1" s="2447"/>
      <c r="G1" s="2447"/>
      <c r="H1" s="2447"/>
      <c r="I1" s="62"/>
      <c r="J1" s="577"/>
      <c r="K1" s="62"/>
      <c r="L1" s="62"/>
    </row>
    <row r="2" spans="1:12" ht="18.75" customHeight="1">
      <c r="A2" s="577"/>
      <c r="B2" s="577"/>
      <c r="C2" s="577"/>
      <c r="D2" s="577"/>
      <c r="E2" s="577"/>
      <c r="F2" s="578"/>
      <c r="G2" s="577"/>
      <c r="H2" s="557"/>
      <c r="I2" s="62"/>
      <c r="J2" s="557"/>
      <c r="K2" s="62"/>
      <c r="L2" s="62"/>
    </row>
    <row r="3" spans="1:12" ht="18.75" customHeight="1">
      <c r="A3" s="579" t="s">
        <v>182</v>
      </c>
      <c r="B3" s="577"/>
      <c r="C3" s="577" t="s">
        <v>294</v>
      </c>
      <c r="D3" s="577"/>
      <c r="E3" s="577"/>
      <c r="F3" s="578"/>
      <c r="G3" s="577"/>
      <c r="H3" s="557"/>
      <c r="I3" s="62"/>
      <c r="J3" s="557"/>
      <c r="K3" s="62"/>
      <c r="L3" s="62"/>
    </row>
    <row r="4" spans="1:12" ht="12.75">
      <c r="A4" s="579"/>
      <c r="B4" s="579" t="s">
        <v>340</v>
      </c>
      <c r="C4" s="577"/>
      <c r="D4" s="577"/>
      <c r="E4" s="577"/>
      <c r="F4" s="578"/>
      <c r="G4" s="577"/>
      <c r="H4" s="557"/>
      <c r="I4" s="62"/>
      <c r="J4" s="557"/>
      <c r="K4" s="62"/>
      <c r="L4" s="62"/>
    </row>
    <row r="5" spans="1:12" ht="18.75" customHeight="1">
      <c r="A5" s="579"/>
      <c r="B5" s="579" t="s">
        <v>341</v>
      </c>
      <c r="C5" s="577"/>
      <c r="D5" s="577"/>
      <c r="E5" s="577"/>
      <c r="F5" s="578"/>
      <c r="G5" s="577"/>
      <c r="H5" s="557"/>
      <c r="I5" s="62"/>
      <c r="K5" s="62"/>
      <c r="L5" s="62"/>
    </row>
    <row r="6" spans="1:12" ht="13.5" customHeight="1">
      <c r="A6" s="84"/>
      <c r="B6" s="183" t="s">
        <v>346</v>
      </c>
      <c r="C6" s="242"/>
      <c r="D6" s="243"/>
      <c r="E6" s="243"/>
      <c r="F6" s="207"/>
      <c r="G6" s="244"/>
      <c r="H6" s="245"/>
      <c r="K6" s="59"/>
      <c r="L6" s="59"/>
    </row>
    <row r="7" spans="1:12" s="65" customFormat="1" ht="27" customHeight="1">
      <c r="A7" s="93"/>
      <c r="B7" s="71" t="s">
        <v>45</v>
      </c>
      <c r="C7" s="167" t="s">
        <v>80</v>
      </c>
      <c r="D7" s="71" t="s">
        <v>81</v>
      </c>
      <c r="E7" s="71" t="s">
        <v>46</v>
      </c>
      <c r="F7" s="72" t="s">
        <v>47</v>
      </c>
      <c r="G7" s="551" t="s">
        <v>188</v>
      </c>
      <c r="H7" s="61" t="s">
        <v>82</v>
      </c>
      <c r="J7" s="160"/>
      <c r="K7" s="67"/>
    </row>
    <row r="8" spans="1:12" ht="13.5" customHeight="1">
      <c r="B8" s="72" t="s">
        <v>4</v>
      </c>
      <c r="C8" s="246" t="s">
        <v>84</v>
      </c>
      <c r="D8" s="72" t="s">
        <v>44</v>
      </c>
      <c r="E8" s="72" t="s">
        <v>44</v>
      </c>
      <c r="F8" s="208" t="s">
        <v>44</v>
      </c>
      <c r="G8" s="247"/>
      <c r="H8" s="248" t="s">
        <v>44</v>
      </c>
    </row>
    <row r="9" spans="1:12" ht="13.5" customHeight="1">
      <c r="B9" s="72" t="s">
        <v>44</v>
      </c>
      <c r="C9" s="246" t="s">
        <v>50</v>
      </c>
      <c r="D9" s="182" t="s">
        <v>86</v>
      </c>
      <c r="E9" s="72" t="s">
        <v>48</v>
      </c>
      <c r="F9" s="209">
        <v>0.25</v>
      </c>
      <c r="G9" s="247">
        <f>'UPAH PU'!$G$7</f>
        <v>0</v>
      </c>
      <c r="H9" s="248">
        <f>F9*G9</f>
        <v>0</v>
      </c>
      <c r="K9" s="66"/>
    </row>
    <row r="10" spans="1:12" ht="13.5" customHeight="1">
      <c r="B10" s="72" t="s">
        <v>44</v>
      </c>
      <c r="C10" s="246" t="s">
        <v>192</v>
      </c>
      <c r="D10" s="182" t="s">
        <v>87</v>
      </c>
      <c r="E10" s="72" t="s">
        <v>48</v>
      </c>
      <c r="F10" s="209">
        <v>0.125</v>
      </c>
      <c r="G10" s="247">
        <f>'UPAH PU'!$G$9</f>
        <v>0</v>
      </c>
      <c r="H10" s="248">
        <f>F10*G10</f>
        <v>0</v>
      </c>
      <c r="K10" s="66"/>
    </row>
    <row r="11" spans="1:12" ht="13.5" customHeight="1">
      <c r="B11" s="72" t="s">
        <v>44</v>
      </c>
      <c r="C11" s="246" t="s">
        <v>268</v>
      </c>
      <c r="D11" s="182" t="s">
        <v>87</v>
      </c>
      <c r="E11" s="72" t="s">
        <v>48</v>
      </c>
      <c r="F11" s="209">
        <v>0.125</v>
      </c>
      <c r="G11" s="247">
        <f>'UPAH PU'!$G$8</f>
        <v>0</v>
      </c>
      <c r="H11" s="248">
        <f>F11*G11</f>
        <v>0</v>
      </c>
      <c r="K11" s="66"/>
    </row>
    <row r="12" spans="1:12" ht="13.5" customHeight="1">
      <c r="B12" s="72" t="s">
        <v>44</v>
      </c>
      <c r="C12" s="246" t="s">
        <v>177</v>
      </c>
      <c r="D12" s="182" t="s">
        <v>89</v>
      </c>
      <c r="E12" s="72" t="s">
        <v>48</v>
      </c>
      <c r="F12" s="209">
        <v>2.5000000000000001E-2</v>
      </c>
      <c r="G12" s="247">
        <f>'UPAH PU'!$G$18</f>
        <v>0</v>
      </c>
      <c r="H12" s="248">
        <f>F12*G12</f>
        <v>0</v>
      </c>
      <c r="K12" s="66"/>
    </row>
    <row r="13" spans="1:12" ht="13.5" customHeight="1">
      <c r="B13" s="72" t="s">
        <v>44</v>
      </c>
      <c r="C13" s="246" t="s">
        <v>41</v>
      </c>
      <c r="D13" s="182" t="s">
        <v>91</v>
      </c>
      <c r="E13" s="72" t="s">
        <v>48</v>
      </c>
      <c r="F13" s="209">
        <v>8.0000000000000002E-3</v>
      </c>
      <c r="G13" s="247">
        <f>'UPAH PU'!$G$20</f>
        <v>0</v>
      </c>
      <c r="H13" s="248">
        <f>F13*G13</f>
        <v>0</v>
      </c>
      <c r="K13" s="66"/>
    </row>
    <row r="14" spans="1:12" ht="13.5" customHeight="1">
      <c r="B14" s="72" t="s">
        <v>44</v>
      </c>
      <c r="C14" s="249" t="s">
        <v>44</v>
      </c>
      <c r="D14" s="72" t="s">
        <v>44</v>
      </c>
      <c r="E14" s="72" t="s">
        <v>44</v>
      </c>
      <c r="F14" s="210" t="s">
        <v>381</v>
      </c>
      <c r="G14" s="247"/>
      <c r="H14" s="248">
        <f>SUM(H9:H13)</f>
        <v>0</v>
      </c>
      <c r="K14" s="66"/>
    </row>
    <row r="15" spans="1:12" ht="13.5" customHeight="1">
      <c r="B15" s="72" t="s">
        <v>5</v>
      </c>
      <c r="C15" s="246" t="s">
        <v>94</v>
      </c>
      <c r="D15" s="72"/>
      <c r="E15" s="72" t="s">
        <v>44</v>
      </c>
      <c r="F15" s="208" t="s">
        <v>44</v>
      </c>
      <c r="G15" s="247"/>
      <c r="H15" s="248" t="s">
        <v>44</v>
      </c>
      <c r="K15" s="66"/>
    </row>
    <row r="16" spans="1:12" ht="13.5" customHeight="1">
      <c r="B16" s="72" t="s">
        <v>44</v>
      </c>
      <c r="C16" s="246" t="s">
        <v>417</v>
      </c>
      <c r="D16" s="72"/>
      <c r="E16" s="72" t="s">
        <v>37</v>
      </c>
      <c r="F16" s="211">
        <v>3.1E-2</v>
      </c>
      <c r="G16" s="247">
        <f>'JUSTIFIKASI BAHAN'!$E$33</f>
        <v>0</v>
      </c>
      <c r="H16" s="248">
        <f t="shared" ref="H16:H22" si="0">F16*G16</f>
        <v>0</v>
      </c>
      <c r="K16" s="66"/>
    </row>
    <row r="17" spans="1:12" ht="13.5" customHeight="1">
      <c r="B17" s="72" t="s">
        <v>44</v>
      </c>
      <c r="C17" s="246" t="s">
        <v>342</v>
      </c>
      <c r="D17" s="72"/>
      <c r="E17" s="72" t="s">
        <v>338</v>
      </c>
      <c r="F17" s="211">
        <v>1.3125</v>
      </c>
      <c r="G17" s="247">
        <f>'JUSTIFIKASI BAHAN'!E45</f>
        <v>0</v>
      </c>
      <c r="H17" s="248">
        <f t="shared" si="0"/>
        <v>0</v>
      </c>
      <c r="K17" s="66"/>
    </row>
    <row r="18" spans="1:12" ht="13.5" customHeight="1">
      <c r="B18" s="72" t="s">
        <v>44</v>
      </c>
      <c r="C18" s="246" t="s">
        <v>440</v>
      </c>
      <c r="D18" s="72"/>
      <c r="E18" s="182" t="s">
        <v>30</v>
      </c>
      <c r="F18" s="212">
        <v>0.42709999999999998</v>
      </c>
      <c r="G18" s="247">
        <f>'JUSTIFIKASI BAHAN'!$E$64</f>
        <v>0</v>
      </c>
      <c r="H18" s="248">
        <f>F18*G18</f>
        <v>0</v>
      </c>
      <c r="K18" s="66"/>
    </row>
    <row r="19" spans="1:12" ht="13.5" customHeight="1">
      <c r="B19" s="72" t="s">
        <v>44</v>
      </c>
      <c r="C19" s="246" t="s">
        <v>437</v>
      </c>
      <c r="D19" s="72"/>
      <c r="E19" s="182" t="s">
        <v>30</v>
      </c>
      <c r="F19" s="212">
        <v>26.405999999999999</v>
      </c>
      <c r="G19" s="247">
        <f>'JUSTIFIKASI BAHAN'!$E$21</f>
        <v>0</v>
      </c>
      <c r="H19" s="248">
        <f t="shared" si="0"/>
        <v>0</v>
      </c>
      <c r="K19" s="66"/>
    </row>
    <row r="20" spans="1:12" ht="13.5" customHeight="1">
      <c r="B20" s="72" t="s">
        <v>44</v>
      </c>
      <c r="C20" s="246" t="s">
        <v>343</v>
      </c>
      <c r="D20" s="72"/>
      <c r="E20" s="182" t="s">
        <v>30</v>
      </c>
      <c r="F20" s="212">
        <v>61.56</v>
      </c>
      <c r="G20" s="247">
        <f>'JUSTIFIKASI BAHAN'!$E$16/1400</f>
        <v>0</v>
      </c>
      <c r="H20" s="248">
        <f t="shared" si="0"/>
        <v>0</v>
      </c>
      <c r="K20" s="66"/>
    </row>
    <row r="21" spans="1:12" ht="13.5" customHeight="1">
      <c r="B21" s="72"/>
      <c r="C21" s="246" t="s">
        <v>344</v>
      </c>
      <c r="D21" s="72"/>
      <c r="E21" s="182" t="s">
        <v>30</v>
      </c>
      <c r="F21" s="212">
        <v>83.349000000000004</v>
      </c>
      <c r="G21" s="247">
        <f>'JUSTIFIKASI BAHAN'!E14/1350</f>
        <v>0</v>
      </c>
      <c r="H21" s="248">
        <f t="shared" si="0"/>
        <v>0</v>
      </c>
      <c r="K21" s="66"/>
    </row>
    <row r="22" spans="1:12" ht="13.5" customHeight="1">
      <c r="B22" s="72"/>
      <c r="C22" s="246" t="s">
        <v>330</v>
      </c>
      <c r="D22" s="72"/>
      <c r="E22" s="182" t="s">
        <v>43</v>
      </c>
      <c r="F22" s="212">
        <v>17.414999999999999</v>
      </c>
      <c r="G22" s="247">
        <f>'JUSTIFIKASI BAHAN'!E77</f>
        <v>0</v>
      </c>
      <c r="H22" s="248">
        <f t="shared" si="0"/>
        <v>0</v>
      </c>
      <c r="K22" s="66"/>
    </row>
    <row r="23" spans="1:12" ht="13.5" customHeight="1">
      <c r="B23" s="72" t="s">
        <v>44</v>
      </c>
      <c r="C23" s="249" t="s">
        <v>44</v>
      </c>
      <c r="D23" s="72"/>
      <c r="E23" s="72" t="s">
        <v>44</v>
      </c>
      <c r="F23" s="210" t="s">
        <v>382</v>
      </c>
      <c r="G23" s="247"/>
      <c r="H23" s="248">
        <f>SUM(H16:H22)</f>
        <v>0</v>
      </c>
      <c r="K23" s="66"/>
    </row>
    <row r="24" spans="1:12" ht="13.5" customHeight="1">
      <c r="B24" s="72" t="s">
        <v>113</v>
      </c>
      <c r="C24" s="246" t="s">
        <v>97</v>
      </c>
      <c r="D24" s="72"/>
      <c r="E24" s="72" t="s">
        <v>44</v>
      </c>
      <c r="F24" s="208" t="s">
        <v>44</v>
      </c>
      <c r="G24" s="247"/>
      <c r="H24" s="248" t="s">
        <v>44</v>
      </c>
      <c r="K24" s="66"/>
    </row>
    <row r="25" spans="1:12" ht="13.5" customHeight="1">
      <c r="B25" s="72" t="s">
        <v>44</v>
      </c>
      <c r="C25" s="249" t="s">
        <v>44</v>
      </c>
      <c r="D25" s="72"/>
      <c r="E25" s="72" t="s">
        <v>44</v>
      </c>
      <c r="F25" s="210" t="s">
        <v>380</v>
      </c>
      <c r="G25" s="247"/>
      <c r="H25" s="248" t="s">
        <v>44</v>
      </c>
      <c r="K25" s="66"/>
    </row>
    <row r="26" spans="1:12" ht="13.5" customHeight="1">
      <c r="B26" s="72" t="s">
        <v>119</v>
      </c>
      <c r="C26" s="246" t="s">
        <v>100</v>
      </c>
      <c r="D26" s="72"/>
      <c r="E26" s="72"/>
      <c r="F26" s="208"/>
      <c r="G26" s="247"/>
      <c r="H26" s="248">
        <f>H14+H23</f>
        <v>0</v>
      </c>
      <c r="J26" s="74" t="e">
        <f>SUM(#REF!)+#REF!</f>
        <v>#REF!</v>
      </c>
      <c r="K26" s="66" t="e">
        <f>IF(J26=H26,"OK","NOT OK")</f>
        <v>#REF!</v>
      </c>
    </row>
    <row r="27" spans="1:12" ht="13.5" customHeight="1">
      <c r="B27" s="72" t="s">
        <v>121</v>
      </c>
      <c r="C27" s="246" t="s">
        <v>102</v>
      </c>
      <c r="D27" s="182"/>
      <c r="E27" s="72"/>
      <c r="F27" s="1449" t="s">
        <v>1256</v>
      </c>
      <c r="G27" s="247"/>
      <c r="H27" s="248" t="e">
        <f>#REF!*H26</f>
        <v>#REF!</v>
      </c>
      <c r="K27" s="66"/>
    </row>
    <row r="28" spans="1:12" ht="13.5" customHeight="1">
      <c r="B28" s="72" t="s">
        <v>122</v>
      </c>
      <c r="C28" s="246" t="s">
        <v>104</v>
      </c>
      <c r="D28" s="72"/>
      <c r="E28" s="72"/>
      <c r="F28" s="208"/>
      <c r="G28" s="247"/>
      <c r="H28" s="248" t="e">
        <f>SUM(H26:H27)</f>
        <v>#REF!</v>
      </c>
      <c r="K28" s="66"/>
    </row>
    <row r="29" spans="1:12" ht="13.5" customHeight="1">
      <c r="B29" s="184"/>
      <c r="C29" s="250"/>
    </row>
    <row r="30" spans="1:12" ht="18.75" customHeight="1">
      <c r="A30" s="579"/>
      <c r="B30" s="579" t="s">
        <v>295</v>
      </c>
      <c r="C30" s="577"/>
      <c r="D30" s="577"/>
      <c r="E30" s="577"/>
      <c r="F30" s="578"/>
      <c r="G30" s="577"/>
      <c r="I30" s="62"/>
      <c r="K30" s="62"/>
      <c r="L30" s="62"/>
    </row>
    <row r="31" spans="1:12" ht="13.5" customHeight="1">
      <c r="A31" s="84"/>
      <c r="B31" s="183" t="s">
        <v>469</v>
      </c>
      <c r="C31" s="242"/>
      <c r="D31" s="243"/>
      <c r="E31" s="243"/>
      <c r="F31" s="207"/>
      <c r="G31" s="244"/>
      <c r="H31" s="245"/>
      <c r="K31" s="59"/>
      <c r="L31" s="59"/>
    </row>
    <row r="32" spans="1:12" s="65" customFormat="1" ht="27" customHeight="1">
      <c r="A32" s="93"/>
      <c r="B32" s="71" t="s">
        <v>45</v>
      </c>
      <c r="C32" s="167" t="s">
        <v>80</v>
      </c>
      <c r="D32" s="71" t="s">
        <v>81</v>
      </c>
      <c r="E32" s="71" t="s">
        <v>46</v>
      </c>
      <c r="F32" s="72" t="s">
        <v>47</v>
      </c>
      <c r="G32" s="551" t="s">
        <v>188</v>
      </c>
      <c r="H32" s="61" t="s">
        <v>82</v>
      </c>
      <c r="J32" s="160"/>
      <c r="K32" s="67"/>
    </row>
    <row r="33" spans="2:11" ht="13.5" customHeight="1">
      <c r="B33" s="72" t="s">
        <v>4</v>
      </c>
      <c r="C33" s="246" t="s">
        <v>84</v>
      </c>
      <c r="D33" s="72" t="s">
        <v>44</v>
      </c>
      <c r="E33" s="72" t="s">
        <v>44</v>
      </c>
      <c r="F33" s="208" t="s">
        <v>44</v>
      </c>
      <c r="G33" s="247"/>
      <c r="H33" s="248" t="s">
        <v>44</v>
      </c>
    </row>
    <row r="34" spans="2:11" ht="13.5" customHeight="1">
      <c r="B34" s="72" t="s">
        <v>44</v>
      </c>
      <c r="C34" s="246" t="s">
        <v>50</v>
      </c>
      <c r="D34" s="182" t="s">
        <v>86</v>
      </c>
      <c r="E34" s="72" t="s">
        <v>48</v>
      </c>
      <c r="F34" s="215">
        <v>0.75</v>
      </c>
      <c r="G34" s="247">
        <f>'UPAH PU'!$G$7</f>
        <v>0</v>
      </c>
      <c r="H34" s="248">
        <f>F34*G34</f>
        <v>0</v>
      </c>
      <c r="K34" s="66"/>
    </row>
    <row r="35" spans="2:11" ht="13.5" customHeight="1">
      <c r="B35" s="72" t="s">
        <v>44</v>
      </c>
      <c r="C35" s="246" t="s">
        <v>192</v>
      </c>
      <c r="D35" s="182" t="s">
        <v>87</v>
      </c>
      <c r="E35" s="72" t="s">
        <v>48</v>
      </c>
      <c r="F35" s="215">
        <v>0.75</v>
      </c>
      <c r="G35" s="247">
        <f>'UPAH PU'!$G$9</f>
        <v>0</v>
      </c>
      <c r="H35" s="248">
        <f>F35*G35</f>
        <v>0</v>
      </c>
      <c r="K35" s="66"/>
    </row>
    <row r="36" spans="2:11" ht="13.5" customHeight="1">
      <c r="B36" s="72" t="s">
        <v>44</v>
      </c>
      <c r="C36" s="246" t="s">
        <v>177</v>
      </c>
      <c r="D36" s="182" t="s">
        <v>89</v>
      </c>
      <c r="E36" s="72" t="s">
        <v>48</v>
      </c>
      <c r="F36" s="215">
        <v>0.1</v>
      </c>
      <c r="G36" s="247">
        <f>'UPAH PU'!$G$18</f>
        <v>0</v>
      </c>
      <c r="H36" s="248">
        <f>F36*G36</f>
        <v>0</v>
      </c>
      <c r="K36" s="66"/>
    </row>
    <row r="37" spans="2:11" ht="13.5" customHeight="1">
      <c r="B37" s="72" t="s">
        <v>44</v>
      </c>
      <c r="C37" s="246" t="s">
        <v>41</v>
      </c>
      <c r="D37" s="182" t="s">
        <v>91</v>
      </c>
      <c r="E37" s="72" t="s">
        <v>48</v>
      </c>
      <c r="F37" s="215">
        <v>7.4999999999999997E-2</v>
      </c>
      <c r="G37" s="247">
        <f>'UPAH PU'!$G$20</f>
        <v>0</v>
      </c>
      <c r="H37" s="248">
        <f>F37*G37</f>
        <v>0</v>
      </c>
      <c r="K37" s="66"/>
    </row>
    <row r="38" spans="2:11" ht="13.5" customHeight="1">
      <c r="B38" s="72" t="s">
        <v>44</v>
      </c>
      <c r="C38" s="249" t="s">
        <v>44</v>
      </c>
      <c r="D38" s="72" t="s">
        <v>44</v>
      </c>
      <c r="E38" s="72" t="s">
        <v>44</v>
      </c>
      <c r="F38" s="215" t="s">
        <v>381</v>
      </c>
      <c r="G38" s="247"/>
      <c r="H38" s="248">
        <f>SUM(H34:H37)</f>
        <v>0</v>
      </c>
      <c r="K38" s="66"/>
    </row>
    <row r="39" spans="2:11" ht="13.5" customHeight="1">
      <c r="B39" s="72" t="s">
        <v>5</v>
      </c>
      <c r="C39" s="246" t="s">
        <v>94</v>
      </c>
      <c r="D39" s="72"/>
      <c r="E39" s="72" t="s">
        <v>44</v>
      </c>
      <c r="F39" s="216" t="s">
        <v>44</v>
      </c>
      <c r="G39" s="247"/>
      <c r="H39" s="248" t="s">
        <v>44</v>
      </c>
      <c r="K39" s="66"/>
    </row>
    <row r="40" spans="2:11" ht="13.5" customHeight="1">
      <c r="B40" s="72" t="s">
        <v>44</v>
      </c>
      <c r="C40" s="246" t="s">
        <v>467</v>
      </c>
      <c r="D40" s="72"/>
      <c r="E40" s="72" t="s">
        <v>31</v>
      </c>
      <c r="F40" s="216">
        <v>0.18</v>
      </c>
      <c r="G40" s="247">
        <f>'JUSTIFIKASI BAHAN'!$E$74</f>
        <v>0</v>
      </c>
      <c r="H40" s="248">
        <f t="shared" ref="H40:H45" si="1">F40*G40</f>
        <v>0</v>
      </c>
      <c r="K40" s="66"/>
    </row>
    <row r="41" spans="2:11" ht="13.5" customHeight="1">
      <c r="B41" s="72" t="s">
        <v>44</v>
      </c>
      <c r="C41" s="246" t="s">
        <v>468</v>
      </c>
      <c r="D41" s="72"/>
      <c r="E41" s="72" t="s">
        <v>37</v>
      </c>
      <c r="F41" s="216">
        <v>2.1000000000000001E-2</v>
      </c>
      <c r="G41" s="247">
        <f>'JUSTIFIKASI BAHAN'!$E$29</f>
        <v>0</v>
      </c>
      <c r="H41" s="248">
        <f t="shared" si="1"/>
        <v>0</v>
      </c>
      <c r="K41" s="66"/>
    </row>
    <row r="42" spans="2:11" ht="13.5" customHeight="1">
      <c r="B42" s="72" t="s">
        <v>44</v>
      </c>
      <c r="C42" s="246" t="s">
        <v>445</v>
      </c>
      <c r="D42" s="72"/>
      <c r="E42" s="182" t="s">
        <v>30</v>
      </c>
      <c r="F42" s="215">
        <v>0.1</v>
      </c>
      <c r="G42" s="247">
        <f>'JUSTIFIKASI BAHAN'!$E$46</f>
        <v>0</v>
      </c>
      <c r="H42" s="248">
        <f t="shared" si="1"/>
        <v>0</v>
      </c>
      <c r="K42" s="66"/>
    </row>
    <row r="43" spans="2:11" ht="13.5" customHeight="1">
      <c r="B43" s="488"/>
      <c r="C43" s="487" t="s">
        <v>444</v>
      </c>
      <c r="D43" s="488"/>
      <c r="E43" s="495" t="s">
        <v>3</v>
      </c>
      <c r="F43" s="539">
        <v>0.48</v>
      </c>
      <c r="G43" s="491">
        <f>'JUSTIFIKASI BAHAN'!$E$84</f>
        <v>0</v>
      </c>
      <c r="H43" s="248">
        <f t="shared" si="1"/>
        <v>0</v>
      </c>
      <c r="K43" s="66"/>
    </row>
    <row r="44" spans="2:11" ht="13.5" customHeight="1">
      <c r="B44" s="72" t="s">
        <v>44</v>
      </c>
      <c r="C44" s="246" t="s">
        <v>470</v>
      </c>
      <c r="D44" s="72"/>
      <c r="E44" s="182" t="s">
        <v>30</v>
      </c>
      <c r="F44" s="215">
        <v>1.25</v>
      </c>
      <c r="G44" s="247">
        <f>'JUSTIFIKASI BAHAN'!E64</f>
        <v>0</v>
      </c>
      <c r="H44" s="248">
        <f t="shared" si="1"/>
        <v>0</v>
      </c>
      <c r="K44" s="66"/>
    </row>
    <row r="45" spans="2:11" ht="13.5" customHeight="1">
      <c r="B45" s="72" t="s">
        <v>44</v>
      </c>
      <c r="C45" s="246" t="s">
        <v>407</v>
      </c>
      <c r="D45" s="72"/>
      <c r="E45" s="182" t="s">
        <v>30</v>
      </c>
      <c r="F45" s="215">
        <v>1.5</v>
      </c>
      <c r="G45" s="247">
        <f>'JUSTIFIKASI BAHAN'!E83</f>
        <v>0</v>
      </c>
      <c r="H45" s="248">
        <f t="shared" si="1"/>
        <v>0</v>
      </c>
      <c r="K45" s="66"/>
    </row>
    <row r="46" spans="2:11" ht="13.5" customHeight="1">
      <c r="B46" s="72" t="s">
        <v>44</v>
      </c>
      <c r="C46" s="249" t="s">
        <v>44</v>
      </c>
      <c r="D46" s="72"/>
      <c r="E46" s="72" t="s">
        <v>44</v>
      </c>
      <c r="F46" s="210" t="s">
        <v>382</v>
      </c>
      <c r="G46" s="247"/>
      <c r="H46" s="248">
        <f>SUM(H40:H45)</f>
        <v>0</v>
      </c>
      <c r="K46" s="66"/>
    </row>
    <row r="47" spans="2:11" ht="13.5" customHeight="1">
      <c r="B47" s="72" t="s">
        <v>113</v>
      </c>
      <c r="C47" s="246" t="s">
        <v>97</v>
      </c>
      <c r="D47" s="72"/>
      <c r="E47" s="72" t="s">
        <v>44</v>
      </c>
      <c r="F47" s="208" t="s">
        <v>44</v>
      </c>
      <c r="G47" s="247"/>
      <c r="H47" s="248" t="s">
        <v>44</v>
      </c>
      <c r="K47" s="66"/>
    </row>
    <row r="48" spans="2:11" ht="13.5" customHeight="1">
      <c r="B48" s="72" t="s">
        <v>44</v>
      </c>
      <c r="C48" s="249" t="s">
        <v>44</v>
      </c>
      <c r="D48" s="72"/>
      <c r="E48" s="72" t="s">
        <v>44</v>
      </c>
      <c r="F48" s="210" t="s">
        <v>380</v>
      </c>
      <c r="G48" s="247"/>
      <c r="H48" s="248" t="s">
        <v>44</v>
      </c>
      <c r="K48" s="66"/>
    </row>
    <row r="49" spans="1:12" ht="13.5" customHeight="1">
      <c r="B49" s="72" t="s">
        <v>119</v>
      </c>
      <c r="C49" s="246" t="s">
        <v>100</v>
      </c>
      <c r="D49" s="72"/>
      <c r="E49" s="72"/>
      <c r="F49" s="208"/>
      <c r="G49" s="247"/>
      <c r="H49" s="248">
        <f>H38+H46</f>
        <v>0</v>
      </c>
      <c r="J49" s="74" t="e">
        <f>SUM(#REF!)+#REF!</f>
        <v>#REF!</v>
      </c>
      <c r="K49" s="66" t="e">
        <f>IF(J49=H49,"OK","NOT OK")</f>
        <v>#REF!</v>
      </c>
    </row>
    <row r="50" spans="1:12" ht="13.5" customHeight="1">
      <c r="B50" s="72" t="s">
        <v>121</v>
      </c>
      <c r="C50" s="246" t="s">
        <v>102</v>
      </c>
      <c r="D50" s="182"/>
      <c r="E50" s="72"/>
      <c r="F50" s="1449" t="s">
        <v>1256</v>
      </c>
      <c r="G50" s="247"/>
      <c r="H50" s="248" t="e">
        <f>#REF!*H49</f>
        <v>#REF!</v>
      </c>
      <c r="K50" s="66"/>
    </row>
    <row r="51" spans="1:12" ht="13.5" customHeight="1">
      <c r="B51" s="72" t="s">
        <v>122</v>
      </c>
      <c r="C51" s="246" t="s">
        <v>104</v>
      </c>
      <c r="D51" s="72"/>
      <c r="E51" s="72"/>
      <c r="F51" s="208"/>
      <c r="G51" s="247"/>
      <c r="H51" s="248" t="e">
        <f>SUM(H49:H50)</f>
        <v>#REF!</v>
      </c>
      <c r="K51" s="66"/>
    </row>
    <row r="52" spans="1:12" ht="13.5" customHeight="1">
      <c r="B52" s="184"/>
      <c r="C52" s="250"/>
    </row>
    <row r="53" spans="1:12" ht="13.5" customHeight="1">
      <c r="B53" s="63" t="s">
        <v>296</v>
      </c>
      <c r="C53" s="250"/>
    </row>
    <row r="54" spans="1:12" ht="13.5" customHeight="1">
      <c r="A54" s="84"/>
      <c r="B54" s="183" t="s">
        <v>393</v>
      </c>
      <c r="C54" s="242"/>
      <c r="D54" s="243"/>
      <c r="E54" s="243"/>
      <c r="F54" s="207"/>
      <c r="G54" s="244"/>
      <c r="H54" s="245"/>
      <c r="K54" s="59"/>
      <c r="L54" s="59"/>
    </row>
    <row r="55" spans="1:12" s="65" customFormat="1" ht="27" customHeight="1">
      <c r="A55" s="93"/>
      <c r="B55" s="492" t="s">
        <v>45</v>
      </c>
      <c r="C55" s="493" t="s">
        <v>80</v>
      </c>
      <c r="D55" s="492" t="s">
        <v>81</v>
      </c>
      <c r="E55" s="492" t="s">
        <v>46</v>
      </c>
      <c r="F55" s="488" t="s">
        <v>47</v>
      </c>
      <c r="G55" s="580" t="s">
        <v>188</v>
      </c>
      <c r="H55" s="494" t="s">
        <v>82</v>
      </c>
      <c r="J55" s="160"/>
      <c r="K55" s="67"/>
    </row>
    <row r="56" spans="1:12" ht="13.5" customHeight="1">
      <c r="B56" s="488" t="s">
        <v>4</v>
      </c>
      <c r="C56" s="487" t="s">
        <v>84</v>
      </c>
      <c r="D56" s="488" t="s">
        <v>44</v>
      </c>
      <c r="E56" s="488" t="s">
        <v>44</v>
      </c>
      <c r="F56" s="489" t="s">
        <v>44</v>
      </c>
      <c r="G56" s="491"/>
      <c r="H56" s="490" t="s">
        <v>44</v>
      </c>
    </row>
    <row r="57" spans="1:12" ht="13.5" customHeight="1">
      <c r="B57" s="488" t="s">
        <v>44</v>
      </c>
      <c r="C57" s="487" t="s">
        <v>50</v>
      </c>
      <c r="D57" s="495" t="s">
        <v>86</v>
      </c>
      <c r="E57" s="488" t="s">
        <v>48</v>
      </c>
      <c r="F57" s="496">
        <v>1.2E-2</v>
      </c>
      <c r="G57" s="491">
        <f>'UPAH PU'!$G$7</f>
        <v>0</v>
      </c>
      <c r="H57" s="490">
        <f>F57*G57</f>
        <v>0</v>
      </c>
      <c r="K57" s="66"/>
    </row>
    <row r="58" spans="1:12" ht="13.5" customHeight="1">
      <c r="B58" s="488" t="s">
        <v>44</v>
      </c>
      <c r="C58" s="487" t="s">
        <v>192</v>
      </c>
      <c r="D58" s="495" t="s">
        <v>87</v>
      </c>
      <c r="E58" s="488" t="s">
        <v>48</v>
      </c>
      <c r="F58" s="496">
        <v>6.0000000000000001E-3</v>
      </c>
      <c r="G58" s="247">
        <f>'UPAH PU'!$G$9</f>
        <v>0</v>
      </c>
      <c r="H58" s="490">
        <f>F58*G58</f>
        <v>0</v>
      </c>
      <c r="K58" s="66"/>
    </row>
    <row r="59" spans="1:12" ht="13.5" customHeight="1">
      <c r="B59" s="488" t="s">
        <v>44</v>
      </c>
      <c r="C59" s="487" t="s">
        <v>177</v>
      </c>
      <c r="D59" s="495" t="s">
        <v>89</v>
      </c>
      <c r="E59" s="488" t="s">
        <v>48</v>
      </c>
      <c r="F59" s="496">
        <v>5.9999999999999995E-4</v>
      </c>
      <c r="G59" s="491">
        <f>'UPAH PU'!$G$18</f>
        <v>0</v>
      </c>
      <c r="H59" s="490">
        <f>F59*G59</f>
        <v>0</v>
      </c>
      <c r="K59" s="66"/>
    </row>
    <row r="60" spans="1:12" ht="13.5" customHeight="1">
      <c r="B60" s="488" t="s">
        <v>44</v>
      </c>
      <c r="C60" s="487" t="s">
        <v>41</v>
      </c>
      <c r="D60" s="495" t="s">
        <v>91</v>
      </c>
      <c r="E60" s="488" t="s">
        <v>48</v>
      </c>
      <c r="F60" s="496">
        <v>1.1999999999999999E-3</v>
      </c>
      <c r="G60" s="491">
        <f>'UPAH PU'!$G$20</f>
        <v>0</v>
      </c>
      <c r="H60" s="490">
        <f>F60*G60</f>
        <v>0</v>
      </c>
      <c r="K60" s="66"/>
    </row>
    <row r="61" spans="1:12" ht="13.5" customHeight="1">
      <c r="B61" s="488" t="s">
        <v>44</v>
      </c>
      <c r="C61" s="497" t="s">
        <v>44</v>
      </c>
      <c r="D61" s="488" t="s">
        <v>44</v>
      </c>
      <c r="E61" s="488" t="s">
        <v>44</v>
      </c>
      <c r="F61" s="496" t="s">
        <v>381</v>
      </c>
      <c r="G61" s="491"/>
      <c r="H61" s="490">
        <f>SUM(H57:H60)</f>
        <v>0</v>
      </c>
      <c r="K61" s="66"/>
    </row>
    <row r="62" spans="1:12" ht="13.5" customHeight="1">
      <c r="B62" s="488" t="s">
        <v>5</v>
      </c>
      <c r="C62" s="487" t="s">
        <v>94</v>
      </c>
      <c r="D62" s="488"/>
      <c r="E62" s="488" t="s">
        <v>44</v>
      </c>
      <c r="F62" s="489" t="s">
        <v>44</v>
      </c>
      <c r="G62" s="491"/>
      <c r="H62" s="490" t="s">
        <v>44</v>
      </c>
      <c r="K62" s="66"/>
    </row>
    <row r="63" spans="1:12" ht="13.5" customHeight="1">
      <c r="B63" s="488" t="s">
        <v>44</v>
      </c>
      <c r="C63" s="487" t="s">
        <v>441</v>
      </c>
      <c r="D63" s="488"/>
      <c r="E63" s="488" t="s">
        <v>27</v>
      </c>
      <c r="F63" s="489">
        <v>1.2999999999999999E-2</v>
      </c>
      <c r="G63" s="491">
        <f>'JUSTIFIKASI BAHAN'!$E$29</f>
        <v>0</v>
      </c>
      <c r="H63" s="490">
        <f>F63*G63</f>
        <v>0</v>
      </c>
      <c r="K63" s="66"/>
    </row>
    <row r="64" spans="1:12" ht="13.5" customHeight="1">
      <c r="B64" s="488" t="s">
        <v>44</v>
      </c>
      <c r="C64" s="487" t="s">
        <v>424</v>
      </c>
      <c r="D64" s="488"/>
      <c r="E64" s="495" t="s">
        <v>27</v>
      </c>
      <c r="F64" s="496">
        <v>7.0000000000000001E-3</v>
      </c>
      <c r="G64" s="491">
        <f>'JUSTIFIKASI BAHAN'!$E$28</f>
        <v>0</v>
      </c>
      <c r="H64" s="490">
        <f>F64*G64</f>
        <v>0</v>
      </c>
      <c r="K64" s="66"/>
    </row>
    <row r="65" spans="1:14" ht="13.5" customHeight="1">
      <c r="B65" s="488" t="s">
        <v>44</v>
      </c>
      <c r="C65" s="487" t="s">
        <v>418</v>
      </c>
      <c r="D65" s="488"/>
      <c r="E65" s="488" t="s">
        <v>28</v>
      </c>
      <c r="F65" s="489">
        <v>0.02</v>
      </c>
      <c r="G65" s="491">
        <f>'JUSTIFIKASI BAHAN'!E64</f>
        <v>0</v>
      </c>
      <c r="H65" s="490">
        <f>F65*G65</f>
        <v>0</v>
      </c>
      <c r="K65" s="66"/>
    </row>
    <row r="66" spans="1:14" ht="13.5" customHeight="1">
      <c r="B66" s="488" t="s">
        <v>44</v>
      </c>
      <c r="C66" s="497" t="s">
        <v>44</v>
      </c>
      <c r="D66" s="488"/>
      <c r="E66" s="488" t="s">
        <v>44</v>
      </c>
      <c r="F66" s="496" t="s">
        <v>382</v>
      </c>
      <c r="G66" s="491"/>
      <c r="H66" s="490">
        <f>SUM(H63:H65)</f>
        <v>0</v>
      </c>
      <c r="K66" s="66"/>
    </row>
    <row r="67" spans="1:14" ht="13.5" customHeight="1">
      <c r="B67" s="488" t="s">
        <v>113</v>
      </c>
      <c r="C67" s="487" t="s">
        <v>97</v>
      </c>
      <c r="D67" s="488"/>
      <c r="E67" s="488" t="s">
        <v>44</v>
      </c>
      <c r="F67" s="489" t="s">
        <v>44</v>
      </c>
      <c r="G67" s="491"/>
      <c r="H67" s="490" t="s">
        <v>44</v>
      </c>
      <c r="K67" s="66"/>
    </row>
    <row r="68" spans="1:14" ht="13.5" customHeight="1">
      <c r="B68" s="488" t="s">
        <v>44</v>
      </c>
      <c r="C68" s="487" t="s">
        <v>320</v>
      </c>
      <c r="D68" s="488"/>
      <c r="E68" s="488" t="s">
        <v>443</v>
      </c>
      <c r="F68" s="489">
        <v>6.0000000000000001E-3</v>
      </c>
      <c r="G68" s="491">
        <f>'DAFTAR ALAT'!D7</f>
        <v>0</v>
      </c>
      <c r="H68" s="490">
        <f>F68*G68</f>
        <v>0</v>
      </c>
      <c r="K68" s="66"/>
    </row>
    <row r="69" spans="1:14" ht="13.5" customHeight="1">
      <c r="B69" s="488" t="s">
        <v>44</v>
      </c>
      <c r="C69" s="497" t="s">
        <v>44</v>
      </c>
      <c r="D69" s="488"/>
      <c r="E69" s="488" t="s">
        <v>44</v>
      </c>
      <c r="F69" s="496" t="s">
        <v>380</v>
      </c>
      <c r="G69" s="491"/>
      <c r="H69" s="490" cm="1">
        <f t="array" ref="H69">H68:H68</f>
        <v>0</v>
      </c>
      <c r="K69" s="66"/>
    </row>
    <row r="70" spans="1:14" ht="13.5" customHeight="1">
      <c r="B70" s="488" t="s">
        <v>119</v>
      </c>
      <c r="C70" s="487" t="s">
        <v>100</v>
      </c>
      <c r="D70" s="488"/>
      <c r="E70" s="488"/>
      <c r="F70" s="489"/>
      <c r="G70" s="491"/>
      <c r="H70" s="490">
        <f>H61+H66+H69</f>
        <v>0</v>
      </c>
      <c r="J70" s="74" t="e">
        <f>SUM(#REF!)+#REF!</f>
        <v>#REF!</v>
      </c>
      <c r="K70" s="66" t="e">
        <f>IF(J70=H70,"OK","NOT OK")</f>
        <v>#REF!</v>
      </c>
    </row>
    <row r="71" spans="1:14" ht="13.5" customHeight="1">
      <c r="B71" s="488" t="s">
        <v>121</v>
      </c>
      <c r="C71" s="487" t="s">
        <v>102</v>
      </c>
      <c r="D71" s="495"/>
      <c r="E71" s="488"/>
      <c r="F71" s="1449" t="s">
        <v>1256</v>
      </c>
      <c r="G71" s="247"/>
      <c r="H71" s="248" t="e">
        <f>#REF!*H70</f>
        <v>#REF!</v>
      </c>
      <c r="K71" s="66"/>
    </row>
    <row r="72" spans="1:14" ht="13.5" customHeight="1">
      <c r="B72" s="488" t="s">
        <v>122</v>
      </c>
      <c r="C72" s="487" t="s">
        <v>104</v>
      </c>
      <c r="D72" s="488"/>
      <c r="E72" s="488"/>
      <c r="F72" s="489"/>
      <c r="G72" s="491"/>
      <c r="H72" s="490" t="e">
        <f>SUM(H70:H71)</f>
        <v>#REF!</v>
      </c>
      <c r="K72" s="66"/>
    </row>
    <row r="73" spans="1:14" s="79" customFormat="1" ht="13.5" customHeight="1">
      <c r="A73" s="104"/>
      <c r="B73" s="185"/>
      <c r="C73" s="255"/>
      <c r="D73" s="256"/>
      <c r="E73" s="256"/>
      <c r="F73" s="217"/>
      <c r="G73" s="257"/>
      <c r="H73" s="253"/>
      <c r="I73" s="75"/>
      <c r="J73" s="74"/>
      <c r="K73" s="75"/>
      <c r="L73" s="75"/>
      <c r="M73" s="87"/>
      <c r="N73" s="75"/>
    </row>
    <row r="74" spans="1:14" s="79" customFormat="1" ht="13.5" customHeight="1">
      <c r="A74" s="104"/>
      <c r="B74" s="186" t="s">
        <v>297</v>
      </c>
      <c r="C74" s="258"/>
      <c r="D74" s="259"/>
      <c r="E74" s="259"/>
      <c r="F74" s="187"/>
      <c r="G74" s="257"/>
      <c r="H74" s="253"/>
      <c r="I74" s="75"/>
      <c r="J74" s="74"/>
      <c r="K74" s="75"/>
      <c r="L74" s="75"/>
      <c r="M74" s="87"/>
      <c r="N74" s="75"/>
    </row>
    <row r="75" spans="1:14" s="79" customFormat="1" ht="13.5" customHeight="1">
      <c r="A75" s="104"/>
      <c r="B75" s="187" t="s">
        <v>298</v>
      </c>
      <c r="C75" s="258"/>
      <c r="D75" s="259"/>
      <c r="E75" s="259"/>
      <c r="F75" s="187"/>
      <c r="G75" s="257"/>
      <c r="H75" s="253"/>
      <c r="I75" s="75"/>
      <c r="J75" s="74"/>
      <c r="K75" s="75"/>
      <c r="L75" s="75"/>
      <c r="M75" s="87"/>
      <c r="N75" s="75"/>
    </row>
    <row r="76" spans="1:14" ht="13.5" customHeight="1">
      <c r="A76" s="84"/>
      <c r="B76" s="183" t="s">
        <v>1407</v>
      </c>
      <c r="C76" s="242"/>
      <c r="D76" s="243"/>
      <c r="E76" s="243"/>
      <c r="F76" s="207"/>
      <c r="G76" s="244"/>
      <c r="H76" s="245"/>
      <c r="K76" s="79"/>
      <c r="L76" s="79"/>
      <c r="M76" s="79"/>
      <c r="N76" s="79"/>
    </row>
    <row r="77" spans="1:14" s="65" customFormat="1" ht="27" customHeight="1">
      <c r="A77" s="93"/>
      <c r="B77" s="71" t="s">
        <v>45</v>
      </c>
      <c r="C77" s="167" t="s">
        <v>80</v>
      </c>
      <c r="D77" s="71" t="s">
        <v>81</v>
      </c>
      <c r="E77" s="71" t="s">
        <v>46</v>
      </c>
      <c r="F77" s="72" t="s">
        <v>47</v>
      </c>
      <c r="G77" s="551" t="s">
        <v>188</v>
      </c>
      <c r="H77" s="61" t="s">
        <v>82</v>
      </c>
      <c r="J77" s="160"/>
      <c r="K77" s="67"/>
    </row>
    <row r="78" spans="1:14" s="79" customFormat="1" ht="13.5" customHeight="1">
      <c r="A78" s="73"/>
      <c r="B78" s="72" t="s">
        <v>4</v>
      </c>
      <c r="C78" s="246" t="s">
        <v>84</v>
      </c>
      <c r="D78" s="72" t="s">
        <v>44</v>
      </c>
      <c r="E78" s="72" t="s">
        <v>44</v>
      </c>
      <c r="F78" s="208" t="s">
        <v>44</v>
      </c>
      <c r="G78" s="247"/>
      <c r="H78" s="248"/>
      <c r="J78" s="74"/>
    </row>
    <row r="79" spans="1:14" s="79" customFormat="1" ht="13.5" customHeight="1">
      <c r="A79" s="73"/>
      <c r="B79" s="72" t="s">
        <v>44</v>
      </c>
      <c r="C79" s="246" t="s">
        <v>50</v>
      </c>
      <c r="D79" s="182" t="s">
        <v>86</v>
      </c>
      <c r="E79" s="72" t="s">
        <v>48</v>
      </c>
      <c r="F79" s="210">
        <v>0.2268</v>
      </c>
      <c r="G79" s="247">
        <f>'UPAH PU'!$G$7</f>
        <v>0</v>
      </c>
      <c r="H79" s="248">
        <f>F79*G79</f>
        <v>0</v>
      </c>
      <c r="J79" s="74"/>
    </row>
    <row r="80" spans="1:14" s="79" customFormat="1" ht="13.5" customHeight="1">
      <c r="A80" s="73"/>
      <c r="B80" s="72" t="s">
        <v>44</v>
      </c>
      <c r="C80" s="246" t="s">
        <v>41</v>
      </c>
      <c r="D80" s="182" t="s">
        <v>91</v>
      </c>
      <c r="E80" s="72" t="s">
        <v>48</v>
      </c>
      <c r="F80" s="210">
        <v>2.2700000000000001E-2</v>
      </c>
      <c r="G80" s="247">
        <f>'UPAH PU'!$G$20</f>
        <v>0</v>
      </c>
      <c r="H80" s="248">
        <f>F80*G80</f>
        <v>0</v>
      </c>
      <c r="J80" s="74"/>
    </row>
    <row r="81" spans="1:14" s="79" customFormat="1" ht="13.5" customHeight="1">
      <c r="A81" s="73"/>
      <c r="B81" s="72" t="s">
        <v>44</v>
      </c>
      <c r="C81" s="249" t="s">
        <v>44</v>
      </c>
      <c r="D81" s="72" t="s">
        <v>44</v>
      </c>
      <c r="E81" s="72" t="s">
        <v>44</v>
      </c>
      <c r="F81" s="210" t="s">
        <v>381</v>
      </c>
      <c r="G81" s="247"/>
      <c r="H81" s="248">
        <f>SUM(H79:H80)</f>
        <v>0</v>
      </c>
      <c r="J81" s="74"/>
    </row>
    <row r="82" spans="1:14" s="79" customFormat="1" ht="13.5" customHeight="1">
      <c r="A82" s="73"/>
      <c r="B82" s="72" t="s">
        <v>5</v>
      </c>
      <c r="C82" s="246" t="s">
        <v>94</v>
      </c>
      <c r="D82" s="72"/>
      <c r="E82" s="72" t="s">
        <v>44</v>
      </c>
      <c r="F82" s="208" t="s">
        <v>44</v>
      </c>
      <c r="G82" s="247"/>
      <c r="H82" s="248" t="s">
        <v>44</v>
      </c>
      <c r="J82" s="74"/>
    </row>
    <row r="83" spans="1:14" s="79" customFormat="1" ht="13.5" customHeight="1">
      <c r="A83" s="73"/>
      <c r="B83" s="72"/>
      <c r="C83" s="249" t="s">
        <v>44</v>
      </c>
      <c r="D83" s="72"/>
      <c r="E83" s="72" t="s">
        <v>44</v>
      </c>
      <c r="F83" s="210" t="s">
        <v>382</v>
      </c>
      <c r="G83" s="247"/>
      <c r="H83" s="248"/>
      <c r="J83" s="74"/>
    </row>
    <row r="84" spans="1:14" s="79" customFormat="1" ht="13.5" customHeight="1">
      <c r="A84" s="73"/>
      <c r="B84" s="72" t="s">
        <v>113</v>
      </c>
      <c r="C84" s="246" t="s">
        <v>97</v>
      </c>
      <c r="D84" s="72"/>
      <c r="E84" s="72" t="s">
        <v>44</v>
      </c>
      <c r="F84" s="208" t="s">
        <v>44</v>
      </c>
      <c r="G84" s="247"/>
      <c r="H84" s="248" t="s">
        <v>44</v>
      </c>
      <c r="J84" s="74"/>
    </row>
    <row r="85" spans="1:14" s="79" customFormat="1" ht="13.5" customHeight="1">
      <c r="A85" s="73"/>
      <c r="B85" s="905"/>
      <c r="C85" s="907" t="s">
        <v>887</v>
      </c>
      <c r="D85" s="905"/>
      <c r="E85" s="905" t="s">
        <v>251</v>
      </c>
      <c r="F85" s="900">
        <v>6.3E-2</v>
      </c>
      <c r="G85" s="901">
        <f>'DAFTAR ALAT'!D13</f>
        <v>0</v>
      </c>
      <c r="H85" s="248">
        <f>F85*G85</f>
        <v>0</v>
      </c>
      <c r="J85" s="74"/>
    </row>
    <row r="86" spans="1:14" s="79" customFormat="1" ht="13.5" customHeight="1">
      <c r="A86" s="73"/>
      <c r="B86" s="72"/>
      <c r="C86" s="249" t="s">
        <v>44</v>
      </c>
      <c r="D86" s="72"/>
      <c r="E86" s="72" t="s">
        <v>44</v>
      </c>
      <c r="F86" s="210" t="s">
        <v>380</v>
      </c>
      <c r="G86" s="247"/>
      <c r="H86" s="248">
        <f>H85</f>
        <v>0</v>
      </c>
      <c r="J86" s="74"/>
    </row>
    <row r="87" spans="1:14" s="65" customFormat="1" ht="12.75">
      <c r="A87" s="73"/>
      <c r="B87" s="72" t="s">
        <v>119</v>
      </c>
      <c r="C87" s="246" t="s">
        <v>100</v>
      </c>
      <c r="D87" s="72"/>
      <c r="E87" s="72"/>
      <c r="F87" s="208"/>
      <c r="G87" s="247"/>
      <c r="H87" s="248">
        <f>H81+H83+H86</f>
        <v>0</v>
      </c>
      <c r="I87" s="79"/>
      <c r="J87" s="74" t="e">
        <f>SUM(#REF!)+#REF!</f>
        <v>#REF!</v>
      </c>
      <c r="K87" s="66" t="e">
        <f>IF(J87=H87,"OK","NOT OK")</f>
        <v>#REF!</v>
      </c>
      <c r="L87" s="79"/>
      <c r="M87" s="79"/>
      <c r="N87" s="79"/>
    </row>
    <row r="88" spans="1:14" s="79" customFormat="1" ht="13.5" customHeight="1">
      <c r="A88" s="73"/>
      <c r="B88" s="72" t="s">
        <v>121</v>
      </c>
      <c r="C88" s="246" t="s">
        <v>102</v>
      </c>
      <c r="D88" s="182"/>
      <c r="E88" s="72"/>
      <c r="F88" s="1449" t="s">
        <v>1256</v>
      </c>
      <c r="G88" s="247"/>
      <c r="H88" s="248" t="e">
        <f>#REF!*H87</f>
        <v>#REF!</v>
      </c>
      <c r="I88" s="65"/>
      <c r="J88" s="74"/>
      <c r="K88" s="67"/>
      <c r="L88" s="65"/>
      <c r="M88" s="65"/>
      <c r="N88" s="65"/>
    </row>
    <row r="89" spans="1:14" s="79" customFormat="1" ht="13.5" customHeight="1">
      <c r="A89" s="73"/>
      <c r="B89" s="72" t="s">
        <v>122</v>
      </c>
      <c r="C89" s="246" t="s">
        <v>104</v>
      </c>
      <c r="D89" s="72"/>
      <c r="E89" s="72"/>
      <c r="F89" s="208"/>
      <c r="G89" s="247"/>
      <c r="H89" s="248" t="e">
        <f>SUM(H87:H88)</f>
        <v>#REF!</v>
      </c>
      <c r="J89" s="74"/>
    </row>
    <row r="90" spans="1:14" s="79" customFormat="1" ht="13.5" customHeight="1">
      <c r="A90" s="73"/>
      <c r="B90" s="251"/>
      <c r="C90" s="250"/>
      <c r="D90" s="251"/>
      <c r="E90" s="251"/>
      <c r="F90" s="214"/>
      <c r="G90" s="252"/>
      <c r="H90" s="253"/>
      <c r="J90" s="74"/>
    </row>
    <row r="91" spans="1:14" ht="13.5" customHeight="1">
      <c r="A91" s="84"/>
      <c r="B91" s="183" t="s">
        <v>1387</v>
      </c>
      <c r="C91" s="242"/>
      <c r="D91" s="243"/>
      <c r="E91" s="243"/>
      <c r="F91" s="207"/>
      <c r="G91" s="244"/>
      <c r="H91" s="245"/>
      <c r="K91" s="79"/>
      <c r="L91" s="79"/>
      <c r="M91" s="79"/>
      <c r="N91" s="79"/>
    </row>
    <row r="92" spans="1:14" s="65" customFormat="1" ht="27" customHeight="1">
      <c r="A92" s="93"/>
      <c r="B92" s="71" t="s">
        <v>45</v>
      </c>
      <c r="C92" s="167" t="s">
        <v>80</v>
      </c>
      <c r="D92" s="71" t="s">
        <v>81</v>
      </c>
      <c r="E92" s="71" t="s">
        <v>46</v>
      </c>
      <c r="F92" s="72" t="s">
        <v>47</v>
      </c>
      <c r="G92" s="551" t="s">
        <v>188</v>
      </c>
      <c r="H92" s="61" t="s">
        <v>82</v>
      </c>
      <c r="J92" s="160"/>
      <c r="K92" s="67"/>
    </row>
    <row r="93" spans="1:14" s="79" customFormat="1" ht="13.5" customHeight="1">
      <c r="A93" s="73"/>
      <c r="B93" s="72" t="s">
        <v>4</v>
      </c>
      <c r="C93" s="246" t="s">
        <v>84</v>
      </c>
      <c r="D93" s="72" t="s">
        <v>44</v>
      </c>
      <c r="E93" s="72" t="s">
        <v>44</v>
      </c>
      <c r="F93" s="208" t="s">
        <v>44</v>
      </c>
      <c r="G93" s="247"/>
      <c r="H93" s="248"/>
      <c r="J93" s="74"/>
    </row>
    <row r="94" spans="1:14" s="79" customFormat="1" ht="13.5" customHeight="1">
      <c r="A94" s="73"/>
      <c r="B94" s="72" t="s">
        <v>44</v>
      </c>
      <c r="C94" s="246" t="s">
        <v>50</v>
      </c>
      <c r="D94" s="182" t="s">
        <v>86</v>
      </c>
      <c r="E94" s="72" t="s">
        <v>48</v>
      </c>
      <c r="F94" s="210">
        <v>0.39200000000000002</v>
      </c>
      <c r="G94" s="247">
        <f>'UPAH PU'!$G$7</f>
        <v>0</v>
      </c>
      <c r="H94" s="248">
        <f>F94*G94</f>
        <v>0</v>
      </c>
      <c r="J94" s="74"/>
    </row>
    <row r="95" spans="1:14" s="79" customFormat="1" ht="13.5" customHeight="1">
      <c r="A95" s="73"/>
      <c r="B95" s="72" t="s">
        <v>44</v>
      </c>
      <c r="C95" s="246" t="s">
        <v>41</v>
      </c>
      <c r="D95" s="182" t="s">
        <v>91</v>
      </c>
      <c r="E95" s="72" t="s">
        <v>48</v>
      </c>
      <c r="F95" s="210">
        <v>3.9199999999999999E-2</v>
      </c>
      <c r="G95" s="247">
        <f>'UPAH PU'!$G$20</f>
        <v>0</v>
      </c>
      <c r="H95" s="248">
        <f>F95*G95</f>
        <v>0</v>
      </c>
      <c r="J95" s="74"/>
    </row>
    <row r="96" spans="1:14" s="79" customFormat="1" ht="13.5" customHeight="1">
      <c r="A96" s="73"/>
      <c r="B96" s="72" t="s">
        <v>44</v>
      </c>
      <c r="C96" s="249" t="s">
        <v>44</v>
      </c>
      <c r="D96" s="72" t="s">
        <v>44</v>
      </c>
      <c r="E96" s="72" t="s">
        <v>44</v>
      </c>
      <c r="F96" s="210" t="s">
        <v>381</v>
      </c>
      <c r="G96" s="247"/>
      <c r="H96" s="248">
        <f>SUM(H94:H95)</f>
        <v>0</v>
      </c>
      <c r="J96" s="74"/>
    </row>
    <row r="97" spans="1:14" s="79" customFormat="1" ht="13.5" customHeight="1">
      <c r="A97" s="73"/>
      <c r="B97" s="72" t="s">
        <v>5</v>
      </c>
      <c r="C97" s="246" t="s">
        <v>94</v>
      </c>
      <c r="D97" s="72"/>
      <c r="E97" s="72" t="s">
        <v>44</v>
      </c>
      <c r="F97" s="208" t="s">
        <v>44</v>
      </c>
      <c r="G97" s="247"/>
      <c r="H97" s="248" t="s">
        <v>44</v>
      </c>
      <c r="J97" s="74"/>
    </row>
    <row r="98" spans="1:14" s="79" customFormat="1" ht="13.5" customHeight="1">
      <c r="A98" s="73"/>
      <c r="B98" s="72"/>
      <c r="C98" s="249" t="s">
        <v>44</v>
      </c>
      <c r="D98" s="72"/>
      <c r="E98" s="72" t="s">
        <v>44</v>
      </c>
      <c r="F98" s="210" t="s">
        <v>382</v>
      </c>
      <c r="G98" s="247"/>
      <c r="H98" s="248"/>
      <c r="J98" s="74"/>
    </row>
    <row r="99" spans="1:14" s="79" customFormat="1" ht="13.5" customHeight="1">
      <c r="A99" s="73"/>
      <c r="B99" s="72" t="s">
        <v>113</v>
      </c>
      <c r="C99" s="246" t="s">
        <v>97</v>
      </c>
      <c r="D99" s="72"/>
      <c r="E99" s="72" t="s">
        <v>44</v>
      </c>
      <c r="F99" s="208" t="s">
        <v>44</v>
      </c>
      <c r="G99" s="247"/>
      <c r="H99" s="248" t="s">
        <v>44</v>
      </c>
      <c r="J99" s="74"/>
    </row>
    <row r="100" spans="1:14" s="79" customFormat="1" ht="13.5" customHeight="1">
      <c r="A100" s="73"/>
      <c r="B100" s="905"/>
      <c r="C100" s="907" t="s">
        <v>1384</v>
      </c>
      <c r="D100" s="905"/>
      <c r="E100" s="905" t="s">
        <v>1385</v>
      </c>
      <c r="F100" s="900">
        <v>9.4999999999999998E-3</v>
      </c>
      <c r="G100" s="901">
        <f>'DAFTAR ALAT'!D16</f>
        <v>0</v>
      </c>
      <c r="H100" s="248">
        <f t="shared" ref="H100:H101" si="2">F100*G100</f>
        <v>0</v>
      </c>
      <c r="J100" s="74"/>
    </row>
    <row r="101" spans="1:14" s="79" customFormat="1" ht="13.5" customHeight="1">
      <c r="A101" s="73"/>
      <c r="B101" s="905"/>
      <c r="C101" s="907" t="s">
        <v>1386</v>
      </c>
      <c r="D101" s="905"/>
      <c r="E101" s="905" t="s">
        <v>1385</v>
      </c>
      <c r="F101" s="900">
        <v>0.2112</v>
      </c>
      <c r="G101" s="901">
        <f>'DAFTAR ALAT'!D17</f>
        <v>0</v>
      </c>
      <c r="H101" s="248">
        <f t="shared" si="2"/>
        <v>0</v>
      </c>
      <c r="J101" s="74"/>
    </row>
    <row r="102" spans="1:14" s="79" customFormat="1" ht="13.5" customHeight="1">
      <c r="A102" s="73"/>
      <c r="B102" s="72"/>
      <c r="C102" s="249" t="s">
        <v>44</v>
      </c>
      <c r="D102" s="72"/>
      <c r="E102" s="72" t="s">
        <v>44</v>
      </c>
      <c r="F102" s="210" t="s">
        <v>380</v>
      </c>
      <c r="G102" s="247"/>
      <c r="H102" s="248">
        <f>SUM(H100:H101)</f>
        <v>0</v>
      </c>
      <c r="J102" s="74"/>
    </row>
    <row r="103" spans="1:14" s="65" customFormat="1" ht="12.75">
      <c r="A103" s="73"/>
      <c r="B103" s="72" t="s">
        <v>119</v>
      </c>
      <c r="C103" s="246" t="s">
        <v>100</v>
      </c>
      <c r="D103" s="72"/>
      <c r="E103" s="72"/>
      <c r="F103" s="208"/>
      <c r="G103" s="247"/>
      <c r="H103" s="248">
        <f>H96+H98+H102</f>
        <v>0</v>
      </c>
      <c r="I103" s="79"/>
      <c r="J103" s="74" t="e">
        <f>SUM(#REF!)+#REF!</f>
        <v>#REF!</v>
      </c>
      <c r="K103" s="66" t="e">
        <f>IF(J103=H103,"OK","NOT OK")</f>
        <v>#REF!</v>
      </c>
      <c r="L103" s="79"/>
      <c r="M103" s="79"/>
      <c r="N103" s="79"/>
    </row>
    <row r="104" spans="1:14" s="79" customFormat="1" ht="13.5" customHeight="1">
      <c r="A104" s="73"/>
      <c r="B104" s="72" t="s">
        <v>121</v>
      </c>
      <c r="C104" s="246" t="s">
        <v>102</v>
      </c>
      <c r="D104" s="182"/>
      <c r="E104" s="72"/>
      <c r="F104" s="1449" t="s">
        <v>1256</v>
      </c>
      <c r="G104" s="247"/>
      <c r="H104" s="248" t="e">
        <f>#REF!*H103</f>
        <v>#REF!</v>
      </c>
      <c r="I104" s="65"/>
      <c r="J104" s="74"/>
      <c r="K104" s="67"/>
      <c r="L104" s="65"/>
      <c r="M104" s="65"/>
      <c r="N104" s="65"/>
    </row>
    <row r="105" spans="1:14" s="79" customFormat="1" ht="13.5" customHeight="1">
      <c r="A105" s="73"/>
      <c r="B105" s="72" t="s">
        <v>122</v>
      </c>
      <c r="C105" s="246" t="s">
        <v>104</v>
      </c>
      <c r="D105" s="72"/>
      <c r="E105" s="72"/>
      <c r="F105" s="208"/>
      <c r="G105" s="247"/>
      <c r="H105" s="248" t="e">
        <f>SUM(H103:H104)</f>
        <v>#REF!</v>
      </c>
      <c r="J105" s="74"/>
    </row>
    <row r="106" spans="1:14" s="79" customFormat="1" ht="13.5" customHeight="1">
      <c r="A106" s="73"/>
      <c r="B106" s="251"/>
      <c r="C106" s="250"/>
      <c r="D106" s="251"/>
      <c r="E106" s="251"/>
      <c r="F106" s="214"/>
      <c r="G106" s="252"/>
      <c r="H106" s="253"/>
      <c r="J106" s="74"/>
    </row>
    <row r="107" spans="1:14" s="79" customFormat="1" ht="13.5" customHeight="1">
      <c r="A107" s="73"/>
      <c r="B107" s="251"/>
      <c r="C107" s="250"/>
      <c r="D107" s="251"/>
      <c r="E107" s="251"/>
      <c r="F107" s="214"/>
      <c r="G107" s="252"/>
      <c r="H107" s="253"/>
      <c r="J107" s="74"/>
    </row>
    <row r="108" spans="1:14" s="79" customFormat="1" ht="13.5" customHeight="1">
      <c r="A108" s="73"/>
      <c r="B108" s="251"/>
      <c r="C108" s="250"/>
      <c r="D108" s="251"/>
      <c r="E108" s="251"/>
      <c r="F108" s="214"/>
      <c r="G108" s="252"/>
      <c r="H108" s="253"/>
      <c r="J108" s="74"/>
    </row>
    <row r="109" spans="1:14" s="79" customFormat="1" ht="13.5" customHeight="1">
      <c r="A109" s="73"/>
      <c r="B109" s="251"/>
      <c r="C109" s="250"/>
      <c r="D109" s="251"/>
      <c r="E109" s="251"/>
      <c r="F109" s="214"/>
      <c r="G109" s="252"/>
      <c r="H109" s="253"/>
      <c r="J109" s="74"/>
    </row>
    <row r="110" spans="1:14" s="79" customFormat="1" ht="13.5" customHeight="1">
      <c r="A110" s="73"/>
      <c r="B110" s="184"/>
      <c r="C110" s="250"/>
      <c r="D110" s="251"/>
      <c r="E110" s="251"/>
      <c r="F110" s="214"/>
      <c r="G110" s="252"/>
      <c r="H110" s="253"/>
      <c r="J110" s="74"/>
    </row>
    <row r="111" spans="1:14" s="79" customFormat="1" ht="13.5" customHeight="1">
      <c r="A111" s="73"/>
      <c r="B111" s="186" t="s">
        <v>334</v>
      </c>
      <c r="C111" s="250"/>
      <c r="D111" s="251"/>
      <c r="E111" s="251"/>
      <c r="F111" s="214"/>
      <c r="G111" s="252"/>
      <c r="H111" s="253"/>
      <c r="J111" s="74"/>
    </row>
    <row r="112" spans="1:14" ht="13.5" customHeight="1">
      <c r="A112" s="84"/>
      <c r="B112" s="183" t="s">
        <v>471</v>
      </c>
      <c r="C112" s="242"/>
      <c r="D112" s="243"/>
      <c r="E112" s="243"/>
      <c r="F112" s="218"/>
      <c r="G112" s="260"/>
      <c r="H112" s="261"/>
    </row>
    <row r="113" spans="1:14" s="65" customFormat="1" ht="27" customHeight="1">
      <c r="A113" s="93"/>
      <c r="B113" s="71" t="s">
        <v>45</v>
      </c>
      <c r="C113" s="167" t="s">
        <v>80</v>
      </c>
      <c r="D113" s="71" t="s">
        <v>81</v>
      </c>
      <c r="E113" s="71" t="s">
        <v>46</v>
      </c>
      <c r="F113" s="72" t="s">
        <v>47</v>
      </c>
      <c r="G113" s="551" t="s">
        <v>188</v>
      </c>
      <c r="H113" s="61" t="s">
        <v>82</v>
      </c>
      <c r="J113" s="160"/>
      <c r="K113" s="67"/>
    </row>
    <row r="114" spans="1:14" ht="13.5" customHeight="1">
      <c r="B114" s="72" t="s">
        <v>4</v>
      </c>
      <c r="C114" s="246" t="s">
        <v>84</v>
      </c>
      <c r="D114" s="72" t="s">
        <v>44</v>
      </c>
      <c r="E114" s="72" t="s">
        <v>44</v>
      </c>
      <c r="F114" s="208" t="s">
        <v>44</v>
      </c>
      <c r="G114" s="247"/>
      <c r="H114" s="248" t="s">
        <v>44</v>
      </c>
    </row>
    <row r="115" spans="1:14" ht="13.5" customHeight="1">
      <c r="B115" s="72" t="s">
        <v>44</v>
      </c>
      <c r="C115" s="246" t="s">
        <v>50</v>
      </c>
      <c r="D115" s="182" t="s">
        <v>86</v>
      </c>
      <c r="E115" s="72" t="s">
        <v>48</v>
      </c>
      <c r="F115" s="210">
        <v>0.5</v>
      </c>
      <c r="G115" s="247">
        <f>'UPAH PU'!$G$7</f>
        <v>0</v>
      </c>
      <c r="H115" s="248">
        <f>F115*G115</f>
        <v>0</v>
      </c>
    </row>
    <row r="116" spans="1:14" ht="13.5" customHeight="1">
      <c r="B116" s="72" t="s">
        <v>44</v>
      </c>
      <c r="C116" s="246" t="s">
        <v>41</v>
      </c>
      <c r="D116" s="182" t="s">
        <v>91</v>
      </c>
      <c r="E116" s="72" t="s">
        <v>48</v>
      </c>
      <c r="F116" s="210">
        <v>2.5000000000000001E-2</v>
      </c>
      <c r="G116" s="247">
        <f>'UPAH PU'!$G$20</f>
        <v>0</v>
      </c>
      <c r="H116" s="248">
        <f>F116*G116</f>
        <v>0</v>
      </c>
    </row>
    <row r="117" spans="1:14" ht="13.5" customHeight="1">
      <c r="B117" s="72" t="s">
        <v>44</v>
      </c>
      <c r="C117" s="249" t="s">
        <v>44</v>
      </c>
      <c r="D117" s="72" t="s">
        <v>44</v>
      </c>
      <c r="E117" s="72" t="s">
        <v>44</v>
      </c>
      <c r="F117" s="210" t="s">
        <v>381</v>
      </c>
      <c r="G117" s="247"/>
      <c r="H117" s="248">
        <f>SUM(H115:H116)</f>
        <v>0</v>
      </c>
    </row>
    <row r="118" spans="1:14" ht="13.5" customHeight="1">
      <c r="B118" s="72" t="s">
        <v>5</v>
      </c>
      <c r="C118" s="246" t="s">
        <v>94</v>
      </c>
      <c r="D118" s="72"/>
      <c r="E118" s="72" t="s">
        <v>44</v>
      </c>
      <c r="F118" s="208" t="s">
        <v>44</v>
      </c>
      <c r="G118" s="247"/>
      <c r="H118" s="248" t="s">
        <v>44</v>
      </c>
      <c r="K118" s="66"/>
    </row>
    <row r="119" spans="1:14" ht="13.5" customHeight="1">
      <c r="B119" s="182"/>
      <c r="C119" s="246"/>
      <c r="D119" s="72"/>
      <c r="E119" s="72"/>
      <c r="F119" s="208"/>
      <c r="G119" s="247"/>
      <c r="H119" s="248">
        <f>G119*F119</f>
        <v>0</v>
      </c>
      <c r="K119" s="66"/>
    </row>
    <row r="120" spans="1:14" ht="13.5" customHeight="1">
      <c r="B120" s="72" t="s">
        <v>44</v>
      </c>
      <c r="C120" s="249" t="s">
        <v>44</v>
      </c>
      <c r="D120" s="72"/>
      <c r="E120" s="72" t="s">
        <v>44</v>
      </c>
      <c r="F120" s="210" t="s">
        <v>382</v>
      </c>
      <c r="G120" s="247"/>
      <c r="H120" s="248">
        <f>SUM(H119:H119)</f>
        <v>0</v>
      </c>
      <c r="K120" s="66"/>
    </row>
    <row r="121" spans="1:14" ht="13.5" customHeight="1">
      <c r="B121" s="72" t="s">
        <v>113</v>
      </c>
      <c r="C121" s="246" t="s">
        <v>97</v>
      </c>
      <c r="D121" s="72"/>
      <c r="E121" s="72" t="s">
        <v>44</v>
      </c>
      <c r="F121" s="208" t="s">
        <v>44</v>
      </c>
      <c r="G121" s="247"/>
      <c r="H121" s="248" t="s">
        <v>44</v>
      </c>
      <c r="I121" s="65"/>
      <c r="K121" s="67"/>
      <c r="L121" s="65"/>
      <c r="M121" s="65"/>
      <c r="N121" s="65"/>
    </row>
    <row r="122" spans="1:14" ht="13.5" customHeight="1">
      <c r="B122" s="72" t="s">
        <v>44</v>
      </c>
      <c r="C122" s="249" t="s">
        <v>44</v>
      </c>
      <c r="D122" s="72"/>
      <c r="E122" s="72" t="s">
        <v>44</v>
      </c>
      <c r="F122" s="210" t="s">
        <v>380</v>
      </c>
      <c r="G122" s="247"/>
      <c r="H122" s="248" t="s">
        <v>44</v>
      </c>
    </row>
    <row r="123" spans="1:14" ht="13.5" customHeight="1">
      <c r="B123" s="72" t="s">
        <v>119</v>
      </c>
      <c r="C123" s="246" t="s">
        <v>100</v>
      </c>
      <c r="D123" s="72"/>
      <c r="E123" s="72"/>
      <c r="F123" s="208"/>
      <c r="G123" s="247"/>
      <c r="H123" s="248">
        <f>H117+H120</f>
        <v>0</v>
      </c>
      <c r="I123" s="59"/>
      <c r="J123" s="74" t="e">
        <f>SUM(#REF!)+#REF!</f>
        <v>#REF!</v>
      </c>
      <c r="K123" s="66" t="e">
        <f>IF(J123=H123,"OK","NOT OK")</f>
        <v>#REF!</v>
      </c>
      <c r="L123" s="59"/>
    </row>
    <row r="124" spans="1:14" s="65" customFormat="1" ht="15">
      <c r="A124" s="73"/>
      <c r="B124" s="72" t="s">
        <v>121</v>
      </c>
      <c r="C124" s="246" t="s">
        <v>102</v>
      </c>
      <c r="D124" s="182"/>
      <c r="E124" s="72"/>
      <c r="F124" s="1449" t="s">
        <v>1256</v>
      </c>
      <c r="G124" s="247"/>
      <c r="H124" s="248" t="e">
        <f>#REF!*H123</f>
        <v>#REF!</v>
      </c>
      <c r="J124" s="74"/>
      <c r="K124" s="67"/>
    </row>
    <row r="125" spans="1:14" ht="13.5" customHeight="1">
      <c r="B125" s="72" t="s">
        <v>122</v>
      </c>
      <c r="C125" s="246" t="s">
        <v>104</v>
      </c>
      <c r="D125" s="72"/>
      <c r="E125" s="72"/>
      <c r="F125" s="208"/>
      <c r="G125" s="247"/>
      <c r="H125" s="248" t="e">
        <f>SUM(H123:H124)</f>
        <v>#REF!</v>
      </c>
    </row>
    <row r="126" spans="1:14" ht="13.5" customHeight="1">
      <c r="B126" s="184"/>
      <c r="C126" s="250"/>
      <c r="I126" s="59"/>
      <c r="K126" s="59"/>
      <c r="L126" s="59"/>
    </row>
    <row r="127" spans="1:14" ht="13.5" customHeight="1">
      <c r="A127" s="84"/>
      <c r="B127" s="183" t="s">
        <v>347</v>
      </c>
      <c r="C127" s="242"/>
      <c r="D127" s="243"/>
      <c r="E127" s="243"/>
      <c r="F127" s="218"/>
      <c r="G127" s="260"/>
      <c r="H127" s="261"/>
      <c r="K127" s="79"/>
      <c r="L127" s="79"/>
      <c r="M127" s="79"/>
      <c r="N127" s="79"/>
    </row>
    <row r="128" spans="1:14" s="65" customFormat="1" ht="27" customHeight="1">
      <c r="A128" s="93"/>
      <c r="B128" s="71" t="s">
        <v>45</v>
      </c>
      <c r="C128" s="167" t="s">
        <v>80</v>
      </c>
      <c r="D128" s="71" t="s">
        <v>81</v>
      </c>
      <c r="E128" s="71" t="s">
        <v>46</v>
      </c>
      <c r="F128" s="72" t="s">
        <v>47</v>
      </c>
      <c r="G128" s="551" t="s">
        <v>188</v>
      </c>
      <c r="H128" s="61" t="s">
        <v>82</v>
      </c>
      <c r="J128" s="160"/>
      <c r="K128" s="67"/>
    </row>
    <row r="129" spans="1:19" ht="13.5" customHeight="1">
      <c r="B129" s="72" t="s">
        <v>4</v>
      </c>
      <c r="C129" s="246" t="s">
        <v>84</v>
      </c>
      <c r="D129" s="72" t="s">
        <v>44</v>
      </c>
      <c r="E129" s="72" t="s">
        <v>44</v>
      </c>
      <c r="F129" s="208" t="s">
        <v>44</v>
      </c>
      <c r="G129" s="247"/>
      <c r="H129" s="248" t="s">
        <v>44</v>
      </c>
      <c r="I129" s="79"/>
      <c r="K129" s="79"/>
      <c r="L129" s="79"/>
      <c r="M129" s="79"/>
      <c r="N129" s="79"/>
    </row>
    <row r="130" spans="1:19" ht="13.5" customHeight="1">
      <c r="B130" s="72" t="s">
        <v>44</v>
      </c>
      <c r="C130" s="246" t="s">
        <v>50</v>
      </c>
      <c r="D130" s="182" t="s">
        <v>86</v>
      </c>
      <c r="E130" s="72" t="s">
        <v>48</v>
      </c>
      <c r="F130" s="210">
        <v>0.3</v>
      </c>
      <c r="G130" s="247">
        <f>'UPAH PU'!$G$7</f>
        <v>0</v>
      </c>
      <c r="H130" s="248">
        <f>F130*G130</f>
        <v>0</v>
      </c>
      <c r="I130" s="79"/>
      <c r="K130" s="79"/>
      <c r="L130" s="79"/>
      <c r="M130" s="79"/>
      <c r="N130" s="79"/>
    </row>
    <row r="131" spans="1:19" ht="13.5" customHeight="1">
      <c r="B131" s="72" t="s">
        <v>44</v>
      </c>
      <c r="C131" s="246" t="s">
        <v>41</v>
      </c>
      <c r="D131" s="182" t="s">
        <v>91</v>
      </c>
      <c r="E131" s="72" t="s">
        <v>48</v>
      </c>
      <c r="F131" s="210">
        <v>1.4999999999999999E-2</v>
      </c>
      <c r="G131" s="247">
        <f>'UPAH PU'!$G$20</f>
        <v>0</v>
      </c>
      <c r="H131" s="248">
        <f>F131*G131</f>
        <v>0</v>
      </c>
      <c r="I131" s="79"/>
      <c r="K131" s="79"/>
      <c r="L131" s="79"/>
      <c r="M131" s="79"/>
      <c r="N131" s="79"/>
    </row>
    <row r="132" spans="1:19" ht="13.5" customHeight="1">
      <c r="B132" s="72" t="s">
        <v>44</v>
      </c>
      <c r="C132" s="249" t="s">
        <v>44</v>
      </c>
      <c r="D132" s="72" t="s">
        <v>44</v>
      </c>
      <c r="E132" s="72" t="s">
        <v>44</v>
      </c>
      <c r="F132" s="210" t="s">
        <v>381</v>
      </c>
      <c r="G132" s="247"/>
      <c r="H132" s="248">
        <f>SUM(H130:H131)</f>
        <v>0</v>
      </c>
    </row>
    <row r="133" spans="1:19" ht="13.5" customHeight="1">
      <c r="B133" s="72" t="s">
        <v>5</v>
      </c>
      <c r="C133" s="246" t="s">
        <v>94</v>
      </c>
      <c r="D133" s="72"/>
      <c r="E133" s="72" t="s">
        <v>44</v>
      </c>
      <c r="F133" s="208" t="s">
        <v>44</v>
      </c>
      <c r="G133" s="247"/>
      <c r="H133" s="248" t="s">
        <v>44</v>
      </c>
    </row>
    <row r="134" spans="1:19" ht="13.5" customHeight="1">
      <c r="B134" s="182"/>
      <c r="C134" s="246" t="s">
        <v>69</v>
      </c>
      <c r="D134" s="72"/>
      <c r="E134" s="72" t="s">
        <v>37</v>
      </c>
      <c r="F134" s="208">
        <v>1.2</v>
      </c>
      <c r="G134" s="247">
        <f>'JUSTIFIKASI BAHAN'!$E$18</f>
        <v>0</v>
      </c>
      <c r="H134" s="248">
        <f>G134*F134</f>
        <v>0</v>
      </c>
    </row>
    <row r="135" spans="1:19" ht="13.5" customHeight="1">
      <c r="B135" s="72" t="s">
        <v>44</v>
      </c>
      <c r="C135" s="249" t="s">
        <v>44</v>
      </c>
      <c r="D135" s="72"/>
      <c r="E135" s="72" t="s">
        <v>44</v>
      </c>
      <c r="F135" s="210" t="s">
        <v>382</v>
      </c>
      <c r="G135" s="247"/>
      <c r="H135" s="248">
        <f>SUM(H134:H134)</f>
        <v>0</v>
      </c>
    </row>
    <row r="136" spans="1:19" s="65" customFormat="1" ht="12.75">
      <c r="A136" s="73"/>
      <c r="B136" s="72" t="s">
        <v>113</v>
      </c>
      <c r="C136" s="246" t="s">
        <v>97</v>
      </c>
      <c r="D136" s="72"/>
      <c r="E136" s="72" t="s">
        <v>44</v>
      </c>
      <c r="F136" s="208" t="s">
        <v>44</v>
      </c>
      <c r="G136" s="247"/>
      <c r="H136" s="248" t="s">
        <v>44</v>
      </c>
      <c r="I136" s="64"/>
      <c r="J136" s="74"/>
      <c r="K136" s="64"/>
      <c r="L136" s="64"/>
      <c r="M136" s="64"/>
      <c r="N136" s="64"/>
    </row>
    <row r="137" spans="1:19" ht="13.5" customHeight="1">
      <c r="B137" s="72" t="s">
        <v>44</v>
      </c>
      <c r="C137" s="249" t="s">
        <v>44</v>
      </c>
      <c r="D137" s="72"/>
      <c r="E137" s="72" t="s">
        <v>44</v>
      </c>
      <c r="F137" s="210" t="s">
        <v>380</v>
      </c>
      <c r="G137" s="247"/>
      <c r="H137" s="248" t="s">
        <v>44</v>
      </c>
    </row>
    <row r="138" spans="1:19" ht="13.5" customHeight="1">
      <c r="B138" s="72" t="s">
        <v>119</v>
      </c>
      <c r="C138" s="246" t="s">
        <v>100</v>
      </c>
      <c r="D138" s="72"/>
      <c r="E138" s="72"/>
      <c r="F138" s="208"/>
      <c r="G138" s="247"/>
      <c r="H138" s="248">
        <f>H132+H135</f>
        <v>0</v>
      </c>
      <c r="J138" s="74" t="e">
        <f>SUM(#REF!)+#REF!</f>
        <v>#REF!</v>
      </c>
      <c r="K138" s="66" t="e">
        <f>IF(J138=H138,"OK","NOT OK")</f>
        <v>#REF!</v>
      </c>
    </row>
    <row r="139" spans="1:19" s="65" customFormat="1" ht="16.5" customHeight="1">
      <c r="A139" s="73"/>
      <c r="B139" s="72" t="s">
        <v>121</v>
      </c>
      <c r="C139" s="246" t="s">
        <v>102</v>
      </c>
      <c r="D139" s="182"/>
      <c r="E139" s="72"/>
      <c r="F139" s="1449" t="s">
        <v>1256</v>
      </c>
      <c r="G139" s="247"/>
      <c r="H139" s="248" t="e">
        <f>#REF!*H138</f>
        <v>#REF!</v>
      </c>
      <c r="I139" s="64"/>
      <c r="J139" s="74"/>
      <c r="K139" s="64"/>
      <c r="L139" s="64"/>
      <c r="M139" s="64"/>
      <c r="N139" s="64"/>
    </row>
    <row r="140" spans="1:19" ht="13.5" customHeight="1">
      <c r="B140" s="72" t="s">
        <v>122</v>
      </c>
      <c r="C140" s="246" t="s">
        <v>104</v>
      </c>
      <c r="D140" s="72"/>
      <c r="E140" s="72"/>
      <c r="F140" s="208"/>
      <c r="G140" s="247"/>
      <c r="H140" s="248" t="e">
        <f>SUM(H138:H139)</f>
        <v>#REF!</v>
      </c>
    </row>
    <row r="141" spans="1:19" ht="13.5" customHeight="1">
      <c r="B141" s="184"/>
      <c r="C141" s="250"/>
    </row>
    <row r="142" spans="1:19" s="65" customFormat="1" ht="12.75">
      <c r="A142" s="73"/>
      <c r="B142" s="183" t="s">
        <v>429</v>
      </c>
      <c r="C142" s="242"/>
      <c r="D142" s="243"/>
      <c r="E142" s="243"/>
      <c r="F142" s="207"/>
      <c r="G142" s="244"/>
      <c r="H142" s="245"/>
      <c r="I142" s="64"/>
      <c r="K142" s="67"/>
      <c r="L142" s="59"/>
      <c r="M142" s="59"/>
      <c r="N142" s="84"/>
      <c r="O142" s="85"/>
      <c r="P142" s="59"/>
      <c r="Q142" s="86"/>
      <c r="R142" s="60"/>
    </row>
    <row r="143" spans="1:19" s="65" customFormat="1" ht="27" customHeight="1">
      <c r="A143" s="93"/>
      <c r="B143" s="71" t="s">
        <v>45</v>
      </c>
      <c r="C143" s="167" t="s">
        <v>80</v>
      </c>
      <c r="D143" s="71" t="s">
        <v>81</v>
      </c>
      <c r="E143" s="71" t="s">
        <v>46</v>
      </c>
      <c r="F143" s="72" t="s">
        <v>47</v>
      </c>
      <c r="G143" s="551" t="s">
        <v>188</v>
      </c>
      <c r="H143" s="61" t="s">
        <v>82</v>
      </c>
      <c r="I143" s="64"/>
      <c r="J143" s="160"/>
      <c r="K143" s="67"/>
      <c r="L143" s="64"/>
      <c r="M143" s="64"/>
      <c r="N143" s="64"/>
      <c r="O143" s="64"/>
      <c r="P143" s="64"/>
      <c r="Q143" s="64"/>
      <c r="R143" s="64"/>
      <c r="S143" s="64"/>
    </row>
    <row r="144" spans="1:19" s="65" customFormat="1" ht="12.75">
      <c r="A144" s="73"/>
      <c r="B144" s="72" t="s">
        <v>4</v>
      </c>
      <c r="C144" s="246" t="s">
        <v>84</v>
      </c>
      <c r="D144" s="72" t="s">
        <v>44</v>
      </c>
      <c r="E144" s="72" t="s">
        <v>44</v>
      </c>
      <c r="F144" s="208" t="s">
        <v>44</v>
      </c>
      <c r="G144" s="247"/>
      <c r="H144" s="248" t="s">
        <v>44</v>
      </c>
      <c r="I144" s="73"/>
      <c r="J144" s="74"/>
      <c r="K144" s="67"/>
      <c r="L144" s="62"/>
      <c r="M144" s="64"/>
      <c r="N144" s="73"/>
      <c r="O144" s="355"/>
      <c r="P144" s="426"/>
      <c r="Q144" s="427"/>
      <c r="R144" s="74"/>
      <c r="S144" s="64"/>
    </row>
    <row r="145" spans="1:19" s="65" customFormat="1" ht="12.75">
      <c r="A145" s="73"/>
      <c r="B145" s="72"/>
      <c r="C145" s="246" t="s">
        <v>50</v>
      </c>
      <c r="D145" s="182" t="s">
        <v>86</v>
      </c>
      <c r="E145" s="72" t="s">
        <v>48</v>
      </c>
      <c r="F145" s="210">
        <v>0.5</v>
      </c>
      <c r="G145" s="247">
        <f>'UPAH PU'!$G$7</f>
        <v>0</v>
      </c>
      <c r="H145" s="248">
        <f>F145*G145</f>
        <v>0</v>
      </c>
      <c r="I145" s="73"/>
      <c r="J145" s="74"/>
      <c r="K145" s="67"/>
      <c r="L145" s="62"/>
      <c r="M145" s="84"/>
      <c r="N145" s="428"/>
      <c r="O145" s="429"/>
      <c r="P145" s="426"/>
      <c r="Q145" s="427"/>
      <c r="R145" s="74"/>
      <c r="S145" s="64"/>
    </row>
    <row r="146" spans="1:19" s="65" customFormat="1" ht="12.75">
      <c r="A146" s="73"/>
      <c r="B146" s="72" t="s">
        <v>44</v>
      </c>
      <c r="C146" s="246" t="s">
        <v>41</v>
      </c>
      <c r="D146" s="182" t="s">
        <v>91</v>
      </c>
      <c r="E146" s="72" t="s">
        <v>48</v>
      </c>
      <c r="F146" s="210">
        <v>2.5000000000000001E-2</v>
      </c>
      <c r="G146" s="247">
        <f>'UPAH PU'!$G$20</f>
        <v>0</v>
      </c>
      <c r="H146" s="248">
        <f>F146*G146</f>
        <v>0</v>
      </c>
      <c r="I146" s="73"/>
      <c r="J146" s="74"/>
      <c r="K146" s="67"/>
      <c r="L146" s="64"/>
      <c r="M146" s="64"/>
      <c r="N146" s="73"/>
      <c r="O146" s="430"/>
      <c r="P146" s="64"/>
      <c r="Q146" s="356"/>
      <c r="R146" s="74"/>
      <c r="S146" s="64"/>
    </row>
    <row r="147" spans="1:19" ht="13.5" customHeight="1">
      <c r="B147" s="72" t="s">
        <v>44</v>
      </c>
      <c r="C147" s="249" t="s">
        <v>44</v>
      </c>
      <c r="D147" s="72" t="s">
        <v>44</v>
      </c>
      <c r="E147" s="72" t="s">
        <v>44</v>
      </c>
      <c r="F147" s="210" t="s">
        <v>381</v>
      </c>
      <c r="G147" s="247"/>
      <c r="H147" s="248">
        <f>SUM(H145:H146)</f>
        <v>0</v>
      </c>
    </row>
    <row r="148" spans="1:19" s="65" customFormat="1" ht="12.75">
      <c r="A148" s="73"/>
      <c r="B148" s="72" t="s">
        <v>5</v>
      </c>
      <c r="C148" s="246" t="s">
        <v>94</v>
      </c>
      <c r="D148" s="72"/>
      <c r="E148" s="72" t="s">
        <v>44</v>
      </c>
      <c r="F148" s="208" t="s">
        <v>44</v>
      </c>
      <c r="G148" s="247"/>
      <c r="H148" s="248" t="s">
        <v>44</v>
      </c>
      <c r="I148" s="73"/>
      <c r="J148" s="74"/>
      <c r="K148" s="67"/>
      <c r="L148" s="62"/>
      <c r="M148" s="64"/>
      <c r="N148" s="73"/>
      <c r="O148" s="355"/>
      <c r="P148" s="426"/>
      <c r="Q148" s="427"/>
      <c r="R148" s="74"/>
      <c r="S148" s="64"/>
    </row>
    <row r="149" spans="1:19" s="65" customFormat="1" ht="12.75">
      <c r="A149" s="73"/>
      <c r="B149" s="72" t="s">
        <v>44</v>
      </c>
      <c r="C149" s="249" t="s">
        <v>44</v>
      </c>
      <c r="D149" s="72"/>
      <c r="E149" s="72" t="s">
        <v>44</v>
      </c>
      <c r="F149" s="210" t="s">
        <v>382</v>
      </c>
      <c r="G149" s="247"/>
      <c r="H149" s="248">
        <v>0</v>
      </c>
      <c r="I149" s="73"/>
      <c r="J149" s="74"/>
      <c r="K149" s="67"/>
      <c r="L149" s="64"/>
      <c r="M149" s="64"/>
      <c r="N149" s="73"/>
      <c r="O149" s="430"/>
      <c r="P149" s="64"/>
      <c r="Q149" s="356"/>
      <c r="R149" s="74"/>
      <c r="S149" s="64"/>
    </row>
    <row r="150" spans="1:19" s="65" customFormat="1" ht="12.75">
      <c r="A150" s="73"/>
      <c r="B150" s="72" t="s">
        <v>113</v>
      </c>
      <c r="C150" s="246" t="s">
        <v>97</v>
      </c>
      <c r="D150" s="72"/>
      <c r="E150" s="72" t="s">
        <v>44</v>
      </c>
      <c r="F150" s="208" t="s">
        <v>44</v>
      </c>
      <c r="G150" s="247"/>
      <c r="H150" s="248" t="s">
        <v>44</v>
      </c>
      <c r="I150" s="73"/>
      <c r="J150" s="74"/>
      <c r="K150" s="67"/>
      <c r="L150" s="62"/>
      <c r="M150" s="64"/>
      <c r="N150" s="73"/>
      <c r="O150" s="355"/>
      <c r="P150" s="426"/>
      <c r="Q150" s="427"/>
      <c r="R150" s="74"/>
      <c r="S150" s="64"/>
    </row>
    <row r="151" spans="1:19" s="65" customFormat="1" ht="12.75">
      <c r="A151" s="73"/>
      <c r="B151" s="72" t="s">
        <v>44</v>
      </c>
      <c r="C151" s="249" t="s">
        <v>44</v>
      </c>
      <c r="D151" s="72"/>
      <c r="E151" s="72" t="s">
        <v>44</v>
      </c>
      <c r="F151" s="210" t="s">
        <v>380</v>
      </c>
      <c r="G151" s="247"/>
      <c r="H151" s="248" t="s">
        <v>44</v>
      </c>
      <c r="I151" s="73"/>
      <c r="J151" s="74"/>
      <c r="K151" s="67"/>
      <c r="L151" s="64"/>
      <c r="M151" s="64"/>
      <c r="N151" s="73"/>
      <c r="O151" s="430"/>
      <c r="P151" s="64"/>
      <c r="Q151" s="356"/>
      <c r="R151" s="74"/>
      <c r="S151" s="64"/>
    </row>
    <row r="152" spans="1:19" s="65" customFormat="1" ht="12.75">
      <c r="A152" s="73"/>
      <c r="B152" s="72" t="s">
        <v>119</v>
      </c>
      <c r="C152" s="246" t="s">
        <v>100</v>
      </c>
      <c r="D152" s="72"/>
      <c r="E152" s="72"/>
      <c r="F152" s="208"/>
      <c r="G152" s="247"/>
      <c r="H152" s="248">
        <f>H147+H149</f>
        <v>0</v>
      </c>
      <c r="I152" s="73"/>
      <c r="J152" s="74" t="e">
        <f>SUM(#REF!)+#REF!</f>
        <v>#REF!</v>
      </c>
      <c r="K152" s="66" t="e">
        <f>IF(J152=H152,"OK","NOT OK")</f>
        <v>#REF!</v>
      </c>
      <c r="L152" s="62"/>
      <c r="M152" s="64"/>
      <c r="N152" s="73"/>
      <c r="O152" s="355"/>
      <c r="P152" s="64"/>
      <c r="Q152" s="356"/>
      <c r="R152" s="74"/>
      <c r="S152" s="64"/>
    </row>
    <row r="153" spans="1:19" s="65" customFormat="1" ht="15">
      <c r="A153" s="73"/>
      <c r="B153" s="72" t="s">
        <v>121</v>
      </c>
      <c r="C153" s="246" t="s">
        <v>102</v>
      </c>
      <c r="D153" s="182"/>
      <c r="E153" s="72"/>
      <c r="F153" s="1449" t="s">
        <v>1256</v>
      </c>
      <c r="G153" s="247"/>
      <c r="H153" s="248" t="e">
        <f>#REF!*H152</f>
        <v>#REF!</v>
      </c>
      <c r="I153" s="73"/>
      <c r="J153" s="74"/>
      <c r="K153" s="67"/>
      <c r="L153" s="62"/>
      <c r="M153" s="62"/>
      <c r="N153" s="73"/>
      <c r="O153" s="59"/>
      <c r="P153" s="64"/>
      <c r="Q153" s="356"/>
      <c r="R153" s="74"/>
      <c r="S153" s="64"/>
    </row>
    <row r="154" spans="1:19" s="65" customFormat="1" ht="12.75">
      <c r="A154" s="73"/>
      <c r="B154" s="72" t="s">
        <v>122</v>
      </c>
      <c r="C154" s="246" t="s">
        <v>104</v>
      </c>
      <c r="D154" s="72"/>
      <c r="E154" s="72"/>
      <c r="F154" s="208"/>
      <c r="G154" s="247"/>
      <c r="H154" s="248" t="e">
        <f>SUM(H152:H153)</f>
        <v>#REF!</v>
      </c>
      <c r="I154" s="73"/>
      <c r="J154" s="74"/>
      <c r="K154" s="67"/>
      <c r="L154" s="62"/>
      <c r="M154" s="64"/>
      <c r="N154" s="73"/>
      <c r="O154" s="355"/>
      <c r="P154" s="64"/>
      <c r="Q154" s="356"/>
      <c r="R154" s="74"/>
      <c r="S154" s="64"/>
    </row>
    <row r="155" spans="1:19" s="65" customFormat="1" ht="12.75">
      <c r="A155" s="73"/>
      <c r="B155" s="184"/>
      <c r="C155" s="250"/>
      <c r="D155" s="251"/>
      <c r="E155" s="251"/>
      <c r="F155" s="214"/>
      <c r="G155" s="252"/>
      <c r="H155" s="253"/>
      <c r="I155" s="64"/>
      <c r="J155" s="74"/>
      <c r="K155" s="67"/>
      <c r="L155" s="64"/>
      <c r="M155" s="64"/>
      <c r="N155" s="64"/>
      <c r="O155" s="64"/>
      <c r="P155" s="64"/>
      <c r="Q155" s="64"/>
      <c r="R155" s="64"/>
      <c r="S155" s="64"/>
    </row>
    <row r="156" spans="1:19" s="65" customFormat="1" ht="12.75">
      <c r="A156" s="73"/>
      <c r="B156" s="183" t="s">
        <v>363</v>
      </c>
      <c r="C156" s="242"/>
      <c r="D156" s="243"/>
      <c r="E156" s="243"/>
      <c r="F156" s="207"/>
      <c r="G156" s="244"/>
      <c r="H156" s="245"/>
      <c r="I156" s="64"/>
      <c r="K156" s="67"/>
    </row>
    <row r="157" spans="1:19" s="65" customFormat="1" ht="27" customHeight="1">
      <c r="A157" s="93"/>
      <c r="B157" s="71" t="s">
        <v>45</v>
      </c>
      <c r="C157" s="167" t="s">
        <v>80</v>
      </c>
      <c r="D157" s="71" t="s">
        <v>81</v>
      </c>
      <c r="E157" s="71" t="s">
        <v>46</v>
      </c>
      <c r="F157" s="72" t="s">
        <v>47</v>
      </c>
      <c r="G157" s="551" t="s">
        <v>188</v>
      </c>
      <c r="H157" s="61" t="s">
        <v>82</v>
      </c>
      <c r="J157" s="160"/>
      <c r="K157" s="67"/>
    </row>
    <row r="158" spans="1:19" s="65" customFormat="1" ht="12.75">
      <c r="A158" s="73"/>
      <c r="B158" s="72" t="s">
        <v>4</v>
      </c>
      <c r="C158" s="246" t="s">
        <v>84</v>
      </c>
      <c r="D158" s="72" t="s">
        <v>44</v>
      </c>
      <c r="E158" s="72" t="s">
        <v>44</v>
      </c>
      <c r="F158" s="208" t="s">
        <v>44</v>
      </c>
      <c r="G158" s="247"/>
      <c r="H158" s="248" t="s">
        <v>44</v>
      </c>
      <c r="J158" s="74"/>
      <c r="K158" s="67"/>
    </row>
    <row r="159" spans="1:19" s="65" customFormat="1" ht="12.75">
      <c r="A159" s="73"/>
      <c r="B159" s="72" t="s">
        <v>44</v>
      </c>
      <c r="C159" s="246" t="s">
        <v>50</v>
      </c>
      <c r="D159" s="182" t="s">
        <v>86</v>
      </c>
      <c r="E159" s="72" t="s">
        <v>48</v>
      </c>
      <c r="F159" s="210">
        <v>0.1</v>
      </c>
      <c r="G159" s="247">
        <f>'UPAH PU'!$G$7</f>
        <v>0</v>
      </c>
      <c r="H159" s="248">
        <f>F159*G159</f>
        <v>0</v>
      </c>
      <c r="J159" s="74"/>
      <c r="K159" s="67"/>
    </row>
    <row r="160" spans="1:19" s="65" customFormat="1" ht="12.75">
      <c r="A160" s="73"/>
      <c r="B160" s="72" t="s">
        <v>44</v>
      </c>
      <c r="C160" s="246" t="s">
        <v>41</v>
      </c>
      <c r="D160" s="182" t="s">
        <v>91</v>
      </c>
      <c r="E160" s="72" t="s">
        <v>48</v>
      </c>
      <c r="F160" s="210">
        <v>0.01</v>
      </c>
      <c r="G160" s="247">
        <f>'UPAH PU'!$G$20</f>
        <v>0</v>
      </c>
      <c r="H160" s="248">
        <f>F160*G160</f>
        <v>0</v>
      </c>
      <c r="J160" s="74"/>
      <c r="K160" s="67"/>
    </row>
    <row r="161" spans="1:11" s="65" customFormat="1" ht="12.75">
      <c r="A161" s="73"/>
      <c r="B161" s="72" t="s">
        <v>44</v>
      </c>
      <c r="C161" s="249" t="s">
        <v>44</v>
      </c>
      <c r="D161" s="72" t="s">
        <v>44</v>
      </c>
      <c r="E161" s="72" t="s">
        <v>44</v>
      </c>
      <c r="F161" s="210" t="s">
        <v>381</v>
      </c>
      <c r="G161" s="247"/>
      <c r="H161" s="248">
        <f>SUM(H159:H160)</f>
        <v>0</v>
      </c>
      <c r="J161" s="74"/>
      <c r="K161" s="67"/>
    </row>
    <row r="162" spans="1:11" s="65" customFormat="1" ht="12.75">
      <c r="A162" s="73"/>
      <c r="B162" s="72" t="s">
        <v>5</v>
      </c>
      <c r="C162" s="246" t="s">
        <v>94</v>
      </c>
      <c r="D162" s="72"/>
      <c r="E162" s="72" t="s">
        <v>44</v>
      </c>
      <c r="F162" s="208" t="s">
        <v>44</v>
      </c>
      <c r="G162" s="247"/>
      <c r="H162" s="248" t="s">
        <v>44</v>
      </c>
      <c r="J162" s="74"/>
      <c r="K162" s="67"/>
    </row>
    <row r="163" spans="1:11" s="1518" customFormat="1" ht="12.75">
      <c r="A163" s="1444"/>
      <c r="B163" s="1514"/>
      <c r="C163" s="1515"/>
      <c r="D163" s="1514"/>
      <c r="E163" s="1514"/>
      <c r="F163" s="1516"/>
      <c r="G163" s="1445"/>
      <c r="H163" s="1517"/>
      <c r="J163" s="1519"/>
      <c r="K163" s="1520"/>
    </row>
    <row r="164" spans="1:11" s="65" customFormat="1" ht="12.75">
      <c r="A164" s="73"/>
      <c r="B164" s="72" t="s">
        <v>44</v>
      </c>
      <c r="C164" s="249" t="s">
        <v>44</v>
      </c>
      <c r="D164" s="72"/>
      <c r="E164" s="72" t="s">
        <v>44</v>
      </c>
      <c r="F164" s="210" t="s">
        <v>382</v>
      </c>
      <c r="G164" s="247"/>
      <c r="H164" s="248">
        <f>H163</f>
        <v>0</v>
      </c>
      <c r="J164" s="74"/>
      <c r="K164" s="67"/>
    </row>
    <row r="165" spans="1:11" s="65" customFormat="1" ht="12.75">
      <c r="A165" s="73"/>
      <c r="B165" s="72" t="s">
        <v>113</v>
      </c>
      <c r="C165" s="246" t="s">
        <v>97</v>
      </c>
      <c r="D165" s="72"/>
      <c r="E165" s="72" t="s">
        <v>44</v>
      </c>
      <c r="F165" s="208" t="s">
        <v>44</v>
      </c>
      <c r="G165" s="247"/>
      <c r="H165" s="248" t="s">
        <v>44</v>
      </c>
      <c r="J165" s="74"/>
      <c r="K165" s="67"/>
    </row>
    <row r="166" spans="1:11" s="65" customFormat="1" ht="12.75">
      <c r="A166" s="73"/>
      <c r="B166" s="182"/>
      <c r="C166" s="246"/>
      <c r="D166" s="72"/>
      <c r="E166" s="72"/>
      <c r="F166" s="208"/>
      <c r="G166" s="247"/>
      <c r="H166" s="248"/>
      <c r="J166" s="74"/>
      <c r="K166" s="67"/>
    </row>
    <row r="167" spans="1:11" s="65" customFormat="1" ht="12.75">
      <c r="A167" s="73"/>
      <c r="B167" s="72" t="s">
        <v>44</v>
      </c>
      <c r="C167" s="249" t="s">
        <v>44</v>
      </c>
      <c r="D167" s="72"/>
      <c r="E167" s="72" t="s">
        <v>44</v>
      </c>
      <c r="F167" s="210" t="s">
        <v>380</v>
      </c>
      <c r="G167" s="247"/>
      <c r="H167" s="248" t="s">
        <v>44</v>
      </c>
      <c r="J167" s="74"/>
      <c r="K167" s="67"/>
    </row>
    <row r="168" spans="1:11" s="65" customFormat="1" ht="12.75">
      <c r="A168" s="73"/>
      <c r="B168" s="72" t="s">
        <v>119</v>
      </c>
      <c r="C168" s="246" t="s">
        <v>100</v>
      </c>
      <c r="D168" s="72"/>
      <c r="E168" s="72"/>
      <c r="F168" s="208"/>
      <c r="G168" s="247"/>
      <c r="H168" s="248">
        <f>H161+H164+H166</f>
        <v>0</v>
      </c>
      <c r="J168" s="74" t="e">
        <f>SUM(#REF!)+#REF!</f>
        <v>#REF!</v>
      </c>
      <c r="K168" s="66" t="e">
        <f>IF(J168=H168,"OK","NOT OK")</f>
        <v>#REF!</v>
      </c>
    </row>
    <row r="169" spans="1:11" s="65" customFormat="1" ht="15">
      <c r="A169" s="73"/>
      <c r="B169" s="72" t="s">
        <v>121</v>
      </c>
      <c r="C169" s="246" t="s">
        <v>102</v>
      </c>
      <c r="D169" s="182"/>
      <c r="E169" s="72"/>
      <c r="F169" s="1449" t="s">
        <v>1256</v>
      </c>
      <c r="G169" s="247"/>
      <c r="H169" s="248" t="e">
        <f>#REF!*H168</f>
        <v>#REF!</v>
      </c>
      <c r="J169" s="74"/>
      <c r="K169" s="67"/>
    </row>
    <row r="170" spans="1:11" s="65" customFormat="1" ht="12.75">
      <c r="A170" s="73"/>
      <c r="B170" s="72" t="s">
        <v>122</v>
      </c>
      <c r="C170" s="246" t="s">
        <v>104</v>
      </c>
      <c r="D170" s="72"/>
      <c r="E170" s="72"/>
      <c r="F170" s="208"/>
      <c r="G170" s="247"/>
      <c r="H170" s="248" t="e">
        <f>SUM(H168:H169)</f>
        <v>#REF!</v>
      </c>
      <c r="J170" s="74"/>
      <c r="K170" s="67"/>
    </row>
    <row r="171" spans="1:11" s="65" customFormat="1" ht="12.75">
      <c r="A171" s="73"/>
      <c r="B171" s="184"/>
      <c r="C171" s="250"/>
      <c r="D171" s="251"/>
      <c r="E171" s="251"/>
      <c r="F171" s="214"/>
      <c r="G171" s="252"/>
      <c r="H171" s="253"/>
      <c r="J171" s="74"/>
      <c r="K171" s="67"/>
    </row>
    <row r="172" spans="1:11" s="65" customFormat="1" ht="12.75">
      <c r="A172" s="73"/>
      <c r="B172" s="184"/>
      <c r="C172" s="250"/>
      <c r="D172" s="251"/>
      <c r="E172" s="251"/>
      <c r="F172" s="214"/>
      <c r="G172" s="252"/>
      <c r="H172" s="253"/>
      <c r="J172" s="74"/>
      <c r="K172" s="67"/>
    </row>
    <row r="173" spans="1:11" s="65" customFormat="1" ht="12.75">
      <c r="A173" s="73"/>
      <c r="B173" s="186" t="s">
        <v>885</v>
      </c>
      <c r="C173" s="250"/>
      <c r="D173" s="251"/>
      <c r="E173" s="251"/>
      <c r="F173" s="214"/>
      <c r="G173" s="252"/>
      <c r="H173" s="253"/>
      <c r="J173" s="74"/>
      <c r="K173" s="67"/>
    </row>
    <row r="174" spans="1:11" s="65" customFormat="1" ht="12.75">
      <c r="A174" s="73"/>
      <c r="B174" s="183" t="s">
        <v>886</v>
      </c>
      <c r="C174" s="242"/>
      <c r="D174" s="243"/>
      <c r="E174" s="243"/>
      <c r="F174" s="207"/>
      <c r="G174" s="244"/>
      <c r="H174" s="245"/>
      <c r="I174" s="64"/>
      <c r="K174" s="67"/>
    </row>
    <row r="175" spans="1:11" s="65" customFormat="1" ht="27" customHeight="1">
      <c r="A175" s="93" t="s">
        <v>44</v>
      </c>
      <c r="B175" s="71" t="s">
        <v>45</v>
      </c>
      <c r="C175" s="167" t="s">
        <v>80</v>
      </c>
      <c r="D175" s="71" t="s">
        <v>81</v>
      </c>
      <c r="E175" s="71" t="s">
        <v>46</v>
      </c>
      <c r="F175" s="72" t="s">
        <v>47</v>
      </c>
      <c r="G175" s="551" t="s">
        <v>188</v>
      </c>
      <c r="H175" s="61" t="s">
        <v>82</v>
      </c>
      <c r="J175" s="160"/>
      <c r="K175" s="67"/>
    </row>
    <row r="176" spans="1:11" s="65" customFormat="1" ht="12.75">
      <c r="A176" s="73"/>
      <c r="B176" s="72" t="s">
        <v>4</v>
      </c>
      <c r="C176" s="246" t="s">
        <v>84</v>
      </c>
      <c r="D176" s="72" t="s">
        <v>44</v>
      </c>
      <c r="E176" s="72" t="s">
        <v>44</v>
      </c>
      <c r="F176" s="208" t="s">
        <v>44</v>
      </c>
      <c r="G176" s="247"/>
      <c r="H176" s="248" t="s">
        <v>44</v>
      </c>
      <c r="J176" s="74"/>
      <c r="K176" s="67"/>
    </row>
    <row r="177" spans="1:11" s="65" customFormat="1" ht="12.75">
      <c r="A177" s="73"/>
      <c r="B177" s="72" t="s">
        <v>44</v>
      </c>
      <c r="C177" s="246" t="s">
        <v>50</v>
      </c>
      <c r="D177" s="182" t="s">
        <v>86</v>
      </c>
      <c r="E177" s="72" t="s">
        <v>48</v>
      </c>
      <c r="F177" s="210">
        <v>0.15</v>
      </c>
      <c r="G177" s="247">
        <f>'UPAH PU'!$G$7</f>
        <v>0</v>
      </c>
      <c r="H177" s="248">
        <f>F177*G177</f>
        <v>0</v>
      </c>
      <c r="J177" s="74"/>
      <c r="K177" s="67"/>
    </row>
    <row r="178" spans="1:11" s="65" customFormat="1" ht="12.75">
      <c r="A178" s="73"/>
      <c r="B178" s="72" t="s">
        <v>44</v>
      </c>
      <c r="C178" s="246" t="s">
        <v>41</v>
      </c>
      <c r="D178" s="182" t="s">
        <v>91</v>
      </c>
      <c r="E178" s="72" t="s">
        <v>48</v>
      </c>
      <c r="F178" s="210">
        <v>1.4999999999999999E-2</v>
      </c>
      <c r="G178" s="247">
        <f>'UPAH PU'!$G$20</f>
        <v>0</v>
      </c>
      <c r="H178" s="248">
        <f>F178*G178</f>
        <v>0</v>
      </c>
      <c r="J178" s="74"/>
      <c r="K178" s="67"/>
    </row>
    <row r="179" spans="1:11" s="65" customFormat="1" ht="12.75">
      <c r="A179" s="73"/>
      <c r="B179" s="72" t="s">
        <v>44</v>
      </c>
      <c r="C179" s="249" t="s">
        <v>44</v>
      </c>
      <c r="D179" s="72" t="s">
        <v>44</v>
      </c>
      <c r="E179" s="72" t="s">
        <v>44</v>
      </c>
      <c r="F179" s="210" t="s">
        <v>381</v>
      </c>
      <c r="G179" s="247"/>
      <c r="H179" s="248">
        <f>SUM(H177:H178)</f>
        <v>0</v>
      </c>
      <c r="J179" s="74"/>
      <c r="K179" s="67"/>
    </row>
    <row r="180" spans="1:11" s="65" customFormat="1" ht="12.75">
      <c r="A180" s="73"/>
      <c r="B180" s="72" t="s">
        <v>5</v>
      </c>
      <c r="C180" s="246" t="s">
        <v>94</v>
      </c>
      <c r="D180" s="72"/>
      <c r="E180" s="72" t="s">
        <v>44</v>
      </c>
      <c r="F180" s="208" t="s">
        <v>44</v>
      </c>
      <c r="G180" s="247"/>
      <c r="H180" s="248" t="s">
        <v>44</v>
      </c>
      <c r="J180" s="74"/>
      <c r="K180" s="67"/>
    </row>
    <row r="181" spans="1:11" s="65" customFormat="1" ht="12.75">
      <c r="A181" s="73"/>
      <c r="B181" s="182"/>
      <c r="C181" s="246"/>
      <c r="D181" s="72"/>
      <c r="E181" s="72"/>
      <c r="F181" s="208"/>
      <c r="G181" s="247"/>
      <c r="H181" s="248"/>
      <c r="J181" s="74"/>
      <c r="K181" s="67"/>
    </row>
    <row r="182" spans="1:11" s="65" customFormat="1" ht="12.75">
      <c r="A182" s="73"/>
      <c r="B182" s="72" t="s">
        <v>44</v>
      </c>
      <c r="C182" s="249" t="s">
        <v>44</v>
      </c>
      <c r="D182" s="72"/>
      <c r="E182" s="72" t="s">
        <v>44</v>
      </c>
      <c r="F182" s="210" t="s">
        <v>382</v>
      </c>
      <c r="G182" s="247"/>
      <c r="H182" s="248">
        <f>H181</f>
        <v>0</v>
      </c>
      <c r="J182" s="74"/>
      <c r="K182" s="67"/>
    </row>
    <row r="183" spans="1:11" s="65" customFormat="1" ht="12.75">
      <c r="A183" s="73"/>
      <c r="B183" s="72" t="s">
        <v>113</v>
      </c>
      <c r="C183" s="246" t="s">
        <v>97</v>
      </c>
      <c r="D183" s="72"/>
      <c r="E183" s="72" t="s">
        <v>44</v>
      </c>
      <c r="F183" s="208" t="s">
        <v>44</v>
      </c>
      <c r="G183" s="247"/>
      <c r="H183" s="248" t="s">
        <v>44</v>
      </c>
      <c r="J183" s="74"/>
      <c r="K183" s="67"/>
    </row>
    <row r="184" spans="1:11" s="65" customFormat="1" ht="12.75">
      <c r="A184" s="73"/>
      <c r="B184" s="182"/>
      <c r="C184" s="246" t="s">
        <v>887</v>
      </c>
      <c r="D184" s="72"/>
      <c r="E184" s="72" t="s">
        <v>251</v>
      </c>
      <c r="F184" s="208">
        <v>1.4999999999999999E-2</v>
      </c>
      <c r="G184" s="247">
        <f>'DAFTAR ALAT'!D13</f>
        <v>0</v>
      </c>
      <c r="H184" s="248">
        <f>F184*G184</f>
        <v>0</v>
      </c>
      <c r="J184" s="74"/>
      <c r="K184" s="67"/>
    </row>
    <row r="185" spans="1:11" s="65" customFormat="1" ht="12.75">
      <c r="A185" s="73"/>
      <c r="B185" s="72" t="s">
        <v>44</v>
      </c>
      <c r="C185" s="249" t="s">
        <v>44</v>
      </c>
      <c r="D185" s="72"/>
      <c r="E185" s="72" t="s">
        <v>44</v>
      </c>
      <c r="F185" s="210" t="s">
        <v>380</v>
      </c>
      <c r="G185" s="247"/>
      <c r="H185" s="248">
        <f>H184</f>
        <v>0</v>
      </c>
      <c r="J185" s="74"/>
      <c r="K185" s="67"/>
    </row>
    <row r="186" spans="1:11" s="65" customFormat="1" ht="12.75">
      <c r="A186" s="73"/>
      <c r="B186" s="72" t="s">
        <v>119</v>
      </c>
      <c r="C186" s="246" t="s">
        <v>100</v>
      </c>
      <c r="D186" s="72"/>
      <c r="E186" s="72"/>
      <c r="F186" s="208"/>
      <c r="G186" s="247"/>
      <c r="H186" s="248">
        <f>H179+H182+H185</f>
        <v>0</v>
      </c>
      <c r="J186" s="74" t="e">
        <f>SUM(#REF!)+#REF!</f>
        <v>#REF!</v>
      </c>
      <c r="K186" s="66" t="e">
        <f>IF(J186=H186,"OK","NOT OK")</f>
        <v>#REF!</v>
      </c>
    </row>
    <row r="187" spans="1:11" s="65" customFormat="1" ht="15">
      <c r="A187" s="73"/>
      <c r="B187" s="72" t="s">
        <v>121</v>
      </c>
      <c r="C187" s="246" t="s">
        <v>102</v>
      </c>
      <c r="D187" s="182"/>
      <c r="E187" s="72"/>
      <c r="F187" s="1449" t="s">
        <v>1256</v>
      </c>
      <c r="G187" s="247"/>
      <c r="H187" s="248" t="e">
        <f>#REF!*H186</f>
        <v>#REF!</v>
      </c>
      <c r="J187" s="74"/>
      <c r="K187" s="67"/>
    </row>
    <row r="188" spans="1:11" s="65" customFormat="1" ht="12.75">
      <c r="A188" s="73"/>
      <c r="B188" s="72" t="s">
        <v>122</v>
      </c>
      <c r="C188" s="246" t="s">
        <v>104</v>
      </c>
      <c r="D188" s="72"/>
      <c r="E188" s="72"/>
      <c r="F188" s="208"/>
      <c r="G188" s="247"/>
      <c r="H188" s="248" t="e">
        <f>SUM(H186:H187)</f>
        <v>#REF!</v>
      </c>
      <c r="J188" s="74"/>
      <c r="K188" s="67"/>
    </row>
    <row r="189" spans="1:11" ht="12.75">
      <c r="A189" s="55"/>
      <c r="B189" s="192"/>
      <c r="C189" s="262"/>
      <c r="D189" s="263"/>
      <c r="E189" s="263"/>
      <c r="F189" s="219"/>
      <c r="G189" s="264"/>
      <c r="H189" s="265"/>
      <c r="J189" s="77"/>
    </row>
    <row r="190" spans="1:11" s="65" customFormat="1" ht="12.75">
      <c r="A190" s="73"/>
      <c r="B190" s="183" t="s">
        <v>889</v>
      </c>
      <c r="C190" s="242"/>
      <c r="D190" s="243"/>
      <c r="E190" s="243"/>
      <c r="F190" s="207"/>
      <c r="G190" s="244"/>
      <c r="H190" s="245"/>
      <c r="I190" s="64"/>
      <c r="K190" s="67"/>
    </row>
    <row r="191" spans="1:11" s="65" customFormat="1" ht="27" customHeight="1">
      <c r="A191" s="93" t="s">
        <v>44</v>
      </c>
      <c r="B191" s="71" t="s">
        <v>45</v>
      </c>
      <c r="C191" s="167" t="s">
        <v>80</v>
      </c>
      <c r="D191" s="71" t="s">
        <v>81</v>
      </c>
      <c r="E191" s="71" t="s">
        <v>46</v>
      </c>
      <c r="F191" s="72" t="s">
        <v>47</v>
      </c>
      <c r="G191" s="551" t="s">
        <v>188</v>
      </c>
      <c r="H191" s="61" t="s">
        <v>82</v>
      </c>
      <c r="J191" s="160"/>
      <c r="K191" s="67"/>
    </row>
    <row r="192" spans="1:11" s="65" customFormat="1" ht="12.75">
      <c r="A192" s="73"/>
      <c r="B192" s="72" t="s">
        <v>4</v>
      </c>
      <c r="C192" s="246" t="s">
        <v>84</v>
      </c>
      <c r="D192" s="72" t="s">
        <v>44</v>
      </c>
      <c r="E192" s="72" t="s">
        <v>44</v>
      </c>
      <c r="F192" s="208" t="s">
        <v>44</v>
      </c>
      <c r="G192" s="247"/>
      <c r="H192" s="248" t="s">
        <v>44</v>
      </c>
      <c r="J192" s="74"/>
      <c r="K192" s="67"/>
    </row>
    <row r="193" spans="1:11" s="65" customFormat="1" ht="12.75">
      <c r="A193" s="73"/>
      <c r="B193" s="72" t="s">
        <v>44</v>
      </c>
      <c r="C193" s="246" t="s">
        <v>50</v>
      </c>
      <c r="D193" s="182" t="s">
        <v>86</v>
      </c>
      <c r="E193" s="72" t="s">
        <v>48</v>
      </c>
      <c r="F193" s="210">
        <v>0.2</v>
      </c>
      <c r="G193" s="247">
        <f>'UPAH PU'!$G$7</f>
        <v>0</v>
      </c>
      <c r="H193" s="248">
        <f>F193*G193</f>
        <v>0</v>
      </c>
      <c r="J193" s="74"/>
      <c r="K193" s="67"/>
    </row>
    <row r="194" spans="1:11" s="65" customFormat="1" ht="12.75">
      <c r="A194" s="73"/>
      <c r="B194" s="72" t="s">
        <v>44</v>
      </c>
      <c r="C194" s="246" t="s">
        <v>41</v>
      </c>
      <c r="D194" s="182" t="s">
        <v>91</v>
      </c>
      <c r="E194" s="72" t="s">
        <v>48</v>
      </c>
      <c r="F194" s="210">
        <v>3.0000000000000001E-3</v>
      </c>
      <c r="G194" s="247">
        <f>'UPAH PU'!$G$20</f>
        <v>0</v>
      </c>
      <c r="H194" s="248">
        <f>F194*G194</f>
        <v>0</v>
      </c>
      <c r="J194" s="74"/>
      <c r="K194" s="67"/>
    </row>
    <row r="195" spans="1:11" s="65" customFormat="1" ht="12.75">
      <c r="A195" s="73"/>
      <c r="B195" s="72" t="s">
        <v>44</v>
      </c>
      <c r="C195" s="249" t="s">
        <v>44</v>
      </c>
      <c r="D195" s="72" t="s">
        <v>44</v>
      </c>
      <c r="E195" s="72" t="s">
        <v>44</v>
      </c>
      <c r="F195" s="210" t="s">
        <v>381</v>
      </c>
      <c r="G195" s="247"/>
      <c r="H195" s="248">
        <f>SUM(H193:H194)</f>
        <v>0</v>
      </c>
      <c r="J195" s="74"/>
      <c r="K195" s="67"/>
    </row>
    <row r="196" spans="1:11" s="65" customFormat="1" ht="12.75">
      <c r="A196" s="73"/>
      <c r="B196" s="72" t="s">
        <v>5</v>
      </c>
      <c r="C196" s="246" t="s">
        <v>94</v>
      </c>
      <c r="D196" s="72"/>
      <c r="E196" s="72" t="s">
        <v>44</v>
      </c>
      <c r="F196" s="208" t="s">
        <v>44</v>
      </c>
      <c r="G196" s="247"/>
      <c r="H196" s="248" t="s">
        <v>44</v>
      </c>
      <c r="J196" s="74"/>
      <c r="K196" s="67"/>
    </row>
    <row r="197" spans="1:11" s="65" customFormat="1" ht="12.75">
      <c r="A197" s="73"/>
      <c r="B197" s="182"/>
      <c r="C197" s="246"/>
      <c r="D197" s="72"/>
      <c r="E197" s="72"/>
      <c r="F197" s="208"/>
      <c r="G197" s="247"/>
      <c r="H197" s="248"/>
      <c r="J197" s="74"/>
      <c r="K197" s="67"/>
    </row>
    <row r="198" spans="1:11" s="65" customFormat="1" ht="12.75">
      <c r="A198" s="73"/>
      <c r="B198" s="72" t="s">
        <v>44</v>
      </c>
      <c r="C198" s="249" t="s">
        <v>44</v>
      </c>
      <c r="D198" s="72"/>
      <c r="E198" s="72" t="s">
        <v>44</v>
      </c>
      <c r="F198" s="210" t="s">
        <v>382</v>
      </c>
      <c r="G198" s="247"/>
      <c r="H198" s="248">
        <f>H197</f>
        <v>0</v>
      </c>
      <c r="J198" s="74"/>
      <c r="K198" s="67"/>
    </row>
    <row r="199" spans="1:11" s="65" customFormat="1" ht="12.75">
      <c r="A199" s="73"/>
      <c r="B199" s="72" t="s">
        <v>113</v>
      </c>
      <c r="C199" s="246" t="s">
        <v>97</v>
      </c>
      <c r="D199" s="72"/>
      <c r="E199" s="72" t="s">
        <v>44</v>
      </c>
      <c r="F199" s="208" t="s">
        <v>44</v>
      </c>
      <c r="G199" s="247"/>
      <c r="H199" s="248" t="s">
        <v>44</v>
      </c>
      <c r="J199" s="74"/>
      <c r="K199" s="67"/>
    </row>
    <row r="200" spans="1:11" s="65" customFormat="1" ht="12.75">
      <c r="A200" s="73"/>
      <c r="B200" s="182"/>
      <c r="C200" s="246"/>
      <c r="D200" s="72"/>
      <c r="E200" s="72"/>
      <c r="F200" s="208"/>
      <c r="G200" s="247"/>
      <c r="H200" s="248"/>
      <c r="J200" s="74"/>
      <c r="K200" s="67"/>
    </row>
    <row r="201" spans="1:11" s="65" customFormat="1" ht="12.75">
      <c r="A201" s="73"/>
      <c r="B201" s="72" t="s">
        <v>44</v>
      </c>
      <c r="C201" s="249" t="s">
        <v>44</v>
      </c>
      <c r="D201" s="72"/>
      <c r="E201" s="72" t="s">
        <v>44</v>
      </c>
      <c r="F201" s="210" t="s">
        <v>380</v>
      </c>
      <c r="G201" s="247"/>
      <c r="H201" s="248">
        <f>H200</f>
        <v>0</v>
      </c>
      <c r="J201" s="74"/>
      <c r="K201" s="67"/>
    </row>
    <row r="202" spans="1:11" s="65" customFormat="1" ht="12.75">
      <c r="A202" s="73"/>
      <c r="B202" s="72" t="s">
        <v>119</v>
      </c>
      <c r="C202" s="246" t="s">
        <v>100</v>
      </c>
      <c r="D202" s="72"/>
      <c r="E202" s="72"/>
      <c r="F202" s="208"/>
      <c r="G202" s="247"/>
      <c r="H202" s="248">
        <f>H195+H198+H201</f>
        <v>0</v>
      </c>
      <c r="J202" s="74" t="e">
        <f>SUM(#REF!)+#REF!</f>
        <v>#REF!</v>
      </c>
      <c r="K202" s="66" t="e">
        <f>IF(J202=H202,"OK","NOT OK")</f>
        <v>#REF!</v>
      </c>
    </row>
    <row r="203" spans="1:11" s="65" customFormat="1" ht="15">
      <c r="A203" s="73"/>
      <c r="B203" s="72" t="s">
        <v>121</v>
      </c>
      <c r="C203" s="246" t="s">
        <v>102</v>
      </c>
      <c r="D203" s="182"/>
      <c r="E203" s="72"/>
      <c r="F203" s="1449" t="s">
        <v>1256</v>
      </c>
      <c r="G203" s="247"/>
      <c r="H203" s="248" t="e">
        <f>#REF!*H202</f>
        <v>#REF!</v>
      </c>
      <c r="J203" s="74"/>
      <c r="K203" s="67"/>
    </row>
    <row r="204" spans="1:11" s="65" customFormat="1" ht="12.75">
      <c r="A204" s="73"/>
      <c r="B204" s="72" t="s">
        <v>122</v>
      </c>
      <c r="C204" s="246" t="s">
        <v>104</v>
      </c>
      <c r="D204" s="72"/>
      <c r="E204" s="72"/>
      <c r="F204" s="208"/>
      <c r="G204" s="247"/>
      <c r="H204" s="248" t="e">
        <f>SUM(H202:H203)</f>
        <v>#REF!</v>
      </c>
      <c r="J204" s="74"/>
      <c r="K204" s="67"/>
    </row>
    <row r="205" spans="1:11" ht="12.75">
      <c r="A205" s="55"/>
      <c r="B205" s="192"/>
      <c r="C205" s="262"/>
      <c r="D205" s="263"/>
      <c r="E205" s="263"/>
      <c r="F205" s="219"/>
      <c r="G205" s="264"/>
      <c r="H205" s="265"/>
      <c r="J205" s="77"/>
    </row>
    <row r="206" spans="1:11" s="65" customFormat="1" ht="12.75">
      <c r="A206" s="73"/>
      <c r="B206" s="183" t="s">
        <v>890</v>
      </c>
      <c r="C206" s="242"/>
      <c r="D206" s="243"/>
      <c r="E206" s="243"/>
      <c r="F206" s="207"/>
      <c r="G206" s="244"/>
      <c r="H206" s="245"/>
      <c r="I206" s="64"/>
      <c r="K206" s="67"/>
    </row>
    <row r="207" spans="1:11" s="65" customFormat="1" ht="27" customHeight="1">
      <c r="A207" s="93" t="s">
        <v>44</v>
      </c>
      <c r="B207" s="71" t="s">
        <v>45</v>
      </c>
      <c r="C207" s="167" t="s">
        <v>80</v>
      </c>
      <c r="D207" s="71" t="s">
        <v>81</v>
      </c>
      <c r="E207" s="71" t="s">
        <v>46</v>
      </c>
      <c r="F207" s="72" t="s">
        <v>47</v>
      </c>
      <c r="G207" s="551" t="s">
        <v>188</v>
      </c>
      <c r="H207" s="61" t="s">
        <v>82</v>
      </c>
      <c r="J207" s="160"/>
      <c r="K207" s="67"/>
    </row>
    <row r="208" spans="1:11" s="65" customFormat="1" ht="12.75">
      <c r="A208" s="73"/>
      <c r="B208" s="72" t="s">
        <v>4</v>
      </c>
      <c r="C208" s="246" t="s">
        <v>84</v>
      </c>
      <c r="D208" s="72" t="s">
        <v>44</v>
      </c>
      <c r="E208" s="72" t="s">
        <v>44</v>
      </c>
      <c r="F208" s="208" t="s">
        <v>44</v>
      </c>
      <c r="G208" s="247"/>
      <c r="H208" s="248" t="s">
        <v>44</v>
      </c>
      <c r="J208" s="74"/>
      <c r="K208" s="67"/>
    </row>
    <row r="209" spans="1:11" s="65" customFormat="1" ht="12.75">
      <c r="A209" s="73"/>
      <c r="B209" s="72" t="s">
        <v>44</v>
      </c>
      <c r="C209" s="246" t="s">
        <v>50</v>
      </c>
      <c r="D209" s="182"/>
      <c r="E209" s="72" t="s">
        <v>48</v>
      </c>
      <c r="F209" s="210">
        <v>0.2</v>
      </c>
      <c r="G209" s="247">
        <f>'UPAH PU'!$G$7</f>
        <v>0</v>
      </c>
      <c r="H209" s="248">
        <f>F209*G209</f>
        <v>0</v>
      </c>
      <c r="J209" s="74"/>
      <c r="K209" s="67"/>
    </row>
    <row r="210" spans="1:11" s="65" customFormat="1" ht="12.75">
      <c r="A210" s="73"/>
      <c r="B210" s="72" t="s">
        <v>44</v>
      </c>
      <c r="C210" s="246" t="s">
        <v>41</v>
      </c>
      <c r="D210" s="182"/>
      <c r="E210" s="72" t="s">
        <v>48</v>
      </c>
      <c r="F210" s="210">
        <v>3.3E-3</v>
      </c>
      <c r="G210" s="247">
        <f>'UPAH PU'!$G$20</f>
        <v>0</v>
      </c>
      <c r="H210" s="248">
        <f t="shared" ref="H210" si="3">F210*G210</f>
        <v>0</v>
      </c>
      <c r="J210" s="74"/>
      <c r="K210" s="67"/>
    </row>
    <row r="211" spans="1:11" s="65" customFormat="1" ht="12.75">
      <c r="A211" s="73"/>
      <c r="B211" s="72" t="s">
        <v>44</v>
      </c>
      <c r="C211" s="249" t="s">
        <v>44</v>
      </c>
      <c r="D211" s="72" t="s">
        <v>44</v>
      </c>
      <c r="E211" s="72" t="s">
        <v>44</v>
      </c>
      <c r="F211" s="210" t="s">
        <v>381</v>
      </c>
      <c r="G211" s="247"/>
      <c r="H211" s="248">
        <f>SUM(H209:H210)</f>
        <v>0</v>
      </c>
      <c r="J211" s="74"/>
      <c r="K211" s="67"/>
    </row>
    <row r="212" spans="1:11" s="65" customFormat="1" ht="12.75">
      <c r="A212" s="73"/>
      <c r="B212" s="72" t="s">
        <v>5</v>
      </c>
      <c r="C212" s="246" t="s">
        <v>94</v>
      </c>
      <c r="D212" s="72"/>
      <c r="E212" s="72" t="s">
        <v>44</v>
      </c>
      <c r="F212" s="208" t="s">
        <v>44</v>
      </c>
      <c r="G212" s="247"/>
      <c r="H212" s="248" t="s">
        <v>44</v>
      </c>
      <c r="J212" s="74"/>
      <c r="K212" s="67"/>
    </row>
    <row r="213" spans="1:11" s="65" customFormat="1" ht="12.75">
      <c r="A213" s="73"/>
      <c r="B213" s="182"/>
      <c r="C213" s="246"/>
      <c r="D213" s="72"/>
      <c r="E213" s="72"/>
      <c r="F213" s="208"/>
      <c r="G213" s="247"/>
      <c r="H213" s="248"/>
      <c r="J213" s="74"/>
      <c r="K213" s="67"/>
    </row>
    <row r="214" spans="1:11" s="65" customFormat="1" ht="12.75">
      <c r="A214" s="73"/>
      <c r="B214" s="72" t="s">
        <v>44</v>
      </c>
      <c r="C214" s="249" t="s">
        <v>44</v>
      </c>
      <c r="D214" s="72"/>
      <c r="E214" s="72" t="s">
        <v>44</v>
      </c>
      <c r="F214" s="210" t="s">
        <v>382</v>
      </c>
      <c r="G214" s="247"/>
      <c r="H214" s="248">
        <f>H213</f>
        <v>0</v>
      </c>
      <c r="J214" s="74"/>
      <c r="K214" s="67"/>
    </row>
    <row r="215" spans="1:11" s="65" customFormat="1" ht="12.75">
      <c r="A215" s="73"/>
      <c r="B215" s="72" t="s">
        <v>113</v>
      </c>
      <c r="C215" s="246" t="s">
        <v>97</v>
      </c>
      <c r="D215" s="72"/>
      <c r="E215" s="72" t="s">
        <v>44</v>
      </c>
      <c r="F215" s="208" t="s">
        <v>44</v>
      </c>
      <c r="G215" s="247"/>
      <c r="H215" s="248" t="s">
        <v>44</v>
      </c>
      <c r="J215" s="74"/>
      <c r="K215" s="67"/>
    </row>
    <row r="216" spans="1:11" s="65" customFormat="1" ht="12.75">
      <c r="A216" s="73"/>
      <c r="B216" s="182"/>
      <c r="C216" s="246"/>
      <c r="D216" s="72"/>
      <c r="E216" s="72"/>
      <c r="F216" s="208"/>
      <c r="G216" s="247"/>
      <c r="H216" s="248"/>
      <c r="J216" s="74"/>
      <c r="K216" s="67"/>
    </row>
    <row r="217" spans="1:11" s="65" customFormat="1" ht="12.75">
      <c r="A217" s="73"/>
      <c r="B217" s="72" t="s">
        <v>44</v>
      </c>
      <c r="C217" s="249" t="s">
        <v>44</v>
      </c>
      <c r="D217" s="72"/>
      <c r="E217" s="72" t="s">
        <v>44</v>
      </c>
      <c r="F217" s="210" t="s">
        <v>380</v>
      </c>
      <c r="G217" s="247"/>
      <c r="H217" s="248">
        <f>H216</f>
        <v>0</v>
      </c>
      <c r="J217" s="74"/>
      <c r="K217" s="67"/>
    </row>
    <row r="218" spans="1:11" s="65" customFormat="1" ht="12.75">
      <c r="A218" s="73"/>
      <c r="B218" s="72" t="s">
        <v>119</v>
      </c>
      <c r="C218" s="246" t="s">
        <v>100</v>
      </c>
      <c r="D218" s="72"/>
      <c r="E218" s="72"/>
      <c r="F218" s="208"/>
      <c r="G218" s="247"/>
      <c r="H218" s="248">
        <f>H211+H214+H217</f>
        <v>0</v>
      </c>
      <c r="J218" s="74" t="e">
        <f>SUM(#REF!)+#REF!</f>
        <v>#REF!</v>
      </c>
      <c r="K218" s="66" t="e">
        <f>IF(J218=H218,"OK","NOT OK")</f>
        <v>#REF!</v>
      </c>
    </row>
    <row r="219" spans="1:11" s="65" customFormat="1" ht="15">
      <c r="A219" s="73"/>
      <c r="B219" s="72" t="s">
        <v>121</v>
      </c>
      <c r="C219" s="246" t="s">
        <v>102</v>
      </c>
      <c r="D219" s="182"/>
      <c r="E219" s="72"/>
      <c r="F219" s="1449" t="s">
        <v>1256</v>
      </c>
      <c r="G219" s="247"/>
      <c r="H219" s="248" t="e">
        <f>#REF!*H218</f>
        <v>#REF!</v>
      </c>
      <c r="J219" s="74"/>
      <c r="K219" s="67"/>
    </row>
    <row r="220" spans="1:11" s="65" customFormat="1" ht="12.75">
      <c r="A220" s="73"/>
      <c r="B220" s="72" t="s">
        <v>122</v>
      </c>
      <c r="C220" s="246" t="s">
        <v>104</v>
      </c>
      <c r="D220" s="72"/>
      <c r="E220" s="72"/>
      <c r="F220" s="208"/>
      <c r="G220" s="247"/>
      <c r="H220" s="248" t="e">
        <f>SUM(H218:H219)</f>
        <v>#REF!</v>
      </c>
      <c r="J220" s="74"/>
      <c r="K220" s="67"/>
    </row>
    <row r="221" spans="1:11" ht="12.75">
      <c r="A221" s="55"/>
      <c r="B221" s="192"/>
      <c r="C221" s="262"/>
      <c r="D221" s="263"/>
      <c r="E221" s="263"/>
      <c r="F221" s="219"/>
      <c r="G221" s="264"/>
      <c r="H221" s="265"/>
      <c r="J221" s="77"/>
    </row>
    <row r="222" spans="1:11" s="65" customFormat="1" ht="12.75">
      <c r="A222" s="73"/>
      <c r="B222" s="183" t="s">
        <v>890</v>
      </c>
      <c r="C222" s="242"/>
      <c r="D222" s="243"/>
      <c r="E222" s="243"/>
      <c r="F222" s="207"/>
      <c r="G222" s="244"/>
      <c r="H222" s="245"/>
      <c r="I222" s="64"/>
      <c r="K222" s="67"/>
    </row>
    <row r="223" spans="1:11" s="65" customFormat="1" ht="27" customHeight="1">
      <c r="A223" s="93" t="s">
        <v>44</v>
      </c>
      <c r="B223" s="71" t="s">
        <v>45</v>
      </c>
      <c r="C223" s="167" t="s">
        <v>80</v>
      </c>
      <c r="D223" s="71" t="s">
        <v>81</v>
      </c>
      <c r="E223" s="71" t="s">
        <v>46</v>
      </c>
      <c r="F223" s="72" t="s">
        <v>47</v>
      </c>
      <c r="G223" s="551" t="s">
        <v>188</v>
      </c>
      <c r="H223" s="61" t="s">
        <v>82</v>
      </c>
      <c r="J223" s="160"/>
      <c r="K223" s="67"/>
    </row>
    <row r="224" spans="1:11" s="65" customFormat="1" ht="12.75">
      <c r="A224" s="73"/>
      <c r="B224" s="72" t="s">
        <v>4</v>
      </c>
      <c r="C224" s="246" t="s">
        <v>84</v>
      </c>
      <c r="D224" s="72" t="s">
        <v>44</v>
      </c>
      <c r="E224" s="72" t="s">
        <v>44</v>
      </c>
      <c r="F224" s="208" t="s">
        <v>44</v>
      </c>
      <c r="G224" s="247"/>
      <c r="H224" s="248" t="s">
        <v>44</v>
      </c>
      <c r="J224" s="74"/>
      <c r="K224" s="67"/>
    </row>
    <row r="225" spans="1:11" s="65" customFormat="1" ht="12.75">
      <c r="A225" s="73"/>
      <c r="B225" s="72" t="s">
        <v>44</v>
      </c>
      <c r="C225" s="246" t="s">
        <v>50</v>
      </c>
      <c r="D225" s="182"/>
      <c r="E225" s="72" t="s">
        <v>48</v>
      </c>
      <c r="F225" s="210">
        <v>0.2</v>
      </c>
      <c r="G225" s="247">
        <f>'UPAH PU'!$G$7</f>
        <v>0</v>
      </c>
      <c r="H225" s="248">
        <f>F225*G225</f>
        <v>0</v>
      </c>
      <c r="J225" s="74"/>
      <c r="K225" s="67"/>
    </row>
    <row r="226" spans="1:11" s="65" customFormat="1" ht="12.75">
      <c r="A226" s="73"/>
      <c r="B226" s="72" t="s">
        <v>44</v>
      </c>
      <c r="C226" s="246" t="s">
        <v>41</v>
      </c>
      <c r="D226" s="182"/>
      <c r="E226" s="72" t="s">
        <v>48</v>
      </c>
      <c r="F226" s="210">
        <v>3.3E-3</v>
      </c>
      <c r="G226" s="247">
        <f>'UPAH PU'!$G$20</f>
        <v>0</v>
      </c>
      <c r="H226" s="248">
        <f t="shared" ref="H226" si="4">F226*G226</f>
        <v>0</v>
      </c>
      <c r="J226" s="74"/>
      <c r="K226" s="67"/>
    </row>
    <row r="227" spans="1:11" s="65" customFormat="1" ht="12.75">
      <c r="A227" s="73"/>
      <c r="B227" s="72" t="s">
        <v>44</v>
      </c>
      <c r="C227" s="249" t="s">
        <v>44</v>
      </c>
      <c r="D227" s="72" t="s">
        <v>44</v>
      </c>
      <c r="E227" s="72" t="s">
        <v>44</v>
      </c>
      <c r="F227" s="210" t="s">
        <v>381</v>
      </c>
      <c r="G227" s="247"/>
      <c r="H227" s="248">
        <f>SUM(H225:H226)</f>
        <v>0</v>
      </c>
      <c r="J227" s="74"/>
      <c r="K227" s="67"/>
    </row>
    <row r="228" spans="1:11" s="65" customFormat="1" ht="12.75">
      <c r="A228" s="73"/>
      <c r="B228" s="72" t="s">
        <v>5</v>
      </c>
      <c r="C228" s="246" t="s">
        <v>94</v>
      </c>
      <c r="D228" s="72"/>
      <c r="E228" s="72" t="s">
        <v>44</v>
      </c>
      <c r="F228" s="208" t="s">
        <v>44</v>
      </c>
      <c r="G228" s="247"/>
      <c r="H228" s="248" t="s">
        <v>44</v>
      </c>
      <c r="J228" s="74"/>
      <c r="K228" s="67"/>
    </row>
    <row r="229" spans="1:11" s="65" customFormat="1" ht="12.75">
      <c r="A229" s="73"/>
      <c r="B229" s="182"/>
      <c r="C229" s="246"/>
      <c r="D229" s="72"/>
      <c r="E229" s="72"/>
      <c r="F229" s="208"/>
      <c r="G229" s="247"/>
      <c r="H229" s="248"/>
      <c r="J229" s="74"/>
      <c r="K229" s="67"/>
    </row>
    <row r="230" spans="1:11" s="65" customFormat="1" ht="12.75">
      <c r="A230" s="73"/>
      <c r="B230" s="72" t="s">
        <v>44</v>
      </c>
      <c r="C230" s="249" t="s">
        <v>44</v>
      </c>
      <c r="D230" s="72"/>
      <c r="E230" s="72" t="s">
        <v>44</v>
      </c>
      <c r="F230" s="210" t="s">
        <v>382</v>
      </c>
      <c r="G230" s="247"/>
      <c r="H230" s="248">
        <f>H229</f>
        <v>0</v>
      </c>
      <c r="J230" s="74"/>
      <c r="K230" s="67"/>
    </row>
    <row r="231" spans="1:11" s="65" customFormat="1" ht="12.75">
      <c r="A231" s="73"/>
      <c r="B231" s="72" t="s">
        <v>113</v>
      </c>
      <c r="C231" s="246" t="s">
        <v>97</v>
      </c>
      <c r="D231" s="72"/>
      <c r="E231" s="72" t="s">
        <v>44</v>
      </c>
      <c r="F231" s="208" t="s">
        <v>44</v>
      </c>
      <c r="G231" s="247"/>
      <c r="H231" s="248" t="s">
        <v>44</v>
      </c>
      <c r="J231" s="74"/>
      <c r="K231" s="67"/>
    </row>
    <row r="232" spans="1:11" s="65" customFormat="1" ht="12.75">
      <c r="A232" s="73"/>
      <c r="B232" s="182"/>
      <c r="C232" s="246"/>
      <c r="D232" s="72"/>
      <c r="E232" s="72"/>
      <c r="F232" s="208"/>
      <c r="G232" s="247"/>
      <c r="H232" s="248"/>
      <c r="J232" s="74"/>
      <c r="K232" s="67"/>
    </row>
    <row r="233" spans="1:11" s="65" customFormat="1" ht="12.75">
      <c r="A233" s="73"/>
      <c r="B233" s="72" t="s">
        <v>44</v>
      </c>
      <c r="C233" s="249" t="s">
        <v>44</v>
      </c>
      <c r="D233" s="72"/>
      <c r="E233" s="72" t="s">
        <v>44</v>
      </c>
      <c r="F233" s="210" t="s">
        <v>380</v>
      </c>
      <c r="G233" s="247"/>
      <c r="H233" s="248">
        <f>H232</f>
        <v>0</v>
      </c>
      <c r="J233" s="74"/>
      <c r="K233" s="67"/>
    </row>
    <row r="234" spans="1:11" s="65" customFormat="1" ht="12.75">
      <c r="A234" s="73"/>
      <c r="B234" s="72" t="s">
        <v>119</v>
      </c>
      <c r="C234" s="246" t="s">
        <v>100</v>
      </c>
      <c r="D234" s="72"/>
      <c r="E234" s="72"/>
      <c r="F234" s="208"/>
      <c r="G234" s="247"/>
      <c r="H234" s="248">
        <f>H227+H230+H233</f>
        <v>0</v>
      </c>
      <c r="J234" s="74" t="e">
        <f>SUM(#REF!)+#REF!</f>
        <v>#REF!</v>
      </c>
      <c r="K234" s="66" t="e">
        <f>IF(J234=H234,"OK","NOT OK")</f>
        <v>#REF!</v>
      </c>
    </row>
    <row r="235" spans="1:11" s="65" customFormat="1" ht="15">
      <c r="A235" s="73"/>
      <c r="B235" s="72" t="s">
        <v>121</v>
      </c>
      <c r="C235" s="246" t="s">
        <v>102</v>
      </c>
      <c r="D235" s="182"/>
      <c r="E235" s="72"/>
      <c r="F235" s="1449" t="s">
        <v>1256</v>
      </c>
      <c r="G235" s="247"/>
      <c r="H235" s="248" t="e">
        <f>#REF!*H234</f>
        <v>#REF!</v>
      </c>
      <c r="J235" s="74"/>
      <c r="K235" s="67"/>
    </row>
    <row r="236" spans="1:11" s="65" customFormat="1" ht="12.75">
      <c r="A236" s="73"/>
      <c r="B236" s="72" t="s">
        <v>122</v>
      </c>
      <c r="C236" s="246" t="s">
        <v>104</v>
      </c>
      <c r="D236" s="72"/>
      <c r="E236" s="72"/>
      <c r="F236" s="208"/>
      <c r="G236" s="247"/>
      <c r="H236" s="248" t="e">
        <f>SUM(H234:H235)</f>
        <v>#REF!</v>
      </c>
      <c r="J236" s="74"/>
      <c r="K236" s="67"/>
    </row>
    <row r="237" spans="1:11" ht="12.75">
      <c r="A237" s="55"/>
      <c r="B237" s="192"/>
      <c r="C237" s="262"/>
      <c r="D237" s="263"/>
      <c r="E237" s="263"/>
      <c r="F237" s="219"/>
      <c r="G237" s="264"/>
      <c r="H237" s="265"/>
      <c r="J237" s="77"/>
    </row>
    <row r="238" spans="1:11" s="65" customFormat="1" ht="12.75">
      <c r="A238" s="73"/>
      <c r="B238" s="183" t="s">
        <v>894</v>
      </c>
      <c r="C238" s="242"/>
      <c r="D238" s="243"/>
      <c r="E238" s="243"/>
      <c r="F238" s="207"/>
      <c r="G238" s="244"/>
      <c r="H238" s="245"/>
      <c r="I238" s="64"/>
      <c r="K238" s="67"/>
    </row>
    <row r="239" spans="1:11" s="65" customFormat="1" ht="27" customHeight="1">
      <c r="A239" s="93" t="s">
        <v>44</v>
      </c>
      <c r="B239" s="71" t="s">
        <v>45</v>
      </c>
      <c r="C239" s="167" t="s">
        <v>80</v>
      </c>
      <c r="D239" s="71" t="s">
        <v>81</v>
      </c>
      <c r="E239" s="71" t="s">
        <v>46</v>
      </c>
      <c r="F239" s="72" t="s">
        <v>47</v>
      </c>
      <c r="G239" s="551" t="s">
        <v>188</v>
      </c>
      <c r="H239" s="61" t="s">
        <v>82</v>
      </c>
      <c r="J239" s="160"/>
      <c r="K239" s="67"/>
    </row>
    <row r="240" spans="1:11" s="65" customFormat="1" ht="12.75">
      <c r="A240" s="73"/>
      <c r="B240" s="72" t="s">
        <v>4</v>
      </c>
      <c r="C240" s="246" t="s">
        <v>84</v>
      </c>
      <c r="D240" s="72" t="s">
        <v>44</v>
      </c>
      <c r="E240" s="72" t="s">
        <v>44</v>
      </c>
      <c r="F240" s="208" t="s">
        <v>44</v>
      </c>
      <c r="G240" s="247"/>
      <c r="H240" s="248" t="s">
        <v>44</v>
      </c>
      <c r="J240" s="74"/>
      <c r="K240" s="67"/>
    </row>
    <row r="241" spans="1:11" s="65" customFormat="1" ht="12.75">
      <c r="A241" s="73"/>
      <c r="B241" s="72" t="s">
        <v>44</v>
      </c>
      <c r="C241" s="246" t="s">
        <v>50</v>
      </c>
      <c r="D241" s="182"/>
      <c r="E241" s="72" t="s">
        <v>48</v>
      </c>
      <c r="F241" s="210">
        <v>0.15</v>
      </c>
      <c r="G241" s="247">
        <f>'UPAH PU'!$G$7</f>
        <v>0</v>
      </c>
      <c r="H241" s="248">
        <f>F241*G241</f>
        <v>0</v>
      </c>
      <c r="J241" s="74"/>
      <c r="K241" s="67"/>
    </row>
    <row r="242" spans="1:11" s="65" customFormat="1" ht="12.75">
      <c r="A242" s="73"/>
      <c r="B242" s="72" t="s">
        <v>44</v>
      </c>
      <c r="C242" s="246" t="s">
        <v>41</v>
      </c>
      <c r="D242" s="182"/>
      <c r="E242" s="72" t="s">
        <v>48</v>
      </c>
      <c r="F242" s="210">
        <v>1.4999999999999999E-2</v>
      </c>
      <c r="G242" s="247">
        <f>'UPAH PU'!$G$20</f>
        <v>0</v>
      </c>
      <c r="H242" s="248">
        <f t="shared" ref="H242" si="5">F242*G242</f>
        <v>0</v>
      </c>
      <c r="J242" s="74"/>
      <c r="K242" s="67"/>
    </row>
    <row r="243" spans="1:11" s="65" customFormat="1" ht="12.75">
      <c r="A243" s="73"/>
      <c r="B243" s="72" t="s">
        <v>44</v>
      </c>
      <c r="C243" s="249" t="s">
        <v>44</v>
      </c>
      <c r="D243" s="72" t="s">
        <v>44</v>
      </c>
      <c r="E243" s="72" t="s">
        <v>44</v>
      </c>
      <c r="F243" s="210" t="s">
        <v>381</v>
      </c>
      <c r="G243" s="247"/>
      <c r="H243" s="248">
        <f>SUM(H241:H242)</f>
        <v>0</v>
      </c>
      <c r="J243" s="74"/>
      <c r="K243" s="67"/>
    </row>
    <row r="244" spans="1:11" s="65" customFormat="1" ht="12.75">
      <c r="A244" s="73"/>
      <c r="B244" s="72" t="s">
        <v>5</v>
      </c>
      <c r="C244" s="246" t="s">
        <v>94</v>
      </c>
      <c r="D244" s="72"/>
      <c r="E244" s="72" t="s">
        <v>44</v>
      </c>
      <c r="F244" s="208" t="s">
        <v>44</v>
      </c>
      <c r="G244" s="247"/>
      <c r="H244" s="248" t="s">
        <v>44</v>
      </c>
      <c r="J244" s="74"/>
      <c r="K244" s="67"/>
    </row>
    <row r="245" spans="1:11" s="65" customFormat="1" ht="12.75">
      <c r="A245" s="73"/>
      <c r="B245" s="182"/>
      <c r="C245" s="246"/>
      <c r="D245" s="72"/>
      <c r="E245" s="72"/>
      <c r="F245" s="208"/>
      <c r="G245" s="247"/>
      <c r="H245" s="248"/>
      <c r="J245" s="74"/>
      <c r="K245" s="67"/>
    </row>
    <row r="246" spans="1:11" s="65" customFormat="1" ht="12.75">
      <c r="A246" s="73"/>
      <c r="B246" s="72" t="s">
        <v>44</v>
      </c>
      <c r="C246" s="249" t="s">
        <v>44</v>
      </c>
      <c r="D246" s="72"/>
      <c r="E246" s="72" t="s">
        <v>44</v>
      </c>
      <c r="F246" s="210" t="s">
        <v>382</v>
      </c>
      <c r="G246" s="247"/>
      <c r="H246" s="248">
        <f>H245</f>
        <v>0</v>
      </c>
      <c r="J246" s="74"/>
      <c r="K246" s="67"/>
    </row>
    <row r="247" spans="1:11" s="65" customFormat="1" ht="12.75">
      <c r="A247" s="73"/>
      <c r="B247" s="72" t="s">
        <v>113</v>
      </c>
      <c r="C247" s="246" t="s">
        <v>97</v>
      </c>
      <c r="D247" s="72"/>
      <c r="E247" s="72" t="s">
        <v>44</v>
      </c>
      <c r="F247" s="208" t="s">
        <v>44</v>
      </c>
      <c r="G247" s="247"/>
      <c r="H247" s="248" t="s">
        <v>44</v>
      </c>
      <c r="J247" s="74"/>
      <c r="K247" s="67"/>
    </row>
    <row r="248" spans="1:11" s="65" customFormat="1" ht="12.75">
      <c r="A248" s="73"/>
      <c r="B248" s="182"/>
      <c r="C248" s="246"/>
      <c r="D248" s="72"/>
      <c r="E248" s="72"/>
      <c r="F248" s="208"/>
      <c r="G248" s="247"/>
      <c r="H248" s="248"/>
      <c r="J248" s="74"/>
      <c r="K248" s="67"/>
    </row>
    <row r="249" spans="1:11" s="65" customFormat="1" ht="12.75">
      <c r="A249" s="73"/>
      <c r="B249" s="72" t="s">
        <v>44</v>
      </c>
      <c r="C249" s="249" t="s">
        <v>44</v>
      </c>
      <c r="D249" s="72"/>
      <c r="E249" s="72" t="s">
        <v>44</v>
      </c>
      <c r="F249" s="210" t="s">
        <v>380</v>
      </c>
      <c r="G249" s="247"/>
      <c r="H249" s="248">
        <f>H248</f>
        <v>0</v>
      </c>
      <c r="J249" s="74"/>
      <c r="K249" s="67"/>
    </row>
    <row r="250" spans="1:11" s="65" customFormat="1" ht="12.75">
      <c r="A250" s="73"/>
      <c r="B250" s="72" t="s">
        <v>119</v>
      </c>
      <c r="C250" s="246" t="s">
        <v>100</v>
      </c>
      <c r="D250" s="72"/>
      <c r="E250" s="72"/>
      <c r="F250" s="208"/>
      <c r="G250" s="247"/>
      <c r="H250" s="248">
        <f>H243+H246+H249</f>
        <v>0</v>
      </c>
      <c r="J250" s="74" t="e">
        <f>SUM(#REF!)+#REF!</f>
        <v>#REF!</v>
      </c>
      <c r="K250" s="66" t="e">
        <f>IF(J250=H250,"OK","NOT OK")</f>
        <v>#REF!</v>
      </c>
    </row>
    <row r="251" spans="1:11" s="65" customFormat="1" ht="15">
      <c r="A251" s="73"/>
      <c r="B251" s="72" t="s">
        <v>121</v>
      </c>
      <c r="C251" s="246" t="s">
        <v>102</v>
      </c>
      <c r="D251" s="182"/>
      <c r="E251" s="72"/>
      <c r="F251" s="1449" t="s">
        <v>1256</v>
      </c>
      <c r="G251" s="247"/>
      <c r="H251" s="248" t="e">
        <f>#REF!*H250</f>
        <v>#REF!</v>
      </c>
      <c r="J251" s="74"/>
      <c r="K251" s="67"/>
    </row>
    <row r="252" spans="1:11" s="65" customFormat="1" ht="12.75">
      <c r="A252" s="73"/>
      <c r="B252" s="72" t="s">
        <v>122</v>
      </c>
      <c r="C252" s="246" t="s">
        <v>104</v>
      </c>
      <c r="D252" s="72"/>
      <c r="E252" s="72"/>
      <c r="F252" s="208"/>
      <c r="G252" s="247"/>
      <c r="H252" s="248" t="e">
        <f>SUM(H250:H251)</f>
        <v>#REF!</v>
      </c>
      <c r="J252" s="74"/>
      <c r="K252" s="67"/>
    </row>
    <row r="253" spans="1:11" ht="12.75">
      <c r="A253" s="55"/>
      <c r="B253" s="192"/>
      <c r="C253" s="262"/>
      <c r="D253" s="263"/>
      <c r="E253" s="263"/>
      <c r="F253" s="219"/>
      <c r="G253" s="264"/>
      <c r="H253" s="265"/>
      <c r="J253" s="77"/>
    </row>
    <row r="254" spans="1:11" s="65" customFormat="1" ht="12.75">
      <c r="A254" s="73"/>
      <c r="B254" s="183" t="s">
        <v>895</v>
      </c>
      <c r="C254" s="242"/>
      <c r="D254" s="243"/>
      <c r="E254" s="243"/>
      <c r="F254" s="207"/>
      <c r="G254" s="244"/>
      <c r="H254" s="245"/>
      <c r="I254" s="64"/>
      <c r="K254" s="67"/>
    </row>
    <row r="255" spans="1:11" s="65" customFormat="1" ht="27" customHeight="1">
      <c r="A255" s="93" t="s">
        <v>44</v>
      </c>
      <c r="B255" s="71" t="s">
        <v>45</v>
      </c>
      <c r="C255" s="167" t="s">
        <v>80</v>
      </c>
      <c r="D255" s="71" t="s">
        <v>81</v>
      </c>
      <c r="E255" s="71" t="s">
        <v>46</v>
      </c>
      <c r="F255" s="72" t="s">
        <v>47</v>
      </c>
      <c r="G255" s="551" t="s">
        <v>188</v>
      </c>
      <c r="H255" s="61" t="s">
        <v>82</v>
      </c>
      <c r="J255" s="160"/>
      <c r="K255" s="67"/>
    </row>
    <row r="256" spans="1:11" s="65" customFormat="1" ht="12.75">
      <c r="A256" s="73"/>
      <c r="B256" s="72" t="s">
        <v>4</v>
      </c>
      <c r="C256" s="246" t="s">
        <v>84</v>
      </c>
      <c r="D256" s="72" t="s">
        <v>44</v>
      </c>
      <c r="E256" s="72" t="s">
        <v>44</v>
      </c>
      <c r="F256" s="208" t="s">
        <v>44</v>
      </c>
      <c r="G256" s="247"/>
      <c r="H256" s="248" t="s">
        <v>44</v>
      </c>
      <c r="J256" s="74"/>
      <c r="K256" s="67"/>
    </row>
    <row r="257" spans="1:11" s="65" customFormat="1" ht="12.75">
      <c r="A257" s="73"/>
      <c r="B257" s="72" t="s">
        <v>44</v>
      </c>
      <c r="C257" s="246" t="s">
        <v>50</v>
      </c>
      <c r="D257" s="182"/>
      <c r="E257" s="72" t="s">
        <v>48</v>
      </c>
      <c r="F257" s="210">
        <v>0.1</v>
      </c>
      <c r="G257" s="247">
        <f>'UPAH PU'!$G$7</f>
        <v>0</v>
      </c>
      <c r="H257" s="248">
        <f>F257*G257</f>
        <v>0</v>
      </c>
      <c r="J257" s="74"/>
      <c r="K257" s="67"/>
    </row>
    <row r="258" spans="1:11" s="65" customFormat="1" ht="12.75">
      <c r="A258" s="73"/>
      <c r="B258" s="905"/>
      <c r="C258" s="907" t="s">
        <v>192</v>
      </c>
      <c r="D258" s="906"/>
      <c r="E258" s="72" t="s">
        <v>48</v>
      </c>
      <c r="F258" s="924">
        <v>3.3000000000000002E-2</v>
      </c>
      <c r="G258" s="901">
        <f>'UPAH PU'!G9</f>
        <v>0</v>
      </c>
      <c r="H258" s="248">
        <f t="shared" ref="H258:H260" si="6">F258*G258</f>
        <v>0</v>
      </c>
      <c r="J258" s="74"/>
      <c r="K258" s="67"/>
    </row>
    <row r="259" spans="1:11" s="65" customFormat="1" ht="12.75">
      <c r="A259" s="73"/>
      <c r="B259" s="905"/>
      <c r="C259" s="907" t="s">
        <v>177</v>
      </c>
      <c r="D259" s="906"/>
      <c r="E259" s="72" t="s">
        <v>48</v>
      </c>
      <c r="F259" s="924">
        <v>3.0000000000000001E-3</v>
      </c>
      <c r="G259" s="901">
        <f>'UPAH PU'!G18</f>
        <v>0</v>
      </c>
      <c r="H259" s="248">
        <f t="shared" si="6"/>
        <v>0</v>
      </c>
      <c r="J259" s="74"/>
      <c r="K259" s="67"/>
    </row>
    <row r="260" spans="1:11" s="65" customFormat="1" ht="12.75">
      <c r="A260" s="73"/>
      <c r="B260" s="72" t="s">
        <v>44</v>
      </c>
      <c r="C260" s="246" t="s">
        <v>41</v>
      </c>
      <c r="D260" s="182"/>
      <c r="E260" s="72" t="s">
        <v>48</v>
      </c>
      <c r="F260" s="210">
        <v>1E-3</v>
      </c>
      <c r="G260" s="247">
        <f>'UPAH PU'!$G$20</f>
        <v>0</v>
      </c>
      <c r="H260" s="248">
        <f t="shared" si="6"/>
        <v>0</v>
      </c>
      <c r="J260" s="74"/>
      <c r="K260" s="67"/>
    </row>
    <row r="261" spans="1:11" s="65" customFormat="1" ht="12.75">
      <c r="A261" s="73"/>
      <c r="B261" s="72" t="s">
        <v>44</v>
      </c>
      <c r="C261" s="249" t="s">
        <v>44</v>
      </c>
      <c r="D261" s="72" t="s">
        <v>44</v>
      </c>
      <c r="E261" s="72" t="s">
        <v>44</v>
      </c>
      <c r="F261" s="210" t="s">
        <v>381</v>
      </c>
      <c r="G261" s="247"/>
      <c r="H261" s="248">
        <f>SUM(H257:H260)</f>
        <v>0</v>
      </c>
      <c r="J261" s="74"/>
      <c r="K261" s="67"/>
    </row>
    <row r="262" spans="1:11" s="65" customFormat="1" ht="12.75">
      <c r="A262" s="73"/>
      <c r="B262" s="72" t="s">
        <v>5</v>
      </c>
      <c r="C262" s="246" t="s">
        <v>94</v>
      </c>
      <c r="D262" s="72"/>
      <c r="E262" s="72" t="s">
        <v>44</v>
      </c>
      <c r="F262" s="208" t="s">
        <v>44</v>
      </c>
      <c r="G262" s="247"/>
      <c r="H262" s="248" t="s">
        <v>44</v>
      </c>
      <c r="J262" s="74"/>
      <c r="K262" s="67"/>
    </row>
    <row r="263" spans="1:11" s="65" customFormat="1" ht="12.75">
      <c r="A263" s="73"/>
      <c r="B263" s="182"/>
      <c r="C263" s="246"/>
      <c r="D263" s="72"/>
      <c r="E263" s="72"/>
      <c r="F263" s="208"/>
      <c r="G263" s="247"/>
      <c r="H263" s="248"/>
      <c r="J263" s="74"/>
      <c r="K263" s="67"/>
    </row>
    <row r="264" spans="1:11" s="65" customFormat="1" ht="12.75">
      <c r="A264" s="73"/>
      <c r="B264" s="72" t="s">
        <v>44</v>
      </c>
      <c r="C264" s="249" t="s">
        <v>44</v>
      </c>
      <c r="D264" s="72"/>
      <c r="E264" s="72" t="s">
        <v>44</v>
      </c>
      <c r="F264" s="210" t="s">
        <v>382</v>
      </c>
      <c r="G264" s="247"/>
      <c r="H264" s="248">
        <f>H263</f>
        <v>0</v>
      </c>
      <c r="J264" s="74"/>
      <c r="K264" s="67"/>
    </row>
    <row r="265" spans="1:11" s="65" customFormat="1" ht="12.75">
      <c r="A265" s="73"/>
      <c r="B265" s="72" t="s">
        <v>113</v>
      </c>
      <c r="C265" s="246" t="s">
        <v>97</v>
      </c>
      <c r="D265" s="72"/>
      <c r="E265" s="72" t="s">
        <v>44</v>
      </c>
      <c r="F265" s="208" t="s">
        <v>44</v>
      </c>
      <c r="G265" s="247"/>
      <c r="H265" s="248" t="s">
        <v>44</v>
      </c>
      <c r="J265" s="74"/>
      <c r="K265" s="67"/>
    </row>
    <row r="266" spans="1:11" s="65" customFormat="1" ht="12.75">
      <c r="A266" s="73"/>
      <c r="B266" s="182"/>
      <c r="C266" s="246"/>
      <c r="D266" s="72"/>
      <c r="E266" s="72"/>
      <c r="F266" s="208"/>
      <c r="G266" s="247"/>
      <c r="H266" s="248"/>
      <c r="J266" s="74"/>
      <c r="K266" s="67"/>
    </row>
    <row r="267" spans="1:11" s="65" customFormat="1" ht="12.75">
      <c r="A267" s="73"/>
      <c r="B267" s="72" t="s">
        <v>44</v>
      </c>
      <c r="C267" s="249" t="s">
        <v>44</v>
      </c>
      <c r="D267" s="72"/>
      <c r="E267" s="72" t="s">
        <v>44</v>
      </c>
      <c r="F267" s="210" t="s">
        <v>380</v>
      </c>
      <c r="G267" s="247"/>
      <c r="H267" s="248">
        <f>H266</f>
        <v>0</v>
      </c>
      <c r="J267" s="74"/>
      <c r="K267" s="67"/>
    </row>
    <row r="268" spans="1:11" s="65" customFormat="1" ht="12.75">
      <c r="A268" s="73"/>
      <c r="B268" s="72" t="s">
        <v>119</v>
      </c>
      <c r="C268" s="246" t="s">
        <v>100</v>
      </c>
      <c r="D268" s="72"/>
      <c r="E268" s="72"/>
      <c r="F268" s="208"/>
      <c r="G268" s="247"/>
      <c r="H268" s="248">
        <f>H261+H264+H267</f>
        <v>0</v>
      </c>
      <c r="J268" s="74" t="e">
        <f>SUM(#REF!)+#REF!</f>
        <v>#REF!</v>
      </c>
      <c r="K268" s="66" t="e">
        <f>IF(J268=H268,"OK","NOT OK")</f>
        <v>#REF!</v>
      </c>
    </row>
    <row r="269" spans="1:11" s="65" customFormat="1" ht="15">
      <c r="A269" s="73"/>
      <c r="B269" s="72" t="s">
        <v>121</v>
      </c>
      <c r="C269" s="246" t="s">
        <v>102</v>
      </c>
      <c r="D269" s="182"/>
      <c r="E269" s="72"/>
      <c r="F269" s="1449" t="s">
        <v>1256</v>
      </c>
      <c r="G269" s="247"/>
      <c r="H269" s="248" t="e">
        <f>#REF!*H268</f>
        <v>#REF!</v>
      </c>
      <c r="J269" s="74"/>
      <c r="K269" s="67"/>
    </row>
    <row r="270" spans="1:11" s="65" customFormat="1" ht="12.75">
      <c r="A270" s="73"/>
      <c r="B270" s="72" t="s">
        <v>122</v>
      </c>
      <c r="C270" s="246" t="s">
        <v>104</v>
      </c>
      <c r="D270" s="72"/>
      <c r="E270" s="72"/>
      <c r="F270" s="208"/>
      <c r="G270" s="247"/>
      <c r="H270" s="248" t="e">
        <f>SUM(H268:H269)</f>
        <v>#REF!</v>
      </c>
      <c r="J270" s="74"/>
      <c r="K270" s="67"/>
    </row>
    <row r="271" spans="1:11" ht="12.75">
      <c r="A271" s="55"/>
      <c r="B271" s="192"/>
      <c r="C271" s="262"/>
      <c r="D271" s="263"/>
      <c r="E271" s="263"/>
      <c r="F271" s="219"/>
      <c r="G271" s="264"/>
      <c r="H271" s="265"/>
      <c r="J271" s="77"/>
    </row>
    <row r="272" spans="1:11" s="65" customFormat="1" ht="12.75">
      <c r="A272" s="73"/>
      <c r="B272" s="183" t="s">
        <v>896</v>
      </c>
      <c r="C272" s="242"/>
      <c r="D272" s="243"/>
      <c r="E272" s="243"/>
      <c r="F272" s="207"/>
      <c r="G272" s="244"/>
      <c r="H272" s="245"/>
      <c r="I272" s="64"/>
      <c r="K272" s="67"/>
    </row>
    <row r="273" spans="1:11" s="65" customFormat="1" ht="27" customHeight="1">
      <c r="A273" s="93" t="s">
        <v>44</v>
      </c>
      <c r="B273" s="71" t="s">
        <v>45</v>
      </c>
      <c r="C273" s="167" t="s">
        <v>80</v>
      </c>
      <c r="D273" s="71" t="s">
        <v>81</v>
      </c>
      <c r="E273" s="71" t="s">
        <v>46</v>
      </c>
      <c r="F273" s="72" t="s">
        <v>47</v>
      </c>
      <c r="G273" s="551" t="s">
        <v>188</v>
      </c>
      <c r="H273" s="61" t="s">
        <v>82</v>
      </c>
      <c r="J273" s="160"/>
      <c r="K273" s="67"/>
    </row>
    <row r="274" spans="1:11" s="65" customFormat="1" ht="12.75">
      <c r="A274" s="73"/>
      <c r="B274" s="72" t="s">
        <v>4</v>
      </c>
      <c r="C274" s="246" t="s">
        <v>84</v>
      </c>
      <c r="D274" s="72" t="s">
        <v>44</v>
      </c>
      <c r="E274" s="72" t="s">
        <v>44</v>
      </c>
      <c r="F274" s="208" t="s">
        <v>44</v>
      </c>
      <c r="G274" s="247"/>
      <c r="H274" s="248" t="s">
        <v>44</v>
      </c>
      <c r="J274" s="74"/>
      <c r="K274" s="67"/>
    </row>
    <row r="275" spans="1:11" s="65" customFormat="1" ht="12.75">
      <c r="A275" s="73"/>
      <c r="B275" s="72" t="s">
        <v>44</v>
      </c>
      <c r="C275" s="246" t="s">
        <v>50</v>
      </c>
      <c r="D275" s="182"/>
      <c r="E275" s="72" t="s">
        <v>48</v>
      </c>
      <c r="F275" s="210">
        <v>0.2</v>
      </c>
      <c r="G275" s="247">
        <f>'UPAH PU'!$G$7</f>
        <v>0</v>
      </c>
      <c r="H275" s="248">
        <f>F275*G275</f>
        <v>0</v>
      </c>
      <c r="J275" s="74"/>
      <c r="K275" s="67"/>
    </row>
    <row r="276" spans="1:11" s="65" customFormat="1" ht="12.75">
      <c r="A276" s="73"/>
      <c r="B276" s="72" t="s">
        <v>44</v>
      </c>
      <c r="C276" s="246" t="s">
        <v>41</v>
      </c>
      <c r="D276" s="182"/>
      <c r="E276" s="72" t="s">
        <v>48</v>
      </c>
      <c r="F276" s="210">
        <v>0.02</v>
      </c>
      <c r="G276" s="247">
        <f>'UPAH PU'!$G$20</f>
        <v>0</v>
      </c>
      <c r="H276" s="248">
        <f t="shared" ref="H276" si="7">F276*G276</f>
        <v>0</v>
      </c>
      <c r="J276" s="74"/>
      <c r="K276" s="67"/>
    </row>
    <row r="277" spans="1:11" s="65" customFormat="1" ht="12.75">
      <c r="A277" s="73"/>
      <c r="B277" s="72" t="s">
        <v>44</v>
      </c>
      <c r="C277" s="249" t="s">
        <v>44</v>
      </c>
      <c r="D277" s="72" t="s">
        <v>44</v>
      </c>
      <c r="E277" s="72" t="s">
        <v>44</v>
      </c>
      <c r="F277" s="210" t="s">
        <v>381</v>
      </c>
      <c r="G277" s="247"/>
      <c r="H277" s="248">
        <f>SUM(H275:H276)</f>
        <v>0</v>
      </c>
      <c r="J277" s="74"/>
      <c r="K277" s="67"/>
    </row>
    <row r="278" spans="1:11" s="65" customFormat="1" ht="12.75">
      <c r="A278" s="73"/>
      <c r="B278" s="72" t="s">
        <v>5</v>
      </c>
      <c r="C278" s="246" t="s">
        <v>94</v>
      </c>
      <c r="D278" s="72"/>
      <c r="E278" s="72" t="s">
        <v>44</v>
      </c>
      <c r="F278" s="208" t="s">
        <v>44</v>
      </c>
      <c r="G278" s="247"/>
      <c r="H278" s="248" t="s">
        <v>44</v>
      </c>
      <c r="J278" s="74"/>
      <c r="K278" s="67"/>
    </row>
    <row r="279" spans="1:11" s="65" customFormat="1" ht="12.75">
      <c r="A279" s="73"/>
      <c r="B279" s="182"/>
      <c r="C279" s="246"/>
      <c r="D279" s="72"/>
      <c r="E279" s="72"/>
      <c r="F279" s="208"/>
      <c r="G279" s="247"/>
      <c r="H279" s="248"/>
      <c r="J279" s="74"/>
      <c r="K279" s="67"/>
    </row>
    <row r="280" spans="1:11" s="65" customFormat="1" ht="12.75">
      <c r="A280" s="73"/>
      <c r="B280" s="72" t="s">
        <v>44</v>
      </c>
      <c r="C280" s="249" t="s">
        <v>44</v>
      </c>
      <c r="D280" s="72"/>
      <c r="E280" s="72" t="s">
        <v>44</v>
      </c>
      <c r="F280" s="210" t="s">
        <v>382</v>
      </c>
      <c r="G280" s="247"/>
      <c r="H280" s="248">
        <f>H279</f>
        <v>0</v>
      </c>
      <c r="J280" s="74"/>
      <c r="K280" s="67"/>
    </row>
    <row r="281" spans="1:11" s="65" customFormat="1" ht="12.75">
      <c r="A281" s="73"/>
      <c r="B281" s="72" t="s">
        <v>113</v>
      </c>
      <c r="C281" s="246" t="s">
        <v>97</v>
      </c>
      <c r="D281" s="72"/>
      <c r="E281" s="72" t="s">
        <v>44</v>
      </c>
      <c r="F281" s="208" t="s">
        <v>44</v>
      </c>
      <c r="G281" s="247"/>
      <c r="H281" s="248" t="s">
        <v>44</v>
      </c>
      <c r="J281" s="74"/>
      <c r="K281" s="67"/>
    </row>
    <row r="282" spans="1:11" s="65" customFormat="1" ht="12.75">
      <c r="A282" s="73"/>
      <c r="B282" s="182"/>
      <c r="C282" s="246"/>
      <c r="D282" s="72"/>
      <c r="E282" s="72"/>
      <c r="F282" s="208"/>
      <c r="G282" s="247"/>
      <c r="H282" s="248"/>
      <c r="J282" s="74"/>
      <c r="K282" s="67"/>
    </row>
    <row r="283" spans="1:11" s="65" customFormat="1" ht="12.75">
      <c r="A283" s="73"/>
      <c r="B283" s="72" t="s">
        <v>44</v>
      </c>
      <c r="C283" s="249" t="s">
        <v>44</v>
      </c>
      <c r="D283" s="72"/>
      <c r="E283" s="72" t="s">
        <v>44</v>
      </c>
      <c r="F283" s="210" t="s">
        <v>380</v>
      </c>
      <c r="G283" s="247"/>
      <c r="H283" s="248">
        <f>H282</f>
        <v>0</v>
      </c>
      <c r="J283" s="74"/>
      <c r="K283" s="67"/>
    </row>
    <row r="284" spans="1:11" s="65" customFormat="1" ht="12.75">
      <c r="A284" s="73"/>
      <c r="B284" s="72" t="s">
        <v>119</v>
      </c>
      <c r="C284" s="246" t="s">
        <v>100</v>
      </c>
      <c r="D284" s="72"/>
      <c r="E284" s="72"/>
      <c r="F284" s="208"/>
      <c r="G284" s="247"/>
      <c r="H284" s="248">
        <f>H277+H280+H283</f>
        <v>0</v>
      </c>
      <c r="J284" s="74" t="e">
        <f>SUM(#REF!)+#REF!</f>
        <v>#REF!</v>
      </c>
      <c r="K284" s="66" t="e">
        <f>IF(J284=H284,"OK","NOT OK")</f>
        <v>#REF!</v>
      </c>
    </row>
    <row r="285" spans="1:11" s="65" customFormat="1" ht="15">
      <c r="A285" s="73"/>
      <c r="B285" s="72" t="s">
        <v>121</v>
      </c>
      <c r="C285" s="246" t="s">
        <v>102</v>
      </c>
      <c r="D285" s="182"/>
      <c r="E285" s="72"/>
      <c r="F285" s="1449" t="s">
        <v>1256</v>
      </c>
      <c r="G285" s="247"/>
      <c r="H285" s="248" t="e">
        <f>#REF!*H284</f>
        <v>#REF!</v>
      </c>
      <c r="J285" s="74"/>
      <c r="K285" s="67"/>
    </row>
    <row r="286" spans="1:11" s="65" customFormat="1" ht="12.75">
      <c r="A286" s="73"/>
      <c r="B286" s="72" t="s">
        <v>122</v>
      </c>
      <c r="C286" s="246" t="s">
        <v>104</v>
      </c>
      <c r="D286" s="72"/>
      <c r="E286" s="72"/>
      <c r="F286" s="208"/>
      <c r="G286" s="247"/>
      <c r="H286" s="248" t="e">
        <f>SUM(H284:H285)</f>
        <v>#REF!</v>
      </c>
      <c r="J286" s="74"/>
      <c r="K286" s="67"/>
    </row>
    <row r="287" spans="1:11" ht="12.75">
      <c r="A287" s="55"/>
      <c r="B287" s="192"/>
      <c r="C287" s="262"/>
      <c r="D287" s="263"/>
      <c r="E287" s="263"/>
      <c r="F287" s="219"/>
      <c r="G287" s="264"/>
      <c r="H287" s="265"/>
      <c r="J287" s="77"/>
    </row>
    <row r="288" spans="1:11" ht="12.75">
      <c r="A288" s="55"/>
      <c r="B288" s="183" t="s">
        <v>1296</v>
      </c>
      <c r="C288" s="242"/>
      <c r="D288" s="243"/>
      <c r="E288" s="243"/>
      <c r="F288" s="207"/>
      <c r="G288" s="244"/>
      <c r="H288" s="245"/>
      <c r="J288" s="77"/>
    </row>
    <row r="289" spans="1:10" ht="12.75">
      <c r="A289" s="55"/>
      <c r="B289" s="71" t="s">
        <v>45</v>
      </c>
      <c r="C289" s="167" t="s">
        <v>80</v>
      </c>
      <c r="D289" s="71" t="s">
        <v>81</v>
      </c>
      <c r="E289" s="71" t="s">
        <v>46</v>
      </c>
      <c r="F289" s="72" t="s">
        <v>47</v>
      </c>
      <c r="G289" s="551" t="s">
        <v>188</v>
      </c>
      <c r="H289" s="61" t="s">
        <v>82</v>
      </c>
      <c r="J289" s="77"/>
    </row>
    <row r="290" spans="1:10" ht="12.75">
      <c r="A290" s="55"/>
      <c r="B290" s="72" t="s">
        <v>4</v>
      </c>
      <c r="C290" s="246" t="s">
        <v>84</v>
      </c>
      <c r="D290" s="72" t="s">
        <v>44</v>
      </c>
      <c r="E290" s="72" t="s">
        <v>44</v>
      </c>
      <c r="F290" s="208" t="s">
        <v>44</v>
      </c>
      <c r="G290" s="247"/>
      <c r="H290" s="248" t="s">
        <v>44</v>
      </c>
      <c r="J290" s="77"/>
    </row>
    <row r="291" spans="1:10" ht="12.75">
      <c r="A291" s="55"/>
      <c r="B291" s="72" t="s">
        <v>44</v>
      </c>
      <c r="C291" s="246" t="s">
        <v>50</v>
      </c>
      <c r="D291" s="182"/>
      <c r="E291" s="72" t="s">
        <v>48</v>
      </c>
      <c r="F291" s="210">
        <v>0.2</v>
      </c>
      <c r="G291" s="247">
        <f>'UPAH PU'!$G$7</f>
        <v>0</v>
      </c>
      <c r="H291" s="248">
        <f>F291*G291</f>
        <v>0</v>
      </c>
      <c r="J291" s="77"/>
    </row>
    <row r="292" spans="1:10" ht="12.75">
      <c r="A292" s="55"/>
      <c r="B292" s="72" t="s">
        <v>44</v>
      </c>
      <c r="C292" s="246" t="s">
        <v>41</v>
      </c>
      <c r="D292" s="182"/>
      <c r="E292" s="72" t="s">
        <v>48</v>
      </c>
      <c r="F292" s="210">
        <v>0.01</v>
      </c>
      <c r="G292" s="247">
        <f>'UPAH PU'!$G$20</f>
        <v>0</v>
      </c>
      <c r="H292" s="248">
        <f t="shared" ref="H292" si="8">F292*G292</f>
        <v>0</v>
      </c>
      <c r="J292" s="77"/>
    </row>
    <row r="293" spans="1:10" ht="12.75">
      <c r="A293" s="55"/>
      <c r="B293" s="72" t="s">
        <v>44</v>
      </c>
      <c r="C293" s="249" t="s">
        <v>44</v>
      </c>
      <c r="D293" s="72" t="s">
        <v>44</v>
      </c>
      <c r="E293" s="72" t="s">
        <v>44</v>
      </c>
      <c r="F293" s="210" t="s">
        <v>381</v>
      </c>
      <c r="G293" s="247"/>
      <c r="H293" s="248">
        <f>SUM(H291:H292)</f>
        <v>0</v>
      </c>
      <c r="J293" s="77"/>
    </row>
    <row r="294" spans="1:10" ht="12.75">
      <c r="A294" s="55"/>
      <c r="B294" s="72" t="s">
        <v>5</v>
      </c>
      <c r="C294" s="246" t="s">
        <v>94</v>
      </c>
      <c r="D294" s="72"/>
      <c r="E294" s="72" t="s">
        <v>44</v>
      </c>
      <c r="F294" s="208" t="s">
        <v>44</v>
      </c>
      <c r="G294" s="247"/>
      <c r="H294" s="248" t="s">
        <v>44</v>
      </c>
      <c r="J294" s="77"/>
    </row>
    <row r="295" spans="1:10" ht="12.75">
      <c r="A295" s="55"/>
      <c r="B295" s="182"/>
      <c r="C295" s="246"/>
      <c r="D295" s="72"/>
      <c r="E295" s="72"/>
      <c r="F295" s="208"/>
      <c r="G295" s="247"/>
      <c r="H295" s="248"/>
      <c r="J295" s="77"/>
    </row>
    <row r="296" spans="1:10" ht="12.75">
      <c r="A296" s="55"/>
      <c r="B296" s="72" t="s">
        <v>44</v>
      </c>
      <c r="C296" s="249" t="s">
        <v>44</v>
      </c>
      <c r="D296" s="72"/>
      <c r="E296" s="72" t="s">
        <v>44</v>
      </c>
      <c r="F296" s="210" t="s">
        <v>382</v>
      </c>
      <c r="G296" s="247"/>
      <c r="H296" s="248">
        <f>H295</f>
        <v>0</v>
      </c>
      <c r="J296" s="77"/>
    </row>
    <row r="297" spans="1:10" ht="12.75">
      <c r="A297" s="55"/>
      <c r="B297" s="72" t="s">
        <v>113</v>
      </c>
      <c r="C297" s="246" t="s">
        <v>97</v>
      </c>
      <c r="D297" s="72"/>
      <c r="E297" s="72" t="s">
        <v>44</v>
      </c>
      <c r="F297" s="208" t="s">
        <v>44</v>
      </c>
      <c r="G297" s="247"/>
      <c r="H297" s="248" t="s">
        <v>44</v>
      </c>
      <c r="J297" s="77"/>
    </row>
    <row r="298" spans="1:10" ht="12.75">
      <c r="A298" s="55"/>
      <c r="B298" s="182"/>
      <c r="C298" s="246" t="s">
        <v>887</v>
      </c>
      <c r="D298" s="72"/>
      <c r="E298" s="72" t="s">
        <v>251</v>
      </c>
      <c r="F298" s="208">
        <v>0.05</v>
      </c>
      <c r="G298" s="247">
        <f>'DAFTAR ALAT'!D13</f>
        <v>0</v>
      </c>
      <c r="H298" s="248">
        <f t="shared" ref="H298" si="9">F298*G298</f>
        <v>0</v>
      </c>
      <c r="J298" s="77"/>
    </row>
    <row r="299" spans="1:10" ht="12.75">
      <c r="A299" s="55"/>
      <c r="B299" s="72" t="s">
        <v>44</v>
      </c>
      <c r="C299" s="249" t="s">
        <v>44</v>
      </c>
      <c r="D299" s="72"/>
      <c r="E299" s="72" t="s">
        <v>44</v>
      </c>
      <c r="F299" s="210" t="s">
        <v>380</v>
      </c>
      <c r="G299" s="247"/>
      <c r="H299" s="248">
        <f>H298</f>
        <v>0</v>
      </c>
      <c r="J299" s="77"/>
    </row>
    <row r="300" spans="1:10" ht="12.75">
      <c r="A300" s="55"/>
      <c r="B300" s="72" t="s">
        <v>119</v>
      </c>
      <c r="C300" s="246" t="s">
        <v>100</v>
      </c>
      <c r="D300" s="72"/>
      <c r="E300" s="72"/>
      <c r="F300" s="208"/>
      <c r="G300" s="247"/>
      <c r="H300" s="248">
        <f>H293+H296+H299</f>
        <v>0</v>
      </c>
      <c r="J300" s="77"/>
    </row>
    <row r="301" spans="1:10" ht="15">
      <c r="A301" s="55"/>
      <c r="B301" s="72" t="s">
        <v>121</v>
      </c>
      <c r="C301" s="246" t="s">
        <v>102</v>
      </c>
      <c r="D301" s="182"/>
      <c r="E301" s="72"/>
      <c r="F301" s="1449" t="s">
        <v>1256</v>
      </c>
      <c r="G301" s="247"/>
      <c r="H301" s="248" t="e">
        <f>#REF!*H300</f>
        <v>#REF!</v>
      </c>
      <c r="J301" s="77"/>
    </row>
    <row r="302" spans="1:10" ht="12.75">
      <c r="A302" s="55"/>
      <c r="B302" s="72" t="s">
        <v>122</v>
      </c>
      <c r="C302" s="246" t="s">
        <v>104</v>
      </c>
      <c r="D302" s="72"/>
      <c r="E302" s="72"/>
      <c r="F302" s="208"/>
      <c r="G302" s="247"/>
      <c r="H302" s="248" t="e">
        <f>SUM(H300:H301)</f>
        <v>#REF!</v>
      </c>
      <c r="J302" s="77"/>
    </row>
    <row r="303" spans="1:10" ht="12.75">
      <c r="A303" s="55"/>
      <c r="B303" s="192"/>
      <c r="C303" s="262"/>
      <c r="D303" s="263"/>
      <c r="E303" s="263"/>
      <c r="F303" s="219"/>
      <c r="G303" s="264"/>
      <c r="H303" s="265"/>
      <c r="J303" s="77"/>
    </row>
    <row r="304" spans="1:10" ht="12.75">
      <c r="A304" s="55"/>
      <c r="B304" s="192"/>
      <c r="C304" s="262"/>
      <c r="D304" s="263"/>
      <c r="E304" s="263"/>
      <c r="F304" s="219"/>
      <c r="G304" s="264"/>
      <c r="H304" s="265"/>
      <c r="J304" s="77"/>
    </row>
    <row r="305" spans="1:11" ht="13.5" customHeight="1">
      <c r="A305" s="579" t="s">
        <v>335</v>
      </c>
      <c r="C305" s="250"/>
    </row>
    <row r="306" spans="1:11" ht="13.5" customHeight="1">
      <c r="A306" s="579"/>
      <c r="B306" s="191" t="s">
        <v>308</v>
      </c>
      <c r="C306" s="250"/>
    </row>
    <row r="307" spans="1:11" ht="13.5" customHeight="1">
      <c r="A307" s="579"/>
      <c r="B307" s="191" t="s">
        <v>309</v>
      </c>
      <c r="C307" s="250"/>
    </row>
    <row r="308" spans="1:11" ht="12.75">
      <c r="B308" s="184" t="s">
        <v>1381</v>
      </c>
      <c r="C308" s="250"/>
    </row>
    <row r="309" spans="1:11" s="65" customFormat="1" ht="27" customHeight="1">
      <c r="A309" s="93"/>
      <c r="B309" s="71" t="s">
        <v>45</v>
      </c>
      <c r="C309" s="167" t="s">
        <v>80</v>
      </c>
      <c r="D309" s="71" t="s">
        <v>81</v>
      </c>
      <c r="E309" s="71" t="s">
        <v>46</v>
      </c>
      <c r="F309" s="72" t="s">
        <v>47</v>
      </c>
      <c r="G309" s="551" t="s">
        <v>188</v>
      </c>
      <c r="H309" s="61" t="s">
        <v>82</v>
      </c>
      <c r="J309" s="160"/>
      <c r="K309" s="67"/>
    </row>
    <row r="310" spans="1:11" ht="12.75">
      <c r="B310" s="181" t="s">
        <v>4</v>
      </c>
      <c r="C310" s="246" t="s">
        <v>84</v>
      </c>
      <c r="D310" s="72" t="s">
        <v>44</v>
      </c>
      <c r="E310" s="72" t="s">
        <v>44</v>
      </c>
      <c r="F310" s="208" t="s">
        <v>44</v>
      </c>
      <c r="G310" s="247"/>
      <c r="H310" s="248" t="s">
        <v>44</v>
      </c>
    </row>
    <row r="311" spans="1:11" ht="13.5" customHeight="1">
      <c r="B311" s="72" t="s">
        <v>44</v>
      </c>
      <c r="C311" s="246" t="s">
        <v>533</v>
      </c>
      <c r="D311" s="182"/>
      <c r="E311" s="72" t="s">
        <v>3</v>
      </c>
      <c r="F311" s="220">
        <v>1</v>
      </c>
      <c r="G311" s="247">
        <f>'UPAH PU'!$G$23</f>
        <v>0</v>
      </c>
      <c r="H311" s="248">
        <f>F311*G311</f>
        <v>0</v>
      </c>
    </row>
    <row r="312" spans="1:11" ht="12.75">
      <c r="B312" s="181" t="s">
        <v>44</v>
      </c>
      <c r="C312" s="249" t="s">
        <v>44</v>
      </c>
      <c r="D312" s="72" t="s">
        <v>44</v>
      </c>
      <c r="E312" s="72" t="s">
        <v>44</v>
      </c>
      <c r="F312" s="210" t="s">
        <v>381</v>
      </c>
      <c r="G312" s="247"/>
      <c r="H312" s="254">
        <f>SUM(H311:H311)</f>
        <v>0</v>
      </c>
    </row>
    <row r="313" spans="1:11" ht="12.75">
      <c r="B313" s="181" t="s">
        <v>5</v>
      </c>
      <c r="C313" s="246" t="s">
        <v>94</v>
      </c>
      <c r="D313" s="72"/>
      <c r="E313" s="72" t="s">
        <v>44</v>
      </c>
      <c r="F313" s="208"/>
      <c r="G313" s="247"/>
      <c r="H313" s="254" t="s">
        <v>44</v>
      </c>
    </row>
    <row r="314" spans="1:11" ht="12.75">
      <c r="B314" s="180"/>
      <c r="C314" s="246" t="s">
        <v>1380</v>
      </c>
      <c r="D314" s="72"/>
      <c r="E314" s="72" t="s">
        <v>3</v>
      </c>
      <c r="F314" s="208">
        <v>1</v>
      </c>
      <c r="G314" s="247">
        <f>'JUSTIFIKASI BAHAN'!E195</f>
        <v>0</v>
      </c>
      <c r="H314" s="254">
        <f>F314*G314</f>
        <v>0</v>
      </c>
    </row>
    <row r="315" spans="1:11" ht="12.75">
      <c r="B315" s="180"/>
      <c r="C315" s="246"/>
      <c r="D315" s="72"/>
      <c r="E315" s="72"/>
      <c r="F315" s="208"/>
      <c r="G315" s="247"/>
      <c r="H315" s="254"/>
    </row>
    <row r="316" spans="1:11" ht="12.75">
      <c r="B316" s="181" t="s">
        <v>44</v>
      </c>
      <c r="C316" s="249" t="s">
        <v>44</v>
      </c>
      <c r="D316" s="72"/>
      <c r="E316" s="72" t="s">
        <v>44</v>
      </c>
      <c r="F316" s="210" t="s">
        <v>382</v>
      </c>
      <c r="G316" s="247"/>
      <c r="H316" s="254">
        <f>SUM(H314:H314)</f>
        <v>0</v>
      </c>
    </row>
    <row r="317" spans="1:11" ht="12.75">
      <c r="B317" s="181" t="s">
        <v>113</v>
      </c>
      <c r="C317" s="246" t="s">
        <v>97</v>
      </c>
      <c r="D317" s="72"/>
      <c r="E317" s="72" t="s">
        <v>44</v>
      </c>
      <c r="F317" s="208" t="s">
        <v>44</v>
      </c>
      <c r="G317" s="247"/>
      <c r="H317" s="254" t="s">
        <v>44</v>
      </c>
    </row>
    <row r="318" spans="1:11" ht="12.75">
      <c r="B318" s="181" t="s">
        <v>44</v>
      </c>
      <c r="C318" s="249" t="s">
        <v>44</v>
      </c>
      <c r="D318" s="72"/>
      <c r="E318" s="72" t="s">
        <v>44</v>
      </c>
      <c r="F318" s="210" t="s">
        <v>380</v>
      </c>
      <c r="G318" s="247"/>
      <c r="H318" s="254" t="s">
        <v>44</v>
      </c>
    </row>
    <row r="319" spans="1:11" ht="12.75">
      <c r="B319" s="181" t="s">
        <v>119</v>
      </c>
      <c r="C319" s="246" t="s">
        <v>100</v>
      </c>
      <c r="D319" s="72"/>
      <c r="E319" s="72"/>
      <c r="F319" s="208"/>
      <c r="G319" s="247"/>
      <c r="H319" s="254">
        <f>H312+H316</f>
        <v>0</v>
      </c>
      <c r="J319" s="74" t="e">
        <f>SUM(#REF!)+#REF!</f>
        <v>#REF!</v>
      </c>
      <c r="K319" s="66" t="e">
        <f>IF(J319=H319,"OK","NOT OK")</f>
        <v>#REF!</v>
      </c>
    </row>
    <row r="320" spans="1:11" ht="15">
      <c r="B320" s="181" t="s">
        <v>121</v>
      </c>
      <c r="C320" s="246" t="s">
        <v>102</v>
      </c>
      <c r="D320" s="182"/>
      <c r="E320" s="72"/>
      <c r="F320" s="1449" t="s">
        <v>1256</v>
      </c>
      <c r="G320" s="247"/>
      <c r="H320" s="248" t="e">
        <f>#REF!*H319</f>
        <v>#REF!</v>
      </c>
    </row>
    <row r="321" spans="1:14" ht="12.75">
      <c r="B321" s="181" t="s">
        <v>122</v>
      </c>
      <c r="C321" s="246" t="s">
        <v>104</v>
      </c>
      <c r="D321" s="72"/>
      <c r="E321" s="72"/>
      <c r="F321" s="208"/>
      <c r="G321" s="247"/>
      <c r="H321" s="254" t="e">
        <f>SUM(H319:H320)</f>
        <v>#REF!</v>
      </c>
    </row>
    <row r="322" spans="1:14" ht="12.75">
      <c r="A322" s="55"/>
      <c r="B322" s="192"/>
      <c r="C322" s="262"/>
      <c r="D322" s="263"/>
      <c r="E322" s="263"/>
      <c r="F322" s="219"/>
      <c r="G322" s="264"/>
      <c r="H322" s="265"/>
      <c r="J322" s="77"/>
    </row>
    <row r="323" spans="1:14" ht="12.75">
      <c r="A323" s="55"/>
      <c r="B323" s="193" t="s">
        <v>310</v>
      </c>
      <c r="C323" s="262"/>
      <c r="D323" s="263"/>
      <c r="E323" s="263"/>
      <c r="F323" s="219"/>
      <c r="G323" s="264"/>
      <c r="H323" s="265"/>
      <c r="J323" s="77"/>
    </row>
    <row r="324" spans="1:14" ht="12.75">
      <c r="A324" s="55"/>
      <c r="B324" s="193" t="s">
        <v>301</v>
      </c>
      <c r="C324" s="262"/>
      <c r="D324" s="263"/>
      <c r="E324" s="263"/>
      <c r="F324" s="219"/>
      <c r="G324" s="264"/>
      <c r="H324" s="265"/>
      <c r="J324" s="77"/>
    </row>
    <row r="325" spans="1:14" ht="12.75">
      <c r="A325" s="55"/>
      <c r="B325" s="193" t="s">
        <v>302</v>
      </c>
      <c r="C325" s="262"/>
      <c r="D325" s="263"/>
      <c r="E325" s="263"/>
      <c r="F325" s="219"/>
      <c r="G325" s="264"/>
      <c r="H325" s="265"/>
      <c r="J325" s="77"/>
    </row>
    <row r="326" spans="1:14" ht="13.5" customHeight="1">
      <c r="A326" s="84"/>
      <c r="B326" s="242" t="s">
        <v>472</v>
      </c>
      <c r="C326" s="242"/>
      <c r="D326" s="243"/>
      <c r="E326" s="243"/>
      <c r="F326" s="207"/>
      <c r="G326" s="244"/>
      <c r="H326" s="245"/>
    </row>
    <row r="327" spans="1:14" s="65" customFormat="1" ht="27" customHeight="1">
      <c r="A327" s="93"/>
      <c r="B327" s="71" t="s">
        <v>45</v>
      </c>
      <c r="C327" s="167" t="s">
        <v>80</v>
      </c>
      <c r="D327" s="71" t="s">
        <v>81</v>
      </c>
      <c r="E327" s="71" t="s">
        <v>46</v>
      </c>
      <c r="F327" s="72" t="s">
        <v>47</v>
      </c>
      <c r="G327" s="551" t="s">
        <v>188</v>
      </c>
      <c r="H327" s="61" t="s">
        <v>82</v>
      </c>
      <c r="J327" s="160"/>
      <c r="K327" s="67"/>
    </row>
    <row r="328" spans="1:14" ht="13.5" customHeight="1">
      <c r="B328" s="72" t="s">
        <v>4</v>
      </c>
      <c r="C328" s="246" t="s">
        <v>84</v>
      </c>
      <c r="D328" s="72" t="s">
        <v>44</v>
      </c>
      <c r="E328" s="72" t="s">
        <v>44</v>
      </c>
      <c r="F328" s="208" t="s">
        <v>44</v>
      </c>
      <c r="G328" s="247"/>
      <c r="H328" s="248" t="s">
        <v>44</v>
      </c>
      <c r="I328" s="65"/>
      <c r="K328" s="67"/>
      <c r="L328" s="65"/>
      <c r="M328" s="65"/>
      <c r="N328" s="65"/>
    </row>
    <row r="329" spans="1:14" ht="13.5" customHeight="1">
      <c r="B329" s="72" t="s">
        <v>44</v>
      </c>
      <c r="C329" s="246" t="s">
        <v>51</v>
      </c>
      <c r="D329" s="182" t="s">
        <v>86</v>
      </c>
      <c r="E329" s="72" t="s">
        <v>48</v>
      </c>
      <c r="F329" s="220">
        <v>5.4999999999999997E-3</v>
      </c>
      <c r="G329" s="247">
        <f>'UPAH PU'!$G$7</f>
        <v>0</v>
      </c>
      <c r="H329" s="248">
        <f>F329*G329</f>
        <v>0</v>
      </c>
    </row>
    <row r="330" spans="1:14" ht="13.5" customHeight="1">
      <c r="B330" s="72" t="s">
        <v>44</v>
      </c>
      <c r="C330" s="246" t="s">
        <v>270</v>
      </c>
      <c r="D330" s="182" t="s">
        <v>87</v>
      </c>
      <c r="E330" s="72" t="s">
        <v>48</v>
      </c>
      <c r="F330" s="220">
        <v>5.4999999999999997E-3</v>
      </c>
      <c r="G330" s="247">
        <f>'UPAH PU'!$G$10</f>
        <v>0</v>
      </c>
      <c r="H330" s="248">
        <f>F330*G330</f>
        <v>0</v>
      </c>
      <c r="K330" s="66"/>
    </row>
    <row r="331" spans="1:14" ht="13.5" customHeight="1">
      <c r="B331" s="72" t="s">
        <v>44</v>
      </c>
      <c r="C331" s="246" t="s">
        <v>171</v>
      </c>
      <c r="D331" s="182" t="s">
        <v>89</v>
      </c>
      <c r="E331" s="72" t="s">
        <v>48</v>
      </c>
      <c r="F331" s="220">
        <v>5.0000000000000001E-4</v>
      </c>
      <c r="G331" s="247">
        <f>'UPAH PU'!$G$18</f>
        <v>0</v>
      </c>
      <c r="H331" s="248">
        <f>F331*G331</f>
        <v>0</v>
      </c>
      <c r="K331" s="66"/>
    </row>
    <row r="332" spans="1:14" ht="13.5" customHeight="1">
      <c r="B332" s="72" t="s">
        <v>44</v>
      </c>
      <c r="C332" s="246" t="s">
        <v>52</v>
      </c>
      <c r="D332" s="182" t="s">
        <v>91</v>
      </c>
      <c r="E332" s="72" t="s">
        <v>48</v>
      </c>
      <c r="F332" s="220">
        <v>5.0000000000000001E-4</v>
      </c>
      <c r="G332" s="247">
        <f>'UPAH PU'!$G$20</f>
        <v>0</v>
      </c>
      <c r="H332" s="248">
        <f>F332*G332</f>
        <v>0</v>
      </c>
      <c r="K332" s="66"/>
    </row>
    <row r="333" spans="1:14" ht="13.5" customHeight="1">
      <c r="B333" s="72" t="s">
        <v>44</v>
      </c>
      <c r="C333" s="249" t="s">
        <v>44</v>
      </c>
      <c r="D333" s="72" t="s">
        <v>44</v>
      </c>
      <c r="E333" s="72" t="s">
        <v>44</v>
      </c>
      <c r="F333" s="210" t="s">
        <v>381</v>
      </c>
      <c r="G333" s="247"/>
      <c r="H333" s="248">
        <f>SUM(H329:H332)</f>
        <v>0</v>
      </c>
    </row>
    <row r="334" spans="1:14" ht="13.5" customHeight="1">
      <c r="B334" s="72" t="s">
        <v>5</v>
      </c>
      <c r="C334" s="246" t="s">
        <v>94</v>
      </c>
      <c r="D334" s="72"/>
      <c r="E334" s="72" t="s">
        <v>44</v>
      </c>
      <c r="F334" s="208" t="s">
        <v>44</v>
      </c>
      <c r="G334" s="247"/>
      <c r="H334" s="248" t="s">
        <v>44</v>
      </c>
    </row>
    <row r="335" spans="1:14" ht="13.5" customHeight="1">
      <c r="B335" s="72" t="s">
        <v>44</v>
      </c>
      <c r="C335" s="246" t="s">
        <v>348</v>
      </c>
      <c r="D335" s="72" t="s">
        <v>44</v>
      </c>
      <c r="E335" s="72" t="s">
        <v>28</v>
      </c>
      <c r="F335" s="221">
        <v>1.02</v>
      </c>
      <c r="G335" s="247">
        <f>'JUSTIFIKASI BAHAN'!$E$42</f>
        <v>0</v>
      </c>
      <c r="H335" s="248">
        <f>F335*G335</f>
        <v>0</v>
      </c>
      <c r="I335" s="65"/>
      <c r="K335" s="67"/>
      <c r="L335" s="65"/>
      <c r="M335" s="65"/>
      <c r="N335" s="65"/>
    </row>
    <row r="336" spans="1:14" ht="13.5" customHeight="1">
      <c r="B336" s="72"/>
      <c r="C336" s="246" t="s">
        <v>449</v>
      </c>
      <c r="D336" s="72" t="s">
        <v>44</v>
      </c>
      <c r="E336" s="72" t="s">
        <v>28</v>
      </c>
      <c r="F336" s="221">
        <v>2.8000000000000001E-2</v>
      </c>
      <c r="G336" s="247">
        <f>'JUSTIFIKASI BAHAN'!$E$44</f>
        <v>0</v>
      </c>
      <c r="H336" s="248">
        <f>F336*G336</f>
        <v>0</v>
      </c>
    </row>
    <row r="337" spans="1:14" ht="13.5" customHeight="1">
      <c r="B337" s="72" t="s">
        <v>44</v>
      </c>
      <c r="C337" s="249" t="s">
        <v>44</v>
      </c>
      <c r="D337" s="72"/>
      <c r="E337" s="72" t="s">
        <v>44</v>
      </c>
      <c r="F337" s="210" t="s">
        <v>382</v>
      </c>
      <c r="G337" s="247"/>
      <c r="H337" s="248">
        <f>SUM(H335:H336)</f>
        <v>0</v>
      </c>
      <c r="K337" s="66"/>
    </row>
    <row r="338" spans="1:14" ht="13.5" customHeight="1">
      <c r="B338" s="72" t="s">
        <v>113</v>
      </c>
      <c r="C338" s="246" t="s">
        <v>97</v>
      </c>
      <c r="D338" s="72"/>
      <c r="E338" s="72" t="s">
        <v>44</v>
      </c>
      <c r="F338" s="208" t="s">
        <v>44</v>
      </c>
      <c r="G338" s="247"/>
      <c r="H338" s="248" t="s">
        <v>44</v>
      </c>
      <c r="K338" s="66"/>
    </row>
    <row r="339" spans="1:14" ht="13.5" customHeight="1">
      <c r="B339" s="488"/>
      <c r="C339" s="487" t="s">
        <v>410</v>
      </c>
      <c r="D339" s="488"/>
      <c r="E339" s="488" t="s">
        <v>251</v>
      </c>
      <c r="F339" s="489">
        <v>2.0000000000000001E-4</v>
      </c>
      <c r="G339" s="491">
        <f>'DAFTAR ALAT'!$D$8</f>
        <v>0</v>
      </c>
      <c r="H339" s="248">
        <f>F339*G339</f>
        <v>0</v>
      </c>
      <c r="K339" s="66"/>
    </row>
    <row r="340" spans="1:14" ht="13.5" customHeight="1">
      <c r="B340" s="488"/>
      <c r="C340" s="487" t="s">
        <v>411</v>
      </c>
      <c r="D340" s="488"/>
      <c r="E340" s="488" t="s">
        <v>251</v>
      </c>
      <c r="F340" s="489">
        <v>2.0000000000000001E-4</v>
      </c>
      <c r="G340" s="491">
        <f>'DAFTAR ALAT'!$D$9</f>
        <v>0</v>
      </c>
      <c r="H340" s="248">
        <f>F340*G340</f>
        <v>0</v>
      </c>
      <c r="K340" s="66"/>
    </row>
    <row r="341" spans="1:14" ht="13.5" customHeight="1">
      <c r="B341" s="72" t="s">
        <v>44</v>
      </c>
      <c r="C341" s="249" t="s">
        <v>44</v>
      </c>
      <c r="D341" s="72"/>
      <c r="E341" s="72" t="s">
        <v>44</v>
      </c>
      <c r="F341" s="210" t="s">
        <v>380</v>
      </c>
      <c r="G341" s="247"/>
      <c r="H341" s="248">
        <f>SUM(H339:H340)</f>
        <v>0</v>
      </c>
      <c r="K341" s="66"/>
    </row>
    <row r="342" spans="1:14" ht="12.75">
      <c r="B342" s="72" t="s">
        <v>119</v>
      </c>
      <c r="C342" s="246" t="s">
        <v>100</v>
      </c>
      <c r="D342" s="72"/>
      <c r="E342" s="72"/>
      <c r="F342" s="208"/>
      <c r="G342" s="247"/>
      <c r="H342" s="248">
        <f>H333+H337+H341</f>
        <v>0</v>
      </c>
      <c r="J342" s="74" t="e">
        <f>SUM(#REF!)+#REF!</f>
        <v>#REF!</v>
      </c>
      <c r="K342" s="66" t="e">
        <f>IF(J342=H342,"OK","NOT OK")</f>
        <v>#REF!</v>
      </c>
    </row>
    <row r="343" spans="1:14" ht="13.5" customHeight="1">
      <c r="B343" s="72" t="s">
        <v>121</v>
      </c>
      <c r="C343" s="246" t="s">
        <v>102</v>
      </c>
      <c r="D343" s="182"/>
      <c r="E343" s="72"/>
      <c r="F343" s="1449" t="s">
        <v>1256</v>
      </c>
      <c r="G343" s="247"/>
      <c r="H343" s="248" t="e">
        <f>#REF!*H342</f>
        <v>#REF!</v>
      </c>
      <c r="K343" s="66"/>
    </row>
    <row r="344" spans="1:14" ht="13.5" customHeight="1">
      <c r="B344" s="72" t="s">
        <v>122</v>
      </c>
      <c r="C344" s="246" t="s">
        <v>104</v>
      </c>
      <c r="D344" s="72"/>
      <c r="E344" s="72"/>
      <c r="F344" s="208"/>
      <c r="G344" s="247"/>
      <c r="H344" s="248" t="e">
        <f>SUM(H342:H343)</f>
        <v>#REF!</v>
      </c>
      <c r="K344" s="66"/>
    </row>
    <row r="345" spans="1:14" ht="13.5" customHeight="1">
      <c r="B345" s="184"/>
      <c r="C345" s="250"/>
      <c r="K345" s="66"/>
    </row>
    <row r="346" spans="1:14" ht="13.5" customHeight="1">
      <c r="A346" s="84"/>
      <c r="B346" s="242" t="s">
        <v>475</v>
      </c>
      <c r="C346" s="242"/>
      <c r="D346" s="243"/>
      <c r="E346" s="243"/>
      <c r="F346" s="207"/>
      <c r="G346" s="244"/>
      <c r="H346" s="245"/>
    </row>
    <row r="347" spans="1:14" s="65" customFormat="1" ht="27" customHeight="1">
      <c r="A347" s="93"/>
      <c r="B347" s="71" t="s">
        <v>45</v>
      </c>
      <c r="C347" s="167" t="s">
        <v>80</v>
      </c>
      <c r="D347" s="71" t="s">
        <v>81</v>
      </c>
      <c r="E347" s="71" t="s">
        <v>46</v>
      </c>
      <c r="F347" s="72" t="s">
        <v>47</v>
      </c>
      <c r="G347" s="551" t="s">
        <v>188</v>
      </c>
      <c r="H347" s="61" t="s">
        <v>82</v>
      </c>
      <c r="J347" s="160"/>
      <c r="K347" s="67"/>
    </row>
    <row r="348" spans="1:14" ht="13.5" customHeight="1">
      <c r="B348" s="188" t="s">
        <v>83</v>
      </c>
      <c r="C348" s="246" t="s">
        <v>84</v>
      </c>
      <c r="D348" s="72" t="s">
        <v>44</v>
      </c>
      <c r="E348" s="72" t="s">
        <v>44</v>
      </c>
      <c r="F348" s="208" t="s">
        <v>44</v>
      </c>
      <c r="G348" s="247"/>
      <c r="H348" s="248" t="s">
        <v>44</v>
      </c>
      <c r="I348" s="65"/>
      <c r="K348" s="67"/>
      <c r="L348" s="65"/>
      <c r="M348" s="65"/>
      <c r="N348" s="65"/>
    </row>
    <row r="349" spans="1:14" ht="13.5" customHeight="1">
      <c r="B349" s="189" t="s">
        <v>44</v>
      </c>
      <c r="C349" s="246" t="s">
        <v>51</v>
      </c>
      <c r="D349" s="182" t="s">
        <v>86</v>
      </c>
      <c r="E349" s="72" t="s">
        <v>48</v>
      </c>
      <c r="F349" s="220">
        <v>5.4999999999999997E-3</v>
      </c>
      <c r="G349" s="247">
        <f>'UPAH PU'!$G$7</f>
        <v>0</v>
      </c>
      <c r="H349" s="248">
        <f>F349*G349</f>
        <v>0</v>
      </c>
    </row>
    <row r="350" spans="1:14" ht="13.5" customHeight="1">
      <c r="B350" s="189" t="s">
        <v>44</v>
      </c>
      <c r="C350" s="246" t="s">
        <v>270</v>
      </c>
      <c r="D350" s="182" t="s">
        <v>87</v>
      </c>
      <c r="E350" s="72" t="s">
        <v>48</v>
      </c>
      <c r="F350" s="220">
        <v>5.4999999999999997E-3</v>
      </c>
      <c r="G350" s="247">
        <f>'UPAH PU'!$G$10</f>
        <v>0</v>
      </c>
      <c r="H350" s="248">
        <f>F350*G350</f>
        <v>0</v>
      </c>
      <c r="K350" s="66"/>
    </row>
    <row r="351" spans="1:14" ht="13.5" customHeight="1">
      <c r="B351" s="189" t="s">
        <v>44</v>
      </c>
      <c r="C351" s="246" t="s">
        <v>171</v>
      </c>
      <c r="D351" s="182" t="s">
        <v>89</v>
      </c>
      <c r="E351" s="72" t="s">
        <v>48</v>
      </c>
      <c r="F351" s="220">
        <v>5.0000000000000001E-4</v>
      </c>
      <c r="G351" s="247">
        <f>'UPAH PU'!$G$18</f>
        <v>0</v>
      </c>
      <c r="H351" s="248">
        <f>F351*G351</f>
        <v>0</v>
      </c>
      <c r="K351" s="66"/>
    </row>
    <row r="352" spans="1:14" ht="13.5" customHeight="1">
      <c r="B352" s="189" t="s">
        <v>44</v>
      </c>
      <c r="C352" s="246" t="s">
        <v>52</v>
      </c>
      <c r="D352" s="182" t="s">
        <v>91</v>
      </c>
      <c r="E352" s="72" t="s">
        <v>48</v>
      </c>
      <c r="F352" s="220">
        <v>5.0000000000000001E-4</v>
      </c>
      <c r="G352" s="247">
        <f>'UPAH PU'!$G$20</f>
        <v>0</v>
      </c>
      <c r="H352" s="248">
        <f>F352*G352</f>
        <v>0</v>
      </c>
      <c r="K352" s="66"/>
    </row>
    <row r="353" spans="1:14" ht="13.5" customHeight="1">
      <c r="B353" s="189" t="s">
        <v>44</v>
      </c>
      <c r="C353" s="249" t="s">
        <v>44</v>
      </c>
      <c r="D353" s="72" t="s">
        <v>44</v>
      </c>
      <c r="E353" s="72" t="s">
        <v>44</v>
      </c>
      <c r="F353" s="210" t="s">
        <v>381</v>
      </c>
      <c r="G353" s="247"/>
      <c r="H353" s="248">
        <f>SUM(H349:H352)</f>
        <v>0</v>
      </c>
    </row>
    <row r="354" spans="1:14" ht="13.5" customHeight="1">
      <c r="B354" s="188" t="s">
        <v>93</v>
      </c>
      <c r="C354" s="246" t="s">
        <v>94</v>
      </c>
      <c r="D354" s="72"/>
      <c r="E354" s="72" t="s">
        <v>44</v>
      </c>
      <c r="F354" s="208" t="s">
        <v>44</v>
      </c>
      <c r="G354" s="247"/>
      <c r="H354" s="248" t="s">
        <v>44</v>
      </c>
    </row>
    <row r="355" spans="1:14" ht="13.5" customHeight="1">
      <c r="B355" s="189" t="s">
        <v>44</v>
      </c>
      <c r="C355" s="246" t="s">
        <v>349</v>
      </c>
      <c r="D355" s="72" t="s">
        <v>44</v>
      </c>
      <c r="E355" s="72" t="s">
        <v>28</v>
      </c>
      <c r="F355" s="221">
        <v>1.02</v>
      </c>
      <c r="G355" s="247">
        <f>'JUSTIFIKASI BAHAN'!E41</f>
        <v>0</v>
      </c>
      <c r="H355" s="248">
        <f>F355*G355</f>
        <v>0</v>
      </c>
      <c r="I355" s="65"/>
      <c r="K355" s="67"/>
      <c r="L355" s="65"/>
      <c r="M355" s="65"/>
      <c r="N355" s="65"/>
    </row>
    <row r="356" spans="1:14" ht="13.5" customHeight="1">
      <c r="B356" s="189"/>
      <c r="C356" s="246" t="s">
        <v>449</v>
      </c>
      <c r="D356" s="72" t="s">
        <v>44</v>
      </c>
      <c r="E356" s="72" t="s">
        <v>28</v>
      </c>
      <c r="F356" s="221">
        <v>2.8000000000000001E-2</v>
      </c>
      <c r="G356" s="247">
        <f>$G$336</f>
        <v>0</v>
      </c>
      <c r="H356" s="248">
        <f>F356*G356</f>
        <v>0</v>
      </c>
    </row>
    <row r="357" spans="1:14" ht="13.5" customHeight="1">
      <c r="B357" s="189" t="s">
        <v>44</v>
      </c>
      <c r="C357" s="249" t="s">
        <v>44</v>
      </c>
      <c r="D357" s="72"/>
      <c r="E357" s="72" t="s">
        <v>44</v>
      </c>
      <c r="F357" s="210" t="s">
        <v>382</v>
      </c>
      <c r="G357" s="247"/>
      <c r="H357" s="248">
        <f>SUM(H355:H356)</f>
        <v>0</v>
      </c>
      <c r="K357" s="66"/>
    </row>
    <row r="358" spans="1:14" ht="13.5" customHeight="1">
      <c r="B358" s="188" t="s">
        <v>96</v>
      </c>
      <c r="C358" s="246" t="s">
        <v>97</v>
      </c>
      <c r="D358" s="72"/>
      <c r="E358" s="72" t="s">
        <v>44</v>
      </c>
      <c r="F358" s="208" t="s">
        <v>44</v>
      </c>
      <c r="G358" s="247"/>
      <c r="H358" s="248" t="s">
        <v>44</v>
      </c>
      <c r="K358" s="66"/>
    </row>
    <row r="359" spans="1:14" ht="13.5" customHeight="1">
      <c r="B359" s="188"/>
      <c r="C359" s="246"/>
      <c r="D359" s="72"/>
      <c r="E359" s="72"/>
      <c r="F359" s="208"/>
      <c r="G359" s="247"/>
      <c r="H359" s="248"/>
      <c r="K359" s="66"/>
    </row>
    <row r="360" spans="1:14" ht="13.5" customHeight="1">
      <c r="B360" s="189" t="s">
        <v>44</v>
      </c>
      <c r="C360" s="249" t="s">
        <v>44</v>
      </c>
      <c r="D360" s="72"/>
      <c r="E360" s="72" t="s">
        <v>44</v>
      </c>
      <c r="F360" s="210" t="s">
        <v>380</v>
      </c>
      <c r="G360" s="247"/>
      <c r="H360" s="248">
        <f>H359</f>
        <v>0</v>
      </c>
      <c r="K360" s="66"/>
    </row>
    <row r="361" spans="1:14" ht="12.75">
      <c r="B361" s="188" t="s">
        <v>99</v>
      </c>
      <c r="C361" s="246" t="s">
        <v>100</v>
      </c>
      <c r="D361" s="72"/>
      <c r="E361" s="72"/>
      <c r="F361" s="208"/>
      <c r="G361" s="247"/>
      <c r="H361" s="248">
        <f>H353+H357+H360</f>
        <v>0</v>
      </c>
      <c r="J361" s="74" t="e">
        <f>SUM(#REF!)+#REF!</f>
        <v>#REF!</v>
      </c>
      <c r="K361" s="66" t="e">
        <f>IF(J361=H361,"OK","NOT OK")</f>
        <v>#REF!</v>
      </c>
    </row>
    <row r="362" spans="1:14" ht="13.5" customHeight="1">
      <c r="B362" s="188" t="s">
        <v>101</v>
      </c>
      <c r="C362" s="246" t="s">
        <v>102</v>
      </c>
      <c r="D362" s="182"/>
      <c r="E362" s="72"/>
      <c r="F362" s="1449" t="s">
        <v>1256</v>
      </c>
      <c r="G362" s="247"/>
      <c r="H362" s="248" t="e">
        <f>#REF!*H361</f>
        <v>#REF!</v>
      </c>
      <c r="K362" s="66"/>
    </row>
    <row r="363" spans="1:14" ht="13.5" customHeight="1">
      <c r="B363" s="188" t="s">
        <v>103</v>
      </c>
      <c r="C363" s="246" t="s">
        <v>104</v>
      </c>
      <c r="D363" s="72"/>
      <c r="E363" s="72"/>
      <c r="F363" s="208"/>
      <c r="G363" s="247"/>
      <c r="H363" s="248" t="e">
        <f>SUM(H361:H362)</f>
        <v>#REF!</v>
      </c>
      <c r="K363" s="66"/>
    </row>
    <row r="364" spans="1:14" ht="13.5" customHeight="1">
      <c r="B364" s="184"/>
      <c r="C364" s="250"/>
      <c r="K364" s="66"/>
    </row>
    <row r="365" spans="1:14" ht="12.75">
      <c r="B365" s="250" t="s">
        <v>1359</v>
      </c>
      <c r="C365" s="250"/>
      <c r="K365" s="66"/>
    </row>
    <row r="366" spans="1:14" s="65" customFormat="1" ht="27" customHeight="1">
      <c r="A366" s="93"/>
      <c r="B366" s="71" t="s">
        <v>45</v>
      </c>
      <c r="C366" s="167" t="s">
        <v>80</v>
      </c>
      <c r="D366" s="71" t="s">
        <v>81</v>
      </c>
      <c r="E366" s="71" t="s">
        <v>46</v>
      </c>
      <c r="F366" s="72" t="s">
        <v>47</v>
      </c>
      <c r="G366" s="551" t="s">
        <v>188</v>
      </c>
      <c r="H366" s="61" t="s">
        <v>82</v>
      </c>
      <c r="J366" s="160"/>
      <c r="K366" s="67"/>
    </row>
    <row r="367" spans="1:14" ht="12.75">
      <c r="B367" s="188" t="s">
        <v>83</v>
      </c>
      <c r="C367" s="246" t="s">
        <v>84</v>
      </c>
      <c r="D367" s="72" t="s">
        <v>44</v>
      </c>
      <c r="E367" s="72" t="s">
        <v>44</v>
      </c>
      <c r="F367" s="208" t="s">
        <v>44</v>
      </c>
      <c r="G367" s="247"/>
      <c r="H367" s="248" t="s">
        <v>44</v>
      </c>
      <c r="K367" s="66"/>
    </row>
    <row r="368" spans="1:14" ht="12.75">
      <c r="B368" s="189" t="s">
        <v>44</v>
      </c>
      <c r="C368" s="246" t="s">
        <v>174</v>
      </c>
      <c r="D368" s="182" t="s">
        <v>213</v>
      </c>
      <c r="E368" s="72" t="s">
        <v>48</v>
      </c>
      <c r="F368" s="220">
        <v>2.5000000000000001E-3</v>
      </c>
      <c r="G368" s="247">
        <f>'UPAH PU'!$G$7</f>
        <v>0</v>
      </c>
      <c r="H368" s="248">
        <f>F368*G368</f>
        <v>0</v>
      </c>
      <c r="K368" s="66"/>
    </row>
    <row r="369" spans="1:14" ht="12.75">
      <c r="B369" s="189" t="s">
        <v>44</v>
      </c>
      <c r="C369" s="246" t="s">
        <v>271</v>
      </c>
      <c r="D369" s="182" t="s">
        <v>214</v>
      </c>
      <c r="E369" s="72" t="s">
        <v>48</v>
      </c>
      <c r="F369" s="220">
        <v>2.5000000000000001E-3</v>
      </c>
      <c r="G369" s="247">
        <f>'UPAH PU'!$G$10</f>
        <v>0</v>
      </c>
      <c r="H369" s="248">
        <f>F369*G369</f>
        <v>0</v>
      </c>
    </row>
    <row r="370" spans="1:14" ht="12.75">
      <c r="B370" s="189" t="s">
        <v>44</v>
      </c>
      <c r="C370" s="246" t="s">
        <v>175</v>
      </c>
      <c r="D370" s="182" t="s">
        <v>215</v>
      </c>
      <c r="E370" s="72" t="s">
        <v>48</v>
      </c>
      <c r="F370" s="220">
        <v>2.5000000000000001E-4</v>
      </c>
      <c r="G370" s="247">
        <f>'UPAH PU'!$G$18</f>
        <v>0</v>
      </c>
      <c r="H370" s="248">
        <f>F370*G370</f>
        <v>0</v>
      </c>
    </row>
    <row r="371" spans="1:14" ht="12.75">
      <c r="B371" s="189" t="s">
        <v>44</v>
      </c>
      <c r="C371" s="246" t="s">
        <v>176</v>
      </c>
      <c r="D371" s="182" t="s">
        <v>216</v>
      </c>
      <c r="E371" s="72" t="s">
        <v>48</v>
      </c>
      <c r="F371" s="220">
        <v>2.5000000000000001E-4</v>
      </c>
      <c r="G371" s="247">
        <f>'UPAH PU'!$G$20</f>
        <v>0</v>
      </c>
      <c r="H371" s="248">
        <f>F371*G371</f>
        <v>0</v>
      </c>
      <c r="I371" s="65"/>
      <c r="K371" s="67"/>
      <c r="L371" s="65"/>
      <c r="M371" s="65"/>
      <c r="N371" s="65"/>
    </row>
    <row r="372" spans="1:14" ht="12.75">
      <c r="B372" s="189" t="s">
        <v>44</v>
      </c>
      <c r="C372" s="249" t="s">
        <v>44</v>
      </c>
      <c r="D372" s="72" t="s">
        <v>44</v>
      </c>
      <c r="E372" s="72" t="s">
        <v>44</v>
      </c>
      <c r="F372" s="210" t="s">
        <v>381</v>
      </c>
      <c r="G372" s="247"/>
      <c r="H372" s="248">
        <f>SUM(H368:H371)</f>
        <v>0</v>
      </c>
    </row>
    <row r="373" spans="1:14" ht="12.75">
      <c r="B373" s="188" t="s">
        <v>93</v>
      </c>
      <c r="C373" s="246" t="s">
        <v>94</v>
      </c>
      <c r="D373" s="72"/>
      <c r="E373" s="72" t="s">
        <v>44</v>
      </c>
      <c r="F373" s="208" t="s">
        <v>44</v>
      </c>
      <c r="G373" s="247"/>
      <c r="H373" s="248" t="s">
        <v>44</v>
      </c>
      <c r="K373" s="66"/>
    </row>
    <row r="374" spans="1:14" ht="12.75">
      <c r="B374" s="189" t="s">
        <v>44</v>
      </c>
      <c r="C374" s="266" t="s">
        <v>1360</v>
      </c>
      <c r="D374" s="72" t="s">
        <v>44</v>
      </c>
      <c r="E374" s="72" t="s">
        <v>28</v>
      </c>
      <c r="F374" s="208">
        <v>1.02</v>
      </c>
      <c r="G374" s="247">
        <f>'JUSTIFIKASI BAHAN'!$E$43</f>
        <v>0</v>
      </c>
      <c r="H374" s="248">
        <f>F374*G374</f>
        <v>0</v>
      </c>
      <c r="K374" s="66"/>
    </row>
    <row r="375" spans="1:14" s="65" customFormat="1" ht="12.75">
      <c r="A375" s="73"/>
      <c r="B375" s="189"/>
      <c r="C375" s="246" t="s">
        <v>209</v>
      </c>
      <c r="D375" s="72" t="s">
        <v>44</v>
      </c>
      <c r="E375" s="72" t="s">
        <v>28</v>
      </c>
      <c r="F375" s="208">
        <v>5.0000000000000001E-3</v>
      </c>
      <c r="G375" s="247">
        <f>$G$336</f>
        <v>0</v>
      </c>
      <c r="H375" s="248">
        <f>F375*G375</f>
        <v>0</v>
      </c>
      <c r="I375" s="64"/>
      <c r="J375" s="74"/>
      <c r="K375" s="66"/>
      <c r="L375" s="64"/>
      <c r="M375" s="64"/>
      <c r="N375" s="64"/>
    </row>
    <row r="376" spans="1:14" ht="12.75">
      <c r="B376" s="189" t="s">
        <v>44</v>
      </c>
      <c r="C376" s="249" t="s">
        <v>44</v>
      </c>
      <c r="D376" s="72"/>
      <c r="E376" s="72" t="s">
        <v>44</v>
      </c>
      <c r="F376" s="210" t="s">
        <v>382</v>
      </c>
      <c r="G376" s="247"/>
      <c r="H376" s="248">
        <f>SUM(H374:H375)</f>
        <v>0</v>
      </c>
      <c r="K376" s="66"/>
    </row>
    <row r="377" spans="1:14" ht="12.75">
      <c r="B377" s="188" t="s">
        <v>96</v>
      </c>
      <c r="C377" s="246" t="s">
        <v>97</v>
      </c>
      <c r="D377" s="72"/>
      <c r="E377" s="72" t="s">
        <v>44</v>
      </c>
      <c r="F377" s="208" t="s">
        <v>44</v>
      </c>
      <c r="G377" s="247"/>
      <c r="H377" s="248" t="s">
        <v>44</v>
      </c>
      <c r="K377" s="66"/>
    </row>
    <row r="378" spans="1:14" ht="12.75">
      <c r="B378" s="188"/>
      <c r="C378" s="246"/>
      <c r="D378" s="72"/>
      <c r="E378" s="72"/>
      <c r="F378" s="208"/>
      <c r="G378" s="247"/>
      <c r="H378" s="248"/>
      <c r="K378" s="66"/>
    </row>
    <row r="379" spans="1:14" ht="12.75">
      <c r="B379" s="189" t="s">
        <v>44</v>
      </c>
      <c r="C379" s="249" t="s">
        <v>44</v>
      </c>
      <c r="D379" s="72"/>
      <c r="E379" s="72" t="s">
        <v>44</v>
      </c>
      <c r="F379" s="210" t="s">
        <v>380</v>
      </c>
      <c r="G379" s="247"/>
      <c r="H379" s="248">
        <f>H378</f>
        <v>0</v>
      </c>
      <c r="K379" s="66"/>
    </row>
    <row r="380" spans="1:14" ht="12.75">
      <c r="B380" s="188" t="s">
        <v>99</v>
      </c>
      <c r="C380" s="246" t="s">
        <v>100</v>
      </c>
      <c r="D380" s="72"/>
      <c r="E380" s="72"/>
      <c r="F380" s="208"/>
      <c r="G380" s="247"/>
      <c r="H380" s="248">
        <f>H372+H376+H379</f>
        <v>0</v>
      </c>
      <c r="J380" s="74" t="e">
        <f>#REF!+#REF!</f>
        <v>#REF!</v>
      </c>
      <c r="K380" s="66" t="e">
        <f>IF(J380=H380,"OK","NOT OK")</f>
        <v>#REF!</v>
      </c>
    </row>
    <row r="381" spans="1:14" ht="15">
      <c r="B381" s="188" t="s">
        <v>101</v>
      </c>
      <c r="C381" s="246" t="s">
        <v>102</v>
      </c>
      <c r="D381" s="182"/>
      <c r="E381" s="72"/>
      <c r="F381" s="1449" t="s">
        <v>1256</v>
      </c>
      <c r="G381" s="247"/>
      <c r="H381" s="248" t="e">
        <f>#REF!*H380</f>
        <v>#REF!</v>
      </c>
      <c r="K381" s="66"/>
    </row>
    <row r="382" spans="1:14" ht="12.75">
      <c r="B382" s="188" t="s">
        <v>103</v>
      </c>
      <c r="C382" s="246" t="s">
        <v>104</v>
      </c>
      <c r="D382" s="72"/>
      <c r="E382" s="72"/>
      <c r="F382" s="208"/>
      <c r="G382" s="247"/>
      <c r="H382" s="248" t="e">
        <f>SUM(H380:H381)</f>
        <v>#REF!</v>
      </c>
      <c r="K382" s="66"/>
    </row>
    <row r="383" spans="1:14" ht="12.75">
      <c r="B383" s="184"/>
      <c r="C383" s="250"/>
      <c r="G383" s="252">
        <f>2500000/241.4</f>
        <v>10356.255178127589</v>
      </c>
      <c r="K383" s="66"/>
    </row>
    <row r="384" spans="1:14" ht="12.75">
      <c r="B384" s="184"/>
      <c r="C384" s="250"/>
      <c r="K384" s="66"/>
    </row>
    <row r="385" spans="1:14" ht="12.75">
      <c r="A385" s="55"/>
      <c r="B385" s="193" t="s">
        <v>306</v>
      </c>
      <c r="C385" s="262"/>
      <c r="D385" s="263"/>
      <c r="E385" s="263"/>
      <c r="F385" s="219"/>
      <c r="G385" s="264"/>
      <c r="H385" s="265"/>
      <c r="J385" s="77"/>
    </row>
    <row r="386" spans="1:14" ht="13.5" customHeight="1">
      <c r="B386" s="184" t="s">
        <v>394</v>
      </c>
      <c r="C386" s="250"/>
      <c r="K386" s="66"/>
    </row>
    <row r="387" spans="1:14" s="65" customFormat="1" ht="27" customHeight="1">
      <c r="A387" s="93"/>
      <c r="B387" s="71" t="s">
        <v>45</v>
      </c>
      <c r="C387" s="167" t="s">
        <v>80</v>
      </c>
      <c r="D387" s="71" t="s">
        <v>81</v>
      </c>
      <c r="E387" s="71" t="s">
        <v>46</v>
      </c>
      <c r="F387" s="72" t="s">
        <v>47</v>
      </c>
      <c r="G387" s="551" t="s">
        <v>188</v>
      </c>
      <c r="H387" s="61" t="s">
        <v>82</v>
      </c>
      <c r="J387" s="160"/>
      <c r="K387" s="67"/>
    </row>
    <row r="388" spans="1:14" ht="13.5" customHeight="1">
      <c r="B388" s="188" t="s">
        <v>83</v>
      </c>
      <c r="C388" s="246" t="s">
        <v>84</v>
      </c>
      <c r="D388" s="72" t="s">
        <v>44</v>
      </c>
      <c r="E388" s="72" t="s">
        <v>44</v>
      </c>
      <c r="F388" s="208" t="s">
        <v>44</v>
      </c>
      <c r="G388" s="247"/>
      <c r="H388" s="248" t="s">
        <v>44</v>
      </c>
      <c r="K388" s="66"/>
    </row>
    <row r="389" spans="1:14" ht="13.5" customHeight="1">
      <c r="B389" s="189" t="s">
        <v>44</v>
      </c>
      <c r="C389" s="246" t="s">
        <v>51</v>
      </c>
      <c r="D389" s="182" t="s">
        <v>86</v>
      </c>
      <c r="E389" s="72" t="s">
        <v>48</v>
      </c>
      <c r="F389" s="210">
        <v>0.66</v>
      </c>
      <c r="G389" s="247">
        <f>'UPAH PU'!$G$7</f>
        <v>0</v>
      </c>
      <c r="H389" s="248">
        <f>F389*G389</f>
        <v>0</v>
      </c>
      <c r="K389" s="66"/>
    </row>
    <row r="390" spans="1:14" s="65" customFormat="1" ht="12.75">
      <c r="A390" s="73"/>
      <c r="B390" s="189" t="s">
        <v>44</v>
      </c>
      <c r="C390" s="246" t="s">
        <v>270</v>
      </c>
      <c r="D390" s="182" t="s">
        <v>87</v>
      </c>
      <c r="E390" s="72" t="s">
        <v>48</v>
      </c>
      <c r="F390" s="210">
        <v>0.33</v>
      </c>
      <c r="G390" s="247">
        <f>'UPAH PU'!$G$10</f>
        <v>0</v>
      </c>
      <c r="H390" s="248">
        <f>F390*G390</f>
        <v>0</v>
      </c>
      <c r="I390" s="64"/>
      <c r="J390" s="74"/>
      <c r="K390" s="66"/>
      <c r="L390" s="64"/>
      <c r="M390" s="64"/>
      <c r="N390" s="64"/>
    </row>
    <row r="391" spans="1:14" ht="13.5" customHeight="1">
      <c r="B391" s="189" t="s">
        <v>44</v>
      </c>
      <c r="C391" s="246" t="s">
        <v>171</v>
      </c>
      <c r="D391" s="182" t="s">
        <v>89</v>
      </c>
      <c r="E391" s="72" t="s">
        <v>48</v>
      </c>
      <c r="F391" s="210">
        <v>3.3000000000000002E-2</v>
      </c>
      <c r="G391" s="247">
        <f>'UPAH PU'!$G$18</f>
        <v>0</v>
      </c>
      <c r="H391" s="248">
        <f>F391*G391</f>
        <v>0</v>
      </c>
      <c r="K391" s="66"/>
    </row>
    <row r="392" spans="1:14" ht="13.5" customHeight="1">
      <c r="B392" s="189" t="s">
        <v>44</v>
      </c>
      <c r="C392" s="246" t="s">
        <v>52</v>
      </c>
      <c r="D392" s="182" t="s">
        <v>91</v>
      </c>
      <c r="E392" s="72" t="s">
        <v>48</v>
      </c>
      <c r="F392" s="210">
        <v>1.0999999999999999E-2</v>
      </c>
      <c r="G392" s="247">
        <f>'UPAH PU'!$G$20</f>
        <v>0</v>
      </c>
      <c r="H392" s="248">
        <f>F392*G392</f>
        <v>0</v>
      </c>
      <c r="K392" s="66"/>
    </row>
    <row r="393" spans="1:14" ht="13.5" customHeight="1">
      <c r="B393" s="189" t="s">
        <v>44</v>
      </c>
      <c r="C393" s="249" t="s">
        <v>44</v>
      </c>
      <c r="D393" s="72" t="s">
        <v>44</v>
      </c>
      <c r="E393" s="72" t="s">
        <v>44</v>
      </c>
      <c r="F393" s="210" t="s">
        <v>381</v>
      </c>
      <c r="G393" s="247"/>
      <c r="H393" s="248">
        <f>SUM(H389:H392)</f>
        <v>0</v>
      </c>
      <c r="K393" s="66"/>
    </row>
    <row r="394" spans="1:14" ht="13.5" customHeight="1">
      <c r="B394" s="188" t="s">
        <v>93</v>
      </c>
      <c r="C394" s="246" t="s">
        <v>94</v>
      </c>
      <c r="D394" s="72"/>
      <c r="E394" s="72" t="s">
        <v>44</v>
      </c>
      <c r="F394" s="208" t="s">
        <v>44</v>
      </c>
      <c r="G394" s="247"/>
      <c r="H394" s="248" t="s">
        <v>44</v>
      </c>
    </row>
    <row r="395" spans="1:14" ht="13.5" customHeight="1">
      <c r="B395" s="189"/>
      <c r="C395" s="246" t="s">
        <v>427</v>
      </c>
      <c r="D395" s="72"/>
      <c r="E395" s="72" t="s">
        <v>28</v>
      </c>
      <c r="F395" s="546">
        <v>0.4</v>
      </c>
      <c r="G395" s="247">
        <f>'JUSTIFIKASI BAHAN'!$E$64</f>
        <v>0</v>
      </c>
      <c r="H395" s="248">
        <f>F395*G395</f>
        <v>0</v>
      </c>
    </row>
    <row r="396" spans="1:14" s="62" customFormat="1" ht="13.5" customHeight="1">
      <c r="A396" s="84"/>
      <c r="B396" s="188"/>
      <c r="C396" s="246" t="s">
        <v>211</v>
      </c>
      <c r="D396" s="182"/>
      <c r="E396" s="182" t="s">
        <v>27</v>
      </c>
      <c r="F396" s="1450">
        <v>4.6499999999999996E-3</v>
      </c>
      <c r="G396" s="268">
        <f>'JUSTIFIKASI BAHAN'!$E$34</f>
        <v>0</v>
      </c>
      <c r="H396" s="248">
        <f>F396*G396</f>
        <v>0</v>
      </c>
      <c r="J396" s="1453"/>
      <c r="K396" s="1454"/>
    </row>
    <row r="397" spans="1:14" ht="13.5" customHeight="1">
      <c r="B397" s="189"/>
      <c r="C397" s="246" t="s">
        <v>1266</v>
      </c>
      <c r="D397" s="72"/>
      <c r="E397" s="72" t="s">
        <v>25</v>
      </c>
      <c r="F397" s="546">
        <v>0.12705</v>
      </c>
      <c r="G397" s="247">
        <f>'JUSTIFIKASI BAHAN'!$E$72</f>
        <v>0</v>
      </c>
      <c r="H397" s="248">
        <f>F397*G397</f>
        <v>0</v>
      </c>
      <c r="K397" s="66"/>
    </row>
    <row r="398" spans="1:14" ht="13.5" customHeight="1">
      <c r="B398" s="189" t="s">
        <v>44</v>
      </c>
      <c r="C398" s="249" t="s">
        <v>44</v>
      </c>
      <c r="D398" s="72"/>
      <c r="E398" s="72" t="s">
        <v>44</v>
      </c>
      <c r="F398" s="210" t="s">
        <v>382</v>
      </c>
      <c r="G398" s="247"/>
      <c r="H398" s="248">
        <f>SUM(H395:H397)</f>
        <v>0</v>
      </c>
      <c r="K398" s="66"/>
    </row>
    <row r="399" spans="1:14" ht="13.5" customHeight="1">
      <c r="B399" s="188" t="s">
        <v>96</v>
      </c>
      <c r="C399" s="246" t="s">
        <v>97</v>
      </c>
      <c r="D399" s="72"/>
      <c r="E399" s="72" t="s">
        <v>44</v>
      </c>
      <c r="F399" s="208" t="s">
        <v>44</v>
      </c>
      <c r="G399" s="247"/>
      <c r="H399" s="248" t="s">
        <v>44</v>
      </c>
      <c r="K399" s="66"/>
    </row>
    <row r="400" spans="1:14" ht="13.5" customHeight="1">
      <c r="B400" s="188"/>
      <c r="C400" s="246"/>
      <c r="D400" s="72"/>
      <c r="E400" s="72"/>
      <c r="F400" s="208"/>
      <c r="G400" s="247"/>
      <c r="H400" s="248"/>
      <c r="K400" s="66"/>
    </row>
    <row r="401" spans="1:14" ht="13.5" customHeight="1">
      <c r="B401" s="189" t="s">
        <v>44</v>
      </c>
      <c r="C401" s="249" t="s">
        <v>44</v>
      </c>
      <c r="D401" s="72"/>
      <c r="E401" s="72" t="s">
        <v>44</v>
      </c>
      <c r="F401" s="210" t="s">
        <v>380</v>
      </c>
      <c r="G401" s="247"/>
      <c r="H401" s="248">
        <f>H400</f>
        <v>0</v>
      </c>
      <c r="K401" s="66"/>
    </row>
    <row r="402" spans="1:14" ht="13.5" customHeight="1">
      <c r="B402" s="188" t="s">
        <v>99</v>
      </c>
      <c r="C402" s="246" t="s">
        <v>100</v>
      </c>
      <c r="D402" s="72"/>
      <c r="E402" s="72"/>
      <c r="F402" s="208"/>
      <c r="G402" s="247"/>
      <c r="H402" s="248">
        <f>H393+H398+H401</f>
        <v>0</v>
      </c>
      <c r="J402" s="74" t="e">
        <f>#REF!+#REF!</f>
        <v>#REF!</v>
      </c>
      <c r="K402" s="66" t="e">
        <f>IF(J402=H402,"OK","NOT OK")</f>
        <v>#REF!</v>
      </c>
    </row>
    <row r="403" spans="1:14" ht="15">
      <c r="B403" s="188" t="s">
        <v>101</v>
      </c>
      <c r="C403" s="246" t="s">
        <v>102</v>
      </c>
      <c r="D403" s="182"/>
      <c r="E403" s="72"/>
      <c r="F403" s="1449" t="s">
        <v>1256</v>
      </c>
      <c r="G403" s="247"/>
      <c r="H403" s="248" t="e">
        <f>#REF!*H402</f>
        <v>#REF!</v>
      </c>
      <c r="K403" s="66"/>
    </row>
    <row r="404" spans="1:14" ht="13.5" customHeight="1">
      <c r="B404" s="188" t="s">
        <v>103</v>
      </c>
      <c r="C404" s="246" t="s">
        <v>104</v>
      </c>
      <c r="D404" s="72"/>
      <c r="E404" s="72"/>
      <c r="F404" s="208"/>
      <c r="G404" s="247"/>
      <c r="H404" s="248" t="e">
        <f>SUM(H402:H403)</f>
        <v>#REF!</v>
      </c>
      <c r="K404" s="66"/>
    </row>
    <row r="405" spans="1:14" ht="13.5" customHeight="1">
      <c r="B405" s="184"/>
      <c r="C405" s="250"/>
      <c r="K405" s="66"/>
    </row>
    <row r="406" spans="1:14" ht="13.5" customHeight="1">
      <c r="B406" s="184" t="s">
        <v>425</v>
      </c>
      <c r="C406" s="250"/>
      <c r="K406" s="66"/>
    </row>
    <row r="407" spans="1:14" s="65" customFormat="1" ht="27" customHeight="1">
      <c r="A407" s="93"/>
      <c r="B407" s="71" t="s">
        <v>45</v>
      </c>
      <c r="C407" s="167" t="s">
        <v>80</v>
      </c>
      <c r="D407" s="71" t="s">
        <v>81</v>
      </c>
      <c r="E407" s="71" t="s">
        <v>46</v>
      </c>
      <c r="F407" s="72" t="s">
        <v>47</v>
      </c>
      <c r="G407" s="551" t="s">
        <v>188</v>
      </c>
      <c r="H407" s="61" t="s">
        <v>82</v>
      </c>
      <c r="J407" s="160"/>
      <c r="K407" s="67"/>
    </row>
    <row r="408" spans="1:14" ht="13.5" customHeight="1">
      <c r="B408" s="188" t="s">
        <v>83</v>
      </c>
      <c r="C408" s="246" t="s">
        <v>84</v>
      </c>
      <c r="D408" s="72" t="s">
        <v>44</v>
      </c>
      <c r="E408" s="72" t="s">
        <v>44</v>
      </c>
      <c r="F408" s="208" t="s">
        <v>44</v>
      </c>
      <c r="G408" s="247"/>
      <c r="H408" s="248" t="s">
        <v>44</v>
      </c>
      <c r="K408" s="66"/>
    </row>
    <row r="409" spans="1:14" ht="13.5" customHeight="1">
      <c r="B409" s="189" t="s">
        <v>44</v>
      </c>
      <c r="C409" s="246" t="s">
        <v>51</v>
      </c>
      <c r="D409" s="182" t="s">
        <v>191</v>
      </c>
      <c r="E409" s="72" t="s">
        <v>48</v>
      </c>
      <c r="F409" s="210">
        <v>0.66</v>
      </c>
      <c r="G409" s="247">
        <f>'UPAH PU'!$G$7</f>
        <v>0</v>
      </c>
      <c r="H409" s="248">
        <f>F409*G409</f>
        <v>0</v>
      </c>
      <c r="K409" s="66"/>
    </row>
    <row r="410" spans="1:14" ht="13.5" customHeight="1">
      <c r="B410" s="189" t="s">
        <v>44</v>
      </c>
      <c r="C410" s="246" t="s">
        <v>212</v>
      </c>
      <c r="D410" s="182" t="s">
        <v>193</v>
      </c>
      <c r="E410" s="72" t="s">
        <v>48</v>
      </c>
      <c r="F410" s="210">
        <v>0.33</v>
      </c>
      <c r="G410" s="247">
        <f>'UPAH PU'!$G$9</f>
        <v>0</v>
      </c>
      <c r="H410" s="248">
        <f>F410*G410</f>
        <v>0</v>
      </c>
      <c r="K410" s="66"/>
    </row>
    <row r="411" spans="1:14" s="65" customFormat="1" ht="12.75">
      <c r="A411" s="73"/>
      <c r="B411" s="189" t="s">
        <v>44</v>
      </c>
      <c r="C411" s="246" t="s">
        <v>171</v>
      </c>
      <c r="D411" s="182" t="s">
        <v>194</v>
      </c>
      <c r="E411" s="72" t="s">
        <v>48</v>
      </c>
      <c r="F411" s="210">
        <v>3.3000000000000002E-2</v>
      </c>
      <c r="G411" s="247">
        <f>'UPAH PU'!$G$18</f>
        <v>0</v>
      </c>
      <c r="H411" s="248">
        <f>F411*G411</f>
        <v>0</v>
      </c>
      <c r="I411" s="64"/>
      <c r="J411" s="74"/>
      <c r="K411" s="66"/>
      <c r="L411" s="64"/>
      <c r="M411" s="64"/>
      <c r="N411" s="64"/>
    </row>
    <row r="412" spans="1:14" ht="13.5" customHeight="1">
      <c r="B412" s="189" t="s">
        <v>44</v>
      </c>
      <c r="C412" s="246" t="s">
        <v>52</v>
      </c>
      <c r="D412" s="182" t="s">
        <v>195</v>
      </c>
      <c r="E412" s="72" t="s">
        <v>48</v>
      </c>
      <c r="F412" s="210">
        <v>1.0999999999999999E-2</v>
      </c>
      <c r="G412" s="247">
        <f>'UPAH PU'!$G$20</f>
        <v>0</v>
      </c>
      <c r="H412" s="248">
        <f>F412*G412</f>
        <v>0</v>
      </c>
      <c r="K412" s="66"/>
    </row>
    <row r="413" spans="1:14" ht="13.5" customHeight="1">
      <c r="B413" s="189" t="s">
        <v>44</v>
      </c>
      <c r="C413" s="249" t="s">
        <v>44</v>
      </c>
      <c r="D413" s="72" t="s">
        <v>44</v>
      </c>
      <c r="E413" s="72" t="s">
        <v>44</v>
      </c>
      <c r="F413" s="210" t="s">
        <v>381</v>
      </c>
      <c r="G413" s="247"/>
      <c r="H413" s="248">
        <f>SUM(H409:H412)</f>
        <v>0</v>
      </c>
    </row>
    <row r="414" spans="1:14" ht="13.5" customHeight="1">
      <c r="B414" s="188" t="s">
        <v>93</v>
      </c>
      <c r="C414" s="246" t="s">
        <v>94</v>
      </c>
      <c r="D414" s="72"/>
      <c r="E414" s="72" t="s">
        <v>44</v>
      </c>
      <c r="F414" s="208" t="s">
        <v>44</v>
      </c>
      <c r="G414" s="247"/>
      <c r="H414" s="248" t="s">
        <v>44</v>
      </c>
    </row>
    <row r="415" spans="1:14" ht="13.5" customHeight="1">
      <c r="B415" s="189"/>
      <c r="C415" s="246" t="s">
        <v>210</v>
      </c>
      <c r="D415" s="72" t="s">
        <v>44</v>
      </c>
      <c r="E415" s="72" t="s">
        <v>28</v>
      </c>
      <c r="F415" s="546">
        <v>0.4</v>
      </c>
      <c r="G415" s="247">
        <f>$G$395</f>
        <v>0</v>
      </c>
      <c r="H415" s="248">
        <f>F415*G415</f>
        <v>0</v>
      </c>
    </row>
    <row r="416" spans="1:14" ht="13.5" customHeight="1">
      <c r="B416" s="189"/>
      <c r="C416" s="246" t="s">
        <v>211</v>
      </c>
      <c r="D416" s="72" t="s">
        <v>44</v>
      </c>
      <c r="E416" s="72" t="s">
        <v>27</v>
      </c>
      <c r="F416" s="546">
        <v>4.6499999999999996E-3</v>
      </c>
      <c r="G416" s="247">
        <f>$G$396</f>
        <v>0</v>
      </c>
      <c r="H416" s="248">
        <f>F416*G416</f>
        <v>0</v>
      </c>
      <c r="J416" s="64"/>
    </row>
    <row r="417" spans="1:14" ht="13.5" customHeight="1">
      <c r="B417" s="189"/>
      <c r="C417" s="246" t="s">
        <v>1266</v>
      </c>
      <c r="D417" s="72" t="s">
        <v>44</v>
      </c>
      <c r="E417" s="72" t="s">
        <v>25</v>
      </c>
      <c r="F417" s="546">
        <v>0.127</v>
      </c>
      <c r="G417" s="247">
        <f>$G$397</f>
        <v>0</v>
      </c>
      <c r="H417" s="248">
        <f>F417*G417</f>
        <v>0</v>
      </c>
      <c r="J417" s="64"/>
    </row>
    <row r="418" spans="1:14" ht="13.5" customHeight="1">
      <c r="B418" s="189" t="s">
        <v>44</v>
      </c>
      <c r="C418" s="249" t="s">
        <v>44</v>
      </c>
      <c r="D418" s="72"/>
      <c r="E418" s="72" t="s">
        <v>44</v>
      </c>
      <c r="F418" s="210" t="s">
        <v>382</v>
      </c>
      <c r="G418" s="247"/>
      <c r="H418" s="248">
        <f>SUM(H415:H417)</f>
        <v>0</v>
      </c>
      <c r="K418" s="66"/>
    </row>
    <row r="419" spans="1:14" ht="13.5" customHeight="1">
      <c r="B419" s="188" t="s">
        <v>96</v>
      </c>
      <c r="C419" s="246" t="s">
        <v>97</v>
      </c>
      <c r="D419" s="72"/>
      <c r="E419" s="72" t="s">
        <v>44</v>
      </c>
      <c r="F419" s="208" t="s">
        <v>44</v>
      </c>
      <c r="G419" s="247"/>
      <c r="H419" s="248" t="s">
        <v>44</v>
      </c>
      <c r="K419" s="66"/>
    </row>
    <row r="420" spans="1:14" ht="13.5" customHeight="1">
      <c r="B420" s="188"/>
      <c r="C420" s="246"/>
      <c r="D420" s="72"/>
      <c r="E420" s="72"/>
      <c r="F420" s="208"/>
      <c r="G420" s="247"/>
      <c r="H420" s="248"/>
      <c r="K420" s="66"/>
    </row>
    <row r="421" spans="1:14" ht="12.75">
      <c r="B421" s="189" t="s">
        <v>44</v>
      </c>
      <c r="C421" s="249" t="s">
        <v>44</v>
      </c>
      <c r="D421" s="72"/>
      <c r="E421" s="72" t="s">
        <v>44</v>
      </c>
      <c r="F421" s="210" t="s">
        <v>380</v>
      </c>
      <c r="G421" s="247"/>
      <c r="H421" s="248">
        <f>H420</f>
        <v>0</v>
      </c>
      <c r="K421" s="66"/>
    </row>
    <row r="422" spans="1:14" ht="13.5" customHeight="1">
      <c r="B422" s="188" t="s">
        <v>99</v>
      </c>
      <c r="C422" s="246" t="s">
        <v>100</v>
      </c>
      <c r="D422" s="72"/>
      <c r="E422" s="72"/>
      <c r="F422" s="208"/>
      <c r="G422" s="247"/>
      <c r="H422" s="248">
        <f>H413+H418+H421</f>
        <v>0</v>
      </c>
      <c r="J422" s="74" t="e">
        <f>#REF!+#REF!</f>
        <v>#REF!</v>
      </c>
      <c r="K422" s="66" t="e">
        <f>IF(J422=H422,"OK","NOT OK")</f>
        <v>#REF!</v>
      </c>
    </row>
    <row r="423" spans="1:14" ht="13.5" customHeight="1">
      <c r="B423" s="188" t="s">
        <v>101</v>
      </c>
      <c r="C423" s="246" t="s">
        <v>102</v>
      </c>
      <c r="D423" s="182"/>
      <c r="E423" s="72"/>
      <c r="F423" s="1449" t="s">
        <v>1256</v>
      </c>
      <c r="G423" s="247"/>
      <c r="H423" s="248" t="e">
        <f>#REF!*H422</f>
        <v>#REF!</v>
      </c>
      <c r="K423" s="66"/>
    </row>
    <row r="424" spans="1:14" ht="13.5" customHeight="1">
      <c r="B424" s="188" t="s">
        <v>103</v>
      </c>
      <c r="C424" s="246" t="s">
        <v>104</v>
      </c>
      <c r="D424" s="72"/>
      <c r="E424" s="72"/>
      <c r="F424" s="208"/>
      <c r="G424" s="247"/>
      <c r="H424" s="248" t="e">
        <f>SUM(H422:H423)</f>
        <v>#REF!</v>
      </c>
      <c r="K424" s="66"/>
    </row>
    <row r="425" spans="1:14" ht="12.75">
      <c r="B425" s="184"/>
      <c r="C425" s="250"/>
      <c r="I425" s="581"/>
      <c r="K425" s="581"/>
      <c r="L425" s="581"/>
      <c r="M425" s="581"/>
      <c r="N425" s="581"/>
    </row>
    <row r="426" spans="1:14" ht="12.75">
      <c r="B426" s="184" t="s">
        <v>426</v>
      </c>
      <c r="C426" s="250"/>
      <c r="I426" s="581"/>
      <c r="K426" s="581"/>
      <c r="L426" s="581"/>
      <c r="M426" s="581"/>
      <c r="N426" s="581"/>
    </row>
    <row r="427" spans="1:14" s="65" customFormat="1" ht="27" customHeight="1">
      <c r="A427" s="93"/>
      <c r="B427" s="71" t="s">
        <v>45</v>
      </c>
      <c r="C427" s="167" t="s">
        <v>80</v>
      </c>
      <c r="D427" s="71" t="s">
        <v>81</v>
      </c>
      <c r="E427" s="71" t="s">
        <v>46</v>
      </c>
      <c r="F427" s="72" t="s">
        <v>47</v>
      </c>
      <c r="G427" s="551" t="s">
        <v>188</v>
      </c>
      <c r="H427" s="61" t="s">
        <v>82</v>
      </c>
      <c r="J427" s="160"/>
      <c r="K427" s="67"/>
    </row>
    <row r="428" spans="1:14" ht="12.75">
      <c r="B428" s="188" t="s">
        <v>83</v>
      </c>
      <c r="C428" s="246" t="s">
        <v>84</v>
      </c>
      <c r="D428" s="72" t="s">
        <v>44</v>
      </c>
      <c r="E428" s="72" t="s">
        <v>44</v>
      </c>
      <c r="F428" s="208" t="s">
        <v>44</v>
      </c>
      <c r="G428" s="247"/>
      <c r="H428" s="248" t="s">
        <v>44</v>
      </c>
      <c r="I428" s="581"/>
      <c r="K428" s="581"/>
      <c r="L428" s="581"/>
      <c r="M428" s="581"/>
      <c r="N428" s="581"/>
    </row>
    <row r="429" spans="1:14" ht="12.75">
      <c r="B429" s="189" t="s">
        <v>44</v>
      </c>
      <c r="C429" s="246" t="s">
        <v>51</v>
      </c>
      <c r="D429" s="182" t="s">
        <v>191</v>
      </c>
      <c r="E429" s="72" t="s">
        <v>48</v>
      </c>
      <c r="F429" s="210">
        <v>0.66</v>
      </c>
      <c r="G429" s="247">
        <f>'UPAH PU'!$G$7</f>
        <v>0</v>
      </c>
      <c r="H429" s="248">
        <f>F429*G429</f>
        <v>0</v>
      </c>
      <c r="I429" s="581"/>
      <c r="K429" s="581"/>
      <c r="L429" s="581"/>
      <c r="M429" s="581"/>
      <c r="N429" s="581"/>
    </row>
    <row r="430" spans="1:14" ht="12.75">
      <c r="B430" s="189" t="s">
        <v>44</v>
      </c>
      <c r="C430" s="246" t="s">
        <v>212</v>
      </c>
      <c r="D430" s="182" t="s">
        <v>193</v>
      </c>
      <c r="E430" s="72" t="s">
        <v>48</v>
      </c>
      <c r="F430" s="210">
        <v>0.33</v>
      </c>
      <c r="G430" s="247">
        <f>'UPAH PU'!$G$9</f>
        <v>0</v>
      </c>
      <c r="H430" s="248">
        <f>F430*G430</f>
        <v>0</v>
      </c>
      <c r="I430" s="581"/>
      <c r="K430" s="581"/>
      <c r="L430" s="581"/>
      <c r="M430" s="581"/>
      <c r="N430" s="581"/>
    </row>
    <row r="431" spans="1:14" ht="12.75">
      <c r="B431" s="189" t="s">
        <v>44</v>
      </c>
      <c r="C431" s="246" t="s">
        <v>171</v>
      </c>
      <c r="D431" s="182" t="s">
        <v>194</v>
      </c>
      <c r="E431" s="72" t="s">
        <v>48</v>
      </c>
      <c r="F431" s="210">
        <v>3.3000000000000002E-2</v>
      </c>
      <c r="G431" s="247">
        <f>'UPAH PU'!$G$18</f>
        <v>0</v>
      </c>
      <c r="H431" s="248">
        <f>F431*G431</f>
        <v>0</v>
      </c>
      <c r="I431" s="581"/>
      <c r="K431" s="581"/>
      <c r="L431" s="581"/>
      <c r="M431" s="581"/>
      <c r="N431" s="581"/>
    </row>
    <row r="432" spans="1:14" ht="12.75">
      <c r="B432" s="189" t="s">
        <v>44</v>
      </c>
      <c r="C432" s="246" t="s">
        <v>52</v>
      </c>
      <c r="D432" s="182" t="s">
        <v>195</v>
      </c>
      <c r="E432" s="72" t="s">
        <v>48</v>
      </c>
      <c r="F432" s="210">
        <v>1.0999999999999999E-2</v>
      </c>
      <c r="G432" s="247">
        <f>'UPAH PU'!$G$20</f>
        <v>0</v>
      </c>
      <c r="H432" s="248">
        <f>F432*G432</f>
        <v>0</v>
      </c>
      <c r="I432" s="581"/>
      <c r="K432" s="581"/>
      <c r="L432" s="581"/>
      <c r="M432" s="581"/>
      <c r="N432" s="581"/>
    </row>
    <row r="433" spans="1:14" ht="12.75">
      <c r="B433" s="189" t="s">
        <v>44</v>
      </c>
      <c r="C433" s="249" t="s">
        <v>44</v>
      </c>
      <c r="D433" s="72" t="s">
        <v>44</v>
      </c>
      <c r="E433" s="72" t="s">
        <v>44</v>
      </c>
      <c r="F433" s="210" t="s">
        <v>381</v>
      </c>
      <c r="G433" s="247"/>
      <c r="H433" s="248">
        <f>SUM(H429:H432)</f>
        <v>0</v>
      </c>
      <c r="I433" s="581"/>
      <c r="K433" s="581"/>
      <c r="L433" s="581"/>
      <c r="M433" s="581"/>
      <c r="N433" s="581"/>
    </row>
    <row r="434" spans="1:14" ht="12.75">
      <c r="B434" s="188" t="s">
        <v>93</v>
      </c>
      <c r="C434" s="246" t="s">
        <v>94</v>
      </c>
      <c r="D434" s="72"/>
      <c r="E434" s="72" t="s">
        <v>44</v>
      </c>
      <c r="F434" s="208" t="s">
        <v>44</v>
      </c>
      <c r="G434" s="247"/>
      <c r="H434" s="248" t="s">
        <v>44</v>
      </c>
      <c r="I434" s="581"/>
      <c r="K434" s="581"/>
      <c r="L434" s="581"/>
      <c r="M434" s="581"/>
      <c r="N434" s="581"/>
    </row>
    <row r="435" spans="1:14" ht="12.75">
      <c r="B435" s="189"/>
      <c r="C435" s="246" t="s">
        <v>210</v>
      </c>
      <c r="D435" s="72" t="s">
        <v>44</v>
      </c>
      <c r="E435" s="72" t="s">
        <v>28</v>
      </c>
      <c r="F435" s="546">
        <v>0.4</v>
      </c>
      <c r="G435" s="247">
        <f>$G$395</f>
        <v>0</v>
      </c>
      <c r="H435" s="248">
        <f>F435*G435</f>
        <v>0</v>
      </c>
      <c r="I435" s="581"/>
      <c r="K435" s="581"/>
      <c r="L435" s="581"/>
      <c r="M435" s="581"/>
      <c r="N435" s="581"/>
    </row>
    <row r="436" spans="1:14" s="62" customFormat="1" ht="12.75">
      <c r="A436" s="84"/>
      <c r="B436" s="188"/>
      <c r="C436" s="246" t="s">
        <v>211</v>
      </c>
      <c r="D436" s="182" t="s">
        <v>44</v>
      </c>
      <c r="E436" s="182" t="s">
        <v>27</v>
      </c>
      <c r="F436" s="1450">
        <v>5.5799999999999999E-3</v>
      </c>
      <c r="G436" s="268">
        <f>$G$396</f>
        <v>0</v>
      </c>
      <c r="H436" s="1451">
        <f>F436*G436</f>
        <v>0</v>
      </c>
      <c r="N436" s="581"/>
    </row>
    <row r="437" spans="1:14" ht="12.75">
      <c r="B437" s="189"/>
      <c r="C437" s="246" t="s">
        <v>1266</v>
      </c>
      <c r="D437" s="72" t="s">
        <v>44</v>
      </c>
      <c r="E437" s="72" t="s">
        <v>25</v>
      </c>
      <c r="F437" s="546">
        <v>0.12705</v>
      </c>
      <c r="G437" s="247">
        <f>$G$397</f>
        <v>0</v>
      </c>
      <c r="H437" s="248">
        <f>F437*G437</f>
        <v>0</v>
      </c>
      <c r="J437" s="64"/>
      <c r="N437" s="581"/>
    </row>
    <row r="438" spans="1:14" ht="12.75">
      <c r="B438" s="189"/>
      <c r="C438" s="266" t="s">
        <v>476</v>
      </c>
      <c r="D438" s="72"/>
      <c r="E438" s="72" t="s">
        <v>29</v>
      </c>
      <c r="F438" s="546">
        <v>0.65</v>
      </c>
      <c r="G438" s="247">
        <f>'JUSTIFIKASI BAHAN'!E36</f>
        <v>0</v>
      </c>
      <c r="H438" s="248">
        <f>F438*G438</f>
        <v>0</v>
      </c>
      <c r="J438" s="64"/>
      <c r="N438" s="581"/>
    </row>
    <row r="439" spans="1:14" ht="12.75">
      <c r="B439" s="189" t="s">
        <v>44</v>
      </c>
      <c r="C439" s="249" t="s">
        <v>44</v>
      </c>
      <c r="D439" s="72"/>
      <c r="E439" s="72" t="s">
        <v>44</v>
      </c>
      <c r="F439" s="210" t="s">
        <v>382</v>
      </c>
      <c r="G439" s="247"/>
      <c r="H439" s="248">
        <f>SUM(H435:H438)</f>
        <v>0</v>
      </c>
      <c r="I439" s="581"/>
      <c r="K439" s="581"/>
      <c r="L439" s="581"/>
      <c r="M439" s="581"/>
      <c r="N439" s="581"/>
    </row>
    <row r="440" spans="1:14" ht="12.75">
      <c r="B440" s="188" t="s">
        <v>96</v>
      </c>
      <c r="C440" s="246" t="s">
        <v>97</v>
      </c>
      <c r="D440" s="72"/>
      <c r="E440" s="72" t="s">
        <v>44</v>
      </c>
      <c r="F440" s="208" t="s">
        <v>44</v>
      </c>
      <c r="G440" s="247"/>
      <c r="H440" s="248" t="s">
        <v>44</v>
      </c>
      <c r="I440" s="581"/>
      <c r="K440" s="581"/>
      <c r="L440" s="581"/>
      <c r="M440" s="581"/>
      <c r="N440" s="581"/>
    </row>
    <row r="441" spans="1:14" ht="12.75">
      <c r="B441" s="188"/>
      <c r="C441" s="246"/>
      <c r="D441" s="72"/>
      <c r="E441" s="72"/>
      <c r="F441" s="208"/>
      <c r="G441" s="247"/>
      <c r="H441" s="248"/>
      <c r="I441" s="581"/>
      <c r="K441" s="581"/>
      <c r="L441" s="581"/>
      <c r="M441" s="581"/>
      <c r="N441" s="581"/>
    </row>
    <row r="442" spans="1:14" ht="12.75">
      <c r="B442" s="189" t="s">
        <v>44</v>
      </c>
      <c r="C442" s="249" t="s">
        <v>44</v>
      </c>
      <c r="D442" s="72"/>
      <c r="E442" s="72" t="s">
        <v>44</v>
      </c>
      <c r="F442" s="210" t="s">
        <v>380</v>
      </c>
      <c r="G442" s="247"/>
      <c r="H442" s="248">
        <f>H441</f>
        <v>0</v>
      </c>
      <c r="I442" s="581"/>
      <c r="K442" s="581"/>
      <c r="L442" s="581"/>
      <c r="M442" s="581"/>
      <c r="N442" s="581"/>
    </row>
    <row r="443" spans="1:14" ht="12.75">
      <c r="B443" s="188" t="s">
        <v>99</v>
      </c>
      <c r="C443" s="246" t="s">
        <v>100</v>
      </c>
      <c r="D443" s="72"/>
      <c r="E443" s="72"/>
      <c r="F443" s="208"/>
      <c r="G443" s="247"/>
      <c r="H443" s="248">
        <f>H433+H439+H442</f>
        <v>0</v>
      </c>
      <c r="I443" s="581"/>
      <c r="K443" s="66"/>
      <c r="L443" s="581"/>
      <c r="M443" s="581"/>
      <c r="N443" s="581"/>
    </row>
    <row r="444" spans="1:14" ht="15">
      <c r="B444" s="188" t="s">
        <v>101</v>
      </c>
      <c r="C444" s="246" t="s">
        <v>102</v>
      </c>
      <c r="D444" s="182"/>
      <c r="E444" s="72"/>
      <c r="F444" s="1449" t="s">
        <v>1256</v>
      </c>
      <c r="G444" s="247"/>
      <c r="H444" s="248" t="e">
        <f>#REF!*H443</f>
        <v>#REF!</v>
      </c>
      <c r="I444" s="581"/>
      <c r="K444" s="581"/>
      <c r="L444" s="581"/>
      <c r="M444" s="581"/>
      <c r="N444" s="581"/>
    </row>
    <row r="445" spans="1:14" ht="12.75">
      <c r="B445" s="188" t="s">
        <v>103</v>
      </c>
      <c r="C445" s="246" t="s">
        <v>104</v>
      </c>
      <c r="D445" s="72"/>
      <c r="E445" s="72"/>
      <c r="F445" s="208"/>
      <c r="G445" s="247"/>
      <c r="H445" s="248" t="e">
        <f>SUM(H443:H444)</f>
        <v>#REF!</v>
      </c>
      <c r="I445" s="581"/>
      <c r="K445" s="581"/>
      <c r="L445" s="581"/>
      <c r="M445" s="581"/>
      <c r="N445" s="581"/>
    </row>
    <row r="446" spans="1:14" ht="12.75">
      <c r="B446" s="184"/>
      <c r="C446" s="250"/>
      <c r="I446" s="581"/>
      <c r="K446" s="581"/>
      <c r="L446" s="581"/>
      <c r="M446" s="581"/>
      <c r="N446" s="581"/>
    </row>
    <row r="447" spans="1:14" ht="12.75">
      <c r="B447" s="184" t="s">
        <v>428</v>
      </c>
      <c r="C447" s="250"/>
      <c r="I447" s="581"/>
      <c r="K447" s="581"/>
      <c r="L447" s="581"/>
      <c r="M447" s="581"/>
      <c r="N447" s="581"/>
    </row>
    <row r="448" spans="1:14" s="65" customFormat="1" ht="27" customHeight="1">
      <c r="A448" s="93"/>
      <c r="B448" s="71" t="s">
        <v>45</v>
      </c>
      <c r="C448" s="167" t="s">
        <v>80</v>
      </c>
      <c r="D448" s="71" t="s">
        <v>81</v>
      </c>
      <c r="E448" s="71" t="s">
        <v>46</v>
      </c>
      <c r="F448" s="72" t="s">
        <v>47</v>
      </c>
      <c r="G448" s="551" t="s">
        <v>188</v>
      </c>
      <c r="H448" s="61" t="s">
        <v>82</v>
      </c>
      <c r="J448" s="160"/>
      <c r="K448" s="67"/>
    </row>
    <row r="449" spans="2:14" ht="12.75">
      <c r="B449" s="188" t="s">
        <v>83</v>
      </c>
      <c r="C449" s="246" t="s">
        <v>84</v>
      </c>
      <c r="D449" s="72" t="s">
        <v>44</v>
      </c>
      <c r="E449" s="72" t="s">
        <v>44</v>
      </c>
      <c r="F449" s="208" t="s">
        <v>44</v>
      </c>
      <c r="G449" s="247"/>
      <c r="H449" s="248" t="s">
        <v>44</v>
      </c>
      <c r="I449" s="581"/>
      <c r="K449" s="581"/>
      <c r="L449" s="581"/>
      <c r="M449" s="581"/>
      <c r="N449" s="581"/>
    </row>
    <row r="450" spans="2:14" ht="12.75">
      <c r="B450" s="189" t="s">
        <v>44</v>
      </c>
      <c r="C450" s="246" t="s">
        <v>51</v>
      </c>
      <c r="D450" s="182" t="s">
        <v>191</v>
      </c>
      <c r="E450" s="72" t="s">
        <v>48</v>
      </c>
      <c r="F450" s="210">
        <v>0.66</v>
      </c>
      <c r="G450" s="247">
        <f>'UPAH PU'!$G$7</f>
        <v>0</v>
      </c>
      <c r="H450" s="248">
        <f>F450*G450</f>
        <v>0</v>
      </c>
      <c r="I450" s="581"/>
      <c r="K450" s="581"/>
      <c r="L450" s="581"/>
      <c r="M450" s="581"/>
      <c r="N450" s="581"/>
    </row>
    <row r="451" spans="2:14" ht="12.75">
      <c r="B451" s="189" t="s">
        <v>44</v>
      </c>
      <c r="C451" s="246" t="s">
        <v>212</v>
      </c>
      <c r="D451" s="182" t="s">
        <v>193</v>
      </c>
      <c r="E451" s="72" t="s">
        <v>48</v>
      </c>
      <c r="F451" s="210">
        <v>0.33</v>
      </c>
      <c r="G451" s="247">
        <f>'UPAH PU'!$G$9</f>
        <v>0</v>
      </c>
      <c r="H451" s="248">
        <f>F451*G451</f>
        <v>0</v>
      </c>
      <c r="I451" s="581"/>
      <c r="K451" s="581"/>
      <c r="L451" s="581"/>
      <c r="M451" s="581"/>
      <c r="N451" s="581"/>
    </row>
    <row r="452" spans="2:14" ht="12.75">
      <c r="B452" s="189" t="s">
        <v>44</v>
      </c>
      <c r="C452" s="246" t="s">
        <v>171</v>
      </c>
      <c r="D452" s="182" t="s">
        <v>194</v>
      </c>
      <c r="E452" s="72" t="s">
        <v>48</v>
      </c>
      <c r="F452" s="210">
        <v>3.3000000000000002E-2</v>
      </c>
      <c r="G452" s="247">
        <f>'UPAH PU'!$G$18</f>
        <v>0</v>
      </c>
      <c r="H452" s="248">
        <f>F452*G452</f>
        <v>0</v>
      </c>
      <c r="I452" s="581"/>
      <c r="K452" s="581"/>
      <c r="L452" s="581"/>
      <c r="M452" s="581"/>
      <c r="N452" s="581"/>
    </row>
    <row r="453" spans="2:14" ht="12.75">
      <c r="B453" s="189" t="s">
        <v>44</v>
      </c>
      <c r="C453" s="246" t="s">
        <v>52</v>
      </c>
      <c r="D453" s="182" t="s">
        <v>195</v>
      </c>
      <c r="E453" s="72" t="s">
        <v>48</v>
      </c>
      <c r="F453" s="210">
        <v>1.0999999999999999E-2</v>
      </c>
      <c r="G453" s="247">
        <f>'UPAH PU'!$G$20</f>
        <v>0</v>
      </c>
      <c r="H453" s="248">
        <f>F453*G453</f>
        <v>0</v>
      </c>
      <c r="I453" s="581"/>
      <c r="K453" s="581"/>
      <c r="L453" s="581"/>
      <c r="M453" s="581"/>
      <c r="N453" s="581"/>
    </row>
    <row r="454" spans="2:14" ht="12.75">
      <c r="B454" s="189" t="s">
        <v>44</v>
      </c>
      <c r="C454" s="249" t="s">
        <v>44</v>
      </c>
      <c r="D454" s="72" t="s">
        <v>44</v>
      </c>
      <c r="E454" s="72" t="s">
        <v>44</v>
      </c>
      <c r="F454" s="210" t="s">
        <v>381</v>
      </c>
      <c r="G454" s="247"/>
      <c r="H454" s="248">
        <f>SUM(H450:H453)</f>
        <v>0</v>
      </c>
      <c r="I454" s="581"/>
      <c r="K454" s="581"/>
      <c r="L454" s="581"/>
      <c r="M454" s="581"/>
      <c r="N454" s="581"/>
    </row>
    <row r="455" spans="2:14" ht="12.75">
      <c r="B455" s="188" t="s">
        <v>93</v>
      </c>
      <c r="C455" s="246" t="s">
        <v>94</v>
      </c>
      <c r="D455" s="72"/>
      <c r="E455" s="72" t="s">
        <v>44</v>
      </c>
      <c r="F455" s="208" t="s">
        <v>44</v>
      </c>
      <c r="G455" s="247"/>
      <c r="H455" s="248" t="s">
        <v>44</v>
      </c>
      <c r="I455" s="581"/>
      <c r="K455" s="581"/>
      <c r="L455" s="581"/>
      <c r="M455" s="581"/>
      <c r="N455" s="581"/>
    </row>
    <row r="456" spans="2:14" ht="12.75">
      <c r="B456" s="189"/>
      <c r="C456" s="246" t="s">
        <v>210</v>
      </c>
      <c r="D456" s="72" t="s">
        <v>44</v>
      </c>
      <c r="E456" s="72" t="s">
        <v>28</v>
      </c>
      <c r="F456" s="208">
        <v>0.4</v>
      </c>
      <c r="G456" s="247">
        <f>$G$395</f>
        <v>0</v>
      </c>
      <c r="H456" s="248">
        <f>F456*G456</f>
        <v>0</v>
      </c>
      <c r="I456" s="581"/>
      <c r="K456" s="581"/>
      <c r="L456" s="581"/>
      <c r="M456" s="581"/>
      <c r="N456" s="581"/>
    </row>
    <row r="457" spans="2:14" ht="12.75">
      <c r="B457" s="189"/>
      <c r="C457" s="246" t="s">
        <v>211</v>
      </c>
      <c r="D457" s="72" t="s">
        <v>44</v>
      </c>
      <c r="E457" s="72" t="s">
        <v>27</v>
      </c>
      <c r="F457" s="208">
        <v>5.0000000000000001E-3</v>
      </c>
      <c r="G457" s="247">
        <f>$G$396</f>
        <v>0</v>
      </c>
      <c r="H457" s="248">
        <f>F457*G457</f>
        <v>0</v>
      </c>
      <c r="I457" s="581"/>
      <c r="K457" s="581"/>
    </row>
    <row r="458" spans="2:14" ht="12.75">
      <c r="B458" s="189"/>
      <c r="C458" s="246" t="s">
        <v>1266</v>
      </c>
      <c r="D458" s="72" t="s">
        <v>44</v>
      </c>
      <c r="E458" s="72" t="s">
        <v>25</v>
      </c>
      <c r="F458" s="208">
        <v>0.127</v>
      </c>
      <c r="G458" s="247">
        <f>$G$397</f>
        <v>0</v>
      </c>
      <c r="H458" s="248">
        <f>F458*G458</f>
        <v>0</v>
      </c>
      <c r="I458" s="581"/>
      <c r="K458" s="581"/>
    </row>
    <row r="459" spans="2:14" ht="12.75">
      <c r="B459" s="189" t="s">
        <v>44</v>
      </c>
      <c r="C459" s="249" t="s">
        <v>44</v>
      </c>
      <c r="D459" s="72"/>
      <c r="E459" s="72" t="s">
        <v>44</v>
      </c>
      <c r="F459" s="210" t="s">
        <v>382</v>
      </c>
      <c r="G459" s="247"/>
      <c r="H459" s="248">
        <f>SUM(H456:H458)</f>
        <v>0</v>
      </c>
      <c r="I459" s="581"/>
      <c r="K459" s="581"/>
      <c r="L459" s="581"/>
      <c r="M459" s="581"/>
      <c r="N459" s="581"/>
    </row>
    <row r="460" spans="2:14" ht="12.75">
      <c r="B460" s="188" t="s">
        <v>96</v>
      </c>
      <c r="C460" s="246" t="s">
        <v>97</v>
      </c>
      <c r="D460" s="72"/>
      <c r="E460" s="72" t="s">
        <v>44</v>
      </c>
      <c r="F460" s="208" t="s">
        <v>44</v>
      </c>
      <c r="G460" s="247"/>
      <c r="H460" s="248" t="s">
        <v>44</v>
      </c>
      <c r="I460" s="581"/>
      <c r="K460" s="581"/>
      <c r="L460" s="581"/>
      <c r="M460" s="581"/>
      <c r="N460" s="581"/>
    </row>
    <row r="461" spans="2:14" ht="12.75">
      <c r="B461" s="188"/>
      <c r="C461" s="246"/>
      <c r="D461" s="72"/>
      <c r="E461" s="72"/>
      <c r="F461" s="208"/>
      <c r="G461" s="247"/>
      <c r="H461" s="248"/>
      <c r="I461" s="581"/>
      <c r="K461" s="581"/>
      <c r="L461" s="581"/>
      <c r="M461" s="581"/>
      <c r="N461" s="581"/>
    </row>
    <row r="462" spans="2:14" ht="12.75">
      <c r="B462" s="189" t="s">
        <v>44</v>
      </c>
      <c r="C462" s="249" t="s">
        <v>44</v>
      </c>
      <c r="D462" s="72"/>
      <c r="E462" s="72" t="s">
        <v>44</v>
      </c>
      <c r="F462" s="210" t="s">
        <v>380</v>
      </c>
      <c r="G462" s="247"/>
      <c r="H462" s="248">
        <f>H461</f>
        <v>0</v>
      </c>
      <c r="I462" s="581"/>
      <c r="K462" s="581"/>
      <c r="L462" s="581"/>
      <c r="M462" s="581"/>
      <c r="N462" s="581"/>
    </row>
    <row r="463" spans="2:14" ht="12.75">
      <c r="B463" s="188" t="s">
        <v>99</v>
      </c>
      <c r="C463" s="246" t="s">
        <v>100</v>
      </c>
      <c r="D463" s="72"/>
      <c r="E463" s="72"/>
      <c r="F463" s="208"/>
      <c r="G463" s="247"/>
      <c r="H463" s="248">
        <f>H454+H459+H462</f>
        <v>0</v>
      </c>
      <c r="I463" s="581"/>
      <c r="J463" s="74" t="e">
        <f>#REF!+#REF!</f>
        <v>#REF!</v>
      </c>
      <c r="K463" s="66" t="e">
        <f>IF(J463=H463,"OK","NOT OK")</f>
        <v>#REF!</v>
      </c>
      <c r="L463" s="581"/>
      <c r="M463" s="581"/>
      <c r="N463" s="581"/>
    </row>
    <row r="464" spans="2:14" ht="15">
      <c r="B464" s="188" t="s">
        <v>101</v>
      </c>
      <c r="C464" s="246" t="s">
        <v>102</v>
      </c>
      <c r="D464" s="182"/>
      <c r="E464" s="72"/>
      <c r="F464" s="1449" t="s">
        <v>1256</v>
      </c>
      <c r="G464" s="247"/>
      <c r="H464" s="248" t="e">
        <f>#REF!*H463</f>
        <v>#REF!</v>
      </c>
      <c r="I464" s="581"/>
      <c r="K464" s="581"/>
      <c r="L464" s="581"/>
      <c r="M464" s="581"/>
      <c r="N464" s="581"/>
    </row>
    <row r="465" spans="1:14" ht="12.75">
      <c r="B465" s="188" t="s">
        <v>103</v>
      </c>
      <c r="C465" s="246" t="s">
        <v>104</v>
      </c>
      <c r="D465" s="72"/>
      <c r="E465" s="72"/>
      <c r="F465" s="208"/>
      <c r="G465" s="247"/>
      <c r="H465" s="248" t="e">
        <f>SUM(H463:H464)</f>
        <v>#REF!</v>
      </c>
      <c r="I465" s="581"/>
      <c r="K465" s="581"/>
      <c r="L465" s="581"/>
      <c r="M465" s="581"/>
      <c r="N465" s="581"/>
    </row>
    <row r="466" spans="1:14" ht="12.75">
      <c r="B466" s="184"/>
      <c r="C466" s="250"/>
      <c r="I466" s="581"/>
      <c r="K466" s="581"/>
      <c r="L466" s="581"/>
      <c r="M466" s="581"/>
      <c r="N466" s="581"/>
    </row>
    <row r="467" spans="1:14" ht="12.75">
      <c r="A467" s="55"/>
      <c r="B467" s="193" t="s">
        <v>307</v>
      </c>
      <c r="C467" s="262"/>
      <c r="D467" s="263"/>
      <c r="E467" s="263"/>
      <c r="F467" s="219"/>
      <c r="G467" s="264"/>
      <c r="H467" s="265"/>
      <c r="J467" s="77"/>
    </row>
    <row r="468" spans="1:14" ht="12.75">
      <c r="B468" s="184"/>
      <c r="C468" s="250"/>
      <c r="K468" s="66"/>
    </row>
    <row r="469" spans="1:14" ht="12.75">
      <c r="B469" s="183" t="s">
        <v>391</v>
      </c>
      <c r="C469" s="242"/>
      <c r="D469" s="243"/>
      <c r="E469" s="243"/>
      <c r="F469" s="207"/>
      <c r="G469" s="244"/>
      <c r="H469" s="245"/>
      <c r="K469" s="66"/>
    </row>
    <row r="470" spans="1:14" s="65" customFormat="1" ht="27" customHeight="1">
      <c r="A470" s="93"/>
      <c r="B470" s="71" t="s">
        <v>45</v>
      </c>
      <c r="C470" s="167" t="s">
        <v>80</v>
      </c>
      <c r="D470" s="71" t="s">
        <v>81</v>
      </c>
      <c r="E470" s="71" t="s">
        <v>46</v>
      </c>
      <c r="F470" s="72" t="s">
        <v>47</v>
      </c>
      <c r="G470" s="551" t="s">
        <v>188</v>
      </c>
      <c r="H470" s="61" t="s">
        <v>82</v>
      </c>
      <c r="J470" s="160"/>
      <c r="K470" s="67"/>
    </row>
    <row r="471" spans="1:14" ht="12.75">
      <c r="B471" s="188" t="s">
        <v>83</v>
      </c>
      <c r="C471" s="246" t="s">
        <v>84</v>
      </c>
      <c r="D471" s="72" t="s">
        <v>44</v>
      </c>
      <c r="E471" s="72" t="s">
        <v>44</v>
      </c>
      <c r="F471" s="208" t="s">
        <v>44</v>
      </c>
      <c r="G471" s="247"/>
      <c r="H471" s="248" t="s">
        <v>44</v>
      </c>
      <c r="K471" s="66"/>
    </row>
    <row r="472" spans="1:14" ht="12.75">
      <c r="B472" s="189" t="s">
        <v>44</v>
      </c>
      <c r="C472" s="246" t="s">
        <v>51</v>
      </c>
      <c r="D472" s="182" t="s">
        <v>86</v>
      </c>
      <c r="E472" s="72" t="s">
        <v>48</v>
      </c>
      <c r="F472" s="223">
        <v>1.65</v>
      </c>
      <c r="G472" s="247">
        <f>'UPAH PU'!$G$7</f>
        <v>0</v>
      </c>
      <c r="H472" s="248">
        <f>F472*G472</f>
        <v>0</v>
      </c>
      <c r="K472" s="66"/>
    </row>
    <row r="473" spans="1:14" ht="12.75">
      <c r="B473" s="189" t="s">
        <v>44</v>
      </c>
      <c r="C473" s="246" t="s">
        <v>412</v>
      </c>
      <c r="D473" s="182" t="s">
        <v>87</v>
      </c>
      <c r="E473" s="72" t="s">
        <v>48</v>
      </c>
      <c r="F473" s="223">
        <v>0.27500000000000002</v>
      </c>
      <c r="G473" s="247">
        <f>'UPAH PU'!$G$9</f>
        <v>0</v>
      </c>
      <c r="H473" s="248">
        <f>F473*G473</f>
        <v>0</v>
      </c>
      <c r="K473" s="66"/>
    </row>
    <row r="474" spans="1:14" ht="12.75">
      <c r="B474" s="189" t="s">
        <v>44</v>
      </c>
      <c r="C474" s="246" t="s">
        <v>171</v>
      </c>
      <c r="D474" s="182" t="s">
        <v>89</v>
      </c>
      <c r="E474" s="72" t="s">
        <v>48</v>
      </c>
      <c r="F474" s="223">
        <v>2.75E-2</v>
      </c>
      <c r="G474" s="247">
        <f>'UPAH PU'!$G$18</f>
        <v>0</v>
      </c>
      <c r="H474" s="254">
        <f>F474*G474</f>
        <v>0</v>
      </c>
      <c r="K474" s="66"/>
    </row>
    <row r="475" spans="1:14" ht="12.75">
      <c r="B475" s="189" t="s">
        <v>44</v>
      </c>
      <c r="C475" s="246" t="s">
        <v>52</v>
      </c>
      <c r="D475" s="182" t="s">
        <v>91</v>
      </c>
      <c r="E475" s="72" t="s">
        <v>48</v>
      </c>
      <c r="F475" s="223">
        <v>8.9999999999999993E-3</v>
      </c>
      <c r="G475" s="247">
        <f>'UPAH PU'!$G$20</f>
        <v>0</v>
      </c>
      <c r="H475" s="254">
        <f>F475*G475</f>
        <v>0</v>
      </c>
      <c r="K475" s="66"/>
    </row>
    <row r="476" spans="1:14" ht="12.75">
      <c r="B476" s="189" t="s">
        <v>44</v>
      </c>
      <c r="C476" s="249" t="s">
        <v>44</v>
      </c>
      <c r="D476" s="72" t="s">
        <v>44</v>
      </c>
      <c r="E476" s="72" t="s">
        <v>44</v>
      </c>
      <c r="F476" s="210" t="s">
        <v>381</v>
      </c>
      <c r="G476" s="247"/>
      <c r="H476" s="254">
        <f>SUM(H472:H475)</f>
        <v>0</v>
      </c>
      <c r="K476" s="66"/>
    </row>
    <row r="477" spans="1:14" ht="12.75">
      <c r="B477" s="188" t="s">
        <v>93</v>
      </c>
      <c r="C477" s="246" t="s">
        <v>94</v>
      </c>
      <c r="D477" s="72"/>
      <c r="E477" s="72" t="s">
        <v>44</v>
      </c>
      <c r="F477" s="208" t="s">
        <v>44</v>
      </c>
      <c r="G477" s="247"/>
      <c r="H477" s="254" t="s">
        <v>44</v>
      </c>
      <c r="K477" s="66"/>
    </row>
    <row r="478" spans="1:14" ht="12.75">
      <c r="B478" s="189" t="s">
        <v>44</v>
      </c>
      <c r="C478" s="246" t="s">
        <v>438</v>
      </c>
      <c r="D478" s="72"/>
      <c r="E478" s="72" t="s">
        <v>28</v>
      </c>
      <c r="F478" s="540">
        <v>250</v>
      </c>
      <c r="G478" s="247">
        <f>'JUSTIFIKASI BAHAN'!$E$21</f>
        <v>0</v>
      </c>
      <c r="H478" s="254">
        <f>F478*G478</f>
        <v>0</v>
      </c>
      <c r="K478" s="66"/>
    </row>
    <row r="479" spans="1:14" ht="12.75">
      <c r="B479" s="189"/>
      <c r="C479" s="246" t="s">
        <v>105</v>
      </c>
      <c r="D479" s="72"/>
      <c r="E479" s="72" t="s">
        <v>30</v>
      </c>
      <c r="F479" s="540">
        <v>888</v>
      </c>
      <c r="G479" s="268">
        <f>'JUSTIFIKASI BAHAN'!$E$16/1400</f>
        <v>0</v>
      </c>
      <c r="H479" s="254">
        <f>F479*G479</f>
        <v>0</v>
      </c>
      <c r="K479" s="66"/>
    </row>
    <row r="480" spans="1:14" ht="12" customHeight="1">
      <c r="B480" s="189"/>
      <c r="C480" s="246" t="s">
        <v>379</v>
      </c>
      <c r="D480" s="72"/>
      <c r="E480" s="72" t="s">
        <v>27</v>
      </c>
      <c r="F480" s="540">
        <v>1009</v>
      </c>
      <c r="G480" s="268">
        <f>'JUSTIFIKASI BAHAN'!$E$13/1350</f>
        <v>0</v>
      </c>
      <c r="H480" s="254">
        <f>F480*G480</f>
        <v>0</v>
      </c>
      <c r="K480" s="66"/>
    </row>
    <row r="481" spans="1:11" ht="12.75">
      <c r="B481" s="189"/>
      <c r="C481" s="246" t="s">
        <v>386</v>
      </c>
      <c r="D481" s="267"/>
      <c r="E481" s="267" t="s">
        <v>36</v>
      </c>
      <c r="F481" s="224">
        <v>202</v>
      </c>
      <c r="G481" s="269">
        <f>'JUSTIFIKASI BAHAN'!$E$77</f>
        <v>0</v>
      </c>
      <c r="H481" s="254">
        <f>F481*G481</f>
        <v>0</v>
      </c>
      <c r="K481" s="66"/>
    </row>
    <row r="482" spans="1:11" ht="12.75">
      <c r="B482" s="189" t="s">
        <v>44</v>
      </c>
      <c r="C482" s="249" t="s">
        <v>44</v>
      </c>
      <c r="D482" s="72"/>
      <c r="E482" s="72" t="s">
        <v>44</v>
      </c>
      <c r="F482" s="210" t="s">
        <v>382</v>
      </c>
      <c r="G482" s="247"/>
      <c r="H482" s="254">
        <f>SUM(H478:H481)</f>
        <v>0</v>
      </c>
      <c r="K482" s="66"/>
    </row>
    <row r="483" spans="1:11" ht="12.75">
      <c r="B483" s="188" t="s">
        <v>96</v>
      </c>
      <c r="C483" s="246" t="s">
        <v>97</v>
      </c>
      <c r="D483" s="72"/>
      <c r="E483" s="72" t="s">
        <v>44</v>
      </c>
      <c r="F483" s="208" t="s">
        <v>44</v>
      </c>
      <c r="G483" s="247"/>
      <c r="H483" s="254" t="s">
        <v>44</v>
      </c>
      <c r="K483" s="66"/>
    </row>
    <row r="484" spans="1:11" ht="12.75">
      <c r="B484" s="189" t="s">
        <v>44</v>
      </c>
      <c r="C484" s="249" t="s">
        <v>44</v>
      </c>
      <c r="D484" s="72"/>
      <c r="E484" s="72" t="s">
        <v>44</v>
      </c>
      <c r="F484" s="210" t="s">
        <v>380</v>
      </c>
      <c r="G484" s="247"/>
      <c r="H484" s="254">
        <v>0</v>
      </c>
      <c r="K484" s="66"/>
    </row>
    <row r="485" spans="1:11" ht="12.75">
      <c r="B485" s="188" t="s">
        <v>99</v>
      </c>
      <c r="C485" s="246" t="s">
        <v>100</v>
      </c>
      <c r="D485" s="72"/>
      <c r="E485" s="72"/>
      <c r="F485" s="208"/>
      <c r="G485" s="247"/>
      <c r="H485" s="254">
        <f>H476+H482+H484</f>
        <v>0</v>
      </c>
      <c r="J485" s="74" t="e">
        <f>#REF!+#REF!</f>
        <v>#REF!</v>
      </c>
      <c r="K485" s="66" t="e">
        <f>IF(J485=H485,"OK","NOT OK")</f>
        <v>#REF!</v>
      </c>
    </row>
    <row r="486" spans="1:11" ht="15">
      <c r="B486" s="188" t="s">
        <v>101</v>
      </c>
      <c r="C486" s="246" t="s">
        <v>102</v>
      </c>
      <c r="D486" s="182"/>
      <c r="E486" s="72"/>
      <c r="F486" s="1449" t="s">
        <v>1256</v>
      </c>
      <c r="G486" s="247"/>
      <c r="H486" s="248" t="e">
        <f>#REF!*H485</f>
        <v>#REF!</v>
      </c>
      <c r="K486" s="66"/>
    </row>
    <row r="487" spans="1:11" ht="12.75">
      <c r="B487" s="188" t="s">
        <v>103</v>
      </c>
      <c r="C487" s="246" t="s">
        <v>104</v>
      </c>
      <c r="D487" s="72"/>
      <c r="E487" s="72"/>
      <c r="F487" s="208"/>
      <c r="G487" s="247"/>
      <c r="H487" s="248" t="e">
        <f>SUM(H485:H486)</f>
        <v>#REF!</v>
      </c>
      <c r="K487" s="66"/>
    </row>
    <row r="488" spans="1:11" ht="12.75">
      <c r="B488" s="184"/>
      <c r="C488" s="250"/>
      <c r="K488" s="66"/>
    </row>
    <row r="489" spans="1:11" ht="12.75">
      <c r="B489" s="354" t="s">
        <v>387</v>
      </c>
      <c r="C489" s="62"/>
      <c r="D489" s="64"/>
      <c r="E489" s="73"/>
      <c r="F489" s="355"/>
      <c r="G489" s="356"/>
      <c r="H489" s="74"/>
      <c r="J489" s="64"/>
    </row>
    <row r="490" spans="1:11" s="62" customFormat="1" ht="13.5" customHeight="1">
      <c r="A490" s="84"/>
      <c r="B490" s="357" t="s">
        <v>388</v>
      </c>
      <c r="C490" s="59"/>
      <c r="D490" s="59"/>
      <c r="E490" s="84"/>
      <c r="F490" s="85"/>
      <c r="G490" s="86"/>
      <c r="H490" s="60"/>
      <c r="J490" s="1453"/>
    </row>
    <row r="491" spans="1:11" s="62" customFormat="1" ht="12.75">
      <c r="A491" s="105"/>
      <c r="B491" s="1498" t="s">
        <v>45</v>
      </c>
      <c r="C491" s="1498" t="s">
        <v>80</v>
      </c>
      <c r="D491" s="1498" t="s">
        <v>81</v>
      </c>
      <c r="E491" s="1498" t="s">
        <v>46</v>
      </c>
      <c r="F491" s="1499" t="s">
        <v>47</v>
      </c>
      <c r="G491" s="1500" t="s">
        <v>188</v>
      </c>
      <c r="H491" s="163" t="s">
        <v>1443</v>
      </c>
    </row>
    <row r="492" spans="1:11" s="62" customFormat="1" ht="13.5" customHeight="1">
      <c r="A492" s="84"/>
      <c r="B492" s="358" t="s">
        <v>189</v>
      </c>
      <c r="C492" s="358" t="s">
        <v>190</v>
      </c>
      <c r="D492" s="358" t="s">
        <v>44</v>
      </c>
      <c r="E492" s="362" t="s">
        <v>44</v>
      </c>
      <c r="F492" s="364" t="s">
        <v>44</v>
      </c>
      <c r="G492" s="1501"/>
      <c r="H492" s="1502" t="s">
        <v>44</v>
      </c>
    </row>
    <row r="493" spans="1:11" s="62" customFormat="1" ht="13.5" customHeight="1">
      <c r="A493" s="84"/>
      <c r="B493" s="358" t="s">
        <v>44</v>
      </c>
      <c r="C493" s="359" t="s">
        <v>50</v>
      </c>
      <c r="D493" s="360" t="s">
        <v>191</v>
      </c>
      <c r="E493" s="360" t="s">
        <v>48</v>
      </c>
      <c r="F493" s="361">
        <v>1</v>
      </c>
      <c r="G493" s="268">
        <f>'UPAH PU'!$G$7</f>
        <v>0</v>
      </c>
      <c r="H493" s="1502">
        <f>F493*G493</f>
        <v>0</v>
      </c>
    </row>
    <row r="494" spans="1:11" s="62" customFormat="1" ht="13.5" customHeight="1">
      <c r="A494" s="84"/>
      <c r="B494" s="358" t="s">
        <v>44</v>
      </c>
      <c r="C494" s="358" t="s">
        <v>42</v>
      </c>
      <c r="D494" s="362" t="s">
        <v>193</v>
      </c>
      <c r="E494" s="360" t="s">
        <v>48</v>
      </c>
      <c r="F494" s="363">
        <v>0.25</v>
      </c>
      <c r="G494" s="268">
        <f>'UPAH PU'!$G$9</f>
        <v>0</v>
      </c>
      <c r="H494" s="1502">
        <f>F494*G494</f>
        <v>0</v>
      </c>
      <c r="J494" s="1503"/>
      <c r="K494" s="1503"/>
    </row>
    <row r="495" spans="1:11" s="62" customFormat="1" ht="13.5" customHeight="1">
      <c r="A495" s="84"/>
      <c r="B495" s="358" t="s">
        <v>44</v>
      </c>
      <c r="C495" s="358" t="s">
        <v>177</v>
      </c>
      <c r="D495" s="362" t="s">
        <v>194</v>
      </c>
      <c r="E495" s="360" t="s">
        <v>48</v>
      </c>
      <c r="F495" s="363">
        <v>2.5000000000000001E-2</v>
      </c>
      <c r="G495" s="268">
        <f>'UPAH PU'!$G$18</f>
        <v>0</v>
      </c>
      <c r="H495" s="1502">
        <f>F495*G495</f>
        <v>0</v>
      </c>
    </row>
    <row r="496" spans="1:11" s="62" customFormat="1" ht="13.5" customHeight="1">
      <c r="A496" s="84"/>
      <c r="B496" s="358" t="s">
        <v>44</v>
      </c>
      <c r="C496" s="358" t="s">
        <v>41</v>
      </c>
      <c r="D496" s="362" t="s">
        <v>195</v>
      </c>
      <c r="E496" s="360" t="s">
        <v>48</v>
      </c>
      <c r="F496" s="363">
        <v>0.1</v>
      </c>
      <c r="G496" s="268">
        <f>'UPAH PU'!$G$20</f>
        <v>0</v>
      </c>
      <c r="H496" s="1502">
        <f>F496*G496</f>
        <v>0</v>
      </c>
    </row>
    <row r="497" spans="1:11" s="62" customFormat="1" ht="13.5" customHeight="1">
      <c r="A497" s="84"/>
      <c r="B497" s="358" t="s">
        <v>44</v>
      </c>
      <c r="C497" s="358" t="s">
        <v>44</v>
      </c>
      <c r="D497" s="358" t="s">
        <v>44</v>
      </c>
      <c r="E497" s="362" t="s">
        <v>44</v>
      </c>
      <c r="F497" s="364" t="s">
        <v>803</v>
      </c>
      <c r="G497" s="1504"/>
      <c r="H497" s="1502">
        <f>SUM(H493:H496)</f>
        <v>0</v>
      </c>
    </row>
    <row r="498" spans="1:11" s="62" customFormat="1" ht="14.25" customHeight="1">
      <c r="A498" s="84"/>
      <c r="B498" s="358" t="s">
        <v>196</v>
      </c>
      <c r="C498" s="358" t="s">
        <v>197</v>
      </c>
      <c r="D498" s="358"/>
      <c r="E498" s="362" t="s">
        <v>44</v>
      </c>
      <c r="F498" s="364" t="s">
        <v>44</v>
      </c>
      <c r="G498" s="1501"/>
      <c r="H498" s="1502" t="s">
        <v>44</v>
      </c>
    </row>
    <row r="499" spans="1:11" s="62" customFormat="1" ht="13.5" customHeight="1">
      <c r="A499" s="84"/>
      <c r="B499" s="358" t="s">
        <v>44</v>
      </c>
      <c r="C499" s="358" t="s">
        <v>438</v>
      </c>
      <c r="D499" s="358"/>
      <c r="E499" s="362" t="s">
        <v>30</v>
      </c>
      <c r="F499" s="1505">
        <v>368</v>
      </c>
      <c r="G499" s="268">
        <f>'JUSTIFIKASI BAHAN'!$E$21</f>
        <v>0</v>
      </c>
      <c r="H499" s="1502">
        <f>F499*G499</f>
        <v>0</v>
      </c>
    </row>
    <row r="500" spans="1:11" s="62" customFormat="1" ht="13.5" customHeight="1">
      <c r="A500" s="84"/>
      <c r="B500" s="358"/>
      <c r="C500" s="358" t="s">
        <v>105</v>
      </c>
      <c r="D500" s="358"/>
      <c r="E500" s="362" t="s">
        <v>30</v>
      </c>
      <c r="F500" s="1505">
        <v>770</v>
      </c>
      <c r="G500" s="268">
        <f>'JUSTIFIKASI BAHAN'!$E$16/1400</f>
        <v>0</v>
      </c>
      <c r="H500" s="1502">
        <f>F500*G500</f>
        <v>0</v>
      </c>
    </row>
    <row r="501" spans="1:11" s="62" customFormat="1" ht="13.5" customHeight="1">
      <c r="A501" s="84"/>
      <c r="B501" s="358"/>
      <c r="C501" s="358" t="s">
        <v>389</v>
      </c>
      <c r="D501" s="358"/>
      <c r="E501" s="362" t="s">
        <v>30</v>
      </c>
      <c r="F501" s="1505">
        <v>1009</v>
      </c>
      <c r="G501" s="268">
        <f>'JUSTIFIKASI BAHAN'!$E$13/1350</f>
        <v>0</v>
      </c>
      <c r="H501" s="1502">
        <f>F501*G501</f>
        <v>0</v>
      </c>
    </row>
    <row r="502" spans="1:11" s="62" customFormat="1" ht="13.5" customHeight="1">
      <c r="A502" s="84"/>
      <c r="B502" s="358"/>
      <c r="C502" s="358" t="s">
        <v>386</v>
      </c>
      <c r="D502" s="358"/>
      <c r="E502" s="362" t="s">
        <v>36</v>
      </c>
      <c r="F502" s="1505">
        <v>202</v>
      </c>
      <c r="G502" s="269">
        <f>'JUSTIFIKASI BAHAN'!$E$77</f>
        <v>0</v>
      </c>
      <c r="H502" s="1502">
        <f>F502*G502</f>
        <v>0</v>
      </c>
    </row>
    <row r="503" spans="1:11" s="62" customFormat="1" ht="13.5" customHeight="1">
      <c r="A503" s="84"/>
      <c r="B503" s="358" t="s">
        <v>44</v>
      </c>
      <c r="C503" s="358" t="s">
        <v>44</v>
      </c>
      <c r="D503" s="358"/>
      <c r="E503" s="362" t="s">
        <v>44</v>
      </c>
      <c r="F503" s="364" t="s">
        <v>198</v>
      </c>
      <c r="G503" s="1504"/>
      <c r="H503" s="1502">
        <f>SUM(H499:H502)</f>
        <v>0</v>
      </c>
    </row>
    <row r="504" spans="1:11" s="1503" customFormat="1" ht="12.75">
      <c r="A504" s="84"/>
      <c r="B504" s="358" t="s">
        <v>199</v>
      </c>
      <c r="C504" s="358" t="s">
        <v>200</v>
      </c>
      <c r="D504" s="358"/>
      <c r="E504" s="362" t="s">
        <v>44</v>
      </c>
      <c r="F504" s="364" t="s">
        <v>44</v>
      </c>
      <c r="G504" s="1501"/>
      <c r="H504" s="1502" t="s">
        <v>44</v>
      </c>
      <c r="J504" s="62"/>
      <c r="K504" s="62"/>
    </row>
    <row r="505" spans="1:11" s="62" customFormat="1" ht="13.5" customHeight="1">
      <c r="A505" s="84"/>
      <c r="B505" s="358"/>
      <c r="C505" s="246" t="s">
        <v>478</v>
      </c>
      <c r="D505" s="358"/>
      <c r="E505" s="362" t="s">
        <v>251</v>
      </c>
      <c r="F505" s="1506">
        <v>0.14749999999999999</v>
      </c>
      <c r="G505" s="1501">
        <f>'DAFTAR ALAT'!$D$6</f>
        <v>0</v>
      </c>
      <c r="H505" s="1502">
        <f>F505*G505</f>
        <v>0</v>
      </c>
    </row>
    <row r="506" spans="1:11" s="62" customFormat="1" ht="13.5" customHeight="1">
      <c r="A506" s="84"/>
      <c r="B506" s="358" t="s">
        <v>44</v>
      </c>
      <c r="C506" s="358" t="s">
        <v>44</v>
      </c>
      <c r="D506" s="358"/>
      <c r="E506" s="362" t="s">
        <v>44</v>
      </c>
      <c r="F506" s="364" t="s">
        <v>1444</v>
      </c>
      <c r="G506" s="1504"/>
      <c r="H506" s="1502">
        <f>H505</f>
        <v>0</v>
      </c>
    </row>
    <row r="507" spans="1:11" s="62" customFormat="1" ht="13.5" customHeight="1">
      <c r="A507" s="84"/>
      <c r="B507" s="358" t="s">
        <v>201</v>
      </c>
      <c r="C507" s="358" t="s">
        <v>202</v>
      </c>
      <c r="D507" s="358"/>
      <c r="E507" s="362"/>
      <c r="F507" s="364"/>
      <c r="G507" s="1504"/>
      <c r="H507" s="1502">
        <f>H497+H503+H506</f>
        <v>0</v>
      </c>
    </row>
    <row r="508" spans="1:11" s="62" customFormat="1" ht="13.5" customHeight="1">
      <c r="A508" s="84"/>
      <c r="B508" s="358" t="s">
        <v>203</v>
      </c>
      <c r="C508" s="358" t="s">
        <v>1445</v>
      </c>
      <c r="D508" s="358"/>
      <c r="E508" s="362"/>
      <c r="F508" s="1449" t="s">
        <v>1256</v>
      </c>
      <c r="G508" s="268"/>
      <c r="H508" s="1451" t="e">
        <f>#REF!*H507</f>
        <v>#REF!</v>
      </c>
    </row>
    <row r="509" spans="1:11" s="62" customFormat="1" ht="13.5" customHeight="1">
      <c r="A509" s="84"/>
      <c r="B509" s="358" t="s">
        <v>204</v>
      </c>
      <c r="C509" s="358" t="s">
        <v>205</v>
      </c>
      <c r="D509" s="358"/>
      <c r="E509" s="362"/>
      <c r="F509" s="364"/>
      <c r="G509" s="1504"/>
      <c r="H509" s="1502" t="e">
        <f>SUM(H507:H508)</f>
        <v>#REF!</v>
      </c>
    </row>
    <row r="510" spans="1:11" s="62" customFormat="1" ht="13.5" customHeight="1">
      <c r="A510" s="84"/>
      <c r="E510" s="84"/>
      <c r="F510" s="430"/>
      <c r="G510" s="1507"/>
      <c r="H510" s="1453"/>
    </row>
    <row r="511" spans="1:11" s="62" customFormat="1" ht="12.75">
      <c r="A511" s="84"/>
      <c r="B511" s="63" t="s">
        <v>350</v>
      </c>
      <c r="C511" s="250"/>
      <c r="D511" s="243"/>
      <c r="E511" s="243"/>
      <c r="F511" s="207"/>
      <c r="G511" s="244"/>
      <c r="H511" s="1508"/>
      <c r="J511" s="1453"/>
      <c r="K511" s="1454"/>
    </row>
    <row r="512" spans="1:11" s="62" customFormat="1" ht="13.5" customHeight="1">
      <c r="A512" s="84"/>
      <c r="B512" s="242" t="s">
        <v>1254</v>
      </c>
      <c r="C512" s="242"/>
      <c r="D512" s="243"/>
      <c r="E512" s="243"/>
      <c r="F512" s="207"/>
      <c r="G512" s="244"/>
      <c r="H512" s="245"/>
      <c r="J512" s="194"/>
      <c r="K512" s="1454"/>
    </row>
    <row r="513" spans="1:14" s="1503" customFormat="1" ht="27" customHeight="1">
      <c r="A513" s="105"/>
      <c r="B513" s="198" t="s">
        <v>45</v>
      </c>
      <c r="C513" s="1509" t="s">
        <v>80</v>
      </c>
      <c r="D513" s="198" t="s">
        <v>81</v>
      </c>
      <c r="E513" s="198" t="s">
        <v>46</v>
      </c>
      <c r="F513" s="182" t="s">
        <v>47</v>
      </c>
      <c r="G513" s="1510" t="s">
        <v>188</v>
      </c>
      <c r="H513" s="61" t="s">
        <v>1443</v>
      </c>
      <c r="J513" s="160"/>
      <c r="K513" s="67"/>
    </row>
    <row r="514" spans="1:14" s="62" customFormat="1" ht="13.5" customHeight="1">
      <c r="A514" s="84"/>
      <c r="B514" s="188" t="s">
        <v>189</v>
      </c>
      <c r="C514" s="246" t="s">
        <v>190</v>
      </c>
      <c r="D514" s="182" t="s">
        <v>44</v>
      </c>
      <c r="E514" s="182" t="s">
        <v>44</v>
      </c>
      <c r="F514" s="210" t="s">
        <v>44</v>
      </c>
      <c r="G514" s="268"/>
      <c r="H514" s="1451" t="s">
        <v>44</v>
      </c>
      <c r="J514" s="1453"/>
    </row>
    <row r="515" spans="1:14" s="62" customFormat="1" ht="13.5" customHeight="1">
      <c r="A515" s="84"/>
      <c r="B515" s="188" t="s">
        <v>44</v>
      </c>
      <c r="C515" s="246" t="s">
        <v>50</v>
      </c>
      <c r="D515" s="182" t="s">
        <v>191</v>
      </c>
      <c r="E515" s="182" t="s">
        <v>48</v>
      </c>
      <c r="F515" s="223">
        <v>0.4</v>
      </c>
      <c r="G515" s="268">
        <f>'UPAH PU'!$G$7</f>
        <v>0</v>
      </c>
      <c r="H515" s="1451">
        <f>F515*G515</f>
        <v>0</v>
      </c>
      <c r="J515" s="1453"/>
    </row>
    <row r="516" spans="1:14" s="62" customFormat="1" ht="13.5" customHeight="1">
      <c r="A516" s="84"/>
      <c r="B516" s="188" t="s">
        <v>44</v>
      </c>
      <c r="C516" s="246" t="s">
        <v>42</v>
      </c>
      <c r="D516" s="182" t="s">
        <v>193</v>
      </c>
      <c r="E516" s="182" t="s">
        <v>48</v>
      </c>
      <c r="F516" s="223">
        <v>0.1</v>
      </c>
      <c r="G516" s="268">
        <f>'UPAH PU'!$G$8</f>
        <v>0</v>
      </c>
      <c r="H516" s="1451">
        <f>F516*G516</f>
        <v>0</v>
      </c>
      <c r="I516" s="1503"/>
      <c r="J516" s="1453"/>
      <c r="K516" s="67"/>
      <c r="L516" s="1503"/>
      <c r="M516" s="1503"/>
      <c r="N516" s="1503"/>
    </row>
    <row r="517" spans="1:14" s="62" customFormat="1" ht="13.5" customHeight="1">
      <c r="A517" s="84"/>
      <c r="B517" s="188" t="s">
        <v>44</v>
      </c>
      <c r="C517" s="246" t="s">
        <v>177</v>
      </c>
      <c r="D517" s="182" t="s">
        <v>194</v>
      </c>
      <c r="E517" s="182" t="s">
        <v>48</v>
      </c>
      <c r="F517" s="223">
        <v>0.01</v>
      </c>
      <c r="G517" s="268">
        <f>'UPAH PU'!$G$18</f>
        <v>0</v>
      </c>
      <c r="H517" s="1451">
        <f>F517*G517</f>
        <v>0</v>
      </c>
      <c r="J517" s="1453"/>
    </row>
    <row r="518" spans="1:14" s="62" customFormat="1" ht="13.5" customHeight="1">
      <c r="A518" s="84"/>
      <c r="B518" s="188" t="s">
        <v>44</v>
      </c>
      <c r="C518" s="246" t="s">
        <v>41</v>
      </c>
      <c r="D518" s="182" t="s">
        <v>195</v>
      </c>
      <c r="E518" s="182" t="s">
        <v>48</v>
      </c>
      <c r="F518" s="223">
        <v>0.04</v>
      </c>
      <c r="G518" s="268">
        <f>'UPAH PU'!$G$20</f>
        <v>0</v>
      </c>
      <c r="H518" s="1452">
        <f>F518*G518</f>
        <v>0</v>
      </c>
      <c r="J518" s="1453"/>
      <c r="K518" s="1454"/>
    </row>
    <row r="519" spans="1:14" s="62" customFormat="1" ht="13.5" customHeight="1">
      <c r="A519" s="84"/>
      <c r="B519" s="188" t="s">
        <v>44</v>
      </c>
      <c r="C519" s="246" t="s">
        <v>44</v>
      </c>
      <c r="D519" s="182" t="s">
        <v>44</v>
      </c>
      <c r="E519" s="182" t="s">
        <v>44</v>
      </c>
      <c r="F519" s="210" t="s">
        <v>1446</v>
      </c>
      <c r="G519" s="268"/>
      <c r="H519" s="1452">
        <f>SUM(H515:H518)</f>
        <v>0</v>
      </c>
      <c r="J519" s="1453"/>
      <c r="K519" s="1454"/>
    </row>
    <row r="520" spans="1:14" s="62" customFormat="1" ht="13.5" customHeight="1">
      <c r="A520" s="84"/>
      <c r="B520" s="188" t="s">
        <v>196</v>
      </c>
      <c r="C520" s="246" t="s">
        <v>197</v>
      </c>
      <c r="D520" s="182"/>
      <c r="E520" s="182" t="s">
        <v>44</v>
      </c>
      <c r="F520" s="210" t="s">
        <v>44</v>
      </c>
      <c r="G520" s="268"/>
      <c r="H520" s="1452" t="s">
        <v>44</v>
      </c>
      <c r="J520" s="1453"/>
      <c r="K520" s="1454"/>
    </row>
    <row r="521" spans="1:14" s="62" customFormat="1" ht="13.5" customHeight="1">
      <c r="A521" s="84"/>
      <c r="B521" s="188" t="s">
        <v>44</v>
      </c>
      <c r="C521" s="246" t="s">
        <v>368</v>
      </c>
      <c r="D521" s="182"/>
      <c r="E521" s="182" t="s">
        <v>37</v>
      </c>
      <c r="F521" s="1511">
        <v>1.02</v>
      </c>
      <c r="G521" s="268">
        <f>'JUSTIFIKASI BAHAN'!$E$68</f>
        <v>0</v>
      </c>
      <c r="H521" s="1452">
        <f>F521*G521</f>
        <v>0</v>
      </c>
      <c r="J521" s="1512"/>
      <c r="K521" s="1454"/>
    </row>
    <row r="522" spans="1:14" s="62" customFormat="1" ht="13.5" customHeight="1">
      <c r="A522" s="84"/>
      <c r="B522" s="188" t="s">
        <v>44</v>
      </c>
      <c r="C522" s="246" t="s">
        <v>44</v>
      </c>
      <c r="D522" s="182"/>
      <c r="E522" s="182" t="s">
        <v>44</v>
      </c>
      <c r="F522" s="210" t="s">
        <v>1447</v>
      </c>
      <c r="G522" s="268"/>
      <c r="H522" s="1452">
        <f>SUM(H521:H521)</f>
        <v>0</v>
      </c>
      <c r="J522" s="1453"/>
      <c r="K522" s="1454"/>
    </row>
    <row r="523" spans="1:14" s="1503" customFormat="1" ht="15">
      <c r="A523" s="84"/>
      <c r="B523" s="188" t="s">
        <v>199</v>
      </c>
      <c r="C523" s="246" t="s">
        <v>200</v>
      </c>
      <c r="D523" s="182"/>
      <c r="E523" s="182" t="s">
        <v>44</v>
      </c>
      <c r="F523" s="210" t="s">
        <v>44</v>
      </c>
      <c r="G523" s="268"/>
      <c r="H523" s="1452" t="s">
        <v>44</v>
      </c>
      <c r="I523" s="62"/>
      <c r="J523" s="1512"/>
      <c r="K523" s="1454"/>
      <c r="L523" s="62"/>
      <c r="M523" s="62"/>
      <c r="N523" s="62"/>
    </row>
    <row r="524" spans="1:14" s="62" customFormat="1" ht="13.5" customHeight="1">
      <c r="A524" s="84"/>
      <c r="B524" s="188"/>
      <c r="C524" s="246"/>
      <c r="D524" s="182"/>
      <c r="E524" s="182"/>
      <c r="F524" s="222"/>
      <c r="G524" s="268"/>
      <c r="H524" s="1452"/>
      <c r="J524" s="1453"/>
      <c r="K524" s="1454"/>
    </row>
    <row r="525" spans="1:14" s="62" customFormat="1" ht="13.5" customHeight="1">
      <c r="A525" s="84"/>
      <c r="B525" s="188" t="s">
        <v>44</v>
      </c>
      <c r="C525" s="246" t="s">
        <v>44</v>
      </c>
      <c r="D525" s="182"/>
      <c r="E525" s="182" t="s">
        <v>44</v>
      </c>
      <c r="F525" s="210" t="s">
        <v>1448</v>
      </c>
      <c r="G525" s="268"/>
      <c r="H525" s="1452">
        <f>H524</f>
        <v>0</v>
      </c>
      <c r="J525" s="1512"/>
      <c r="K525" s="1454"/>
    </row>
    <row r="526" spans="1:14" s="62" customFormat="1" ht="13.5" customHeight="1">
      <c r="A526" s="84"/>
      <c r="B526" s="188" t="s">
        <v>201</v>
      </c>
      <c r="C526" s="246" t="s">
        <v>202</v>
      </c>
      <c r="D526" s="182"/>
      <c r="E526" s="182"/>
      <c r="F526" s="210"/>
      <c r="G526" s="268"/>
      <c r="H526" s="1452">
        <f>H519+H522+H525</f>
        <v>0</v>
      </c>
      <c r="J526" s="1453" t="e">
        <f>#REF!+#REF!</f>
        <v>#REF!</v>
      </c>
      <c r="K526" s="1454" t="e">
        <f>IF(J526=H526,"OK","NOT OK")</f>
        <v>#REF!</v>
      </c>
    </row>
    <row r="527" spans="1:14" s="62" customFormat="1" ht="13.5" customHeight="1">
      <c r="A527" s="84"/>
      <c r="B527" s="188" t="s">
        <v>203</v>
      </c>
      <c r="C527" s="246" t="s">
        <v>1445</v>
      </c>
      <c r="D527" s="182"/>
      <c r="E527" s="182"/>
      <c r="F527" s="1449" t="s">
        <v>1256</v>
      </c>
      <c r="G527" s="268"/>
      <c r="H527" s="1451" t="e">
        <f>#REF!*H526</f>
        <v>#REF!</v>
      </c>
      <c r="J527" s="1453"/>
      <c r="K527" s="1454"/>
    </row>
    <row r="528" spans="1:14" s="62" customFormat="1" ht="13.5" customHeight="1">
      <c r="A528" s="84"/>
      <c r="B528" s="188" t="s">
        <v>204</v>
      </c>
      <c r="C528" s="246" t="s">
        <v>205</v>
      </c>
      <c r="D528" s="182"/>
      <c r="E528" s="182"/>
      <c r="F528" s="210"/>
      <c r="G528" s="268"/>
      <c r="H528" s="1451" t="e">
        <f>SUM(H526:H527)</f>
        <v>#REF!</v>
      </c>
      <c r="J528" s="1453"/>
      <c r="K528" s="1454"/>
    </row>
    <row r="529" spans="1:14" s="62" customFormat="1" ht="13.5" customHeight="1">
      <c r="A529" s="84"/>
      <c r="B529" s="1438"/>
      <c r="C529" s="250"/>
      <c r="D529" s="243"/>
      <c r="E529" s="243"/>
      <c r="F529" s="207"/>
      <c r="G529" s="244"/>
      <c r="H529" s="1508"/>
      <c r="J529" s="1453"/>
      <c r="K529" s="1454"/>
    </row>
    <row r="530" spans="1:14" s="62" customFormat="1" ht="13.5" customHeight="1">
      <c r="A530" s="84"/>
      <c r="B530" s="242" t="s">
        <v>502</v>
      </c>
      <c r="C530" s="242"/>
      <c r="D530" s="243"/>
      <c r="E530" s="243"/>
      <c r="F530" s="207"/>
      <c r="G530" s="244"/>
      <c r="H530" s="245"/>
      <c r="J530" s="194"/>
      <c r="K530" s="1454"/>
    </row>
    <row r="531" spans="1:14" s="1503" customFormat="1" ht="27" customHeight="1">
      <c r="A531" s="105"/>
      <c r="B531" s="198" t="s">
        <v>45</v>
      </c>
      <c r="C531" s="1509" t="s">
        <v>80</v>
      </c>
      <c r="D531" s="198" t="s">
        <v>81</v>
      </c>
      <c r="E531" s="198" t="s">
        <v>46</v>
      </c>
      <c r="F531" s="182" t="s">
        <v>47</v>
      </c>
      <c r="G531" s="1510" t="s">
        <v>188</v>
      </c>
      <c r="H531" s="61" t="s">
        <v>1443</v>
      </c>
      <c r="J531" s="160"/>
      <c r="K531" s="67"/>
    </row>
    <row r="532" spans="1:14" s="62" customFormat="1" ht="13.5" customHeight="1">
      <c r="A532" s="84"/>
      <c r="B532" s="188" t="s">
        <v>189</v>
      </c>
      <c r="C532" s="246" t="s">
        <v>190</v>
      </c>
      <c r="D532" s="182" t="s">
        <v>44</v>
      </c>
      <c r="E532" s="182" t="s">
        <v>44</v>
      </c>
      <c r="F532" s="210" t="s">
        <v>44</v>
      </c>
      <c r="G532" s="268"/>
      <c r="H532" s="1451" t="s">
        <v>44</v>
      </c>
      <c r="J532" s="1453"/>
    </row>
    <row r="533" spans="1:14" s="62" customFormat="1" ht="13.5" customHeight="1">
      <c r="A533" s="84"/>
      <c r="B533" s="188" t="s">
        <v>44</v>
      </c>
      <c r="C533" s="246" t="s">
        <v>50</v>
      </c>
      <c r="D533" s="182" t="s">
        <v>191</v>
      </c>
      <c r="E533" s="182" t="s">
        <v>48</v>
      </c>
      <c r="F533" s="223">
        <v>0.4</v>
      </c>
      <c r="G533" s="268">
        <f>'UPAH PU'!$G$7</f>
        <v>0</v>
      </c>
      <c r="H533" s="1451">
        <f>F533*G533</f>
        <v>0</v>
      </c>
      <c r="J533" s="1453"/>
    </row>
    <row r="534" spans="1:14" s="62" customFormat="1" ht="13.5" customHeight="1">
      <c r="A534" s="84"/>
      <c r="B534" s="188" t="s">
        <v>44</v>
      </c>
      <c r="C534" s="246" t="s">
        <v>42</v>
      </c>
      <c r="D534" s="182" t="s">
        <v>193</v>
      </c>
      <c r="E534" s="182" t="s">
        <v>48</v>
      </c>
      <c r="F534" s="223">
        <v>0.1</v>
      </c>
      <c r="G534" s="268">
        <f>'UPAH PU'!$G$8</f>
        <v>0</v>
      </c>
      <c r="H534" s="1451">
        <f>F534*G534</f>
        <v>0</v>
      </c>
      <c r="I534" s="1503"/>
      <c r="J534" s="1453"/>
      <c r="K534" s="67"/>
      <c r="L534" s="1503"/>
      <c r="M534" s="1503"/>
      <c r="N534" s="1503"/>
    </row>
    <row r="535" spans="1:14" s="62" customFormat="1" ht="13.5" customHeight="1">
      <c r="A535" s="84"/>
      <c r="B535" s="188" t="s">
        <v>44</v>
      </c>
      <c r="C535" s="246" t="s">
        <v>177</v>
      </c>
      <c r="D535" s="182" t="s">
        <v>194</v>
      </c>
      <c r="E535" s="182" t="s">
        <v>48</v>
      </c>
      <c r="F535" s="223">
        <v>0.01</v>
      </c>
      <c r="G535" s="268">
        <f>'UPAH PU'!$G$18</f>
        <v>0</v>
      </c>
      <c r="H535" s="1451">
        <f>F535*G535</f>
        <v>0</v>
      </c>
      <c r="J535" s="1453"/>
    </row>
    <row r="536" spans="1:14" s="62" customFormat="1" ht="13.5" customHeight="1">
      <c r="A536" s="84"/>
      <c r="B536" s="188" t="s">
        <v>44</v>
      </c>
      <c r="C536" s="246" t="s">
        <v>41</v>
      </c>
      <c r="D536" s="182" t="s">
        <v>195</v>
      </c>
      <c r="E536" s="182" t="s">
        <v>48</v>
      </c>
      <c r="F536" s="223">
        <v>0.04</v>
      </c>
      <c r="G536" s="268">
        <f>'UPAH PU'!$G$20</f>
        <v>0</v>
      </c>
      <c r="H536" s="1451">
        <f>F536*G536</f>
        <v>0</v>
      </c>
      <c r="J536" s="1453"/>
      <c r="K536" s="1454"/>
    </row>
    <row r="537" spans="1:14" s="62" customFormat="1" ht="13.5" customHeight="1">
      <c r="A537" s="84"/>
      <c r="B537" s="188" t="s">
        <v>44</v>
      </c>
      <c r="C537" s="246" t="s">
        <v>44</v>
      </c>
      <c r="D537" s="182" t="s">
        <v>44</v>
      </c>
      <c r="E537" s="182" t="s">
        <v>44</v>
      </c>
      <c r="F537" s="210" t="s">
        <v>1446</v>
      </c>
      <c r="G537" s="268"/>
      <c r="H537" s="1451">
        <f>SUM(H533:H536)</f>
        <v>0</v>
      </c>
      <c r="J537" s="1453"/>
      <c r="K537" s="1454"/>
    </row>
    <row r="538" spans="1:14" s="62" customFormat="1" ht="13.5" customHeight="1">
      <c r="A538" s="84"/>
      <c r="B538" s="188" t="s">
        <v>196</v>
      </c>
      <c r="C538" s="246" t="s">
        <v>197</v>
      </c>
      <c r="D538" s="182"/>
      <c r="E538" s="182" t="s">
        <v>44</v>
      </c>
      <c r="F538" s="210" t="s">
        <v>44</v>
      </c>
      <c r="G538" s="268"/>
      <c r="H538" s="1451" t="s">
        <v>44</v>
      </c>
      <c r="J538" s="1453"/>
      <c r="K538" s="1454"/>
    </row>
    <row r="539" spans="1:14" s="62" customFormat="1" ht="13.5" customHeight="1">
      <c r="A539" s="84"/>
      <c r="B539" s="188" t="s">
        <v>44</v>
      </c>
      <c r="C539" s="246" t="s">
        <v>370</v>
      </c>
      <c r="D539" s="182"/>
      <c r="E539" s="182" t="s">
        <v>37</v>
      </c>
      <c r="F539" s="1511">
        <v>1.02</v>
      </c>
      <c r="G539" s="268">
        <f>'JUSTIFIKASI BAHAN'!$E$67</f>
        <v>0</v>
      </c>
      <c r="H539" s="1451">
        <f>F539*G539</f>
        <v>0</v>
      </c>
      <c r="J539" s="1453"/>
      <c r="K539" s="1454"/>
    </row>
    <row r="540" spans="1:14" s="62" customFormat="1" ht="13.5" customHeight="1">
      <c r="A540" s="84"/>
      <c r="B540" s="188" t="s">
        <v>44</v>
      </c>
      <c r="C540" s="246" t="s">
        <v>44</v>
      </c>
      <c r="D540" s="182"/>
      <c r="E540" s="182" t="s">
        <v>44</v>
      </c>
      <c r="F540" s="210" t="s">
        <v>1447</v>
      </c>
      <c r="G540" s="268"/>
      <c r="H540" s="1451">
        <f>SUM(H539:H539)</f>
        <v>0</v>
      </c>
      <c r="J540" s="1453"/>
      <c r="K540" s="1454"/>
    </row>
    <row r="541" spans="1:14" s="1503" customFormat="1" ht="12.75">
      <c r="A541" s="84"/>
      <c r="B541" s="188" t="s">
        <v>199</v>
      </c>
      <c r="C541" s="246" t="s">
        <v>200</v>
      </c>
      <c r="D541" s="182"/>
      <c r="E541" s="182" t="s">
        <v>44</v>
      </c>
      <c r="F541" s="210" t="s">
        <v>44</v>
      </c>
      <c r="G541" s="268"/>
      <c r="H541" s="1451" t="s">
        <v>44</v>
      </c>
      <c r="I541" s="62"/>
      <c r="J541" s="1453"/>
      <c r="K541" s="1454"/>
      <c r="L541" s="62"/>
      <c r="M541" s="62"/>
      <c r="N541" s="62"/>
    </row>
    <row r="542" spans="1:14" s="62" customFormat="1" ht="13.5" customHeight="1">
      <c r="A542" s="84"/>
      <c r="B542" s="188" t="s">
        <v>44</v>
      </c>
      <c r="C542" s="246" t="s">
        <v>44</v>
      </c>
      <c r="D542" s="182"/>
      <c r="E542" s="182" t="s">
        <v>44</v>
      </c>
      <c r="F542" s="210" t="s">
        <v>1448</v>
      </c>
      <c r="G542" s="268"/>
      <c r="H542" s="1451">
        <v>0</v>
      </c>
      <c r="J542" s="1453"/>
      <c r="K542" s="1454"/>
    </row>
    <row r="543" spans="1:14" s="62" customFormat="1" ht="13.5" customHeight="1">
      <c r="A543" s="84"/>
      <c r="B543" s="188" t="s">
        <v>201</v>
      </c>
      <c r="C543" s="246" t="s">
        <v>202</v>
      </c>
      <c r="D543" s="182"/>
      <c r="E543" s="182"/>
      <c r="F543" s="210"/>
      <c r="G543" s="268"/>
      <c r="H543" s="1451">
        <f>H537+H540+H542</f>
        <v>0</v>
      </c>
      <c r="J543" s="1453" t="e">
        <f>#REF!+#REF!</f>
        <v>#REF!</v>
      </c>
      <c r="K543" s="1454" t="e">
        <f>IF(J543=H543,"OK","NOT OK")</f>
        <v>#REF!</v>
      </c>
    </row>
    <row r="544" spans="1:14" s="62" customFormat="1" ht="13.5" customHeight="1">
      <c r="A544" s="84"/>
      <c r="B544" s="188" t="s">
        <v>203</v>
      </c>
      <c r="C544" s="246" t="s">
        <v>1445</v>
      </c>
      <c r="D544" s="182"/>
      <c r="E544" s="182"/>
      <c r="F544" s="1449" t="s">
        <v>1256</v>
      </c>
      <c r="G544" s="268"/>
      <c r="H544" s="1451" t="e">
        <f>#REF!*H543</f>
        <v>#REF!</v>
      </c>
      <c r="J544" s="1453"/>
      <c r="K544" s="1454"/>
    </row>
    <row r="545" spans="1:14" s="62" customFormat="1" ht="13.5" customHeight="1">
      <c r="A545" s="84"/>
      <c r="B545" s="188" t="s">
        <v>204</v>
      </c>
      <c r="C545" s="246" t="s">
        <v>205</v>
      </c>
      <c r="D545" s="182"/>
      <c r="E545" s="182"/>
      <c r="F545" s="210"/>
      <c r="G545" s="268"/>
      <c r="H545" s="1451" t="e">
        <f>SUM(H543:H544)</f>
        <v>#REF!</v>
      </c>
      <c r="J545" s="1453"/>
      <c r="K545" s="1454"/>
    </row>
    <row r="546" spans="1:14" s="62" customFormat="1" ht="13.5" customHeight="1">
      <c r="A546" s="84"/>
      <c r="B546" s="1438"/>
      <c r="C546" s="250"/>
      <c r="D546" s="243"/>
      <c r="E546" s="243"/>
      <c r="F546" s="207"/>
      <c r="G546" s="244"/>
      <c r="H546" s="1508"/>
      <c r="J546" s="1453"/>
      <c r="K546" s="1454"/>
    </row>
    <row r="547" spans="1:14" s="62" customFormat="1" ht="12.75">
      <c r="A547" s="84"/>
      <c r="B547" s="63" t="s">
        <v>303</v>
      </c>
      <c r="C547" s="250"/>
      <c r="D547" s="243"/>
      <c r="E547" s="243"/>
      <c r="F547" s="207"/>
      <c r="G547" s="244"/>
      <c r="H547" s="1508"/>
      <c r="J547" s="1453"/>
      <c r="K547" s="1454"/>
    </row>
    <row r="548" spans="1:14" s="62" customFormat="1" ht="12.75">
      <c r="A548" s="84"/>
      <c r="B548" s="1438" t="s">
        <v>395</v>
      </c>
      <c r="C548" s="250"/>
      <c r="D548" s="243"/>
      <c r="E548" s="243"/>
      <c r="F548" s="207"/>
      <c r="G548" s="244"/>
      <c r="H548" s="1508"/>
      <c r="I548" s="581"/>
      <c r="J548" s="194"/>
      <c r="K548" s="581"/>
      <c r="L548" s="581"/>
      <c r="M548" s="581"/>
      <c r="N548" s="581"/>
    </row>
    <row r="549" spans="1:14" s="1503" customFormat="1" ht="27" customHeight="1">
      <c r="A549" s="105"/>
      <c r="B549" s="198" t="s">
        <v>45</v>
      </c>
      <c r="C549" s="1509" t="s">
        <v>80</v>
      </c>
      <c r="D549" s="198" t="s">
        <v>81</v>
      </c>
      <c r="E549" s="198" t="s">
        <v>46</v>
      </c>
      <c r="F549" s="182" t="s">
        <v>47</v>
      </c>
      <c r="G549" s="1510" t="s">
        <v>188</v>
      </c>
      <c r="H549" s="61" t="s">
        <v>1443</v>
      </c>
      <c r="J549" s="160"/>
      <c r="K549" s="67"/>
    </row>
    <row r="550" spans="1:14" s="62" customFormat="1" ht="12.75">
      <c r="A550" s="84"/>
      <c r="B550" s="188" t="s">
        <v>189</v>
      </c>
      <c r="C550" s="246" t="s">
        <v>190</v>
      </c>
      <c r="D550" s="182" t="s">
        <v>44</v>
      </c>
      <c r="E550" s="182" t="s">
        <v>44</v>
      </c>
      <c r="F550" s="210" t="s">
        <v>44</v>
      </c>
      <c r="G550" s="268"/>
      <c r="H550" s="1451" t="s">
        <v>44</v>
      </c>
      <c r="I550" s="581"/>
      <c r="J550" s="1453"/>
      <c r="K550" s="581"/>
      <c r="L550" s="581"/>
      <c r="M550" s="581"/>
      <c r="N550" s="581"/>
    </row>
    <row r="551" spans="1:14" s="62" customFormat="1" ht="12.75">
      <c r="A551" s="84"/>
      <c r="B551" s="188" t="s">
        <v>44</v>
      </c>
      <c r="C551" s="246" t="s">
        <v>51</v>
      </c>
      <c r="D551" s="182" t="s">
        <v>213</v>
      </c>
      <c r="E551" s="182" t="s">
        <v>48</v>
      </c>
      <c r="F551" s="210">
        <v>0.18</v>
      </c>
      <c r="G551" s="268">
        <f>'UPAH PU'!$G$7</f>
        <v>0</v>
      </c>
      <c r="H551" s="1451">
        <f t="shared" ref="H551:H556" si="10">F551*G551</f>
        <v>0</v>
      </c>
      <c r="I551" s="581"/>
      <c r="J551" s="1453"/>
      <c r="K551" s="581"/>
      <c r="L551" s="581"/>
      <c r="M551" s="581"/>
      <c r="N551" s="581"/>
    </row>
    <row r="552" spans="1:14" s="62" customFormat="1" ht="12.75">
      <c r="A552" s="84"/>
      <c r="B552" s="188"/>
      <c r="C552" s="246" t="s">
        <v>266</v>
      </c>
      <c r="D552" s="182" t="s">
        <v>214</v>
      </c>
      <c r="E552" s="182" t="s">
        <v>48</v>
      </c>
      <c r="F552" s="210">
        <v>0.02</v>
      </c>
      <c r="G552" s="268">
        <f>'UPAH PU'!$G$8</f>
        <v>0</v>
      </c>
      <c r="H552" s="1451">
        <f t="shared" si="10"/>
        <v>0</v>
      </c>
      <c r="I552" s="581"/>
      <c r="J552" s="1453"/>
      <c r="K552" s="581"/>
      <c r="L552" s="581"/>
      <c r="M552" s="581"/>
      <c r="N552" s="581"/>
    </row>
    <row r="553" spans="1:14" s="62" customFormat="1" ht="12.75">
      <c r="A553" s="84"/>
      <c r="B553" s="188"/>
      <c r="C553" s="246" t="s">
        <v>212</v>
      </c>
      <c r="D553" s="182" t="s">
        <v>214</v>
      </c>
      <c r="E553" s="182" t="s">
        <v>48</v>
      </c>
      <c r="F553" s="210">
        <v>0.02</v>
      </c>
      <c r="G553" s="268">
        <f>'UPAH PU'!$G$9</f>
        <v>0</v>
      </c>
      <c r="H553" s="1451">
        <f t="shared" si="10"/>
        <v>0</v>
      </c>
      <c r="I553" s="581"/>
      <c r="J553" s="1453"/>
      <c r="K553" s="581"/>
      <c r="L553" s="581"/>
      <c r="M553" s="581"/>
      <c r="N553" s="581"/>
    </row>
    <row r="554" spans="1:14" s="62" customFormat="1" ht="12.75">
      <c r="A554" s="84"/>
      <c r="B554" s="188" t="s">
        <v>44</v>
      </c>
      <c r="C554" s="246" t="s">
        <v>270</v>
      </c>
      <c r="D554" s="182" t="s">
        <v>214</v>
      </c>
      <c r="E554" s="182" t="s">
        <v>48</v>
      </c>
      <c r="F554" s="210">
        <v>0.02</v>
      </c>
      <c r="G554" s="268">
        <f>'UPAH PU'!$G$10</f>
        <v>0</v>
      </c>
      <c r="H554" s="1451">
        <f t="shared" si="10"/>
        <v>0</v>
      </c>
      <c r="I554" s="581"/>
      <c r="J554" s="1453"/>
      <c r="K554" s="581"/>
      <c r="L554" s="581"/>
      <c r="M554" s="581"/>
      <c r="N554" s="581"/>
    </row>
    <row r="555" spans="1:14" s="62" customFormat="1" ht="12.75">
      <c r="A555" s="84"/>
      <c r="B555" s="188" t="s">
        <v>44</v>
      </c>
      <c r="C555" s="246" t="s">
        <v>171</v>
      </c>
      <c r="D555" s="182" t="s">
        <v>215</v>
      </c>
      <c r="E555" s="182" t="s">
        <v>48</v>
      </c>
      <c r="F555" s="210">
        <v>6.0000000000000001E-3</v>
      </c>
      <c r="G555" s="268">
        <f>'UPAH PU'!$G$18</f>
        <v>0</v>
      </c>
      <c r="H555" s="1451">
        <f t="shared" si="10"/>
        <v>0</v>
      </c>
      <c r="I555" s="581"/>
      <c r="J555" s="1453"/>
      <c r="K555" s="581"/>
      <c r="L555" s="581"/>
      <c r="M555" s="581"/>
      <c r="N555" s="581"/>
    </row>
    <row r="556" spans="1:14" s="62" customFormat="1" ht="12.75">
      <c r="A556" s="84"/>
      <c r="B556" s="188" t="s">
        <v>44</v>
      </c>
      <c r="C556" s="246" t="s">
        <v>52</v>
      </c>
      <c r="D556" s="182" t="s">
        <v>216</v>
      </c>
      <c r="E556" s="182" t="s">
        <v>48</v>
      </c>
      <c r="F556" s="210">
        <v>2E-3</v>
      </c>
      <c r="G556" s="268">
        <f>'UPAH PU'!$G$20</f>
        <v>0</v>
      </c>
      <c r="H556" s="1452">
        <f t="shared" si="10"/>
        <v>0</v>
      </c>
      <c r="I556" s="581"/>
      <c r="J556" s="1453"/>
      <c r="K556" s="581"/>
      <c r="L556" s="581"/>
      <c r="M556" s="581"/>
      <c r="N556" s="581"/>
    </row>
    <row r="557" spans="1:14" s="1503" customFormat="1" ht="12.75">
      <c r="A557" s="84"/>
      <c r="B557" s="188" t="s">
        <v>44</v>
      </c>
      <c r="C557" s="246" t="s">
        <v>44</v>
      </c>
      <c r="D557" s="182" t="s">
        <v>44</v>
      </c>
      <c r="E557" s="182" t="s">
        <v>44</v>
      </c>
      <c r="F557" s="210" t="s">
        <v>1446</v>
      </c>
      <c r="G557" s="268"/>
      <c r="H557" s="1452">
        <f>SUM(H551:H556)</f>
        <v>0</v>
      </c>
      <c r="I557" s="581"/>
      <c r="J557" s="1453"/>
      <c r="K557" s="581"/>
      <c r="L557" s="581"/>
      <c r="M557" s="581"/>
      <c r="N557" s="581"/>
    </row>
    <row r="558" spans="1:14" s="62" customFormat="1" ht="12.75">
      <c r="A558" s="84"/>
      <c r="B558" s="188" t="s">
        <v>196</v>
      </c>
      <c r="C558" s="246" t="s">
        <v>197</v>
      </c>
      <c r="D558" s="182"/>
      <c r="E558" s="182" t="s">
        <v>44</v>
      </c>
      <c r="F558" s="210" t="s">
        <v>44</v>
      </c>
      <c r="G558" s="268"/>
      <c r="H558" s="1452" t="s">
        <v>44</v>
      </c>
      <c r="I558" s="581"/>
      <c r="J558" s="1453"/>
      <c r="K558" s="581"/>
      <c r="L558" s="581"/>
      <c r="M558" s="581"/>
      <c r="N558" s="581"/>
    </row>
    <row r="559" spans="1:14" s="62" customFormat="1" ht="12.75">
      <c r="A559" s="84"/>
      <c r="B559" s="188" t="s">
        <v>44</v>
      </c>
      <c r="C559" s="246" t="s">
        <v>217</v>
      </c>
      <c r="D559" s="182" t="s">
        <v>44</v>
      </c>
      <c r="E559" s="182" t="s">
        <v>27</v>
      </c>
      <c r="F559" s="210">
        <v>2E-3</v>
      </c>
      <c r="G559" s="268">
        <f>'JUSTIFIKASI BAHAN'!$E$28</f>
        <v>0</v>
      </c>
      <c r="H559" s="1452">
        <f t="shared" ref="H559:H565" si="11">F559*G559</f>
        <v>0</v>
      </c>
      <c r="I559" s="581"/>
      <c r="J559" s="1453"/>
      <c r="K559" s="581"/>
      <c r="L559" s="581"/>
      <c r="M559" s="581"/>
      <c r="N559" s="581"/>
    </row>
    <row r="560" spans="1:14" s="62" customFormat="1" ht="12.75">
      <c r="A560" s="84"/>
      <c r="B560" s="188"/>
      <c r="C560" s="246" t="s">
        <v>218</v>
      </c>
      <c r="D560" s="182" t="s">
        <v>44</v>
      </c>
      <c r="E560" s="182" t="s">
        <v>28</v>
      </c>
      <c r="F560" s="210">
        <v>0.01</v>
      </c>
      <c r="G560" s="268">
        <f>G435</f>
        <v>0</v>
      </c>
      <c r="H560" s="1452">
        <f t="shared" si="11"/>
        <v>0</v>
      </c>
      <c r="I560" s="581"/>
      <c r="J560" s="1453"/>
      <c r="K560" s="581"/>
      <c r="L560" s="581"/>
      <c r="M560" s="581"/>
      <c r="N560" s="581"/>
    </row>
    <row r="561" spans="1:14" s="62" customFormat="1" ht="12.75">
      <c r="A561" s="84"/>
      <c r="B561" s="188"/>
      <c r="C561" s="246" t="s">
        <v>219</v>
      </c>
      <c r="D561" s="182" t="s">
        <v>44</v>
      </c>
      <c r="E561" s="182" t="s">
        <v>28</v>
      </c>
      <c r="F561" s="210">
        <v>3</v>
      </c>
      <c r="G561" s="268">
        <f>'JUSTIFIKASI BAHAN'!$E$41</f>
        <v>0</v>
      </c>
      <c r="H561" s="1452">
        <f t="shared" si="11"/>
        <v>0</v>
      </c>
      <c r="I561" s="581"/>
      <c r="J561" s="1453"/>
      <c r="K561" s="581"/>
      <c r="L561" s="581"/>
      <c r="M561" s="581"/>
      <c r="N561" s="581"/>
    </row>
    <row r="562" spans="1:14" s="62" customFormat="1" ht="12.75">
      <c r="A562" s="84"/>
      <c r="B562" s="188"/>
      <c r="C562" s="246" t="s">
        <v>479</v>
      </c>
      <c r="D562" s="182" t="s">
        <v>44</v>
      </c>
      <c r="E562" s="182" t="s">
        <v>28</v>
      </c>
      <c r="F562" s="210">
        <v>0.45</v>
      </c>
      <c r="G562" s="268">
        <f>$G$336</f>
        <v>0</v>
      </c>
      <c r="H562" s="1452">
        <f t="shared" si="11"/>
        <v>0</v>
      </c>
      <c r="I562" s="581"/>
      <c r="J562" s="1453"/>
      <c r="K562" s="581"/>
      <c r="L562" s="581"/>
      <c r="M562" s="581"/>
      <c r="N562" s="581"/>
    </row>
    <row r="563" spans="1:14" s="62" customFormat="1" ht="12.75">
      <c r="A563" s="84"/>
      <c r="B563" s="188"/>
      <c r="C563" s="246" t="s">
        <v>439</v>
      </c>
      <c r="D563" s="182" t="s">
        <v>44</v>
      </c>
      <c r="E563" s="182" t="s">
        <v>28</v>
      </c>
      <c r="F563" s="210">
        <v>4</v>
      </c>
      <c r="G563" s="268">
        <f>'JUSTIFIKASI BAHAN'!$E$21</f>
        <v>0</v>
      </c>
      <c r="H563" s="1452">
        <f t="shared" si="11"/>
        <v>0</v>
      </c>
      <c r="I563" s="581"/>
      <c r="J563" s="1453"/>
      <c r="K563" s="581"/>
      <c r="L563" s="581"/>
      <c r="M563" s="581"/>
      <c r="N563" s="581"/>
    </row>
    <row r="564" spans="1:14" s="62" customFormat="1" ht="12.75">
      <c r="A564" s="84"/>
      <c r="B564" s="188"/>
      <c r="C564" s="246" t="s">
        <v>220</v>
      </c>
      <c r="D564" s="182" t="s">
        <v>44</v>
      </c>
      <c r="E564" s="182" t="s">
        <v>27</v>
      </c>
      <c r="F564" s="210">
        <v>6.0000000000000001E-3</v>
      </c>
      <c r="G564" s="268">
        <f>'JUSTIFIKASI BAHAN'!$E$16</f>
        <v>0</v>
      </c>
      <c r="H564" s="1452">
        <f t="shared" si="11"/>
        <v>0</v>
      </c>
      <c r="I564" s="581"/>
      <c r="J564" s="1453"/>
      <c r="K564" s="581"/>
      <c r="L564" s="581"/>
      <c r="M564" s="581"/>
      <c r="N564" s="581"/>
    </row>
    <row r="565" spans="1:14" s="62" customFormat="1" ht="12.75">
      <c r="A565" s="84"/>
      <c r="B565" s="188"/>
      <c r="C565" s="246" t="s">
        <v>221</v>
      </c>
      <c r="D565" s="182" t="s">
        <v>44</v>
      </c>
      <c r="E565" s="182" t="s">
        <v>27</v>
      </c>
      <c r="F565" s="210">
        <v>8.9999999999999993E-3</v>
      </c>
      <c r="G565" s="268">
        <f>'JUSTIFIKASI BAHAN'!E14</f>
        <v>0</v>
      </c>
      <c r="H565" s="1452">
        <f t="shared" si="11"/>
        <v>0</v>
      </c>
      <c r="I565" s="581"/>
      <c r="J565" s="1453"/>
      <c r="K565" s="581"/>
      <c r="L565" s="581"/>
      <c r="M565" s="581"/>
      <c r="N565" s="581"/>
    </row>
    <row r="566" spans="1:14" s="62" customFormat="1" ht="12.75">
      <c r="A566" s="84"/>
      <c r="B566" s="188" t="s">
        <v>44</v>
      </c>
      <c r="C566" s="246" t="s">
        <v>44</v>
      </c>
      <c r="D566" s="182"/>
      <c r="E566" s="182" t="s">
        <v>44</v>
      </c>
      <c r="F566" s="210" t="s">
        <v>1447</v>
      </c>
      <c r="G566" s="268"/>
      <c r="H566" s="1452">
        <f>SUM(H559:H565)</f>
        <v>0</v>
      </c>
      <c r="I566" s="581"/>
      <c r="J566" s="1453"/>
      <c r="K566" s="581"/>
      <c r="L566" s="581"/>
      <c r="M566" s="581"/>
      <c r="N566" s="581"/>
    </row>
    <row r="567" spans="1:14" s="62" customFormat="1" ht="12.75">
      <c r="A567" s="84"/>
      <c r="B567" s="188" t="s">
        <v>199</v>
      </c>
      <c r="C567" s="246" t="s">
        <v>200</v>
      </c>
      <c r="D567" s="182"/>
      <c r="E567" s="182" t="s">
        <v>44</v>
      </c>
      <c r="F567" s="210" t="s">
        <v>44</v>
      </c>
      <c r="G567" s="268"/>
      <c r="H567" s="1452" t="s">
        <v>44</v>
      </c>
      <c r="I567" s="581"/>
      <c r="J567" s="1453"/>
      <c r="K567" s="581"/>
      <c r="L567" s="581"/>
      <c r="M567" s="581"/>
      <c r="N567" s="581"/>
    </row>
    <row r="568" spans="1:14" s="62" customFormat="1" ht="12.75">
      <c r="A568" s="84"/>
      <c r="B568" s="188"/>
      <c r="C568" s="246"/>
      <c r="D568" s="182"/>
      <c r="E568" s="182"/>
      <c r="F568" s="210"/>
      <c r="G568" s="268"/>
      <c r="H568" s="1452"/>
      <c r="I568" s="581"/>
      <c r="J568" s="1453"/>
      <c r="K568" s="581"/>
      <c r="L568" s="581"/>
      <c r="M568" s="581"/>
      <c r="N568" s="581"/>
    </row>
    <row r="569" spans="1:14" s="62" customFormat="1" ht="12.75">
      <c r="A569" s="84"/>
      <c r="B569" s="188" t="s">
        <v>44</v>
      </c>
      <c r="C569" s="246" t="s">
        <v>44</v>
      </c>
      <c r="D569" s="182"/>
      <c r="E569" s="182" t="s">
        <v>44</v>
      </c>
      <c r="F569" s="210" t="s">
        <v>1448</v>
      </c>
      <c r="G569" s="268"/>
      <c r="H569" s="1452">
        <f>H568</f>
        <v>0</v>
      </c>
      <c r="I569" s="581"/>
      <c r="J569" s="1453"/>
      <c r="K569" s="581"/>
      <c r="L569" s="581"/>
      <c r="M569" s="581"/>
      <c r="N569" s="581"/>
    </row>
    <row r="570" spans="1:14" s="62" customFormat="1" ht="12.75">
      <c r="A570" s="84"/>
      <c r="B570" s="188" t="s">
        <v>201</v>
      </c>
      <c r="C570" s="246" t="s">
        <v>202</v>
      </c>
      <c r="D570" s="182"/>
      <c r="E570" s="182"/>
      <c r="F570" s="210"/>
      <c r="G570" s="268"/>
      <c r="H570" s="1452">
        <f>H557+H566+H569</f>
        <v>0</v>
      </c>
      <c r="I570" s="581"/>
      <c r="J570" s="1453" t="e">
        <f>#REF!+#REF!</f>
        <v>#REF!</v>
      </c>
      <c r="K570" s="1454" t="e">
        <f>IF(J570=H570,"OK","NOT OK")</f>
        <v>#REF!</v>
      </c>
      <c r="L570" s="581"/>
      <c r="M570" s="581"/>
      <c r="N570" s="581"/>
    </row>
    <row r="571" spans="1:14" s="62" customFormat="1" ht="15">
      <c r="A571" s="84"/>
      <c r="B571" s="188" t="s">
        <v>203</v>
      </c>
      <c r="C571" s="246" t="s">
        <v>1445</v>
      </c>
      <c r="D571" s="182"/>
      <c r="E571" s="182"/>
      <c r="F571" s="1449" t="s">
        <v>1256</v>
      </c>
      <c r="G571" s="268"/>
      <c r="H571" s="1451" t="e">
        <f>#REF!*H570</f>
        <v>#REF!</v>
      </c>
      <c r="J571" s="1453"/>
    </row>
    <row r="572" spans="1:14" s="62" customFormat="1" ht="12.75">
      <c r="A572" s="84"/>
      <c r="B572" s="188" t="s">
        <v>204</v>
      </c>
      <c r="C572" s="246" t="s">
        <v>205</v>
      </c>
      <c r="D572" s="182"/>
      <c r="E572" s="182"/>
      <c r="F572" s="210"/>
      <c r="G572" s="268"/>
      <c r="H572" s="1451" t="e">
        <f>SUM(H570:H571)</f>
        <v>#REF!</v>
      </c>
      <c r="I572" s="1503"/>
      <c r="J572" s="1453"/>
      <c r="K572" s="67"/>
      <c r="L572" s="1503"/>
      <c r="M572" s="1503"/>
      <c r="N572" s="1503"/>
    </row>
    <row r="573" spans="1:14" s="62" customFormat="1" ht="12.75">
      <c r="A573" s="84"/>
      <c r="B573" s="1438"/>
      <c r="C573" s="250"/>
      <c r="D573" s="243"/>
      <c r="E573" s="243"/>
      <c r="F573" s="207"/>
      <c r="G573" s="244"/>
      <c r="H573" s="1508"/>
      <c r="J573" s="1453"/>
    </row>
    <row r="574" spans="1:14" s="62" customFormat="1" ht="12.75">
      <c r="A574" s="84"/>
      <c r="B574" s="1438" t="s">
        <v>396</v>
      </c>
      <c r="C574" s="250"/>
      <c r="D574" s="243"/>
      <c r="E574" s="243"/>
      <c r="F574" s="207"/>
      <c r="G574" s="244"/>
      <c r="H574" s="1508"/>
      <c r="J574" s="194"/>
      <c r="K574" s="1454"/>
    </row>
    <row r="575" spans="1:14" s="1503" customFormat="1" ht="27" customHeight="1">
      <c r="A575" s="105"/>
      <c r="B575" s="198" t="s">
        <v>45</v>
      </c>
      <c r="C575" s="1509" t="s">
        <v>80</v>
      </c>
      <c r="D575" s="198" t="s">
        <v>81</v>
      </c>
      <c r="E575" s="198" t="s">
        <v>46</v>
      </c>
      <c r="F575" s="182" t="s">
        <v>47</v>
      </c>
      <c r="G575" s="1510" t="s">
        <v>188</v>
      </c>
      <c r="H575" s="61" t="s">
        <v>1443</v>
      </c>
      <c r="J575" s="160"/>
      <c r="K575" s="67"/>
    </row>
    <row r="576" spans="1:14" s="62" customFormat="1" ht="12.75">
      <c r="A576" s="84"/>
      <c r="B576" s="188" t="s">
        <v>189</v>
      </c>
      <c r="C576" s="246" t="s">
        <v>190</v>
      </c>
      <c r="D576" s="182" t="s">
        <v>44</v>
      </c>
      <c r="E576" s="182" t="s">
        <v>44</v>
      </c>
      <c r="F576" s="210" t="s">
        <v>44</v>
      </c>
      <c r="G576" s="268"/>
      <c r="H576" s="1451" t="s">
        <v>44</v>
      </c>
      <c r="J576" s="1453"/>
      <c r="K576" s="1454"/>
    </row>
    <row r="577" spans="1:14" s="62" customFormat="1" ht="12.75">
      <c r="A577" s="84"/>
      <c r="B577" s="188" t="s">
        <v>44</v>
      </c>
      <c r="C577" s="246" t="s">
        <v>174</v>
      </c>
      <c r="D577" s="182" t="s">
        <v>213</v>
      </c>
      <c r="E577" s="182" t="s">
        <v>48</v>
      </c>
      <c r="F577" s="210">
        <v>0.29699999999999999</v>
      </c>
      <c r="G577" s="268">
        <f>'UPAH PU'!$G$7</f>
        <v>0</v>
      </c>
      <c r="H577" s="1451">
        <f t="shared" ref="H577:H582" si="12">F577*G577</f>
        <v>0</v>
      </c>
      <c r="J577" s="1453"/>
      <c r="K577" s="1454"/>
    </row>
    <row r="578" spans="1:14" s="62" customFormat="1" ht="12.75">
      <c r="A578" s="84"/>
      <c r="B578" s="188"/>
      <c r="C578" s="246" t="s">
        <v>267</v>
      </c>
      <c r="D578" s="182" t="s">
        <v>214</v>
      </c>
      <c r="E578" s="182" t="s">
        <v>48</v>
      </c>
      <c r="F578" s="210">
        <v>3.3000000000000002E-2</v>
      </c>
      <c r="G578" s="268">
        <f>'UPAH PU'!$G$8</f>
        <v>0</v>
      </c>
      <c r="H578" s="1451">
        <f t="shared" si="12"/>
        <v>0</v>
      </c>
      <c r="J578" s="1453"/>
      <c r="K578" s="1454"/>
    </row>
    <row r="579" spans="1:14" s="62" customFormat="1" ht="12.75">
      <c r="A579" s="84"/>
      <c r="B579" s="188"/>
      <c r="C579" s="246" t="s">
        <v>222</v>
      </c>
      <c r="D579" s="182" t="s">
        <v>214</v>
      </c>
      <c r="E579" s="182" t="s">
        <v>48</v>
      </c>
      <c r="F579" s="210">
        <v>3.3000000000000002E-2</v>
      </c>
      <c r="G579" s="268">
        <f>'UPAH PU'!$G$9</f>
        <v>0</v>
      </c>
      <c r="H579" s="1451">
        <f t="shared" si="12"/>
        <v>0</v>
      </c>
      <c r="J579" s="1453"/>
      <c r="K579" s="1454"/>
    </row>
    <row r="580" spans="1:14" s="62" customFormat="1" ht="12.75">
      <c r="A580" s="84"/>
      <c r="B580" s="188" t="s">
        <v>44</v>
      </c>
      <c r="C580" s="246" t="s">
        <v>271</v>
      </c>
      <c r="D580" s="182" t="s">
        <v>214</v>
      </c>
      <c r="E580" s="182" t="s">
        <v>48</v>
      </c>
      <c r="F580" s="210">
        <v>3.3000000000000002E-2</v>
      </c>
      <c r="G580" s="268">
        <f>'UPAH PU'!$G$10</f>
        <v>0</v>
      </c>
      <c r="H580" s="1451">
        <f t="shared" si="12"/>
        <v>0</v>
      </c>
      <c r="J580" s="1453"/>
      <c r="K580" s="1454"/>
    </row>
    <row r="581" spans="1:14" s="62" customFormat="1" ht="12.75">
      <c r="A581" s="84"/>
      <c r="B581" s="188" t="s">
        <v>44</v>
      </c>
      <c r="C581" s="246" t="s">
        <v>175</v>
      </c>
      <c r="D581" s="182" t="s">
        <v>215</v>
      </c>
      <c r="E581" s="182" t="s">
        <v>48</v>
      </c>
      <c r="F581" s="210">
        <v>0.01</v>
      </c>
      <c r="G581" s="268">
        <f>'UPAH PU'!$G$18</f>
        <v>0</v>
      </c>
      <c r="H581" s="1451">
        <f t="shared" si="12"/>
        <v>0</v>
      </c>
      <c r="J581" s="1453"/>
      <c r="K581" s="1454"/>
    </row>
    <row r="582" spans="1:14" s="62" customFormat="1" ht="12.75">
      <c r="A582" s="84"/>
      <c r="B582" s="188" t="s">
        <v>44</v>
      </c>
      <c r="C582" s="246" t="s">
        <v>176</v>
      </c>
      <c r="D582" s="182" t="s">
        <v>216</v>
      </c>
      <c r="E582" s="182" t="s">
        <v>48</v>
      </c>
      <c r="F582" s="210">
        <v>3.0000000000000001E-3</v>
      </c>
      <c r="G582" s="268">
        <f>'UPAH PU'!$G$20</f>
        <v>0</v>
      </c>
      <c r="H582" s="1451">
        <f t="shared" si="12"/>
        <v>0</v>
      </c>
      <c r="J582" s="1453"/>
      <c r="K582" s="1454"/>
    </row>
    <row r="583" spans="1:14" s="62" customFormat="1" ht="12.75">
      <c r="A583" s="84"/>
      <c r="B583" s="188" t="s">
        <v>44</v>
      </c>
      <c r="C583" s="246" t="s">
        <v>44</v>
      </c>
      <c r="D583" s="182" t="s">
        <v>44</v>
      </c>
      <c r="E583" s="182" t="s">
        <v>44</v>
      </c>
      <c r="F583" s="210" t="s">
        <v>1446</v>
      </c>
      <c r="G583" s="268"/>
      <c r="H583" s="1451">
        <f>SUM(H577:H582)</f>
        <v>0</v>
      </c>
      <c r="J583" s="1453"/>
      <c r="K583" s="1454"/>
    </row>
    <row r="584" spans="1:14" s="62" customFormat="1" ht="12.75">
      <c r="A584" s="84"/>
      <c r="B584" s="188" t="s">
        <v>196</v>
      </c>
      <c r="C584" s="246" t="s">
        <v>197</v>
      </c>
      <c r="D584" s="182"/>
      <c r="E584" s="182" t="s">
        <v>44</v>
      </c>
      <c r="F584" s="210" t="s">
        <v>44</v>
      </c>
      <c r="G584" s="268"/>
      <c r="H584" s="1451" t="s">
        <v>44</v>
      </c>
      <c r="J584" s="1453"/>
      <c r="K584" s="1454"/>
    </row>
    <row r="585" spans="1:14" s="62" customFormat="1" ht="12.75">
      <c r="A585" s="84"/>
      <c r="B585" s="188" t="s">
        <v>44</v>
      </c>
      <c r="C585" s="246" t="s">
        <v>217</v>
      </c>
      <c r="D585" s="182" t="s">
        <v>44</v>
      </c>
      <c r="E585" s="182" t="s">
        <v>27</v>
      </c>
      <c r="F585" s="210">
        <v>3.0000000000000001E-3</v>
      </c>
      <c r="G585" s="268">
        <f>G559</f>
        <v>0</v>
      </c>
      <c r="H585" s="1451">
        <f t="shared" ref="H585:H592" si="13">F585*G585</f>
        <v>0</v>
      </c>
      <c r="J585" s="1453"/>
      <c r="K585" s="1454"/>
    </row>
    <row r="586" spans="1:14" s="62" customFormat="1" ht="12.75">
      <c r="A586" s="84"/>
      <c r="B586" s="188"/>
      <c r="C586" s="246" t="s">
        <v>218</v>
      </c>
      <c r="D586" s="182" t="s">
        <v>44</v>
      </c>
      <c r="E586" s="182" t="s">
        <v>28</v>
      </c>
      <c r="F586" s="210">
        <v>0.02</v>
      </c>
      <c r="G586" s="268">
        <f>G560</f>
        <v>0</v>
      </c>
      <c r="H586" s="1451">
        <f t="shared" si="13"/>
        <v>0</v>
      </c>
      <c r="J586" s="1453"/>
      <c r="K586" s="1454"/>
    </row>
    <row r="587" spans="1:14" s="62" customFormat="1" ht="12.75">
      <c r="A587" s="84"/>
      <c r="B587" s="188"/>
      <c r="C587" s="246" t="s">
        <v>369</v>
      </c>
      <c r="D587" s="1513"/>
      <c r="E587" s="1513" t="s">
        <v>63</v>
      </c>
      <c r="F587" s="222">
        <v>0.2</v>
      </c>
      <c r="G587" s="269">
        <f>'JUSTIFIKASI BAHAN'!E82</f>
        <v>0</v>
      </c>
      <c r="H587" s="1451">
        <f t="shared" si="13"/>
        <v>0</v>
      </c>
      <c r="J587" s="1453"/>
      <c r="K587" s="1454"/>
    </row>
    <row r="588" spans="1:14" s="62" customFormat="1" ht="12.75">
      <c r="A588" s="84"/>
      <c r="B588" s="188"/>
      <c r="C588" s="246" t="s">
        <v>219</v>
      </c>
      <c r="D588" s="182" t="s">
        <v>44</v>
      </c>
      <c r="E588" s="182" t="s">
        <v>28</v>
      </c>
      <c r="F588" s="210">
        <v>3.6</v>
      </c>
      <c r="G588" s="268">
        <f>G561</f>
        <v>0</v>
      </c>
      <c r="H588" s="1451">
        <f t="shared" si="13"/>
        <v>0</v>
      </c>
      <c r="J588" s="1453"/>
    </row>
    <row r="589" spans="1:14" ht="12.75">
      <c r="B589" s="189"/>
      <c r="C589" s="246" t="s">
        <v>479</v>
      </c>
      <c r="D589" s="72" t="s">
        <v>44</v>
      </c>
      <c r="E589" s="72" t="s">
        <v>28</v>
      </c>
      <c r="F589" s="208">
        <v>0.05</v>
      </c>
      <c r="G589" s="247">
        <f>G562</f>
        <v>0</v>
      </c>
      <c r="H589" s="248">
        <f t="shared" si="13"/>
        <v>0</v>
      </c>
    </row>
    <row r="590" spans="1:14" ht="12.75">
      <c r="B590" s="189"/>
      <c r="C590" s="246" t="s">
        <v>439</v>
      </c>
      <c r="D590" s="72" t="s">
        <v>44</v>
      </c>
      <c r="E590" s="72" t="s">
        <v>28</v>
      </c>
      <c r="F590" s="208">
        <v>5.5</v>
      </c>
      <c r="G590" s="247">
        <f>G563</f>
        <v>0</v>
      </c>
      <c r="H590" s="248">
        <f t="shared" si="13"/>
        <v>0</v>
      </c>
      <c r="I590" s="65"/>
      <c r="K590" s="67"/>
      <c r="L590" s="65"/>
      <c r="M590" s="65"/>
      <c r="N590" s="65"/>
    </row>
    <row r="591" spans="1:14" ht="12.75">
      <c r="B591" s="189"/>
      <c r="C591" s="246" t="s">
        <v>220</v>
      </c>
      <c r="D591" s="72" t="s">
        <v>44</v>
      </c>
      <c r="E591" s="72" t="s">
        <v>27</v>
      </c>
      <c r="F591" s="208">
        <v>8.9999999999999993E-3</v>
      </c>
      <c r="G591" s="247">
        <f>G564</f>
        <v>0</v>
      </c>
      <c r="H591" s="248">
        <f t="shared" si="13"/>
        <v>0</v>
      </c>
    </row>
    <row r="592" spans="1:14" ht="12.75">
      <c r="B592" s="189"/>
      <c r="C592" s="246" t="s">
        <v>221</v>
      </c>
      <c r="D592" s="72" t="s">
        <v>44</v>
      </c>
      <c r="E592" s="72" t="s">
        <v>27</v>
      </c>
      <c r="F592" s="208">
        <v>1.4999999999999999E-2</v>
      </c>
      <c r="G592" s="247">
        <f>G565</f>
        <v>0</v>
      </c>
      <c r="H592" s="248">
        <f t="shared" si="13"/>
        <v>0</v>
      </c>
      <c r="K592" s="66"/>
    </row>
    <row r="593" spans="1:14" ht="12.75">
      <c r="B593" s="189" t="s">
        <v>44</v>
      </c>
      <c r="C593" s="249" t="s">
        <v>44</v>
      </c>
      <c r="D593" s="72"/>
      <c r="E593" s="72" t="s">
        <v>44</v>
      </c>
      <c r="F593" s="210" t="s">
        <v>382</v>
      </c>
      <c r="G593" s="247"/>
      <c r="H593" s="248">
        <f>SUM(H585:H592)</f>
        <v>0</v>
      </c>
      <c r="K593" s="66"/>
    </row>
    <row r="594" spans="1:14" ht="12.75">
      <c r="B594" s="188" t="s">
        <v>96</v>
      </c>
      <c r="C594" s="246" t="s">
        <v>97</v>
      </c>
      <c r="D594" s="72"/>
      <c r="E594" s="72" t="s">
        <v>44</v>
      </c>
      <c r="F594" s="208" t="s">
        <v>44</v>
      </c>
      <c r="G594" s="247"/>
      <c r="H594" s="248" t="s">
        <v>44</v>
      </c>
      <c r="K594" s="66"/>
    </row>
    <row r="595" spans="1:14" ht="12.75">
      <c r="B595" s="188"/>
      <c r="C595" s="246"/>
      <c r="D595" s="72"/>
      <c r="E595" s="72"/>
      <c r="F595" s="208"/>
      <c r="G595" s="247"/>
      <c r="H595" s="248"/>
      <c r="K595" s="66"/>
    </row>
    <row r="596" spans="1:14" s="65" customFormat="1" ht="12.75">
      <c r="A596" s="73"/>
      <c r="B596" s="189" t="s">
        <v>44</v>
      </c>
      <c r="C596" s="249" t="s">
        <v>44</v>
      </c>
      <c r="D596" s="72"/>
      <c r="E596" s="72" t="s">
        <v>44</v>
      </c>
      <c r="F596" s="210" t="s">
        <v>380</v>
      </c>
      <c r="G596" s="247"/>
      <c r="H596" s="248">
        <f>H595</f>
        <v>0</v>
      </c>
      <c r="I596" s="64"/>
      <c r="J596" s="74"/>
      <c r="K596" s="66"/>
      <c r="L596" s="64"/>
      <c r="M596" s="64"/>
      <c r="N596" s="64"/>
    </row>
    <row r="597" spans="1:14" ht="12.75">
      <c r="B597" s="188" t="s">
        <v>99</v>
      </c>
      <c r="C597" s="246" t="s">
        <v>100</v>
      </c>
      <c r="D597" s="72"/>
      <c r="E597" s="72"/>
      <c r="F597" s="208"/>
      <c r="G597" s="247"/>
      <c r="H597" s="248">
        <f>H583+H593+H596</f>
        <v>0</v>
      </c>
      <c r="I597" s="62"/>
      <c r="J597" s="74" t="e">
        <f>#REF!+#REF!</f>
        <v>#REF!</v>
      </c>
      <c r="K597" s="66" t="e">
        <f>IF(J597=H597,"OK","NOT OK")</f>
        <v>#REF!</v>
      </c>
      <c r="L597" s="62"/>
      <c r="M597" s="62"/>
      <c r="N597" s="62"/>
    </row>
    <row r="598" spans="1:14" ht="15">
      <c r="B598" s="188" t="s">
        <v>101</v>
      </c>
      <c r="C598" s="246" t="s">
        <v>102</v>
      </c>
      <c r="D598" s="182"/>
      <c r="E598" s="72"/>
      <c r="F598" s="1449" t="s">
        <v>1256</v>
      </c>
      <c r="G598" s="247"/>
      <c r="H598" s="248" t="e">
        <f>#REF!*H597</f>
        <v>#REF!</v>
      </c>
      <c r="K598" s="66"/>
    </row>
    <row r="599" spans="1:14" ht="12.75">
      <c r="B599" s="188" t="s">
        <v>103</v>
      </c>
      <c r="C599" s="246" t="s">
        <v>104</v>
      </c>
      <c r="D599" s="72"/>
      <c r="E599" s="72"/>
      <c r="F599" s="208"/>
      <c r="G599" s="247"/>
      <c r="H599" s="248" t="e">
        <f>SUM(H597:H598)</f>
        <v>#REF!</v>
      </c>
      <c r="K599" s="66"/>
    </row>
    <row r="600" spans="1:14" ht="12.75">
      <c r="B600" s="184"/>
      <c r="C600" s="250"/>
      <c r="K600" s="66"/>
    </row>
    <row r="601" spans="1:14" ht="12.75">
      <c r="B601" s="63" t="s">
        <v>304</v>
      </c>
      <c r="C601" s="250"/>
      <c r="K601" s="66"/>
    </row>
    <row r="602" spans="1:14" ht="12.75">
      <c r="B602" s="63" t="s">
        <v>305</v>
      </c>
      <c r="C602" s="250"/>
      <c r="K602" s="66"/>
    </row>
    <row r="603" spans="1:14" ht="13.5" customHeight="1">
      <c r="B603" s="242" t="s">
        <v>398</v>
      </c>
      <c r="C603" s="242"/>
      <c r="D603" s="243"/>
      <c r="E603" s="243"/>
      <c r="F603" s="207"/>
      <c r="G603" s="244"/>
      <c r="H603" s="245"/>
      <c r="I603" s="65"/>
      <c r="J603" s="194"/>
      <c r="K603" s="67"/>
      <c r="L603" s="65"/>
      <c r="M603" s="65"/>
      <c r="N603" s="65"/>
    </row>
    <row r="604" spans="1:14" s="65" customFormat="1" ht="27" customHeight="1">
      <c r="A604" s="93"/>
      <c r="B604" s="71" t="s">
        <v>45</v>
      </c>
      <c r="C604" s="167" t="s">
        <v>80</v>
      </c>
      <c r="D604" s="71" t="s">
        <v>81</v>
      </c>
      <c r="E604" s="71" t="s">
        <v>46</v>
      </c>
      <c r="F604" s="72" t="s">
        <v>47</v>
      </c>
      <c r="G604" s="551" t="s">
        <v>188</v>
      </c>
      <c r="H604" s="61" t="s">
        <v>82</v>
      </c>
      <c r="J604" s="160"/>
      <c r="K604" s="67"/>
    </row>
    <row r="605" spans="1:14" ht="13.5" customHeight="1">
      <c r="B605" s="188" t="s">
        <v>83</v>
      </c>
      <c r="C605" s="246" t="s">
        <v>84</v>
      </c>
      <c r="D605" s="72" t="s">
        <v>44</v>
      </c>
      <c r="E605" s="72" t="s">
        <v>44</v>
      </c>
      <c r="F605" s="208" t="s">
        <v>44</v>
      </c>
      <c r="G605" s="247"/>
      <c r="H605" s="248" t="s">
        <v>44</v>
      </c>
      <c r="I605" s="65"/>
      <c r="K605" s="67"/>
      <c r="L605" s="65"/>
      <c r="M605" s="65"/>
      <c r="N605" s="65"/>
    </row>
    <row r="606" spans="1:14" ht="13.5" customHeight="1">
      <c r="B606" s="189" t="s">
        <v>44</v>
      </c>
      <c r="C606" s="246" t="s">
        <v>51</v>
      </c>
      <c r="D606" s="182" t="s">
        <v>191</v>
      </c>
      <c r="E606" s="72" t="s">
        <v>48</v>
      </c>
      <c r="F606" s="223">
        <v>1</v>
      </c>
      <c r="G606" s="247">
        <f>'UPAH PU'!$G$7</f>
        <v>0</v>
      </c>
      <c r="H606" s="248">
        <f>F606*G606</f>
        <v>0</v>
      </c>
      <c r="I606" s="65"/>
      <c r="K606" s="67"/>
      <c r="L606" s="65"/>
      <c r="M606" s="65"/>
      <c r="N606" s="65"/>
    </row>
    <row r="607" spans="1:14" ht="13.5" customHeight="1">
      <c r="B607" s="189" t="s">
        <v>44</v>
      </c>
      <c r="C607" s="246" t="s">
        <v>266</v>
      </c>
      <c r="D607" s="182" t="s">
        <v>193</v>
      </c>
      <c r="E607" s="72" t="s">
        <v>48</v>
      </c>
      <c r="F607" s="223">
        <v>0.5</v>
      </c>
      <c r="G607" s="247">
        <f>'UPAH PU'!$G$8</f>
        <v>0</v>
      </c>
      <c r="H607" s="248">
        <f>F607*G607</f>
        <v>0</v>
      </c>
      <c r="I607" s="65"/>
      <c r="K607" s="67"/>
      <c r="L607" s="65"/>
      <c r="M607" s="65"/>
      <c r="N607" s="65"/>
    </row>
    <row r="608" spans="1:14" ht="13.5" customHeight="1">
      <c r="B608" s="189"/>
      <c r="C608" s="246" t="s">
        <v>52</v>
      </c>
      <c r="D608" s="182" t="s">
        <v>195</v>
      </c>
      <c r="E608" s="72" t="s">
        <v>48</v>
      </c>
      <c r="F608" s="223">
        <v>0.1</v>
      </c>
      <c r="G608" s="247">
        <f>'UPAH PU'!$G$20</f>
        <v>0</v>
      </c>
      <c r="H608" s="248">
        <f>F608*G608</f>
        <v>0</v>
      </c>
      <c r="I608" s="65"/>
      <c r="K608" s="67"/>
      <c r="L608" s="65"/>
      <c r="M608" s="65"/>
      <c r="N608" s="65"/>
    </row>
    <row r="609" spans="1:14" ht="13.5" customHeight="1">
      <c r="B609" s="189" t="s">
        <v>44</v>
      </c>
      <c r="C609" s="249" t="s">
        <v>44</v>
      </c>
      <c r="D609" s="72" t="s">
        <v>44</v>
      </c>
      <c r="E609" s="72" t="s">
        <v>44</v>
      </c>
      <c r="F609" s="210" t="s">
        <v>381</v>
      </c>
      <c r="G609" s="247"/>
      <c r="H609" s="248">
        <f>SUM(H606:H608)</f>
        <v>0</v>
      </c>
      <c r="I609" s="65"/>
      <c r="K609" s="67"/>
      <c r="L609" s="65"/>
      <c r="M609" s="65"/>
      <c r="N609" s="65"/>
    </row>
    <row r="610" spans="1:14" ht="13.5" customHeight="1">
      <c r="B610" s="188" t="s">
        <v>93</v>
      </c>
      <c r="C610" s="246" t="s">
        <v>94</v>
      </c>
      <c r="D610" s="72"/>
      <c r="E610" s="72" t="s">
        <v>44</v>
      </c>
      <c r="F610" s="208" t="s">
        <v>44</v>
      </c>
      <c r="G610" s="247"/>
      <c r="H610" s="248" t="s">
        <v>44</v>
      </c>
      <c r="I610" s="65"/>
      <c r="K610" s="67"/>
      <c r="L610" s="65"/>
      <c r="M610" s="65"/>
      <c r="N610" s="65"/>
    </row>
    <row r="611" spans="1:14" ht="13.5" customHeight="1">
      <c r="B611" s="188"/>
      <c r="C611" s="246" t="s">
        <v>170</v>
      </c>
      <c r="D611" s="72" t="s">
        <v>44</v>
      </c>
      <c r="E611" s="72" t="s">
        <v>27</v>
      </c>
      <c r="F611" s="221">
        <v>1.2</v>
      </c>
      <c r="G611" s="247">
        <f>'JUSTIFIKASI BAHAN'!$E$10</f>
        <v>0</v>
      </c>
      <c r="H611" s="248">
        <f>G611*F611</f>
        <v>0</v>
      </c>
      <c r="I611" s="65"/>
      <c r="K611" s="67"/>
      <c r="L611" s="65"/>
      <c r="M611" s="65"/>
      <c r="N611" s="65"/>
    </row>
    <row r="612" spans="1:14" ht="13.5" customHeight="1">
      <c r="B612" s="188"/>
      <c r="C612" s="246" t="s">
        <v>438</v>
      </c>
      <c r="D612" s="72"/>
      <c r="E612" s="72" t="s">
        <v>28</v>
      </c>
      <c r="F612" s="221">
        <v>252</v>
      </c>
      <c r="G612" s="247">
        <f>'JUSTIFIKASI BAHAN'!$E$21</f>
        <v>0</v>
      </c>
      <c r="H612" s="248">
        <f>G612*F612</f>
        <v>0</v>
      </c>
      <c r="I612" s="65"/>
      <c r="K612" s="67"/>
      <c r="L612" s="65"/>
      <c r="M612" s="65"/>
      <c r="N612" s="65"/>
    </row>
    <row r="613" spans="1:14" ht="13.5" customHeight="1">
      <c r="B613" s="188"/>
      <c r="C613" s="246" t="s">
        <v>179</v>
      </c>
      <c r="D613" s="72"/>
      <c r="E613" s="72" t="s">
        <v>27</v>
      </c>
      <c r="F613" s="221">
        <v>0.44</v>
      </c>
      <c r="G613" s="247">
        <f>'JUSTIFIKASI BAHAN'!$E$17</f>
        <v>0</v>
      </c>
      <c r="H613" s="248">
        <f>G613*F613</f>
        <v>0</v>
      </c>
      <c r="I613" s="65"/>
      <c r="K613" s="67"/>
      <c r="L613" s="65"/>
      <c r="M613" s="65"/>
      <c r="N613" s="65"/>
    </row>
    <row r="614" spans="1:14" ht="13.5" customHeight="1">
      <c r="B614" s="189" t="s">
        <v>44</v>
      </c>
      <c r="C614" s="249" t="s">
        <v>44</v>
      </c>
      <c r="D614" s="72"/>
      <c r="E614" s="72" t="s">
        <v>44</v>
      </c>
      <c r="F614" s="210" t="s">
        <v>382</v>
      </c>
      <c r="G614" s="247"/>
      <c r="H614" s="248">
        <f>SUM(H611:H613)</f>
        <v>0</v>
      </c>
      <c r="I614" s="65"/>
      <c r="K614" s="67"/>
      <c r="L614" s="65"/>
      <c r="M614" s="65"/>
      <c r="N614" s="65"/>
    </row>
    <row r="615" spans="1:14" ht="13.5" customHeight="1">
      <c r="B615" s="188" t="s">
        <v>96</v>
      </c>
      <c r="C615" s="246" t="s">
        <v>97</v>
      </c>
      <c r="D615" s="72"/>
      <c r="E615" s="72" t="s">
        <v>44</v>
      </c>
      <c r="F615" s="208" t="s">
        <v>44</v>
      </c>
      <c r="G615" s="247"/>
      <c r="H615" s="248" t="s">
        <v>44</v>
      </c>
      <c r="I615" s="65"/>
      <c r="K615" s="67"/>
      <c r="L615" s="65"/>
      <c r="M615" s="65"/>
      <c r="N615" s="65"/>
    </row>
    <row r="616" spans="1:14" ht="13.5" customHeight="1">
      <c r="B616" s="188"/>
      <c r="C616" s="246" t="s">
        <v>478</v>
      </c>
      <c r="D616" s="336"/>
      <c r="E616" s="72" t="s">
        <v>251</v>
      </c>
      <c r="F616" s="225">
        <v>4.4299999999999999E-2</v>
      </c>
      <c r="G616" s="270">
        <f>'DAFTAR ALAT'!D6</f>
        <v>0</v>
      </c>
      <c r="H616" s="271">
        <f>F616*G616</f>
        <v>0</v>
      </c>
      <c r="I616" s="65"/>
      <c r="J616" s="161"/>
      <c r="K616" s="67"/>
      <c r="L616" s="65"/>
      <c r="M616" s="65"/>
    </row>
    <row r="617" spans="1:14" ht="13.5" customHeight="1">
      <c r="B617" s="189" t="s">
        <v>44</v>
      </c>
      <c r="C617" s="249" t="s">
        <v>44</v>
      </c>
      <c r="D617" s="72"/>
      <c r="E617" s="72" t="s">
        <v>44</v>
      </c>
      <c r="F617" s="210" t="s">
        <v>380</v>
      </c>
      <c r="G617" s="247"/>
      <c r="H617" s="248">
        <f>H616</f>
        <v>0</v>
      </c>
      <c r="I617" s="65"/>
      <c r="K617" s="67"/>
      <c r="L617" s="65"/>
      <c r="M617" s="65"/>
      <c r="N617" s="65"/>
    </row>
    <row r="618" spans="1:14" ht="13.5" customHeight="1">
      <c r="B618" s="188" t="s">
        <v>99</v>
      </c>
      <c r="C618" s="246" t="s">
        <v>100</v>
      </c>
      <c r="D618" s="72"/>
      <c r="E618" s="72"/>
      <c r="F618" s="208"/>
      <c r="G618" s="247"/>
      <c r="H618" s="248">
        <f>H609+H614+H617</f>
        <v>0</v>
      </c>
      <c r="I618" s="65"/>
      <c r="J618" s="74" t="e">
        <f>#REF!+#REF!</f>
        <v>#REF!</v>
      </c>
      <c r="K618" s="66" t="e">
        <f>IF(J618=H618,"OK","NOT OK")</f>
        <v>#REF!</v>
      </c>
      <c r="L618" s="65"/>
      <c r="M618" s="65"/>
      <c r="N618" s="65"/>
    </row>
    <row r="619" spans="1:14" ht="13.5" customHeight="1">
      <c r="B619" s="188" t="s">
        <v>101</v>
      </c>
      <c r="C619" s="246" t="s">
        <v>102</v>
      </c>
      <c r="D619" s="182"/>
      <c r="E619" s="72"/>
      <c r="F619" s="1449" t="s">
        <v>1256</v>
      </c>
      <c r="G619" s="247"/>
      <c r="H619" s="248" t="e">
        <f>#REF!*H618</f>
        <v>#REF!</v>
      </c>
      <c r="I619" s="65"/>
      <c r="K619" s="67"/>
      <c r="L619" s="65"/>
      <c r="M619" s="65"/>
      <c r="N619" s="65"/>
    </row>
    <row r="620" spans="1:14" ht="13.5" customHeight="1">
      <c r="B620" s="188" t="s">
        <v>103</v>
      </c>
      <c r="C620" s="246" t="s">
        <v>104</v>
      </c>
      <c r="D620" s="72"/>
      <c r="E620" s="72"/>
      <c r="F620" s="208"/>
      <c r="G620" s="247"/>
      <c r="H620" s="248" t="e">
        <f>SUM(H618:H619)</f>
        <v>#REF!</v>
      </c>
      <c r="I620" s="65"/>
      <c r="K620" s="67"/>
      <c r="L620" s="65"/>
      <c r="M620" s="65"/>
      <c r="N620" s="65"/>
    </row>
    <row r="621" spans="1:14" ht="13.5" customHeight="1">
      <c r="B621" s="63"/>
      <c r="C621" s="250"/>
      <c r="I621" s="65"/>
      <c r="K621" s="67"/>
      <c r="L621" s="65"/>
      <c r="M621" s="65"/>
      <c r="N621" s="65"/>
    </row>
    <row r="622" spans="1:14" ht="13.5" customHeight="1">
      <c r="B622" s="242" t="s">
        <v>397</v>
      </c>
      <c r="C622" s="242"/>
      <c r="D622" s="243"/>
      <c r="E622" s="243"/>
      <c r="F622" s="207"/>
      <c r="G622" s="244"/>
      <c r="H622" s="245"/>
      <c r="I622" s="65"/>
      <c r="J622" s="194"/>
      <c r="K622" s="67"/>
      <c r="L622" s="65"/>
      <c r="M622" s="65"/>
      <c r="N622" s="65"/>
    </row>
    <row r="623" spans="1:14" s="65" customFormat="1" ht="27" customHeight="1">
      <c r="A623" s="93"/>
      <c r="B623" s="71" t="s">
        <v>45</v>
      </c>
      <c r="C623" s="167" t="s">
        <v>80</v>
      </c>
      <c r="D623" s="71" t="s">
        <v>81</v>
      </c>
      <c r="E623" s="71" t="s">
        <v>46</v>
      </c>
      <c r="F623" s="72" t="s">
        <v>47</v>
      </c>
      <c r="G623" s="551" t="s">
        <v>188</v>
      </c>
      <c r="H623" s="61" t="s">
        <v>82</v>
      </c>
      <c r="J623" s="160"/>
      <c r="K623" s="67"/>
    </row>
    <row r="624" spans="1:14" ht="13.5" customHeight="1">
      <c r="B624" s="72" t="s">
        <v>4</v>
      </c>
      <c r="C624" s="246" t="s">
        <v>84</v>
      </c>
      <c r="D624" s="72" t="s">
        <v>44</v>
      </c>
      <c r="E624" s="72" t="s">
        <v>44</v>
      </c>
      <c r="F624" s="208" t="s">
        <v>44</v>
      </c>
      <c r="G624" s="247"/>
      <c r="H624" s="248" t="s">
        <v>44</v>
      </c>
      <c r="I624" s="65"/>
      <c r="K624" s="67"/>
      <c r="L624" s="65"/>
      <c r="M624" s="65"/>
      <c r="N624" s="65"/>
    </row>
    <row r="625" spans="2:14" ht="13.5" customHeight="1">
      <c r="B625" s="189" t="s">
        <v>44</v>
      </c>
      <c r="C625" s="246" t="s">
        <v>51</v>
      </c>
      <c r="D625" s="182" t="s">
        <v>191</v>
      </c>
      <c r="E625" s="72" t="s">
        <v>48</v>
      </c>
      <c r="F625" s="210">
        <v>0.78</v>
      </c>
      <c r="G625" s="247">
        <f>'UPAH PU'!$G$7</f>
        <v>0</v>
      </c>
      <c r="H625" s="248">
        <f>F625*G625</f>
        <v>0</v>
      </c>
      <c r="I625" s="65"/>
      <c r="K625" s="67"/>
      <c r="L625" s="65"/>
      <c r="M625" s="65"/>
      <c r="N625" s="65"/>
    </row>
    <row r="626" spans="2:14" ht="13.5" customHeight="1">
      <c r="B626" s="189" t="s">
        <v>44</v>
      </c>
      <c r="C626" s="246" t="s">
        <v>266</v>
      </c>
      <c r="D626" s="182" t="s">
        <v>193</v>
      </c>
      <c r="E626" s="72" t="s">
        <v>48</v>
      </c>
      <c r="F626" s="210">
        <v>0.39</v>
      </c>
      <c r="G626" s="247">
        <f>'UPAH PU'!$G$8</f>
        <v>0</v>
      </c>
      <c r="H626" s="248">
        <f>F626*G626</f>
        <v>0</v>
      </c>
      <c r="I626" s="65"/>
      <c r="K626" s="67"/>
      <c r="L626" s="65"/>
      <c r="M626" s="65"/>
      <c r="N626" s="65"/>
    </row>
    <row r="627" spans="2:14" ht="13.5" customHeight="1">
      <c r="B627" s="189"/>
      <c r="C627" s="246" t="s">
        <v>171</v>
      </c>
      <c r="D627" s="182" t="s">
        <v>194</v>
      </c>
      <c r="E627" s="72" t="s">
        <v>48</v>
      </c>
      <c r="F627" s="210">
        <v>3.9E-2</v>
      </c>
      <c r="G627" s="247">
        <f>'UPAH PU'!$G$18</f>
        <v>0</v>
      </c>
      <c r="H627" s="248">
        <f>F627*G627</f>
        <v>0</v>
      </c>
      <c r="I627" s="65"/>
      <c r="K627" s="67"/>
      <c r="L627" s="65"/>
      <c r="M627" s="65"/>
      <c r="N627" s="65"/>
    </row>
    <row r="628" spans="2:14" ht="13.5" customHeight="1">
      <c r="B628" s="189"/>
      <c r="C628" s="246" t="s">
        <v>52</v>
      </c>
      <c r="D628" s="182" t="s">
        <v>195</v>
      </c>
      <c r="E628" s="72" t="s">
        <v>48</v>
      </c>
      <c r="F628" s="210">
        <v>1.2999999999999999E-2</v>
      </c>
      <c r="G628" s="247">
        <f>'UPAH PU'!$G$20</f>
        <v>0</v>
      </c>
      <c r="H628" s="248">
        <f>F628*G628</f>
        <v>0</v>
      </c>
      <c r="I628" s="65"/>
      <c r="K628" s="67"/>
      <c r="L628" s="65"/>
      <c r="M628" s="65"/>
      <c r="N628" s="65"/>
    </row>
    <row r="629" spans="2:14" ht="13.5" customHeight="1">
      <c r="B629" s="189" t="s">
        <v>44</v>
      </c>
      <c r="C629" s="249" t="s">
        <v>44</v>
      </c>
      <c r="D629" s="72" t="s">
        <v>44</v>
      </c>
      <c r="E629" s="72" t="s">
        <v>44</v>
      </c>
      <c r="F629" s="210" t="s">
        <v>381</v>
      </c>
      <c r="G629" s="247"/>
      <c r="H629" s="248">
        <f>SUM(H625:H628)</f>
        <v>0</v>
      </c>
      <c r="I629" s="65"/>
      <c r="K629" s="67"/>
      <c r="L629" s="65"/>
      <c r="M629" s="65"/>
      <c r="N629" s="65"/>
    </row>
    <row r="630" spans="2:14" ht="13.5" customHeight="1">
      <c r="B630" s="72" t="s">
        <v>5</v>
      </c>
      <c r="C630" s="246" t="s">
        <v>94</v>
      </c>
      <c r="D630" s="72"/>
      <c r="E630" s="72" t="s">
        <v>44</v>
      </c>
      <c r="F630" s="208" t="s">
        <v>44</v>
      </c>
      <c r="G630" s="247"/>
      <c r="H630" s="248" t="s">
        <v>44</v>
      </c>
      <c r="I630" s="65"/>
      <c r="K630" s="67"/>
      <c r="L630" s="65"/>
      <c r="M630" s="65"/>
      <c r="N630" s="65"/>
    </row>
    <row r="631" spans="2:14" ht="13.5" customHeight="1">
      <c r="B631" s="188"/>
      <c r="C631" s="246" t="s">
        <v>170</v>
      </c>
      <c r="D631" s="72" t="s">
        <v>44</v>
      </c>
      <c r="E631" s="72" t="s">
        <v>27</v>
      </c>
      <c r="F631" s="208">
        <v>1.2</v>
      </c>
      <c r="G631" s="247">
        <f>'JUSTIFIKASI BAHAN'!$E$10</f>
        <v>0</v>
      </c>
      <c r="H631" s="248">
        <f>G631*F631</f>
        <v>0</v>
      </c>
      <c r="I631" s="65"/>
      <c r="K631" s="67"/>
      <c r="L631" s="65"/>
      <c r="M631" s="65"/>
      <c r="N631" s="65"/>
    </row>
    <row r="632" spans="2:14" ht="13.5" customHeight="1">
      <c r="B632" s="188"/>
      <c r="C632" s="246" t="s">
        <v>245</v>
      </c>
      <c r="D632" s="72"/>
      <c r="E632" s="72" t="s">
        <v>27</v>
      </c>
      <c r="F632" s="208">
        <v>0.432</v>
      </c>
      <c r="G632" s="247">
        <f>'JUSTIFIKASI BAHAN'!E18</f>
        <v>0</v>
      </c>
      <c r="H632" s="248">
        <f>G632*F632</f>
        <v>0</v>
      </c>
      <c r="I632" s="65"/>
      <c r="K632" s="67"/>
      <c r="L632" s="65"/>
      <c r="M632" s="65"/>
      <c r="N632" s="65"/>
    </row>
    <row r="633" spans="2:14" ht="13.5" customHeight="1">
      <c r="B633" s="189" t="s">
        <v>44</v>
      </c>
      <c r="C633" s="249" t="s">
        <v>44</v>
      </c>
      <c r="D633" s="72"/>
      <c r="E633" s="72" t="s">
        <v>44</v>
      </c>
      <c r="F633" s="210" t="s">
        <v>382</v>
      </c>
      <c r="G633" s="247"/>
      <c r="H633" s="248">
        <f>SUM(H631:H632)</f>
        <v>0</v>
      </c>
      <c r="I633" s="65"/>
      <c r="K633" s="67"/>
      <c r="L633" s="65"/>
      <c r="M633" s="65"/>
      <c r="N633" s="65"/>
    </row>
    <row r="634" spans="2:14" ht="13.5" customHeight="1">
      <c r="B634" s="72" t="s">
        <v>113</v>
      </c>
      <c r="C634" s="246" t="s">
        <v>97</v>
      </c>
      <c r="D634" s="72"/>
      <c r="E634" s="72" t="s">
        <v>44</v>
      </c>
      <c r="F634" s="208" t="s">
        <v>44</v>
      </c>
      <c r="G634" s="247"/>
      <c r="H634" s="248" t="s">
        <v>44</v>
      </c>
      <c r="I634" s="65"/>
      <c r="K634" s="67"/>
      <c r="L634" s="65"/>
      <c r="M634" s="65"/>
      <c r="N634" s="65"/>
    </row>
    <row r="635" spans="2:14" ht="13.5" customHeight="1">
      <c r="B635" s="189" t="s">
        <v>44</v>
      </c>
      <c r="C635" s="249" t="s">
        <v>44</v>
      </c>
      <c r="D635" s="72"/>
      <c r="E635" s="72" t="s">
        <v>44</v>
      </c>
      <c r="F635" s="210" t="s">
        <v>380</v>
      </c>
      <c r="G635" s="247"/>
      <c r="H635" s="248" t="s">
        <v>44</v>
      </c>
      <c r="I635" s="65"/>
      <c r="K635" s="67"/>
      <c r="L635" s="65"/>
      <c r="M635" s="65"/>
      <c r="N635" s="65"/>
    </row>
    <row r="636" spans="2:14" ht="13.5" customHeight="1">
      <c r="B636" s="72" t="s">
        <v>119</v>
      </c>
      <c r="C636" s="246" t="s">
        <v>100</v>
      </c>
      <c r="D636" s="72"/>
      <c r="E636" s="72"/>
      <c r="F636" s="208"/>
      <c r="G636" s="247"/>
      <c r="H636" s="248">
        <f>H629+H633</f>
        <v>0</v>
      </c>
      <c r="I636" s="65"/>
      <c r="J636" s="74" t="e">
        <f>#REF!+#REF!</f>
        <v>#REF!</v>
      </c>
      <c r="K636" s="66" t="e">
        <f>IF(J636=H636,"OK","NOT OK")</f>
        <v>#REF!</v>
      </c>
      <c r="L636" s="65"/>
      <c r="M636" s="65"/>
      <c r="N636" s="65"/>
    </row>
    <row r="637" spans="2:14" ht="13.5" customHeight="1">
      <c r="B637" s="72" t="s">
        <v>121</v>
      </c>
      <c r="C637" s="246" t="s">
        <v>102</v>
      </c>
      <c r="D637" s="182"/>
      <c r="E637" s="72"/>
      <c r="F637" s="1449" t="s">
        <v>1256</v>
      </c>
      <c r="G637" s="247"/>
      <c r="H637" s="248" t="e">
        <f>#REF!*H636</f>
        <v>#REF!</v>
      </c>
      <c r="I637" s="65"/>
      <c r="K637" s="67"/>
      <c r="L637" s="65"/>
      <c r="M637" s="65"/>
      <c r="N637" s="65"/>
    </row>
    <row r="638" spans="2:14" ht="13.5" customHeight="1">
      <c r="B638" s="72" t="s">
        <v>122</v>
      </c>
      <c r="C638" s="246" t="s">
        <v>104</v>
      </c>
      <c r="D638" s="72"/>
      <c r="E638" s="72"/>
      <c r="F638" s="208"/>
      <c r="G638" s="247"/>
      <c r="H638" s="248" t="e">
        <f>SUM(H636:H637)</f>
        <v>#REF!</v>
      </c>
      <c r="I638" s="65"/>
      <c r="K638" s="67"/>
      <c r="L638" s="65"/>
      <c r="M638" s="65"/>
      <c r="N638" s="65"/>
    </row>
    <row r="639" spans="2:14" ht="13.5" customHeight="1">
      <c r="B639" s="63"/>
      <c r="C639" s="250"/>
      <c r="I639" s="65"/>
      <c r="K639" s="67"/>
      <c r="L639" s="65"/>
      <c r="M639" s="65"/>
      <c r="N639" s="65"/>
    </row>
    <row r="640" spans="2:14" ht="13.5" customHeight="1">
      <c r="B640" s="63"/>
      <c r="C640" s="250"/>
      <c r="I640" s="65"/>
      <c r="K640" s="67"/>
      <c r="L640" s="65"/>
      <c r="M640" s="65"/>
      <c r="N640" s="65"/>
    </row>
    <row r="641" spans="2:14" ht="13.5" customHeight="1">
      <c r="B641" s="63" t="s">
        <v>1209</v>
      </c>
      <c r="C641" s="250"/>
      <c r="I641" s="65"/>
      <c r="K641" s="67"/>
      <c r="L641" s="65"/>
      <c r="M641" s="65"/>
      <c r="N641" s="65"/>
    </row>
    <row r="642" spans="2:14" ht="13.5" customHeight="1">
      <c r="B642" s="63" t="s">
        <v>1210</v>
      </c>
      <c r="C642" s="250"/>
      <c r="I642" s="65"/>
      <c r="K642" s="67"/>
      <c r="L642" s="65"/>
      <c r="M642" s="65"/>
      <c r="N642" s="65"/>
    </row>
    <row r="643" spans="2:14" ht="13.5" customHeight="1">
      <c r="B643" s="1423" t="s">
        <v>1202</v>
      </c>
      <c r="C643" s="285"/>
      <c r="D643" s="339"/>
      <c r="E643" s="197"/>
      <c r="F643" s="1422"/>
      <c r="G643" s="1421"/>
      <c r="H643" s="1420"/>
      <c r="I643" s="65"/>
      <c r="K643" s="67"/>
      <c r="L643" s="65"/>
      <c r="M643" s="65"/>
      <c r="N643" s="65"/>
    </row>
    <row r="644" spans="2:14" ht="13.5" customHeight="1">
      <c r="B644" s="930" t="s">
        <v>45</v>
      </c>
      <c r="C644" s="931" t="s">
        <v>80</v>
      </c>
      <c r="D644" s="930" t="s">
        <v>81</v>
      </c>
      <c r="E644" s="930" t="s">
        <v>46</v>
      </c>
      <c r="F644" s="905" t="s">
        <v>47</v>
      </c>
      <c r="G644" s="938" t="s">
        <v>188</v>
      </c>
      <c r="H644" s="929" t="s">
        <v>82</v>
      </c>
      <c r="I644" s="65"/>
      <c r="K644" s="67"/>
      <c r="L644" s="65"/>
      <c r="M644" s="65"/>
      <c r="N644" s="65"/>
    </row>
    <row r="645" spans="2:14" ht="13.5" customHeight="1">
      <c r="B645" s="904" t="s">
        <v>83</v>
      </c>
      <c r="C645" s="922" t="s">
        <v>84</v>
      </c>
      <c r="D645" s="904" t="s">
        <v>44</v>
      </c>
      <c r="E645" s="904" t="s">
        <v>44</v>
      </c>
      <c r="F645" s="921" t="s">
        <v>44</v>
      </c>
      <c r="G645" s="916"/>
      <c r="H645" s="922" t="s">
        <v>44</v>
      </c>
      <c r="I645" s="65"/>
      <c r="K645" s="67"/>
      <c r="L645" s="65"/>
      <c r="M645" s="65"/>
      <c r="N645" s="65"/>
    </row>
    <row r="646" spans="2:14" ht="13.5" customHeight="1">
      <c r="B646" s="904"/>
      <c r="C646" s="922" t="s">
        <v>50</v>
      </c>
      <c r="D646" s="904"/>
      <c r="E646" s="904" t="s">
        <v>48</v>
      </c>
      <c r="F646" s="1415">
        <v>3.7499999999999999E-2</v>
      </c>
      <c r="G646" s="935">
        <f>'UPAH PU'!$G$7</f>
        <v>0</v>
      </c>
      <c r="H646" s="248">
        <f t="shared" ref="H646:H649" si="14">F646*G646</f>
        <v>0</v>
      </c>
      <c r="I646" s="65"/>
      <c r="K646" s="67"/>
      <c r="L646" s="65"/>
      <c r="M646" s="65"/>
      <c r="N646" s="65"/>
    </row>
    <row r="647" spans="2:14" ht="13.5" customHeight="1">
      <c r="B647" s="904"/>
      <c r="C647" s="922" t="s">
        <v>1203</v>
      </c>
      <c r="D647" s="904"/>
      <c r="E647" s="904" t="s">
        <v>48</v>
      </c>
      <c r="F647" s="1415">
        <v>1.2500000000000001E-2</v>
      </c>
      <c r="G647" s="935">
        <f>'UPAH PU'!$G$10</f>
        <v>0</v>
      </c>
      <c r="H647" s="248">
        <f t="shared" si="14"/>
        <v>0</v>
      </c>
      <c r="I647" s="65"/>
      <c r="K647" s="67"/>
      <c r="L647" s="65"/>
      <c r="M647" s="65"/>
      <c r="N647" s="65"/>
    </row>
    <row r="648" spans="2:14" ht="13.5" customHeight="1">
      <c r="B648" s="904" t="s">
        <v>44</v>
      </c>
      <c r="C648" s="922" t="s">
        <v>225</v>
      </c>
      <c r="D648" s="904"/>
      <c r="E648" s="904" t="s">
        <v>48</v>
      </c>
      <c r="F648" s="1415">
        <v>2.5000000000000001E-3</v>
      </c>
      <c r="G648" s="935">
        <f>'UPAH PU'!$G$18</f>
        <v>0</v>
      </c>
      <c r="H648" s="248">
        <f t="shared" si="14"/>
        <v>0</v>
      </c>
      <c r="I648" s="65"/>
      <c r="K648" s="67"/>
      <c r="L648" s="65"/>
      <c r="M648" s="65"/>
      <c r="N648" s="65"/>
    </row>
    <row r="649" spans="2:14" ht="13.5" customHeight="1">
      <c r="B649" s="904" t="s">
        <v>44</v>
      </c>
      <c r="C649" s="922" t="s">
        <v>41</v>
      </c>
      <c r="D649" s="904"/>
      <c r="E649" s="904" t="s">
        <v>48</v>
      </c>
      <c r="F649" s="1415">
        <v>8.0000000000000004E-4</v>
      </c>
      <c r="G649" s="935">
        <f>'UPAH PU'!$G$20</f>
        <v>0</v>
      </c>
      <c r="H649" s="248">
        <f t="shared" si="14"/>
        <v>0</v>
      </c>
      <c r="I649" s="65"/>
      <c r="K649" s="67"/>
      <c r="L649" s="65"/>
      <c r="M649" s="65"/>
      <c r="N649" s="65"/>
    </row>
    <row r="650" spans="2:14" ht="13.5" customHeight="1">
      <c r="B650" s="904" t="s">
        <v>44</v>
      </c>
      <c r="C650" s="922" t="s">
        <v>44</v>
      </c>
      <c r="D650" s="904" t="s">
        <v>44</v>
      </c>
      <c r="E650" s="904" t="s">
        <v>44</v>
      </c>
      <c r="F650" s="1413" t="s">
        <v>381</v>
      </c>
      <c r="G650" s="1414"/>
      <c r="H650" s="1417">
        <f>SUM(H646:H649)</f>
        <v>0</v>
      </c>
      <c r="I650" s="65"/>
      <c r="K650" s="67"/>
      <c r="L650" s="65"/>
      <c r="M650" s="65"/>
      <c r="N650" s="65"/>
    </row>
    <row r="651" spans="2:14" ht="13.5" customHeight="1">
      <c r="B651" s="904" t="s">
        <v>93</v>
      </c>
      <c r="C651" s="922" t="s">
        <v>94</v>
      </c>
      <c r="D651" s="904" t="s">
        <v>44</v>
      </c>
      <c r="E651" s="904" t="s">
        <v>44</v>
      </c>
      <c r="F651" s="921" t="s">
        <v>44</v>
      </c>
      <c r="G651" s="1414"/>
      <c r="H651" s="1417" t="s">
        <v>44</v>
      </c>
      <c r="I651" s="65"/>
      <c r="K651" s="67"/>
      <c r="L651" s="65"/>
      <c r="M651" s="65"/>
      <c r="N651" s="65"/>
    </row>
    <row r="652" spans="2:14" ht="13.5" customHeight="1">
      <c r="B652" s="904" t="s">
        <v>44</v>
      </c>
      <c r="C652" s="1418" t="s">
        <v>1204</v>
      </c>
      <c r="D652" s="904"/>
      <c r="E652" s="904" t="s">
        <v>30</v>
      </c>
      <c r="F652" s="1415">
        <v>1.1499999999999999</v>
      </c>
      <c r="G652" s="916">
        <f>'JUSTIFIKASI BAHAN'!E229</f>
        <v>0</v>
      </c>
      <c r="H652" s="248">
        <f t="shared" ref="H652:H653" si="15">F652*G652</f>
        <v>0</v>
      </c>
      <c r="I652" s="65"/>
      <c r="K652" s="67"/>
      <c r="L652" s="65"/>
      <c r="M652" s="65"/>
      <c r="N652" s="65"/>
    </row>
    <row r="653" spans="2:14" ht="13.5" customHeight="1">
      <c r="B653" s="904"/>
      <c r="C653" s="922" t="s">
        <v>515</v>
      </c>
      <c r="D653" s="904"/>
      <c r="E653" s="904" t="s">
        <v>1205</v>
      </c>
      <c r="F653" s="1415">
        <v>5.2999999999999999E-2</v>
      </c>
      <c r="G653" s="916">
        <f>'JUSTIFIKASI BAHAN'!E53</f>
        <v>0</v>
      </c>
      <c r="H653" s="248">
        <f t="shared" si="15"/>
        <v>0</v>
      </c>
      <c r="I653" s="65"/>
      <c r="K653" s="67"/>
      <c r="L653" s="65"/>
      <c r="M653" s="65"/>
      <c r="N653" s="65"/>
    </row>
    <row r="654" spans="2:14" ht="13.5" customHeight="1">
      <c r="B654" s="904" t="s">
        <v>44</v>
      </c>
      <c r="C654" s="1418" t="s">
        <v>44</v>
      </c>
      <c r="D654" s="904" t="s">
        <v>44</v>
      </c>
      <c r="E654" s="1419" t="s">
        <v>44</v>
      </c>
      <c r="F654" s="1413" t="s">
        <v>382</v>
      </c>
      <c r="G654" s="1414"/>
      <c r="H654" s="1417">
        <f>SUM(H652:H653)</f>
        <v>0</v>
      </c>
      <c r="I654" s="65"/>
      <c r="K654" s="67"/>
      <c r="L654" s="65"/>
      <c r="M654" s="65"/>
      <c r="N654" s="65"/>
    </row>
    <row r="655" spans="2:14" ht="13.5" customHeight="1">
      <c r="B655" s="904" t="s">
        <v>96</v>
      </c>
      <c r="C655" s="1418" t="s">
        <v>97</v>
      </c>
      <c r="D655" s="904" t="s">
        <v>44</v>
      </c>
      <c r="E655" s="904" t="s">
        <v>44</v>
      </c>
      <c r="F655" s="921" t="s">
        <v>44</v>
      </c>
      <c r="G655" s="1414"/>
      <c r="H655" s="1417" t="s">
        <v>44</v>
      </c>
      <c r="I655" s="65"/>
      <c r="K655" s="67"/>
      <c r="L655" s="65"/>
      <c r="M655" s="65"/>
      <c r="N655" s="65"/>
    </row>
    <row r="656" spans="2:14" ht="13.5" customHeight="1">
      <c r="B656" s="904"/>
      <c r="C656" s="1418" t="s">
        <v>1206</v>
      </c>
      <c r="D656" s="904"/>
      <c r="E656" s="904" t="s">
        <v>1207</v>
      </c>
      <c r="F656" s="1415">
        <v>3.3000000000000002E-2</v>
      </c>
      <c r="G656" s="1414">
        <f>'DAFTAR ALAT'!D14</f>
        <v>0</v>
      </c>
      <c r="H656" s="248">
        <f t="shared" ref="H656:H657" si="16">F656*G656</f>
        <v>0</v>
      </c>
      <c r="I656" s="65"/>
      <c r="K656" s="67"/>
      <c r="L656" s="65"/>
      <c r="M656" s="65"/>
      <c r="N656" s="65"/>
    </row>
    <row r="657" spans="2:14" ht="13.5" customHeight="1">
      <c r="B657" s="904"/>
      <c r="C657" s="1418" t="s">
        <v>1208</v>
      </c>
      <c r="D657" s="904"/>
      <c r="E657" s="904" t="s">
        <v>1207</v>
      </c>
      <c r="F657" s="1415">
        <v>1.2999999999999999E-3</v>
      </c>
      <c r="G657" s="1414">
        <f>'DAFTAR ALAT'!D15</f>
        <v>0</v>
      </c>
      <c r="H657" s="248">
        <f t="shared" si="16"/>
        <v>0</v>
      </c>
      <c r="I657" s="65"/>
      <c r="K657" s="67"/>
      <c r="L657" s="65"/>
      <c r="M657" s="65"/>
      <c r="N657" s="65"/>
    </row>
    <row r="658" spans="2:14" ht="13.5" customHeight="1">
      <c r="B658" s="904" t="s">
        <v>44</v>
      </c>
      <c r="C658" s="1418" t="s">
        <v>44</v>
      </c>
      <c r="D658" s="904" t="s">
        <v>44</v>
      </c>
      <c r="E658" s="904" t="s">
        <v>44</v>
      </c>
      <c r="F658" s="921" t="s">
        <v>44</v>
      </c>
      <c r="G658" s="1414"/>
      <c r="H658" s="1417" t="s">
        <v>44</v>
      </c>
      <c r="I658" s="65"/>
      <c r="K658" s="67"/>
      <c r="L658" s="65"/>
      <c r="M658" s="65"/>
      <c r="N658" s="65"/>
    </row>
    <row r="659" spans="2:14" ht="13.5" customHeight="1">
      <c r="B659" s="904" t="s">
        <v>44</v>
      </c>
      <c r="C659" s="1418" t="s">
        <v>44</v>
      </c>
      <c r="D659" s="904" t="s">
        <v>44</v>
      </c>
      <c r="E659" s="904" t="s">
        <v>44</v>
      </c>
      <c r="F659" s="1413" t="s">
        <v>380</v>
      </c>
      <c r="G659" s="1414"/>
      <c r="H659" s="1417">
        <f>SUM(H656:H658)</f>
        <v>0</v>
      </c>
      <c r="I659" s="65"/>
      <c r="K659" s="67"/>
      <c r="L659" s="65"/>
      <c r="M659" s="65"/>
      <c r="N659" s="65"/>
    </row>
    <row r="660" spans="2:14" ht="13.5" customHeight="1">
      <c r="B660" s="904" t="s">
        <v>44</v>
      </c>
      <c r="C660" s="1418" t="s">
        <v>44</v>
      </c>
      <c r="D660" s="904" t="s">
        <v>44</v>
      </c>
      <c r="E660" s="904" t="s">
        <v>44</v>
      </c>
      <c r="F660" s="921" t="s">
        <v>44</v>
      </c>
      <c r="G660" s="1414"/>
      <c r="H660" s="1417" t="s">
        <v>44</v>
      </c>
      <c r="I660" s="65"/>
      <c r="K660" s="67"/>
      <c r="L660" s="65"/>
      <c r="M660" s="65"/>
      <c r="N660" s="65"/>
    </row>
    <row r="661" spans="2:14" ht="13.5" customHeight="1">
      <c r="B661" s="904" t="s">
        <v>99</v>
      </c>
      <c r="C661" s="922" t="s">
        <v>100</v>
      </c>
      <c r="D661" s="904"/>
      <c r="E661" s="904"/>
      <c r="F661" s="921"/>
      <c r="G661" s="916"/>
      <c r="H661" s="1416">
        <f>H650+H654+H659</f>
        <v>0</v>
      </c>
      <c r="I661" s="65"/>
      <c r="K661" s="67"/>
      <c r="L661" s="65"/>
      <c r="M661" s="65"/>
      <c r="N661" s="65"/>
    </row>
    <row r="662" spans="2:14" ht="13.5" customHeight="1">
      <c r="B662" s="904" t="s">
        <v>101</v>
      </c>
      <c r="C662" s="922" t="s">
        <v>169</v>
      </c>
      <c r="D662" s="904"/>
      <c r="E662" s="904"/>
      <c r="F662" s="1449" t="s">
        <v>1256</v>
      </c>
      <c r="G662" s="247"/>
      <c r="H662" s="248" t="e">
        <f>#REF!*H661</f>
        <v>#REF!</v>
      </c>
      <c r="I662" s="65"/>
      <c r="K662" s="67"/>
      <c r="L662" s="65"/>
      <c r="M662" s="65"/>
      <c r="N662" s="65"/>
    </row>
    <row r="663" spans="2:14" ht="13.5" customHeight="1">
      <c r="B663" s="904" t="s">
        <v>103</v>
      </c>
      <c r="C663" s="1418" t="s">
        <v>104</v>
      </c>
      <c r="D663" s="904"/>
      <c r="E663" s="904"/>
      <c r="F663" s="921"/>
      <c r="G663" s="916"/>
      <c r="H663" s="1417" t="e">
        <f>H661+H662</f>
        <v>#REF!</v>
      </c>
      <c r="I663" s="65"/>
      <c r="K663" s="67"/>
      <c r="L663" s="65"/>
      <c r="M663" s="65"/>
      <c r="N663" s="65"/>
    </row>
    <row r="664" spans="2:14" ht="13.5" customHeight="1">
      <c r="B664" s="63"/>
      <c r="C664" s="250"/>
      <c r="I664" s="65"/>
      <c r="K664" s="67"/>
      <c r="L664" s="65"/>
      <c r="M664" s="65"/>
      <c r="N664" s="65"/>
    </row>
    <row r="665" spans="2:14" ht="13.5" customHeight="1">
      <c r="B665" s="184" t="s">
        <v>1372</v>
      </c>
      <c r="C665" s="250"/>
      <c r="D665"/>
      <c r="E665"/>
      <c r="F665"/>
      <c r="G665"/>
      <c r="H665"/>
      <c r="I665" s="65"/>
      <c r="K665" s="67"/>
      <c r="L665" s="65"/>
      <c r="M665" s="65"/>
      <c r="N665" s="65"/>
    </row>
    <row r="666" spans="2:14" ht="13.5" customHeight="1">
      <c r="B666" s="930" t="s">
        <v>45</v>
      </c>
      <c r="C666" s="931" t="s">
        <v>80</v>
      </c>
      <c r="D666" s="930" t="s">
        <v>81</v>
      </c>
      <c r="E666" s="930" t="s">
        <v>46</v>
      </c>
      <c r="F666" s="905" t="s">
        <v>47</v>
      </c>
      <c r="G666" s="938" t="s">
        <v>188</v>
      </c>
      <c r="H666" s="929" t="s">
        <v>82</v>
      </c>
      <c r="I666" s="65"/>
      <c r="K666" s="67"/>
      <c r="L666" s="65"/>
      <c r="M666" s="65"/>
      <c r="N666" s="65"/>
    </row>
    <row r="667" spans="2:14" ht="13.5" customHeight="1">
      <c r="B667" s="908" t="s">
        <v>83</v>
      </c>
      <c r="C667" s="907" t="s">
        <v>84</v>
      </c>
      <c r="D667" s="905" t="s">
        <v>44</v>
      </c>
      <c r="E667" s="905" t="s">
        <v>44</v>
      </c>
      <c r="F667" s="1424" t="s">
        <v>44</v>
      </c>
      <c r="G667" s="935"/>
      <c r="H667" s="936" t="s">
        <v>44</v>
      </c>
      <c r="I667" s="65"/>
      <c r="K667" s="67"/>
      <c r="L667" s="65"/>
      <c r="M667" s="65"/>
      <c r="N667" s="65"/>
    </row>
    <row r="668" spans="2:14" ht="13.5" customHeight="1">
      <c r="B668" s="1425" t="s">
        <v>44</v>
      </c>
      <c r="C668" s="907" t="s">
        <v>51</v>
      </c>
      <c r="D668" s="906" t="s">
        <v>223</v>
      </c>
      <c r="E668" s="905" t="s">
        <v>206</v>
      </c>
      <c r="F668" s="1413">
        <v>4.0599999999999997E-2</v>
      </c>
      <c r="G668" s="935">
        <f>'UPAH PU'!$G$7</f>
        <v>0</v>
      </c>
      <c r="H668" s="248">
        <f t="shared" ref="H668:H671" si="17">F668*G668</f>
        <v>0</v>
      </c>
      <c r="I668" s="65"/>
      <c r="K668" s="67"/>
      <c r="L668" s="65"/>
      <c r="M668" s="65"/>
      <c r="N668" s="65"/>
    </row>
    <row r="669" spans="2:14" ht="13.5" customHeight="1">
      <c r="B669" s="1425" t="s">
        <v>44</v>
      </c>
      <c r="C669" s="907" t="s">
        <v>270</v>
      </c>
      <c r="D669" s="906" t="s">
        <v>224</v>
      </c>
      <c r="E669" s="905" t="s">
        <v>206</v>
      </c>
      <c r="F669" s="1413">
        <v>4.0599999999999997E-2</v>
      </c>
      <c r="G669" s="935">
        <f>'UPAH PU'!$G$10</f>
        <v>0</v>
      </c>
      <c r="H669" s="248">
        <f t="shared" si="17"/>
        <v>0</v>
      </c>
      <c r="I669" s="65"/>
      <c r="K669" s="67"/>
      <c r="L669" s="65"/>
      <c r="M669" s="65"/>
      <c r="N669" s="65"/>
    </row>
    <row r="670" spans="2:14" ht="13.5" customHeight="1">
      <c r="B670" s="1425" t="s">
        <v>44</v>
      </c>
      <c r="C670" s="907" t="s">
        <v>171</v>
      </c>
      <c r="D670" s="906" t="s">
        <v>224</v>
      </c>
      <c r="E670" s="905" t="s">
        <v>206</v>
      </c>
      <c r="F670" s="1413">
        <v>4.1000000000000003E-3</v>
      </c>
      <c r="G670" s="935">
        <f>'UPAH PU'!$G$18</f>
        <v>0</v>
      </c>
      <c r="H670" s="248">
        <f t="shared" si="17"/>
        <v>0</v>
      </c>
      <c r="I670" s="65"/>
      <c r="K670" s="67"/>
      <c r="L670" s="65"/>
      <c r="M670" s="65"/>
      <c r="N670" s="65"/>
    </row>
    <row r="671" spans="2:14" ht="13.5" customHeight="1">
      <c r="B671" s="1425" t="s">
        <v>44</v>
      </c>
      <c r="C671" s="907" t="s">
        <v>52</v>
      </c>
      <c r="D671" s="906" t="s">
        <v>178</v>
      </c>
      <c r="E671" s="905" t="s">
        <v>206</v>
      </c>
      <c r="F671" s="1413">
        <v>1.4E-3</v>
      </c>
      <c r="G671" s="935">
        <f>'UPAH PU'!$G$20</f>
        <v>0</v>
      </c>
      <c r="H671" s="248">
        <f t="shared" si="17"/>
        <v>0</v>
      </c>
      <c r="I671" s="65"/>
      <c r="K671" s="67"/>
      <c r="L671" s="65"/>
      <c r="M671" s="65"/>
      <c r="N671" s="65"/>
    </row>
    <row r="672" spans="2:14" ht="13.5" customHeight="1">
      <c r="B672" s="1425" t="s">
        <v>44</v>
      </c>
      <c r="C672" s="937" t="s">
        <v>44</v>
      </c>
      <c r="D672" s="905" t="s">
        <v>44</v>
      </c>
      <c r="E672" s="905" t="s">
        <v>44</v>
      </c>
      <c r="F672" s="1413" t="s">
        <v>381</v>
      </c>
      <c r="G672" s="1414"/>
      <c r="H672" s="1417">
        <f>SUM(H668:H671)</f>
        <v>0</v>
      </c>
      <c r="I672" s="65"/>
      <c r="K672" s="67"/>
      <c r="L672" s="65"/>
      <c r="M672" s="65"/>
      <c r="N672" s="65"/>
    </row>
    <row r="673" spans="2:14" ht="13.5" customHeight="1">
      <c r="B673" s="908" t="s">
        <v>93</v>
      </c>
      <c r="C673" s="907" t="s">
        <v>94</v>
      </c>
      <c r="D673" s="905"/>
      <c r="E673" s="905" t="s">
        <v>44</v>
      </c>
      <c r="F673" s="1424" t="s">
        <v>44</v>
      </c>
      <c r="G673" s="935"/>
      <c r="H673" s="936" t="s">
        <v>44</v>
      </c>
      <c r="I673" s="65"/>
      <c r="K673" s="67"/>
      <c r="L673" s="65"/>
      <c r="M673" s="65"/>
      <c r="N673" s="65"/>
    </row>
    <row r="674" spans="2:14" ht="13.5" customHeight="1">
      <c r="B674" s="1425" t="s">
        <v>44</v>
      </c>
      <c r="C674" s="907" t="s">
        <v>1373</v>
      </c>
      <c r="D674" s="905" t="s">
        <v>44</v>
      </c>
      <c r="E674" s="905" t="s">
        <v>6</v>
      </c>
      <c r="F674" s="1424">
        <v>1</v>
      </c>
      <c r="G674" s="935">
        <f>'JUSTIFIKASI BAHAN'!E230</f>
        <v>0</v>
      </c>
      <c r="H674" s="936">
        <f>G674*F674</f>
        <v>0</v>
      </c>
      <c r="I674" s="65"/>
      <c r="K674" s="67"/>
      <c r="L674" s="65"/>
      <c r="M674" s="65"/>
      <c r="N674" s="65"/>
    </row>
    <row r="675" spans="2:14" ht="13.5" customHeight="1">
      <c r="B675" s="1425" t="s">
        <v>44</v>
      </c>
      <c r="C675" s="937" t="s">
        <v>44</v>
      </c>
      <c r="D675" s="905"/>
      <c r="E675" s="905"/>
      <c r="F675" s="1413" t="s">
        <v>382</v>
      </c>
      <c r="G675" s="935"/>
      <c r="H675" s="936">
        <f>H674</f>
        <v>0</v>
      </c>
      <c r="I675" s="65"/>
      <c r="K675" s="67"/>
      <c r="L675" s="65"/>
      <c r="M675" s="65"/>
      <c r="N675" s="65"/>
    </row>
    <row r="676" spans="2:14" ht="13.5" customHeight="1">
      <c r="B676" s="908" t="s">
        <v>96</v>
      </c>
      <c r="C676" s="907" t="s">
        <v>97</v>
      </c>
      <c r="D676" s="905"/>
      <c r="E676" s="905" t="s">
        <v>44</v>
      </c>
      <c r="F676" s="1424" t="s">
        <v>44</v>
      </c>
      <c r="G676" s="935"/>
      <c r="H676" s="936" t="s">
        <v>44</v>
      </c>
      <c r="I676" s="65"/>
      <c r="K676" s="67"/>
      <c r="L676" s="65"/>
      <c r="M676" s="65"/>
      <c r="N676" s="65"/>
    </row>
    <row r="677" spans="2:14" ht="13.5" customHeight="1">
      <c r="B677" s="908"/>
      <c r="C677" s="907"/>
      <c r="D677" s="905"/>
      <c r="E677" s="905"/>
      <c r="F677" s="1424"/>
      <c r="G677" s="935"/>
      <c r="H677" s="936"/>
      <c r="I677" s="65"/>
      <c r="K677" s="67"/>
      <c r="L677" s="65"/>
      <c r="M677" s="65"/>
      <c r="N677" s="65"/>
    </row>
    <row r="678" spans="2:14" ht="13.5" customHeight="1">
      <c r="B678" s="1425" t="s">
        <v>44</v>
      </c>
      <c r="C678" s="937" t="s">
        <v>44</v>
      </c>
      <c r="D678" s="905"/>
      <c r="E678" s="905" t="s">
        <v>44</v>
      </c>
      <c r="F678" s="1413" t="s">
        <v>380</v>
      </c>
      <c r="G678" s="935"/>
      <c r="H678" s="936"/>
      <c r="I678" s="65"/>
      <c r="K678" s="67"/>
      <c r="L678" s="65"/>
      <c r="M678" s="65"/>
      <c r="N678" s="65"/>
    </row>
    <row r="679" spans="2:14" ht="13.5" customHeight="1">
      <c r="B679" s="908" t="s">
        <v>99</v>
      </c>
      <c r="C679" s="907" t="s">
        <v>100</v>
      </c>
      <c r="D679" s="905"/>
      <c r="E679" s="905"/>
      <c r="F679" s="1424"/>
      <c r="G679" s="935"/>
      <c r="H679" s="936">
        <f>H672+H675+H678</f>
        <v>0</v>
      </c>
      <c r="I679" s="65"/>
      <c r="K679" s="67"/>
      <c r="L679" s="65"/>
      <c r="M679" s="65"/>
      <c r="N679" s="65"/>
    </row>
    <row r="680" spans="2:14" ht="13.5" customHeight="1">
      <c r="B680" s="908" t="s">
        <v>101</v>
      </c>
      <c r="C680" s="907" t="s">
        <v>102</v>
      </c>
      <c r="D680" s="906"/>
      <c r="E680" s="905"/>
      <c r="F680" s="1449" t="s">
        <v>1256</v>
      </c>
      <c r="G680" s="247"/>
      <c r="H680" s="248" t="e">
        <f>#REF!*H679</f>
        <v>#REF!</v>
      </c>
      <c r="I680" s="65"/>
      <c r="K680" s="67"/>
      <c r="L680" s="65"/>
      <c r="M680" s="65"/>
      <c r="N680" s="65"/>
    </row>
    <row r="681" spans="2:14" ht="13.5" customHeight="1">
      <c r="B681" s="908" t="s">
        <v>103</v>
      </c>
      <c r="C681" s="907" t="s">
        <v>104</v>
      </c>
      <c r="D681" s="905"/>
      <c r="E681" s="905"/>
      <c r="F681" s="1424"/>
      <c r="G681" s="935"/>
      <c r="H681" s="936" t="e">
        <f>H679+H680</f>
        <v>#REF!</v>
      </c>
      <c r="I681" s="65"/>
      <c r="K681" s="67"/>
      <c r="L681" s="65"/>
      <c r="M681" s="65"/>
      <c r="N681" s="65"/>
    </row>
    <row r="682" spans="2:14" ht="13.5" customHeight="1">
      <c r="B682" s="63"/>
      <c r="C682" s="250"/>
      <c r="I682" s="65"/>
      <c r="K682" s="67"/>
      <c r="L682" s="65"/>
      <c r="M682" s="65"/>
      <c r="N682" s="65"/>
    </row>
    <row r="683" spans="2:14" ht="13.5" customHeight="1">
      <c r="B683" s="184" t="s">
        <v>1212</v>
      </c>
      <c r="C683" s="250"/>
      <c r="D683"/>
      <c r="E683"/>
      <c r="F683"/>
      <c r="G683"/>
      <c r="H683"/>
      <c r="I683" s="65"/>
      <c r="K683" s="67"/>
      <c r="L683" s="65"/>
      <c r="M683" s="65"/>
      <c r="N683" s="65"/>
    </row>
    <row r="684" spans="2:14" ht="13.5" customHeight="1">
      <c r="B684" s="930" t="s">
        <v>45</v>
      </c>
      <c r="C684" s="931" t="s">
        <v>80</v>
      </c>
      <c r="D684" s="930" t="s">
        <v>81</v>
      </c>
      <c r="E684" s="930" t="s">
        <v>46</v>
      </c>
      <c r="F684" s="905" t="s">
        <v>47</v>
      </c>
      <c r="G684" s="938" t="s">
        <v>188</v>
      </c>
      <c r="H684" s="929" t="s">
        <v>82</v>
      </c>
      <c r="I684" s="65"/>
      <c r="K684" s="67"/>
      <c r="L684" s="65"/>
      <c r="M684" s="65"/>
      <c r="N684" s="65"/>
    </row>
    <row r="685" spans="2:14" ht="13.5" customHeight="1">
      <c r="B685" s="908" t="s">
        <v>83</v>
      </c>
      <c r="C685" s="907" t="s">
        <v>84</v>
      </c>
      <c r="D685" s="905" t="s">
        <v>44</v>
      </c>
      <c r="E685" s="905" t="s">
        <v>44</v>
      </c>
      <c r="F685" s="1424" t="s">
        <v>44</v>
      </c>
      <c r="G685" s="935"/>
      <c r="H685" s="936" t="s">
        <v>44</v>
      </c>
      <c r="I685" s="65"/>
      <c r="K685" s="67"/>
      <c r="L685" s="65"/>
      <c r="M685" s="65"/>
      <c r="N685" s="65"/>
    </row>
    <row r="686" spans="2:14" ht="13.5" customHeight="1">
      <c r="B686" s="1425" t="s">
        <v>44</v>
      </c>
      <c r="C686" s="907" t="s">
        <v>51</v>
      </c>
      <c r="D686" s="906" t="s">
        <v>223</v>
      </c>
      <c r="E686" s="905" t="s">
        <v>206</v>
      </c>
      <c r="F686" s="1413">
        <v>4.0599999999999997E-2</v>
      </c>
      <c r="G686" s="935">
        <f>'UPAH PU'!$G$7</f>
        <v>0</v>
      </c>
      <c r="H686" s="248">
        <f t="shared" ref="H686:H689" si="18">F686*G686</f>
        <v>0</v>
      </c>
      <c r="I686" s="65"/>
      <c r="K686" s="67"/>
      <c r="L686" s="65"/>
      <c r="M686" s="65"/>
      <c r="N686" s="65"/>
    </row>
    <row r="687" spans="2:14" ht="13.5" customHeight="1">
      <c r="B687" s="1425" t="s">
        <v>44</v>
      </c>
      <c r="C687" s="907" t="s">
        <v>270</v>
      </c>
      <c r="D687" s="906" t="s">
        <v>224</v>
      </c>
      <c r="E687" s="905" t="s">
        <v>206</v>
      </c>
      <c r="F687" s="1413">
        <v>4.0599999999999997E-2</v>
      </c>
      <c r="G687" s="935">
        <f>'UPAH PU'!$G$10</f>
        <v>0</v>
      </c>
      <c r="H687" s="248">
        <f t="shared" si="18"/>
        <v>0</v>
      </c>
      <c r="I687" s="65"/>
      <c r="K687" s="67"/>
      <c r="L687" s="65"/>
      <c r="M687" s="65"/>
      <c r="N687" s="65"/>
    </row>
    <row r="688" spans="2:14" ht="13.5" customHeight="1">
      <c r="B688" s="1425" t="s">
        <v>44</v>
      </c>
      <c r="C688" s="907" t="s">
        <v>171</v>
      </c>
      <c r="D688" s="906" t="s">
        <v>224</v>
      </c>
      <c r="E688" s="905" t="s">
        <v>206</v>
      </c>
      <c r="F688" s="1413">
        <v>4.1000000000000003E-3</v>
      </c>
      <c r="G688" s="935">
        <f>'UPAH PU'!$G$18</f>
        <v>0</v>
      </c>
      <c r="H688" s="248">
        <f t="shared" si="18"/>
        <v>0</v>
      </c>
      <c r="I688" s="65"/>
      <c r="K688" s="67"/>
      <c r="L688" s="65"/>
      <c r="M688" s="65"/>
      <c r="N688" s="65"/>
    </row>
    <row r="689" spans="1:14" ht="13.5" customHeight="1">
      <c r="B689" s="1425" t="s">
        <v>44</v>
      </c>
      <c r="C689" s="907" t="s">
        <v>52</v>
      </c>
      <c r="D689" s="906" t="s">
        <v>178</v>
      </c>
      <c r="E689" s="905" t="s">
        <v>206</v>
      </c>
      <c r="F689" s="1413">
        <v>1.4E-3</v>
      </c>
      <c r="G689" s="935">
        <f>'UPAH PU'!$G$20</f>
        <v>0</v>
      </c>
      <c r="H689" s="248">
        <f t="shared" si="18"/>
        <v>0</v>
      </c>
      <c r="I689" s="65"/>
      <c r="K689" s="67"/>
      <c r="L689" s="65"/>
      <c r="M689" s="65"/>
      <c r="N689" s="65"/>
    </row>
    <row r="690" spans="1:14" ht="13.5" customHeight="1">
      <c r="B690" s="1425" t="s">
        <v>44</v>
      </c>
      <c r="C690" s="937" t="s">
        <v>44</v>
      </c>
      <c r="D690" s="905" t="s">
        <v>44</v>
      </c>
      <c r="E690" s="905" t="s">
        <v>44</v>
      </c>
      <c r="F690" s="1413" t="s">
        <v>381</v>
      </c>
      <c r="G690" s="1414"/>
      <c r="H690" s="1417">
        <f>SUM(H686:H689)</f>
        <v>0</v>
      </c>
      <c r="I690" s="65"/>
      <c r="K690" s="67"/>
      <c r="L690" s="65"/>
      <c r="M690" s="65"/>
      <c r="N690" s="65"/>
    </row>
    <row r="691" spans="1:14" ht="13.5" customHeight="1">
      <c r="B691" s="908" t="s">
        <v>93</v>
      </c>
      <c r="C691" s="907" t="s">
        <v>94</v>
      </c>
      <c r="D691" s="905"/>
      <c r="E691" s="905" t="s">
        <v>44</v>
      </c>
      <c r="F691" s="1424" t="s">
        <v>44</v>
      </c>
      <c r="G691" s="935"/>
      <c r="H691" s="936" t="s">
        <v>44</v>
      </c>
      <c r="I691" s="65"/>
      <c r="K691" s="67"/>
      <c r="L691" s="65"/>
      <c r="M691" s="65"/>
      <c r="N691" s="65"/>
    </row>
    <row r="692" spans="1:14" ht="13.5" customHeight="1">
      <c r="B692" s="1425" t="s">
        <v>44</v>
      </c>
      <c r="C692" s="907" t="s">
        <v>1211</v>
      </c>
      <c r="D692" s="905" t="s">
        <v>44</v>
      </c>
      <c r="E692" s="905" t="s">
        <v>6</v>
      </c>
      <c r="F692" s="1424">
        <v>1</v>
      </c>
      <c r="G692" s="935">
        <f>'JUSTIFIKASI BAHAN'!E231</f>
        <v>0</v>
      </c>
      <c r="H692" s="936">
        <f>G692*F692</f>
        <v>0</v>
      </c>
      <c r="I692" s="65"/>
      <c r="K692" s="67"/>
      <c r="L692" s="65"/>
      <c r="M692" s="65"/>
      <c r="N692" s="65"/>
    </row>
    <row r="693" spans="1:14" ht="13.5" customHeight="1">
      <c r="B693" s="1425" t="s">
        <v>44</v>
      </c>
      <c r="C693" s="937" t="s">
        <v>44</v>
      </c>
      <c r="D693" s="905"/>
      <c r="E693" s="905"/>
      <c r="F693" s="1413" t="s">
        <v>382</v>
      </c>
      <c r="G693" s="935"/>
      <c r="H693" s="936">
        <f>H692</f>
        <v>0</v>
      </c>
      <c r="I693" s="65"/>
      <c r="K693" s="67"/>
      <c r="L693" s="65"/>
      <c r="M693" s="65"/>
      <c r="N693" s="65"/>
    </row>
    <row r="694" spans="1:14" ht="13.5" customHeight="1">
      <c r="B694" s="908" t="s">
        <v>96</v>
      </c>
      <c r="C694" s="907" t="s">
        <v>97</v>
      </c>
      <c r="D694" s="905"/>
      <c r="E694" s="905" t="s">
        <v>44</v>
      </c>
      <c r="F694" s="1424" t="s">
        <v>44</v>
      </c>
      <c r="G694" s="935"/>
      <c r="H694" s="936" t="s">
        <v>44</v>
      </c>
      <c r="I694" s="65"/>
      <c r="K694" s="67"/>
      <c r="L694" s="65"/>
      <c r="M694" s="65"/>
      <c r="N694" s="65"/>
    </row>
    <row r="695" spans="1:14" ht="13.5" customHeight="1">
      <c r="B695" s="908"/>
      <c r="C695" s="907"/>
      <c r="D695" s="905"/>
      <c r="E695" s="905"/>
      <c r="F695" s="1424"/>
      <c r="G695" s="935"/>
      <c r="H695" s="936"/>
      <c r="I695" s="65"/>
      <c r="K695" s="67"/>
      <c r="L695" s="65"/>
      <c r="M695" s="65"/>
      <c r="N695" s="65"/>
    </row>
    <row r="696" spans="1:14" ht="13.5" customHeight="1">
      <c r="B696" s="1425" t="s">
        <v>44</v>
      </c>
      <c r="C696" s="937" t="s">
        <v>44</v>
      </c>
      <c r="D696" s="905"/>
      <c r="E696" s="905" t="s">
        <v>44</v>
      </c>
      <c r="F696" s="1413" t="s">
        <v>380</v>
      </c>
      <c r="G696" s="935"/>
      <c r="H696" s="936"/>
      <c r="I696" s="65"/>
      <c r="K696" s="67"/>
      <c r="L696" s="65"/>
      <c r="M696" s="65"/>
      <c r="N696" s="65"/>
    </row>
    <row r="697" spans="1:14" ht="13.5" customHeight="1">
      <c r="B697" s="908" t="s">
        <v>99</v>
      </c>
      <c r="C697" s="907" t="s">
        <v>100</v>
      </c>
      <c r="D697" s="905"/>
      <c r="E697" s="905"/>
      <c r="F697" s="1424"/>
      <c r="G697" s="935"/>
      <c r="H697" s="936">
        <f>H690+H693+H696</f>
        <v>0</v>
      </c>
      <c r="I697" s="65"/>
      <c r="K697" s="67"/>
      <c r="L697" s="65"/>
      <c r="M697" s="65"/>
      <c r="N697" s="65"/>
    </row>
    <row r="698" spans="1:14" ht="13.5" customHeight="1">
      <c r="B698" s="908" t="s">
        <v>101</v>
      </c>
      <c r="C698" s="907" t="s">
        <v>102</v>
      </c>
      <c r="D698" s="906"/>
      <c r="E698" s="905"/>
      <c r="F698" s="1449" t="s">
        <v>1256</v>
      </c>
      <c r="G698" s="247"/>
      <c r="H698" s="248" t="e">
        <f>#REF!*H697</f>
        <v>#REF!</v>
      </c>
      <c r="I698" s="65"/>
      <c r="K698" s="67"/>
      <c r="L698" s="65"/>
      <c r="M698" s="65"/>
      <c r="N698" s="65"/>
    </row>
    <row r="699" spans="1:14" ht="13.5" customHeight="1">
      <c r="B699" s="908" t="s">
        <v>103</v>
      </c>
      <c r="C699" s="907" t="s">
        <v>104</v>
      </c>
      <c r="D699" s="905"/>
      <c r="E699" s="905"/>
      <c r="F699" s="1424"/>
      <c r="G699" s="935"/>
      <c r="H699" s="936" t="e">
        <f>H697+H698</f>
        <v>#REF!</v>
      </c>
      <c r="I699" s="65"/>
      <c r="K699" s="67"/>
      <c r="L699" s="65"/>
      <c r="M699" s="65"/>
      <c r="N699" s="65"/>
    </row>
    <row r="700" spans="1:14" ht="13.5" customHeight="1">
      <c r="B700" s="63"/>
      <c r="C700" s="250"/>
      <c r="I700" s="65"/>
      <c r="K700" s="67"/>
      <c r="L700" s="65"/>
      <c r="M700" s="65"/>
      <c r="N700" s="65"/>
    </row>
    <row r="701" spans="1:14" ht="12.75">
      <c r="A701" s="110" t="s">
        <v>185</v>
      </c>
      <c r="B701" s="186" t="s">
        <v>275</v>
      </c>
      <c r="C701" s="279"/>
      <c r="D701" s="338"/>
      <c r="E701" s="280"/>
      <c r="F701" s="228"/>
      <c r="G701" s="281"/>
      <c r="H701" s="278"/>
      <c r="J701" s="78"/>
      <c r="K701" s="66"/>
    </row>
    <row r="702" spans="1:14" ht="12.75">
      <c r="A702" s="55"/>
      <c r="B702" s="186" t="s">
        <v>311</v>
      </c>
      <c r="C702" s="276"/>
      <c r="D702" s="305"/>
      <c r="E702" s="196"/>
      <c r="F702" s="227"/>
      <c r="G702" s="277"/>
      <c r="H702" s="278"/>
      <c r="J702" s="78"/>
      <c r="K702" s="66"/>
    </row>
    <row r="703" spans="1:14" ht="12.75">
      <c r="A703" s="55"/>
      <c r="B703" s="186" t="s">
        <v>351</v>
      </c>
      <c r="C703" s="276"/>
      <c r="D703" s="305"/>
      <c r="E703" s="196"/>
      <c r="F703" s="227"/>
      <c r="G703" s="277"/>
      <c r="H703" s="278"/>
      <c r="J703" s="78"/>
      <c r="K703" s="66"/>
    </row>
    <row r="704" spans="1:14" ht="13.5" customHeight="1">
      <c r="A704" s="88"/>
      <c r="B704" s="195" t="s">
        <v>521</v>
      </c>
      <c r="C704" s="272"/>
      <c r="D704" s="337"/>
      <c r="E704" s="273"/>
      <c r="F704" s="226"/>
      <c r="G704" s="274"/>
      <c r="H704" s="275"/>
    </row>
    <row r="705" spans="1:11" s="65" customFormat="1" ht="27" customHeight="1">
      <c r="A705" s="93"/>
      <c r="B705" s="71" t="s">
        <v>45</v>
      </c>
      <c r="C705" s="167" t="s">
        <v>80</v>
      </c>
      <c r="D705" s="71" t="s">
        <v>81</v>
      </c>
      <c r="E705" s="71" t="s">
        <v>46</v>
      </c>
      <c r="F705" s="72" t="s">
        <v>47</v>
      </c>
      <c r="G705" s="551" t="s">
        <v>188</v>
      </c>
      <c r="H705" s="61" t="s">
        <v>82</v>
      </c>
      <c r="J705" s="160"/>
      <c r="K705" s="67"/>
    </row>
    <row r="706" spans="1:11" ht="13.5" customHeight="1">
      <c r="A706" s="55"/>
      <c r="B706" s="582" t="s">
        <v>83</v>
      </c>
      <c r="C706" s="560" t="s">
        <v>84</v>
      </c>
      <c r="D706" s="582" t="s">
        <v>44</v>
      </c>
      <c r="E706" s="582" t="s">
        <v>44</v>
      </c>
      <c r="F706" s="554" t="s">
        <v>44</v>
      </c>
      <c r="G706" s="583"/>
      <c r="H706" s="552" t="s">
        <v>44</v>
      </c>
      <c r="J706" s="584"/>
    </row>
    <row r="707" spans="1:11" ht="13.5" customHeight="1">
      <c r="A707" s="55"/>
      <c r="B707" s="582"/>
      <c r="C707" s="560" t="s">
        <v>51</v>
      </c>
      <c r="D707" s="582"/>
      <c r="E707" s="582" t="s">
        <v>48</v>
      </c>
      <c r="F707" s="585">
        <v>0.15</v>
      </c>
      <c r="G707" s="247">
        <f>'UPAH PU'!$G$7</f>
        <v>0</v>
      </c>
      <c r="H707" s="553">
        <f>F707*G707</f>
        <v>0</v>
      </c>
      <c r="J707" s="586"/>
    </row>
    <row r="708" spans="1:11" ht="13.5" customHeight="1">
      <c r="A708" s="55"/>
      <c r="B708" s="582"/>
      <c r="C708" s="283" t="s">
        <v>168</v>
      </c>
      <c r="D708" s="582"/>
      <c r="E708" s="582" t="s">
        <v>48</v>
      </c>
      <c r="F708" s="585">
        <v>7.4999999999999997E-2</v>
      </c>
      <c r="G708" s="247">
        <f>'UPAH PU'!$G$9</f>
        <v>0</v>
      </c>
      <c r="H708" s="553">
        <f>F708*G708</f>
        <v>0</v>
      </c>
      <c r="J708" s="586"/>
    </row>
    <row r="709" spans="1:11" ht="13.5" customHeight="1">
      <c r="A709" s="55"/>
      <c r="B709" s="582" t="s">
        <v>44</v>
      </c>
      <c r="C709" s="560" t="s">
        <v>171</v>
      </c>
      <c r="D709" s="582"/>
      <c r="E709" s="582" t="s">
        <v>48</v>
      </c>
      <c r="F709" s="585">
        <v>7.4999999999999997E-3</v>
      </c>
      <c r="G709" s="247">
        <f>'UPAH PU'!$G$18</f>
        <v>0</v>
      </c>
      <c r="H709" s="553">
        <f>F709*G709</f>
        <v>0</v>
      </c>
      <c r="J709" s="586"/>
    </row>
    <row r="710" spans="1:11" ht="13.5" customHeight="1">
      <c r="A710" s="55"/>
      <c r="B710" s="582" t="s">
        <v>44</v>
      </c>
      <c r="C710" s="560" t="s">
        <v>52</v>
      </c>
      <c r="D710" s="582"/>
      <c r="E710" s="582" t="s">
        <v>48</v>
      </c>
      <c r="F710" s="585">
        <v>2.5000000000000001E-3</v>
      </c>
      <c r="G710" s="247">
        <f>'UPAH PU'!$G$20</f>
        <v>0</v>
      </c>
      <c r="H710" s="553">
        <f>F710*G710</f>
        <v>0</v>
      </c>
      <c r="J710" s="586"/>
    </row>
    <row r="711" spans="1:11" ht="13.5" customHeight="1">
      <c r="A711" s="104"/>
      <c r="B711" s="582" t="s">
        <v>44</v>
      </c>
      <c r="C711" s="560" t="s">
        <v>44</v>
      </c>
      <c r="D711" s="582" t="s">
        <v>44</v>
      </c>
      <c r="E711" s="582" t="s">
        <v>44</v>
      </c>
      <c r="F711" s="554" t="s">
        <v>383</v>
      </c>
      <c r="G711" s="135"/>
      <c r="H711" s="164">
        <f>SUM(H707:H710)</f>
        <v>0</v>
      </c>
      <c r="J711" s="108"/>
    </row>
    <row r="712" spans="1:11" ht="13.5" customHeight="1">
      <c r="A712" s="55"/>
      <c r="B712" s="582" t="s">
        <v>93</v>
      </c>
      <c r="C712" s="560" t="s">
        <v>94</v>
      </c>
      <c r="D712" s="582" t="s">
        <v>44</v>
      </c>
      <c r="E712" s="582" t="s">
        <v>44</v>
      </c>
      <c r="F712" s="554" t="s">
        <v>44</v>
      </c>
      <c r="G712" s="135"/>
      <c r="H712" s="164" t="s">
        <v>44</v>
      </c>
      <c r="J712" s="108"/>
    </row>
    <row r="713" spans="1:11" ht="12.75">
      <c r="A713" s="55"/>
      <c r="B713" s="582" t="s">
        <v>44</v>
      </c>
      <c r="C713" s="587" t="s">
        <v>519</v>
      </c>
      <c r="D713" s="582"/>
      <c r="E713" s="582" t="s">
        <v>255</v>
      </c>
      <c r="F713" s="554">
        <v>25</v>
      </c>
      <c r="G713" s="583">
        <f>'JUSTIFIKASI BAHAN'!E59</f>
        <v>0</v>
      </c>
      <c r="H713" s="558">
        <f>F713*G713</f>
        <v>0</v>
      </c>
      <c r="J713" s="588"/>
    </row>
    <row r="714" spans="1:11" ht="13.5" customHeight="1">
      <c r="A714" s="55"/>
      <c r="B714" s="582" t="s">
        <v>44</v>
      </c>
      <c r="C714" s="587" t="s">
        <v>44</v>
      </c>
      <c r="D714" s="582" t="s">
        <v>44</v>
      </c>
      <c r="E714" s="582" t="s">
        <v>44</v>
      </c>
      <c r="F714" s="554" t="s">
        <v>44</v>
      </c>
      <c r="G714" s="135"/>
      <c r="H714" s="164" t="s">
        <v>44</v>
      </c>
      <c r="J714" s="108"/>
    </row>
    <row r="715" spans="1:11" ht="13.5" customHeight="1">
      <c r="A715" s="104"/>
      <c r="B715" s="582" t="s">
        <v>44</v>
      </c>
      <c r="C715" s="587" t="s">
        <v>44</v>
      </c>
      <c r="D715" s="582" t="s">
        <v>44</v>
      </c>
      <c r="E715" s="589" t="s">
        <v>44</v>
      </c>
      <c r="F715" s="554" t="s">
        <v>95</v>
      </c>
      <c r="G715" s="135"/>
      <c r="H715" s="164">
        <f>SUM(H713:H714)</f>
        <v>0</v>
      </c>
      <c r="J715" s="108"/>
    </row>
    <row r="716" spans="1:11" ht="13.5" customHeight="1">
      <c r="A716" s="55"/>
      <c r="B716" s="582" t="s">
        <v>96</v>
      </c>
      <c r="C716" s="587" t="s">
        <v>97</v>
      </c>
      <c r="D716" s="582" t="s">
        <v>44</v>
      </c>
      <c r="E716" s="582" t="s">
        <v>44</v>
      </c>
      <c r="F716" s="554" t="s">
        <v>44</v>
      </c>
      <c r="G716" s="135"/>
      <c r="H716" s="164" t="s">
        <v>44</v>
      </c>
      <c r="J716" s="108"/>
    </row>
    <row r="717" spans="1:11" ht="13.5" customHeight="1">
      <c r="A717" s="55"/>
      <c r="B717" s="582" t="s">
        <v>44</v>
      </c>
      <c r="C717" s="587" t="s">
        <v>44</v>
      </c>
      <c r="D717" s="582" t="s">
        <v>44</v>
      </c>
      <c r="E717" s="582" t="s">
        <v>44</v>
      </c>
      <c r="F717" s="554" t="s">
        <v>44</v>
      </c>
      <c r="G717" s="135"/>
      <c r="H717" s="164" t="s">
        <v>44</v>
      </c>
      <c r="J717" s="108"/>
    </row>
    <row r="718" spans="1:11" ht="13.5" customHeight="1">
      <c r="A718" s="104"/>
      <c r="B718" s="582" t="s">
        <v>44</v>
      </c>
      <c r="C718" s="587" t="s">
        <v>44</v>
      </c>
      <c r="D718" s="582" t="s">
        <v>44</v>
      </c>
      <c r="E718" s="582" t="s">
        <v>44</v>
      </c>
      <c r="F718" s="554" t="s">
        <v>98</v>
      </c>
      <c r="G718" s="135"/>
      <c r="H718" s="164" t="s">
        <v>44</v>
      </c>
      <c r="J718" s="108"/>
    </row>
    <row r="719" spans="1:11" ht="13.5" customHeight="1">
      <c r="A719" s="55"/>
      <c r="B719" s="582" t="s">
        <v>44</v>
      </c>
      <c r="C719" s="587" t="s">
        <v>44</v>
      </c>
      <c r="D719" s="582" t="s">
        <v>44</v>
      </c>
      <c r="E719" s="582" t="s">
        <v>44</v>
      </c>
      <c r="F719" s="554" t="s">
        <v>44</v>
      </c>
      <c r="G719" s="135"/>
      <c r="H719" s="164" t="s">
        <v>44</v>
      </c>
      <c r="J719" s="108"/>
    </row>
    <row r="720" spans="1:11" ht="13.5" customHeight="1">
      <c r="A720" s="55"/>
      <c r="B720" s="582" t="s">
        <v>99</v>
      </c>
      <c r="C720" s="560" t="s">
        <v>100</v>
      </c>
      <c r="D720" s="582"/>
      <c r="E720" s="582"/>
      <c r="F720" s="554"/>
      <c r="G720" s="583"/>
      <c r="H720" s="559">
        <f>H711+H715</f>
        <v>0</v>
      </c>
      <c r="J720" s="74" t="e">
        <f>#REF!+#REF!</f>
        <v>#REF!</v>
      </c>
      <c r="K720" s="66" t="e">
        <f>IF(J720=H720,"OK","NOT OK")</f>
        <v>#REF!</v>
      </c>
    </row>
    <row r="721" spans="1:11" ht="13.5" customHeight="1">
      <c r="A721" s="55"/>
      <c r="B721" s="582" t="s">
        <v>101</v>
      </c>
      <c r="C721" s="560" t="s">
        <v>169</v>
      </c>
      <c r="D721" s="582"/>
      <c r="E721" s="582"/>
      <c r="F721" s="1449" t="s">
        <v>1256</v>
      </c>
      <c r="G721" s="247"/>
      <c r="H721" s="248" t="e">
        <f>#REF!*H720</f>
        <v>#REF!</v>
      </c>
      <c r="J721" s="588"/>
    </row>
    <row r="722" spans="1:11" ht="13.5" customHeight="1">
      <c r="A722" s="55"/>
      <c r="B722" s="582" t="s">
        <v>103</v>
      </c>
      <c r="C722" s="587" t="s">
        <v>104</v>
      </c>
      <c r="D722" s="582"/>
      <c r="E722" s="582"/>
      <c r="F722" s="554"/>
      <c r="G722" s="583"/>
      <c r="H722" s="68" t="e">
        <f>SUM(H720:H721)</f>
        <v>#REF!</v>
      </c>
      <c r="J722" s="108"/>
    </row>
    <row r="723" spans="1:11" ht="13.5" customHeight="1">
      <c r="A723" s="55"/>
      <c r="B723" s="590"/>
      <c r="C723" s="591"/>
      <c r="D723" s="590"/>
      <c r="E723" s="590"/>
      <c r="F723" s="592"/>
      <c r="G723" s="593"/>
      <c r="H723" s="108"/>
      <c r="J723" s="108"/>
    </row>
    <row r="724" spans="1:11" ht="13.5" customHeight="1">
      <c r="A724" s="88"/>
      <c r="B724" s="195" t="s">
        <v>522</v>
      </c>
      <c r="C724" s="272"/>
      <c r="D724" s="337"/>
      <c r="E724" s="273"/>
      <c r="F724" s="226"/>
      <c r="G724" s="274"/>
      <c r="H724" s="275"/>
    </row>
    <row r="725" spans="1:11" s="65" customFormat="1" ht="27" customHeight="1">
      <c r="A725" s="93"/>
      <c r="B725" s="71" t="s">
        <v>45</v>
      </c>
      <c r="C725" s="167" t="s">
        <v>80</v>
      </c>
      <c r="D725" s="71" t="s">
        <v>81</v>
      </c>
      <c r="E725" s="71" t="s">
        <v>46</v>
      </c>
      <c r="F725" s="72" t="s">
        <v>47</v>
      </c>
      <c r="G725" s="551" t="s">
        <v>188</v>
      </c>
      <c r="H725" s="61" t="s">
        <v>82</v>
      </c>
      <c r="J725" s="160"/>
      <c r="K725" s="67"/>
    </row>
    <row r="726" spans="1:11" ht="13.5" customHeight="1">
      <c r="A726" s="55"/>
      <c r="B726" s="582" t="s">
        <v>83</v>
      </c>
      <c r="C726" s="560" t="s">
        <v>84</v>
      </c>
      <c r="D726" s="582" t="s">
        <v>44</v>
      </c>
      <c r="E726" s="582" t="s">
        <v>44</v>
      </c>
      <c r="F726" s="554" t="s">
        <v>44</v>
      </c>
      <c r="G726" s="583"/>
      <c r="H726" s="560" t="s">
        <v>44</v>
      </c>
      <c r="J726" s="584"/>
    </row>
    <row r="727" spans="1:11" ht="13.5" customHeight="1">
      <c r="A727" s="55"/>
      <c r="B727" s="582"/>
      <c r="C727" s="560" t="s">
        <v>51</v>
      </c>
      <c r="D727" s="582"/>
      <c r="E727" s="582" t="s">
        <v>48</v>
      </c>
      <c r="F727" s="594">
        <v>0.4</v>
      </c>
      <c r="G727" s="247">
        <f>'UPAH PU'!$G$7</f>
        <v>0</v>
      </c>
      <c r="H727" s="561">
        <f>F727*G727</f>
        <v>0</v>
      </c>
      <c r="J727" s="586"/>
    </row>
    <row r="728" spans="1:11" ht="13.5" customHeight="1">
      <c r="A728" s="55"/>
      <c r="B728" s="582"/>
      <c r="C728" s="283" t="s">
        <v>168</v>
      </c>
      <c r="D728" s="582"/>
      <c r="E728" s="582" t="s">
        <v>48</v>
      </c>
      <c r="F728" s="594">
        <v>0.2</v>
      </c>
      <c r="G728" s="247">
        <f>'UPAH PU'!$G$9</f>
        <v>0</v>
      </c>
      <c r="H728" s="553">
        <f>F728*G728</f>
        <v>0</v>
      </c>
      <c r="J728" s="586"/>
    </row>
    <row r="729" spans="1:11" ht="13.5" customHeight="1">
      <c r="A729" s="55"/>
      <c r="B729" s="582" t="s">
        <v>44</v>
      </c>
      <c r="C729" s="560" t="s">
        <v>171</v>
      </c>
      <c r="D729" s="582"/>
      <c r="E729" s="582" t="s">
        <v>48</v>
      </c>
      <c r="F729" s="594">
        <v>0.02</v>
      </c>
      <c r="G729" s="247">
        <f>'UPAH PU'!$G$18</f>
        <v>0</v>
      </c>
      <c r="H729" s="553">
        <f>F729*G729</f>
        <v>0</v>
      </c>
      <c r="J729" s="586"/>
    </row>
    <row r="730" spans="1:11" ht="13.5" customHeight="1">
      <c r="A730" s="55"/>
      <c r="B730" s="582" t="s">
        <v>44</v>
      </c>
      <c r="C730" s="560" t="s">
        <v>52</v>
      </c>
      <c r="D730" s="582"/>
      <c r="E730" s="582" t="s">
        <v>48</v>
      </c>
      <c r="F730" s="594">
        <v>6.7000000000000002E-3</v>
      </c>
      <c r="G730" s="247">
        <f>'UPAH PU'!$G$20</f>
        <v>0</v>
      </c>
      <c r="H730" s="553">
        <f>F730*G730</f>
        <v>0</v>
      </c>
      <c r="J730" s="586"/>
    </row>
    <row r="731" spans="1:11" ht="13.5" customHeight="1">
      <c r="A731" s="104"/>
      <c r="B731" s="582" t="s">
        <v>44</v>
      </c>
      <c r="C731" s="560" t="s">
        <v>44</v>
      </c>
      <c r="D731" s="582" t="s">
        <v>44</v>
      </c>
      <c r="E731" s="582" t="s">
        <v>44</v>
      </c>
      <c r="F731" s="554" t="s">
        <v>92</v>
      </c>
      <c r="G731" s="135"/>
      <c r="H731" s="164">
        <f>SUM(H727:H730)</f>
        <v>0</v>
      </c>
      <c r="J731" s="108"/>
    </row>
    <row r="732" spans="1:11" ht="13.5" customHeight="1">
      <c r="A732" s="55"/>
      <c r="B732" s="582" t="s">
        <v>93</v>
      </c>
      <c r="C732" s="560" t="s">
        <v>94</v>
      </c>
      <c r="D732" s="582" t="s">
        <v>44</v>
      </c>
      <c r="E732" s="582" t="s">
        <v>44</v>
      </c>
      <c r="F732" s="554" t="s">
        <v>44</v>
      </c>
      <c r="G732" s="135"/>
      <c r="H732" s="164" t="s">
        <v>44</v>
      </c>
      <c r="J732" s="108"/>
    </row>
    <row r="733" spans="1:11" ht="12.75">
      <c r="A733" s="55"/>
      <c r="B733" s="582" t="s">
        <v>44</v>
      </c>
      <c r="C733" s="587" t="s">
        <v>520</v>
      </c>
      <c r="D733" s="582"/>
      <c r="E733" s="582" t="s">
        <v>255</v>
      </c>
      <c r="F733" s="554">
        <v>5</v>
      </c>
      <c r="G733" s="583">
        <f>'JUSTIFIKASI BAHAN'!E60</f>
        <v>0</v>
      </c>
      <c r="H733" s="558">
        <f>F733*G733</f>
        <v>0</v>
      </c>
      <c r="J733" s="166"/>
    </row>
    <row r="734" spans="1:11" ht="12.75">
      <c r="A734" s="55"/>
      <c r="B734" s="582"/>
      <c r="C734" s="587" t="s">
        <v>437</v>
      </c>
      <c r="D734" s="582"/>
      <c r="E734" s="582" t="s">
        <v>30</v>
      </c>
      <c r="F734" s="554">
        <v>8</v>
      </c>
      <c r="G734" s="583">
        <f>'JUSTIFIKASI BAHAN'!E21</f>
        <v>0</v>
      </c>
      <c r="H734" s="558">
        <f>F734*G734</f>
        <v>0</v>
      </c>
      <c r="J734" s="588"/>
    </row>
    <row r="735" spans="1:11" ht="12.75">
      <c r="A735" s="55"/>
      <c r="B735" s="582"/>
      <c r="C735" s="587" t="s">
        <v>53</v>
      </c>
      <c r="D735" s="582"/>
      <c r="E735" s="582" t="s">
        <v>37</v>
      </c>
      <c r="F735" s="585">
        <v>3.2000000000000001E-2</v>
      </c>
      <c r="G735" s="583">
        <f>'JUSTIFIKASI BAHAN'!E17</f>
        <v>0</v>
      </c>
      <c r="H735" s="558">
        <f>F735*G735</f>
        <v>0</v>
      </c>
      <c r="J735" s="588"/>
    </row>
    <row r="736" spans="1:11" ht="13.5" customHeight="1">
      <c r="A736" s="55"/>
      <c r="B736" s="582" t="s">
        <v>44</v>
      </c>
      <c r="C736" s="587" t="s">
        <v>44</v>
      </c>
      <c r="D736" s="582" t="s">
        <v>44</v>
      </c>
      <c r="E736" s="582" t="s">
        <v>44</v>
      </c>
      <c r="F736" s="554" t="s">
        <v>44</v>
      </c>
      <c r="G736" s="135"/>
      <c r="H736" s="164" t="s">
        <v>44</v>
      </c>
      <c r="J736" s="108"/>
    </row>
    <row r="737" spans="1:11" ht="13.5" customHeight="1">
      <c r="A737" s="104"/>
      <c r="B737" s="582" t="s">
        <v>44</v>
      </c>
      <c r="C737" s="587" t="s">
        <v>44</v>
      </c>
      <c r="D737" s="582" t="s">
        <v>44</v>
      </c>
      <c r="E737" s="589" t="s">
        <v>44</v>
      </c>
      <c r="F737" s="554" t="s">
        <v>95</v>
      </c>
      <c r="G737" s="135"/>
      <c r="H737" s="164">
        <f>SUM(H733:H736)</f>
        <v>0</v>
      </c>
      <c r="J737" s="108"/>
    </row>
    <row r="738" spans="1:11" ht="13.5" customHeight="1">
      <c r="A738" s="55"/>
      <c r="B738" s="582" t="s">
        <v>96</v>
      </c>
      <c r="C738" s="587" t="s">
        <v>97</v>
      </c>
      <c r="D738" s="582" t="s">
        <v>44</v>
      </c>
      <c r="E738" s="582" t="s">
        <v>44</v>
      </c>
      <c r="F738" s="554" t="s">
        <v>44</v>
      </c>
      <c r="G738" s="135"/>
      <c r="H738" s="164" t="s">
        <v>44</v>
      </c>
      <c r="J738" s="108"/>
    </row>
    <row r="739" spans="1:11" ht="13.5" customHeight="1">
      <c r="A739" s="55"/>
      <c r="B739" s="582" t="s">
        <v>44</v>
      </c>
      <c r="C739" s="587" t="s">
        <v>44</v>
      </c>
      <c r="D739" s="582" t="s">
        <v>44</v>
      </c>
      <c r="E739" s="582" t="s">
        <v>44</v>
      </c>
      <c r="F739" s="554" t="s">
        <v>44</v>
      </c>
      <c r="G739" s="135"/>
      <c r="H739" s="164" t="s">
        <v>44</v>
      </c>
      <c r="J739" s="108"/>
    </row>
    <row r="740" spans="1:11" ht="13.5" customHeight="1">
      <c r="A740" s="104"/>
      <c r="B740" s="582" t="s">
        <v>44</v>
      </c>
      <c r="C740" s="587" t="s">
        <v>44</v>
      </c>
      <c r="D740" s="582" t="s">
        <v>44</v>
      </c>
      <c r="E740" s="582" t="s">
        <v>44</v>
      </c>
      <c r="F740" s="554" t="s">
        <v>98</v>
      </c>
      <c r="G740" s="135"/>
      <c r="H740" s="164" t="s">
        <v>44</v>
      </c>
      <c r="J740" s="108"/>
    </row>
    <row r="741" spans="1:11" ht="13.5" customHeight="1">
      <c r="A741" s="55"/>
      <c r="B741" s="582" t="s">
        <v>44</v>
      </c>
      <c r="C741" s="587" t="s">
        <v>44</v>
      </c>
      <c r="D741" s="582" t="s">
        <v>44</v>
      </c>
      <c r="E741" s="582" t="s">
        <v>44</v>
      </c>
      <c r="F741" s="554" t="s">
        <v>44</v>
      </c>
      <c r="G741" s="135"/>
      <c r="H741" s="164" t="s">
        <v>44</v>
      </c>
      <c r="J741" s="108"/>
    </row>
    <row r="742" spans="1:11" ht="13.5" customHeight="1">
      <c r="A742" s="55"/>
      <c r="B742" s="582" t="s">
        <v>99</v>
      </c>
      <c r="C742" s="560" t="s">
        <v>100</v>
      </c>
      <c r="D742" s="582"/>
      <c r="E742" s="582"/>
      <c r="F742" s="554"/>
      <c r="G742" s="583"/>
      <c r="H742" s="558">
        <f>H731+H737</f>
        <v>0</v>
      </c>
      <c r="J742" s="74" t="e">
        <f>#REF!+#REF!</f>
        <v>#REF!</v>
      </c>
      <c r="K742" s="66" t="e">
        <f>IF(J742=H742,"OK","NOT OK")</f>
        <v>#REF!</v>
      </c>
    </row>
    <row r="743" spans="1:11" ht="13.5" customHeight="1">
      <c r="A743" s="55"/>
      <c r="B743" s="582" t="s">
        <v>101</v>
      </c>
      <c r="C743" s="560" t="s">
        <v>169</v>
      </c>
      <c r="D743" s="582"/>
      <c r="E743" s="582"/>
      <c r="F743" s="1449" t="s">
        <v>1256</v>
      </c>
      <c r="G743" s="247"/>
      <c r="H743" s="248" t="e">
        <f>#REF!*H742</f>
        <v>#REF!</v>
      </c>
      <c r="J743" s="588"/>
    </row>
    <row r="744" spans="1:11" ht="13.5" customHeight="1">
      <c r="A744" s="55"/>
      <c r="B744" s="582" t="s">
        <v>103</v>
      </c>
      <c r="C744" s="587" t="s">
        <v>104</v>
      </c>
      <c r="D744" s="582"/>
      <c r="E744" s="582"/>
      <c r="F744" s="554"/>
      <c r="G744" s="583"/>
      <c r="H744" s="68" t="e">
        <f>SUM(H742:H743)</f>
        <v>#REF!</v>
      </c>
      <c r="J744" s="108"/>
    </row>
    <row r="745" spans="1:11" ht="13.5" customHeight="1">
      <c r="A745" s="55"/>
      <c r="B745" s="590"/>
      <c r="C745" s="591"/>
      <c r="D745" s="590"/>
      <c r="E745" s="590"/>
      <c r="F745" s="592"/>
      <c r="G745" s="593"/>
      <c r="H745" s="108"/>
      <c r="J745" s="108"/>
    </row>
    <row r="746" spans="1:11" ht="13.5" customHeight="1">
      <c r="A746" s="55"/>
      <c r="B746" s="1406" t="s">
        <v>1174</v>
      </c>
      <c r="C746" s="591"/>
      <c r="D746" s="590"/>
      <c r="E746" s="590"/>
      <c r="F746" s="592"/>
      <c r="G746" s="593"/>
      <c r="H746" s="108"/>
      <c r="J746" s="108"/>
    </row>
    <row r="747" spans="1:11" ht="13.5" customHeight="1">
      <c r="A747" s="55"/>
      <c r="B747" s="590"/>
      <c r="C747" s="591"/>
      <c r="D747" s="590"/>
      <c r="E747" s="590"/>
      <c r="F747" s="592"/>
      <c r="G747" s="593"/>
      <c r="H747" s="108"/>
      <c r="J747" s="108"/>
    </row>
    <row r="748" spans="1:11" ht="13.5" customHeight="1">
      <c r="A748" s="55"/>
      <c r="B748" s="184" t="s">
        <v>1280</v>
      </c>
      <c r="C748" s="250"/>
      <c r="J748" s="108"/>
    </row>
    <row r="749" spans="1:11" ht="13.5" customHeight="1">
      <c r="A749" s="55"/>
      <c r="B749" s="71" t="s">
        <v>45</v>
      </c>
      <c r="C749" s="167" t="s">
        <v>80</v>
      </c>
      <c r="D749" s="71" t="s">
        <v>81</v>
      </c>
      <c r="E749" s="71" t="s">
        <v>46</v>
      </c>
      <c r="F749" s="72" t="s">
        <v>47</v>
      </c>
      <c r="G749" s="551" t="s">
        <v>188</v>
      </c>
      <c r="H749" s="61" t="s">
        <v>82</v>
      </c>
      <c r="J749" s="108"/>
    </row>
    <row r="750" spans="1:11" ht="13.5" customHeight="1">
      <c r="A750" s="55"/>
      <c r="B750" s="188" t="s">
        <v>83</v>
      </c>
      <c r="C750" s="246" t="s">
        <v>84</v>
      </c>
      <c r="D750" s="72" t="s">
        <v>44</v>
      </c>
      <c r="E750" s="72" t="s">
        <v>44</v>
      </c>
      <c r="F750" s="208" t="s">
        <v>44</v>
      </c>
      <c r="G750" s="247"/>
      <c r="H750" s="248" t="s">
        <v>44</v>
      </c>
      <c r="J750" s="108"/>
    </row>
    <row r="751" spans="1:11" ht="13.5" customHeight="1">
      <c r="A751" s="55"/>
      <c r="B751" s="189" t="s">
        <v>44</v>
      </c>
      <c r="C751" s="246" t="s">
        <v>51</v>
      </c>
      <c r="D751" s="182" t="s">
        <v>191</v>
      </c>
      <c r="E751" s="72" t="s">
        <v>206</v>
      </c>
      <c r="F751" s="210">
        <v>0.12</v>
      </c>
      <c r="G751" s="247">
        <f>'UPAH PU'!$G$7</f>
        <v>0</v>
      </c>
      <c r="H751" s="248">
        <f>F751*G751</f>
        <v>0</v>
      </c>
      <c r="J751" s="108"/>
    </row>
    <row r="752" spans="1:11" ht="13.5" customHeight="1">
      <c r="A752" s="55"/>
      <c r="B752" s="189"/>
      <c r="C752" s="283" t="s">
        <v>1175</v>
      </c>
      <c r="D752" s="182" t="s">
        <v>193</v>
      </c>
      <c r="E752" s="72" t="s">
        <v>206</v>
      </c>
      <c r="F752" s="210">
        <v>0.06</v>
      </c>
      <c r="G752" s="247">
        <f>'UPAH PU'!$G$9</f>
        <v>0</v>
      </c>
      <c r="H752" s="248">
        <f>F752*G752</f>
        <v>0</v>
      </c>
      <c r="J752" s="108"/>
    </row>
    <row r="753" spans="1:10" ht="13.5" customHeight="1">
      <c r="A753" s="55"/>
      <c r="B753" s="189"/>
      <c r="C753" s="246" t="s">
        <v>171</v>
      </c>
      <c r="D753" s="182" t="s">
        <v>194</v>
      </c>
      <c r="E753" s="72" t="s">
        <v>206</v>
      </c>
      <c r="F753" s="210">
        <v>6.0000000000000001E-3</v>
      </c>
      <c r="G753" s="247">
        <f>'UPAH PU'!$G$18</f>
        <v>0</v>
      </c>
      <c r="H753" s="248">
        <f>F753*G753</f>
        <v>0</v>
      </c>
      <c r="J753" s="108"/>
    </row>
    <row r="754" spans="1:10" ht="13.5" customHeight="1">
      <c r="A754" s="55"/>
      <c r="B754" s="189" t="s">
        <v>44</v>
      </c>
      <c r="C754" s="246" t="s">
        <v>52</v>
      </c>
      <c r="D754" s="182" t="s">
        <v>195</v>
      </c>
      <c r="E754" s="72" t="s">
        <v>206</v>
      </c>
      <c r="F754" s="212">
        <v>6.0000000000000001E-3</v>
      </c>
      <c r="G754" s="247">
        <f>'UPAH PU'!$G$20</f>
        <v>0</v>
      </c>
      <c r="H754" s="248">
        <f>F754*G754</f>
        <v>0</v>
      </c>
      <c r="J754" s="108"/>
    </row>
    <row r="755" spans="1:10" ht="13.5" customHeight="1">
      <c r="A755" s="55"/>
      <c r="B755" s="189" t="s">
        <v>44</v>
      </c>
      <c r="C755" s="249" t="s">
        <v>44</v>
      </c>
      <c r="D755" s="72" t="s">
        <v>44</v>
      </c>
      <c r="E755" s="72" t="s">
        <v>44</v>
      </c>
      <c r="F755" s="554" t="s">
        <v>92</v>
      </c>
      <c r="G755" s="247"/>
      <c r="H755" s="248">
        <f>SUM(H751:H754)</f>
        <v>0</v>
      </c>
      <c r="J755" s="108"/>
    </row>
    <row r="756" spans="1:10" ht="13.5" customHeight="1">
      <c r="A756" s="55"/>
      <c r="B756" s="188" t="s">
        <v>93</v>
      </c>
      <c r="C756" s="246" t="s">
        <v>94</v>
      </c>
      <c r="D756" s="72"/>
      <c r="E756" s="72" t="s">
        <v>44</v>
      </c>
      <c r="F756" s="208" t="s">
        <v>44</v>
      </c>
      <c r="G756" s="247"/>
      <c r="H756" s="248" t="s">
        <v>44</v>
      </c>
      <c r="J756" s="108"/>
    </row>
    <row r="757" spans="1:10" ht="13.5" customHeight="1">
      <c r="A757" s="55"/>
      <c r="B757" s="188"/>
      <c r="C757" s="246" t="s">
        <v>1281</v>
      </c>
      <c r="D757" s="72"/>
      <c r="E757" s="72" t="s">
        <v>3</v>
      </c>
      <c r="F757" s="208">
        <v>1.1000000000000001</v>
      </c>
      <c r="G757" s="247">
        <f>'JUSTIFIKASI BAHAN'!E233</f>
        <v>0</v>
      </c>
      <c r="H757" s="248">
        <f>G757*F757</f>
        <v>0</v>
      </c>
      <c r="J757" s="108"/>
    </row>
    <row r="758" spans="1:10" ht="13.5" customHeight="1">
      <c r="A758" s="55"/>
      <c r="B758" s="188"/>
      <c r="C758" s="246" t="s">
        <v>1236</v>
      </c>
      <c r="D758" s="72"/>
      <c r="E758" s="72" t="s">
        <v>26</v>
      </c>
      <c r="F758" s="208">
        <v>0.02</v>
      </c>
      <c r="G758" s="247">
        <f>'JUSTIFIKASI BAHAN'!E142</f>
        <v>0</v>
      </c>
      <c r="H758" s="248">
        <f>G758*F758</f>
        <v>0</v>
      </c>
      <c r="J758" s="108"/>
    </row>
    <row r="759" spans="1:10" ht="13.5" customHeight="1">
      <c r="A759" s="55"/>
      <c r="B759" s="189" t="s">
        <v>44</v>
      </c>
      <c r="C759" s="249" t="s">
        <v>44</v>
      </c>
      <c r="D759" s="72"/>
      <c r="E759" s="72" t="s">
        <v>44</v>
      </c>
      <c r="F759" s="554" t="s">
        <v>95</v>
      </c>
      <c r="G759" s="247"/>
      <c r="H759" s="248">
        <f>SUM(H757:H758)</f>
        <v>0</v>
      </c>
      <c r="J759" s="108"/>
    </row>
    <row r="760" spans="1:10" ht="13.5" customHeight="1">
      <c r="A760" s="55"/>
      <c r="B760" s="188" t="s">
        <v>96</v>
      </c>
      <c r="C760" s="246" t="s">
        <v>97</v>
      </c>
      <c r="D760" s="72"/>
      <c r="E760" s="72" t="s">
        <v>44</v>
      </c>
      <c r="F760" s="208" t="s">
        <v>44</v>
      </c>
      <c r="G760" s="247"/>
      <c r="H760" s="248" t="s">
        <v>44</v>
      </c>
      <c r="J760" s="108"/>
    </row>
    <row r="761" spans="1:10" ht="13.5" customHeight="1">
      <c r="A761" s="55"/>
      <c r="B761" s="188"/>
      <c r="C761" s="246"/>
      <c r="D761" s="72"/>
      <c r="E761" s="72"/>
      <c r="F761" s="208"/>
      <c r="G761" s="247"/>
      <c r="H761" s="248"/>
      <c r="J761" s="108"/>
    </row>
    <row r="762" spans="1:10" ht="13.5" customHeight="1">
      <c r="A762" s="55"/>
      <c r="B762" s="189" t="s">
        <v>44</v>
      </c>
      <c r="C762" s="249" t="s">
        <v>44</v>
      </c>
      <c r="D762" s="72"/>
      <c r="E762" s="72" t="s">
        <v>44</v>
      </c>
      <c r="F762" s="554" t="s">
        <v>98</v>
      </c>
      <c r="G762" s="247"/>
      <c r="H762" s="248" t="s">
        <v>44</v>
      </c>
      <c r="J762" s="108"/>
    </row>
    <row r="763" spans="1:10" ht="13.5" customHeight="1">
      <c r="A763" s="55"/>
      <c r="B763" s="188" t="s">
        <v>99</v>
      </c>
      <c r="C763" s="246" t="s">
        <v>100</v>
      </c>
      <c r="D763" s="72"/>
      <c r="E763" s="72"/>
      <c r="F763" s="208"/>
      <c r="G763" s="247"/>
      <c r="H763" s="248">
        <f>H755+H759+H761</f>
        <v>0</v>
      </c>
      <c r="J763" s="108"/>
    </row>
    <row r="764" spans="1:10" ht="13.5" customHeight="1">
      <c r="A764" s="55"/>
      <c r="B764" s="188" t="s">
        <v>101</v>
      </c>
      <c r="C764" s="246" t="s">
        <v>102</v>
      </c>
      <c r="D764" s="182"/>
      <c r="E764" s="72"/>
      <c r="F764" s="1449" t="s">
        <v>1256</v>
      </c>
      <c r="G764" s="247"/>
      <c r="H764" s="248" t="e">
        <f>#REF!*H763</f>
        <v>#REF!</v>
      </c>
      <c r="J764" s="108"/>
    </row>
    <row r="765" spans="1:10" ht="13.5" customHeight="1">
      <c r="A765" s="55"/>
      <c r="B765" s="188" t="s">
        <v>103</v>
      </c>
      <c r="C765" s="246" t="s">
        <v>104</v>
      </c>
      <c r="D765" s="72"/>
      <c r="E765" s="72"/>
      <c r="F765" s="208"/>
      <c r="G765" s="247"/>
      <c r="H765" s="248" t="e">
        <f>SUM(H763:H764)</f>
        <v>#REF!</v>
      </c>
      <c r="J765" s="108"/>
    </row>
    <row r="766" spans="1:10" ht="13.5" customHeight="1">
      <c r="A766" s="55"/>
      <c r="B766" s="590"/>
      <c r="C766" s="591"/>
      <c r="D766" s="590"/>
      <c r="E766" s="590"/>
      <c r="F766" s="592"/>
      <c r="G766" s="593"/>
      <c r="H766" s="108"/>
      <c r="J766" s="108"/>
    </row>
    <row r="767" spans="1:10" ht="13.5" customHeight="1">
      <c r="A767" s="55"/>
      <c r="B767" s="590"/>
      <c r="C767" s="591"/>
      <c r="D767" s="590"/>
      <c r="E767" s="590"/>
      <c r="F767" s="592"/>
      <c r="G767" s="593"/>
      <c r="H767" s="108"/>
      <c r="J767" s="108"/>
    </row>
    <row r="768" spans="1:10" ht="13.5" customHeight="1">
      <c r="A768" s="55"/>
      <c r="B768" s="590"/>
      <c r="C768" s="591"/>
      <c r="D768" s="590"/>
      <c r="E768" s="590"/>
      <c r="F768" s="592"/>
      <c r="G768" s="593"/>
      <c r="H768" s="108"/>
      <c r="J768" s="108"/>
    </row>
    <row r="769" spans="1:11" ht="13.5" customHeight="1">
      <c r="A769" s="55"/>
      <c r="B769" s="590"/>
      <c r="C769" s="591"/>
      <c r="D769" s="590"/>
      <c r="E769" s="590"/>
      <c r="F769" s="592"/>
      <c r="G769" s="593"/>
      <c r="H769" s="108"/>
      <c r="J769" s="108"/>
    </row>
    <row r="770" spans="1:11" ht="13.5" customHeight="1">
      <c r="A770" s="55"/>
      <c r="B770" s="590"/>
      <c r="C770" s="591"/>
      <c r="D770" s="590"/>
      <c r="E770" s="590"/>
      <c r="F770" s="592"/>
      <c r="G770" s="593"/>
      <c r="H770" s="108"/>
      <c r="J770" s="108"/>
    </row>
    <row r="771" spans="1:11" ht="12.75">
      <c r="A771" s="595"/>
      <c r="B771" s="596" t="s">
        <v>312</v>
      </c>
      <c r="C771" s="562"/>
      <c r="D771" s="597"/>
      <c r="E771" s="562"/>
      <c r="F771" s="562"/>
      <c r="G771" s="598"/>
      <c r="H771" s="562"/>
      <c r="I771" s="94"/>
      <c r="J771" s="599"/>
      <c r="K771" s="67"/>
    </row>
    <row r="772" spans="1:11" ht="12.75">
      <c r="B772" s="184" t="s">
        <v>1377</v>
      </c>
      <c r="C772" s="250"/>
      <c r="J772" s="194"/>
    </row>
    <row r="773" spans="1:11" s="65" customFormat="1" ht="27" customHeight="1">
      <c r="A773" s="93"/>
      <c r="B773" s="71" t="s">
        <v>45</v>
      </c>
      <c r="C773" s="167" t="s">
        <v>80</v>
      </c>
      <c r="D773" s="71" t="s">
        <v>81</v>
      </c>
      <c r="E773" s="71" t="s">
        <v>46</v>
      </c>
      <c r="F773" s="72" t="s">
        <v>47</v>
      </c>
      <c r="G773" s="551" t="s">
        <v>188</v>
      </c>
      <c r="H773" s="61" t="s">
        <v>82</v>
      </c>
      <c r="J773" s="160"/>
      <c r="K773" s="67"/>
    </row>
    <row r="774" spans="1:11" ht="12.75">
      <c r="B774" s="188" t="s">
        <v>83</v>
      </c>
      <c r="C774" s="246" t="s">
        <v>84</v>
      </c>
      <c r="D774" s="72" t="s">
        <v>44</v>
      </c>
      <c r="E774" s="72" t="s">
        <v>44</v>
      </c>
      <c r="F774" s="208" t="s">
        <v>44</v>
      </c>
      <c r="G774" s="247"/>
      <c r="H774" s="248" t="s">
        <v>44</v>
      </c>
    </row>
    <row r="775" spans="1:11" ht="12.75">
      <c r="B775" s="189" t="s">
        <v>44</v>
      </c>
      <c r="C775" s="246" t="s">
        <v>50</v>
      </c>
      <c r="D775" s="182" t="s">
        <v>86</v>
      </c>
      <c r="E775" s="72" t="s">
        <v>48</v>
      </c>
      <c r="F775" s="210">
        <v>0.1</v>
      </c>
      <c r="G775" s="247">
        <f>'UPAH PU'!$G$7</f>
        <v>0</v>
      </c>
      <c r="H775" s="248">
        <f>F775*G775</f>
        <v>0</v>
      </c>
    </row>
    <row r="776" spans="1:11" ht="12.75">
      <c r="B776" s="189"/>
      <c r="C776" s="283" t="s">
        <v>168</v>
      </c>
      <c r="D776" s="182" t="s">
        <v>87</v>
      </c>
      <c r="E776" s="72" t="s">
        <v>48</v>
      </c>
      <c r="F776" s="210">
        <v>0.2</v>
      </c>
      <c r="G776" s="247">
        <f>'UPAH PU'!$G$9</f>
        <v>0</v>
      </c>
      <c r="H776" s="248">
        <f>F776*G776</f>
        <v>0</v>
      </c>
    </row>
    <row r="777" spans="1:11" ht="12.75">
      <c r="B777" s="189"/>
      <c r="C777" s="246" t="s">
        <v>225</v>
      </c>
      <c r="D777" s="182" t="s">
        <v>89</v>
      </c>
      <c r="E777" s="72" t="s">
        <v>48</v>
      </c>
      <c r="F777" s="210">
        <v>0.02</v>
      </c>
      <c r="G777" s="247">
        <f>'UPAH PU'!$G$18</f>
        <v>0</v>
      </c>
      <c r="H777" s="248">
        <f>F777*G777</f>
        <v>0</v>
      </c>
    </row>
    <row r="778" spans="1:11" ht="12.75">
      <c r="B778" s="189" t="s">
        <v>44</v>
      </c>
      <c r="C778" s="246" t="s">
        <v>41</v>
      </c>
      <c r="D778" s="182" t="s">
        <v>91</v>
      </c>
      <c r="E778" s="72" t="s">
        <v>48</v>
      </c>
      <c r="F778" s="212">
        <v>6.7000000000000002E-3</v>
      </c>
      <c r="G778" s="247">
        <f>'UPAH PU'!$G$20</f>
        <v>0</v>
      </c>
      <c r="H778" s="248">
        <f>F778*G778</f>
        <v>0</v>
      </c>
    </row>
    <row r="779" spans="1:11" ht="12.75">
      <c r="B779" s="189" t="s">
        <v>44</v>
      </c>
      <c r="C779" s="249" t="s">
        <v>44</v>
      </c>
      <c r="D779" s="72" t="s">
        <v>44</v>
      </c>
      <c r="E779" s="72" t="s">
        <v>44</v>
      </c>
      <c r="F779" s="554" t="s">
        <v>92</v>
      </c>
      <c r="G779" s="247"/>
      <c r="H779" s="248">
        <f>SUM(H775:H778)</f>
        <v>0</v>
      </c>
    </row>
    <row r="780" spans="1:11" ht="12.75">
      <c r="B780" s="188" t="s">
        <v>93</v>
      </c>
      <c r="C780" s="246" t="s">
        <v>94</v>
      </c>
      <c r="D780" s="72"/>
      <c r="E780" s="72" t="s">
        <v>44</v>
      </c>
      <c r="F780" s="208" t="s">
        <v>44</v>
      </c>
      <c r="G780" s="247"/>
      <c r="H780" s="248" t="s">
        <v>44</v>
      </c>
    </row>
    <row r="781" spans="1:11" ht="12.75">
      <c r="B781" s="188"/>
      <c r="C781" s="246" t="s">
        <v>1378</v>
      </c>
      <c r="D781" s="72"/>
      <c r="E781" s="72" t="s">
        <v>26</v>
      </c>
      <c r="F781" s="208">
        <v>1.1000000000000001</v>
      </c>
      <c r="G781" s="247">
        <f>'JUSTIFIKASI BAHAN'!E184</f>
        <v>0</v>
      </c>
      <c r="H781" s="248">
        <f>G781*F781</f>
        <v>0</v>
      </c>
    </row>
    <row r="782" spans="1:11" ht="12.75">
      <c r="B782" s="188"/>
      <c r="C782" s="246" t="s">
        <v>246</v>
      </c>
      <c r="D782" s="72"/>
      <c r="E782" s="72" t="s">
        <v>26</v>
      </c>
      <c r="F782" s="208">
        <v>1.1000000000000001</v>
      </c>
      <c r="G782" s="247">
        <f>'JUSTIFIKASI BAHAN'!E136</f>
        <v>0</v>
      </c>
      <c r="H782" s="248">
        <f>G782*F782</f>
        <v>0</v>
      </c>
    </row>
    <row r="783" spans="1:11" ht="12.75">
      <c r="B783" s="188"/>
      <c r="C783" s="246" t="s">
        <v>226</v>
      </c>
      <c r="D783" s="72"/>
      <c r="E783" s="72" t="s">
        <v>19</v>
      </c>
      <c r="F783" s="208" t="s">
        <v>208</v>
      </c>
      <c r="G783" s="247">
        <f>0.1*(H781+H782)</f>
        <v>0</v>
      </c>
      <c r="H783" s="248">
        <f>G783</f>
        <v>0</v>
      </c>
    </row>
    <row r="784" spans="1:11" ht="12.75">
      <c r="B784" s="189" t="s">
        <v>44</v>
      </c>
      <c r="C784" s="249" t="s">
        <v>44</v>
      </c>
      <c r="D784" s="72"/>
      <c r="E784" s="72" t="s">
        <v>44</v>
      </c>
      <c r="F784" s="554" t="s">
        <v>95</v>
      </c>
      <c r="G784" s="247"/>
      <c r="H784" s="248">
        <f>SUM(H781:H783)</f>
        <v>0</v>
      </c>
    </row>
    <row r="785" spans="1:11" ht="12.75">
      <c r="B785" s="188" t="s">
        <v>96</v>
      </c>
      <c r="C785" s="246" t="s">
        <v>97</v>
      </c>
      <c r="D785" s="72"/>
      <c r="E785" s="72" t="s">
        <v>44</v>
      </c>
      <c r="F785" s="208" t="s">
        <v>44</v>
      </c>
      <c r="G785" s="247"/>
      <c r="H785" s="248" t="s">
        <v>44</v>
      </c>
    </row>
    <row r="786" spans="1:11" ht="12.75">
      <c r="B786" s="188"/>
      <c r="C786" s="246"/>
      <c r="D786" s="72"/>
      <c r="E786" s="72"/>
      <c r="F786" s="208"/>
      <c r="G786" s="247"/>
      <c r="H786" s="248"/>
    </row>
    <row r="787" spans="1:11" ht="12.75">
      <c r="B787" s="189" t="s">
        <v>44</v>
      </c>
      <c r="C787" s="249" t="s">
        <v>44</v>
      </c>
      <c r="D787" s="72"/>
      <c r="E787" s="72" t="s">
        <v>44</v>
      </c>
      <c r="F787" s="554" t="s">
        <v>98</v>
      </c>
      <c r="G787" s="247"/>
      <c r="H787" s="248" t="s">
        <v>44</v>
      </c>
    </row>
    <row r="788" spans="1:11" ht="12.75">
      <c r="B788" s="188" t="s">
        <v>99</v>
      </c>
      <c r="C788" s="246" t="s">
        <v>100</v>
      </c>
      <c r="D788" s="72"/>
      <c r="E788" s="72"/>
      <c r="F788" s="208"/>
      <c r="G788" s="247"/>
      <c r="H788" s="248">
        <f>H779+H784+H786</f>
        <v>0</v>
      </c>
      <c r="J788" s="74" t="e">
        <f>#REF!+#REF!</f>
        <v>#REF!</v>
      </c>
      <c r="K788" s="66" t="e">
        <f>IF(J788=H788,"OK","NOT OK")</f>
        <v>#REF!</v>
      </c>
    </row>
    <row r="789" spans="1:11" ht="15">
      <c r="B789" s="188" t="s">
        <v>101</v>
      </c>
      <c r="C789" s="246" t="s">
        <v>102</v>
      </c>
      <c r="D789" s="182"/>
      <c r="E789" s="72"/>
      <c r="F789" s="1449" t="s">
        <v>1256</v>
      </c>
      <c r="G789" s="247"/>
      <c r="H789" s="248" t="e">
        <f>#REF!*H788</f>
        <v>#REF!</v>
      </c>
    </row>
    <row r="790" spans="1:11" ht="12.75">
      <c r="B790" s="188" t="s">
        <v>103</v>
      </c>
      <c r="C790" s="246" t="s">
        <v>104</v>
      </c>
      <c r="D790" s="72"/>
      <c r="E790" s="72"/>
      <c r="F790" s="208"/>
      <c r="G790" s="247"/>
      <c r="H790" s="248" t="e">
        <f>SUM(H788:H789)</f>
        <v>#REF!</v>
      </c>
    </row>
    <row r="791" spans="1:11" ht="12.75">
      <c r="B791" s="191"/>
    </row>
    <row r="792" spans="1:11" ht="12.75">
      <c r="B792" s="184" t="s">
        <v>452</v>
      </c>
      <c r="C792" s="250"/>
      <c r="J792" s="194"/>
    </row>
    <row r="793" spans="1:11" s="65" customFormat="1" ht="27" customHeight="1">
      <c r="A793" s="93"/>
      <c r="B793" s="71" t="s">
        <v>45</v>
      </c>
      <c r="C793" s="167" t="s">
        <v>80</v>
      </c>
      <c r="D793" s="71" t="s">
        <v>81</v>
      </c>
      <c r="E793" s="71" t="s">
        <v>46</v>
      </c>
      <c r="F793" s="72" t="s">
        <v>47</v>
      </c>
      <c r="G793" s="551" t="s">
        <v>188</v>
      </c>
      <c r="H793" s="61" t="s">
        <v>82</v>
      </c>
      <c r="J793" s="160"/>
      <c r="K793" s="67"/>
    </row>
    <row r="794" spans="1:11" ht="12.75">
      <c r="B794" s="71" t="s">
        <v>4</v>
      </c>
      <c r="C794" s="246" t="s">
        <v>84</v>
      </c>
      <c r="D794" s="72" t="s">
        <v>44</v>
      </c>
      <c r="E794" s="72" t="s">
        <v>44</v>
      </c>
      <c r="F794" s="208" t="s">
        <v>44</v>
      </c>
      <c r="G794" s="247"/>
      <c r="H794" s="248" t="s">
        <v>44</v>
      </c>
    </row>
    <row r="795" spans="1:11" ht="12.75">
      <c r="B795" s="189" t="s">
        <v>44</v>
      </c>
      <c r="C795" s="246" t="s">
        <v>50</v>
      </c>
      <c r="D795" s="182" t="s">
        <v>86</v>
      </c>
      <c r="E795" s="72" t="s">
        <v>48</v>
      </c>
      <c r="F795" s="210">
        <v>0.1</v>
      </c>
      <c r="G795" s="247">
        <f>'UPAH PU'!$G$7</f>
        <v>0</v>
      </c>
      <c r="H795" s="248">
        <f>F795*G795</f>
        <v>0</v>
      </c>
    </row>
    <row r="796" spans="1:11" ht="12.75">
      <c r="B796" s="189"/>
      <c r="C796" s="283" t="s">
        <v>464</v>
      </c>
      <c r="D796" s="182" t="s">
        <v>87</v>
      </c>
      <c r="E796" s="72" t="s">
        <v>48</v>
      </c>
      <c r="F796" s="210">
        <v>0.2</v>
      </c>
      <c r="G796" s="247">
        <f>'UPAH PU'!$G$9</f>
        <v>0</v>
      </c>
      <c r="H796" s="248">
        <f>F796*G796</f>
        <v>0</v>
      </c>
    </row>
    <row r="797" spans="1:11" ht="12.75">
      <c r="B797" s="189"/>
      <c r="C797" s="246" t="s">
        <v>225</v>
      </c>
      <c r="D797" s="182" t="s">
        <v>89</v>
      </c>
      <c r="E797" s="72" t="s">
        <v>48</v>
      </c>
      <c r="F797" s="210">
        <v>0.02</v>
      </c>
      <c r="G797" s="247">
        <f>'UPAH PU'!$G$18</f>
        <v>0</v>
      </c>
      <c r="H797" s="254">
        <f>F797*G797</f>
        <v>0</v>
      </c>
    </row>
    <row r="798" spans="1:11" ht="12.75">
      <c r="B798" s="189" t="s">
        <v>44</v>
      </c>
      <c r="C798" s="246" t="s">
        <v>41</v>
      </c>
      <c r="D798" s="182" t="s">
        <v>91</v>
      </c>
      <c r="E798" s="72" t="s">
        <v>48</v>
      </c>
      <c r="F798" s="212">
        <v>6.7000000000000002E-3</v>
      </c>
      <c r="G798" s="247">
        <f>'UPAH PU'!$G$20</f>
        <v>0</v>
      </c>
      <c r="H798" s="254">
        <f>F798*G798</f>
        <v>0</v>
      </c>
    </row>
    <row r="799" spans="1:11" ht="12.75">
      <c r="B799" s="189" t="s">
        <v>44</v>
      </c>
      <c r="C799" s="249" t="s">
        <v>44</v>
      </c>
      <c r="D799" s="72" t="s">
        <v>44</v>
      </c>
      <c r="E799" s="72" t="s">
        <v>44</v>
      </c>
      <c r="F799" s="554" t="s">
        <v>92</v>
      </c>
      <c r="G799" s="247"/>
      <c r="H799" s="254">
        <f>SUM(H795:H798)</f>
        <v>0</v>
      </c>
    </row>
    <row r="800" spans="1:11" ht="12.75">
      <c r="B800" s="71" t="s">
        <v>5</v>
      </c>
      <c r="C800" s="246" t="s">
        <v>94</v>
      </c>
      <c r="D800" s="72"/>
      <c r="E800" s="72" t="s">
        <v>44</v>
      </c>
      <c r="F800" s="208" t="s">
        <v>44</v>
      </c>
      <c r="G800" s="247"/>
      <c r="H800" s="254" t="s">
        <v>44</v>
      </c>
    </row>
    <row r="801" spans="1:21" ht="12.75">
      <c r="B801" s="188"/>
      <c r="C801" s="246" t="s">
        <v>385</v>
      </c>
      <c r="D801" s="72"/>
      <c r="E801" s="72" t="s">
        <v>26</v>
      </c>
      <c r="F801" s="208">
        <v>1.1000000000000001</v>
      </c>
      <c r="G801" s="247">
        <f>'JUSTIFIKASI BAHAN'!E185</f>
        <v>0</v>
      </c>
      <c r="H801" s="254">
        <f>G801*F801</f>
        <v>0</v>
      </c>
    </row>
    <row r="802" spans="1:21" ht="12.75">
      <c r="B802" s="188"/>
      <c r="C802" s="246" t="s">
        <v>226</v>
      </c>
      <c r="D802" s="72"/>
      <c r="E802" s="72" t="s">
        <v>19</v>
      </c>
      <c r="F802" s="230" t="s">
        <v>208</v>
      </c>
      <c r="G802" s="247">
        <f>0.1*(H801)</f>
        <v>0</v>
      </c>
      <c r="H802" s="254">
        <f>G802</f>
        <v>0</v>
      </c>
    </row>
    <row r="803" spans="1:21" ht="12.75">
      <c r="B803" s="189" t="s">
        <v>44</v>
      </c>
      <c r="C803" s="249" t="s">
        <v>44</v>
      </c>
      <c r="D803" s="72"/>
      <c r="E803" s="72" t="s">
        <v>44</v>
      </c>
      <c r="F803" s="554" t="s">
        <v>95</v>
      </c>
      <c r="G803" s="247"/>
      <c r="H803" s="254">
        <f>SUM(H801:H802)</f>
        <v>0</v>
      </c>
    </row>
    <row r="804" spans="1:21" ht="12.75">
      <c r="B804" s="71" t="s">
        <v>113</v>
      </c>
      <c r="C804" s="246" t="s">
        <v>97</v>
      </c>
      <c r="D804" s="72"/>
      <c r="E804" s="72" t="s">
        <v>44</v>
      </c>
      <c r="F804" s="208" t="s">
        <v>44</v>
      </c>
      <c r="G804" s="247"/>
      <c r="H804" s="254" t="s">
        <v>44</v>
      </c>
    </row>
    <row r="805" spans="1:21" ht="12.75">
      <c r="B805" s="188"/>
      <c r="C805" s="246"/>
      <c r="D805" s="72"/>
      <c r="E805" s="72"/>
      <c r="F805" s="208"/>
      <c r="G805" s="247"/>
      <c r="H805" s="254"/>
    </row>
    <row r="806" spans="1:21" ht="12.75">
      <c r="B806" s="189" t="s">
        <v>44</v>
      </c>
      <c r="C806" s="249" t="s">
        <v>44</v>
      </c>
      <c r="D806" s="72"/>
      <c r="E806" s="72" t="s">
        <v>44</v>
      </c>
      <c r="F806" s="554" t="s">
        <v>98</v>
      </c>
      <c r="G806" s="247"/>
      <c r="H806" s="254" t="s">
        <v>44</v>
      </c>
    </row>
    <row r="807" spans="1:21" ht="12.75">
      <c r="B807" s="71" t="s">
        <v>119</v>
      </c>
      <c r="C807" s="246" t="s">
        <v>100</v>
      </c>
      <c r="D807" s="72"/>
      <c r="E807" s="72"/>
      <c r="F807" s="208"/>
      <c r="G807" s="247"/>
      <c r="H807" s="254">
        <f>H799+H803+H805</f>
        <v>0</v>
      </c>
      <c r="J807" s="74" t="e">
        <f>#REF!+#REF!</f>
        <v>#REF!</v>
      </c>
      <c r="K807" s="66" t="e">
        <f>IF(J807=H807,"OK","NOT OK")</f>
        <v>#REF!</v>
      </c>
    </row>
    <row r="808" spans="1:21" ht="15">
      <c r="B808" s="71" t="s">
        <v>121</v>
      </c>
      <c r="C808" s="246" t="s">
        <v>102</v>
      </c>
      <c r="D808" s="182"/>
      <c r="E808" s="72"/>
      <c r="F808" s="1449" t="s">
        <v>1256</v>
      </c>
      <c r="G808" s="247"/>
      <c r="H808" s="248" t="e">
        <f>#REF!*H807</f>
        <v>#REF!</v>
      </c>
    </row>
    <row r="809" spans="1:21" ht="12.75">
      <c r="B809" s="71" t="s">
        <v>122</v>
      </c>
      <c r="C809" s="246" t="s">
        <v>104</v>
      </c>
      <c r="D809" s="72"/>
      <c r="E809" s="72"/>
      <c r="F809" s="208"/>
      <c r="G809" s="247"/>
      <c r="H809" s="248" t="e">
        <f>SUM(H807:H808)</f>
        <v>#REF!</v>
      </c>
    </row>
    <row r="810" spans="1:21" ht="12.75">
      <c r="B810" s="191"/>
    </row>
    <row r="811" spans="1:21" s="65" customFormat="1" ht="12.75">
      <c r="A811" s="595"/>
      <c r="B811" s="596" t="s">
        <v>276</v>
      </c>
      <c r="C811" s="562"/>
      <c r="D811" s="597"/>
      <c r="E811" s="562"/>
      <c r="F811" s="562"/>
      <c r="G811" s="598"/>
      <c r="H811" s="562"/>
      <c r="I811" s="91"/>
      <c r="J811" s="599"/>
      <c r="K811" s="66"/>
      <c r="O811" s="64"/>
      <c r="P811" s="64"/>
      <c r="Q811" s="64"/>
      <c r="R811" s="64"/>
      <c r="S811" s="64"/>
      <c r="T811" s="64"/>
      <c r="U811" s="64"/>
    </row>
    <row r="812" spans="1:21" ht="13.5" customHeight="1">
      <c r="B812" s="184" t="s">
        <v>787</v>
      </c>
      <c r="C812" s="250"/>
      <c r="J812" s="194"/>
    </row>
    <row r="813" spans="1:21" s="65" customFormat="1" ht="27" customHeight="1">
      <c r="A813" s="93"/>
      <c r="B813" s="71" t="s">
        <v>45</v>
      </c>
      <c r="C813" s="167" t="s">
        <v>80</v>
      </c>
      <c r="D813" s="71" t="s">
        <v>81</v>
      </c>
      <c r="E813" s="71" t="s">
        <v>46</v>
      </c>
      <c r="F813" s="72" t="s">
        <v>47</v>
      </c>
      <c r="G813" s="551" t="s">
        <v>188</v>
      </c>
      <c r="H813" s="61" t="s">
        <v>82</v>
      </c>
      <c r="J813" s="160"/>
      <c r="K813" s="67"/>
    </row>
    <row r="814" spans="1:21" ht="13.5" customHeight="1">
      <c r="B814" s="71" t="s">
        <v>4</v>
      </c>
      <c r="C814" s="246" t="s">
        <v>84</v>
      </c>
      <c r="D814" s="72" t="s">
        <v>44</v>
      </c>
      <c r="E814" s="72" t="s">
        <v>44</v>
      </c>
      <c r="F814" s="208" t="s">
        <v>44</v>
      </c>
      <c r="G814" s="247"/>
      <c r="H814" s="248" t="s">
        <v>44</v>
      </c>
    </row>
    <row r="815" spans="1:21" ht="13.5" customHeight="1">
      <c r="B815" s="189" t="s">
        <v>44</v>
      </c>
      <c r="C815" s="246" t="s">
        <v>50</v>
      </c>
      <c r="D815" s="182" t="s">
        <v>86</v>
      </c>
      <c r="E815" s="72" t="s">
        <v>48</v>
      </c>
      <c r="F815" s="239">
        <v>0.1</v>
      </c>
      <c r="G815" s="247">
        <f>'UPAH PU'!$G$7</f>
        <v>0</v>
      </c>
      <c r="H815" s="248">
        <f>F815*G815</f>
        <v>0</v>
      </c>
    </row>
    <row r="816" spans="1:21" ht="13.5" customHeight="1">
      <c r="B816" s="189"/>
      <c r="C816" s="246" t="s">
        <v>269</v>
      </c>
      <c r="D816" s="182" t="s">
        <v>87</v>
      </c>
      <c r="E816" s="72" t="s">
        <v>48</v>
      </c>
      <c r="F816" s="239">
        <v>0.1</v>
      </c>
      <c r="G816" s="247">
        <f>'UPAH PU'!$G$11</f>
        <v>0</v>
      </c>
      <c r="H816" s="248">
        <f>F816*G816</f>
        <v>0</v>
      </c>
    </row>
    <row r="817" spans="1:11" ht="13.5" customHeight="1">
      <c r="B817" s="189"/>
      <c r="C817" s="246" t="s">
        <v>225</v>
      </c>
      <c r="D817" s="182" t="s">
        <v>89</v>
      </c>
      <c r="E817" s="72" t="s">
        <v>48</v>
      </c>
      <c r="F817" s="239">
        <v>0.01</v>
      </c>
      <c r="G817" s="247">
        <f>'UPAH PU'!$G$18</f>
        <v>0</v>
      </c>
      <c r="H817" s="254">
        <f>F817*G817</f>
        <v>0</v>
      </c>
    </row>
    <row r="818" spans="1:11" ht="13.5" customHeight="1">
      <c r="B818" s="189" t="s">
        <v>44</v>
      </c>
      <c r="C818" s="246" t="s">
        <v>41</v>
      </c>
      <c r="D818" s="182" t="s">
        <v>91</v>
      </c>
      <c r="E818" s="72" t="s">
        <v>48</v>
      </c>
      <c r="F818" s="239">
        <v>3.3E-3</v>
      </c>
      <c r="G818" s="247">
        <f>'UPAH PU'!$G$20</f>
        <v>0</v>
      </c>
      <c r="H818" s="254">
        <f>F818*G818</f>
        <v>0</v>
      </c>
    </row>
    <row r="819" spans="1:11" ht="13.5" customHeight="1">
      <c r="B819" s="189" t="s">
        <v>44</v>
      </c>
      <c r="C819" s="249" t="s">
        <v>44</v>
      </c>
      <c r="D819" s="72" t="s">
        <v>44</v>
      </c>
      <c r="E819" s="72" t="s">
        <v>44</v>
      </c>
      <c r="F819" s="554" t="s">
        <v>92</v>
      </c>
      <c r="G819" s="247"/>
      <c r="H819" s="254">
        <f>SUM(H815:H818)</f>
        <v>0</v>
      </c>
    </row>
    <row r="820" spans="1:11" ht="13.5" customHeight="1">
      <c r="B820" s="71" t="s">
        <v>5</v>
      </c>
      <c r="C820" s="246" t="s">
        <v>94</v>
      </c>
      <c r="D820" s="72"/>
      <c r="E820" s="72" t="s">
        <v>44</v>
      </c>
      <c r="F820" s="208" t="s">
        <v>44</v>
      </c>
      <c r="G820" s="247"/>
      <c r="H820" s="254" t="s">
        <v>44</v>
      </c>
    </row>
    <row r="821" spans="1:11" ht="13.5" customHeight="1">
      <c r="B821" s="188"/>
      <c r="C821" s="246" t="s">
        <v>788</v>
      </c>
      <c r="D821" s="72"/>
      <c r="E821" s="72" t="s">
        <v>30</v>
      </c>
      <c r="F821" s="208">
        <v>0.34375</v>
      </c>
      <c r="G821" s="247">
        <f>'JUSTIFIKASI BAHAN'!E178</f>
        <v>0</v>
      </c>
      <c r="H821" s="254">
        <f>G821*F821</f>
        <v>0</v>
      </c>
    </row>
    <row r="822" spans="1:11" ht="13.5" customHeight="1">
      <c r="B822" s="188"/>
      <c r="C822" s="246"/>
      <c r="D822" s="72"/>
      <c r="E822" s="72"/>
      <c r="F822" s="208"/>
      <c r="G822" s="247"/>
      <c r="H822" s="254"/>
    </row>
    <row r="823" spans="1:11" ht="13.5" customHeight="1">
      <c r="B823" s="189" t="s">
        <v>44</v>
      </c>
      <c r="C823" s="249" t="s">
        <v>44</v>
      </c>
      <c r="D823" s="72"/>
      <c r="E823" s="72" t="s">
        <v>44</v>
      </c>
      <c r="F823" s="554" t="s">
        <v>95</v>
      </c>
      <c r="G823" s="247"/>
      <c r="H823" s="254">
        <f>SUM(H821:H822)</f>
        <v>0</v>
      </c>
    </row>
    <row r="824" spans="1:11" ht="13.5" customHeight="1">
      <c r="B824" s="71" t="s">
        <v>113</v>
      </c>
      <c r="C824" s="246" t="s">
        <v>97</v>
      </c>
      <c r="D824" s="72"/>
      <c r="E824" s="72" t="s">
        <v>44</v>
      </c>
      <c r="F824" s="208" t="s">
        <v>44</v>
      </c>
      <c r="G824" s="247"/>
      <c r="H824" s="254" t="s">
        <v>44</v>
      </c>
    </row>
    <row r="825" spans="1:11" ht="13.5" customHeight="1">
      <c r="B825" s="189" t="s">
        <v>44</v>
      </c>
      <c r="C825" s="249" t="s">
        <v>44</v>
      </c>
      <c r="D825" s="72"/>
      <c r="E825" s="72" t="s">
        <v>44</v>
      </c>
      <c r="F825" s="554" t="s">
        <v>98</v>
      </c>
      <c r="G825" s="247"/>
      <c r="H825" s="254" t="s">
        <v>44</v>
      </c>
    </row>
    <row r="826" spans="1:11" ht="13.5" customHeight="1">
      <c r="B826" s="71" t="s">
        <v>119</v>
      </c>
      <c r="C826" s="246" t="s">
        <v>100</v>
      </c>
      <c r="D826" s="72"/>
      <c r="E826" s="72"/>
      <c r="F826" s="208"/>
      <c r="G826" s="247"/>
      <c r="H826" s="248">
        <f>H819+H823</f>
        <v>0</v>
      </c>
      <c r="J826" s="74" t="e">
        <f>#REF!+#REF!</f>
        <v>#REF!</v>
      </c>
      <c r="K826" s="66" t="e">
        <f>IF(J826=H826,"OK","NOT OK")</f>
        <v>#REF!</v>
      </c>
    </row>
    <row r="827" spans="1:11" ht="13.5" customHeight="1">
      <c r="B827" s="71" t="s">
        <v>121</v>
      </c>
      <c r="C827" s="246" t="s">
        <v>102</v>
      </c>
      <c r="D827" s="182"/>
      <c r="E827" s="72"/>
      <c r="F827" s="1449" t="s">
        <v>1256</v>
      </c>
      <c r="G827" s="247"/>
      <c r="H827" s="248" t="e">
        <f>#REF!*H826</f>
        <v>#REF!</v>
      </c>
    </row>
    <row r="828" spans="1:11" ht="13.5" customHeight="1">
      <c r="B828" s="71" t="s">
        <v>122</v>
      </c>
      <c r="C828" s="246" t="s">
        <v>104</v>
      </c>
      <c r="D828" s="72"/>
      <c r="E828" s="72"/>
      <c r="F828" s="208"/>
      <c r="G828" s="247"/>
      <c r="H828" s="248" t="e">
        <f>SUM(H826:H827)</f>
        <v>#REF!</v>
      </c>
    </row>
    <row r="829" spans="1:11" ht="13.5" customHeight="1">
      <c r="B829" s="184"/>
      <c r="C829" s="250"/>
    </row>
    <row r="830" spans="1:11" ht="13.5" customHeight="1">
      <c r="B830" s="63" t="s">
        <v>277</v>
      </c>
      <c r="C830" s="250"/>
    </row>
    <row r="831" spans="1:11" ht="13.5" customHeight="1">
      <c r="B831" s="63" t="s">
        <v>278</v>
      </c>
      <c r="C831" s="250"/>
    </row>
    <row r="832" spans="1:11" ht="12.75">
      <c r="A832" s="105"/>
      <c r="B832" s="197" t="s">
        <v>783</v>
      </c>
      <c r="C832" s="285"/>
      <c r="D832" s="339"/>
      <c r="E832" s="197"/>
      <c r="F832" s="236"/>
      <c r="G832" s="286"/>
      <c r="H832" s="287"/>
      <c r="J832" s="194"/>
    </row>
    <row r="833" spans="1:11" s="65" customFormat="1" ht="27" customHeight="1">
      <c r="A833" s="93"/>
      <c r="B833" s="71" t="s">
        <v>45</v>
      </c>
      <c r="C833" s="167" t="s">
        <v>80</v>
      </c>
      <c r="D833" s="71" t="s">
        <v>81</v>
      </c>
      <c r="E833" s="71" t="s">
        <v>46</v>
      </c>
      <c r="F833" s="72" t="s">
        <v>47</v>
      </c>
      <c r="G833" s="551" t="s">
        <v>188</v>
      </c>
      <c r="H833" s="61" t="s">
        <v>82</v>
      </c>
      <c r="J833" s="160"/>
      <c r="K833" s="67"/>
    </row>
    <row r="834" spans="1:11" ht="12.75">
      <c r="A834" s="81"/>
      <c r="B834" s="71" t="s">
        <v>4</v>
      </c>
      <c r="C834" s="283" t="s">
        <v>84</v>
      </c>
      <c r="D834" s="71" t="s">
        <v>44</v>
      </c>
      <c r="E834" s="288" t="s">
        <v>44</v>
      </c>
      <c r="F834" s="234" t="s">
        <v>44</v>
      </c>
      <c r="G834" s="289"/>
      <c r="H834" s="290" t="s">
        <v>44</v>
      </c>
      <c r="J834" s="114"/>
    </row>
    <row r="835" spans="1:11" ht="12.75">
      <c r="A835" s="81"/>
      <c r="B835" s="199"/>
      <c r="C835" s="283" t="s">
        <v>85</v>
      </c>
      <c r="D835" s="198" t="s">
        <v>109</v>
      </c>
      <c r="E835" s="72" t="s">
        <v>48</v>
      </c>
      <c r="F835" s="463">
        <v>0.1</v>
      </c>
      <c r="G835" s="247">
        <f>'UPAH PU'!$G$7</f>
        <v>0</v>
      </c>
      <c r="H835" s="290">
        <f>F835*G835</f>
        <v>0</v>
      </c>
      <c r="J835" s="114"/>
    </row>
    <row r="836" spans="1:11" ht="12.75">
      <c r="A836" s="81"/>
      <c r="B836" s="199" t="s">
        <v>44</v>
      </c>
      <c r="C836" s="283" t="s">
        <v>168</v>
      </c>
      <c r="D836" s="198" t="s">
        <v>110</v>
      </c>
      <c r="E836" s="72" t="s">
        <v>48</v>
      </c>
      <c r="F836" s="463">
        <v>0.05</v>
      </c>
      <c r="G836" s="247">
        <f>'UPAH PU'!$G$9</f>
        <v>0</v>
      </c>
      <c r="H836" s="292">
        <f>F836*G836</f>
        <v>0</v>
      </c>
      <c r="J836" s="114"/>
    </row>
    <row r="837" spans="1:11" ht="12.75">
      <c r="A837" s="81"/>
      <c r="B837" s="199" t="s">
        <v>44</v>
      </c>
      <c r="C837" s="283" t="s">
        <v>88</v>
      </c>
      <c r="D837" s="198" t="s">
        <v>111</v>
      </c>
      <c r="E837" s="72" t="s">
        <v>48</v>
      </c>
      <c r="F837" s="463">
        <v>5.0000000000000001E-3</v>
      </c>
      <c r="G837" s="247">
        <f>'UPAH PU'!$G$18</f>
        <v>0</v>
      </c>
      <c r="H837" s="292">
        <f>F837*G837</f>
        <v>0</v>
      </c>
      <c r="J837" s="114"/>
    </row>
    <row r="838" spans="1:11" ht="12.75">
      <c r="A838" s="81"/>
      <c r="B838" s="199" t="s">
        <v>44</v>
      </c>
      <c r="C838" s="283" t="s">
        <v>90</v>
      </c>
      <c r="D838" s="198" t="s">
        <v>112</v>
      </c>
      <c r="E838" s="72" t="s">
        <v>48</v>
      </c>
      <c r="F838" s="463">
        <v>1.6999999999999999E-3</v>
      </c>
      <c r="G838" s="247">
        <f>'UPAH PU'!$G$20</f>
        <v>0</v>
      </c>
      <c r="H838" s="292">
        <f>F838*G838</f>
        <v>0</v>
      </c>
      <c r="J838" s="114"/>
    </row>
    <row r="839" spans="1:11" ht="12.75">
      <c r="A839" s="81"/>
      <c r="B839" s="199" t="s">
        <v>44</v>
      </c>
      <c r="C839" s="293" t="s">
        <v>44</v>
      </c>
      <c r="D839" s="71" t="s">
        <v>44</v>
      </c>
      <c r="E839" s="288" t="s">
        <v>44</v>
      </c>
      <c r="F839" s="554" t="s">
        <v>92</v>
      </c>
      <c r="G839" s="294"/>
      <c r="H839" s="292">
        <f>SUM(H835:H838)</f>
        <v>0</v>
      </c>
      <c r="J839" s="114"/>
    </row>
    <row r="840" spans="1:11" ht="12.75">
      <c r="A840" s="81"/>
      <c r="B840" s="71" t="s">
        <v>5</v>
      </c>
      <c r="C840" s="283" t="s">
        <v>94</v>
      </c>
      <c r="D840" s="71" t="s">
        <v>44</v>
      </c>
      <c r="E840" s="288" t="s">
        <v>44</v>
      </c>
      <c r="F840" s="234" t="s">
        <v>44</v>
      </c>
      <c r="G840" s="289"/>
      <c r="H840" s="292" t="s">
        <v>44</v>
      </c>
      <c r="J840" s="114"/>
    </row>
    <row r="841" spans="1:11" ht="12.75">
      <c r="A841" s="81"/>
      <c r="B841" s="199" t="s">
        <v>44</v>
      </c>
      <c r="C841" s="241" t="s">
        <v>782</v>
      </c>
      <c r="D841" s="71" t="s">
        <v>44</v>
      </c>
      <c r="E841" s="71" t="s">
        <v>31</v>
      </c>
      <c r="F841" s="233">
        <v>1.1000000000000001</v>
      </c>
      <c r="G841" s="289">
        <f>'JUSTIFIKASI BAHAN'!E179</f>
        <v>0</v>
      </c>
      <c r="H841" s="292">
        <f>F841*G841</f>
        <v>0</v>
      </c>
      <c r="J841" s="114"/>
    </row>
    <row r="842" spans="1:11" ht="12.75">
      <c r="A842" s="81"/>
      <c r="B842" s="199"/>
      <c r="C842" s="283" t="s">
        <v>332</v>
      </c>
      <c r="D842" s="71"/>
      <c r="E842" s="198" t="s">
        <v>39</v>
      </c>
      <c r="F842" s="233">
        <v>16.8</v>
      </c>
      <c r="G842" s="289">
        <f>'JUSTIFIKASI BAHAN'!$E$149</f>
        <v>0</v>
      </c>
      <c r="H842" s="292">
        <f>F842*G842</f>
        <v>0</v>
      </c>
      <c r="J842" s="114"/>
    </row>
    <row r="843" spans="1:11" ht="12.75">
      <c r="A843" s="81"/>
      <c r="B843" s="199" t="s">
        <v>44</v>
      </c>
      <c r="C843" s="293" t="s">
        <v>44</v>
      </c>
      <c r="D843" s="71" t="s">
        <v>44</v>
      </c>
      <c r="E843" s="288" t="s">
        <v>44</v>
      </c>
      <c r="F843" s="554" t="s">
        <v>95</v>
      </c>
      <c r="G843" s="294"/>
      <c r="H843" s="292">
        <f>SUM(H841:H842)</f>
        <v>0</v>
      </c>
      <c r="J843" s="114"/>
    </row>
    <row r="844" spans="1:11" ht="12.75">
      <c r="A844" s="81"/>
      <c r="B844" s="71" t="s">
        <v>113</v>
      </c>
      <c r="C844" s="283" t="s">
        <v>97</v>
      </c>
      <c r="D844" s="71" t="s">
        <v>44</v>
      </c>
      <c r="E844" s="288" t="s">
        <v>44</v>
      </c>
      <c r="F844" s="234" t="s">
        <v>44</v>
      </c>
      <c r="G844" s="289"/>
      <c r="H844" s="292" t="s">
        <v>44</v>
      </c>
      <c r="J844" s="114"/>
    </row>
    <row r="845" spans="1:11" ht="12.75">
      <c r="A845" s="81"/>
      <c r="B845" s="199" t="s">
        <v>44</v>
      </c>
      <c r="C845" s="293" t="s">
        <v>44</v>
      </c>
      <c r="D845" s="71" t="s">
        <v>44</v>
      </c>
      <c r="E845" s="288" t="s">
        <v>44</v>
      </c>
      <c r="F845" s="234" t="s">
        <v>44</v>
      </c>
      <c r="G845" s="289"/>
      <c r="H845" s="292" t="s">
        <v>44</v>
      </c>
      <c r="J845" s="114"/>
    </row>
    <row r="846" spans="1:11" ht="12.75">
      <c r="A846" s="81"/>
      <c r="B846" s="199" t="s">
        <v>44</v>
      </c>
      <c r="C846" s="293" t="s">
        <v>44</v>
      </c>
      <c r="D846" s="71" t="s">
        <v>44</v>
      </c>
      <c r="E846" s="288" t="s">
        <v>44</v>
      </c>
      <c r="F846" s="554" t="s">
        <v>98</v>
      </c>
      <c r="G846" s="294"/>
      <c r="H846" s="292" t="s">
        <v>44</v>
      </c>
      <c r="J846" s="114"/>
    </row>
    <row r="847" spans="1:11" ht="12.75">
      <c r="A847" s="81"/>
      <c r="B847" s="199" t="s">
        <v>44</v>
      </c>
      <c r="C847" s="293" t="s">
        <v>44</v>
      </c>
      <c r="D847" s="71" t="s">
        <v>44</v>
      </c>
      <c r="E847" s="288" t="s">
        <v>44</v>
      </c>
      <c r="F847" s="234" t="s">
        <v>44</v>
      </c>
      <c r="G847" s="289"/>
      <c r="H847" s="292" t="s">
        <v>44</v>
      </c>
      <c r="J847" s="114"/>
    </row>
    <row r="848" spans="1:11" ht="12.75">
      <c r="A848" s="81"/>
      <c r="B848" s="71" t="s">
        <v>119</v>
      </c>
      <c r="C848" s="283" t="s">
        <v>100</v>
      </c>
      <c r="D848" s="198"/>
      <c r="E848" s="291"/>
      <c r="F848" s="235"/>
      <c r="G848" s="294"/>
      <c r="H848" s="292">
        <f>H843+H839</f>
        <v>0</v>
      </c>
      <c r="J848" s="74" t="e">
        <f>#REF!+#REF!</f>
        <v>#REF!</v>
      </c>
      <c r="K848" s="66" t="e">
        <f>IF(J848=H848,"OK","NOT OK")</f>
        <v>#REF!</v>
      </c>
    </row>
    <row r="849" spans="1:11" ht="12.75">
      <c r="A849" s="81"/>
      <c r="B849" s="71" t="s">
        <v>121</v>
      </c>
      <c r="C849" s="266" t="s">
        <v>106</v>
      </c>
      <c r="D849" s="198"/>
      <c r="E849" s="198"/>
      <c r="F849" s="1449" t="s">
        <v>1256</v>
      </c>
      <c r="G849" s="247"/>
      <c r="H849" s="248" t="e">
        <f>#REF!*H848</f>
        <v>#REF!</v>
      </c>
      <c r="J849" s="114"/>
    </row>
    <row r="850" spans="1:11" ht="12.75">
      <c r="A850" s="81"/>
      <c r="B850" s="71" t="s">
        <v>122</v>
      </c>
      <c r="C850" s="283" t="s">
        <v>104</v>
      </c>
      <c r="D850" s="198"/>
      <c r="E850" s="291"/>
      <c r="F850" s="237"/>
      <c r="G850" s="294"/>
      <c r="H850" s="290" t="e">
        <f>SUM(H848:H849)</f>
        <v>#REF!</v>
      </c>
      <c r="J850" s="114"/>
    </row>
    <row r="851" spans="1:11" ht="12.75">
      <c r="A851" s="81"/>
      <c r="B851" s="200"/>
      <c r="C851" s="295"/>
      <c r="D851" s="296"/>
      <c r="E851" s="296"/>
      <c r="F851" s="238"/>
      <c r="G851" s="297"/>
      <c r="H851" s="298"/>
      <c r="J851" s="82"/>
    </row>
    <row r="852" spans="1:11" ht="12.75">
      <c r="A852" s="105"/>
      <c r="B852" s="197" t="s">
        <v>784</v>
      </c>
      <c r="C852" s="285"/>
      <c r="D852" s="339"/>
      <c r="E852" s="197"/>
      <c r="F852" s="231"/>
      <c r="G852" s="286"/>
      <c r="H852" s="287"/>
      <c r="J852" s="194"/>
    </row>
    <row r="853" spans="1:11" s="65" customFormat="1" ht="27" customHeight="1">
      <c r="A853" s="93"/>
      <c r="B853" s="71" t="s">
        <v>45</v>
      </c>
      <c r="C853" s="167" t="s">
        <v>80</v>
      </c>
      <c r="D853" s="71" t="s">
        <v>81</v>
      </c>
      <c r="E853" s="71" t="s">
        <v>46</v>
      </c>
      <c r="F853" s="72" t="s">
        <v>47</v>
      </c>
      <c r="G853" s="551" t="s">
        <v>188</v>
      </c>
      <c r="H853" s="61" t="s">
        <v>82</v>
      </c>
      <c r="J853" s="160"/>
      <c r="K853" s="67"/>
    </row>
    <row r="854" spans="1:11" ht="12.75">
      <c r="A854" s="81"/>
      <c r="B854" s="71" t="s">
        <v>4</v>
      </c>
      <c r="C854" s="283" t="s">
        <v>84</v>
      </c>
      <c r="D854" s="71" t="s">
        <v>44</v>
      </c>
      <c r="E854" s="288" t="s">
        <v>44</v>
      </c>
      <c r="F854" s="232" t="s">
        <v>44</v>
      </c>
      <c r="G854" s="289"/>
      <c r="H854" s="290" t="s">
        <v>44</v>
      </c>
      <c r="J854" s="114"/>
    </row>
    <row r="855" spans="1:11" ht="12.75">
      <c r="A855" s="81"/>
      <c r="B855" s="199"/>
      <c r="C855" s="283" t="s">
        <v>85</v>
      </c>
      <c r="D855" s="198" t="s">
        <v>109</v>
      </c>
      <c r="E855" s="72" t="s">
        <v>48</v>
      </c>
      <c r="F855" s="237">
        <v>2.5000000000000001E-2</v>
      </c>
      <c r="G855" s="247">
        <f>'UPAH PU'!$G$7</f>
        <v>0</v>
      </c>
      <c r="H855" s="290">
        <f>F855*G855</f>
        <v>0</v>
      </c>
      <c r="J855" s="114"/>
    </row>
    <row r="856" spans="1:11" ht="12.75">
      <c r="A856" s="81"/>
      <c r="B856" s="199" t="s">
        <v>44</v>
      </c>
      <c r="C856" s="283" t="s">
        <v>168</v>
      </c>
      <c r="D856" s="198" t="s">
        <v>110</v>
      </c>
      <c r="E856" s="72" t="s">
        <v>48</v>
      </c>
      <c r="F856" s="237">
        <v>2.5000000000000001E-2</v>
      </c>
      <c r="G856" s="247">
        <f>'UPAH PU'!$G$9</f>
        <v>0</v>
      </c>
      <c r="H856" s="290">
        <f>F856*G856</f>
        <v>0</v>
      </c>
      <c r="J856" s="114"/>
    </row>
    <row r="857" spans="1:11" ht="12.75">
      <c r="A857" s="81"/>
      <c r="B857" s="199" t="s">
        <v>44</v>
      </c>
      <c r="C857" s="283" t="s">
        <v>88</v>
      </c>
      <c r="D857" s="198" t="s">
        <v>111</v>
      </c>
      <c r="E857" s="72" t="s">
        <v>48</v>
      </c>
      <c r="F857" s="237">
        <v>2.5000000000000001E-3</v>
      </c>
      <c r="G857" s="247">
        <f>'UPAH PU'!$G$18</f>
        <v>0</v>
      </c>
      <c r="H857" s="290">
        <f>F857*G857</f>
        <v>0</v>
      </c>
      <c r="J857" s="114"/>
    </row>
    <row r="858" spans="1:11" ht="12.75">
      <c r="A858" s="81"/>
      <c r="B858" s="199" t="s">
        <v>44</v>
      </c>
      <c r="C858" s="283" t="s">
        <v>90</v>
      </c>
      <c r="D858" s="198" t="s">
        <v>112</v>
      </c>
      <c r="E858" s="72" t="s">
        <v>48</v>
      </c>
      <c r="F858" s="237">
        <v>8.0000000000000004E-4</v>
      </c>
      <c r="G858" s="247">
        <f>'UPAH PU'!$G$20</f>
        <v>0</v>
      </c>
      <c r="H858" s="290">
        <f>F858*G858</f>
        <v>0</v>
      </c>
      <c r="J858" s="114"/>
    </row>
    <row r="859" spans="1:11" ht="12.75">
      <c r="A859" s="81"/>
      <c r="B859" s="199" t="s">
        <v>44</v>
      </c>
      <c r="C859" s="293" t="s">
        <v>44</v>
      </c>
      <c r="D859" s="71" t="s">
        <v>44</v>
      </c>
      <c r="E859" s="288" t="s">
        <v>44</v>
      </c>
      <c r="F859" s="554" t="s">
        <v>92</v>
      </c>
      <c r="G859" s="294"/>
      <c r="H859" s="290">
        <f>SUM(H855:H858)</f>
        <v>0</v>
      </c>
      <c r="J859" s="114"/>
    </row>
    <row r="860" spans="1:11" ht="12.75">
      <c r="A860" s="81"/>
      <c r="B860" s="71" t="s">
        <v>5</v>
      </c>
      <c r="C860" s="283" t="s">
        <v>94</v>
      </c>
      <c r="D860" s="71" t="s">
        <v>44</v>
      </c>
      <c r="E860" s="288" t="s">
        <v>44</v>
      </c>
      <c r="F860" s="232" t="s">
        <v>44</v>
      </c>
      <c r="G860" s="289"/>
      <c r="H860" s="290" t="s">
        <v>44</v>
      </c>
      <c r="J860" s="114"/>
    </row>
    <row r="861" spans="1:11" ht="12.75">
      <c r="A861" s="81"/>
      <c r="B861" s="199" t="s">
        <v>44</v>
      </c>
      <c r="C861" s="283" t="s">
        <v>785</v>
      </c>
      <c r="D861" s="71" t="s">
        <v>44</v>
      </c>
      <c r="E861" s="198" t="s">
        <v>40</v>
      </c>
      <c r="F861" s="237">
        <v>1.1000000000000001</v>
      </c>
      <c r="G861" s="289">
        <f>'JUSTIFIKASI BAHAN'!E182</f>
        <v>0</v>
      </c>
      <c r="H861" s="290">
        <f>F861*G861</f>
        <v>0</v>
      </c>
      <c r="J861" s="114"/>
    </row>
    <row r="862" spans="1:11" ht="12.75">
      <c r="A862" s="81"/>
      <c r="B862" s="199"/>
      <c r="C862" s="283" t="s">
        <v>173</v>
      </c>
      <c r="D862" s="71" t="s">
        <v>44</v>
      </c>
      <c r="E862" s="198" t="s">
        <v>30</v>
      </c>
      <c r="F862" s="237">
        <v>0.01</v>
      </c>
      <c r="G862" s="289">
        <f>'JUSTIFIKASI BAHAN'!$E$63</f>
        <v>0</v>
      </c>
      <c r="H862" s="290">
        <f>F862*G862</f>
        <v>0</v>
      </c>
      <c r="J862" s="114"/>
    </row>
    <row r="863" spans="1:11" ht="12.75">
      <c r="A863" s="81"/>
      <c r="B863" s="199" t="s">
        <v>44</v>
      </c>
      <c r="C863" s="293" t="s">
        <v>44</v>
      </c>
      <c r="D863" s="71" t="s">
        <v>44</v>
      </c>
      <c r="E863" s="288" t="s">
        <v>44</v>
      </c>
      <c r="F863" s="554" t="s">
        <v>95</v>
      </c>
      <c r="G863" s="294"/>
      <c r="H863" s="290">
        <f>SUM(H861:H862)</f>
        <v>0</v>
      </c>
      <c r="J863" s="114"/>
    </row>
    <row r="864" spans="1:11" ht="12.75">
      <c r="A864" s="81"/>
      <c r="B864" s="71" t="s">
        <v>113</v>
      </c>
      <c r="C864" s="283" t="s">
        <v>97</v>
      </c>
      <c r="D864" s="71" t="s">
        <v>44</v>
      </c>
      <c r="E864" s="288" t="s">
        <v>44</v>
      </c>
      <c r="F864" s="232" t="s">
        <v>44</v>
      </c>
      <c r="G864" s="289"/>
      <c r="H864" s="290" t="s">
        <v>44</v>
      </c>
      <c r="J864" s="114"/>
    </row>
    <row r="865" spans="1:11" ht="12.75">
      <c r="A865" s="81"/>
      <c r="B865" s="199" t="s">
        <v>44</v>
      </c>
      <c r="C865" s="293" t="s">
        <v>44</v>
      </c>
      <c r="D865" s="71" t="s">
        <v>44</v>
      </c>
      <c r="E865" s="288" t="s">
        <v>44</v>
      </c>
      <c r="F865" s="232" t="s">
        <v>44</v>
      </c>
      <c r="G865" s="289"/>
      <c r="H865" s="290" t="s">
        <v>44</v>
      </c>
      <c r="J865" s="114"/>
    </row>
    <row r="866" spans="1:11" ht="12.75">
      <c r="A866" s="81"/>
      <c r="B866" s="199" t="s">
        <v>44</v>
      </c>
      <c r="C866" s="293" t="s">
        <v>44</v>
      </c>
      <c r="D866" s="71" t="s">
        <v>44</v>
      </c>
      <c r="E866" s="288" t="s">
        <v>44</v>
      </c>
      <c r="F866" s="554" t="s">
        <v>98</v>
      </c>
      <c r="G866" s="294"/>
      <c r="H866" s="290" t="s">
        <v>44</v>
      </c>
      <c r="J866" s="114"/>
    </row>
    <row r="867" spans="1:11" ht="12.75">
      <c r="A867" s="81"/>
      <c r="B867" s="199" t="s">
        <v>44</v>
      </c>
      <c r="C867" s="293" t="s">
        <v>44</v>
      </c>
      <c r="D867" s="71" t="s">
        <v>44</v>
      </c>
      <c r="E867" s="288" t="s">
        <v>44</v>
      </c>
      <c r="F867" s="232" t="s">
        <v>44</v>
      </c>
      <c r="G867" s="289"/>
      <c r="H867" s="290" t="s">
        <v>44</v>
      </c>
      <c r="J867" s="114"/>
    </row>
    <row r="868" spans="1:11" ht="12.75">
      <c r="A868" s="81"/>
      <c r="B868" s="71" t="s">
        <v>119</v>
      </c>
      <c r="C868" s="283" t="s">
        <v>100</v>
      </c>
      <c r="D868" s="198"/>
      <c r="E868" s="291"/>
      <c r="F868" s="237"/>
      <c r="G868" s="294"/>
      <c r="H868" s="290">
        <f>H863+H859</f>
        <v>0</v>
      </c>
      <c r="J868" s="74" t="e">
        <f>#REF!+#REF!</f>
        <v>#REF!</v>
      </c>
      <c r="K868" s="66" t="e">
        <f>IF(J868=H868,"OK","NOT OK")</f>
        <v>#REF!</v>
      </c>
    </row>
    <row r="869" spans="1:11" ht="12.75">
      <c r="A869" s="81"/>
      <c r="B869" s="71" t="s">
        <v>121</v>
      </c>
      <c r="C869" s="266" t="s">
        <v>106</v>
      </c>
      <c r="D869" s="198"/>
      <c r="E869" s="198"/>
      <c r="F869" s="1449" t="s">
        <v>1256</v>
      </c>
      <c r="G869" s="247"/>
      <c r="H869" s="248" t="e">
        <f>#REF!*H868</f>
        <v>#REF!</v>
      </c>
      <c r="J869" s="114"/>
    </row>
    <row r="870" spans="1:11" ht="12.75">
      <c r="A870" s="81"/>
      <c r="B870" s="71" t="s">
        <v>122</v>
      </c>
      <c r="C870" s="283" t="s">
        <v>104</v>
      </c>
      <c r="D870" s="198"/>
      <c r="E870" s="291"/>
      <c r="F870" s="237"/>
      <c r="G870" s="294"/>
      <c r="H870" s="290" t="e">
        <f>SUM(H868:H869)</f>
        <v>#REF!</v>
      </c>
      <c r="J870" s="114"/>
    </row>
    <row r="871" spans="1:11" ht="12.75">
      <c r="A871" s="81"/>
      <c r="B871" s="200"/>
      <c r="C871" s="295"/>
      <c r="D871" s="296"/>
      <c r="E871" s="296"/>
      <c r="F871" s="238"/>
      <c r="G871" s="297"/>
      <c r="H871" s="298"/>
      <c r="J871" s="82"/>
    </row>
    <row r="872" spans="1:11" ht="12.75">
      <c r="A872" s="105"/>
      <c r="B872" s="197" t="s">
        <v>414</v>
      </c>
      <c r="C872" s="285"/>
      <c r="D872" s="339"/>
      <c r="E872" s="197"/>
      <c r="F872" s="231"/>
      <c r="G872" s="286"/>
      <c r="H872" s="287"/>
      <c r="J872" s="194"/>
    </row>
    <row r="873" spans="1:11" s="65" customFormat="1" ht="27" customHeight="1">
      <c r="A873" s="93"/>
      <c r="B873" s="71" t="s">
        <v>45</v>
      </c>
      <c r="C873" s="167" t="s">
        <v>80</v>
      </c>
      <c r="D873" s="71" t="s">
        <v>81</v>
      </c>
      <c r="E873" s="71" t="s">
        <v>46</v>
      </c>
      <c r="F873" s="72" t="s">
        <v>47</v>
      </c>
      <c r="G873" s="551" t="s">
        <v>188</v>
      </c>
      <c r="H873" s="61" t="s">
        <v>82</v>
      </c>
      <c r="J873" s="160"/>
      <c r="K873" s="67"/>
    </row>
    <row r="874" spans="1:11" ht="12.75">
      <c r="A874" s="81"/>
      <c r="B874" s="71" t="s">
        <v>4</v>
      </c>
      <c r="C874" s="283" t="s">
        <v>84</v>
      </c>
      <c r="D874" s="71" t="s">
        <v>44</v>
      </c>
      <c r="E874" s="288" t="s">
        <v>44</v>
      </c>
      <c r="F874" s="232" t="s">
        <v>44</v>
      </c>
      <c r="G874" s="289"/>
      <c r="H874" s="290" t="s">
        <v>44</v>
      </c>
      <c r="J874" s="114"/>
    </row>
    <row r="875" spans="1:11" ht="12.75">
      <c r="A875" s="81"/>
      <c r="B875" s="199"/>
      <c r="C875" s="283" t="s">
        <v>85</v>
      </c>
      <c r="D875" s="198" t="s">
        <v>109</v>
      </c>
      <c r="E875" s="72" t="s">
        <v>48</v>
      </c>
      <c r="F875" s="237">
        <v>2.5000000000000001E-2</v>
      </c>
      <c r="G875" s="247">
        <f>'UPAH PU'!$G$7</f>
        <v>0</v>
      </c>
      <c r="H875" s="290">
        <f>F875*G875</f>
        <v>0</v>
      </c>
      <c r="J875" s="114"/>
    </row>
    <row r="876" spans="1:11" ht="12.75">
      <c r="A876" s="81"/>
      <c r="B876" s="199" t="s">
        <v>44</v>
      </c>
      <c r="C876" s="283" t="s">
        <v>168</v>
      </c>
      <c r="D876" s="198" t="s">
        <v>110</v>
      </c>
      <c r="E876" s="72" t="s">
        <v>48</v>
      </c>
      <c r="F876" s="237">
        <v>2.5000000000000001E-2</v>
      </c>
      <c r="G876" s="247">
        <f>'UPAH PU'!$G$9</f>
        <v>0</v>
      </c>
      <c r="H876" s="290">
        <f>F876*G876</f>
        <v>0</v>
      </c>
      <c r="J876" s="114"/>
    </row>
    <row r="877" spans="1:11" ht="12.75">
      <c r="A877" s="81"/>
      <c r="B877" s="199" t="s">
        <v>44</v>
      </c>
      <c r="C877" s="283" t="s">
        <v>88</v>
      </c>
      <c r="D877" s="198" t="s">
        <v>111</v>
      </c>
      <c r="E877" s="72" t="s">
        <v>48</v>
      </c>
      <c r="F877" s="237">
        <v>2.5000000000000001E-3</v>
      </c>
      <c r="G877" s="247">
        <f>'UPAH PU'!$G$18</f>
        <v>0</v>
      </c>
      <c r="H877" s="290">
        <f>F877*G877</f>
        <v>0</v>
      </c>
      <c r="J877" s="114"/>
    </row>
    <row r="878" spans="1:11" ht="12.75">
      <c r="A878" s="81"/>
      <c r="B878" s="199" t="s">
        <v>44</v>
      </c>
      <c r="C878" s="283" t="s">
        <v>90</v>
      </c>
      <c r="D878" s="198" t="s">
        <v>112</v>
      </c>
      <c r="E878" s="72" t="s">
        <v>48</v>
      </c>
      <c r="F878" s="237">
        <v>8.0000000000000004E-4</v>
      </c>
      <c r="G878" s="247">
        <f>'UPAH PU'!$G$20</f>
        <v>0</v>
      </c>
      <c r="H878" s="290">
        <f>F878*G878</f>
        <v>0</v>
      </c>
      <c r="J878" s="114"/>
    </row>
    <row r="879" spans="1:11" ht="12.75">
      <c r="A879" s="81"/>
      <c r="B879" s="199" t="s">
        <v>44</v>
      </c>
      <c r="C879" s="293" t="s">
        <v>44</v>
      </c>
      <c r="D879" s="71" t="s">
        <v>44</v>
      </c>
      <c r="E879" s="288" t="s">
        <v>44</v>
      </c>
      <c r="F879" s="554" t="s">
        <v>92</v>
      </c>
      <c r="G879" s="294"/>
      <c r="H879" s="290">
        <f>SUM(H875:H878)</f>
        <v>0</v>
      </c>
      <c r="J879" s="114"/>
    </row>
    <row r="880" spans="1:11" ht="12.75">
      <c r="A880" s="81"/>
      <c r="B880" s="71" t="s">
        <v>5</v>
      </c>
      <c r="C880" s="283" t="s">
        <v>94</v>
      </c>
      <c r="D880" s="71" t="s">
        <v>44</v>
      </c>
      <c r="E880" s="288" t="s">
        <v>44</v>
      </c>
      <c r="F880" s="232" t="s">
        <v>44</v>
      </c>
      <c r="G880" s="289"/>
      <c r="H880" s="290" t="s">
        <v>44</v>
      </c>
      <c r="J880" s="114"/>
    </row>
    <row r="881" spans="1:11" ht="12.75">
      <c r="A881" s="81"/>
      <c r="B881" s="199" t="s">
        <v>44</v>
      </c>
      <c r="C881" s="283" t="s">
        <v>457</v>
      </c>
      <c r="D881" s="71" t="s">
        <v>44</v>
      </c>
      <c r="E881" s="198" t="s">
        <v>40</v>
      </c>
      <c r="F881" s="237">
        <v>1.1000000000000001</v>
      </c>
      <c r="G881" s="289">
        <f>'JUSTIFIKASI BAHAN'!$E$183</f>
        <v>0</v>
      </c>
      <c r="H881" s="290">
        <f>F881*G881</f>
        <v>0</v>
      </c>
      <c r="J881" s="114"/>
    </row>
    <row r="882" spans="1:11" ht="12.75">
      <c r="A882" s="81"/>
      <c r="B882" s="199"/>
      <c r="C882" s="283" t="s">
        <v>173</v>
      </c>
      <c r="D882" s="71" t="s">
        <v>44</v>
      </c>
      <c r="E882" s="198" t="s">
        <v>30</v>
      </c>
      <c r="F882" s="237">
        <v>0.01</v>
      </c>
      <c r="G882" s="289">
        <f>'JUSTIFIKASI BAHAN'!$E$63</f>
        <v>0</v>
      </c>
      <c r="H882" s="290">
        <f>F882*G882</f>
        <v>0</v>
      </c>
      <c r="J882" s="114"/>
    </row>
    <row r="883" spans="1:11" ht="12.75">
      <c r="A883" s="81"/>
      <c r="B883" s="199" t="s">
        <v>44</v>
      </c>
      <c r="C883" s="293" t="s">
        <v>44</v>
      </c>
      <c r="D883" s="71" t="s">
        <v>44</v>
      </c>
      <c r="E883" s="288" t="s">
        <v>44</v>
      </c>
      <c r="F883" s="554" t="s">
        <v>95</v>
      </c>
      <c r="G883" s="294"/>
      <c r="H883" s="290">
        <f>SUM(H881:H882)</f>
        <v>0</v>
      </c>
      <c r="J883" s="114"/>
    </row>
    <row r="884" spans="1:11" ht="12.75">
      <c r="A884" s="81"/>
      <c r="B884" s="71" t="s">
        <v>113</v>
      </c>
      <c r="C884" s="283" t="s">
        <v>97</v>
      </c>
      <c r="D884" s="71" t="s">
        <v>44</v>
      </c>
      <c r="E884" s="288" t="s">
        <v>44</v>
      </c>
      <c r="F884" s="232" t="s">
        <v>44</v>
      </c>
      <c r="G884" s="289"/>
      <c r="H884" s="290" t="s">
        <v>44</v>
      </c>
      <c r="J884" s="114"/>
    </row>
    <row r="885" spans="1:11" ht="12.75">
      <c r="A885" s="81"/>
      <c r="B885" s="199" t="s">
        <v>44</v>
      </c>
      <c r="C885" s="293" t="s">
        <v>44</v>
      </c>
      <c r="D885" s="71" t="s">
        <v>44</v>
      </c>
      <c r="E885" s="288" t="s">
        <v>44</v>
      </c>
      <c r="F885" s="232" t="s">
        <v>44</v>
      </c>
      <c r="G885" s="289"/>
      <c r="H885" s="290" t="s">
        <v>44</v>
      </c>
      <c r="J885" s="114"/>
    </row>
    <row r="886" spans="1:11" ht="12.75">
      <c r="A886" s="81"/>
      <c r="B886" s="199" t="s">
        <v>44</v>
      </c>
      <c r="C886" s="293" t="s">
        <v>44</v>
      </c>
      <c r="D886" s="71" t="s">
        <v>44</v>
      </c>
      <c r="E886" s="288" t="s">
        <v>44</v>
      </c>
      <c r="F886" s="554" t="s">
        <v>98</v>
      </c>
      <c r="G886" s="294"/>
      <c r="H886" s="290" t="s">
        <v>44</v>
      </c>
      <c r="J886" s="114"/>
    </row>
    <row r="887" spans="1:11" ht="12.75">
      <c r="A887" s="81"/>
      <c r="B887" s="199" t="s">
        <v>44</v>
      </c>
      <c r="C887" s="293" t="s">
        <v>44</v>
      </c>
      <c r="D887" s="71" t="s">
        <v>44</v>
      </c>
      <c r="E887" s="288" t="s">
        <v>44</v>
      </c>
      <c r="F887" s="232" t="s">
        <v>44</v>
      </c>
      <c r="G887" s="289"/>
      <c r="H887" s="290" t="s">
        <v>44</v>
      </c>
      <c r="J887" s="114"/>
    </row>
    <row r="888" spans="1:11" ht="12.75">
      <c r="A888" s="81"/>
      <c r="B888" s="71" t="s">
        <v>119</v>
      </c>
      <c r="C888" s="283" t="s">
        <v>100</v>
      </c>
      <c r="D888" s="198"/>
      <c r="E888" s="291"/>
      <c r="F888" s="237"/>
      <c r="G888" s="294"/>
      <c r="H888" s="290">
        <f>H883+H879</f>
        <v>0</v>
      </c>
      <c r="J888" s="74" t="e">
        <f>#REF!+#REF!</f>
        <v>#REF!</v>
      </c>
      <c r="K888" s="66" t="e">
        <f>IF(J888=H888,"OK","NOT OK")</f>
        <v>#REF!</v>
      </c>
    </row>
    <row r="889" spans="1:11" ht="12.75">
      <c r="A889" s="81"/>
      <c r="B889" s="71" t="s">
        <v>121</v>
      </c>
      <c r="C889" s="266" t="s">
        <v>106</v>
      </c>
      <c r="D889" s="198"/>
      <c r="E889" s="198"/>
      <c r="F889" s="1449" t="s">
        <v>1256</v>
      </c>
      <c r="G889" s="247"/>
      <c r="H889" s="248" t="e">
        <f>#REF!*H888</f>
        <v>#REF!</v>
      </c>
      <c r="J889" s="114"/>
    </row>
    <row r="890" spans="1:11" ht="12.75">
      <c r="A890" s="81"/>
      <c r="B890" s="71" t="s">
        <v>122</v>
      </c>
      <c r="C890" s="283" t="s">
        <v>104</v>
      </c>
      <c r="D890" s="198"/>
      <c r="E890" s="291"/>
      <c r="F890" s="237"/>
      <c r="G890" s="294"/>
      <c r="H890" s="290" t="e">
        <f>SUM(H888:H889)</f>
        <v>#REF!</v>
      </c>
      <c r="J890" s="114"/>
    </row>
    <row r="891" spans="1:11" ht="12.75">
      <c r="A891" s="81"/>
      <c r="B891" s="200"/>
      <c r="C891" s="295"/>
      <c r="D891" s="296"/>
      <c r="E891" s="296"/>
      <c r="F891" s="238"/>
      <c r="G891" s="297"/>
      <c r="H891" s="298"/>
      <c r="J891" s="82"/>
    </row>
    <row r="892" spans="1:11" ht="12.75">
      <c r="A892" s="105"/>
      <c r="B892" s="197" t="s">
        <v>462</v>
      </c>
      <c r="C892" s="285"/>
      <c r="D892" s="339"/>
      <c r="E892" s="197"/>
      <c r="F892" s="236"/>
      <c r="G892" s="286"/>
      <c r="H892" s="287"/>
      <c r="J892" s="194"/>
    </row>
    <row r="893" spans="1:11" s="65" customFormat="1" ht="27" customHeight="1">
      <c r="A893" s="93"/>
      <c r="B893" s="71" t="s">
        <v>45</v>
      </c>
      <c r="C893" s="167" t="s">
        <v>80</v>
      </c>
      <c r="D893" s="71" t="s">
        <v>81</v>
      </c>
      <c r="E893" s="71" t="s">
        <v>46</v>
      </c>
      <c r="F893" s="72" t="s">
        <v>47</v>
      </c>
      <c r="G893" s="551" t="s">
        <v>188</v>
      </c>
      <c r="H893" s="61" t="s">
        <v>82</v>
      </c>
      <c r="J893" s="160"/>
      <c r="K893" s="67"/>
    </row>
    <row r="894" spans="1:11" ht="12.75">
      <c r="A894" s="81"/>
      <c r="B894" s="71" t="s">
        <v>4</v>
      </c>
      <c r="C894" s="283" t="s">
        <v>84</v>
      </c>
      <c r="D894" s="71" t="s">
        <v>44</v>
      </c>
      <c r="E894" s="288" t="s">
        <v>44</v>
      </c>
      <c r="F894" s="234" t="s">
        <v>44</v>
      </c>
      <c r="G894" s="289"/>
      <c r="H894" s="290" t="s">
        <v>44</v>
      </c>
      <c r="J894" s="114"/>
    </row>
    <row r="895" spans="1:11" ht="12.75">
      <c r="A895" s="81"/>
      <c r="B895" s="199"/>
      <c r="C895" s="283" t="s">
        <v>85</v>
      </c>
      <c r="D895" s="198" t="s">
        <v>109</v>
      </c>
      <c r="E895" s="72" t="s">
        <v>48</v>
      </c>
      <c r="F895" s="463">
        <v>0.1</v>
      </c>
      <c r="G895" s="247">
        <f>'UPAH PU'!$G$7</f>
        <v>0</v>
      </c>
      <c r="H895" s="290">
        <f>F895*G895</f>
        <v>0</v>
      </c>
      <c r="J895" s="114"/>
    </row>
    <row r="896" spans="1:11" ht="12.75">
      <c r="A896" s="81"/>
      <c r="B896" s="199" t="s">
        <v>44</v>
      </c>
      <c r="C896" s="283" t="s">
        <v>168</v>
      </c>
      <c r="D896" s="198" t="s">
        <v>110</v>
      </c>
      <c r="E896" s="72" t="s">
        <v>48</v>
      </c>
      <c r="F896" s="463">
        <v>0.05</v>
      </c>
      <c r="G896" s="247">
        <f>'UPAH PU'!$G$9</f>
        <v>0</v>
      </c>
      <c r="H896" s="292">
        <f>F896*G896</f>
        <v>0</v>
      </c>
      <c r="J896" s="114"/>
    </row>
    <row r="897" spans="1:11" ht="12.75">
      <c r="A897" s="81"/>
      <c r="B897" s="199" t="s">
        <v>44</v>
      </c>
      <c r="C897" s="283" t="s">
        <v>88</v>
      </c>
      <c r="D897" s="198" t="s">
        <v>111</v>
      </c>
      <c r="E897" s="72" t="s">
        <v>48</v>
      </c>
      <c r="F897" s="463">
        <v>5.0000000000000001E-3</v>
      </c>
      <c r="G897" s="247">
        <f>'UPAH PU'!$G$18</f>
        <v>0</v>
      </c>
      <c r="H897" s="292">
        <f>F897*G897</f>
        <v>0</v>
      </c>
      <c r="J897" s="114"/>
    </row>
    <row r="898" spans="1:11" ht="12.75">
      <c r="A898" s="81"/>
      <c r="B898" s="199" t="s">
        <v>44</v>
      </c>
      <c r="C898" s="283" t="s">
        <v>90</v>
      </c>
      <c r="D898" s="198" t="s">
        <v>112</v>
      </c>
      <c r="E898" s="72" t="s">
        <v>48</v>
      </c>
      <c r="F898" s="463">
        <v>1.6999999999999999E-3</v>
      </c>
      <c r="G898" s="247">
        <f>'UPAH PU'!$G$20</f>
        <v>0</v>
      </c>
      <c r="H898" s="292">
        <f>F898*G898</f>
        <v>0</v>
      </c>
      <c r="J898" s="114"/>
    </row>
    <row r="899" spans="1:11" ht="12.75">
      <c r="A899" s="81"/>
      <c r="B899" s="199" t="s">
        <v>44</v>
      </c>
      <c r="C899" s="293" t="s">
        <v>44</v>
      </c>
      <c r="D899" s="71" t="s">
        <v>44</v>
      </c>
      <c r="E899" s="288" t="s">
        <v>44</v>
      </c>
      <c r="F899" s="554" t="s">
        <v>92</v>
      </c>
      <c r="G899" s="294"/>
      <c r="H899" s="292">
        <f>SUM(H895:H898)</f>
        <v>0</v>
      </c>
      <c r="J899" s="114"/>
    </row>
    <row r="900" spans="1:11" ht="12.75">
      <c r="A900" s="81"/>
      <c r="B900" s="71" t="s">
        <v>5</v>
      </c>
      <c r="C900" s="283" t="s">
        <v>94</v>
      </c>
      <c r="D900" s="71" t="s">
        <v>44</v>
      </c>
      <c r="E900" s="288" t="s">
        <v>44</v>
      </c>
      <c r="F900" s="234" t="s">
        <v>44</v>
      </c>
      <c r="G900" s="289"/>
      <c r="H900" s="292" t="s">
        <v>44</v>
      </c>
      <c r="J900" s="114"/>
    </row>
    <row r="901" spans="1:11" ht="12.75">
      <c r="A901" s="81"/>
      <c r="B901" s="199" t="s">
        <v>44</v>
      </c>
      <c r="C901" s="241" t="s">
        <v>463</v>
      </c>
      <c r="D901" s="71" t="s">
        <v>44</v>
      </c>
      <c r="E901" s="71" t="s">
        <v>31</v>
      </c>
      <c r="F901" s="233">
        <v>0.36399999999999999</v>
      </c>
      <c r="G901" s="289">
        <f>'JUSTIFIKASI BAHAN'!$E$180</f>
        <v>0</v>
      </c>
      <c r="H901" s="292">
        <f>F901*G901</f>
        <v>0</v>
      </c>
      <c r="J901" s="114"/>
    </row>
    <row r="902" spans="1:11" ht="12.75">
      <c r="A902" s="81"/>
      <c r="B902" s="199"/>
      <c r="C902" s="283" t="s">
        <v>173</v>
      </c>
      <c r="D902" s="71" t="s">
        <v>44</v>
      </c>
      <c r="E902" s="198" t="s">
        <v>30</v>
      </c>
      <c r="F902" s="233">
        <v>0.11</v>
      </c>
      <c r="G902" s="289">
        <f>'JUSTIFIKASI BAHAN'!$E$142</f>
        <v>0</v>
      </c>
      <c r="H902" s="292">
        <f>F902*G902</f>
        <v>0</v>
      </c>
      <c r="J902" s="114"/>
    </row>
    <row r="903" spans="1:11" ht="12.75">
      <c r="A903" s="81"/>
      <c r="B903" s="199" t="s">
        <v>44</v>
      </c>
      <c r="C903" s="293" t="s">
        <v>44</v>
      </c>
      <c r="D903" s="71" t="s">
        <v>44</v>
      </c>
      <c r="E903" s="288" t="s">
        <v>44</v>
      </c>
      <c r="F903" s="554" t="s">
        <v>95</v>
      </c>
      <c r="G903" s="294"/>
      <c r="H903" s="292">
        <f>SUM(H901:H902)</f>
        <v>0</v>
      </c>
      <c r="J903" s="114"/>
    </row>
    <row r="904" spans="1:11" ht="12.75">
      <c r="A904" s="81"/>
      <c r="B904" s="71" t="s">
        <v>113</v>
      </c>
      <c r="C904" s="283" t="s">
        <v>97</v>
      </c>
      <c r="D904" s="71" t="s">
        <v>44</v>
      </c>
      <c r="E904" s="288" t="s">
        <v>44</v>
      </c>
      <c r="F904" s="234" t="s">
        <v>44</v>
      </c>
      <c r="G904" s="289"/>
      <c r="H904" s="292" t="s">
        <v>44</v>
      </c>
      <c r="J904" s="114"/>
    </row>
    <row r="905" spans="1:11" ht="12.75">
      <c r="A905" s="81"/>
      <c r="B905" s="199" t="s">
        <v>44</v>
      </c>
      <c r="C905" s="293" t="s">
        <v>44</v>
      </c>
      <c r="D905" s="71" t="s">
        <v>44</v>
      </c>
      <c r="E905" s="288" t="s">
        <v>44</v>
      </c>
      <c r="F905" s="234" t="s">
        <v>44</v>
      </c>
      <c r="G905" s="289"/>
      <c r="H905" s="292" t="s">
        <v>44</v>
      </c>
      <c r="J905" s="114"/>
    </row>
    <row r="906" spans="1:11" ht="12.75">
      <c r="A906" s="81"/>
      <c r="B906" s="199" t="s">
        <v>44</v>
      </c>
      <c r="C906" s="293" t="s">
        <v>44</v>
      </c>
      <c r="D906" s="71" t="s">
        <v>44</v>
      </c>
      <c r="E906" s="288" t="s">
        <v>44</v>
      </c>
      <c r="F906" s="554" t="s">
        <v>98</v>
      </c>
      <c r="G906" s="294"/>
      <c r="H906" s="292" t="s">
        <v>44</v>
      </c>
      <c r="J906" s="114"/>
    </row>
    <row r="907" spans="1:11" ht="12.75">
      <c r="A907" s="81"/>
      <c r="B907" s="199" t="s">
        <v>44</v>
      </c>
      <c r="C907" s="293" t="s">
        <v>44</v>
      </c>
      <c r="D907" s="71" t="s">
        <v>44</v>
      </c>
      <c r="E907" s="288" t="s">
        <v>44</v>
      </c>
      <c r="F907" s="234" t="s">
        <v>44</v>
      </c>
      <c r="G907" s="289"/>
      <c r="H907" s="292" t="s">
        <v>44</v>
      </c>
      <c r="J907" s="114"/>
    </row>
    <row r="908" spans="1:11" ht="12.75">
      <c r="A908" s="81"/>
      <c r="B908" s="71" t="s">
        <v>119</v>
      </c>
      <c r="C908" s="283" t="s">
        <v>100</v>
      </c>
      <c r="D908" s="198"/>
      <c r="E908" s="291"/>
      <c r="F908" s="235"/>
      <c r="G908" s="294"/>
      <c r="H908" s="292">
        <f>H903+H899</f>
        <v>0</v>
      </c>
      <c r="J908" s="74" t="e">
        <f>#REF!+#REF!</f>
        <v>#REF!</v>
      </c>
      <c r="K908" s="66" t="e">
        <f>IF(J908=H908,"OK","NOT OK")</f>
        <v>#REF!</v>
      </c>
    </row>
    <row r="909" spans="1:11" ht="12.75">
      <c r="A909" s="81"/>
      <c r="B909" s="71" t="s">
        <v>121</v>
      </c>
      <c r="C909" s="266" t="s">
        <v>106</v>
      </c>
      <c r="D909" s="198"/>
      <c r="E909" s="198"/>
      <c r="F909" s="1449" t="s">
        <v>1256</v>
      </c>
      <c r="G909" s="247"/>
      <c r="H909" s="248" t="e">
        <f>#REF!*H908</f>
        <v>#REF!</v>
      </c>
      <c r="J909" s="114"/>
    </row>
    <row r="910" spans="1:11" ht="12.75">
      <c r="A910" s="81"/>
      <c r="B910" s="71" t="s">
        <v>122</v>
      </c>
      <c r="C910" s="283" t="s">
        <v>104</v>
      </c>
      <c r="D910" s="198"/>
      <c r="E910" s="291"/>
      <c r="F910" s="237"/>
      <c r="G910" s="294"/>
      <c r="H910" s="290" t="e">
        <f>SUM(H908:H909)</f>
        <v>#REF!</v>
      </c>
      <c r="J910" s="114"/>
    </row>
    <row r="911" spans="1:11" ht="12.75">
      <c r="A911" s="81"/>
      <c r="B911" s="200"/>
      <c r="C911" s="295"/>
      <c r="D911" s="296"/>
      <c r="E911" s="296"/>
      <c r="F911" s="238"/>
      <c r="G911" s="297"/>
      <c r="H911" s="298"/>
      <c r="J911" s="82"/>
    </row>
    <row r="912" spans="1:11" ht="12.75">
      <c r="A912" s="105"/>
      <c r="B912" s="197" t="s">
        <v>458</v>
      </c>
      <c r="C912" s="285"/>
      <c r="D912" s="339"/>
      <c r="E912" s="197"/>
      <c r="F912" s="236"/>
      <c r="G912" s="286"/>
      <c r="H912" s="287"/>
      <c r="J912" s="194"/>
    </row>
    <row r="913" spans="1:11" s="65" customFormat="1" ht="27" customHeight="1">
      <c r="A913" s="93"/>
      <c r="B913" s="71" t="s">
        <v>45</v>
      </c>
      <c r="C913" s="167" t="s">
        <v>80</v>
      </c>
      <c r="D913" s="71" t="s">
        <v>81</v>
      </c>
      <c r="E913" s="71" t="s">
        <v>46</v>
      </c>
      <c r="F913" s="72" t="s">
        <v>47</v>
      </c>
      <c r="G913" s="551" t="s">
        <v>188</v>
      </c>
      <c r="H913" s="61" t="s">
        <v>82</v>
      </c>
      <c r="J913" s="160"/>
      <c r="K913" s="67"/>
    </row>
    <row r="914" spans="1:11" ht="12.75">
      <c r="A914" s="81"/>
      <c r="B914" s="71" t="s">
        <v>4</v>
      </c>
      <c r="C914" s="283" t="s">
        <v>84</v>
      </c>
      <c r="D914" s="71" t="s">
        <v>44</v>
      </c>
      <c r="E914" s="288" t="s">
        <v>44</v>
      </c>
      <c r="F914" s="234" t="s">
        <v>44</v>
      </c>
      <c r="G914" s="289"/>
      <c r="H914" s="290" t="s">
        <v>44</v>
      </c>
      <c r="J914" s="114"/>
    </row>
    <row r="915" spans="1:11" ht="12.75">
      <c r="A915" s="81"/>
      <c r="B915" s="199"/>
      <c r="C915" s="283" t="s">
        <v>85</v>
      </c>
      <c r="D915" s="198" t="s">
        <v>109</v>
      </c>
      <c r="E915" s="72" t="s">
        <v>48</v>
      </c>
      <c r="F915" s="463">
        <v>0.1</v>
      </c>
      <c r="G915" s="247">
        <f>'UPAH PU'!$G$7</f>
        <v>0</v>
      </c>
      <c r="H915" s="290">
        <f>F915*G915</f>
        <v>0</v>
      </c>
      <c r="J915" s="114"/>
    </row>
    <row r="916" spans="1:11" ht="12.75">
      <c r="A916" s="81"/>
      <c r="B916" s="199" t="s">
        <v>44</v>
      </c>
      <c r="C916" s="283" t="s">
        <v>168</v>
      </c>
      <c r="D916" s="198" t="s">
        <v>110</v>
      </c>
      <c r="E916" s="72" t="s">
        <v>48</v>
      </c>
      <c r="F916" s="463">
        <v>0.05</v>
      </c>
      <c r="G916" s="247">
        <f>'UPAH PU'!$G$9</f>
        <v>0</v>
      </c>
      <c r="H916" s="292">
        <f>F916*G916</f>
        <v>0</v>
      </c>
      <c r="J916" s="114"/>
    </row>
    <row r="917" spans="1:11" ht="12.75">
      <c r="A917" s="81"/>
      <c r="B917" s="199" t="s">
        <v>44</v>
      </c>
      <c r="C917" s="283" t="s">
        <v>88</v>
      </c>
      <c r="D917" s="198" t="s">
        <v>111</v>
      </c>
      <c r="E917" s="72" t="s">
        <v>48</v>
      </c>
      <c r="F917" s="463">
        <v>5.0000000000000001E-3</v>
      </c>
      <c r="G917" s="247">
        <f>'UPAH PU'!$G$18</f>
        <v>0</v>
      </c>
      <c r="H917" s="292">
        <f>F917*G917</f>
        <v>0</v>
      </c>
      <c r="J917" s="114"/>
    </row>
    <row r="918" spans="1:11" ht="12.75">
      <c r="A918" s="81"/>
      <c r="B918" s="199" t="s">
        <v>44</v>
      </c>
      <c r="C918" s="283" t="s">
        <v>90</v>
      </c>
      <c r="D918" s="198" t="s">
        <v>112</v>
      </c>
      <c r="E918" s="72" t="s">
        <v>48</v>
      </c>
      <c r="F918" s="463">
        <v>1.6999999999999999E-3</v>
      </c>
      <c r="G918" s="247">
        <f>'UPAH PU'!$G$20</f>
        <v>0</v>
      </c>
      <c r="H918" s="292">
        <f>F918*G918</f>
        <v>0</v>
      </c>
      <c r="J918" s="114"/>
    </row>
    <row r="919" spans="1:11" ht="12.75">
      <c r="A919" s="81"/>
      <c r="B919" s="199" t="s">
        <v>44</v>
      </c>
      <c r="C919" s="293" t="s">
        <v>44</v>
      </c>
      <c r="D919" s="71" t="s">
        <v>44</v>
      </c>
      <c r="E919" s="288" t="s">
        <v>44</v>
      </c>
      <c r="F919" s="554" t="s">
        <v>92</v>
      </c>
      <c r="G919" s="294"/>
      <c r="H919" s="292">
        <f>SUM(H915:H918)</f>
        <v>0</v>
      </c>
      <c r="J919" s="114"/>
    </row>
    <row r="920" spans="1:11" ht="12.75">
      <c r="A920" s="81"/>
      <c r="B920" s="71" t="s">
        <v>5</v>
      </c>
      <c r="C920" s="283" t="s">
        <v>94</v>
      </c>
      <c r="D920" s="71" t="s">
        <v>44</v>
      </c>
      <c r="E920" s="288" t="s">
        <v>44</v>
      </c>
      <c r="F920" s="234" t="s">
        <v>44</v>
      </c>
      <c r="G920" s="289"/>
      <c r="H920" s="292" t="s">
        <v>44</v>
      </c>
      <c r="J920" s="114"/>
    </row>
    <row r="921" spans="1:11" ht="12.75">
      <c r="A921" s="81"/>
      <c r="B921" s="199" t="s">
        <v>44</v>
      </c>
      <c r="C921" s="241" t="s">
        <v>459</v>
      </c>
      <c r="D921" s="71" t="s">
        <v>44</v>
      </c>
      <c r="E921" s="71" t="s">
        <v>31</v>
      </c>
      <c r="F921" s="233">
        <v>0.36399999999999999</v>
      </c>
      <c r="G921" s="289">
        <f>'JUSTIFIKASI BAHAN'!$E$181</f>
        <v>0</v>
      </c>
      <c r="H921" s="292">
        <f>F921*G921</f>
        <v>0</v>
      </c>
      <c r="J921" s="114"/>
    </row>
    <row r="922" spans="1:11" ht="12.75">
      <c r="A922" s="81"/>
      <c r="B922" s="199"/>
      <c r="C922" s="283" t="s">
        <v>173</v>
      </c>
      <c r="D922" s="71" t="s">
        <v>44</v>
      </c>
      <c r="E922" s="198" t="s">
        <v>30</v>
      </c>
      <c r="F922" s="233">
        <v>0.11</v>
      </c>
      <c r="G922" s="289">
        <f>'JUSTIFIKASI BAHAN'!$E$142</f>
        <v>0</v>
      </c>
      <c r="H922" s="292">
        <f>F922*G922</f>
        <v>0</v>
      </c>
      <c r="J922" s="114"/>
    </row>
    <row r="923" spans="1:11" ht="12.75">
      <c r="A923" s="81"/>
      <c r="B923" s="199" t="s">
        <v>44</v>
      </c>
      <c r="C923" s="293" t="s">
        <v>44</v>
      </c>
      <c r="D923" s="71" t="s">
        <v>44</v>
      </c>
      <c r="E923" s="288" t="s">
        <v>44</v>
      </c>
      <c r="F923" s="554" t="s">
        <v>95</v>
      </c>
      <c r="G923" s="294"/>
      <c r="H923" s="292">
        <f>SUM(H921:H922)</f>
        <v>0</v>
      </c>
      <c r="J923" s="114"/>
    </row>
    <row r="924" spans="1:11" ht="12.75">
      <c r="A924" s="81"/>
      <c r="B924" s="71" t="s">
        <v>113</v>
      </c>
      <c r="C924" s="283" t="s">
        <v>97</v>
      </c>
      <c r="D924" s="71" t="s">
        <v>44</v>
      </c>
      <c r="E924" s="288" t="s">
        <v>44</v>
      </c>
      <c r="F924" s="234" t="s">
        <v>44</v>
      </c>
      <c r="G924" s="289"/>
      <c r="H924" s="292" t="s">
        <v>44</v>
      </c>
      <c r="J924" s="114"/>
    </row>
    <row r="925" spans="1:11" ht="12.75">
      <c r="A925" s="81"/>
      <c r="B925" s="199" t="s">
        <v>44</v>
      </c>
      <c r="C925" s="293" t="s">
        <v>44</v>
      </c>
      <c r="D925" s="71" t="s">
        <v>44</v>
      </c>
      <c r="E925" s="288" t="s">
        <v>44</v>
      </c>
      <c r="F925" s="234" t="s">
        <v>44</v>
      </c>
      <c r="G925" s="289"/>
      <c r="H925" s="292" t="s">
        <v>44</v>
      </c>
      <c r="J925" s="114"/>
    </row>
    <row r="926" spans="1:11" ht="12.75">
      <c r="A926" s="81"/>
      <c r="B926" s="199" t="s">
        <v>44</v>
      </c>
      <c r="C926" s="293" t="s">
        <v>44</v>
      </c>
      <c r="D926" s="71" t="s">
        <v>44</v>
      </c>
      <c r="E926" s="288" t="s">
        <v>44</v>
      </c>
      <c r="F926" s="554" t="s">
        <v>98</v>
      </c>
      <c r="G926" s="294"/>
      <c r="H926" s="292" t="s">
        <v>44</v>
      </c>
      <c r="J926" s="114"/>
    </row>
    <row r="927" spans="1:11" ht="12.75">
      <c r="A927" s="81"/>
      <c r="B927" s="199" t="s">
        <v>44</v>
      </c>
      <c r="C927" s="293" t="s">
        <v>44</v>
      </c>
      <c r="D927" s="71" t="s">
        <v>44</v>
      </c>
      <c r="E927" s="288" t="s">
        <v>44</v>
      </c>
      <c r="F927" s="234" t="s">
        <v>44</v>
      </c>
      <c r="G927" s="289"/>
      <c r="H927" s="292" t="s">
        <v>44</v>
      </c>
      <c r="J927" s="114"/>
    </row>
    <row r="928" spans="1:11" ht="12.75">
      <c r="A928" s="81"/>
      <c r="B928" s="71" t="s">
        <v>119</v>
      </c>
      <c r="C928" s="283" t="s">
        <v>100</v>
      </c>
      <c r="D928" s="198"/>
      <c r="E928" s="291"/>
      <c r="F928" s="235"/>
      <c r="G928" s="294"/>
      <c r="H928" s="292">
        <f>H923+H919</f>
        <v>0</v>
      </c>
      <c r="J928" s="74" t="e">
        <f>#REF!+#REF!</f>
        <v>#REF!</v>
      </c>
      <c r="K928" s="66" t="e">
        <f>IF(J928=H928,"OK","NOT OK")</f>
        <v>#REF!</v>
      </c>
    </row>
    <row r="929" spans="1:14" ht="12.75">
      <c r="A929" s="81"/>
      <c r="B929" s="71" t="s">
        <v>121</v>
      </c>
      <c r="C929" s="266" t="s">
        <v>106</v>
      </c>
      <c r="D929" s="198"/>
      <c r="E929" s="198"/>
      <c r="F929" s="1449" t="s">
        <v>1256</v>
      </c>
      <c r="G929" s="247"/>
      <c r="H929" s="248" t="e">
        <f>#REF!*H928</f>
        <v>#REF!</v>
      </c>
      <c r="J929" s="114"/>
    </row>
    <row r="930" spans="1:14" ht="12.75">
      <c r="A930" s="81"/>
      <c r="B930" s="71" t="s">
        <v>122</v>
      </c>
      <c r="C930" s="283" t="s">
        <v>104</v>
      </c>
      <c r="D930" s="198"/>
      <c r="E930" s="291"/>
      <c r="F930" s="237"/>
      <c r="G930" s="294"/>
      <c r="H930" s="290" t="e">
        <f>SUM(H928:H929)</f>
        <v>#REF!</v>
      </c>
      <c r="J930" s="114"/>
    </row>
    <row r="931" spans="1:14" ht="12.75">
      <c r="A931" s="81"/>
      <c r="B931" s="200"/>
      <c r="C931" s="295"/>
      <c r="D931" s="296"/>
      <c r="E931" s="296"/>
      <c r="F931" s="238"/>
      <c r="G931" s="297"/>
      <c r="H931" s="298"/>
      <c r="J931" s="82"/>
    </row>
    <row r="932" spans="1:14" ht="12.75">
      <c r="A932" s="81"/>
      <c r="B932" s="201" t="s">
        <v>279</v>
      </c>
      <c r="C932" s="295"/>
      <c r="D932" s="296"/>
      <c r="E932" s="296"/>
      <c r="F932" s="238"/>
      <c r="G932" s="297"/>
      <c r="H932" s="298"/>
      <c r="J932" s="82"/>
    </row>
    <row r="933" spans="1:14" ht="12.75">
      <c r="B933" s="184" t="s">
        <v>434</v>
      </c>
      <c r="C933" s="250"/>
      <c r="J933" s="194"/>
    </row>
    <row r="934" spans="1:14" s="65" customFormat="1" ht="27" customHeight="1">
      <c r="A934" s="93"/>
      <c r="B934" s="71" t="s">
        <v>45</v>
      </c>
      <c r="C934" s="167" t="s">
        <v>80</v>
      </c>
      <c r="D934" s="71" t="s">
        <v>81</v>
      </c>
      <c r="E934" s="71" t="s">
        <v>46</v>
      </c>
      <c r="F934" s="72" t="s">
        <v>47</v>
      </c>
      <c r="G934" s="551" t="s">
        <v>188</v>
      </c>
      <c r="H934" s="61" t="s">
        <v>82</v>
      </c>
      <c r="J934" s="160"/>
      <c r="K934" s="67"/>
    </row>
    <row r="935" spans="1:14" ht="12.75">
      <c r="B935" s="72" t="s">
        <v>4</v>
      </c>
      <c r="C935" s="246" t="s">
        <v>84</v>
      </c>
      <c r="D935" s="72" t="s">
        <v>44</v>
      </c>
      <c r="E935" s="72" t="s">
        <v>44</v>
      </c>
      <c r="F935" s="208" t="s">
        <v>44</v>
      </c>
      <c r="G935" s="247"/>
      <c r="H935" s="248" t="s">
        <v>44</v>
      </c>
    </row>
    <row r="936" spans="1:14" ht="12.75">
      <c r="B936" s="72" t="s">
        <v>44</v>
      </c>
      <c r="C936" s="246" t="s">
        <v>50</v>
      </c>
      <c r="D936" s="182" t="s">
        <v>231</v>
      </c>
      <c r="E936" s="72" t="s">
        <v>48</v>
      </c>
      <c r="F936" s="239">
        <v>0.35</v>
      </c>
      <c r="G936" s="247">
        <f>'UPAH PU'!$G$7</f>
        <v>0</v>
      </c>
      <c r="H936" s="248">
        <f>F936*G936</f>
        <v>0</v>
      </c>
    </row>
    <row r="937" spans="1:14" ht="12.75">
      <c r="B937" s="72"/>
      <c r="C937" s="246" t="s">
        <v>263</v>
      </c>
      <c r="D937" s="182" t="s">
        <v>232</v>
      </c>
      <c r="E937" s="72" t="s">
        <v>48</v>
      </c>
      <c r="F937" s="239">
        <v>0.35</v>
      </c>
      <c r="G937" s="247">
        <f>'UPAH PU'!$G$16</f>
        <v>0</v>
      </c>
      <c r="H937" s="254">
        <f>F937*G937</f>
        <v>0</v>
      </c>
    </row>
    <row r="938" spans="1:14" ht="12.75">
      <c r="B938" s="72"/>
      <c r="C938" s="246" t="s">
        <v>177</v>
      </c>
      <c r="D938" s="182" t="s">
        <v>233</v>
      </c>
      <c r="E938" s="72" t="s">
        <v>48</v>
      </c>
      <c r="F938" s="239">
        <v>3.5000000000000003E-2</v>
      </c>
      <c r="G938" s="247">
        <f>'UPAH PU'!$G$18</f>
        <v>0</v>
      </c>
      <c r="H938" s="254">
        <f>F938*G938</f>
        <v>0</v>
      </c>
    </row>
    <row r="939" spans="1:14" ht="12.75">
      <c r="B939" s="72" t="s">
        <v>44</v>
      </c>
      <c r="C939" s="246" t="s">
        <v>41</v>
      </c>
      <c r="D939" s="182" t="s">
        <v>234</v>
      </c>
      <c r="E939" s="72" t="s">
        <v>48</v>
      </c>
      <c r="F939" s="239">
        <v>1.17E-2</v>
      </c>
      <c r="G939" s="247">
        <f>'UPAH PU'!$G$20</f>
        <v>0</v>
      </c>
      <c r="H939" s="254">
        <f>F939*G939</f>
        <v>0</v>
      </c>
    </row>
    <row r="940" spans="1:14" ht="12.75">
      <c r="B940" s="72" t="s">
        <v>44</v>
      </c>
      <c r="C940" s="249" t="s">
        <v>44</v>
      </c>
      <c r="D940" s="72" t="s">
        <v>44</v>
      </c>
      <c r="E940" s="72" t="s">
        <v>44</v>
      </c>
      <c r="F940" s="554" t="s">
        <v>92</v>
      </c>
      <c r="G940" s="247"/>
      <c r="H940" s="254">
        <f>SUM(H936:H939)</f>
        <v>0</v>
      </c>
      <c r="K940" s="64" t="s">
        <v>483</v>
      </c>
    </row>
    <row r="941" spans="1:14" ht="12.75">
      <c r="B941" s="72" t="s">
        <v>5</v>
      </c>
      <c r="C941" s="246" t="s">
        <v>94</v>
      </c>
      <c r="D941" s="72"/>
      <c r="E941" s="72"/>
      <c r="F941" s="208" t="s">
        <v>44</v>
      </c>
      <c r="G941" s="247"/>
      <c r="H941" s="254" t="s">
        <v>44</v>
      </c>
      <c r="M941" s="64" t="s">
        <v>486</v>
      </c>
      <c r="N941" s="64" t="s">
        <v>487</v>
      </c>
    </row>
    <row r="942" spans="1:14" ht="12.75">
      <c r="B942" s="182"/>
      <c r="C942" s="246" t="s">
        <v>435</v>
      </c>
      <c r="D942" s="72"/>
      <c r="E942" s="72" t="s">
        <v>26</v>
      </c>
      <c r="F942" s="176">
        <v>4</v>
      </c>
      <c r="G942" s="247">
        <f>'JUSTIFIKASI BAHAN'!$E$141</f>
        <v>0</v>
      </c>
      <c r="H942" s="254">
        <f>G942*F942</f>
        <v>0</v>
      </c>
      <c r="K942" s="74" t="s">
        <v>484</v>
      </c>
      <c r="L942" s="74">
        <f>248.91+(12*14*0.7)</f>
        <v>366.51</v>
      </c>
      <c r="M942" s="73">
        <f>9*8</f>
        <v>72</v>
      </c>
      <c r="N942" s="542">
        <f>L942/M942*1.1</f>
        <v>5.5994583333333336</v>
      </c>
    </row>
    <row r="943" spans="1:14" ht="12.75">
      <c r="B943" s="182"/>
      <c r="C943" s="246" t="s">
        <v>488</v>
      </c>
      <c r="D943" s="72"/>
      <c r="E943" s="72" t="s">
        <v>39</v>
      </c>
      <c r="F943" s="176">
        <v>10.3</v>
      </c>
      <c r="G943" s="247">
        <f>'JUSTIFIKASI BAHAN'!$E$149</f>
        <v>0</v>
      </c>
      <c r="H943" s="254">
        <f>G943*F943</f>
        <v>0</v>
      </c>
      <c r="K943" s="74" t="s">
        <v>485</v>
      </c>
      <c r="L943" s="74">
        <f>(12*14*4)</f>
        <v>672</v>
      </c>
      <c r="M943" s="73">
        <f>9*8</f>
        <v>72</v>
      </c>
      <c r="N943" s="542">
        <f>L943/M943*1.1</f>
        <v>10.266666666666667</v>
      </c>
    </row>
    <row r="944" spans="1:14" ht="12.75">
      <c r="B944" s="182"/>
      <c r="C944" s="246" t="s">
        <v>482</v>
      </c>
      <c r="D944" s="72"/>
      <c r="E944" s="72" t="s">
        <v>208</v>
      </c>
      <c r="F944" s="176">
        <v>0.1</v>
      </c>
      <c r="G944" s="247">
        <f>SUM(H942:H943)</f>
        <v>0</v>
      </c>
      <c r="H944" s="254">
        <f>G944*F944</f>
        <v>0</v>
      </c>
      <c r="K944" s="73"/>
      <c r="L944" s="542"/>
    </row>
    <row r="945" spans="1:21" ht="12.75">
      <c r="B945" s="72" t="s">
        <v>44</v>
      </c>
      <c r="C945" s="249" t="s">
        <v>44</v>
      </c>
      <c r="D945" s="72"/>
      <c r="E945" s="72" t="s">
        <v>44</v>
      </c>
      <c r="F945" s="554" t="s">
        <v>198</v>
      </c>
      <c r="G945" s="247"/>
      <c r="H945" s="254">
        <f>SUM(H942:H944)</f>
        <v>0</v>
      </c>
    </row>
    <row r="946" spans="1:21" ht="12.75">
      <c r="B946" s="72" t="s">
        <v>113</v>
      </c>
      <c r="C946" s="246" t="s">
        <v>97</v>
      </c>
      <c r="D946" s="72"/>
      <c r="E946" s="72" t="s">
        <v>44</v>
      </c>
      <c r="F946" s="208" t="s">
        <v>44</v>
      </c>
      <c r="G946" s="247"/>
      <c r="H946" s="254" t="s">
        <v>44</v>
      </c>
    </row>
    <row r="947" spans="1:21" ht="12.75">
      <c r="B947" s="72" t="s">
        <v>44</v>
      </c>
      <c r="C947" s="249" t="s">
        <v>44</v>
      </c>
      <c r="D947" s="72"/>
      <c r="E947" s="72" t="s">
        <v>44</v>
      </c>
      <c r="F947" s="554" t="s">
        <v>98</v>
      </c>
      <c r="G947" s="247"/>
      <c r="H947" s="254" t="s">
        <v>44</v>
      </c>
    </row>
    <row r="948" spans="1:21" ht="12.75">
      <c r="B948" s="72" t="s">
        <v>119</v>
      </c>
      <c r="C948" s="246" t="s">
        <v>100</v>
      </c>
      <c r="D948" s="72"/>
      <c r="E948" s="72"/>
      <c r="F948" s="208"/>
      <c r="G948" s="247"/>
      <c r="H948" s="254">
        <f>H940+H945</f>
        <v>0</v>
      </c>
      <c r="J948" s="74" t="e">
        <f>#REF!+#REF!</f>
        <v>#REF!</v>
      </c>
      <c r="K948" s="66" t="e">
        <f>IF(J948=H948,"OK","NOT OK")</f>
        <v>#REF!</v>
      </c>
    </row>
    <row r="949" spans="1:21" ht="15">
      <c r="B949" s="72" t="s">
        <v>121</v>
      </c>
      <c r="C949" s="246" t="s">
        <v>102</v>
      </c>
      <c r="D949" s="182"/>
      <c r="E949" s="72"/>
      <c r="F949" s="1449" t="s">
        <v>1256</v>
      </c>
      <c r="G949" s="247"/>
      <c r="H949" s="248" t="e">
        <f>#REF!*H948</f>
        <v>#REF!</v>
      </c>
    </row>
    <row r="950" spans="1:21" ht="12.75">
      <c r="B950" s="72" t="s">
        <v>122</v>
      </c>
      <c r="C950" s="246" t="s">
        <v>104</v>
      </c>
      <c r="D950" s="72"/>
      <c r="E950" s="72"/>
      <c r="F950" s="208"/>
      <c r="G950" s="247"/>
      <c r="H950" s="254" t="e">
        <f>SUM(H948:H949)</f>
        <v>#REF!</v>
      </c>
    </row>
    <row r="951" spans="1:21" ht="12.75">
      <c r="B951" s="191"/>
    </row>
    <row r="952" spans="1:21" ht="12.75">
      <c r="A952" s="81"/>
      <c r="B952" s="201" t="s">
        <v>280</v>
      </c>
      <c r="C952" s="295"/>
      <c r="D952" s="296"/>
      <c r="E952" s="296"/>
      <c r="F952" s="238"/>
      <c r="G952" s="297"/>
      <c r="H952" s="298"/>
      <c r="J952" s="82"/>
    </row>
    <row r="953" spans="1:21" ht="13.5" customHeight="1">
      <c r="B953" s="63" t="s">
        <v>353</v>
      </c>
      <c r="C953" s="250"/>
    </row>
    <row r="954" spans="1:21" ht="12.75">
      <c r="B954" s="184" t="s">
        <v>1388</v>
      </c>
      <c r="C954" s="250"/>
      <c r="K954" s="66"/>
    </row>
    <row r="955" spans="1:21" s="65" customFormat="1" ht="27" customHeight="1">
      <c r="A955" s="93"/>
      <c r="B955" s="71" t="s">
        <v>45</v>
      </c>
      <c r="C955" s="167" t="s">
        <v>80</v>
      </c>
      <c r="D955" s="71" t="s">
        <v>81</v>
      </c>
      <c r="E955" s="71" t="s">
        <v>46</v>
      </c>
      <c r="F955" s="72" t="s">
        <v>47</v>
      </c>
      <c r="G955" s="551" t="s">
        <v>188</v>
      </c>
      <c r="H955" s="61" t="s">
        <v>82</v>
      </c>
      <c r="J955" s="160"/>
      <c r="K955" s="67"/>
    </row>
    <row r="956" spans="1:21" ht="12.75">
      <c r="B956" s="188" t="s">
        <v>83</v>
      </c>
      <c r="C956" s="246" t="s">
        <v>84</v>
      </c>
      <c r="D956" s="72" t="s">
        <v>44</v>
      </c>
      <c r="E956" s="72" t="s">
        <v>44</v>
      </c>
      <c r="F956" s="208" t="s">
        <v>44</v>
      </c>
      <c r="G956" s="247"/>
      <c r="H956" s="248" t="s">
        <v>44</v>
      </c>
      <c r="K956" s="66"/>
    </row>
    <row r="957" spans="1:21" ht="12.75">
      <c r="B957" s="189" t="s">
        <v>44</v>
      </c>
      <c r="C957" s="246" t="s">
        <v>51</v>
      </c>
      <c r="D957" s="182" t="s">
        <v>223</v>
      </c>
      <c r="E957" s="72" t="s">
        <v>206</v>
      </c>
      <c r="F957" s="210">
        <v>0.16669999999999999</v>
      </c>
      <c r="G957" s="247">
        <f>'UPAH PU'!$G$7</f>
        <v>0</v>
      </c>
      <c r="H957" s="254">
        <f>F957*G957</f>
        <v>0</v>
      </c>
      <c r="K957" s="66"/>
    </row>
    <row r="958" spans="1:21" ht="12.75">
      <c r="B958" s="189" t="s">
        <v>44</v>
      </c>
      <c r="C958" s="246" t="s">
        <v>266</v>
      </c>
      <c r="D958" s="182" t="s">
        <v>224</v>
      </c>
      <c r="E958" s="72" t="s">
        <v>206</v>
      </c>
      <c r="F958" s="210">
        <v>8.3299999999999999E-2</v>
      </c>
      <c r="G958" s="247">
        <f>'UPAH PU'!$G$8</f>
        <v>0</v>
      </c>
      <c r="H958" s="254">
        <f>F958*G958</f>
        <v>0</v>
      </c>
      <c r="K958" s="66"/>
    </row>
    <row r="959" spans="1:21" ht="12.75">
      <c r="B959" s="189" t="s">
        <v>44</v>
      </c>
      <c r="C959" s="246" t="s">
        <v>171</v>
      </c>
      <c r="D959" s="182" t="s">
        <v>224</v>
      </c>
      <c r="E959" s="72" t="s">
        <v>206</v>
      </c>
      <c r="F959" s="210">
        <v>8.3000000000000001E-3</v>
      </c>
      <c r="G959" s="247">
        <f>'UPAH PU'!$G$18</f>
        <v>0</v>
      </c>
      <c r="H959" s="254">
        <f>F959*G959</f>
        <v>0</v>
      </c>
      <c r="K959" s="66"/>
    </row>
    <row r="960" spans="1:21" s="65" customFormat="1" ht="12.75">
      <c r="A960" s="73"/>
      <c r="B960" s="189" t="s">
        <v>44</v>
      </c>
      <c r="C960" s="246" t="s">
        <v>52</v>
      </c>
      <c r="D960" s="182" t="s">
        <v>178</v>
      </c>
      <c r="E960" s="72" t="s">
        <v>206</v>
      </c>
      <c r="F960" s="210">
        <v>2.8E-3</v>
      </c>
      <c r="G960" s="247">
        <f>'UPAH PU'!$G$20</f>
        <v>0</v>
      </c>
      <c r="H960" s="254">
        <f>F960*G960</f>
        <v>0</v>
      </c>
      <c r="I960" s="64"/>
      <c r="J960" s="74"/>
      <c r="K960" s="66"/>
      <c r="L960" s="64"/>
      <c r="M960" s="64"/>
      <c r="N960" s="64"/>
      <c r="O960" s="64"/>
      <c r="P960" s="64"/>
      <c r="Q960" s="64"/>
      <c r="R960" s="64"/>
      <c r="S960" s="64"/>
      <c r="T960" s="64"/>
      <c r="U960" s="64"/>
    </row>
    <row r="961" spans="1:21" ht="12.75">
      <c r="B961" s="189" t="s">
        <v>44</v>
      </c>
      <c r="C961" s="249" t="s">
        <v>44</v>
      </c>
      <c r="D961" s="72" t="s">
        <v>44</v>
      </c>
      <c r="E961" s="72" t="s">
        <v>44</v>
      </c>
      <c r="F961" s="554" t="s">
        <v>92</v>
      </c>
      <c r="G961" s="247"/>
      <c r="H961" s="254">
        <f>SUM(H957:H960)</f>
        <v>0</v>
      </c>
      <c r="I961" s="65"/>
      <c r="K961" s="66"/>
      <c r="L961" s="65"/>
      <c r="M961" s="65"/>
      <c r="N961" s="65"/>
    </row>
    <row r="962" spans="1:21" ht="12.75">
      <c r="B962" s="188" t="s">
        <v>93</v>
      </c>
      <c r="C962" s="246" t="s">
        <v>94</v>
      </c>
      <c r="D962" s="72"/>
      <c r="E962" s="72" t="s">
        <v>44</v>
      </c>
      <c r="F962" s="208" t="s">
        <v>44</v>
      </c>
      <c r="G962" s="247"/>
      <c r="H962" s="254" t="s">
        <v>44</v>
      </c>
      <c r="K962" s="66"/>
    </row>
    <row r="963" spans="1:21" ht="12.75">
      <c r="B963" s="189" t="s">
        <v>44</v>
      </c>
      <c r="C963" s="246" t="s">
        <v>360</v>
      </c>
      <c r="D963" s="72" t="s">
        <v>44</v>
      </c>
      <c r="E963" s="72" t="s">
        <v>6</v>
      </c>
      <c r="F963" s="208">
        <v>8.75</v>
      </c>
      <c r="G963" s="247">
        <f>'JUSTIFIKASI BAHAN'!E12</f>
        <v>0</v>
      </c>
      <c r="H963" s="254">
        <f>F963*G963</f>
        <v>0</v>
      </c>
      <c r="K963" s="66"/>
      <c r="L963" s="66" t="s">
        <v>491</v>
      </c>
    </row>
    <row r="964" spans="1:21" ht="12.75">
      <c r="B964" s="189"/>
      <c r="C964" s="246" t="s">
        <v>1413</v>
      </c>
      <c r="D964" s="72"/>
      <c r="E964" s="72" t="s">
        <v>30</v>
      </c>
      <c r="F964" s="208">
        <v>6.875</v>
      </c>
      <c r="G964" s="247">
        <f>'JUSTIFIKASI BAHAN'!E186</f>
        <v>0</v>
      </c>
      <c r="H964" s="254">
        <f>F964*G964</f>
        <v>0</v>
      </c>
      <c r="K964" s="66"/>
      <c r="L964" s="66">
        <f>40/11*1.1</f>
        <v>4</v>
      </c>
    </row>
    <row r="965" spans="1:21" ht="12.75">
      <c r="B965" s="189" t="s">
        <v>44</v>
      </c>
      <c r="C965" s="249" t="s">
        <v>44</v>
      </c>
      <c r="D965" s="72"/>
      <c r="E965" s="72"/>
      <c r="F965" s="554" t="s">
        <v>95</v>
      </c>
      <c r="G965" s="247"/>
      <c r="H965" s="254">
        <f>SUM(H963:H964)</f>
        <v>0</v>
      </c>
      <c r="K965" s="66"/>
    </row>
    <row r="966" spans="1:21" ht="12.75">
      <c r="B966" s="188" t="s">
        <v>96</v>
      </c>
      <c r="C966" s="246" t="s">
        <v>97</v>
      </c>
      <c r="D966" s="72"/>
      <c r="E966" s="72" t="s">
        <v>44</v>
      </c>
      <c r="F966" s="208"/>
      <c r="G966" s="247"/>
      <c r="H966" s="254" t="s">
        <v>44</v>
      </c>
      <c r="K966" s="66"/>
    </row>
    <row r="967" spans="1:21" ht="12.75">
      <c r="B967" s="188"/>
      <c r="C967" s="246"/>
      <c r="D967" s="72"/>
      <c r="E967" s="72"/>
      <c r="F967" s="208"/>
      <c r="G967" s="247"/>
      <c r="H967" s="254"/>
      <c r="K967" s="66"/>
      <c r="O967" s="65"/>
      <c r="P967" s="65"/>
      <c r="Q967" s="65"/>
      <c r="R967" s="65"/>
      <c r="S967" s="65"/>
      <c r="T967" s="65"/>
      <c r="U967" s="65"/>
    </row>
    <row r="968" spans="1:21" ht="12.75">
      <c r="B968" s="189" t="s">
        <v>44</v>
      </c>
      <c r="C968" s="249" t="s">
        <v>44</v>
      </c>
      <c r="D968" s="72"/>
      <c r="E968" s="72" t="s">
        <v>44</v>
      </c>
      <c r="F968" s="554" t="s">
        <v>98</v>
      </c>
      <c r="G968" s="247"/>
      <c r="H968" s="254"/>
      <c r="K968" s="66"/>
    </row>
    <row r="969" spans="1:21" ht="12.75">
      <c r="B969" s="188" t="s">
        <v>99</v>
      </c>
      <c r="C969" s="246" t="s">
        <v>100</v>
      </c>
      <c r="D969" s="72"/>
      <c r="E969" s="72"/>
      <c r="F969" s="208"/>
      <c r="G969" s="247"/>
      <c r="H969" s="254">
        <f>H961+H965+H968</f>
        <v>0</v>
      </c>
      <c r="J969" s="74" t="e">
        <f>#REF!+#REF!</f>
        <v>#REF!</v>
      </c>
      <c r="K969" s="66" t="e">
        <f>IF(J969=H969,"OK","NOT OK")</f>
        <v>#REF!</v>
      </c>
    </row>
    <row r="970" spans="1:21" ht="15">
      <c r="B970" s="188" t="s">
        <v>101</v>
      </c>
      <c r="C970" s="246" t="s">
        <v>102</v>
      </c>
      <c r="D970" s="182"/>
      <c r="E970" s="72"/>
      <c r="F970" s="1449" t="s">
        <v>1256</v>
      </c>
      <c r="G970" s="247"/>
      <c r="H970" s="248" t="e">
        <f>#REF!*H969</f>
        <v>#REF!</v>
      </c>
    </row>
    <row r="971" spans="1:21" ht="12.75">
      <c r="B971" s="188" t="s">
        <v>103</v>
      </c>
      <c r="C971" s="246" t="s">
        <v>104</v>
      </c>
      <c r="D971" s="72"/>
      <c r="E971" s="72"/>
      <c r="F971" s="208"/>
      <c r="G971" s="247"/>
      <c r="H971" s="248" t="e">
        <f>SUM(H969:H970)</f>
        <v>#REF!</v>
      </c>
    </row>
    <row r="972" spans="1:21" ht="12.75"/>
    <row r="973" spans="1:21" ht="12.75">
      <c r="B973" s="191" t="s">
        <v>281</v>
      </c>
    </row>
    <row r="974" spans="1:21" ht="12.75">
      <c r="A974" s="104"/>
      <c r="B974" s="272" t="s">
        <v>399</v>
      </c>
      <c r="C974" s="299"/>
      <c r="D974" s="340"/>
      <c r="E974" s="300"/>
      <c r="F974" s="229"/>
      <c r="G974" s="301"/>
      <c r="H974" s="282"/>
      <c r="J974" s="89"/>
      <c r="K974" s="67"/>
    </row>
    <row r="975" spans="1:21" s="65" customFormat="1" ht="27" customHeight="1">
      <c r="A975" s="93"/>
      <c r="B975" s="71" t="s">
        <v>45</v>
      </c>
      <c r="C975" s="167" t="s">
        <v>80</v>
      </c>
      <c r="D975" s="71" t="s">
        <v>81</v>
      </c>
      <c r="E975" s="71" t="s">
        <v>46</v>
      </c>
      <c r="F975" s="72" t="s">
        <v>47</v>
      </c>
      <c r="G975" s="551" t="s">
        <v>188</v>
      </c>
      <c r="H975" s="61" t="s">
        <v>82</v>
      </c>
      <c r="J975" s="160"/>
      <c r="K975" s="67"/>
    </row>
    <row r="976" spans="1:21" ht="12.75">
      <c r="A976" s="55"/>
      <c r="B976" s="188" t="s">
        <v>83</v>
      </c>
      <c r="C976" s="246" t="s">
        <v>84</v>
      </c>
      <c r="D976" s="72" t="s">
        <v>44</v>
      </c>
      <c r="E976" s="72" t="s">
        <v>44</v>
      </c>
      <c r="F976" s="208" t="s">
        <v>44</v>
      </c>
      <c r="G976" s="247"/>
      <c r="H976" s="248" t="s">
        <v>44</v>
      </c>
      <c r="I976" s="91"/>
      <c r="K976" s="66"/>
      <c r="L976" s="91"/>
      <c r="M976" s="92"/>
    </row>
    <row r="977" spans="1:21" ht="12.75">
      <c r="A977" s="55"/>
      <c r="B977" s="189" t="s">
        <v>44</v>
      </c>
      <c r="C977" s="246" t="s">
        <v>85</v>
      </c>
      <c r="D977" s="182" t="s">
        <v>86</v>
      </c>
      <c r="E977" s="72" t="s">
        <v>206</v>
      </c>
      <c r="F977" s="222">
        <v>0.18179999999999999</v>
      </c>
      <c r="G977" s="247">
        <f>'UPAH PU'!$G$7</f>
        <v>0</v>
      </c>
      <c r="H977" s="248">
        <f>F977*G977</f>
        <v>0</v>
      </c>
      <c r="I977" s="91"/>
      <c r="K977" s="66"/>
      <c r="L977" s="91"/>
      <c r="M977" s="92"/>
    </row>
    <row r="978" spans="1:21" ht="12.75">
      <c r="A978" s="55"/>
      <c r="B978" s="189" t="s">
        <v>44</v>
      </c>
      <c r="C978" s="246" t="s">
        <v>266</v>
      </c>
      <c r="D978" s="182" t="s">
        <v>87</v>
      </c>
      <c r="E978" s="72" t="s">
        <v>206</v>
      </c>
      <c r="F978" s="222">
        <v>9.0899999999999995E-2</v>
      </c>
      <c r="G978" s="302">
        <f>'UPAH PU'!$G$8</f>
        <v>0</v>
      </c>
      <c r="H978" s="254">
        <f>F978*G978</f>
        <v>0</v>
      </c>
      <c r="I978" s="91"/>
      <c r="K978" s="66"/>
      <c r="L978" s="91"/>
      <c r="M978" s="94"/>
    </row>
    <row r="979" spans="1:21" ht="12.75">
      <c r="A979" s="55"/>
      <c r="B979" s="189" t="s">
        <v>44</v>
      </c>
      <c r="C979" s="246" t="s">
        <v>88</v>
      </c>
      <c r="D979" s="182" t="s">
        <v>89</v>
      </c>
      <c r="E979" s="72" t="s">
        <v>206</v>
      </c>
      <c r="F979" s="222">
        <v>9.1000000000000004E-3</v>
      </c>
      <c r="G979" s="302">
        <f>'UPAH PU'!$G$18</f>
        <v>0</v>
      </c>
      <c r="H979" s="254">
        <f>F979*G979</f>
        <v>0</v>
      </c>
      <c r="I979" s="91"/>
      <c r="K979" s="66"/>
      <c r="L979" s="91"/>
      <c r="M979" s="94"/>
    </row>
    <row r="980" spans="1:21" ht="12.75">
      <c r="A980" s="55"/>
      <c r="B980" s="189" t="s">
        <v>44</v>
      </c>
      <c r="C980" s="246" t="s">
        <v>90</v>
      </c>
      <c r="D980" s="182" t="s">
        <v>91</v>
      </c>
      <c r="E980" s="72" t="s">
        <v>206</v>
      </c>
      <c r="F980" s="222">
        <v>3.0000000000000001E-3</v>
      </c>
      <c r="G980" s="302">
        <f>'UPAH PU'!$G$20</f>
        <v>0</v>
      </c>
      <c r="H980" s="254">
        <f>F980*G980</f>
        <v>0</v>
      </c>
      <c r="K980" s="66"/>
    </row>
    <row r="981" spans="1:21" ht="12.75">
      <c r="A981" s="104"/>
      <c r="B981" s="189" t="s">
        <v>44</v>
      </c>
      <c r="C981" s="249" t="s">
        <v>44</v>
      </c>
      <c r="D981" s="72" t="s">
        <v>44</v>
      </c>
      <c r="E981" s="72" t="s">
        <v>44</v>
      </c>
      <c r="F981" s="554" t="s">
        <v>92</v>
      </c>
      <c r="G981" s="302"/>
      <c r="H981" s="254">
        <f>SUM(H977:H980)</f>
        <v>0</v>
      </c>
      <c r="I981" s="65"/>
      <c r="K981" s="66"/>
      <c r="L981" s="65"/>
      <c r="M981" s="65"/>
      <c r="N981" s="65"/>
    </row>
    <row r="982" spans="1:21" ht="12.75">
      <c r="A982" s="55"/>
      <c r="B982" s="188" t="s">
        <v>93</v>
      </c>
      <c r="C982" s="246" t="s">
        <v>94</v>
      </c>
      <c r="D982" s="72" t="s">
        <v>44</v>
      </c>
      <c r="E982" s="72" t="s">
        <v>44</v>
      </c>
      <c r="F982" s="208" t="s">
        <v>44</v>
      </c>
      <c r="G982" s="302"/>
      <c r="H982" s="254" t="s">
        <v>44</v>
      </c>
      <c r="K982" s="66"/>
    </row>
    <row r="983" spans="1:21" ht="12.75">
      <c r="A983" s="55"/>
      <c r="B983" s="189" t="s">
        <v>44</v>
      </c>
      <c r="C983" s="246" t="s">
        <v>172</v>
      </c>
      <c r="D983" s="72" t="s">
        <v>44</v>
      </c>
      <c r="E983" s="72" t="s">
        <v>27</v>
      </c>
      <c r="F983" s="208">
        <v>14</v>
      </c>
      <c r="G983" s="302">
        <f>'JUSTIFIKASI BAHAN'!$E$11</f>
        <v>0</v>
      </c>
      <c r="H983" s="254">
        <f>F983*G983</f>
        <v>0</v>
      </c>
      <c r="K983" s="66"/>
    </row>
    <row r="984" spans="1:21" ht="12.75">
      <c r="A984" s="55"/>
      <c r="B984" s="189" t="s">
        <v>44</v>
      </c>
      <c r="C984" s="246" t="s">
        <v>437</v>
      </c>
      <c r="D984" s="72" t="s">
        <v>44</v>
      </c>
      <c r="E984" s="72" t="s">
        <v>28</v>
      </c>
      <c r="F984" s="216">
        <v>30.95</v>
      </c>
      <c r="G984" s="302">
        <f>'JUSTIFIKASI BAHAN'!$E$21</f>
        <v>0</v>
      </c>
      <c r="H984" s="254">
        <f>F984*G984</f>
        <v>0</v>
      </c>
      <c r="K984" s="66"/>
    </row>
    <row r="985" spans="1:21" s="65" customFormat="1" ht="12.75">
      <c r="A985" s="55"/>
      <c r="B985" s="189" t="s">
        <v>44</v>
      </c>
      <c r="C985" s="246" t="s">
        <v>359</v>
      </c>
      <c r="D985" s="72" t="s">
        <v>44</v>
      </c>
      <c r="E985" s="72" t="s">
        <v>27</v>
      </c>
      <c r="F985" s="208">
        <v>9.0999999999999998E-2</v>
      </c>
      <c r="G985" s="302">
        <f>'JUSTIFIKASI BAHAN'!$E$17</f>
        <v>0</v>
      </c>
      <c r="H985" s="254">
        <f>F985*G985</f>
        <v>0</v>
      </c>
      <c r="I985" s="64"/>
      <c r="K985" s="74" t="s">
        <v>498</v>
      </c>
      <c r="L985" s="66" t="s">
        <v>499</v>
      </c>
      <c r="M985" s="64"/>
      <c r="N985" s="64"/>
      <c r="O985" s="64"/>
      <c r="P985" s="64"/>
      <c r="Q985" s="64"/>
      <c r="R985" s="64"/>
      <c r="S985" s="64"/>
      <c r="T985" s="64"/>
      <c r="U985" s="64"/>
    </row>
    <row r="986" spans="1:21" ht="12.75">
      <c r="A986" s="104"/>
      <c r="B986" s="189" t="s">
        <v>44</v>
      </c>
      <c r="C986" s="249" t="s">
        <v>44</v>
      </c>
      <c r="D986" s="72" t="s">
        <v>44</v>
      </c>
      <c r="E986" s="72" t="s">
        <v>44</v>
      </c>
      <c r="F986" s="554" t="s">
        <v>95</v>
      </c>
      <c r="G986" s="302"/>
      <c r="H986" s="254">
        <f>SUM(H983:H985)</f>
        <v>0</v>
      </c>
      <c r="K986" s="66"/>
    </row>
    <row r="987" spans="1:21" ht="12.75">
      <c r="A987" s="55"/>
      <c r="B987" s="188" t="s">
        <v>96</v>
      </c>
      <c r="C987" s="246" t="s">
        <v>97</v>
      </c>
      <c r="D987" s="72" t="s">
        <v>44</v>
      </c>
      <c r="E987" s="72" t="s">
        <v>44</v>
      </c>
      <c r="F987" s="208" t="s">
        <v>44</v>
      </c>
      <c r="G987" s="302"/>
      <c r="H987" s="254" t="s">
        <v>44</v>
      </c>
      <c r="K987" s="66"/>
    </row>
    <row r="988" spans="1:21" ht="12.75">
      <c r="A988" s="55"/>
      <c r="B988" s="188" t="s">
        <v>44</v>
      </c>
      <c r="C988" s="246" t="s">
        <v>44</v>
      </c>
      <c r="D988" s="72" t="s">
        <v>44</v>
      </c>
      <c r="E988" s="72" t="s">
        <v>44</v>
      </c>
      <c r="F988" s="208" t="s">
        <v>44</v>
      </c>
      <c r="G988" s="302"/>
      <c r="H988" s="254" t="s">
        <v>44</v>
      </c>
      <c r="K988" s="66"/>
    </row>
    <row r="989" spans="1:21" ht="12.75">
      <c r="A989" s="104"/>
      <c r="B989" s="189" t="s">
        <v>44</v>
      </c>
      <c r="C989" s="249" t="s">
        <v>44</v>
      </c>
      <c r="D989" s="72" t="s">
        <v>44</v>
      </c>
      <c r="E989" s="72" t="s">
        <v>44</v>
      </c>
      <c r="F989" s="554" t="s">
        <v>98</v>
      </c>
      <c r="G989" s="302"/>
      <c r="H989" s="254" t="s">
        <v>44</v>
      </c>
      <c r="K989" s="66"/>
    </row>
    <row r="990" spans="1:21" ht="12.75">
      <c r="A990" s="55"/>
      <c r="B990" s="188" t="s">
        <v>44</v>
      </c>
      <c r="C990" s="246" t="s">
        <v>44</v>
      </c>
      <c r="D990" s="72" t="s">
        <v>44</v>
      </c>
      <c r="E990" s="72" t="s">
        <v>44</v>
      </c>
      <c r="F990" s="208" t="s">
        <v>44</v>
      </c>
      <c r="G990" s="302"/>
      <c r="H990" s="254" t="s">
        <v>44</v>
      </c>
      <c r="K990" s="66"/>
    </row>
    <row r="991" spans="1:21" ht="12.75">
      <c r="A991" s="55"/>
      <c r="B991" s="188" t="s">
        <v>99</v>
      </c>
      <c r="C991" s="246" t="s">
        <v>100</v>
      </c>
      <c r="D991" s="182"/>
      <c r="E991" s="72"/>
      <c r="F991" s="213"/>
      <c r="G991" s="302"/>
      <c r="H991" s="254">
        <f>H986+H981</f>
        <v>0</v>
      </c>
      <c r="J991" s="74" t="e">
        <f>#REF!+#REF!</f>
        <v>#REF!</v>
      </c>
      <c r="K991" s="66" t="e">
        <f>IF(J991=H991,"OK","NOT OK")</f>
        <v>#REF!</v>
      </c>
    </row>
    <row r="992" spans="1:21" ht="12.75">
      <c r="A992" s="55"/>
      <c r="B992" s="188" t="s">
        <v>101</v>
      </c>
      <c r="C992" s="246" t="s">
        <v>107</v>
      </c>
      <c r="D992" s="72"/>
      <c r="E992" s="72"/>
      <c r="F992" s="1449" t="s">
        <v>1256</v>
      </c>
      <c r="G992" s="247"/>
      <c r="H992" s="248" t="e">
        <f>#REF!*H991</f>
        <v>#REF!</v>
      </c>
      <c r="K992" s="66"/>
    </row>
    <row r="993" spans="1:21" ht="12.75">
      <c r="A993" s="55"/>
      <c r="B993" s="71" t="s">
        <v>204</v>
      </c>
      <c r="C993" s="167" t="s">
        <v>249</v>
      </c>
      <c r="D993" s="71"/>
      <c r="E993" s="71"/>
      <c r="F993" s="175"/>
      <c r="G993" s="302"/>
      <c r="H993" s="163" t="e">
        <f>SUM(H991:H992)</f>
        <v>#REF!</v>
      </c>
      <c r="J993" s="160"/>
      <c r="K993" s="66"/>
    </row>
    <row r="994" spans="1:21" ht="12.75">
      <c r="B994" s="184"/>
      <c r="C994" s="250"/>
      <c r="K994" s="66"/>
    </row>
    <row r="995" spans="1:21" ht="12.75">
      <c r="B995" s="191" t="s">
        <v>282</v>
      </c>
      <c r="C995" s="303"/>
      <c r="D995" s="304"/>
      <c r="E995" s="304"/>
      <c r="F995" s="240"/>
    </row>
    <row r="996" spans="1:21" ht="12.75">
      <c r="B996" s="184" t="s">
        <v>455</v>
      </c>
      <c r="C996" s="250"/>
      <c r="J996" s="89"/>
      <c r="K996" s="66"/>
    </row>
    <row r="997" spans="1:21" s="65" customFormat="1" ht="27" customHeight="1">
      <c r="A997" s="93"/>
      <c r="B997" s="71" t="s">
        <v>45</v>
      </c>
      <c r="C997" s="167" t="s">
        <v>80</v>
      </c>
      <c r="D997" s="71" t="s">
        <v>81</v>
      </c>
      <c r="E997" s="71" t="s">
        <v>46</v>
      </c>
      <c r="F997" s="72" t="s">
        <v>47</v>
      </c>
      <c r="G997" s="551" t="s">
        <v>188</v>
      </c>
      <c r="H997" s="61" t="s">
        <v>82</v>
      </c>
      <c r="J997" s="160"/>
      <c r="K997" s="67"/>
    </row>
    <row r="998" spans="1:21" ht="12.75">
      <c r="B998" s="182" t="s">
        <v>83</v>
      </c>
      <c r="C998" s="246" t="s">
        <v>84</v>
      </c>
      <c r="D998" s="72" t="s">
        <v>44</v>
      </c>
      <c r="E998" s="72" t="s">
        <v>44</v>
      </c>
      <c r="F998" s="208" t="s">
        <v>44</v>
      </c>
      <c r="G998" s="247"/>
      <c r="H998" s="248" t="s">
        <v>44</v>
      </c>
      <c r="K998" s="66"/>
    </row>
    <row r="999" spans="1:21" ht="12.75">
      <c r="B999" s="72" t="s">
        <v>44</v>
      </c>
      <c r="C999" s="246" t="s">
        <v>50</v>
      </c>
      <c r="D999" s="182" t="s">
        <v>86</v>
      </c>
      <c r="E999" s="72" t="s">
        <v>48</v>
      </c>
      <c r="F999" s="239">
        <v>0.2</v>
      </c>
      <c r="G999" s="247">
        <f>'UPAH PU'!$G$7</f>
        <v>0</v>
      </c>
      <c r="H999" s="248">
        <f>F999*G999</f>
        <v>0</v>
      </c>
      <c r="K999" s="66"/>
    </row>
    <row r="1000" spans="1:21" ht="12.75">
      <c r="B1000" s="72"/>
      <c r="C1000" s="246" t="s">
        <v>268</v>
      </c>
      <c r="D1000" s="182" t="s">
        <v>87</v>
      </c>
      <c r="E1000" s="72" t="s">
        <v>48</v>
      </c>
      <c r="F1000" s="239">
        <v>0.1</v>
      </c>
      <c r="G1000" s="247">
        <f>'UPAH PU'!$G$8</f>
        <v>0</v>
      </c>
      <c r="H1000" s="248">
        <f>F1000*G1000</f>
        <v>0</v>
      </c>
      <c r="K1000" s="66"/>
    </row>
    <row r="1001" spans="1:21" ht="12.75">
      <c r="B1001" s="72"/>
      <c r="C1001" s="246" t="s">
        <v>225</v>
      </c>
      <c r="D1001" s="182" t="s">
        <v>89</v>
      </c>
      <c r="E1001" s="72" t="s">
        <v>48</v>
      </c>
      <c r="F1001" s="239">
        <v>0.01</v>
      </c>
      <c r="G1001" s="247">
        <f>'UPAH PU'!$G$18</f>
        <v>0</v>
      </c>
      <c r="H1001" s="248">
        <f>F1001*G1001</f>
        <v>0</v>
      </c>
      <c r="K1001" s="66"/>
    </row>
    <row r="1002" spans="1:21" ht="12.75">
      <c r="B1002" s="72" t="s">
        <v>44</v>
      </c>
      <c r="C1002" s="246" t="s">
        <v>41</v>
      </c>
      <c r="D1002" s="182" t="s">
        <v>91</v>
      </c>
      <c r="E1002" s="72" t="s">
        <v>48</v>
      </c>
      <c r="F1002" s="239">
        <v>3.3E-3</v>
      </c>
      <c r="G1002" s="247">
        <f>'UPAH PU'!$G$20</f>
        <v>0</v>
      </c>
      <c r="H1002" s="248">
        <f>F1002*G1002</f>
        <v>0</v>
      </c>
      <c r="I1002" s="65"/>
      <c r="K1002" s="66"/>
      <c r="L1002" s="65"/>
      <c r="M1002" s="65"/>
      <c r="N1002" s="65"/>
    </row>
    <row r="1003" spans="1:21" ht="12.75">
      <c r="B1003" s="72" t="s">
        <v>44</v>
      </c>
      <c r="C1003" s="249" t="s">
        <v>44</v>
      </c>
      <c r="D1003" s="72" t="s">
        <v>44</v>
      </c>
      <c r="E1003" s="72" t="s">
        <v>44</v>
      </c>
      <c r="F1003" s="554" t="s">
        <v>92</v>
      </c>
      <c r="G1003" s="247"/>
      <c r="H1003" s="248">
        <f>SUM(H999:H1002)</f>
        <v>0</v>
      </c>
      <c r="K1003" s="66"/>
    </row>
    <row r="1004" spans="1:21" s="65" customFormat="1" ht="12.75">
      <c r="A1004" s="73"/>
      <c r="B1004" s="182" t="s">
        <v>93</v>
      </c>
      <c r="C1004" s="246" t="s">
        <v>94</v>
      </c>
      <c r="D1004" s="72"/>
      <c r="E1004" s="72" t="s">
        <v>44</v>
      </c>
      <c r="F1004" s="208" t="s">
        <v>44</v>
      </c>
      <c r="G1004" s="247"/>
      <c r="H1004" s="248" t="s">
        <v>44</v>
      </c>
      <c r="I1004" s="64"/>
      <c r="J1004" s="74"/>
      <c r="K1004" s="66"/>
      <c r="L1004" s="64"/>
      <c r="M1004" s="64"/>
      <c r="N1004" s="64"/>
      <c r="O1004" s="64"/>
      <c r="P1004" s="64"/>
      <c r="Q1004" s="64"/>
      <c r="R1004" s="64"/>
      <c r="S1004" s="64"/>
      <c r="T1004" s="64"/>
      <c r="U1004" s="64"/>
    </row>
    <row r="1005" spans="1:21" ht="12.75">
      <c r="B1005" s="182"/>
      <c r="C1005" s="246" t="s">
        <v>437</v>
      </c>
      <c r="D1005" s="72"/>
      <c r="E1005" s="72" t="s">
        <v>30</v>
      </c>
      <c r="F1005" s="208">
        <v>10.224</v>
      </c>
      <c r="G1005" s="247">
        <f>'JUSTIFIKASI BAHAN'!$E$21</f>
        <v>0</v>
      </c>
      <c r="H1005" s="248">
        <f>G1005*F1005</f>
        <v>0</v>
      </c>
      <c r="K1005" s="66"/>
    </row>
    <row r="1006" spans="1:21" ht="12.75">
      <c r="B1006" s="182"/>
      <c r="C1006" s="246" t="s">
        <v>53</v>
      </c>
      <c r="D1006" s="72"/>
      <c r="E1006" s="72" t="s">
        <v>37</v>
      </c>
      <c r="F1006" s="208">
        <v>0.02</v>
      </c>
      <c r="G1006" s="247">
        <f>'JUSTIFIKASI BAHAN'!$E$17</f>
        <v>0</v>
      </c>
      <c r="H1006" s="248">
        <f>G1006*F1006</f>
        <v>0</v>
      </c>
      <c r="K1006" s="66"/>
    </row>
    <row r="1007" spans="1:21" ht="12.75">
      <c r="B1007" s="72" t="s">
        <v>44</v>
      </c>
      <c r="C1007" s="249" t="s">
        <v>44</v>
      </c>
      <c r="D1007" s="72"/>
      <c r="E1007" s="72" t="s">
        <v>44</v>
      </c>
      <c r="F1007" s="554" t="s">
        <v>95</v>
      </c>
      <c r="G1007" s="247"/>
      <c r="H1007" s="248">
        <f>SUM(H1005:H1006)</f>
        <v>0</v>
      </c>
      <c r="K1007" s="66"/>
    </row>
    <row r="1008" spans="1:21" ht="12.75">
      <c r="B1008" s="182" t="s">
        <v>96</v>
      </c>
      <c r="C1008" s="246" t="s">
        <v>97</v>
      </c>
      <c r="D1008" s="72"/>
      <c r="E1008" s="72" t="s">
        <v>44</v>
      </c>
      <c r="F1008" s="208" t="s">
        <v>44</v>
      </c>
      <c r="G1008" s="247"/>
      <c r="H1008" s="248" t="s">
        <v>44</v>
      </c>
      <c r="K1008" s="66"/>
    </row>
    <row r="1009" spans="1:21" ht="12.75">
      <c r="B1009" s="72" t="s">
        <v>44</v>
      </c>
      <c r="C1009" s="249" t="s">
        <v>44</v>
      </c>
      <c r="D1009" s="72"/>
      <c r="E1009" s="72" t="s">
        <v>44</v>
      </c>
      <c r="F1009" s="554" t="s">
        <v>98</v>
      </c>
      <c r="G1009" s="247"/>
      <c r="H1009" s="248" t="s">
        <v>44</v>
      </c>
      <c r="K1009" s="66"/>
    </row>
    <row r="1010" spans="1:21" ht="12.75">
      <c r="B1010" s="182" t="s">
        <v>99</v>
      </c>
      <c r="C1010" s="246" t="s">
        <v>100</v>
      </c>
      <c r="D1010" s="72"/>
      <c r="E1010" s="72"/>
      <c r="F1010" s="208"/>
      <c r="G1010" s="247"/>
      <c r="H1010" s="248">
        <f>H1003+H1007</f>
        <v>0</v>
      </c>
      <c r="J1010" s="74" t="e">
        <f>#REF!+#REF!</f>
        <v>#REF!</v>
      </c>
      <c r="K1010" s="66" t="e">
        <f>IF(J1010=H1010,"OK","NOT OK")</f>
        <v>#REF!</v>
      </c>
    </row>
    <row r="1011" spans="1:21" ht="15">
      <c r="B1011" s="182" t="s">
        <v>101</v>
      </c>
      <c r="C1011" s="246" t="s">
        <v>102</v>
      </c>
      <c r="D1011" s="182"/>
      <c r="E1011" s="72"/>
      <c r="F1011" s="1449" t="s">
        <v>1256</v>
      </c>
      <c r="G1011" s="247"/>
      <c r="H1011" s="248" t="e">
        <f>#REF!*H1010</f>
        <v>#REF!</v>
      </c>
      <c r="K1011" s="66"/>
      <c r="O1011" s="65"/>
      <c r="P1011" s="65"/>
      <c r="Q1011" s="65"/>
      <c r="R1011" s="65"/>
      <c r="S1011" s="65"/>
      <c r="T1011" s="65"/>
      <c r="U1011" s="65"/>
    </row>
    <row r="1012" spans="1:21" ht="12.75">
      <c r="B1012" s="182" t="s">
        <v>103</v>
      </c>
      <c r="C1012" s="246" t="s">
        <v>104</v>
      </c>
      <c r="D1012" s="72"/>
      <c r="E1012" s="72"/>
      <c r="F1012" s="208"/>
      <c r="G1012" s="247"/>
      <c r="H1012" s="248" t="e">
        <f>SUM(H1010:H1011)</f>
        <v>#REF!</v>
      </c>
      <c r="K1012" s="66"/>
    </row>
    <row r="1013" spans="1:21" ht="12.75">
      <c r="B1013" s="251"/>
    </row>
    <row r="1014" spans="1:21" ht="12.75">
      <c r="B1014" s="184" t="s">
        <v>454</v>
      </c>
      <c r="C1014" s="250"/>
      <c r="J1014" s="89"/>
    </row>
    <row r="1015" spans="1:21" s="65" customFormat="1" ht="27" customHeight="1">
      <c r="A1015" s="93"/>
      <c r="B1015" s="71" t="s">
        <v>45</v>
      </c>
      <c r="C1015" s="167" t="s">
        <v>80</v>
      </c>
      <c r="D1015" s="71" t="s">
        <v>81</v>
      </c>
      <c r="E1015" s="71" t="s">
        <v>46</v>
      </c>
      <c r="F1015" s="72" t="s">
        <v>47</v>
      </c>
      <c r="G1015" s="551" t="s">
        <v>188</v>
      </c>
      <c r="H1015" s="61" t="s">
        <v>82</v>
      </c>
      <c r="J1015" s="160"/>
      <c r="K1015" s="67"/>
    </row>
    <row r="1016" spans="1:21" ht="12.75">
      <c r="B1016" s="188" t="s">
        <v>83</v>
      </c>
      <c r="C1016" s="246" t="s">
        <v>84</v>
      </c>
      <c r="D1016" s="72" t="s">
        <v>44</v>
      </c>
      <c r="E1016" s="72" t="s">
        <v>44</v>
      </c>
      <c r="F1016" s="208" t="s">
        <v>44</v>
      </c>
      <c r="G1016" s="247"/>
      <c r="H1016" s="248" t="s">
        <v>44</v>
      </c>
    </row>
    <row r="1017" spans="1:21" ht="12.75">
      <c r="B1017" s="189" t="s">
        <v>44</v>
      </c>
      <c r="C1017" s="246" t="s">
        <v>50</v>
      </c>
      <c r="D1017" s="182" t="s">
        <v>86</v>
      </c>
      <c r="E1017" s="72" t="s">
        <v>48</v>
      </c>
      <c r="F1017" s="210">
        <v>0.2</v>
      </c>
      <c r="G1017" s="247">
        <f>'UPAH PU'!$G$7</f>
        <v>0</v>
      </c>
      <c r="H1017" s="248">
        <f>F1017*G1017</f>
        <v>0</v>
      </c>
    </row>
    <row r="1018" spans="1:21" ht="12.75">
      <c r="B1018" s="189"/>
      <c r="C1018" s="246" t="s">
        <v>268</v>
      </c>
      <c r="D1018" s="182" t="s">
        <v>87</v>
      </c>
      <c r="E1018" s="72" t="s">
        <v>48</v>
      </c>
      <c r="F1018" s="210">
        <v>0.1</v>
      </c>
      <c r="G1018" s="247">
        <f>'UPAH PU'!$G$8</f>
        <v>0</v>
      </c>
      <c r="H1018" s="248">
        <f>F1018*G1018</f>
        <v>0</v>
      </c>
    </row>
    <row r="1019" spans="1:21" ht="12.75">
      <c r="B1019" s="189"/>
      <c r="C1019" s="246" t="s">
        <v>225</v>
      </c>
      <c r="D1019" s="182" t="s">
        <v>89</v>
      </c>
      <c r="E1019" s="72" t="s">
        <v>48</v>
      </c>
      <c r="F1019" s="210">
        <v>0.01</v>
      </c>
      <c r="G1019" s="247">
        <f>'UPAH PU'!$G$18</f>
        <v>0</v>
      </c>
      <c r="H1019" s="248">
        <f>F1019*G1019</f>
        <v>0</v>
      </c>
    </row>
    <row r="1020" spans="1:21" ht="12.75">
      <c r="B1020" s="189" t="s">
        <v>44</v>
      </c>
      <c r="C1020" s="246" t="s">
        <v>41</v>
      </c>
      <c r="D1020" s="182" t="s">
        <v>91</v>
      </c>
      <c r="E1020" s="72" t="s">
        <v>48</v>
      </c>
      <c r="F1020" s="210">
        <v>3.3E-3</v>
      </c>
      <c r="G1020" s="247">
        <f>'UPAH PU'!$G$20</f>
        <v>0</v>
      </c>
      <c r="H1020" s="248">
        <f>F1020*G1020</f>
        <v>0</v>
      </c>
    </row>
    <row r="1021" spans="1:21" ht="12.75">
      <c r="B1021" s="189" t="s">
        <v>44</v>
      </c>
      <c r="C1021" s="249" t="s">
        <v>44</v>
      </c>
      <c r="D1021" s="72" t="s">
        <v>44</v>
      </c>
      <c r="E1021" s="72" t="s">
        <v>44</v>
      </c>
      <c r="F1021" s="554" t="s">
        <v>92</v>
      </c>
      <c r="G1021" s="247"/>
      <c r="H1021" s="248">
        <f>SUM(H1017:H1020)</f>
        <v>0</v>
      </c>
    </row>
    <row r="1022" spans="1:21" ht="12.75">
      <c r="B1022" s="188" t="s">
        <v>93</v>
      </c>
      <c r="C1022" s="246" t="s">
        <v>94</v>
      </c>
      <c r="D1022" s="72"/>
      <c r="E1022" s="72" t="s">
        <v>44</v>
      </c>
      <c r="F1022" s="208" t="s">
        <v>44</v>
      </c>
      <c r="G1022" s="247"/>
      <c r="H1022" s="248" t="s">
        <v>44</v>
      </c>
    </row>
    <row r="1023" spans="1:21" ht="12.75">
      <c r="B1023" s="188"/>
      <c r="C1023" s="246" t="s">
        <v>437</v>
      </c>
      <c r="D1023" s="72"/>
      <c r="E1023" s="72" t="s">
        <v>30</v>
      </c>
      <c r="F1023" s="208">
        <v>5.1840000000000002</v>
      </c>
      <c r="G1023" s="247">
        <f>'JUSTIFIKASI BAHAN'!$E$21</f>
        <v>0</v>
      </c>
      <c r="H1023" s="248">
        <f>G1023*F1023</f>
        <v>0</v>
      </c>
    </row>
    <row r="1024" spans="1:21" ht="12.75">
      <c r="B1024" s="188"/>
      <c r="C1024" s="246" t="s">
        <v>53</v>
      </c>
      <c r="D1024" s="72"/>
      <c r="E1024" s="72" t="s">
        <v>37</v>
      </c>
      <c r="F1024" s="208">
        <v>2.5999999999999999E-2</v>
      </c>
      <c r="G1024" s="247">
        <f>'JUSTIFIKASI BAHAN'!$E$17</f>
        <v>0</v>
      </c>
      <c r="H1024" s="248">
        <f>G1024*F1024</f>
        <v>0</v>
      </c>
    </row>
    <row r="1025" spans="1:21" ht="12.75">
      <c r="B1025" s="189" t="s">
        <v>44</v>
      </c>
      <c r="C1025" s="249" t="s">
        <v>44</v>
      </c>
      <c r="D1025" s="72"/>
      <c r="E1025" s="72" t="s">
        <v>44</v>
      </c>
      <c r="F1025" s="554" t="s">
        <v>95</v>
      </c>
      <c r="G1025" s="247"/>
      <c r="H1025" s="248">
        <f>SUM(H1023:H1024)</f>
        <v>0</v>
      </c>
    </row>
    <row r="1026" spans="1:21" ht="12.75">
      <c r="B1026" s="188" t="s">
        <v>96</v>
      </c>
      <c r="C1026" s="246" t="s">
        <v>97</v>
      </c>
      <c r="D1026" s="72"/>
      <c r="E1026" s="72" t="s">
        <v>44</v>
      </c>
      <c r="F1026" s="208" t="s">
        <v>44</v>
      </c>
      <c r="G1026" s="247"/>
      <c r="H1026" s="248" t="s">
        <v>44</v>
      </c>
      <c r="K1026" s="66"/>
    </row>
    <row r="1027" spans="1:21" ht="12.75">
      <c r="B1027" s="189" t="s">
        <v>44</v>
      </c>
      <c r="C1027" s="249" t="s">
        <v>44</v>
      </c>
      <c r="D1027" s="72"/>
      <c r="E1027" s="72" t="s">
        <v>44</v>
      </c>
      <c r="F1027" s="554" t="s">
        <v>98</v>
      </c>
      <c r="G1027" s="247"/>
      <c r="H1027" s="248" t="s">
        <v>44</v>
      </c>
      <c r="K1027" s="66"/>
      <c r="O1027" s="65"/>
      <c r="P1027" s="65"/>
      <c r="Q1027" s="65"/>
      <c r="R1027" s="65"/>
      <c r="S1027" s="65"/>
      <c r="T1027" s="65"/>
      <c r="U1027" s="65"/>
    </row>
    <row r="1028" spans="1:21" ht="12.75">
      <c r="B1028" s="188" t="s">
        <v>99</v>
      </c>
      <c r="C1028" s="246" t="s">
        <v>100</v>
      </c>
      <c r="D1028" s="72"/>
      <c r="E1028" s="72"/>
      <c r="F1028" s="208"/>
      <c r="G1028" s="247"/>
      <c r="H1028" s="248">
        <f>H1021+H1025</f>
        <v>0</v>
      </c>
      <c r="J1028" s="74" t="e">
        <f>#REF!+#REF!</f>
        <v>#REF!</v>
      </c>
      <c r="K1028" s="66" t="e">
        <f>IF(J1028=H1028,"OK","NOT OK")</f>
        <v>#REF!</v>
      </c>
    </row>
    <row r="1029" spans="1:21" ht="15">
      <c r="B1029" s="188" t="s">
        <v>101</v>
      </c>
      <c r="C1029" s="246" t="s">
        <v>102</v>
      </c>
      <c r="D1029" s="182"/>
      <c r="E1029" s="72"/>
      <c r="F1029" s="1449" t="s">
        <v>1256</v>
      </c>
      <c r="G1029" s="247"/>
      <c r="H1029" s="248" t="e">
        <f>#REF!*H1028</f>
        <v>#REF!</v>
      </c>
    </row>
    <row r="1030" spans="1:21" ht="12.75">
      <c r="B1030" s="188" t="s">
        <v>103</v>
      </c>
      <c r="C1030" s="246" t="s">
        <v>104</v>
      </c>
      <c r="D1030" s="72"/>
      <c r="E1030" s="72"/>
      <c r="F1030" s="208"/>
      <c r="G1030" s="247"/>
      <c r="H1030" s="248" t="e">
        <f>SUM(H1028:H1029)</f>
        <v>#REF!</v>
      </c>
    </row>
    <row r="1031" spans="1:21" ht="12.75">
      <c r="K1031" s="67"/>
    </row>
    <row r="1032" spans="1:21" ht="12.75">
      <c r="B1032" s="184" t="s">
        <v>400</v>
      </c>
      <c r="C1032" s="250"/>
    </row>
    <row r="1033" spans="1:21" s="65" customFormat="1" ht="27" customHeight="1">
      <c r="A1033" s="93"/>
      <c r="B1033" s="71" t="s">
        <v>45</v>
      </c>
      <c r="C1033" s="167" t="s">
        <v>80</v>
      </c>
      <c r="D1033" s="71" t="s">
        <v>81</v>
      </c>
      <c r="E1033" s="71" t="s">
        <v>46</v>
      </c>
      <c r="F1033" s="72" t="s">
        <v>47</v>
      </c>
      <c r="G1033" s="551" t="s">
        <v>188</v>
      </c>
      <c r="H1033" s="61" t="s">
        <v>82</v>
      </c>
      <c r="J1033" s="160"/>
      <c r="K1033" s="67"/>
    </row>
    <row r="1034" spans="1:21" ht="12.75">
      <c r="A1034" s="55"/>
      <c r="B1034" s="188" t="s">
        <v>83</v>
      </c>
      <c r="C1034" s="246" t="s">
        <v>84</v>
      </c>
      <c r="D1034" s="72" t="s">
        <v>44</v>
      </c>
      <c r="E1034" s="72" t="s">
        <v>44</v>
      </c>
      <c r="F1034" s="208" t="s">
        <v>44</v>
      </c>
      <c r="G1034" s="247"/>
      <c r="H1034" s="248" t="s">
        <v>44</v>
      </c>
      <c r="K1034" s="66"/>
    </row>
    <row r="1035" spans="1:21" ht="12.75">
      <c r="A1035" s="55"/>
      <c r="B1035" s="189" t="s">
        <v>44</v>
      </c>
      <c r="C1035" s="246" t="s">
        <v>50</v>
      </c>
      <c r="D1035" s="182" t="s">
        <v>86</v>
      </c>
      <c r="E1035" s="72" t="s">
        <v>48</v>
      </c>
      <c r="F1035" s="212">
        <v>0.16669999999999999</v>
      </c>
      <c r="G1035" s="247">
        <f>'UPAH PU'!$G$7</f>
        <v>0</v>
      </c>
      <c r="H1035" s="248">
        <f>F1035*G1035</f>
        <v>0</v>
      </c>
      <c r="K1035" s="66"/>
    </row>
    <row r="1036" spans="1:21" ht="12.75">
      <c r="A1036" s="55"/>
      <c r="B1036" s="189"/>
      <c r="C1036" s="246" t="s">
        <v>268</v>
      </c>
      <c r="D1036" s="182" t="s">
        <v>87</v>
      </c>
      <c r="E1036" s="72" t="s">
        <v>48</v>
      </c>
      <c r="F1036" s="212">
        <v>8.3000000000000004E-2</v>
      </c>
      <c r="G1036" s="247">
        <f>'UPAH PU'!$G$8</f>
        <v>0</v>
      </c>
      <c r="H1036" s="254">
        <f>F1036*G1036</f>
        <v>0</v>
      </c>
      <c r="K1036" s="66"/>
    </row>
    <row r="1037" spans="1:21" ht="12.75">
      <c r="A1037" s="55"/>
      <c r="B1037" s="189"/>
      <c r="C1037" s="246" t="s">
        <v>225</v>
      </c>
      <c r="D1037" s="182" t="s">
        <v>89</v>
      </c>
      <c r="E1037" s="72" t="s">
        <v>48</v>
      </c>
      <c r="F1037" s="212">
        <v>8.3000000000000001E-3</v>
      </c>
      <c r="G1037" s="247">
        <f>'UPAH PU'!$G$18</f>
        <v>0</v>
      </c>
      <c r="H1037" s="254">
        <f>F1037*G1037</f>
        <v>0</v>
      </c>
      <c r="K1037" s="66"/>
    </row>
    <row r="1038" spans="1:21" ht="12.75">
      <c r="A1038" s="55"/>
      <c r="B1038" s="189" t="s">
        <v>44</v>
      </c>
      <c r="C1038" s="246" t="s">
        <v>41</v>
      </c>
      <c r="D1038" s="182" t="s">
        <v>91</v>
      </c>
      <c r="E1038" s="72" t="s">
        <v>48</v>
      </c>
      <c r="F1038" s="212">
        <v>2.8E-3</v>
      </c>
      <c r="G1038" s="247">
        <f>'UPAH PU'!$G$20</f>
        <v>0</v>
      </c>
      <c r="H1038" s="254">
        <f>F1038*G1038</f>
        <v>0</v>
      </c>
      <c r="K1038" s="66"/>
    </row>
    <row r="1039" spans="1:21" ht="12.75">
      <c r="A1039" s="55"/>
      <c r="B1039" s="189" t="s">
        <v>44</v>
      </c>
      <c r="C1039" s="249" t="s">
        <v>44</v>
      </c>
      <c r="D1039" s="72" t="s">
        <v>44</v>
      </c>
      <c r="E1039" s="72" t="s">
        <v>44</v>
      </c>
      <c r="F1039" s="554" t="s">
        <v>92</v>
      </c>
      <c r="G1039" s="247"/>
      <c r="H1039" s="254">
        <f>SUM(H1035:H1038)</f>
        <v>0</v>
      </c>
      <c r="K1039" s="66"/>
    </row>
    <row r="1040" spans="1:21" ht="12.75">
      <c r="A1040" s="55"/>
      <c r="B1040" s="188" t="s">
        <v>93</v>
      </c>
      <c r="C1040" s="246" t="s">
        <v>94</v>
      </c>
      <c r="D1040" s="72"/>
      <c r="E1040" s="72" t="s">
        <v>44</v>
      </c>
      <c r="F1040" s="208" t="s">
        <v>44</v>
      </c>
      <c r="G1040" s="247"/>
      <c r="H1040" s="254" t="s">
        <v>44</v>
      </c>
      <c r="I1040" s="65"/>
      <c r="K1040" s="66" t="s">
        <v>491</v>
      </c>
      <c r="L1040" s="65"/>
      <c r="M1040" s="65"/>
      <c r="N1040" s="65"/>
    </row>
    <row r="1041" spans="1:21" ht="12.75">
      <c r="A1041" s="55"/>
      <c r="B1041" s="188"/>
      <c r="C1041" s="246" t="s">
        <v>1410</v>
      </c>
      <c r="D1041" s="72"/>
      <c r="E1041" s="72" t="s">
        <v>30</v>
      </c>
      <c r="F1041" s="208">
        <v>17.600000000000001</v>
      </c>
      <c r="G1041" s="247">
        <f>'JUSTIFIKASI BAHAN'!E187</f>
        <v>0</v>
      </c>
      <c r="H1041" s="254">
        <f>G1041*F1041</f>
        <v>0</v>
      </c>
      <c r="K1041" s="66">
        <f>40/2.5*1.1</f>
        <v>17.600000000000001</v>
      </c>
    </row>
    <row r="1042" spans="1:21" s="65" customFormat="1" ht="12.75">
      <c r="A1042" s="55"/>
      <c r="B1042" s="189" t="s">
        <v>44</v>
      </c>
      <c r="C1042" s="249" t="s">
        <v>44</v>
      </c>
      <c r="D1042" s="72"/>
      <c r="E1042" s="72" t="s">
        <v>44</v>
      </c>
      <c r="F1042" s="554" t="s">
        <v>95</v>
      </c>
      <c r="G1042" s="247"/>
      <c r="H1042" s="254">
        <f>SUM(H1041:H1041)</f>
        <v>0</v>
      </c>
      <c r="I1042" s="64"/>
      <c r="J1042" s="74"/>
      <c r="K1042" s="66"/>
      <c r="L1042" s="64"/>
      <c r="M1042" s="64"/>
      <c r="N1042" s="64"/>
      <c r="O1042" s="64"/>
      <c r="P1042" s="64"/>
      <c r="Q1042" s="64"/>
      <c r="R1042" s="64"/>
      <c r="S1042" s="64"/>
      <c r="T1042" s="64"/>
      <c r="U1042" s="64"/>
    </row>
    <row r="1043" spans="1:21" ht="12.75">
      <c r="A1043" s="55"/>
      <c r="B1043" s="188" t="s">
        <v>96</v>
      </c>
      <c r="C1043" s="246" t="s">
        <v>97</v>
      </c>
      <c r="D1043" s="72"/>
      <c r="E1043" s="72" t="s">
        <v>44</v>
      </c>
      <c r="F1043" s="208" t="s">
        <v>44</v>
      </c>
      <c r="G1043" s="247"/>
      <c r="H1043" s="254" t="s">
        <v>44</v>
      </c>
      <c r="K1043" s="66"/>
    </row>
    <row r="1044" spans="1:21" ht="12.75">
      <c r="A1044" s="104"/>
      <c r="B1044" s="189" t="s">
        <v>44</v>
      </c>
      <c r="C1044" s="249" t="s">
        <v>44</v>
      </c>
      <c r="D1044" s="72"/>
      <c r="E1044" s="72" t="s">
        <v>44</v>
      </c>
      <c r="F1044" s="554" t="s">
        <v>98</v>
      </c>
      <c r="G1044" s="247"/>
      <c r="H1044" s="254" t="s">
        <v>44</v>
      </c>
      <c r="K1044" s="66"/>
    </row>
    <row r="1045" spans="1:21" ht="12.75">
      <c r="A1045" s="55"/>
      <c r="B1045" s="188" t="s">
        <v>99</v>
      </c>
      <c r="C1045" s="246" t="s">
        <v>100</v>
      </c>
      <c r="D1045" s="72"/>
      <c r="E1045" s="72"/>
      <c r="F1045" s="208"/>
      <c r="G1045" s="247"/>
      <c r="H1045" s="254">
        <f>H1039+H1042</f>
        <v>0</v>
      </c>
      <c r="J1045" s="74" t="e">
        <f>#REF!+#REF!</f>
        <v>#REF!</v>
      </c>
      <c r="K1045" s="66" t="e">
        <f>IF(J1045=H1045,"OK","NOT OK")</f>
        <v>#REF!</v>
      </c>
    </row>
    <row r="1046" spans="1:21" ht="15">
      <c r="A1046" s="55"/>
      <c r="B1046" s="188" t="s">
        <v>101</v>
      </c>
      <c r="C1046" s="246" t="s">
        <v>250</v>
      </c>
      <c r="D1046" s="182"/>
      <c r="E1046" s="72"/>
      <c r="F1046" s="1449" t="s">
        <v>1256</v>
      </c>
      <c r="G1046" s="247"/>
      <c r="H1046" s="248" t="e">
        <f>#REF!*H1045</f>
        <v>#REF!</v>
      </c>
      <c r="K1046" s="66"/>
    </row>
    <row r="1047" spans="1:21" ht="12.75">
      <c r="A1047" s="55"/>
      <c r="B1047" s="188" t="s">
        <v>103</v>
      </c>
      <c r="C1047" s="246" t="s">
        <v>104</v>
      </c>
      <c r="D1047" s="72"/>
      <c r="E1047" s="72"/>
      <c r="F1047" s="208"/>
      <c r="G1047" s="247"/>
      <c r="H1047" s="248" t="e">
        <f>SUM(H1045:H1046)</f>
        <v>#REF!</v>
      </c>
      <c r="K1047" s="66"/>
    </row>
    <row r="1048" spans="1:21" ht="12.75">
      <c r="A1048" s="55"/>
      <c r="B1048" s="196"/>
      <c r="C1048" s="276"/>
      <c r="D1048" s="305"/>
      <c r="E1048" s="305"/>
      <c r="F1048" s="227"/>
      <c r="G1048" s="306"/>
      <c r="H1048" s="307">
        <v>82227.75</v>
      </c>
      <c r="J1048" s="80"/>
      <c r="K1048" s="66"/>
    </row>
    <row r="1049" spans="1:21" ht="12.75">
      <c r="B1049" s="184" t="s">
        <v>1411</v>
      </c>
      <c r="C1049" s="250"/>
      <c r="F1049" s="214">
        <v>0.55000000000000004</v>
      </c>
      <c r="K1049" s="66"/>
      <c r="O1049" s="65"/>
      <c r="P1049" s="65"/>
      <c r="Q1049" s="65"/>
      <c r="R1049" s="65"/>
      <c r="S1049" s="65"/>
      <c r="T1049" s="65"/>
      <c r="U1049" s="65"/>
    </row>
    <row r="1050" spans="1:21" s="65" customFormat="1" ht="27" customHeight="1">
      <c r="A1050" s="93"/>
      <c r="B1050" s="71" t="s">
        <v>45</v>
      </c>
      <c r="C1050" s="167" t="s">
        <v>80</v>
      </c>
      <c r="D1050" s="71" t="s">
        <v>81</v>
      </c>
      <c r="E1050" s="71" t="s">
        <v>46</v>
      </c>
      <c r="F1050" s="72" t="s">
        <v>47</v>
      </c>
      <c r="G1050" s="551" t="s">
        <v>188</v>
      </c>
      <c r="H1050" s="61" t="s">
        <v>82</v>
      </c>
      <c r="J1050" s="160"/>
      <c r="K1050" s="67"/>
    </row>
    <row r="1051" spans="1:21" ht="12.75">
      <c r="A1051" s="55"/>
      <c r="B1051" s="188" t="s">
        <v>83</v>
      </c>
      <c r="C1051" s="246" t="s">
        <v>84</v>
      </c>
      <c r="D1051" s="72" t="s">
        <v>44</v>
      </c>
      <c r="E1051" s="72" t="s">
        <v>44</v>
      </c>
      <c r="F1051" s="208" t="s">
        <v>44</v>
      </c>
      <c r="G1051" s="247"/>
      <c r="H1051" s="248" t="s">
        <v>44</v>
      </c>
    </row>
    <row r="1052" spans="1:21" ht="12.75">
      <c r="A1052" s="55"/>
      <c r="B1052" s="189" t="s">
        <v>44</v>
      </c>
      <c r="C1052" s="246" t="s">
        <v>50</v>
      </c>
      <c r="D1052" s="182" t="s">
        <v>86</v>
      </c>
      <c r="E1052" s="72" t="s">
        <v>48</v>
      </c>
      <c r="F1052" s="210">
        <v>0.2</v>
      </c>
      <c r="G1052" s="247">
        <f>'UPAH PU'!$G$7</f>
        <v>0</v>
      </c>
      <c r="H1052" s="248">
        <f>F1052*G1052</f>
        <v>0</v>
      </c>
    </row>
    <row r="1053" spans="1:21" ht="12.75">
      <c r="A1053" s="55"/>
      <c r="B1053" s="189"/>
      <c r="C1053" s="246" t="s">
        <v>268</v>
      </c>
      <c r="D1053" s="182" t="s">
        <v>87</v>
      </c>
      <c r="E1053" s="72" t="s">
        <v>48</v>
      </c>
      <c r="F1053" s="210">
        <v>0.1</v>
      </c>
      <c r="G1053" s="247">
        <f>'UPAH PU'!$G$8</f>
        <v>0</v>
      </c>
      <c r="H1053" s="248">
        <f>F1053*G1053</f>
        <v>0</v>
      </c>
      <c r="K1053" s="67"/>
    </row>
    <row r="1054" spans="1:21" ht="12.75">
      <c r="A1054" s="55"/>
      <c r="B1054" s="189"/>
      <c r="C1054" s="246" t="s">
        <v>225</v>
      </c>
      <c r="D1054" s="182" t="s">
        <v>89</v>
      </c>
      <c r="E1054" s="72" t="s">
        <v>48</v>
      </c>
      <c r="F1054" s="210">
        <v>0.01</v>
      </c>
      <c r="G1054" s="247">
        <f>'UPAH PU'!$G$18</f>
        <v>0</v>
      </c>
      <c r="H1054" s="248">
        <f>F1054*G1054</f>
        <v>0</v>
      </c>
      <c r="K1054" s="66"/>
    </row>
    <row r="1055" spans="1:21" ht="12.75">
      <c r="A1055" s="55"/>
      <c r="B1055" s="189" t="s">
        <v>44</v>
      </c>
      <c r="C1055" s="246" t="s">
        <v>41</v>
      </c>
      <c r="D1055" s="182" t="s">
        <v>91</v>
      </c>
      <c r="E1055" s="72" t="s">
        <v>48</v>
      </c>
      <c r="F1055" s="210">
        <v>3.3E-3</v>
      </c>
      <c r="G1055" s="247">
        <f>'UPAH PU'!$G$20</f>
        <v>0</v>
      </c>
      <c r="H1055" s="248">
        <f>F1055*G1055</f>
        <v>0</v>
      </c>
      <c r="K1055" s="66"/>
    </row>
    <row r="1056" spans="1:21" ht="12.75">
      <c r="A1056" s="55"/>
      <c r="B1056" s="189" t="s">
        <v>44</v>
      </c>
      <c r="C1056" s="249" t="s">
        <v>44</v>
      </c>
      <c r="D1056" s="72" t="s">
        <v>44</v>
      </c>
      <c r="E1056" s="72" t="s">
        <v>44</v>
      </c>
      <c r="F1056" s="554" t="s">
        <v>92</v>
      </c>
      <c r="G1056" s="247"/>
      <c r="H1056" s="248">
        <f>SUM(H1052:H1055)</f>
        <v>0</v>
      </c>
      <c r="K1056" s="66"/>
    </row>
    <row r="1057" spans="1:21" ht="12.75">
      <c r="A1057" s="55"/>
      <c r="B1057" s="188" t="s">
        <v>93</v>
      </c>
      <c r="C1057" s="246" t="s">
        <v>94</v>
      </c>
      <c r="D1057" s="72"/>
      <c r="E1057" s="72" t="s">
        <v>44</v>
      </c>
      <c r="F1057" s="208" t="s">
        <v>44</v>
      </c>
      <c r="G1057" s="247"/>
      <c r="H1057" s="248" t="s">
        <v>44</v>
      </c>
      <c r="K1057" s="66" t="s">
        <v>491</v>
      </c>
    </row>
    <row r="1058" spans="1:21" ht="12.75">
      <c r="A1058" s="55"/>
      <c r="B1058" s="188"/>
      <c r="C1058" s="246" t="s">
        <v>1412</v>
      </c>
      <c r="D1058" s="72"/>
      <c r="E1058" s="72" t="s">
        <v>30</v>
      </c>
      <c r="F1058" s="208">
        <v>2.2000000000000002</v>
      </c>
      <c r="G1058" s="247">
        <f>'JUSTIFIKASI BAHAN'!E188</f>
        <v>0</v>
      </c>
      <c r="H1058" s="248">
        <f>G1058*F1058</f>
        <v>0</v>
      </c>
      <c r="K1058" s="66">
        <f>40/20*1.1</f>
        <v>2.2000000000000002</v>
      </c>
    </row>
    <row r="1059" spans="1:21" ht="12.75">
      <c r="A1059" s="55"/>
      <c r="B1059" s="189" t="s">
        <v>44</v>
      </c>
      <c r="C1059" s="249" t="s">
        <v>44</v>
      </c>
      <c r="D1059" s="72"/>
      <c r="E1059" s="72" t="s">
        <v>44</v>
      </c>
      <c r="F1059" s="554" t="s">
        <v>95</v>
      </c>
      <c r="G1059" s="247"/>
      <c r="H1059" s="248">
        <f>SUM(H1058:H1058)</f>
        <v>0</v>
      </c>
      <c r="K1059" s="66"/>
    </row>
    <row r="1060" spans="1:21" s="65" customFormat="1" ht="12.75">
      <c r="A1060" s="55"/>
      <c r="B1060" s="188" t="s">
        <v>96</v>
      </c>
      <c r="C1060" s="246" t="s">
        <v>97</v>
      </c>
      <c r="D1060" s="72"/>
      <c r="E1060" s="72" t="s">
        <v>44</v>
      </c>
      <c r="F1060" s="208" t="s">
        <v>44</v>
      </c>
      <c r="G1060" s="247"/>
      <c r="H1060" s="248" t="s">
        <v>44</v>
      </c>
      <c r="J1060" s="74"/>
      <c r="K1060" s="66"/>
      <c r="O1060" s="64"/>
      <c r="P1060" s="64"/>
      <c r="Q1060" s="64"/>
      <c r="R1060" s="64"/>
      <c r="S1060" s="64"/>
      <c r="T1060" s="64"/>
      <c r="U1060" s="64"/>
    </row>
    <row r="1061" spans="1:21" ht="12.75">
      <c r="A1061" s="104"/>
      <c r="B1061" s="189" t="s">
        <v>44</v>
      </c>
      <c r="C1061" s="249" t="s">
        <v>44</v>
      </c>
      <c r="D1061" s="72"/>
      <c r="E1061" s="72" t="s">
        <v>44</v>
      </c>
      <c r="F1061" s="554" t="s">
        <v>98</v>
      </c>
      <c r="G1061" s="247"/>
      <c r="H1061" s="248" t="s">
        <v>44</v>
      </c>
      <c r="K1061" s="66"/>
    </row>
    <row r="1062" spans="1:21" ht="12.75">
      <c r="A1062" s="55"/>
      <c r="B1062" s="188" t="s">
        <v>99</v>
      </c>
      <c r="C1062" s="246" t="s">
        <v>100</v>
      </c>
      <c r="D1062" s="72"/>
      <c r="E1062" s="72"/>
      <c r="F1062" s="208"/>
      <c r="G1062" s="247"/>
      <c r="H1062" s="248">
        <f>H1056+H1059</f>
        <v>0</v>
      </c>
      <c r="J1062" s="74" t="e">
        <f>#REF!+#REF!</f>
        <v>#REF!</v>
      </c>
      <c r="K1062" s="66" t="e">
        <f>IF(J1062=H1062,"OK","NOT OK")</f>
        <v>#REF!</v>
      </c>
    </row>
    <row r="1063" spans="1:21" ht="15">
      <c r="A1063" s="55"/>
      <c r="B1063" s="188" t="s">
        <v>101</v>
      </c>
      <c r="C1063" s="246" t="s">
        <v>250</v>
      </c>
      <c r="D1063" s="182"/>
      <c r="E1063" s="72"/>
      <c r="F1063" s="1449" t="s">
        <v>1256</v>
      </c>
      <c r="G1063" s="247"/>
      <c r="H1063" s="248" t="e">
        <f>#REF!*H1062</f>
        <v>#REF!</v>
      </c>
      <c r="K1063" s="66"/>
    </row>
    <row r="1064" spans="1:21" ht="12.75">
      <c r="A1064" s="55"/>
      <c r="B1064" s="188" t="s">
        <v>103</v>
      </c>
      <c r="C1064" s="246" t="s">
        <v>104</v>
      </c>
      <c r="D1064" s="72"/>
      <c r="E1064" s="72"/>
      <c r="F1064" s="208"/>
      <c r="G1064" s="247"/>
      <c r="H1064" s="248" t="e">
        <f>SUM(H1062:H1063)</f>
        <v>#REF!</v>
      </c>
      <c r="K1064" s="66"/>
    </row>
    <row r="1065" spans="1:21" ht="12.75">
      <c r="A1065" s="55"/>
      <c r="B1065" s="196"/>
      <c r="C1065" s="276"/>
      <c r="D1065" s="305"/>
      <c r="E1065" s="305"/>
      <c r="F1065" s="227"/>
      <c r="G1065" s="306"/>
      <c r="H1065" s="307">
        <v>54927.894999999997</v>
      </c>
      <c r="J1065" s="80"/>
      <c r="K1065" s="66"/>
    </row>
    <row r="1066" spans="1:21" ht="12.75">
      <c r="B1066" s="184" t="s">
        <v>453</v>
      </c>
      <c r="C1066" s="250"/>
      <c r="J1066" s="89"/>
      <c r="K1066" s="66"/>
    </row>
    <row r="1067" spans="1:21" s="65" customFormat="1" ht="27" customHeight="1">
      <c r="A1067" s="93"/>
      <c r="B1067" s="71" t="s">
        <v>45</v>
      </c>
      <c r="C1067" s="167" t="s">
        <v>80</v>
      </c>
      <c r="D1067" s="71" t="s">
        <v>81</v>
      </c>
      <c r="E1067" s="71" t="s">
        <v>46</v>
      </c>
      <c r="F1067" s="72" t="s">
        <v>47</v>
      </c>
      <c r="G1067" s="551" t="s">
        <v>188</v>
      </c>
      <c r="H1067" s="61" t="s">
        <v>82</v>
      </c>
      <c r="J1067" s="160"/>
      <c r="K1067" s="67"/>
    </row>
    <row r="1068" spans="1:21" ht="12.75">
      <c r="A1068" s="55"/>
      <c r="B1068" s="188" t="s">
        <v>83</v>
      </c>
      <c r="C1068" s="246" t="s">
        <v>84</v>
      </c>
      <c r="D1068" s="72" t="s">
        <v>44</v>
      </c>
      <c r="E1068" s="72" t="s">
        <v>44</v>
      </c>
      <c r="F1068" s="208" t="s">
        <v>44</v>
      </c>
      <c r="G1068" s="247"/>
      <c r="H1068" s="248" t="s">
        <v>44</v>
      </c>
      <c r="K1068" s="66"/>
    </row>
    <row r="1069" spans="1:21" ht="12.75">
      <c r="A1069" s="55"/>
      <c r="B1069" s="189" t="s">
        <v>44</v>
      </c>
      <c r="C1069" s="246" t="s">
        <v>50</v>
      </c>
      <c r="D1069" s="182" t="s">
        <v>86</v>
      </c>
      <c r="E1069" s="72" t="s">
        <v>48</v>
      </c>
      <c r="F1069" s="210">
        <v>0.2</v>
      </c>
      <c r="G1069" s="247">
        <f>'UPAH PU'!$G$7</f>
        <v>0</v>
      </c>
      <c r="H1069" s="248">
        <f>F1069*G1069</f>
        <v>0</v>
      </c>
      <c r="K1069" s="66"/>
    </row>
    <row r="1070" spans="1:21" ht="12.75">
      <c r="A1070" s="55"/>
      <c r="B1070" s="189"/>
      <c r="C1070" s="246" t="s">
        <v>268</v>
      </c>
      <c r="D1070" s="182" t="s">
        <v>87</v>
      </c>
      <c r="E1070" s="72" t="s">
        <v>48</v>
      </c>
      <c r="F1070" s="210">
        <v>0.1</v>
      </c>
      <c r="G1070" s="247">
        <f>'UPAH PU'!$G$8</f>
        <v>0</v>
      </c>
      <c r="H1070" s="248">
        <f>F1070*G1070</f>
        <v>0</v>
      </c>
      <c r="K1070" s="66"/>
    </row>
    <row r="1071" spans="1:21" ht="12.75">
      <c r="A1071" s="55"/>
      <c r="B1071" s="189"/>
      <c r="C1071" s="246" t="s">
        <v>225</v>
      </c>
      <c r="D1071" s="182" t="s">
        <v>89</v>
      </c>
      <c r="E1071" s="72" t="s">
        <v>48</v>
      </c>
      <c r="F1071" s="210">
        <v>0.01</v>
      </c>
      <c r="G1071" s="247">
        <f>'UPAH PU'!$G$18</f>
        <v>0</v>
      </c>
      <c r="H1071" s="248">
        <f>F1071*G1071</f>
        <v>0</v>
      </c>
    </row>
    <row r="1072" spans="1:21" ht="12.75">
      <c r="A1072" s="55"/>
      <c r="B1072" s="189" t="s">
        <v>44</v>
      </c>
      <c r="C1072" s="246" t="s">
        <v>41</v>
      </c>
      <c r="D1072" s="182" t="s">
        <v>91</v>
      </c>
      <c r="E1072" s="72" t="s">
        <v>48</v>
      </c>
      <c r="F1072" s="210">
        <v>3.3E-3</v>
      </c>
      <c r="G1072" s="247">
        <f>'UPAH PU'!$G$20</f>
        <v>0</v>
      </c>
      <c r="H1072" s="248">
        <f>F1072*G1072</f>
        <v>0</v>
      </c>
    </row>
    <row r="1073" spans="1:21" ht="12.75">
      <c r="A1073" s="55"/>
      <c r="B1073" s="189" t="s">
        <v>44</v>
      </c>
      <c r="C1073" s="249" t="s">
        <v>44</v>
      </c>
      <c r="D1073" s="72" t="s">
        <v>44</v>
      </c>
      <c r="E1073" s="72" t="s">
        <v>44</v>
      </c>
      <c r="F1073" s="554" t="s">
        <v>92</v>
      </c>
      <c r="G1073" s="247"/>
      <c r="H1073" s="248">
        <f>SUM(H1069:H1072)</f>
        <v>0</v>
      </c>
      <c r="K1073" s="67"/>
    </row>
    <row r="1074" spans="1:21" ht="12.75">
      <c r="A1074" s="55"/>
      <c r="B1074" s="188" t="s">
        <v>93</v>
      </c>
      <c r="C1074" s="246" t="s">
        <v>94</v>
      </c>
      <c r="D1074" s="72"/>
      <c r="E1074" s="72" t="s">
        <v>44</v>
      </c>
      <c r="F1074" s="208" t="s">
        <v>44</v>
      </c>
      <c r="G1074" s="247"/>
      <c r="H1074" s="248" t="s">
        <v>44</v>
      </c>
      <c r="K1074" s="66"/>
    </row>
    <row r="1075" spans="1:21" ht="12.75">
      <c r="A1075" s="55"/>
      <c r="B1075" s="188"/>
      <c r="C1075" s="246" t="s">
        <v>437</v>
      </c>
      <c r="D1075" s="72"/>
      <c r="E1075" s="72" t="s">
        <v>30</v>
      </c>
      <c r="F1075" s="208">
        <v>3.25</v>
      </c>
      <c r="G1075" s="247">
        <f>G1005</f>
        <v>0</v>
      </c>
      <c r="H1075" s="248">
        <f>G1075*F1075</f>
        <v>0</v>
      </c>
      <c r="K1075" s="66"/>
    </row>
    <row r="1076" spans="1:21" ht="12.75">
      <c r="A1076" s="55"/>
      <c r="B1076" s="189" t="s">
        <v>44</v>
      </c>
      <c r="C1076" s="249" t="s">
        <v>44</v>
      </c>
      <c r="D1076" s="72"/>
      <c r="E1076" s="72" t="s">
        <v>44</v>
      </c>
      <c r="F1076" s="554" t="s">
        <v>95</v>
      </c>
      <c r="G1076" s="247"/>
      <c r="H1076" s="248">
        <f>SUM(H1075:H1075)</f>
        <v>0</v>
      </c>
      <c r="K1076" s="66"/>
    </row>
    <row r="1077" spans="1:21" ht="12.75">
      <c r="A1077" s="55"/>
      <c r="B1077" s="188" t="s">
        <v>96</v>
      </c>
      <c r="C1077" s="246" t="s">
        <v>97</v>
      </c>
      <c r="D1077" s="72"/>
      <c r="E1077" s="72" t="s">
        <v>44</v>
      </c>
      <c r="F1077" s="208" t="s">
        <v>44</v>
      </c>
      <c r="G1077" s="247"/>
      <c r="H1077" s="248" t="s">
        <v>44</v>
      </c>
      <c r="K1077" s="66"/>
    </row>
    <row r="1078" spans="1:21" s="65" customFormat="1" ht="12.75">
      <c r="A1078" s="104"/>
      <c r="B1078" s="189" t="s">
        <v>44</v>
      </c>
      <c r="C1078" s="249" t="s">
        <v>44</v>
      </c>
      <c r="D1078" s="72"/>
      <c r="E1078" s="72" t="s">
        <v>44</v>
      </c>
      <c r="F1078" s="554" t="s">
        <v>98</v>
      </c>
      <c r="G1078" s="247"/>
      <c r="H1078" s="248" t="s">
        <v>44</v>
      </c>
      <c r="I1078" s="64"/>
      <c r="J1078" s="74"/>
      <c r="K1078" s="66"/>
      <c r="L1078" s="64"/>
      <c r="M1078" s="64"/>
      <c r="N1078" s="64"/>
      <c r="O1078" s="64"/>
      <c r="P1078" s="64"/>
      <c r="Q1078" s="64"/>
      <c r="R1078" s="64"/>
      <c r="S1078" s="64"/>
      <c r="T1078" s="64"/>
      <c r="U1078" s="64"/>
    </row>
    <row r="1079" spans="1:21" ht="12.75">
      <c r="A1079" s="55"/>
      <c r="B1079" s="188" t="s">
        <v>99</v>
      </c>
      <c r="C1079" s="246" t="s">
        <v>100</v>
      </c>
      <c r="D1079" s="72"/>
      <c r="E1079" s="72"/>
      <c r="F1079" s="208"/>
      <c r="G1079" s="247"/>
      <c r="H1079" s="248">
        <f>H1073+H1076</f>
        <v>0</v>
      </c>
      <c r="J1079" s="74" t="e">
        <f>#REF!+#REF!</f>
        <v>#REF!</v>
      </c>
      <c r="K1079" s="66" t="e">
        <f>IF(J1079=H1079,"OK","NOT OK")</f>
        <v>#REF!</v>
      </c>
    </row>
    <row r="1080" spans="1:21" ht="15">
      <c r="A1080" s="55"/>
      <c r="B1080" s="188" t="s">
        <v>101</v>
      </c>
      <c r="C1080" s="246" t="s">
        <v>250</v>
      </c>
      <c r="D1080" s="182"/>
      <c r="E1080" s="72"/>
      <c r="F1080" s="1449" t="s">
        <v>1256</v>
      </c>
      <c r="G1080" s="247"/>
      <c r="H1080" s="248" t="e">
        <f>#REF!*H1079</f>
        <v>#REF!</v>
      </c>
      <c r="I1080" s="65"/>
      <c r="K1080" s="66"/>
      <c r="L1080" s="65"/>
      <c r="M1080" s="65"/>
      <c r="N1080" s="65"/>
    </row>
    <row r="1081" spans="1:21" ht="12.75">
      <c r="A1081" s="55"/>
      <c r="B1081" s="188" t="s">
        <v>103</v>
      </c>
      <c r="C1081" s="246" t="s">
        <v>104</v>
      </c>
      <c r="D1081" s="72"/>
      <c r="E1081" s="72"/>
      <c r="F1081" s="208"/>
      <c r="G1081" s="247"/>
      <c r="H1081" s="248" t="e">
        <f>SUM(H1079:H1080)</f>
        <v>#REF!</v>
      </c>
      <c r="K1081" s="66"/>
    </row>
    <row r="1082" spans="1:21" ht="12.75">
      <c r="A1082" s="55"/>
      <c r="B1082" s="184"/>
      <c r="C1082" s="250"/>
      <c r="K1082" s="66"/>
    </row>
    <row r="1083" spans="1:21" ht="12.75">
      <c r="A1083" s="55"/>
      <c r="B1083" s="186" t="s">
        <v>283</v>
      </c>
      <c r="C1083" s="308"/>
      <c r="D1083" s="259"/>
      <c r="E1083" s="259"/>
      <c r="F1083" s="187"/>
      <c r="G1083" s="306"/>
      <c r="H1083" s="307"/>
      <c r="J1083" s="80"/>
      <c r="K1083" s="66"/>
    </row>
    <row r="1084" spans="1:21" ht="13.5" customHeight="1">
      <c r="B1084" s="184" t="s">
        <v>891</v>
      </c>
      <c r="C1084" s="250"/>
      <c r="J1084" s="545"/>
    </row>
    <row r="1085" spans="1:21" s="65" customFormat="1" ht="27" customHeight="1">
      <c r="A1085" s="93"/>
      <c r="B1085" s="71" t="s">
        <v>45</v>
      </c>
      <c r="C1085" s="167" t="s">
        <v>80</v>
      </c>
      <c r="D1085" s="71" t="s">
        <v>81</v>
      </c>
      <c r="E1085" s="71" t="s">
        <v>46</v>
      </c>
      <c r="F1085" s="72" t="s">
        <v>47</v>
      </c>
      <c r="G1085" s="551" t="s">
        <v>188</v>
      </c>
      <c r="H1085" s="61" t="s">
        <v>82</v>
      </c>
      <c r="J1085" s="160"/>
      <c r="K1085" s="67"/>
    </row>
    <row r="1086" spans="1:21" ht="13.5" customHeight="1">
      <c r="B1086" s="188" t="s">
        <v>83</v>
      </c>
      <c r="C1086" s="246" t="s">
        <v>84</v>
      </c>
      <c r="D1086" s="72" t="s">
        <v>44</v>
      </c>
      <c r="E1086" s="72" t="s">
        <v>44</v>
      </c>
      <c r="F1086" s="208" t="s">
        <v>44</v>
      </c>
      <c r="G1086" s="247"/>
      <c r="H1086" s="248" t="s">
        <v>44</v>
      </c>
    </row>
    <row r="1087" spans="1:21" ht="13.5" customHeight="1">
      <c r="B1087" s="189" t="s">
        <v>44</v>
      </c>
      <c r="C1087" s="246" t="s">
        <v>50</v>
      </c>
      <c r="D1087" s="182" t="s">
        <v>86</v>
      </c>
      <c r="E1087" s="72" t="s">
        <v>227</v>
      </c>
      <c r="F1087" s="210">
        <v>0.15</v>
      </c>
      <c r="G1087" s="247">
        <f>'UPAH PU'!$G$7</f>
        <v>0</v>
      </c>
      <c r="H1087" s="248">
        <f>F1087*G1087</f>
        <v>0</v>
      </c>
    </row>
    <row r="1088" spans="1:21" ht="13.5" customHeight="1">
      <c r="B1088" s="189" t="s">
        <v>44</v>
      </c>
      <c r="C1088" s="246" t="s">
        <v>41</v>
      </c>
      <c r="D1088" s="182" t="s">
        <v>91</v>
      </c>
      <c r="E1088" s="72" t="s">
        <v>227</v>
      </c>
      <c r="F1088" s="210">
        <v>7.4999999999999997E-3</v>
      </c>
      <c r="G1088" s="247">
        <f>'UPAH PU'!$G$20</f>
        <v>0</v>
      </c>
      <c r="H1088" s="248">
        <f>F1088*G1088</f>
        <v>0</v>
      </c>
    </row>
    <row r="1089" spans="1:11" ht="13.5" customHeight="1">
      <c r="B1089" s="189" t="s">
        <v>44</v>
      </c>
      <c r="C1089" s="249" t="s">
        <v>44</v>
      </c>
      <c r="D1089" s="72" t="s">
        <v>44</v>
      </c>
      <c r="E1089" s="72"/>
      <c r="F1089" s="554" t="s">
        <v>803</v>
      </c>
      <c r="G1089" s="247"/>
      <c r="H1089" s="254">
        <f>SUM(H1087:H1088)</f>
        <v>0</v>
      </c>
    </row>
    <row r="1090" spans="1:11" ht="13.5" customHeight="1">
      <c r="B1090" s="188" t="s">
        <v>93</v>
      </c>
      <c r="C1090" s="246" t="s">
        <v>94</v>
      </c>
      <c r="D1090" s="72"/>
      <c r="E1090" s="72"/>
      <c r="F1090" s="208" t="s">
        <v>893</v>
      </c>
      <c r="G1090" s="247"/>
      <c r="H1090" s="254" t="s">
        <v>44</v>
      </c>
      <c r="K1090" s="64" t="s">
        <v>413</v>
      </c>
    </row>
    <row r="1091" spans="1:11" ht="13.5" customHeight="1">
      <c r="B1091" s="188"/>
      <c r="C1091" s="246" t="s">
        <v>892</v>
      </c>
      <c r="D1091" s="72"/>
      <c r="E1091" s="181" t="s">
        <v>30</v>
      </c>
      <c r="F1091" s="221">
        <v>0.05</v>
      </c>
      <c r="G1091" s="247">
        <f>'JUSTIFIKASI BAHAN'!E217</f>
        <v>0</v>
      </c>
      <c r="H1091" s="254">
        <f>G1091*F1091</f>
        <v>0</v>
      </c>
      <c r="K1091" s="64">
        <f>1/3.6*1.1</f>
        <v>0.30555555555555558</v>
      </c>
    </row>
    <row r="1092" spans="1:11" ht="13.5" customHeight="1">
      <c r="B1092" s="189" t="s">
        <v>44</v>
      </c>
      <c r="C1092" s="249" t="s">
        <v>44</v>
      </c>
      <c r="D1092" s="72"/>
      <c r="E1092" s="72" t="s">
        <v>44</v>
      </c>
      <c r="F1092" s="554" t="s">
        <v>95</v>
      </c>
      <c r="G1092" s="247"/>
      <c r="H1092" s="254">
        <f>SUM(H1091:H1091)</f>
        <v>0</v>
      </c>
    </row>
    <row r="1093" spans="1:11" ht="13.5" customHeight="1">
      <c r="B1093" s="188" t="s">
        <v>96</v>
      </c>
      <c r="C1093" s="246" t="s">
        <v>97</v>
      </c>
      <c r="D1093" s="72"/>
      <c r="E1093" s="72" t="s">
        <v>44</v>
      </c>
      <c r="F1093" s="208" t="s">
        <v>44</v>
      </c>
      <c r="G1093" s="247"/>
      <c r="H1093" s="254" t="s">
        <v>44</v>
      </c>
    </row>
    <row r="1094" spans="1:11" ht="13.5" customHeight="1">
      <c r="B1094" s="189" t="s">
        <v>44</v>
      </c>
      <c r="C1094" s="249" t="s">
        <v>44</v>
      </c>
      <c r="D1094" s="72"/>
      <c r="E1094" s="72" t="s">
        <v>44</v>
      </c>
      <c r="F1094" s="554" t="s">
        <v>98</v>
      </c>
      <c r="G1094" s="247"/>
      <c r="H1094" s="254" t="s">
        <v>44</v>
      </c>
    </row>
    <row r="1095" spans="1:11" ht="13.5" customHeight="1">
      <c r="B1095" s="188" t="s">
        <v>99</v>
      </c>
      <c r="C1095" s="246" t="s">
        <v>100</v>
      </c>
      <c r="D1095" s="72"/>
      <c r="E1095" s="72"/>
      <c r="F1095" s="208"/>
      <c r="G1095" s="247"/>
      <c r="H1095" s="254">
        <f>H1089+H1092</f>
        <v>0</v>
      </c>
      <c r="J1095" s="74" t="e">
        <f>#REF!+#REF!</f>
        <v>#REF!</v>
      </c>
      <c r="K1095" s="66" t="e">
        <f>IF(J1095=H1095,"OK","NOT OK")</f>
        <v>#REF!</v>
      </c>
    </row>
    <row r="1096" spans="1:11" ht="13.5" customHeight="1">
      <c r="B1096" s="188" t="s">
        <v>101</v>
      </c>
      <c r="C1096" s="246" t="s">
        <v>102</v>
      </c>
      <c r="D1096" s="182"/>
      <c r="E1096" s="72"/>
      <c r="F1096" s="1449" t="s">
        <v>1256</v>
      </c>
      <c r="G1096" s="247"/>
      <c r="H1096" s="248" t="e">
        <f>#REF!*H1095</f>
        <v>#REF!</v>
      </c>
    </row>
    <row r="1097" spans="1:11" ht="13.5" customHeight="1">
      <c r="B1097" s="188" t="s">
        <v>103</v>
      </c>
      <c r="C1097" s="246" t="s">
        <v>104</v>
      </c>
      <c r="D1097" s="72"/>
      <c r="E1097" s="72"/>
      <c r="F1097" s="208"/>
      <c r="G1097" s="247"/>
      <c r="H1097" s="248" t="e">
        <f>SUM(H1095:H1096)</f>
        <v>#REF!</v>
      </c>
    </row>
    <row r="1098" spans="1:11" ht="12.75">
      <c r="A1098" s="55"/>
      <c r="B1098" s="186"/>
      <c r="C1098" s="308"/>
      <c r="D1098" s="259"/>
      <c r="E1098" s="259"/>
      <c r="F1098" s="187"/>
      <c r="G1098" s="306"/>
      <c r="H1098" s="307"/>
      <c r="J1098" s="80"/>
      <c r="K1098" s="66"/>
    </row>
    <row r="1099" spans="1:11" ht="13.5" customHeight="1">
      <c r="B1099" s="184" t="s">
        <v>928</v>
      </c>
      <c r="C1099" s="250"/>
      <c r="J1099" s="545"/>
    </row>
    <row r="1100" spans="1:11" s="65" customFormat="1" ht="27" customHeight="1">
      <c r="A1100" s="93"/>
      <c r="B1100" s="71" t="s">
        <v>45</v>
      </c>
      <c r="C1100" s="167" t="s">
        <v>80</v>
      </c>
      <c r="D1100" s="71" t="s">
        <v>81</v>
      </c>
      <c r="E1100" s="71" t="s">
        <v>46</v>
      </c>
      <c r="F1100" s="72" t="s">
        <v>47</v>
      </c>
      <c r="G1100" s="551" t="s">
        <v>188</v>
      </c>
      <c r="H1100" s="61" t="s">
        <v>82</v>
      </c>
      <c r="J1100" s="160"/>
      <c r="K1100" s="67"/>
    </row>
    <row r="1101" spans="1:11" ht="13.5" customHeight="1">
      <c r="B1101" s="188" t="s">
        <v>83</v>
      </c>
      <c r="C1101" s="246" t="s">
        <v>84</v>
      </c>
      <c r="D1101" s="72" t="s">
        <v>44</v>
      </c>
      <c r="E1101" s="72" t="s">
        <v>44</v>
      </c>
      <c r="F1101" s="208" t="s">
        <v>44</v>
      </c>
      <c r="G1101" s="247"/>
      <c r="H1101" s="248" t="s">
        <v>44</v>
      </c>
    </row>
    <row r="1102" spans="1:11" ht="13.5" customHeight="1">
      <c r="B1102" s="189" t="s">
        <v>44</v>
      </c>
      <c r="C1102" s="246" t="s">
        <v>50</v>
      </c>
      <c r="D1102" s="182" t="s">
        <v>86</v>
      </c>
      <c r="E1102" s="72" t="s">
        <v>227</v>
      </c>
      <c r="F1102" s="210">
        <v>6.25E-2</v>
      </c>
      <c r="G1102" s="247">
        <f>'UPAH PU'!$G$7</f>
        <v>0</v>
      </c>
      <c r="H1102" s="248">
        <f>F1102*G1102</f>
        <v>0</v>
      </c>
    </row>
    <row r="1103" spans="1:11" ht="13.5" customHeight="1">
      <c r="B1103" s="189"/>
      <c r="C1103" s="246" t="s">
        <v>269</v>
      </c>
      <c r="D1103" s="182" t="s">
        <v>87</v>
      </c>
      <c r="E1103" s="72" t="s">
        <v>227</v>
      </c>
      <c r="F1103" s="210">
        <v>6.25E-2</v>
      </c>
      <c r="G1103" s="247">
        <f>'UPAH PU'!$G$11</f>
        <v>0</v>
      </c>
      <c r="H1103" s="248">
        <f>F1103*G1103</f>
        <v>0</v>
      </c>
    </row>
    <row r="1104" spans="1:11" ht="13.5" customHeight="1">
      <c r="B1104" s="189"/>
      <c r="C1104" s="246" t="s">
        <v>225</v>
      </c>
      <c r="D1104" s="182" t="s">
        <v>89</v>
      </c>
      <c r="E1104" s="72" t="s">
        <v>227</v>
      </c>
      <c r="F1104" s="210">
        <v>6.3E-3</v>
      </c>
      <c r="G1104" s="247">
        <f>'UPAH PU'!$G$18</f>
        <v>0</v>
      </c>
      <c r="H1104" s="248">
        <f>F1104*G1104</f>
        <v>0</v>
      </c>
    </row>
    <row r="1105" spans="1:11" ht="13.5" customHeight="1">
      <c r="B1105" s="189" t="s">
        <v>44</v>
      </c>
      <c r="C1105" s="246" t="s">
        <v>41</v>
      </c>
      <c r="D1105" s="182" t="s">
        <v>91</v>
      </c>
      <c r="E1105" s="72" t="s">
        <v>227</v>
      </c>
      <c r="F1105" s="210">
        <v>2.0999999999999999E-3</v>
      </c>
      <c r="G1105" s="247">
        <f>'UPAH PU'!$G$20</f>
        <v>0</v>
      </c>
      <c r="H1105" s="248">
        <f>F1105*G1105</f>
        <v>0</v>
      </c>
    </row>
    <row r="1106" spans="1:11" ht="13.5" customHeight="1">
      <c r="B1106" s="189" t="s">
        <v>44</v>
      </c>
      <c r="C1106" s="249" t="s">
        <v>44</v>
      </c>
      <c r="D1106" s="72" t="s">
        <v>44</v>
      </c>
      <c r="E1106" s="72" t="s">
        <v>44</v>
      </c>
      <c r="F1106" s="554" t="s">
        <v>92</v>
      </c>
      <c r="G1106" s="247"/>
      <c r="H1106" s="254">
        <f>SUM(H1102:H1105)</f>
        <v>0</v>
      </c>
    </row>
    <row r="1107" spans="1:11" ht="13.5" customHeight="1">
      <c r="B1107" s="188" t="s">
        <v>93</v>
      </c>
      <c r="C1107" s="246" t="s">
        <v>94</v>
      </c>
      <c r="D1107" s="72"/>
      <c r="E1107" s="72" t="s">
        <v>44</v>
      </c>
      <c r="F1107" s="208" t="s">
        <v>44</v>
      </c>
      <c r="G1107" s="247"/>
      <c r="H1107" s="254" t="s">
        <v>44</v>
      </c>
      <c r="K1107" s="64" t="s">
        <v>413</v>
      </c>
    </row>
    <row r="1108" spans="1:11" ht="13.5" customHeight="1">
      <c r="B1108" s="188"/>
      <c r="C1108" s="246" t="s">
        <v>929</v>
      </c>
      <c r="D1108" s="72"/>
      <c r="E1108" s="181" t="s">
        <v>63</v>
      </c>
      <c r="F1108" s="221">
        <v>0.22916666666666669</v>
      </c>
      <c r="G1108" s="247">
        <f>'JUSTIFIKASI BAHAN'!E92</f>
        <v>0</v>
      </c>
      <c r="H1108" s="254">
        <f>G1108*F1108</f>
        <v>0</v>
      </c>
      <c r="K1108" s="64">
        <f>1/3.6*1.1</f>
        <v>0.30555555555555558</v>
      </c>
    </row>
    <row r="1109" spans="1:11" ht="13.5" customHeight="1">
      <c r="B1109" s="189" t="s">
        <v>44</v>
      </c>
      <c r="C1109" s="249" t="s">
        <v>44</v>
      </c>
      <c r="D1109" s="72"/>
      <c r="E1109" s="72" t="s">
        <v>44</v>
      </c>
      <c r="F1109" s="554" t="s">
        <v>95</v>
      </c>
      <c r="G1109" s="247"/>
      <c r="H1109" s="254">
        <f>SUM(H1108:H1108)</f>
        <v>0</v>
      </c>
    </row>
    <row r="1110" spans="1:11" ht="13.5" customHeight="1">
      <c r="B1110" s="188" t="s">
        <v>96</v>
      </c>
      <c r="C1110" s="246" t="s">
        <v>97</v>
      </c>
      <c r="D1110" s="72"/>
      <c r="E1110" s="72" t="s">
        <v>44</v>
      </c>
      <c r="F1110" s="208" t="s">
        <v>44</v>
      </c>
      <c r="G1110" s="247"/>
      <c r="H1110" s="254" t="s">
        <v>44</v>
      </c>
    </row>
    <row r="1111" spans="1:11" ht="13.5" customHeight="1">
      <c r="B1111" s="189" t="s">
        <v>44</v>
      </c>
      <c r="C1111" s="249" t="s">
        <v>44</v>
      </c>
      <c r="D1111" s="72"/>
      <c r="E1111" s="72" t="s">
        <v>44</v>
      </c>
      <c r="F1111" s="554" t="s">
        <v>98</v>
      </c>
      <c r="G1111" s="247"/>
      <c r="H1111" s="254" t="s">
        <v>44</v>
      </c>
    </row>
    <row r="1112" spans="1:11" ht="13.5" customHeight="1">
      <c r="B1112" s="188" t="s">
        <v>99</v>
      </c>
      <c r="C1112" s="246" t="s">
        <v>100</v>
      </c>
      <c r="D1112" s="72"/>
      <c r="E1112" s="72"/>
      <c r="F1112" s="208"/>
      <c r="G1112" s="247"/>
      <c r="H1112" s="254">
        <f>H1106+H1109</f>
        <v>0</v>
      </c>
      <c r="J1112" s="74" t="e">
        <f>#REF!+#REF!</f>
        <v>#REF!</v>
      </c>
      <c r="K1112" s="66" t="e">
        <f>IF(J1112=H1112,"OK","NOT OK")</f>
        <v>#REF!</v>
      </c>
    </row>
    <row r="1113" spans="1:11" ht="13.5" customHeight="1">
      <c r="B1113" s="188" t="s">
        <v>101</v>
      </c>
      <c r="C1113" s="246" t="s">
        <v>102</v>
      </c>
      <c r="D1113" s="182"/>
      <c r="E1113" s="72"/>
      <c r="F1113" s="1449" t="s">
        <v>1256</v>
      </c>
      <c r="G1113" s="247"/>
      <c r="H1113" s="248" t="e">
        <f>#REF!*H1112</f>
        <v>#REF!</v>
      </c>
    </row>
    <row r="1114" spans="1:11" ht="13.5" customHeight="1">
      <c r="B1114" s="188" t="s">
        <v>103</v>
      </c>
      <c r="C1114" s="246" t="s">
        <v>104</v>
      </c>
      <c r="D1114" s="72"/>
      <c r="E1114" s="72"/>
      <c r="F1114" s="208"/>
      <c r="G1114" s="247"/>
      <c r="H1114" s="248" t="e">
        <f>SUM(H1112:H1113)</f>
        <v>#REF!</v>
      </c>
    </row>
    <row r="1115" spans="1:11" ht="13.5" customHeight="1">
      <c r="B1115" s="184"/>
      <c r="C1115" s="250"/>
    </row>
    <row r="1116" spans="1:11" ht="13.5" customHeight="1">
      <c r="B1116" s="1437" t="s">
        <v>1220</v>
      </c>
      <c r="C1116" s="250"/>
      <c r="J1116" s="89"/>
    </row>
    <row r="1117" spans="1:11" s="65" customFormat="1" ht="27" customHeight="1">
      <c r="A1117" s="93"/>
      <c r="B1117" s="71" t="s">
        <v>45</v>
      </c>
      <c r="C1117" s="167" t="s">
        <v>80</v>
      </c>
      <c r="D1117" s="71" t="s">
        <v>81</v>
      </c>
      <c r="E1117" s="71" t="s">
        <v>46</v>
      </c>
      <c r="F1117" s="72" t="s">
        <v>47</v>
      </c>
      <c r="G1117" s="551" t="s">
        <v>188</v>
      </c>
      <c r="H1117" s="61" t="s">
        <v>82</v>
      </c>
      <c r="J1117" s="160"/>
      <c r="K1117" s="67"/>
    </row>
    <row r="1118" spans="1:11" ht="13.5" customHeight="1">
      <c r="B1118" s="72" t="s">
        <v>4</v>
      </c>
      <c r="C1118" s="246" t="s">
        <v>84</v>
      </c>
      <c r="D1118" s="72" t="s">
        <v>44</v>
      </c>
      <c r="E1118" s="72" t="s">
        <v>44</v>
      </c>
      <c r="F1118" s="208" t="s">
        <v>44</v>
      </c>
      <c r="G1118" s="247"/>
      <c r="H1118" s="248" t="s">
        <v>44</v>
      </c>
    </row>
    <row r="1119" spans="1:11" ht="13.5" customHeight="1">
      <c r="B1119" s="189" t="s">
        <v>44</v>
      </c>
      <c r="C1119" s="246" t="s">
        <v>50</v>
      </c>
      <c r="D1119" s="182" t="s">
        <v>86</v>
      </c>
      <c r="E1119" s="72" t="s">
        <v>227</v>
      </c>
      <c r="F1119" s="222">
        <v>6.6699999999999995E-2</v>
      </c>
      <c r="G1119" s="247">
        <f>'UPAH PU'!$G$7</f>
        <v>0</v>
      </c>
      <c r="H1119" s="248">
        <f>F1119*G1119</f>
        <v>0</v>
      </c>
    </row>
    <row r="1120" spans="1:11" ht="13.5" customHeight="1">
      <c r="B1120" s="189"/>
      <c r="C1120" s="246" t="s">
        <v>269</v>
      </c>
      <c r="D1120" s="182" t="s">
        <v>87</v>
      </c>
      <c r="E1120" s="72" t="s">
        <v>227</v>
      </c>
      <c r="F1120" s="222">
        <v>6.6699999999999995E-2</v>
      </c>
      <c r="G1120" s="247">
        <f>'UPAH PU'!$G$11</f>
        <v>0</v>
      </c>
      <c r="H1120" s="248">
        <f>F1120*G1120</f>
        <v>0</v>
      </c>
    </row>
    <row r="1121" spans="1:11" ht="13.5" customHeight="1">
      <c r="B1121" s="189"/>
      <c r="C1121" s="246" t="s">
        <v>225</v>
      </c>
      <c r="D1121" s="182" t="s">
        <v>89</v>
      </c>
      <c r="E1121" s="72" t="s">
        <v>227</v>
      </c>
      <c r="F1121" s="222">
        <v>6.7000000000000002E-3</v>
      </c>
      <c r="G1121" s="247">
        <f>'UPAH PU'!$G$18</f>
        <v>0</v>
      </c>
      <c r="H1121" s="248">
        <f>F1121*G1121</f>
        <v>0</v>
      </c>
    </row>
    <row r="1122" spans="1:11" ht="13.5" customHeight="1">
      <c r="B1122" s="189" t="s">
        <v>44</v>
      </c>
      <c r="C1122" s="246" t="s">
        <v>41</v>
      </c>
      <c r="D1122" s="182" t="s">
        <v>91</v>
      </c>
      <c r="E1122" s="72" t="s">
        <v>227</v>
      </c>
      <c r="F1122" s="222">
        <v>2.2000000000000001E-3</v>
      </c>
      <c r="G1122" s="247">
        <f>'UPAH PU'!$G$20</f>
        <v>0</v>
      </c>
      <c r="H1122" s="248">
        <f>F1122*G1122</f>
        <v>0</v>
      </c>
    </row>
    <row r="1123" spans="1:11" ht="13.5" customHeight="1">
      <c r="B1123" s="189" t="s">
        <v>44</v>
      </c>
      <c r="C1123" s="249" t="s">
        <v>44</v>
      </c>
      <c r="D1123" s="72" t="s">
        <v>44</v>
      </c>
      <c r="E1123" s="72" t="s">
        <v>44</v>
      </c>
      <c r="F1123" s="554" t="s">
        <v>92</v>
      </c>
      <c r="G1123" s="247"/>
      <c r="H1123" s="248">
        <f>SUM(H1119:H1122)</f>
        <v>0</v>
      </c>
    </row>
    <row r="1124" spans="1:11" ht="13.5" customHeight="1">
      <c r="B1124" s="72" t="s">
        <v>5</v>
      </c>
      <c r="C1124" s="246" t="s">
        <v>94</v>
      </c>
      <c r="D1124" s="72"/>
      <c r="E1124" s="72" t="s">
        <v>44</v>
      </c>
      <c r="F1124" s="208" t="s">
        <v>44</v>
      </c>
      <c r="G1124" s="247"/>
      <c r="H1124" s="248" t="s">
        <v>44</v>
      </c>
      <c r="K1124" s="64" t="s">
        <v>413</v>
      </c>
    </row>
    <row r="1125" spans="1:11" ht="13.5" customHeight="1">
      <c r="B1125" s="188"/>
      <c r="C1125" s="246" t="s">
        <v>1218</v>
      </c>
      <c r="D1125" s="72"/>
      <c r="E1125" s="72" t="s">
        <v>63</v>
      </c>
      <c r="F1125" s="208">
        <v>0.1</v>
      </c>
      <c r="G1125" s="247">
        <f>'JUSTIFIKASI BAHAN'!E89</f>
        <v>0</v>
      </c>
      <c r="H1125" s="248">
        <f>G1125*F1125</f>
        <v>0</v>
      </c>
      <c r="K1125" s="64">
        <f>1/10*1.1</f>
        <v>0.11000000000000001</v>
      </c>
    </row>
    <row r="1126" spans="1:11" ht="13.5" customHeight="1">
      <c r="B1126" s="188"/>
      <c r="C1126" s="246" t="s">
        <v>1219</v>
      </c>
      <c r="D1126" s="72"/>
      <c r="E1126" s="72" t="s">
        <v>63</v>
      </c>
      <c r="F1126" s="208">
        <v>0.26</v>
      </c>
      <c r="G1126" s="247">
        <f>'JUSTIFIKASI BAHAN'!E90</f>
        <v>0</v>
      </c>
      <c r="H1126" s="248">
        <f>G1126*F1126</f>
        <v>0</v>
      </c>
      <c r="K1126" s="64">
        <f>1/6*1.1</f>
        <v>0.18333333333333335</v>
      </c>
    </row>
    <row r="1127" spans="1:11" ht="13.5" customHeight="1">
      <c r="B1127" s="189" t="s">
        <v>44</v>
      </c>
      <c r="C1127" s="249" t="s">
        <v>44</v>
      </c>
      <c r="D1127" s="72"/>
      <c r="E1127" s="72" t="s">
        <v>44</v>
      </c>
      <c r="F1127" s="554" t="s">
        <v>95</v>
      </c>
      <c r="G1127" s="247"/>
      <c r="H1127" s="248">
        <f>SUM(H1125:H1126)</f>
        <v>0</v>
      </c>
    </row>
    <row r="1128" spans="1:11" ht="13.5" customHeight="1">
      <c r="B1128" s="72" t="s">
        <v>113</v>
      </c>
      <c r="C1128" s="246" t="s">
        <v>97</v>
      </c>
      <c r="D1128" s="72"/>
      <c r="E1128" s="72" t="s">
        <v>44</v>
      </c>
      <c r="F1128" s="208" t="s">
        <v>44</v>
      </c>
      <c r="G1128" s="247"/>
      <c r="H1128" s="248" t="s">
        <v>44</v>
      </c>
    </row>
    <row r="1129" spans="1:11" ht="13.5" customHeight="1">
      <c r="B1129" s="189" t="s">
        <v>44</v>
      </c>
      <c r="C1129" s="249" t="s">
        <v>44</v>
      </c>
      <c r="D1129" s="72"/>
      <c r="E1129" s="72" t="s">
        <v>44</v>
      </c>
      <c r="F1129" s="554" t="s">
        <v>98</v>
      </c>
      <c r="G1129" s="247"/>
      <c r="H1129" s="248" t="s">
        <v>44</v>
      </c>
    </row>
    <row r="1130" spans="1:11" ht="13.5" customHeight="1">
      <c r="B1130" s="72" t="s">
        <v>119</v>
      </c>
      <c r="C1130" s="246" t="s">
        <v>100</v>
      </c>
      <c r="D1130" s="72"/>
      <c r="E1130" s="72"/>
      <c r="F1130" s="208"/>
      <c r="G1130" s="247"/>
      <c r="H1130" s="248">
        <f>H1123+H1127</f>
        <v>0</v>
      </c>
      <c r="J1130" s="74" t="e">
        <f>#REF!+#REF!</f>
        <v>#REF!</v>
      </c>
      <c r="K1130" s="66" t="e">
        <f>IF(J1130=H1130,"OK","NOT OK")</f>
        <v>#REF!</v>
      </c>
    </row>
    <row r="1131" spans="1:11" ht="13.5" customHeight="1">
      <c r="B1131" s="72" t="s">
        <v>121</v>
      </c>
      <c r="C1131" s="246" t="s">
        <v>102</v>
      </c>
      <c r="D1131" s="182"/>
      <c r="E1131" s="72"/>
      <c r="F1131" s="1449" t="s">
        <v>1256</v>
      </c>
      <c r="G1131" s="247"/>
      <c r="H1131" s="248" t="e">
        <f>#REF!*H1130</f>
        <v>#REF!</v>
      </c>
    </row>
    <row r="1132" spans="1:11" ht="13.5" customHeight="1">
      <c r="B1132" s="72" t="s">
        <v>122</v>
      </c>
      <c r="C1132" s="246" t="s">
        <v>104</v>
      </c>
      <c r="D1132" s="72"/>
      <c r="E1132" s="72"/>
      <c r="F1132" s="208"/>
      <c r="G1132" s="247"/>
      <c r="H1132" s="248" t="e">
        <f>SUM(H1130:H1131)</f>
        <v>#REF!</v>
      </c>
    </row>
    <row r="1133" spans="1:11" ht="13.5" customHeight="1">
      <c r="B1133" s="184"/>
      <c r="C1133" s="250"/>
    </row>
    <row r="1134" spans="1:11" ht="13.5" customHeight="1">
      <c r="B1134" s="1438" t="s">
        <v>1221</v>
      </c>
      <c r="C1134" s="250"/>
      <c r="J1134" s="545"/>
    </row>
    <row r="1135" spans="1:11" s="65" customFormat="1" ht="27" customHeight="1">
      <c r="A1135" s="93"/>
      <c r="B1135" s="71" t="s">
        <v>45</v>
      </c>
      <c r="C1135" s="167" t="s">
        <v>80</v>
      </c>
      <c r="D1135" s="71" t="s">
        <v>81</v>
      </c>
      <c r="E1135" s="71" t="s">
        <v>46</v>
      </c>
      <c r="F1135" s="72" t="s">
        <v>47</v>
      </c>
      <c r="G1135" s="551" t="s">
        <v>188</v>
      </c>
      <c r="H1135" s="61" t="s">
        <v>82</v>
      </c>
      <c r="J1135" s="160"/>
      <c r="K1135" s="67"/>
    </row>
    <row r="1136" spans="1:11" ht="13.5" customHeight="1">
      <c r="B1136" s="72" t="s">
        <v>4</v>
      </c>
      <c r="C1136" s="246" t="s">
        <v>84</v>
      </c>
      <c r="D1136" s="72" t="s">
        <v>44</v>
      </c>
      <c r="E1136" s="72" t="s">
        <v>44</v>
      </c>
      <c r="F1136" s="208" t="s">
        <v>44</v>
      </c>
      <c r="G1136" s="247"/>
      <c r="H1136" s="248" t="s">
        <v>44</v>
      </c>
    </row>
    <row r="1137" spans="2:11" ht="13.5" customHeight="1">
      <c r="B1137" s="189" t="s">
        <v>44</v>
      </c>
      <c r="C1137" s="246" t="s">
        <v>50</v>
      </c>
      <c r="D1137" s="182" t="s">
        <v>86</v>
      </c>
      <c r="E1137" s="72" t="s">
        <v>227</v>
      </c>
      <c r="F1137" s="222">
        <v>7.6899999999999996E-2</v>
      </c>
      <c r="G1137" s="247">
        <f>'UPAH PU'!$G$7</f>
        <v>0</v>
      </c>
      <c r="H1137" s="248">
        <f>F1137*G1137</f>
        <v>0</v>
      </c>
    </row>
    <row r="1138" spans="2:11" ht="13.5" customHeight="1">
      <c r="B1138" s="189"/>
      <c r="C1138" s="246" t="s">
        <v>269</v>
      </c>
      <c r="D1138" s="182" t="s">
        <v>87</v>
      </c>
      <c r="E1138" s="72" t="s">
        <v>227</v>
      </c>
      <c r="F1138" s="222">
        <v>7.6899999999999996E-2</v>
      </c>
      <c r="G1138" s="247">
        <f>'UPAH PU'!$G$11</f>
        <v>0</v>
      </c>
      <c r="H1138" s="248">
        <f>F1138*G1138</f>
        <v>0</v>
      </c>
    </row>
    <row r="1139" spans="2:11" ht="13.5" customHeight="1">
      <c r="B1139" s="189"/>
      <c r="C1139" s="246" t="s">
        <v>225</v>
      </c>
      <c r="D1139" s="182" t="s">
        <v>89</v>
      </c>
      <c r="E1139" s="72" t="s">
        <v>227</v>
      </c>
      <c r="F1139" s="222">
        <v>7.7000000000000002E-3</v>
      </c>
      <c r="G1139" s="247">
        <f>'UPAH PU'!$G$18</f>
        <v>0</v>
      </c>
      <c r="H1139" s="248">
        <f>F1139*G1139</f>
        <v>0</v>
      </c>
    </row>
    <row r="1140" spans="2:11" ht="13.5" customHeight="1">
      <c r="B1140" s="189" t="s">
        <v>44</v>
      </c>
      <c r="C1140" s="246" t="s">
        <v>41</v>
      </c>
      <c r="D1140" s="182" t="s">
        <v>91</v>
      </c>
      <c r="E1140" s="72" t="s">
        <v>227</v>
      </c>
      <c r="F1140" s="222">
        <v>2.5999999999999999E-3</v>
      </c>
      <c r="G1140" s="247">
        <f>'UPAH PU'!$G$20</f>
        <v>0</v>
      </c>
      <c r="H1140" s="248">
        <f>F1140*G1140</f>
        <v>0</v>
      </c>
    </row>
    <row r="1141" spans="2:11" ht="13.5" customHeight="1">
      <c r="B1141" s="189" t="s">
        <v>44</v>
      </c>
      <c r="C1141" s="249" t="s">
        <v>44</v>
      </c>
      <c r="D1141" s="72" t="s">
        <v>44</v>
      </c>
      <c r="E1141" s="72" t="s">
        <v>44</v>
      </c>
      <c r="F1141" s="554" t="s">
        <v>92</v>
      </c>
      <c r="G1141" s="247"/>
      <c r="H1141" s="248">
        <f>SUM(H1137:H1140)</f>
        <v>0</v>
      </c>
    </row>
    <row r="1142" spans="2:11" ht="13.5" customHeight="1">
      <c r="B1142" s="72" t="s">
        <v>5</v>
      </c>
      <c r="C1142" s="246" t="s">
        <v>94</v>
      </c>
      <c r="D1142" s="72"/>
      <c r="E1142" s="72" t="s">
        <v>44</v>
      </c>
      <c r="F1142" s="208" t="s">
        <v>44</v>
      </c>
      <c r="G1142" s="247"/>
      <c r="H1142" s="248" t="s">
        <v>44</v>
      </c>
      <c r="K1142" s="64" t="s">
        <v>413</v>
      </c>
    </row>
    <row r="1143" spans="2:11" ht="13.5" customHeight="1">
      <c r="B1143" s="188"/>
      <c r="C1143" s="246" t="s">
        <v>1218</v>
      </c>
      <c r="D1143" s="72"/>
      <c r="E1143" s="72" t="s">
        <v>63</v>
      </c>
      <c r="F1143" s="208">
        <v>0.1</v>
      </c>
      <c r="G1143" s="247">
        <f>'JUSTIFIKASI BAHAN'!E89</f>
        <v>0</v>
      </c>
      <c r="H1143" s="248">
        <f>G1143*F1143</f>
        <v>0</v>
      </c>
      <c r="K1143" s="64">
        <f>1/10*1.1</f>
        <v>0.11000000000000001</v>
      </c>
    </row>
    <row r="1144" spans="2:11" ht="13.5" customHeight="1">
      <c r="B1144" s="188"/>
      <c r="C1144" s="246" t="s">
        <v>1222</v>
      </c>
      <c r="D1144" s="72"/>
      <c r="E1144" s="72" t="s">
        <v>63</v>
      </c>
      <c r="F1144" s="208">
        <v>0.26</v>
      </c>
      <c r="G1144" s="247">
        <f>'JUSTIFIKASI BAHAN'!E91</f>
        <v>0</v>
      </c>
      <c r="H1144" s="248">
        <f>G1144*F1144</f>
        <v>0</v>
      </c>
      <c r="K1144" s="64">
        <f>1/5*1.1</f>
        <v>0.22000000000000003</v>
      </c>
    </row>
    <row r="1145" spans="2:11" ht="13.5" customHeight="1">
      <c r="B1145" s="189" t="s">
        <v>44</v>
      </c>
      <c r="C1145" s="249" t="s">
        <v>44</v>
      </c>
      <c r="D1145" s="72"/>
      <c r="E1145" s="72" t="s">
        <v>44</v>
      </c>
      <c r="F1145" s="554" t="s">
        <v>95</v>
      </c>
      <c r="G1145" s="247"/>
      <c r="H1145" s="248">
        <f>SUM(H1143:H1144)</f>
        <v>0</v>
      </c>
    </row>
    <row r="1146" spans="2:11" ht="13.5" customHeight="1">
      <c r="B1146" s="72" t="s">
        <v>113</v>
      </c>
      <c r="C1146" s="246" t="s">
        <v>97</v>
      </c>
      <c r="D1146" s="72"/>
      <c r="E1146" s="72" t="s">
        <v>44</v>
      </c>
      <c r="F1146" s="208" t="s">
        <v>44</v>
      </c>
      <c r="G1146" s="247"/>
      <c r="H1146" s="248" t="s">
        <v>44</v>
      </c>
    </row>
    <row r="1147" spans="2:11" ht="13.5" customHeight="1">
      <c r="B1147" s="189" t="s">
        <v>44</v>
      </c>
      <c r="C1147" s="249" t="s">
        <v>44</v>
      </c>
      <c r="D1147" s="72"/>
      <c r="E1147" s="72" t="s">
        <v>44</v>
      </c>
      <c r="F1147" s="554" t="s">
        <v>98</v>
      </c>
      <c r="G1147" s="247"/>
      <c r="H1147" s="248" t="s">
        <v>44</v>
      </c>
    </row>
    <row r="1148" spans="2:11" ht="13.5" customHeight="1">
      <c r="B1148" s="72" t="s">
        <v>119</v>
      </c>
      <c r="C1148" s="246" t="s">
        <v>100</v>
      </c>
      <c r="D1148" s="72"/>
      <c r="E1148" s="72"/>
      <c r="F1148" s="208"/>
      <c r="G1148" s="247"/>
      <c r="H1148" s="248">
        <f>H1141+H1145</f>
        <v>0</v>
      </c>
      <c r="J1148" s="74" t="e">
        <f>#REF!+#REF!</f>
        <v>#REF!</v>
      </c>
      <c r="K1148" s="66" t="e">
        <f>IF(J1148=H1148,"OK","NOT OK")</f>
        <v>#REF!</v>
      </c>
    </row>
    <row r="1149" spans="2:11" ht="13.5" customHeight="1">
      <c r="B1149" s="72" t="s">
        <v>121</v>
      </c>
      <c r="C1149" s="246" t="s">
        <v>102</v>
      </c>
      <c r="D1149" s="182"/>
      <c r="E1149" s="72"/>
      <c r="F1149" s="1449" t="s">
        <v>1256</v>
      </c>
      <c r="G1149" s="247"/>
      <c r="H1149" s="248" t="e">
        <f>#REF!*H1148</f>
        <v>#REF!</v>
      </c>
    </row>
    <row r="1150" spans="2:11" ht="13.5" customHeight="1">
      <c r="B1150" s="72" t="s">
        <v>122</v>
      </c>
      <c r="C1150" s="246" t="s">
        <v>104</v>
      </c>
      <c r="D1150" s="72"/>
      <c r="E1150" s="72"/>
      <c r="F1150" s="208"/>
      <c r="G1150" s="247"/>
      <c r="H1150" s="248" t="e">
        <f>SUM(H1148:H1149)</f>
        <v>#REF!</v>
      </c>
    </row>
    <row r="1151" spans="2:11" ht="13.5" customHeight="1">
      <c r="B1151" s="184"/>
      <c r="C1151" s="250"/>
    </row>
    <row r="1152" spans="2:11" ht="12.75">
      <c r="B1152" s="184" t="s">
        <v>1196</v>
      </c>
      <c r="C1152" s="250"/>
      <c r="J1152" s="89"/>
    </row>
    <row r="1153" spans="1:11" s="65" customFormat="1" ht="27" customHeight="1">
      <c r="A1153" s="93"/>
      <c r="B1153" s="71" t="s">
        <v>45</v>
      </c>
      <c r="C1153" s="167" t="s">
        <v>80</v>
      </c>
      <c r="D1153" s="71" t="s">
        <v>81</v>
      </c>
      <c r="E1153" s="71" t="s">
        <v>46</v>
      </c>
      <c r="F1153" s="72" t="s">
        <v>47</v>
      </c>
      <c r="G1153" s="551" t="s">
        <v>188</v>
      </c>
      <c r="H1153" s="61" t="s">
        <v>82</v>
      </c>
      <c r="J1153" s="160"/>
      <c r="K1153" s="67"/>
    </row>
    <row r="1154" spans="1:11" ht="12.75">
      <c r="B1154" s="72" t="s">
        <v>4</v>
      </c>
      <c r="C1154" s="246" t="s">
        <v>84</v>
      </c>
      <c r="D1154" s="72" t="s">
        <v>44</v>
      </c>
      <c r="E1154" s="72" t="s">
        <v>44</v>
      </c>
      <c r="F1154" s="208" t="s">
        <v>44</v>
      </c>
      <c r="G1154" s="247"/>
      <c r="H1154" s="248" t="s">
        <v>44</v>
      </c>
    </row>
    <row r="1155" spans="1:11" ht="12.75">
      <c r="B1155" s="189" t="s">
        <v>44</v>
      </c>
      <c r="C1155" s="246" t="s">
        <v>50</v>
      </c>
      <c r="D1155" s="182" t="s">
        <v>86</v>
      </c>
      <c r="E1155" s="72" t="s">
        <v>48</v>
      </c>
      <c r="F1155" s="210">
        <v>0.02</v>
      </c>
      <c r="G1155" s="247">
        <f>'UPAH PU'!$G$7</f>
        <v>0</v>
      </c>
      <c r="H1155" s="248">
        <f>F1155*G1155</f>
        <v>0</v>
      </c>
    </row>
    <row r="1156" spans="1:11" ht="12.75">
      <c r="B1156" s="189"/>
      <c r="C1156" s="246" t="s">
        <v>274</v>
      </c>
      <c r="D1156" s="182" t="s">
        <v>87</v>
      </c>
      <c r="E1156" s="72" t="s">
        <v>48</v>
      </c>
      <c r="F1156" s="210">
        <v>0.2</v>
      </c>
      <c r="G1156" s="247">
        <f>'UPAH PU'!$G$11</f>
        <v>0</v>
      </c>
      <c r="H1156" s="254">
        <f>F1156*G1156</f>
        <v>0</v>
      </c>
    </row>
    <row r="1157" spans="1:11" ht="12.75">
      <c r="B1157" s="189"/>
      <c r="C1157" s="246" t="s">
        <v>225</v>
      </c>
      <c r="D1157" s="182" t="s">
        <v>89</v>
      </c>
      <c r="E1157" s="72" t="s">
        <v>48</v>
      </c>
      <c r="F1157" s="210">
        <v>0.02</v>
      </c>
      <c r="G1157" s="247">
        <f>'UPAH PU'!$G$18</f>
        <v>0</v>
      </c>
      <c r="H1157" s="254">
        <f>F1157*G1157</f>
        <v>0</v>
      </c>
    </row>
    <row r="1158" spans="1:11" ht="12.75">
      <c r="B1158" s="189" t="s">
        <v>44</v>
      </c>
      <c r="C1158" s="246" t="s">
        <v>41</v>
      </c>
      <c r="D1158" s="182" t="s">
        <v>91</v>
      </c>
      <c r="E1158" s="72" t="s">
        <v>48</v>
      </c>
      <c r="F1158" s="210">
        <v>6.7000000000000002E-3</v>
      </c>
      <c r="G1158" s="247">
        <f>'UPAH PU'!$G$20</f>
        <v>0</v>
      </c>
      <c r="H1158" s="254">
        <f>F1158*G1158</f>
        <v>0</v>
      </c>
    </row>
    <row r="1159" spans="1:11" ht="12.75">
      <c r="B1159" s="189" t="s">
        <v>44</v>
      </c>
      <c r="C1159" s="249" t="s">
        <v>44</v>
      </c>
      <c r="D1159" s="72" t="s">
        <v>44</v>
      </c>
      <c r="E1159" s="72" t="s">
        <v>44</v>
      </c>
      <c r="F1159" s="554" t="s">
        <v>92</v>
      </c>
      <c r="G1159" s="247"/>
      <c r="H1159" s="254">
        <f>SUM(H1155:H1158)</f>
        <v>0</v>
      </c>
    </row>
    <row r="1160" spans="1:11" ht="12.75">
      <c r="B1160" s="72" t="s">
        <v>5</v>
      </c>
      <c r="C1160" s="246" t="s">
        <v>94</v>
      </c>
      <c r="D1160" s="72"/>
      <c r="E1160" s="72" t="s">
        <v>44</v>
      </c>
      <c r="F1160" s="208" t="s">
        <v>44</v>
      </c>
      <c r="G1160" s="247"/>
      <c r="H1160" s="254" t="s">
        <v>44</v>
      </c>
      <c r="K1160" s="64" t="s">
        <v>413</v>
      </c>
    </row>
    <row r="1161" spans="1:11" ht="12.75">
      <c r="B1161" s="541"/>
      <c r="C1161" s="487" t="s">
        <v>1197</v>
      </c>
      <c r="D1161" s="488"/>
      <c r="E1161" s="72" t="s">
        <v>30</v>
      </c>
      <c r="F1161" s="489">
        <v>7.8600000000000003E-2</v>
      </c>
      <c r="G1161" s="491">
        <f>'JUSTIFIKASI BAHAN'!E95</f>
        <v>0</v>
      </c>
      <c r="H1161" s="254">
        <f>G1161*F1161</f>
        <v>0</v>
      </c>
      <c r="K1161" s="64">
        <f>1/14*1.1</f>
        <v>7.857142857142857E-2</v>
      </c>
    </row>
    <row r="1162" spans="1:11" ht="12.75">
      <c r="B1162" s="188"/>
      <c r="C1162" s="246" t="s">
        <v>1198</v>
      </c>
      <c r="D1162" s="72"/>
      <c r="E1162" s="72" t="s">
        <v>63</v>
      </c>
      <c r="F1162" s="208">
        <v>0.15720000000000001</v>
      </c>
      <c r="G1162" s="491">
        <f>'JUSTIFIKASI BAHAN'!E96</f>
        <v>0</v>
      </c>
      <c r="H1162" s="254">
        <f>G1162*F1162</f>
        <v>0</v>
      </c>
      <c r="K1162" s="64">
        <f>1/7*1.1</f>
        <v>0.15714285714285714</v>
      </c>
    </row>
    <row r="1163" spans="1:11" ht="12.75">
      <c r="B1163" s="188"/>
      <c r="C1163" s="246" t="s">
        <v>244</v>
      </c>
      <c r="D1163" s="72"/>
      <c r="E1163" s="72" t="s">
        <v>6</v>
      </c>
      <c r="F1163" s="208">
        <v>0.01</v>
      </c>
      <c r="G1163" s="247">
        <f>'JUSTIFIKASI BAHAN'!$E$79</f>
        <v>0</v>
      </c>
      <c r="H1163" s="254">
        <f>G1163*F1163</f>
        <v>0</v>
      </c>
    </row>
    <row r="1164" spans="1:11" ht="12.75">
      <c r="B1164" s="188"/>
      <c r="C1164" s="246" t="s">
        <v>456</v>
      </c>
      <c r="D1164" s="72"/>
      <c r="E1164" s="72" t="s">
        <v>63</v>
      </c>
      <c r="F1164" s="208">
        <v>5.5000000000000007E-2</v>
      </c>
      <c r="G1164" s="247">
        <f>'JUSTIFIKASI BAHAN'!E94</f>
        <v>0</v>
      </c>
      <c r="H1164" s="254">
        <f>G1164*F1164</f>
        <v>0</v>
      </c>
      <c r="I1164" s="542"/>
      <c r="K1164" s="64">
        <f>1*0.05*1.1</f>
        <v>5.5000000000000007E-2</v>
      </c>
    </row>
    <row r="1165" spans="1:11" ht="12.75">
      <c r="B1165" s="188"/>
      <c r="C1165" s="246" t="s">
        <v>337</v>
      </c>
      <c r="D1165" s="72"/>
      <c r="E1165" s="72" t="s">
        <v>338</v>
      </c>
      <c r="F1165" s="208">
        <v>0.02</v>
      </c>
      <c r="G1165" s="247">
        <f>'JUSTIFIKASI BAHAN'!$E$78</f>
        <v>0</v>
      </c>
      <c r="H1165" s="254">
        <f>G1165*F1165</f>
        <v>0</v>
      </c>
    </row>
    <row r="1166" spans="1:11" ht="12.75">
      <c r="B1166" s="189" t="s">
        <v>44</v>
      </c>
      <c r="C1166" s="249" t="s">
        <v>44</v>
      </c>
      <c r="D1166" s="72"/>
      <c r="E1166" s="72" t="s">
        <v>44</v>
      </c>
      <c r="F1166" s="554" t="s">
        <v>95</v>
      </c>
      <c r="G1166" s="247"/>
      <c r="H1166" s="254">
        <f>SUM(H1161:H1165)</f>
        <v>0</v>
      </c>
    </row>
    <row r="1167" spans="1:11" ht="12.75">
      <c r="B1167" s="72" t="s">
        <v>113</v>
      </c>
      <c r="C1167" s="246" t="s">
        <v>97</v>
      </c>
      <c r="D1167" s="72"/>
      <c r="E1167" s="72" t="s">
        <v>44</v>
      </c>
      <c r="F1167" s="208" t="s">
        <v>44</v>
      </c>
      <c r="G1167" s="247"/>
      <c r="H1167" s="254" t="s">
        <v>44</v>
      </c>
    </row>
    <row r="1168" spans="1:11" ht="12.75">
      <c r="B1168" s="189" t="s">
        <v>44</v>
      </c>
      <c r="C1168" s="249" t="s">
        <v>44</v>
      </c>
      <c r="D1168" s="72"/>
      <c r="E1168" s="72" t="s">
        <v>44</v>
      </c>
      <c r="F1168" s="554" t="s">
        <v>98</v>
      </c>
      <c r="G1168" s="247"/>
      <c r="H1168" s="254" t="s">
        <v>44</v>
      </c>
    </row>
    <row r="1169" spans="1:11" ht="12.75">
      <c r="B1169" s="72" t="s">
        <v>119</v>
      </c>
      <c r="C1169" s="246" t="s">
        <v>100</v>
      </c>
      <c r="D1169" s="72"/>
      <c r="E1169" s="72"/>
      <c r="F1169" s="208"/>
      <c r="G1169" s="247"/>
      <c r="H1169" s="254">
        <f>H1159+H1166</f>
        <v>0</v>
      </c>
      <c r="J1169" s="74" t="e">
        <f>#REF!+#REF!</f>
        <v>#REF!</v>
      </c>
      <c r="K1169" s="66" t="e">
        <f>IF(J1169=H1169,"OK","NOT OK")</f>
        <v>#REF!</v>
      </c>
    </row>
    <row r="1170" spans="1:11" ht="15">
      <c r="B1170" s="72" t="s">
        <v>121</v>
      </c>
      <c r="C1170" s="246" t="s">
        <v>102</v>
      </c>
      <c r="D1170" s="182"/>
      <c r="E1170" s="72"/>
      <c r="F1170" s="1449" t="s">
        <v>1256</v>
      </c>
      <c r="G1170" s="247"/>
      <c r="H1170" s="248" t="e">
        <f>#REF!*H1169</f>
        <v>#REF!</v>
      </c>
    </row>
    <row r="1171" spans="1:11" ht="12.75">
      <c r="B1171" s="72" t="s">
        <v>122</v>
      </c>
      <c r="C1171" s="246" t="s">
        <v>104</v>
      </c>
      <c r="D1171" s="72"/>
      <c r="E1171" s="72"/>
      <c r="F1171" s="208"/>
      <c r="G1171" s="247"/>
      <c r="H1171" s="254" t="e">
        <f>SUM(H1169:H1170)</f>
        <v>#REF!</v>
      </c>
    </row>
    <row r="1172" spans="1:11" ht="12.75">
      <c r="B1172" s="184"/>
      <c r="C1172" s="250"/>
    </row>
    <row r="1173" spans="1:11" ht="13.5" customHeight="1">
      <c r="B1173" s="184" t="s">
        <v>1168</v>
      </c>
      <c r="C1173" s="250"/>
      <c r="J1173" s="89"/>
    </row>
    <row r="1174" spans="1:11" s="65" customFormat="1" ht="27" customHeight="1">
      <c r="A1174" s="93"/>
      <c r="B1174" s="71" t="s">
        <v>45</v>
      </c>
      <c r="C1174" s="167" t="s">
        <v>80</v>
      </c>
      <c r="D1174" s="71" t="s">
        <v>81</v>
      </c>
      <c r="E1174" s="71" t="s">
        <v>46</v>
      </c>
      <c r="F1174" s="72" t="s">
        <v>47</v>
      </c>
      <c r="G1174" s="551" t="s">
        <v>188</v>
      </c>
      <c r="H1174" s="61" t="s">
        <v>82</v>
      </c>
      <c r="J1174" s="160"/>
      <c r="K1174" s="67"/>
    </row>
    <row r="1175" spans="1:11" ht="13.5" customHeight="1">
      <c r="B1175" s="72" t="s">
        <v>4</v>
      </c>
      <c r="C1175" s="246" t="s">
        <v>84</v>
      </c>
      <c r="D1175" s="72" t="s">
        <v>44</v>
      </c>
      <c r="E1175" s="72" t="s">
        <v>44</v>
      </c>
      <c r="F1175" s="208" t="s">
        <v>44</v>
      </c>
      <c r="G1175" s="247"/>
      <c r="H1175" s="248" t="s">
        <v>44</v>
      </c>
    </row>
    <row r="1176" spans="1:11" ht="13.5" customHeight="1">
      <c r="B1176" s="189" t="s">
        <v>44</v>
      </c>
      <c r="C1176" s="246" t="s">
        <v>50</v>
      </c>
      <c r="D1176" s="182" t="s">
        <v>86</v>
      </c>
      <c r="E1176" s="72" t="s">
        <v>227</v>
      </c>
      <c r="F1176" s="210">
        <v>7.0000000000000007E-2</v>
      </c>
      <c r="G1176" s="247">
        <f>'UPAH PU'!$G$7</f>
        <v>0</v>
      </c>
      <c r="H1176" s="248">
        <f>F1176*G1176</f>
        <v>0</v>
      </c>
    </row>
    <row r="1177" spans="1:11" ht="13.5" customHeight="1">
      <c r="B1177" s="189"/>
      <c r="C1177" s="246" t="s">
        <v>269</v>
      </c>
      <c r="D1177" s="182" t="s">
        <v>87</v>
      </c>
      <c r="E1177" s="72" t="s">
        <v>227</v>
      </c>
      <c r="F1177" s="210">
        <v>8.9999999999999993E-3</v>
      </c>
      <c r="G1177" s="247">
        <f>'UPAH PU'!$G$11</f>
        <v>0</v>
      </c>
      <c r="H1177" s="248">
        <f>F1177*G1177</f>
        <v>0</v>
      </c>
    </row>
    <row r="1178" spans="1:11" ht="13.5" customHeight="1">
      <c r="B1178" s="189"/>
      <c r="C1178" s="246" t="s">
        <v>225</v>
      </c>
      <c r="D1178" s="182" t="s">
        <v>89</v>
      </c>
      <c r="E1178" s="72" t="s">
        <v>227</v>
      </c>
      <c r="F1178" s="210">
        <v>8.9999999999999998E-4</v>
      </c>
      <c r="G1178" s="247">
        <f>'UPAH PU'!$G$18</f>
        <v>0</v>
      </c>
      <c r="H1178" s="248">
        <f>F1178*G1178</f>
        <v>0</v>
      </c>
    </row>
    <row r="1179" spans="1:11" ht="13.5" customHeight="1">
      <c r="B1179" s="189" t="s">
        <v>44</v>
      </c>
      <c r="C1179" s="246" t="s">
        <v>41</v>
      </c>
      <c r="D1179" s="182" t="s">
        <v>91</v>
      </c>
      <c r="E1179" s="72" t="s">
        <v>227</v>
      </c>
      <c r="F1179" s="210">
        <v>2.9999999999999997E-4</v>
      </c>
      <c r="G1179" s="247">
        <f>'UPAH PU'!$G$20</f>
        <v>0</v>
      </c>
      <c r="H1179" s="254">
        <f>F1179*G1179</f>
        <v>0</v>
      </c>
    </row>
    <row r="1180" spans="1:11" ht="13.5" customHeight="1">
      <c r="B1180" s="189" t="s">
        <v>44</v>
      </c>
      <c r="C1180" s="249" t="s">
        <v>44</v>
      </c>
      <c r="D1180" s="72" t="s">
        <v>44</v>
      </c>
      <c r="E1180" s="72" t="s">
        <v>44</v>
      </c>
      <c r="F1180" s="554" t="s">
        <v>92</v>
      </c>
      <c r="G1180" s="247"/>
      <c r="H1180" s="254">
        <f>SUM(H1176:H1179)</f>
        <v>0</v>
      </c>
    </row>
    <row r="1181" spans="1:11" ht="13.5" customHeight="1">
      <c r="B1181" s="72" t="s">
        <v>5</v>
      </c>
      <c r="C1181" s="246" t="s">
        <v>94</v>
      </c>
      <c r="D1181" s="72"/>
      <c r="E1181" s="72" t="s">
        <v>44</v>
      </c>
      <c r="F1181" s="208" t="s">
        <v>44</v>
      </c>
      <c r="G1181" s="247"/>
      <c r="H1181" s="254" t="s">
        <v>44</v>
      </c>
      <c r="K1181" s="64" t="s">
        <v>413</v>
      </c>
    </row>
    <row r="1182" spans="1:11" ht="13.5" customHeight="1">
      <c r="B1182" s="905"/>
      <c r="C1182" s="907" t="s">
        <v>1169</v>
      </c>
      <c r="D1182" s="905"/>
      <c r="E1182" s="905" t="s">
        <v>30</v>
      </c>
      <c r="F1182" s="900">
        <v>0.125</v>
      </c>
      <c r="G1182" s="901">
        <f>'JUSTIFIKASI BAHAN'!E93</f>
        <v>0</v>
      </c>
      <c r="H1182" s="248">
        <f t="shared" ref="H1182:H1185" si="19">F1182*G1182</f>
        <v>0</v>
      </c>
    </row>
    <row r="1183" spans="1:11" ht="13.5" customHeight="1">
      <c r="B1183" s="905"/>
      <c r="C1183" s="907" t="s">
        <v>1169</v>
      </c>
      <c r="D1183" s="905"/>
      <c r="E1183" s="905" t="s">
        <v>30</v>
      </c>
      <c r="F1183" s="900">
        <v>0.25</v>
      </c>
      <c r="G1183" s="901">
        <f>G1182</f>
        <v>0</v>
      </c>
      <c r="H1183" s="248">
        <f t="shared" si="19"/>
        <v>0</v>
      </c>
    </row>
    <row r="1184" spans="1:11" ht="13.5" customHeight="1">
      <c r="B1184" s="905"/>
      <c r="C1184" s="907" t="s">
        <v>339</v>
      </c>
      <c r="D1184" s="905"/>
      <c r="E1184" s="905" t="s">
        <v>6</v>
      </c>
      <c r="F1184" s="900">
        <v>0.01</v>
      </c>
      <c r="G1184" s="901">
        <f>'JUSTIFIKASI BAHAN'!E79</f>
        <v>0</v>
      </c>
      <c r="H1184" s="248">
        <f t="shared" si="19"/>
        <v>0</v>
      </c>
    </row>
    <row r="1185" spans="1:11" ht="13.5" customHeight="1">
      <c r="B1185" s="905"/>
      <c r="C1185" s="907" t="s">
        <v>337</v>
      </c>
      <c r="D1185" s="905"/>
      <c r="E1185" s="905" t="s">
        <v>338</v>
      </c>
      <c r="F1185" s="900">
        <v>0.2</v>
      </c>
      <c r="G1185" s="901">
        <f>'JUSTIFIKASI BAHAN'!E78</f>
        <v>0</v>
      </c>
      <c r="H1185" s="248">
        <f t="shared" si="19"/>
        <v>0</v>
      </c>
    </row>
    <row r="1186" spans="1:11" ht="13.5" customHeight="1">
      <c r="B1186" s="189" t="s">
        <v>44</v>
      </c>
      <c r="C1186" s="249" t="s">
        <v>44</v>
      </c>
      <c r="D1186" s="72"/>
      <c r="E1186" s="72" t="s">
        <v>44</v>
      </c>
      <c r="F1186" s="554" t="s">
        <v>95</v>
      </c>
      <c r="G1186" s="247"/>
      <c r="H1186" s="254">
        <f>SUM(H1182:H1185)</f>
        <v>0</v>
      </c>
    </row>
    <row r="1187" spans="1:11" ht="13.5" customHeight="1">
      <c r="B1187" s="72" t="s">
        <v>113</v>
      </c>
      <c r="C1187" s="246" t="s">
        <v>97</v>
      </c>
      <c r="D1187" s="72"/>
      <c r="E1187" s="72" t="s">
        <v>44</v>
      </c>
      <c r="F1187" s="208" t="s">
        <v>44</v>
      </c>
      <c r="G1187" s="247"/>
      <c r="H1187" s="254" t="s">
        <v>44</v>
      </c>
    </row>
    <row r="1188" spans="1:11" ht="13.5" customHeight="1">
      <c r="B1188" s="189" t="s">
        <v>44</v>
      </c>
      <c r="C1188" s="249" t="s">
        <v>44</v>
      </c>
      <c r="D1188" s="72"/>
      <c r="E1188" s="72" t="s">
        <v>44</v>
      </c>
      <c r="F1188" s="554" t="s">
        <v>98</v>
      </c>
      <c r="G1188" s="247"/>
      <c r="H1188" s="254" t="s">
        <v>44</v>
      </c>
    </row>
    <row r="1189" spans="1:11" ht="13.5" customHeight="1">
      <c r="B1189" s="72" t="s">
        <v>119</v>
      </c>
      <c r="C1189" s="246" t="s">
        <v>100</v>
      </c>
      <c r="D1189" s="72"/>
      <c r="E1189" s="72"/>
      <c r="F1189" s="208"/>
      <c r="G1189" s="247"/>
      <c r="H1189" s="254">
        <f>H1180+H1186</f>
        <v>0</v>
      </c>
      <c r="J1189" s="74" t="e">
        <f>#REF!+#REF!</f>
        <v>#REF!</v>
      </c>
      <c r="K1189" s="66" t="e">
        <f>IF(J1189=H1189,"OK","NOT OK")</f>
        <v>#REF!</v>
      </c>
    </row>
    <row r="1190" spans="1:11" ht="13.5" customHeight="1">
      <c r="B1190" s="72" t="s">
        <v>121</v>
      </c>
      <c r="C1190" s="246" t="s">
        <v>102</v>
      </c>
      <c r="D1190" s="182"/>
      <c r="E1190" s="72"/>
      <c r="F1190" s="1449" t="s">
        <v>1256</v>
      </c>
      <c r="G1190" s="247"/>
      <c r="H1190" s="248" t="e">
        <f>#REF!*H1189</f>
        <v>#REF!</v>
      </c>
    </row>
    <row r="1191" spans="1:11" ht="13.5" customHeight="1">
      <c r="B1191" s="72" t="s">
        <v>122</v>
      </c>
      <c r="C1191" s="246" t="s">
        <v>104</v>
      </c>
      <c r="D1191" s="72"/>
      <c r="E1191" s="72"/>
      <c r="F1191" s="208"/>
      <c r="G1191" s="247"/>
      <c r="H1191" s="248" t="e">
        <f>SUM(H1189:H1190)</f>
        <v>#REF!</v>
      </c>
    </row>
    <row r="1192" spans="1:11" ht="13.5" customHeight="1">
      <c r="B1192" s="184"/>
      <c r="C1192" s="250"/>
    </row>
    <row r="1193" spans="1:11" ht="13.5" customHeight="1">
      <c r="B1193" s="184"/>
      <c r="C1193" s="250"/>
    </row>
    <row r="1194" spans="1:11" ht="13.5" customHeight="1">
      <c r="B1194" s="184" t="s">
        <v>1270</v>
      </c>
      <c r="C1194" s="250"/>
      <c r="J1194" s="545"/>
    </row>
    <row r="1195" spans="1:11" s="65" customFormat="1" ht="27" customHeight="1">
      <c r="A1195" s="93"/>
      <c r="B1195" s="71" t="s">
        <v>45</v>
      </c>
      <c r="C1195" s="167" t="s">
        <v>80</v>
      </c>
      <c r="D1195" s="71" t="s">
        <v>81</v>
      </c>
      <c r="E1195" s="71" t="s">
        <v>46</v>
      </c>
      <c r="F1195" s="72" t="s">
        <v>47</v>
      </c>
      <c r="G1195" s="551" t="s">
        <v>188</v>
      </c>
      <c r="H1195" s="61" t="s">
        <v>82</v>
      </c>
      <c r="J1195" s="160"/>
      <c r="K1195" s="67"/>
    </row>
    <row r="1196" spans="1:11" ht="13.5" customHeight="1">
      <c r="B1196" s="72" t="s">
        <v>4</v>
      </c>
      <c r="C1196" s="246" t="s">
        <v>84</v>
      </c>
      <c r="D1196" s="72" t="s">
        <v>44</v>
      </c>
      <c r="E1196" s="72" t="s">
        <v>44</v>
      </c>
      <c r="F1196" s="208" t="s">
        <v>44</v>
      </c>
      <c r="G1196" s="247"/>
      <c r="H1196" s="248" t="s">
        <v>44</v>
      </c>
    </row>
    <row r="1197" spans="1:11" ht="13.5" customHeight="1">
      <c r="B1197" s="72" t="s">
        <v>44</v>
      </c>
      <c r="C1197" s="246" t="s">
        <v>50</v>
      </c>
      <c r="D1197" s="182" t="s">
        <v>86</v>
      </c>
      <c r="E1197" s="72" t="s">
        <v>227</v>
      </c>
      <c r="F1197" s="210">
        <v>6.25E-2</v>
      </c>
      <c r="G1197" s="247">
        <f>'UPAH PU'!$G$7</f>
        <v>0</v>
      </c>
      <c r="H1197" s="248">
        <f>F1197*G1197</f>
        <v>0</v>
      </c>
    </row>
    <row r="1198" spans="1:11" ht="13.5" customHeight="1">
      <c r="B1198" s="72"/>
      <c r="C1198" s="246" t="s">
        <v>269</v>
      </c>
      <c r="D1198" s="182" t="s">
        <v>87</v>
      </c>
      <c r="E1198" s="72" t="s">
        <v>227</v>
      </c>
      <c r="F1198" s="210">
        <v>6.25E-2</v>
      </c>
      <c r="G1198" s="247">
        <f>'UPAH PU'!$G$11</f>
        <v>0</v>
      </c>
      <c r="H1198" s="248">
        <f>F1198*G1198</f>
        <v>0</v>
      </c>
    </row>
    <row r="1199" spans="1:11" ht="13.5" customHeight="1">
      <c r="B1199" s="72"/>
      <c r="C1199" s="246" t="s">
        <v>225</v>
      </c>
      <c r="D1199" s="182" t="s">
        <v>89</v>
      </c>
      <c r="E1199" s="72" t="s">
        <v>227</v>
      </c>
      <c r="F1199" s="210">
        <v>6.3E-3</v>
      </c>
      <c r="G1199" s="247">
        <f>'UPAH PU'!$G$18</f>
        <v>0</v>
      </c>
      <c r="H1199" s="248">
        <f>F1199*G1199</f>
        <v>0</v>
      </c>
    </row>
    <row r="1200" spans="1:11" ht="13.5" customHeight="1">
      <c r="B1200" s="72" t="s">
        <v>44</v>
      </c>
      <c r="C1200" s="246" t="s">
        <v>41</v>
      </c>
      <c r="D1200" s="182" t="s">
        <v>91</v>
      </c>
      <c r="E1200" s="72" t="s">
        <v>227</v>
      </c>
      <c r="F1200" s="210">
        <v>2.0999999999999999E-3</v>
      </c>
      <c r="G1200" s="247">
        <f>'UPAH PU'!$G$20</f>
        <v>0</v>
      </c>
      <c r="H1200" s="254">
        <f>F1200*G1200</f>
        <v>0</v>
      </c>
    </row>
    <row r="1201" spans="1:12" ht="13.5" customHeight="1">
      <c r="B1201" s="72" t="s">
        <v>44</v>
      </c>
      <c r="C1201" s="249" t="s">
        <v>44</v>
      </c>
      <c r="D1201" s="72" t="s">
        <v>44</v>
      </c>
      <c r="E1201" s="72" t="s">
        <v>44</v>
      </c>
      <c r="F1201" s="554" t="s">
        <v>92</v>
      </c>
      <c r="G1201" s="247"/>
      <c r="H1201" s="254">
        <f>SUM(H1197:H1200)</f>
        <v>0</v>
      </c>
    </row>
    <row r="1202" spans="1:12" ht="13.5" customHeight="1">
      <c r="B1202" s="72" t="s">
        <v>5</v>
      </c>
      <c r="C1202" s="246" t="s">
        <v>94</v>
      </c>
      <c r="D1202" s="72"/>
      <c r="E1202" s="72" t="s">
        <v>44</v>
      </c>
      <c r="F1202" s="208" t="s">
        <v>44</v>
      </c>
      <c r="G1202" s="247"/>
      <c r="H1202" s="254" t="s">
        <v>44</v>
      </c>
      <c r="K1202" s="64" t="s">
        <v>413</v>
      </c>
    </row>
    <row r="1203" spans="1:12" ht="13.5" customHeight="1">
      <c r="B1203" s="182"/>
      <c r="C1203" s="246" t="s">
        <v>1271</v>
      </c>
      <c r="D1203" s="72"/>
      <c r="E1203" s="72" t="s">
        <v>63</v>
      </c>
      <c r="F1203" s="208">
        <v>0.2254098360655738</v>
      </c>
      <c r="G1203" s="247">
        <f>'JUSTIFIKASI BAHAN'!E97</f>
        <v>0</v>
      </c>
      <c r="H1203" s="254">
        <f>G1203*F1203</f>
        <v>0</v>
      </c>
      <c r="K1203" s="64">
        <f>1/10*1.1</f>
        <v>0.11000000000000001</v>
      </c>
    </row>
    <row r="1204" spans="1:12" ht="13.5" customHeight="1">
      <c r="B1204" s="72"/>
      <c r="C1204" s="487"/>
      <c r="D1204" s="488"/>
      <c r="E1204" s="488"/>
      <c r="F1204" s="489"/>
      <c r="G1204" s="491"/>
      <c r="H1204" s="490"/>
    </row>
    <row r="1205" spans="1:12" ht="13.5" customHeight="1">
      <c r="B1205" s="72"/>
      <c r="C1205" s="249" t="s">
        <v>44</v>
      </c>
      <c r="D1205" s="72"/>
      <c r="E1205" s="72" t="s">
        <v>44</v>
      </c>
      <c r="F1205" s="554" t="s">
        <v>95</v>
      </c>
      <c r="G1205" s="247"/>
      <c r="H1205" s="254">
        <f>SUM(H1203:H1204)</f>
        <v>0</v>
      </c>
    </row>
    <row r="1206" spans="1:12" ht="13.5" customHeight="1">
      <c r="B1206" s="72" t="s">
        <v>113</v>
      </c>
      <c r="C1206" s="246" t="s">
        <v>97</v>
      </c>
      <c r="D1206" s="72"/>
      <c r="E1206" s="72" t="s">
        <v>44</v>
      </c>
      <c r="F1206" s="208" t="s">
        <v>44</v>
      </c>
      <c r="G1206" s="247"/>
      <c r="H1206" s="254" t="s">
        <v>44</v>
      </c>
    </row>
    <row r="1207" spans="1:12" ht="13.5" customHeight="1">
      <c r="B1207" s="189" t="s">
        <v>44</v>
      </c>
      <c r="C1207" s="249" t="s">
        <v>44</v>
      </c>
      <c r="D1207" s="72"/>
      <c r="E1207" s="72" t="s">
        <v>44</v>
      </c>
      <c r="F1207" s="554" t="s">
        <v>98</v>
      </c>
      <c r="G1207" s="247"/>
      <c r="H1207" s="254" t="s">
        <v>44</v>
      </c>
    </row>
    <row r="1208" spans="1:12" ht="13.5" customHeight="1">
      <c r="B1208" s="72" t="s">
        <v>119</v>
      </c>
      <c r="C1208" s="246" t="s">
        <v>100</v>
      </c>
      <c r="D1208" s="72"/>
      <c r="E1208" s="72"/>
      <c r="F1208" s="208"/>
      <c r="G1208" s="247"/>
      <c r="H1208" s="254">
        <f>H1201+H1205</f>
        <v>0</v>
      </c>
      <c r="J1208" s="74" t="e">
        <f>#REF!+#REF!</f>
        <v>#REF!</v>
      </c>
      <c r="K1208" s="66" t="e">
        <f>IF(J1208=H1208,"OK","NOT OK")</f>
        <v>#REF!</v>
      </c>
    </row>
    <row r="1209" spans="1:12" ht="13.5" customHeight="1">
      <c r="B1209" s="72" t="s">
        <v>121</v>
      </c>
      <c r="C1209" s="246" t="s">
        <v>102</v>
      </c>
      <c r="D1209" s="182"/>
      <c r="E1209" s="72"/>
      <c r="F1209" s="1449" t="s">
        <v>1256</v>
      </c>
      <c r="G1209" s="247"/>
      <c r="H1209" s="248" t="e">
        <f>#REF!*H1208</f>
        <v>#REF!</v>
      </c>
    </row>
    <row r="1210" spans="1:12" ht="13.5" customHeight="1">
      <c r="B1210" s="72" t="s">
        <v>122</v>
      </c>
      <c r="C1210" s="246" t="s">
        <v>104</v>
      </c>
      <c r="D1210" s="72"/>
      <c r="E1210" s="72"/>
      <c r="F1210" s="208"/>
      <c r="G1210" s="247"/>
      <c r="H1210" s="248" t="e">
        <f>SUM(H1208:H1209)</f>
        <v>#REF!</v>
      </c>
    </row>
    <row r="1211" spans="1:12" ht="13.5" customHeight="1">
      <c r="B1211" s="184"/>
      <c r="C1211" s="250"/>
    </row>
    <row r="1212" spans="1:12" ht="13.5" customHeight="1">
      <c r="B1212" s="63" t="s">
        <v>284</v>
      </c>
      <c r="C1212" s="309"/>
      <c r="D1212" s="304"/>
      <c r="E1212" s="304"/>
      <c r="F1212" s="240"/>
    </row>
    <row r="1213" spans="1:12" ht="13.5" customHeight="1">
      <c r="B1213" s="63" t="s">
        <v>285</v>
      </c>
      <c r="C1213" s="309"/>
      <c r="D1213" s="304"/>
      <c r="E1213" s="304"/>
      <c r="F1213" s="240"/>
    </row>
    <row r="1214" spans="1:12" ht="12.75">
      <c r="B1214" s="184" t="s">
        <v>1225</v>
      </c>
      <c r="C1214" s="250"/>
      <c r="J1214" s="89"/>
      <c r="K1214" s="66"/>
      <c r="L1214" s="550"/>
    </row>
    <row r="1215" spans="1:12" s="65" customFormat="1" ht="27" customHeight="1">
      <c r="A1215" s="93"/>
      <c r="B1215" s="71" t="s">
        <v>45</v>
      </c>
      <c r="C1215" s="167" t="s">
        <v>80</v>
      </c>
      <c r="D1215" s="71" t="s">
        <v>81</v>
      </c>
      <c r="E1215" s="71" t="s">
        <v>46</v>
      </c>
      <c r="F1215" s="72" t="s">
        <v>47</v>
      </c>
      <c r="G1215" s="551" t="s">
        <v>188</v>
      </c>
      <c r="H1215" s="61" t="s">
        <v>82</v>
      </c>
      <c r="J1215" s="160"/>
      <c r="K1215" s="67"/>
    </row>
    <row r="1216" spans="1:12" ht="12.75">
      <c r="B1216" s="72" t="s">
        <v>4</v>
      </c>
      <c r="C1216" s="246" t="s">
        <v>84</v>
      </c>
      <c r="D1216" s="72" t="s">
        <v>44</v>
      </c>
      <c r="E1216" s="72" t="s">
        <v>44</v>
      </c>
      <c r="F1216" s="208" t="s">
        <v>44</v>
      </c>
      <c r="G1216" s="247"/>
      <c r="H1216" s="248" t="s">
        <v>44</v>
      </c>
      <c r="K1216" s="66"/>
      <c r="L1216" s="550"/>
    </row>
    <row r="1217" spans="1:14" ht="12.75">
      <c r="B1217" s="72" t="s">
        <v>44</v>
      </c>
      <c r="C1217" s="246" t="s">
        <v>50</v>
      </c>
      <c r="D1217" s="182" t="s">
        <v>86</v>
      </c>
      <c r="E1217" s="72" t="s">
        <v>48</v>
      </c>
      <c r="F1217" s="222">
        <v>0.15379999999999999</v>
      </c>
      <c r="G1217" s="247">
        <f>'UPAH PU'!$G$7</f>
        <v>0</v>
      </c>
      <c r="H1217" s="254">
        <f>F1217*G1217</f>
        <v>0</v>
      </c>
      <c r="K1217" s="66"/>
      <c r="L1217" s="550"/>
    </row>
    <row r="1218" spans="1:14" ht="12.75">
      <c r="B1218" s="72"/>
      <c r="C1218" s="246" t="s">
        <v>268</v>
      </c>
      <c r="D1218" s="182" t="s">
        <v>87</v>
      </c>
      <c r="E1218" s="72" t="s">
        <v>48</v>
      </c>
      <c r="F1218" s="222">
        <v>7.6899999999999996E-2</v>
      </c>
      <c r="G1218" s="247">
        <f>'UPAH PU'!$G$8</f>
        <v>0</v>
      </c>
      <c r="H1218" s="254">
        <f>F1218*G1218</f>
        <v>0</v>
      </c>
      <c r="K1218" s="66"/>
    </row>
    <row r="1219" spans="1:14" ht="12.75">
      <c r="B1219" s="72"/>
      <c r="C1219" s="246" t="s">
        <v>225</v>
      </c>
      <c r="D1219" s="182" t="s">
        <v>89</v>
      </c>
      <c r="E1219" s="72" t="s">
        <v>48</v>
      </c>
      <c r="F1219" s="222">
        <v>7.7000000000000002E-3</v>
      </c>
      <c r="G1219" s="247">
        <f>'UPAH PU'!$G$18</f>
        <v>0</v>
      </c>
      <c r="H1219" s="254">
        <f>F1219*G1219</f>
        <v>0</v>
      </c>
      <c r="K1219" s="66"/>
    </row>
    <row r="1220" spans="1:14" ht="12.75">
      <c r="B1220" s="72" t="s">
        <v>44</v>
      </c>
      <c r="C1220" s="246" t="s">
        <v>41</v>
      </c>
      <c r="D1220" s="182" t="s">
        <v>91</v>
      </c>
      <c r="E1220" s="72" t="s">
        <v>48</v>
      </c>
      <c r="F1220" s="222">
        <v>2.5999999999999999E-3</v>
      </c>
      <c r="G1220" s="247">
        <f>'UPAH PU'!$G$20</f>
        <v>0</v>
      </c>
      <c r="H1220" s="254">
        <f>F1220*G1220</f>
        <v>0</v>
      </c>
      <c r="K1220" s="66"/>
    </row>
    <row r="1221" spans="1:14" ht="12.75">
      <c r="B1221" s="72" t="s">
        <v>44</v>
      </c>
      <c r="C1221" s="249" t="s">
        <v>44</v>
      </c>
      <c r="D1221" s="72" t="s">
        <v>44</v>
      </c>
      <c r="E1221" s="72" t="s">
        <v>44</v>
      </c>
      <c r="F1221" s="554" t="s">
        <v>92</v>
      </c>
      <c r="G1221" s="247"/>
      <c r="H1221" s="254">
        <f>SUM(H1217:H1220)</f>
        <v>0</v>
      </c>
      <c r="K1221" s="66"/>
    </row>
    <row r="1222" spans="1:14" ht="12.75">
      <c r="B1222" s="72" t="s">
        <v>5</v>
      </c>
      <c r="C1222" s="246" t="s">
        <v>94</v>
      </c>
      <c r="D1222" s="72"/>
      <c r="E1222" s="72" t="s">
        <v>44</v>
      </c>
      <c r="F1222" s="211" t="s">
        <v>44</v>
      </c>
      <c r="G1222" s="247"/>
      <c r="H1222" s="254" t="s">
        <v>44</v>
      </c>
      <c r="K1222" s="66"/>
    </row>
    <row r="1223" spans="1:14" ht="12.75">
      <c r="B1223" s="182"/>
      <c r="C1223" s="246" t="s">
        <v>1226</v>
      </c>
      <c r="D1223" s="72"/>
      <c r="E1223" s="72" t="s">
        <v>6</v>
      </c>
      <c r="F1223" s="176">
        <v>6.5629999999999997</v>
      </c>
      <c r="G1223" s="247">
        <f>'JUSTIFIKASI BAHAN'!E189</f>
        <v>0</v>
      </c>
      <c r="H1223" s="254">
        <f>G1223*F1223</f>
        <v>0</v>
      </c>
      <c r="K1223" s="66"/>
    </row>
    <row r="1224" spans="1:14" ht="12.75">
      <c r="B1224" s="182"/>
      <c r="C1224" s="246" t="s">
        <v>437</v>
      </c>
      <c r="D1224" s="72"/>
      <c r="E1224" s="72" t="s">
        <v>28</v>
      </c>
      <c r="F1224" s="176">
        <v>13.632</v>
      </c>
      <c r="G1224" s="247">
        <f>'JUSTIFIKASI BAHAN'!$E$21</f>
        <v>0</v>
      </c>
      <c r="H1224" s="254">
        <f>G1224*F1224</f>
        <v>0</v>
      </c>
      <c r="I1224" s="555"/>
      <c r="K1224" s="66"/>
    </row>
    <row r="1225" spans="1:14" ht="12.75">
      <c r="B1225" s="182"/>
      <c r="C1225" s="246" t="s">
        <v>228</v>
      </c>
      <c r="D1225" s="72"/>
      <c r="E1225" s="72" t="s">
        <v>28</v>
      </c>
      <c r="F1225" s="176">
        <v>1.5</v>
      </c>
      <c r="G1225" s="247">
        <f>'JUSTIFIKASI BAHAN'!$E$22</f>
        <v>0</v>
      </c>
      <c r="H1225" s="254">
        <f>G1225*F1225</f>
        <v>0</v>
      </c>
      <c r="I1225" s="555"/>
      <c r="K1225" s="66"/>
    </row>
    <row r="1226" spans="1:14" ht="12.75">
      <c r="B1226" s="72" t="s">
        <v>44</v>
      </c>
      <c r="C1226" s="246" t="s">
        <v>229</v>
      </c>
      <c r="D1226" s="72"/>
      <c r="E1226" s="72" t="s">
        <v>230</v>
      </c>
      <c r="F1226" s="176">
        <v>2.7E-2</v>
      </c>
      <c r="G1226" s="247">
        <f>'JUSTIFIKASI BAHAN'!$E$17</f>
        <v>0</v>
      </c>
      <c r="H1226" s="254">
        <f>G1226*F1226</f>
        <v>0</v>
      </c>
      <c r="I1226" s="555"/>
      <c r="K1226" s="66"/>
    </row>
    <row r="1227" spans="1:14" ht="12.75">
      <c r="B1227" s="72"/>
      <c r="C1227" s="249" t="s">
        <v>44</v>
      </c>
      <c r="D1227" s="72"/>
      <c r="E1227" s="72" t="s">
        <v>44</v>
      </c>
      <c r="F1227" s="554" t="s">
        <v>95</v>
      </c>
      <c r="G1227" s="247"/>
      <c r="H1227" s="254">
        <f>SUM(H1223:H1226)</f>
        <v>0</v>
      </c>
      <c r="I1227" s="555"/>
      <c r="K1227" s="66"/>
    </row>
    <row r="1228" spans="1:14" ht="12.75">
      <c r="B1228" s="72" t="s">
        <v>113</v>
      </c>
      <c r="C1228" s="246" t="s">
        <v>97</v>
      </c>
      <c r="D1228" s="72"/>
      <c r="E1228" s="72" t="s">
        <v>44</v>
      </c>
      <c r="F1228" s="211" t="s">
        <v>44</v>
      </c>
      <c r="G1228" s="247"/>
      <c r="H1228" s="254" t="s">
        <v>44</v>
      </c>
      <c r="I1228" s="555"/>
      <c r="K1228" s="66"/>
    </row>
    <row r="1229" spans="1:14" ht="12.75">
      <c r="B1229" s="72"/>
      <c r="C1229" s="249" t="s">
        <v>44</v>
      </c>
      <c r="D1229" s="72"/>
      <c r="E1229" s="72" t="s">
        <v>44</v>
      </c>
      <c r="F1229" s="554" t="s">
        <v>98</v>
      </c>
      <c r="G1229" s="247"/>
      <c r="H1229" s="254"/>
      <c r="I1229" s="555"/>
      <c r="K1229" s="66"/>
    </row>
    <row r="1230" spans="1:14" ht="12.75">
      <c r="B1230" s="72" t="s">
        <v>119</v>
      </c>
      <c r="C1230" s="246" t="s">
        <v>100</v>
      </c>
      <c r="D1230" s="72"/>
      <c r="E1230" s="72"/>
      <c r="F1230" s="211"/>
      <c r="G1230" s="247"/>
      <c r="H1230" s="254">
        <f>H1221+H1227</f>
        <v>0</v>
      </c>
      <c r="I1230" s="555"/>
      <c r="J1230" s="74" t="e">
        <f>#REF!+#REF!</f>
        <v>#REF!</v>
      </c>
      <c r="K1230" s="66" t="e">
        <f>IF(J1230=H1230,"OK","NOT OK")</f>
        <v>#REF!</v>
      </c>
    </row>
    <row r="1231" spans="1:14" s="555" customFormat="1" ht="15">
      <c r="A1231" s="73"/>
      <c r="B1231" s="72" t="s">
        <v>121</v>
      </c>
      <c r="C1231" s="246" t="s">
        <v>102</v>
      </c>
      <c r="D1231" s="182"/>
      <c r="E1231" s="72"/>
      <c r="F1231" s="1449" t="s">
        <v>1256</v>
      </c>
      <c r="G1231" s="247"/>
      <c r="H1231" s="248" t="e">
        <f>#REF!*H1230</f>
        <v>#REF!</v>
      </c>
      <c r="J1231" s="74"/>
      <c r="L1231" s="64"/>
      <c r="M1231" s="64"/>
      <c r="N1231" s="64"/>
    </row>
    <row r="1232" spans="1:14" s="555" customFormat="1" ht="12.75">
      <c r="A1232" s="73"/>
      <c r="B1232" s="72" t="s">
        <v>122</v>
      </c>
      <c r="C1232" s="246" t="s">
        <v>104</v>
      </c>
      <c r="D1232" s="72"/>
      <c r="E1232" s="72"/>
      <c r="F1232" s="208"/>
      <c r="G1232" s="247"/>
      <c r="H1232" s="248" t="e">
        <f>SUM(H1230:H1231)</f>
        <v>#REF!</v>
      </c>
      <c r="J1232" s="74"/>
      <c r="L1232" s="64"/>
      <c r="M1232" s="64"/>
      <c r="N1232" s="64"/>
    </row>
    <row r="1233" spans="1:21" s="555" customFormat="1" ht="12.75">
      <c r="A1233" s="73"/>
      <c r="B1233" s="191"/>
      <c r="C1233" s="284"/>
      <c r="D1233" s="251"/>
      <c r="E1233" s="251"/>
      <c r="F1233" s="214"/>
      <c r="G1233" s="252"/>
      <c r="H1233" s="253"/>
      <c r="I1233" s="556"/>
      <c r="J1233" s="74"/>
      <c r="L1233" s="64"/>
      <c r="M1233" s="64"/>
      <c r="N1233" s="64"/>
    </row>
    <row r="1234" spans="1:21" s="555" customFormat="1" ht="12.75">
      <c r="A1234" s="73"/>
      <c r="B1234" s="184" t="s">
        <v>1228</v>
      </c>
      <c r="C1234" s="250"/>
      <c r="D1234" s="251"/>
      <c r="E1234" s="251"/>
      <c r="F1234" s="214"/>
      <c r="G1234" s="252"/>
      <c r="H1234" s="253"/>
      <c r="J1234" s="89"/>
    </row>
    <row r="1235" spans="1:21" s="65" customFormat="1" ht="27" customHeight="1">
      <c r="A1235" s="93"/>
      <c r="B1235" s="71" t="s">
        <v>45</v>
      </c>
      <c r="C1235" s="167" t="s">
        <v>80</v>
      </c>
      <c r="D1235" s="71" t="s">
        <v>81</v>
      </c>
      <c r="E1235" s="71" t="s">
        <v>46</v>
      </c>
      <c r="F1235" s="72" t="s">
        <v>47</v>
      </c>
      <c r="G1235" s="551" t="s">
        <v>188</v>
      </c>
      <c r="H1235" s="61" t="s">
        <v>82</v>
      </c>
      <c r="J1235" s="160"/>
      <c r="K1235" s="67"/>
    </row>
    <row r="1236" spans="1:21" s="555" customFormat="1" ht="12.75">
      <c r="A1236" s="73"/>
      <c r="B1236" s="72" t="s">
        <v>4</v>
      </c>
      <c r="C1236" s="246" t="s">
        <v>84</v>
      </c>
      <c r="D1236" s="72" t="s">
        <v>44</v>
      </c>
      <c r="E1236" s="72" t="s">
        <v>44</v>
      </c>
      <c r="F1236" s="208" t="s">
        <v>44</v>
      </c>
      <c r="G1236" s="247"/>
      <c r="H1236" s="248" t="s">
        <v>44</v>
      </c>
      <c r="J1236" s="74"/>
    </row>
    <row r="1237" spans="1:21" s="599" customFormat="1" ht="12.75">
      <c r="A1237" s="73"/>
      <c r="B1237" s="72" t="s">
        <v>44</v>
      </c>
      <c r="C1237" s="246" t="s">
        <v>50</v>
      </c>
      <c r="D1237" s="182" t="s">
        <v>86</v>
      </c>
      <c r="E1237" s="72" t="s">
        <v>48</v>
      </c>
      <c r="F1237" s="212">
        <v>6.6699999999999995E-2</v>
      </c>
      <c r="G1237" s="247">
        <f>'UPAH PU'!$G$7</f>
        <v>0</v>
      </c>
      <c r="H1237" s="248">
        <f>F1237*G1237</f>
        <v>0</v>
      </c>
      <c r="I1237" s="556"/>
      <c r="J1237" s="74"/>
      <c r="K1237" s="555"/>
      <c r="L1237" s="556"/>
      <c r="M1237" s="555"/>
      <c r="N1237" s="555"/>
    </row>
    <row r="1238" spans="1:21" s="599" customFormat="1" ht="12.75">
      <c r="A1238" s="73"/>
      <c r="B1238" s="72"/>
      <c r="C1238" s="246" t="s">
        <v>268</v>
      </c>
      <c r="D1238" s="182" t="s">
        <v>87</v>
      </c>
      <c r="E1238" s="72" t="s">
        <v>48</v>
      </c>
      <c r="F1238" s="212">
        <v>3.3300000000000003E-2</v>
      </c>
      <c r="G1238" s="247">
        <f>'UPAH PU'!$G$8</f>
        <v>0</v>
      </c>
      <c r="H1238" s="248">
        <f>F1238*G1238</f>
        <v>0</v>
      </c>
      <c r="I1238" s="555"/>
      <c r="J1238" s="74"/>
      <c r="K1238" s="555"/>
      <c r="L1238" s="555"/>
      <c r="M1238" s="555"/>
      <c r="N1238" s="555"/>
    </row>
    <row r="1239" spans="1:21" s="599" customFormat="1" ht="12.75">
      <c r="A1239" s="73"/>
      <c r="B1239" s="72"/>
      <c r="C1239" s="246" t="s">
        <v>225</v>
      </c>
      <c r="D1239" s="182" t="s">
        <v>89</v>
      </c>
      <c r="E1239" s="72" t="s">
        <v>48</v>
      </c>
      <c r="F1239" s="212">
        <v>3.3E-3</v>
      </c>
      <c r="G1239" s="302">
        <f>'UPAH PU'!$G$18</f>
        <v>0</v>
      </c>
      <c r="H1239" s="254">
        <f>F1239*G1239</f>
        <v>0</v>
      </c>
      <c r="I1239" s="555"/>
      <c r="J1239" s="74"/>
      <c r="K1239" s="555"/>
      <c r="L1239" s="555"/>
      <c r="M1239" s="555"/>
      <c r="N1239" s="555"/>
    </row>
    <row r="1240" spans="1:21" s="599" customFormat="1" ht="12.75">
      <c r="A1240" s="73"/>
      <c r="B1240" s="72" t="s">
        <v>44</v>
      </c>
      <c r="C1240" s="246" t="s">
        <v>41</v>
      </c>
      <c r="D1240" s="182" t="s">
        <v>91</v>
      </c>
      <c r="E1240" s="72" t="s">
        <v>48</v>
      </c>
      <c r="F1240" s="212">
        <v>1.1000000000000001E-3</v>
      </c>
      <c r="G1240" s="302">
        <f>'UPAH PU'!$G$20</f>
        <v>0</v>
      </c>
      <c r="H1240" s="254">
        <f>F1240*G1240</f>
        <v>0</v>
      </c>
      <c r="I1240" s="555"/>
      <c r="J1240" s="74"/>
      <c r="K1240" s="555"/>
      <c r="L1240" s="555"/>
      <c r="M1240" s="555"/>
      <c r="N1240" s="555"/>
    </row>
    <row r="1241" spans="1:21" s="599" customFormat="1" ht="12.75">
      <c r="A1241" s="73"/>
      <c r="B1241" s="72" t="s">
        <v>44</v>
      </c>
      <c r="C1241" s="249" t="s">
        <v>44</v>
      </c>
      <c r="D1241" s="72" t="s">
        <v>44</v>
      </c>
      <c r="E1241" s="72" t="s">
        <v>44</v>
      </c>
      <c r="F1241" s="554" t="s">
        <v>92</v>
      </c>
      <c r="G1241" s="302"/>
      <c r="H1241" s="254">
        <f>SUM(H1237:H1240)</f>
        <v>0</v>
      </c>
      <c r="I1241" s="555"/>
      <c r="J1241" s="74"/>
      <c r="K1241" s="555"/>
      <c r="L1241" s="555"/>
      <c r="M1241" s="555"/>
      <c r="N1241" s="555"/>
    </row>
    <row r="1242" spans="1:21" s="599" customFormat="1" ht="12.75">
      <c r="A1242" s="73"/>
      <c r="B1242" s="72" t="s">
        <v>5</v>
      </c>
      <c r="C1242" s="246" t="s">
        <v>94</v>
      </c>
      <c r="D1242" s="72"/>
      <c r="E1242" s="72" t="s">
        <v>44</v>
      </c>
      <c r="F1242" s="208" t="s">
        <v>44</v>
      </c>
      <c r="G1242" s="302"/>
      <c r="H1242" s="254" t="s">
        <v>44</v>
      </c>
      <c r="I1242" s="555"/>
      <c r="J1242" s="74"/>
      <c r="K1242" s="555"/>
      <c r="L1242" s="555"/>
      <c r="M1242" s="555"/>
      <c r="N1242" s="555"/>
    </row>
    <row r="1243" spans="1:21" s="599" customFormat="1" ht="12.75">
      <c r="A1243" s="73"/>
      <c r="B1243" s="182"/>
      <c r="C1243" s="246" t="s">
        <v>1226</v>
      </c>
      <c r="D1243" s="72"/>
      <c r="E1243" s="72" t="s">
        <v>3</v>
      </c>
      <c r="F1243" s="216">
        <v>0.11</v>
      </c>
      <c r="G1243" s="302">
        <f>H1223</f>
        <v>0</v>
      </c>
      <c r="H1243" s="254">
        <f>G1243*F1243</f>
        <v>0</v>
      </c>
      <c r="I1243" s="555"/>
      <c r="J1243" s="74"/>
      <c r="K1243" s="555"/>
      <c r="L1243" s="555"/>
      <c r="M1243" s="555"/>
      <c r="N1243" s="555"/>
    </row>
    <row r="1244" spans="1:21" s="555" customFormat="1" ht="12.75">
      <c r="A1244" s="73"/>
      <c r="B1244" s="182"/>
      <c r="C1244" s="246" t="s">
        <v>437</v>
      </c>
      <c r="D1244" s="72"/>
      <c r="E1244" s="72" t="s">
        <v>28</v>
      </c>
      <c r="F1244" s="216">
        <v>1.704</v>
      </c>
      <c r="G1244" s="302">
        <f>'JUSTIFIKASI BAHAN'!$E$21</f>
        <v>0</v>
      </c>
      <c r="H1244" s="254">
        <f>G1244*F1244</f>
        <v>0</v>
      </c>
      <c r="J1244" s="74"/>
      <c r="O1244" s="599"/>
      <c r="P1244" s="599"/>
      <c r="Q1244" s="599"/>
      <c r="R1244" s="599"/>
      <c r="S1244" s="599"/>
      <c r="T1244" s="599"/>
      <c r="U1244" s="599"/>
    </row>
    <row r="1245" spans="1:21" s="599" customFormat="1" ht="12.75">
      <c r="A1245" s="73"/>
      <c r="B1245" s="182"/>
      <c r="C1245" s="246" t="s">
        <v>228</v>
      </c>
      <c r="D1245" s="72"/>
      <c r="E1245" s="72" t="s">
        <v>28</v>
      </c>
      <c r="F1245" s="216">
        <v>0.188</v>
      </c>
      <c r="G1245" s="302">
        <f>'JUSTIFIKASI BAHAN'!$E$22</f>
        <v>0</v>
      </c>
      <c r="H1245" s="254">
        <f>G1245*F1245</f>
        <v>0</v>
      </c>
      <c r="I1245" s="555"/>
      <c r="J1245" s="74"/>
      <c r="K1245" s="555"/>
      <c r="L1245" s="555"/>
      <c r="M1245" s="555"/>
      <c r="N1245" s="555"/>
    </row>
    <row r="1246" spans="1:21" s="599" customFormat="1" ht="12.75">
      <c r="A1246" s="73"/>
      <c r="B1246" s="72" t="s">
        <v>44</v>
      </c>
      <c r="C1246" s="246" t="s">
        <v>229</v>
      </c>
      <c r="D1246" s="72"/>
      <c r="E1246" s="72" t="s">
        <v>230</v>
      </c>
      <c r="F1246" s="216">
        <v>3.0000000000000001E-3</v>
      </c>
      <c r="G1246" s="302">
        <f>'JUSTIFIKASI BAHAN'!$E$17</f>
        <v>0</v>
      </c>
      <c r="H1246" s="254">
        <f>G1246*F1246</f>
        <v>0</v>
      </c>
      <c r="I1246" s="555"/>
      <c r="J1246" s="74"/>
      <c r="K1246" s="555"/>
      <c r="L1246" s="555"/>
      <c r="M1246" s="555"/>
      <c r="N1246" s="555"/>
    </row>
    <row r="1247" spans="1:21" s="599" customFormat="1" ht="12.75">
      <c r="A1247" s="73"/>
      <c r="B1247" s="72"/>
      <c r="C1247" s="249" t="s">
        <v>44</v>
      </c>
      <c r="D1247" s="72"/>
      <c r="E1247" s="72" t="s">
        <v>44</v>
      </c>
      <c r="F1247" s="554" t="s">
        <v>95</v>
      </c>
      <c r="G1247" s="302"/>
      <c r="H1247" s="254">
        <f>SUM(H1243:H1246)</f>
        <v>0</v>
      </c>
      <c r="I1247" s="555"/>
      <c r="J1247" s="74"/>
      <c r="K1247" s="555"/>
      <c r="L1247" s="555"/>
      <c r="M1247" s="555"/>
      <c r="N1247" s="555"/>
    </row>
    <row r="1248" spans="1:21" s="599" customFormat="1" ht="12.75">
      <c r="A1248" s="73"/>
      <c r="B1248" s="72" t="s">
        <v>113</v>
      </c>
      <c r="C1248" s="246" t="s">
        <v>97</v>
      </c>
      <c r="D1248" s="72"/>
      <c r="E1248" s="72" t="s">
        <v>44</v>
      </c>
      <c r="F1248" s="208" t="s">
        <v>44</v>
      </c>
      <c r="G1248" s="302"/>
      <c r="H1248" s="254" t="s">
        <v>44</v>
      </c>
      <c r="I1248" s="555"/>
      <c r="J1248" s="74"/>
      <c r="K1248" s="555"/>
      <c r="L1248" s="555"/>
      <c r="M1248" s="555"/>
      <c r="N1248" s="555"/>
    </row>
    <row r="1249" spans="1:14" s="599" customFormat="1" ht="12.75">
      <c r="A1249" s="73"/>
      <c r="B1249" s="72"/>
      <c r="C1249" s="249" t="s">
        <v>44</v>
      </c>
      <c r="D1249" s="72"/>
      <c r="E1249" s="72" t="s">
        <v>44</v>
      </c>
      <c r="F1249" s="554" t="s">
        <v>98</v>
      </c>
      <c r="G1249" s="302"/>
      <c r="H1249" s="254" t="s">
        <v>44</v>
      </c>
      <c r="I1249" s="555"/>
      <c r="J1249" s="74"/>
      <c r="K1249" s="555"/>
      <c r="L1249" s="555"/>
      <c r="M1249" s="555"/>
      <c r="N1249" s="555"/>
    </row>
    <row r="1250" spans="1:14" s="599" customFormat="1" ht="12.75">
      <c r="A1250" s="73"/>
      <c r="B1250" s="72" t="s">
        <v>119</v>
      </c>
      <c r="C1250" s="246" t="s">
        <v>100</v>
      </c>
      <c r="D1250" s="72"/>
      <c r="E1250" s="72"/>
      <c r="F1250" s="208"/>
      <c r="G1250" s="302"/>
      <c r="H1250" s="254">
        <f>H1247+H1241</f>
        <v>0</v>
      </c>
      <c r="I1250" s="555"/>
      <c r="J1250" s="74" t="e">
        <f>#REF!+#REF!</f>
        <v>#REF!</v>
      </c>
      <c r="K1250" s="66" t="e">
        <f>IF(J1250=H1250,"OK","NOT OK")</f>
        <v>#REF!</v>
      </c>
      <c r="L1250" s="555"/>
      <c r="M1250" s="555"/>
      <c r="N1250" s="555"/>
    </row>
    <row r="1251" spans="1:14" ht="15">
      <c r="B1251" s="72" t="s">
        <v>121</v>
      </c>
      <c r="C1251" s="246" t="s">
        <v>102</v>
      </c>
      <c r="D1251" s="182"/>
      <c r="E1251" s="72"/>
      <c r="F1251" s="1449" t="s">
        <v>1256</v>
      </c>
      <c r="G1251" s="247"/>
      <c r="H1251" s="248" t="e">
        <f>#REF!*H1250</f>
        <v>#REF!</v>
      </c>
    </row>
    <row r="1252" spans="1:14" ht="12.75">
      <c r="B1252" s="72" t="s">
        <v>122</v>
      </c>
      <c r="C1252" s="246" t="s">
        <v>104</v>
      </c>
      <c r="D1252" s="72"/>
      <c r="E1252" s="72"/>
      <c r="F1252" s="208"/>
      <c r="G1252" s="247"/>
      <c r="H1252" s="248" t="e">
        <f>SUM(H1250:H1251)</f>
        <v>#REF!</v>
      </c>
    </row>
    <row r="1253" spans="1:14" ht="12.75">
      <c r="B1253" s="191"/>
    </row>
    <row r="1254" spans="1:14" ht="12.75">
      <c r="B1254" s="184" t="s">
        <v>1229</v>
      </c>
      <c r="C1254" s="250"/>
      <c r="J1254" s="89"/>
      <c r="K1254" s="66"/>
      <c r="L1254" s="550"/>
    </row>
    <row r="1255" spans="1:14" s="65" customFormat="1" ht="27" customHeight="1">
      <c r="A1255" s="93"/>
      <c r="B1255" s="71" t="s">
        <v>45</v>
      </c>
      <c r="C1255" s="167" t="s">
        <v>80</v>
      </c>
      <c r="D1255" s="71" t="s">
        <v>81</v>
      </c>
      <c r="E1255" s="71" t="s">
        <v>46</v>
      </c>
      <c r="F1255" s="72" t="s">
        <v>47</v>
      </c>
      <c r="G1255" s="551" t="s">
        <v>188</v>
      </c>
      <c r="H1255" s="61" t="s">
        <v>82</v>
      </c>
      <c r="J1255" s="160"/>
      <c r="K1255" s="67"/>
    </row>
    <row r="1256" spans="1:14" ht="12.75">
      <c r="B1256" s="72" t="s">
        <v>4</v>
      </c>
      <c r="C1256" s="246" t="s">
        <v>84</v>
      </c>
      <c r="D1256" s="72" t="s">
        <v>44</v>
      </c>
      <c r="E1256" s="72" t="s">
        <v>44</v>
      </c>
      <c r="F1256" s="208" t="s">
        <v>44</v>
      </c>
      <c r="G1256" s="247"/>
      <c r="H1256" s="248" t="s">
        <v>44</v>
      </c>
      <c r="K1256" s="66"/>
      <c r="L1256" s="550"/>
    </row>
    <row r="1257" spans="1:14" ht="12.75">
      <c r="B1257" s="72" t="s">
        <v>44</v>
      </c>
      <c r="C1257" s="246" t="s">
        <v>50</v>
      </c>
      <c r="D1257" s="182" t="s">
        <v>86</v>
      </c>
      <c r="E1257" s="72" t="s">
        <v>48</v>
      </c>
      <c r="F1257" s="222">
        <v>0.15379999999999999</v>
      </c>
      <c r="G1257" s="247">
        <f>'UPAH PU'!$G$7</f>
        <v>0</v>
      </c>
      <c r="H1257" s="248">
        <f>F1257*G1257</f>
        <v>0</v>
      </c>
      <c r="K1257" s="66"/>
      <c r="L1257" s="550"/>
    </row>
    <row r="1258" spans="1:14" ht="12.75">
      <c r="B1258" s="72"/>
      <c r="C1258" s="246" t="s">
        <v>268</v>
      </c>
      <c r="D1258" s="182" t="s">
        <v>87</v>
      </c>
      <c r="E1258" s="72" t="s">
        <v>48</v>
      </c>
      <c r="F1258" s="222">
        <v>7.6899999999999996E-2</v>
      </c>
      <c r="G1258" s="247">
        <f>'UPAH PU'!$G$8</f>
        <v>0</v>
      </c>
      <c r="H1258" s="248">
        <f>F1258*G1258</f>
        <v>0</v>
      </c>
      <c r="K1258" s="66"/>
    </row>
    <row r="1259" spans="1:14" ht="12.75">
      <c r="B1259" s="72"/>
      <c r="C1259" s="246" t="s">
        <v>225</v>
      </c>
      <c r="D1259" s="182" t="s">
        <v>89</v>
      </c>
      <c r="E1259" s="72" t="s">
        <v>48</v>
      </c>
      <c r="F1259" s="222">
        <v>7.7000000000000002E-3</v>
      </c>
      <c r="G1259" s="247">
        <f>'UPAH PU'!$G$18</f>
        <v>0</v>
      </c>
      <c r="H1259" s="248">
        <f>F1259*G1259</f>
        <v>0</v>
      </c>
      <c r="K1259" s="66"/>
    </row>
    <row r="1260" spans="1:14" ht="12.75">
      <c r="B1260" s="72" t="s">
        <v>44</v>
      </c>
      <c r="C1260" s="246" t="s">
        <v>41</v>
      </c>
      <c r="D1260" s="182" t="s">
        <v>91</v>
      </c>
      <c r="E1260" s="72" t="s">
        <v>48</v>
      </c>
      <c r="F1260" s="222">
        <v>2.5999999999999999E-3</v>
      </c>
      <c r="G1260" s="247">
        <f>'UPAH PU'!$G$20</f>
        <v>0</v>
      </c>
      <c r="H1260" s="248">
        <f>F1260*G1260</f>
        <v>0</v>
      </c>
      <c r="K1260" s="66"/>
    </row>
    <row r="1261" spans="1:14" ht="12.75">
      <c r="B1261" s="72" t="s">
        <v>44</v>
      </c>
      <c r="C1261" s="249" t="s">
        <v>44</v>
      </c>
      <c r="D1261" s="72" t="s">
        <v>44</v>
      </c>
      <c r="E1261" s="72" t="s">
        <v>44</v>
      </c>
      <c r="F1261" s="554" t="s">
        <v>92</v>
      </c>
      <c r="G1261" s="247"/>
      <c r="H1261" s="248">
        <f>SUM(H1257:H1260)</f>
        <v>0</v>
      </c>
      <c r="K1261" s="66"/>
    </row>
    <row r="1262" spans="1:14" ht="12.75">
      <c r="B1262" s="72" t="s">
        <v>5</v>
      </c>
      <c r="C1262" s="246" t="s">
        <v>94</v>
      </c>
      <c r="D1262" s="72"/>
      <c r="E1262" s="72" t="s">
        <v>44</v>
      </c>
      <c r="F1262" s="211" t="s">
        <v>44</v>
      </c>
      <c r="G1262" s="247"/>
      <c r="H1262" s="248" t="s">
        <v>44</v>
      </c>
      <c r="K1262" s="66"/>
    </row>
    <row r="1263" spans="1:14" ht="12.75">
      <c r="B1263" s="182"/>
      <c r="C1263" s="246" t="s">
        <v>1230</v>
      </c>
      <c r="D1263" s="72"/>
      <c r="E1263" s="72" t="s">
        <v>6</v>
      </c>
      <c r="F1263" s="176">
        <v>6.5629999999999997</v>
      </c>
      <c r="G1263" s="247">
        <f>'JUSTIFIKASI BAHAN'!$E$190</f>
        <v>0</v>
      </c>
      <c r="H1263" s="248">
        <f>G1263*F1263</f>
        <v>0</v>
      </c>
      <c r="K1263" s="66"/>
    </row>
    <row r="1264" spans="1:14" ht="12.75">
      <c r="B1264" s="182"/>
      <c r="C1264" s="246" t="s">
        <v>437</v>
      </c>
      <c r="D1264" s="72"/>
      <c r="E1264" s="72" t="s">
        <v>28</v>
      </c>
      <c r="F1264" s="176">
        <v>13.632</v>
      </c>
      <c r="G1264" s="247">
        <f>'JUSTIFIKASI BAHAN'!$E$21</f>
        <v>0</v>
      </c>
      <c r="H1264" s="248">
        <f>G1264*F1264</f>
        <v>0</v>
      </c>
      <c r="I1264" s="555"/>
      <c r="K1264" s="66"/>
    </row>
    <row r="1265" spans="1:14" ht="12.75">
      <c r="B1265" s="182"/>
      <c r="C1265" s="246" t="s">
        <v>228</v>
      </c>
      <c r="D1265" s="72"/>
      <c r="E1265" s="72" t="s">
        <v>28</v>
      </c>
      <c r="F1265" s="176">
        <v>1.5</v>
      </c>
      <c r="G1265" s="247">
        <f>'JUSTIFIKASI BAHAN'!$E$22</f>
        <v>0</v>
      </c>
      <c r="H1265" s="248">
        <f>G1265*F1265</f>
        <v>0</v>
      </c>
      <c r="I1265" s="555"/>
      <c r="K1265" s="66"/>
    </row>
    <row r="1266" spans="1:14" ht="12.75">
      <c r="B1266" s="72" t="s">
        <v>44</v>
      </c>
      <c r="C1266" s="246" t="s">
        <v>229</v>
      </c>
      <c r="D1266" s="72"/>
      <c r="E1266" s="72" t="s">
        <v>230</v>
      </c>
      <c r="F1266" s="176">
        <v>2.7E-2</v>
      </c>
      <c r="G1266" s="247">
        <f>'JUSTIFIKASI BAHAN'!$E$17</f>
        <v>0</v>
      </c>
      <c r="H1266" s="248">
        <f>G1266*F1266</f>
        <v>0</v>
      </c>
      <c r="I1266" s="555"/>
      <c r="K1266" s="66"/>
    </row>
    <row r="1267" spans="1:14" ht="12.75">
      <c r="B1267" s="72"/>
      <c r="C1267" s="249" t="s">
        <v>44</v>
      </c>
      <c r="D1267" s="72"/>
      <c r="E1267" s="72" t="s">
        <v>44</v>
      </c>
      <c r="F1267" s="554" t="s">
        <v>95</v>
      </c>
      <c r="G1267" s="247"/>
      <c r="H1267" s="248">
        <f>SUM(H1263:H1266)</f>
        <v>0</v>
      </c>
      <c r="I1267" s="555"/>
      <c r="K1267" s="66"/>
    </row>
    <row r="1268" spans="1:14" ht="12.75">
      <c r="B1268" s="72" t="s">
        <v>113</v>
      </c>
      <c r="C1268" s="246" t="s">
        <v>97</v>
      </c>
      <c r="D1268" s="72"/>
      <c r="E1268" s="72" t="s">
        <v>44</v>
      </c>
      <c r="F1268" s="211" t="s">
        <v>44</v>
      </c>
      <c r="G1268" s="247"/>
      <c r="H1268" s="248" t="s">
        <v>44</v>
      </c>
      <c r="I1268" s="555"/>
      <c r="K1268" s="66"/>
    </row>
    <row r="1269" spans="1:14" ht="12.75">
      <c r="B1269" s="72"/>
      <c r="C1269" s="249" t="s">
        <v>44</v>
      </c>
      <c r="D1269" s="72"/>
      <c r="E1269" s="72" t="s">
        <v>44</v>
      </c>
      <c r="F1269" s="554" t="s">
        <v>98</v>
      </c>
      <c r="G1269" s="247"/>
      <c r="H1269" s="248"/>
      <c r="I1269" s="555"/>
      <c r="K1269" s="66"/>
    </row>
    <row r="1270" spans="1:14" ht="12.75">
      <c r="B1270" s="72" t="s">
        <v>119</v>
      </c>
      <c r="C1270" s="246" t="s">
        <v>100</v>
      </c>
      <c r="D1270" s="72"/>
      <c r="E1270" s="72"/>
      <c r="F1270" s="211"/>
      <c r="G1270" s="247"/>
      <c r="H1270" s="248">
        <f>H1261+H1267</f>
        <v>0</v>
      </c>
      <c r="I1270" s="555"/>
      <c r="J1270" s="74" t="e">
        <f>#REF!+#REF!</f>
        <v>#REF!</v>
      </c>
      <c r="K1270" s="66" t="e">
        <f>IF(J1270=H1270,"OK","NOT OK")</f>
        <v>#REF!</v>
      </c>
    </row>
    <row r="1271" spans="1:14" s="555" customFormat="1" ht="15">
      <c r="A1271" s="73"/>
      <c r="B1271" s="72" t="s">
        <v>121</v>
      </c>
      <c r="C1271" s="246" t="s">
        <v>102</v>
      </c>
      <c r="D1271" s="182"/>
      <c r="E1271" s="72"/>
      <c r="F1271" s="1449" t="s">
        <v>1256</v>
      </c>
      <c r="G1271" s="247"/>
      <c r="H1271" s="248" t="e">
        <f>#REF!*H1270</f>
        <v>#REF!</v>
      </c>
      <c r="J1271" s="74"/>
      <c r="L1271" s="64"/>
      <c r="M1271" s="64"/>
      <c r="N1271" s="64"/>
    </row>
    <row r="1272" spans="1:14" s="555" customFormat="1" ht="12.75">
      <c r="A1272" s="73"/>
      <c r="B1272" s="72" t="s">
        <v>122</v>
      </c>
      <c r="C1272" s="246" t="s">
        <v>104</v>
      </c>
      <c r="D1272" s="72"/>
      <c r="E1272" s="72"/>
      <c r="F1272" s="208"/>
      <c r="G1272" s="247"/>
      <c r="H1272" s="248" t="e">
        <f>SUM(H1270:H1271)</f>
        <v>#REF!</v>
      </c>
      <c r="J1272" s="74"/>
      <c r="L1272" s="64"/>
      <c r="M1272" s="64"/>
      <c r="N1272" s="64"/>
    </row>
    <row r="1273" spans="1:14" s="555" customFormat="1" ht="12.75">
      <c r="A1273" s="73"/>
      <c r="B1273" s="191"/>
      <c r="C1273" s="284"/>
      <c r="D1273" s="251"/>
      <c r="E1273" s="251"/>
      <c r="F1273" s="214"/>
      <c r="G1273" s="252"/>
      <c r="H1273" s="253"/>
      <c r="I1273" s="556"/>
      <c r="J1273" s="74"/>
      <c r="L1273" s="64"/>
      <c r="M1273" s="64"/>
      <c r="N1273" s="64"/>
    </row>
    <row r="1274" spans="1:14" ht="12.75">
      <c r="B1274" s="184" t="s">
        <v>1232</v>
      </c>
      <c r="C1274" s="250"/>
      <c r="J1274" s="89"/>
      <c r="K1274" s="66"/>
      <c r="L1274" s="550"/>
    </row>
    <row r="1275" spans="1:14" s="65" customFormat="1" ht="27" customHeight="1">
      <c r="A1275" s="93"/>
      <c r="B1275" s="71" t="s">
        <v>45</v>
      </c>
      <c r="C1275" s="167" t="s">
        <v>80</v>
      </c>
      <c r="D1275" s="71" t="s">
        <v>81</v>
      </c>
      <c r="E1275" s="71" t="s">
        <v>46</v>
      </c>
      <c r="F1275" s="72" t="s">
        <v>47</v>
      </c>
      <c r="G1275" s="551" t="s">
        <v>188</v>
      </c>
      <c r="H1275" s="61" t="s">
        <v>82</v>
      </c>
      <c r="J1275" s="160"/>
      <c r="K1275" s="67"/>
    </row>
    <row r="1276" spans="1:14" ht="12.75">
      <c r="B1276" s="72" t="s">
        <v>4</v>
      </c>
      <c r="C1276" s="246" t="s">
        <v>84</v>
      </c>
      <c r="D1276" s="72" t="s">
        <v>44</v>
      </c>
      <c r="E1276" s="72" t="s">
        <v>44</v>
      </c>
      <c r="F1276" s="208" t="s">
        <v>44</v>
      </c>
      <c r="G1276" s="247"/>
      <c r="H1276" s="248" t="s">
        <v>44</v>
      </c>
      <c r="K1276" s="66"/>
      <c r="L1276" s="550"/>
    </row>
    <row r="1277" spans="1:14" ht="12.75">
      <c r="B1277" s="72" t="s">
        <v>44</v>
      </c>
      <c r="C1277" s="246" t="s">
        <v>50</v>
      </c>
      <c r="D1277" s="182" t="s">
        <v>86</v>
      </c>
      <c r="E1277" s="72" t="s">
        <v>48</v>
      </c>
      <c r="F1277" s="212">
        <v>7.1400000000000005E-2</v>
      </c>
      <c r="G1277" s="247">
        <f>'UPAH PU'!$G$7</f>
        <v>0</v>
      </c>
      <c r="H1277" s="248">
        <f>F1277*G1277</f>
        <v>0</v>
      </c>
      <c r="K1277" s="66"/>
      <c r="L1277" s="550"/>
    </row>
    <row r="1278" spans="1:14" ht="12.75">
      <c r="B1278" s="72"/>
      <c r="C1278" s="246" t="s">
        <v>268</v>
      </c>
      <c r="D1278" s="182" t="s">
        <v>87</v>
      </c>
      <c r="E1278" s="72" t="s">
        <v>48</v>
      </c>
      <c r="F1278" s="212">
        <v>3.5700000000000003E-2</v>
      </c>
      <c r="G1278" s="247">
        <f>'UPAH PU'!$G$8</f>
        <v>0</v>
      </c>
      <c r="H1278" s="248">
        <f>F1278*G1278</f>
        <v>0</v>
      </c>
      <c r="K1278" s="66"/>
    </row>
    <row r="1279" spans="1:14" ht="12.75">
      <c r="B1279" s="72"/>
      <c r="C1279" s="246" t="s">
        <v>225</v>
      </c>
      <c r="D1279" s="182" t="s">
        <v>89</v>
      </c>
      <c r="E1279" s="72" t="s">
        <v>48</v>
      </c>
      <c r="F1279" s="212">
        <v>3.5999999999999999E-3</v>
      </c>
      <c r="G1279" s="247">
        <f>'UPAH PU'!$G$18</f>
        <v>0</v>
      </c>
      <c r="H1279" s="248">
        <f>F1279*G1279</f>
        <v>0</v>
      </c>
      <c r="K1279" s="66"/>
    </row>
    <row r="1280" spans="1:14" ht="12.75">
      <c r="B1280" s="72" t="s">
        <v>44</v>
      </c>
      <c r="C1280" s="246" t="s">
        <v>41</v>
      </c>
      <c r="D1280" s="182" t="s">
        <v>91</v>
      </c>
      <c r="E1280" s="72" t="s">
        <v>48</v>
      </c>
      <c r="F1280" s="212">
        <v>1.1999999999999999E-3</v>
      </c>
      <c r="G1280" s="247">
        <f>'UPAH PU'!$G$20</f>
        <v>0</v>
      </c>
      <c r="H1280" s="248">
        <f>F1280*G1280</f>
        <v>0</v>
      </c>
      <c r="K1280" s="66"/>
    </row>
    <row r="1281" spans="1:14" ht="12.75">
      <c r="B1281" s="72" t="s">
        <v>44</v>
      </c>
      <c r="C1281" s="249" t="s">
        <v>44</v>
      </c>
      <c r="D1281" s="72" t="s">
        <v>44</v>
      </c>
      <c r="E1281" s="72" t="s">
        <v>44</v>
      </c>
      <c r="F1281" s="554" t="s">
        <v>92</v>
      </c>
      <c r="G1281" s="247"/>
      <c r="H1281" s="248">
        <f>SUM(H1277:H1280)</f>
        <v>0</v>
      </c>
      <c r="K1281" s="66"/>
    </row>
    <row r="1282" spans="1:14" ht="12.75">
      <c r="B1282" s="72" t="s">
        <v>5</v>
      </c>
      <c r="C1282" s="246" t="s">
        <v>94</v>
      </c>
      <c r="D1282" s="72"/>
      <c r="E1282" s="72" t="s">
        <v>44</v>
      </c>
      <c r="F1282" s="211" t="s">
        <v>44</v>
      </c>
      <c r="G1282" s="247"/>
      <c r="H1282" s="248" t="s">
        <v>44</v>
      </c>
      <c r="K1282" s="66"/>
    </row>
    <row r="1283" spans="1:14" ht="12.75">
      <c r="B1283" s="182"/>
      <c r="C1283" s="246" t="s">
        <v>1230</v>
      </c>
      <c r="D1283" s="72"/>
      <c r="E1283" s="72" t="s">
        <v>3</v>
      </c>
      <c r="F1283" s="216">
        <v>0.11</v>
      </c>
      <c r="G1283" s="247">
        <f>H1263</f>
        <v>0</v>
      </c>
      <c r="H1283" s="248">
        <f>G1283*F1283</f>
        <v>0</v>
      </c>
      <c r="K1283" s="66"/>
    </row>
    <row r="1284" spans="1:14" ht="12.75">
      <c r="B1284" s="182"/>
      <c r="C1284" s="246" t="s">
        <v>437</v>
      </c>
      <c r="D1284" s="72"/>
      <c r="E1284" s="72" t="s">
        <v>28</v>
      </c>
      <c r="F1284" s="216">
        <v>1.704</v>
      </c>
      <c r="G1284" s="302">
        <f>'JUSTIFIKASI BAHAN'!$E$21</f>
        <v>0</v>
      </c>
      <c r="H1284" s="248">
        <f>G1284*F1284</f>
        <v>0</v>
      </c>
      <c r="I1284" s="555"/>
      <c r="K1284" s="66"/>
    </row>
    <row r="1285" spans="1:14" ht="12.75">
      <c r="B1285" s="182"/>
      <c r="C1285" s="246" t="s">
        <v>228</v>
      </c>
      <c r="D1285" s="72"/>
      <c r="E1285" s="72" t="s">
        <v>28</v>
      </c>
      <c r="F1285" s="216">
        <v>0.188</v>
      </c>
      <c r="G1285" s="302">
        <f>'JUSTIFIKASI BAHAN'!$E$22</f>
        <v>0</v>
      </c>
      <c r="H1285" s="248">
        <f>G1285*F1285</f>
        <v>0</v>
      </c>
      <c r="I1285" s="555"/>
      <c r="K1285" s="66"/>
    </row>
    <row r="1286" spans="1:14" ht="12.75">
      <c r="B1286" s="72" t="s">
        <v>44</v>
      </c>
      <c r="C1286" s="246" t="s">
        <v>229</v>
      </c>
      <c r="D1286" s="72"/>
      <c r="E1286" s="72" t="s">
        <v>230</v>
      </c>
      <c r="F1286" s="216">
        <v>3.0000000000000001E-3</v>
      </c>
      <c r="G1286" s="302">
        <f>'JUSTIFIKASI BAHAN'!$E$17</f>
        <v>0</v>
      </c>
      <c r="H1286" s="248">
        <f>G1286*F1286</f>
        <v>0</v>
      </c>
      <c r="I1286" s="555"/>
      <c r="K1286" s="66"/>
    </row>
    <row r="1287" spans="1:14" ht="12.75">
      <c r="B1287" s="72"/>
      <c r="C1287" s="249" t="s">
        <v>44</v>
      </c>
      <c r="D1287" s="72"/>
      <c r="E1287" s="72" t="s">
        <v>44</v>
      </c>
      <c r="F1287" s="212" t="s">
        <v>95</v>
      </c>
      <c r="G1287" s="247"/>
      <c r="H1287" s="248">
        <f>SUM(H1283:H1286)</f>
        <v>0</v>
      </c>
      <c r="I1287" s="555"/>
      <c r="K1287" s="66"/>
    </row>
    <row r="1288" spans="1:14" ht="12.75">
      <c r="B1288" s="72" t="s">
        <v>113</v>
      </c>
      <c r="C1288" s="246" t="s">
        <v>97</v>
      </c>
      <c r="D1288" s="72"/>
      <c r="E1288" s="72" t="s">
        <v>44</v>
      </c>
      <c r="F1288" s="211" t="s">
        <v>44</v>
      </c>
      <c r="G1288" s="247"/>
      <c r="H1288" s="248" t="s">
        <v>44</v>
      </c>
      <c r="I1288" s="555"/>
      <c r="K1288" s="66"/>
    </row>
    <row r="1289" spans="1:14" ht="12.75">
      <c r="B1289" s="72"/>
      <c r="C1289" s="249" t="s">
        <v>44</v>
      </c>
      <c r="D1289" s="72"/>
      <c r="E1289" s="72" t="s">
        <v>44</v>
      </c>
      <c r="F1289" s="212" t="s">
        <v>98</v>
      </c>
      <c r="G1289" s="247"/>
      <c r="H1289" s="248"/>
      <c r="I1289" s="555"/>
      <c r="K1289" s="66"/>
    </row>
    <row r="1290" spans="1:14" ht="12.75">
      <c r="B1290" s="72" t="s">
        <v>119</v>
      </c>
      <c r="C1290" s="246" t="s">
        <v>100</v>
      </c>
      <c r="D1290" s="72"/>
      <c r="E1290" s="72"/>
      <c r="F1290" s="211"/>
      <c r="G1290" s="247"/>
      <c r="H1290" s="248">
        <f>H1281+H1287</f>
        <v>0</v>
      </c>
      <c r="I1290" s="555"/>
      <c r="J1290" s="74" t="e">
        <f>#REF!+#REF!</f>
        <v>#REF!</v>
      </c>
      <c r="K1290" s="66" t="e">
        <f>IF(J1290=H1290,"OK","NOT OK")</f>
        <v>#REF!</v>
      </c>
    </row>
    <row r="1291" spans="1:14" s="555" customFormat="1" ht="15">
      <c r="A1291" s="73"/>
      <c r="B1291" s="72" t="s">
        <v>121</v>
      </c>
      <c r="C1291" s="246" t="s">
        <v>102</v>
      </c>
      <c r="D1291" s="182"/>
      <c r="E1291" s="72"/>
      <c r="F1291" s="1449" t="s">
        <v>1256</v>
      </c>
      <c r="G1291" s="247"/>
      <c r="H1291" s="248" t="e">
        <f>#REF!*H1290</f>
        <v>#REF!</v>
      </c>
      <c r="J1291" s="74"/>
      <c r="L1291" s="64"/>
      <c r="M1291" s="64"/>
      <c r="N1291" s="64"/>
    </row>
    <row r="1292" spans="1:14" s="555" customFormat="1" ht="12.75">
      <c r="A1292" s="73"/>
      <c r="B1292" s="72" t="s">
        <v>122</v>
      </c>
      <c r="C1292" s="246" t="s">
        <v>104</v>
      </c>
      <c r="D1292" s="72"/>
      <c r="E1292" s="72"/>
      <c r="F1292" s="208"/>
      <c r="G1292" s="247"/>
      <c r="H1292" s="248" t="e">
        <f>SUM(H1290:H1291)</f>
        <v>#REF!</v>
      </c>
      <c r="J1292" s="74"/>
      <c r="L1292" s="64"/>
      <c r="M1292" s="64"/>
      <c r="N1292" s="64"/>
    </row>
    <row r="1293" spans="1:14" s="555" customFormat="1" ht="12.75">
      <c r="A1293" s="73"/>
      <c r="B1293" s="191"/>
      <c r="C1293" s="284"/>
      <c r="D1293" s="251"/>
      <c r="E1293" s="251"/>
      <c r="F1293" s="214"/>
      <c r="G1293" s="252"/>
      <c r="H1293" s="253"/>
      <c r="I1293" s="556"/>
      <c r="J1293" s="74"/>
      <c r="L1293" s="64"/>
      <c r="M1293" s="64"/>
      <c r="N1293" s="64"/>
    </row>
    <row r="1294" spans="1:14" s="555" customFormat="1" ht="12.75">
      <c r="A1294" s="73"/>
      <c r="B1294" s="191"/>
      <c r="C1294" s="284"/>
      <c r="D1294" s="251"/>
      <c r="E1294" s="251"/>
      <c r="F1294" s="214"/>
      <c r="G1294" s="252"/>
      <c r="H1294" s="253"/>
      <c r="I1294" s="556"/>
      <c r="J1294" s="74"/>
      <c r="L1294" s="64"/>
      <c r="M1294" s="64"/>
      <c r="N1294" s="64"/>
    </row>
    <row r="1295" spans="1:14" ht="13.5" customHeight="1">
      <c r="B1295" s="63" t="s">
        <v>313</v>
      </c>
      <c r="C1295" s="309"/>
      <c r="D1295" s="304"/>
      <c r="E1295" s="304"/>
      <c r="F1295" s="240"/>
    </row>
    <row r="1296" spans="1:14" s="555" customFormat="1" ht="12.75">
      <c r="A1296" s="73"/>
      <c r="B1296" s="184" t="s">
        <v>907</v>
      </c>
      <c r="C1296" s="250"/>
      <c r="D1296" s="251"/>
      <c r="E1296" s="251"/>
      <c r="F1296" s="214"/>
      <c r="G1296" s="252"/>
      <c r="H1296" s="253"/>
      <c r="J1296" s="89"/>
    </row>
    <row r="1297" spans="1:21" s="65" customFormat="1" ht="27" customHeight="1">
      <c r="A1297" s="93"/>
      <c r="B1297" s="71" t="s">
        <v>45</v>
      </c>
      <c r="C1297" s="167" t="s">
        <v>80</v>
      </c>
      <c r="D1297" s="71" t="s">
        <v>81</v>
      </c>
      <c r="E1297" s="71" t="s">
        <v>46</v>
      </c>
      <c r="F1297" s="72" t="s">
        <v>47</v>
      </c>
      <c r="G1297" s="551" t="s">
        <v>188</v>
      </c>
      <c r="H1297" s="61" t="s">
        <v>82</v>
      </c>
      <c r="J1297" s="160"/>
      <c r="K1297" s="67"/>
    </row>
    <row r="1298" spans="1:21" s="555" customFormat="1" ht="12.75">
      <c r="A1298" s="73"/>
      <c r="B1298" s="72" t="s">
        <v>4</v>
      </c>
      <c r="C1298" s="246" t="s">
        <v>84</v>
      </c>
      <c r="D1298" s="72" t="s">
        <v>44</v>
      </c>
      <c r="E1298" s="72" t="s">
        <v>44</v>
      </c>
      <c r="F1298" s="208" t="s">
        <v>44</v>
      </c>
      <c r="G1298" s="247"/>
      <c r="H1298" s="248" t="s">
        <v>44</v>
      </c>
      <c r="J1298" s="74"/>
    </row>
    <row r="1299" spans="1:21" s="599" customFormat="1" ht="12.75">
      <c r="A1299" s="73"/>
      <c r="B1299" s="72" t="s">
        <v>44</v>
      </c>
      <c r="C1299" s="246" t="s">
        <v>50</v>
      </c>
      <c r="D1299" s="182" t="s">
        <v>86</v>
      </c>
      <c r="E1299" s="72" t="s">
        <v>48</v>
      </c>
      <c r="F1299" s="212">
        <v>7.1400000000000005E-2</v>
      </c>
      <c r="G1299" s="247">
        <f>'UPAH PU'!$G$7</f>
        <v>0</v>
      </c>
      <c r="H1299" s="248">
        <f>F1299*G1299</f>
        <v>0</v>
      </c>
      <c r="I1299" s="556"/>
      <c r="J1299" s="74"/>
      <c r="K1299" s="555"/>
      <c r="L1299" s="556"/>
      <c r="M1299" s="555"/>
      <c r="N1299" s="555"/>
    </row>
    <row r="1300" spans="1:21" s="599" customFormat="1" ht="12.75">
      <c r="A1300" s="73"/>
      <c r="B1300" s="72"/>
      <c r="C1300" s="246" t="s">
        <v>268</v>
      </c>
      <c r="D1300" s="182" t="s">
        <v>87</v>
      </c>
      <c r="E1300" s="72" t="s">
        <v>48</v>
      </c>
      <c r="F1300" s="212">
        <v>3.5700000000000003E-2</v>
      </c>
      <c r="G1300" s="247">
        <f>'UPAH PU'!$G$8</f>
        <v>0</v>
      </c>
      <c r="H1300" s="248">
        <f>F1300*G1300</f>
        <v>0</v>
      </c>
      <c r="I1300" s="555"/>
      <c r="J1300" s="74"/>
      <c r="K1300" s="555"/>
      <c r="L1300" s="555"/>
      <c r="M1300" s="555"/>
      <c r="N1300" s="555"/>
    </row>
    <row r="1301" spans="1:21" s="599" customFormat="1" ht="12.75">
      <c r="A1301" s="73"/>
      <c r="B1301" s="72"/>
      <c r="C1301" s="246" t="s">
        <v>225</v>
      </c>
      <c r="D1301" s="182" t="s">
        <v>89</v>
      </c>
      <c r="E1301" s="72" t="s">
        <v>48</v>
      </c>
      <c r="F1301" s="212">
        <v>3.5999999999999999E-3</v>
      </c>
      <c r="G1301" s="247">
        <f>'UPAH PU'!$G$18</f>
        <v>0</v>
      </c>
      <c r="H1301" s="248">
        <f>F1301*G1301</f>
        <v>0</v>
      </c>
      <c r="I1301" s="555"/>
      <c r="J1301" s="74"/>
      <c r="K1301" s="555"/>
      <c r="L1301" s="555"/>
      <c r="M1301" s="555"/>
      <c r="N1301" s="555"/>
    </row>
    <row r="1302" spans="1:21" s="599" customFormat="1" ht="12.75">
      <c r="A1302" s="73"/>
      <c r="B1302" s="72" t="s">
        <v>44</v>
      </c>
      <c r="C1302" s="246" t="s">
        <v>41</v>
      </c>
      <c r="D1302" s="182" t="s">
        <v>91</v>
      </c>
      <c r="E1302" s="72" t="s">
        <v>48</v>
      </c>
      <c r="F1302" s="212">
        <v>1.1999999999999999E-3</v>
      </c>
      <c r="G1302" s="247">
        <f>'UPAH PU'!$G$20</f>
        <v>0</v>
      </c>
      <c r="H1302" s="248">
        <f>F1302*G1302</f>
        <v>0</v>
      </c>
      <c r="I1302" s="555"/>
      <c r="J1302" s="74"/>
      <c r="K1302" s="555"/>
      <c r="L1302" s="555"/>
      <c r="M1302" s="555"/>
      <c r="N1302" s="555"/>
    </row>
    <row r="1303" spans="1:21" s="599" customFormat="1" ht="12.75">
      <c r="A1303" s="73"/>
      <c r="B1303" s="72" t="s">
        <v>44</v>
      </c>
      <c r="C1303" s="249" t="s">
        <v>44</v>
      </c>
      <c r="D1303" s="72" t="s">
        <v>44</v>
      </c>
      <c r="E1303" s="72" t="s">
        <v>44</v>
      </c>
      <c r="F1303" s="554" t="s">
        <v>92</v>
      </c>
      <c r="G1303" s="247"/>
      <c r="H1303" s="248">
        <f>SUM(H1299:H1302)</f>
        <v>0</v>
      </c>
      <c r="I1303" s="555"/>
      <c r="J1303" s="74"/>
      <c r="K1303" s="555"/>
      <c r="L1303" s="555"/>
      <c r="M1303" s="555"/>
      <c r="N1303" s="555"/>
    </row>
    <row r="1304" spans="1:21" s="599" customFormat="1" ht="12.75">
      <c r="A1304" s="73"/>
      <c r="B1304" s="72" t="s">
        <v>5</v>
      </c>
      <c r="C1304" s="246" t="s">
        <v>94</v>
      </c>
      <c r="D1304" s="72"/>
      <c r="E1304" s="72" t="s">
        <v>44</v>
      </c>
      <c r="F1304" s="208" t="s">
        <v>44</v>
      </c>
      <c r="G1304" s="247"/>
      <c r="H1304" s="248" t="s">
        <v>44</v>
      </c>
      <c r="I1304" s="555"/>
      <c r="J1304" s="74"/>
      <c r="K1304" s="555"/>
      <c r="L1304" s="555"/>
      <c r="M1304" s="555"/>
      <c r="N1304" s="555"/>
    </row>
    <row r="1305" spans="1:21" s="599" customFormat="1" ht="12.75">
      <c r="A1305" s="73"/>
      <c r="B1305" s="182"/>
      <c r="C1305" s="246" t="s">
        <v>906</v>
      </c>
      <c r="D1305" s="72"/>
      <c r="E1305" s="72" t="s">
        <v>26</v>
      </c>
      <c r="F1305" s="216">
        <v>1.1000000000000001</v>
      </c>
      <c r="G1305" s="247">
        <f>'JUSTIFIKASI BAHAN'!E194</f>
        <v>0</v>
      </c>
      <c r="H1305" s="248">
        <f>G1305*F1305</f>
        <v>0</v>
      </c>
      <c r="I1305" s="555"/>
      <c r="J1305" s="74"/>
      <c r="K1305" s="555"/>
      <c r="L1305" s="555"/>
      <c r="M1305" s="555"/>
      <c r="N1305" s="555"/>
    </row>
    <row r="1306" spans="1:21" s="555" customFormat="1" ht="12.75">
      <c r="A1306" s="73"/>
      <c r="B1306" s="182"/>
      <c r="C1306" s="246" t="s">
        <v>437</v>
      </c>
      <c r="D1306" s="72"/>
      <c r="E1306" s="72" t="s">
        <v>28</v>
      </c>
      <c r="F1306" s="216">
        <v>1.704</v>
      </c>
      <c r="G1306" s="302">
        <f>'JUSTIFIKASI BAHAN'!$E$21</f>
        <v>0</v>
      </c>
      <c r="H1306" s="248">
        <f>G1306*F1306</f>
        <v>0</v>
      </c>
      <c r="J1306" s="74"/>
      <c r="O1306" s="599"/>
      <c r="P1306" s="599"/>
      <c r="Q1306" s="599"/>
      <c r="R1306" s="599"/>
      <c r="S1306" s="599"/>
      <c r="T1306" s="599"/>
      <c r="U1306" s="599"/>
    </row>
    <row r="1307" spans="1:21" s="599" customFormat="1" ht="12.75">
      <c r="A1307" s="73"/>
      <c r="B1307" s="182"/>
      <c r="C1307" s="246" t="s">
        <v>228</v>
      </c>
      <c r="D1307" s="72"/>
      <c r="E1307" s="72" t="s">
        <v>28</v>
      </c>
      <c r="F1307" s="216">
        <v>0.188</v>
      </c>
      <c r="G1307" s="247">
        <f>'JUSTIFIKASI BAHAN'!$E$22</f>
        <v>0</v>
      </c>
      <c r="H1307" s="248">
        <f>G1307*F1307</f>
        <v>0</v>
      </c>
      <c r="I1307" s="555"/>
      <c r="J1307" s="74"/>
      <c r="K1307" s="555"/>
      <c r="L1307" s="555"/>
      <c r="M1307" s="555"/>
      <c r="N1307" s="555"/>
    </row>
    <row r="1308" spans="1:21" s="599" customFormat="1" ht="12.75">
      <c r="A1308" s="73"/>
      <c r="B1308" s="72" t="s">
        <v>44</v>
      </c>
      <c r="C1308" s="246" t="s">
        <v>229</v>
      </c>
      <c r="D1308" s="72"/>
      <c r="E1308" s="72" t="s">
        <v>230</v>
      </c>
      <c r="F1308" s="216">
        <v>3.0000000000000001E-3</v>
      </c>
      <c r="G1308" s="302">
        <f>'JUSTIFIKASI BAHAN'!$E$17</f>
        <v>0</v>
      </c>
      <c r="H1308" s="248">
        <f>G1308*F1308</f>
        <v>0</v>
      </c>
      <c r="I1308" s="555"/>
      <c r="J1308" s="74"/>
      <c r="K1308" s="555"/>
      <c r="L1308" s="555"/>
      <c r="M1308" s="555"/>
      <c r="N1308" s="555"/>
    </row>
    <row r="1309" spans="1:21" s="599" customFormat="1" ht="12.75">
      <c r="A1309" s="73"/>
      <c r="B1309" s="72"/>
      <c r="C1309" s="249" t="s">
        <v>44</v>
      </c>
      <c r="D1309" s="72"/>
      <c r="E1309" s="72" t="s">
        <v>44</v>
      </c>
      <c r="F1309" s="212" t="s">
        <v>95</v>
      </c>
      <c r="G1309" s="247"/>
      <c r="H1309" s="248">
        <f>SUM(H1305:H1308)</f>
        <v>0</v>
      </c>
      <c r="I1309" s="555"/>
      <c r="J1309" s="74"/>
      <c r="K1309" s="555"/>
      <c r="L1309" s="555"/>
      <c r="M1309" s="555"/>
      <c r="N1309" s="555"/>
    </row>
    <row r="1310" spans="1:21" s="599" customFormat="1" ht="12.75">
      <c r="A1310" s="73"/>
      <c r="B1310" s="72" t="s">
        <v>113</v>
      </c>
      <c r="C1310" s="246" t="s">
        <v>97</v>
      </c>
      <c r="D1310" s="72"/>
      <c r="E1310" s="72" t="s">
        <v>44</v>
      </c>
      <c r="F1310" s="208" t="s">
        <v>44</v>
      </c>
      <c r="G1310" s="247"/>
      <c r="H1310" s="248" t="s">
        <v>44</v>
      </c>
      <c r="I1310" s="555"/>
      <c r="J1310" s="74"/>
      <c r="K1310" s="555"/>
      <c r="L1310" s="555"/>
      <c r="M1310" s="555"/>
      <c r="N1310" s="555"/>
    </row>
    <row r="1311" spans="1:21" s="599" customFormat="1" ht="12.75">
      <c r="A1311" s="73"/>
      <c r="B1311" s="72"/>
      <c r="C1311" s="249" t="s">
        <v>44</v>
      </c>
      <c r="D1311" s="72"/>
      <c r="E1311" s="72" t="s">
        <v>44</v>
      </c>
      <c r="F1311" s="212" t="s">
        <v>98</v>
      </c>
      <c r="G1311" s="247"/>
      <c r="H1311" s="248" t="s">
        <v>44</v>
      </c>
      <c r="I1311" s="555"/>
      <c r="J1311" s="74"/>
      <c r="K1311" s="555"/>
      <c r="L1311" s="555"/>
      <c r="M1311" s="555"/>
      <c r="N1311" s="555"/>
    </row>
    <row r="1312" spans="1:21" s="599" customFormat="1" ht="12.75">
      <c r="A1312" s="73"/>
      <c r="B1312" s="72" t="s">
        <v>119</v>
      </c>
      <c r="C1312" s="246" t="s">
        <v>100</v>
      </c>
      <c r="D1312" s="72"/>
      <c r="E1312" s="72"/>
      <c r="F1312" s="208"/>
      <c r="G1312" s="247"/>
      <c r="H1312" s="248">
        <f>H1309+H1303</f>
        <v>0</v>
      </c>
      <c r="I1312" s="555"/>
      <c r="J1312" s="74" t="e">
        <f>#REF!+#REF!</f>
        <v>#REF!</v>
      </c>
      <c r="K1312" s="66" t="e">
        <f>IF(J1312=H1312,"OK","NOT OK")</f>
        <v>#REF!</v>
      </c>
      <c r="L1312" s="555"/>
      <c r="M1312" s="555"/>
      <c r="N1312" s="555"/>
    </row>
    <row r="1313" spans="1:14" ht="15">
      <c r="B1313" s="72" t="s">
        <v>121</v>
      </c>
      <c r="C1313" s="246" t="s">
        <v>102</v>
      </c>
      <c r="D1313" s="182"/>
      <c r="E1313" s="72"/>
      <c r="F1313" s="1449" t="s">
        <v>1256</v>
      </c>
      <c r="G1313" s="247"/>
      <c r="H1313" s="248" t="e">
        <f>#REF!*H1312</f>
        <v>#REF!</v>
      </c>
    </row>
    <row r="1314" spans="1:14" ht="12.75">
      <c r="B1314" s="72" t="s">
        <v>122</v>
      </c>
      <c r="C1314" s="246" t="s">
        <v>104</v>
      </c>
      <c r="D1314" s="72"/>
      <c r="E1314" s="72"/>
      <c r="F1314" s="208"/>
      <c r="G1314" s="247"/>
      <c r="H1314" s="248" t="e">
        <f>SUM(H1312:H1313)</f>
        <v>#REF!</v>
      </c>
    </row>
    <row r="1315" spans="1:14" ht="12.75">
      <c r="B1315" s="191"/>
    </row>
    <row r="1316" spans="1:14" s="555" customFormat="1" ht="12.75">
      <c r="A1316" s="73"/>
      <c r="B1316" s="191" t="s">
        <v>286</v>
      </c>
      <c r="C1316" s="284"/>
      <c r="D1316" s="251"/>
      <c r="E1316" s="251"/>
      <c r="F1316" s="214"/>
      <c r="G1316" s="252"/>
      <c r="H1316" s="253"/>
      <c r="I1316" s="64"/>
      <c r="J1316" s="74"/>
    </row>
    <row r="1317" spans="1:14" s="555" customFormat="1" ht="12.75">
      <c r="A1317" s="73"/>
      <c r="B1317" s="191" t="s">
        <v>287</v>
      </c>
      <c r="C1317" s="284"/>
      <c r="D1317" s="251"/>
      <c r="E1317" s="251"/>
      <c r="F1317" s="214"/>
      <c r="G1317" s="252"/>
      <c r="H1317" s="253"/>
      <c r="I1317" s="64"/>
      <c r="J1317" s="74"/>
    </row>
    <row r="1318" spans="1:14" ht="12.75">
      <c r="B1318" s="184" t="s">
        <v>1239</v>
      </c>
      <c r="C1318" s="250"/>
      <c r="J1318" s="89"/>
      <c r="K1318" s="66"/>
    </row>
    <row r="1319" spans="1:14" s="65" customFormat="1" ht="27" customHeight="1">
      <c r="A1319" s="93"/>
      <c r="B1319" s="71" t="s">
        <v>45</v>
      </c>
      <c r="C1319" s="167" t="s">
        <v>80</v>
      </c>
      <c r="D1319" s="71" t="s">
        <v>81</v>
      </c>
      <c r="E1319" s="71" t="s">
        <v>46</v>
      </c>
      <c r="F1319" s="72" t="s">
        <v>47</v>
      </c>
      <c r="G1319" s="551" t="s">
        <v>188</v>
      </c>
      <c r="H1319" s="61" t="s">
        <v>82</v>
      </c>
      <c r="J1319" s="160"/>
      <c r="K1319" s="67"/>
    </row>
    <row r="1320" spans="1:14" ht="12.75">
      <c r="B1320" s="72" t="s">
        <v>4</v>
      </c>
      <c r="C1320" s="246" t="s">
        <v>84</v>
      </c>
      <c r="D1320" s="72" t="s">
        <v>44</v>
      </c>
      <c r="E1320" s="72" t="s">
        <v>44</v>
      </c>
      <c r="F1320" s="208" t="s">
        <v>44</v>
      </c>
      <c r="G1320" s="247"/>
      <c r="H1320" s="248" t="s">
        <v>44</v>
      </c>
      <c r="K1320" s="67"/>
    </row>
    <row r="1321" spans="1:14" ht="12.75">
      <c r="B1321" s="72" t="s">
        <v>44</v>
      </c>
      <c r="C1321" s="246" t="s">
        <v>50</v>
      </c>
      <c r="D1321" s="182" t="s">
        <v>86</v>
      </c>
      <c r="E1321" s="72" t="s">
        <v>48</v>
      </c>
      <c r="F1321" s="210">
        <v>0.4</v>
      </c>
      <c r="G1321" s="247">
        <f>'UPAH PU'!$G$7</f>
        <v>0</v>
      </c>
      <c r="H1321" s="248">
        <f>F1321*G1321</f>
        <v>0</v>
      </c>
      <c r="K1321" s="66"/>
    </row>
    <row r="1322" spans="1:14" ht="12.75">
      <c r="B1322" s="72"/>
      <c r="C1322" s="246" t="s">
        <v>268</v>
      </c>
      <c r="D1322" s="182" t="s">
        <v>87</v>
      </c>
      <c r="E1322" s="72" t="s">
        <v>48</v>
      </c>
      <c r="F1322" s="210">
        <v>0.2</v>
      </c>
      <c r="G1322" s="247">
        <f>'UPAH PU'!$G$8</f>
        <v>0</v>
      </c>
      <c r="H1322" s="248">
        <f>F1322*G1322</f>
        <v>0</v>
      </c>
      <c r="K1322" s="66"/>
      <c r="L1322" s="65"/>
      <c r="M1322" s="65"/>
      <c r="N1322" s="65"/>
    </row>
    <row r="1323" spans="1:14" ht="12.75">
      <c r="B1323" s="72"/>
      <c r="C1323" s="246" t="s">
        <v>225</v>
      </c>
      <c r="D1323" s="182" t="s">
        <v>89</v>
      </c>
      <c r="E1323" s="72" t="s">
        <v>48</v>
      </c>
      <c r="F1323" s="210">
        <v>0.02</v>
      </c>
      <c r="G1323" s="247">
        <f>'UPAH PU'!$G$18</f>
        <v>0</v>
      </c>
      <c r="H1323" s="248">
        <f>F1323*G1323</f>
        <v>0</v>
      </c>
      <c r="K1323" s="66"/>
    </row>
    <row r="1324" spans="1:14" ht="12.75">
      <c r="B1324" s="72" t="s">
        <v>44</v>
      </c>
      <c r="C1324" s="246" t="s">
        <v>41</v>
      </c>
      <c r="D1324" s="182" t="s">
        <v>91</v>
      </c>
      <c r="E1324" s="72" t="s">
        <v>48</v>
      </c>
      <c r="F1324" s="210">
        <v>7.0000000000000001E-3</v>
      </c>
      <c r="G1324" s="247">
        <f>'UPAH PU'!$G$20</f>
        <v>0</v>
      </c>
      <c r="H1324" s="248">
        <f>F1324*G1324</f>
        <v>0</v>
      </c>
      <c r="K1324" s="66"/>
    </row>
    <row r="1325" spans="1:14" ht="12.75">
      <c r="B1325" s="72" t="s">
        <v>44</v>
      </c>
      <c r="C1325" s="249" t="s">
        <v>44</v>
      </c>
      <c r="D1325" s="72" t="s">
        <v>44</v>
      </c>
      <c r="E1325" s="72" t="s">
        <v>44</v>
      </c>
      <c r="F1325" s="554" t="s">
        <v>92</v>
      </c>
      <c r="G1325" s="247"/>
      <c r="H1325" s="248">
        <f>SUM(H1321:H1324)</f>
        <v>0</v>
      </c>
      <c r="K1325" s="66"/>
    </row>
    <row r="1326" spans="1:14" ht="12.75">
      <c r="B1326" s="72" t="s">
        <v>5</v>
      </c>
      <c r="C1326" s="246" t="s">
        <v>94</v>
      </c>
      <c r="D1326" s="72"/>
      <c r="E1326" s="72" t="s">
        <v>44</v>
      </c>
      <c r="F1326" s="208" t="s">
        <v>44</v>
      </c>
      <c r="G1326" s="247"/>
      <c r="H1326" s="248" t="s">
        <v>44</v>
      </c>
      <c r="K1326" s="66"/>
    </row>
    <row r="1327" spans="1:14" ht="12.75">
      <c r="B1327" s="182"/>
      <c r="C1327" s="266" t="s">
        <v>1238</v>
      </c>
      <c r="D1327" s="72"/>
      <c r="E1327" s="72" t="s">
        <v>3</v>
      </c>
      <c r="F1327" s="216">
        <v>1.05</v>
      </c>
      <c r="G1327" s="302">
        <f>'JUSTIFIKASI BAHAN'!E189*6</f>
        <v>0</v>
      </c>
      <c r="H1327" s="248">
        <f>G1327*F1327</f>
        <v>0</v>
      </c>
      <c r="K1327" s="66"/>
    </row>
    <row r="1328" spans="1:14" ht="12.75">
      <c r="B1328" s="182"/>
      <c r="C1328" s="246" t="s">
        <v>437</v>
      </c>
      <c r="D1328" s="72"/>
      <c r="E1328" s="72" t="s">
        <v>28</v>
      </c>
      <c r="F1328" s="208">
        <v>9.3000000000000007</v>
      </c>
      <c r="G1328" s="247">
        <f>'JUSTIFIKASI BAHAN'!$E$21</f>
        <v>0</v>
      </c>
      <c r="H1328" s="248">
        <f>G1328*F1328</f>
        <v>0</v>
      </c>
      <c r="K1328" s="66"/>
    </row>
    <row r="1329" spans="1:14" ht="12.75">
      <c r="B1329" s="182"/>
      <c r="C1329" s="246" t="s">
        <v>229</v>
      </c>
      <c r="D1329" s="72"/>
      <c r="E1329" s="72" t="s">
        <v>230</v>
      </c>
      <c r="F1329" s="208">
        <v>1.7999999999999999E-2</v>
      </c>
      <c r="G1329" s="247">
        <f>'JUSTIFIKASI BAHAN'!$E$17</f>
        <v>0</v>
      </c>
      <c r="H1329" s="248">
        <f>G1329*F1329</f>
        <v>0</v>
      </c>
      <c r="K1329" s="66"/>
    </row>
    <row r="1330" spans="1:14" ht="12.75">
      <c r="B1330" s="72" t="s">
        <v>44</v>
      </c>
      <c r="C1330" s="249" t="s">
        <v>44</v>
      </c>
      <c r="D1330" s="72"/>
      <c r="E1330" s="72" t="s">
        <v>44</v>
      </c>
      <c r="F1330" s="212" t="s">
        <v>95</v>
      </c>
      <c r="G1330" s="247"/>
      <c r="H1330" s="248">
        <f>SUM(H1327:H1329)</f>
        <v>0</v>
      </c>
    </row>
    <row r="1331" spans="1:14" ht="12.75">
      <c r="B1331" s="72" t="s">
        <v>113</v>
      </c>
      <c r="C1331" s="246" t="s">
        <v>97</v>
      </c>
      <c r="D1331" s="72"/>
      <c r="E1331" s="72" t="s">
        <v>44</v>
      </c>
      <c r="F1331" s="208" t="s">
        <v>44</v>
      </c>
      <c r="G1331" s="247"/>
      <c r="H1331" s="248" t="s">
        <v>44</v>
      </c>
    </row>
    <row r="1332" spans="1:14" ht="12.75">
      <c r="B1332" s="72"/>
      <c r="C1332" s="249" t="s">
        <v>44</v>
      </c>
      <c r="D1332" s="72"/>
      <c r="E1332" s="72" t="s">
        <v>44</v>
      </c>
      <c r="F1332" s="212" t="s">
        <v>98</v>
      </c>
      <c r="G1332" s="247"/>
      <c r="H1332" s="248" t="s">
        <v>44</v>
      </c>
      <c r="K1332" s="66"/>
    </row>
    <row r="1333" spans="1:14" ht="12.75">
      <c r="B1333" s="72" t="s">
        <v>119</v>
      </c>
      <c r="C1333" s="246" t="s">
        <v>100</v>
      </c>
      <c r="D1333" s="72"/>
      <c r="E1333" s="72"/>
      <c r="F1333" s="208"/>
      <c r="G1333" s="247"/>
      <c r="H1333" s="248">
        <f>H1325+H1330</f>
        <v>0</v>
      </c>
      <c r="J1333" s="74" t="e">
        <f>#REF!+#REF!</f>
        <v>#REF!</v>
      </c>
      <c r="K1333" s="66" t="e">
        <f>IF(J1333=H1333,"OK","NOT OK")</f>
        <v>#REF!</v>
      </c>
    </row>
    <row r="1334" spans="1:14" ht="15">
      <c r="B1334" s="72" t="s">
        <v>121</v>
      </c>
      <c r="C1334" s="246" t="s">
        <v>102</v>
      </c>
      <c r="D1334" s="182"/>
      <c r="E1334" s="72"/>
      <c r="F1334" s="1449" t="s">
        <v>1256</v>
      </c>
      <c r="G1334" s="247"/>
      <c r="H1334" s="248" t="e">
        <f>#REF!*H1333</f>
        <v>#REF!</v>
      </c>
      <c r="K1334" s="66"/>
    </row>
    <row r="1335" spans="1:14" ht="12.75">
      <c r="B1335" s="72" t="s">
        <v>122</v>
      </c>
      <c r="C1335" s="246" t="s">
        <v>104</v>
      </c>
      <c r="D1335" s="72"/>
      <c r="E1335" s="72"/>
      <c r="F1335" s="208"/>
      <c r="G1335" s="247"/>
      <c r="H1335" s="248" t="e">
        <f>SUM(H1333:H1334)</f>
        <v>#REF!</v>
      </c>
      <c r="K1335" s="66"/>
    </row>
    <row r="1336" spans="1:14" ht="12.75">
      <c r="K1336" s="66"/>
    </row>
    <row r="1337" spans="1:14" ht="12.75">
      <c r="B1337" s="184" t="s">
        <v>900</v>
      </c>
      <c r="C1337" s="250"/>
      <c r="J1337" s="89"/>
      <c r="K1337" s="66"/>
    </row>
    <row r="1338" spans="1:14" s="65" customFormat="1" ht="27" customHeight="1">
      <c r="A1338" s="93"/>
      <c r="B1338" s="71" t="s">
        <v>45</v>
      </c>
      <c r="C1338" s="167" t="s">
        <v>80</v>
      </c>
      <c r="D1338" s="71" t="s">
        <v>81</v>
      </c>
      <c r="E1338" s="71" t="s">
        <v>46</v>
      </c>
      <c r="F1338" s="72" t="s">
        <v>47</v>
      </c>
      <c r="G1338" s="551" t="s">
        <v>188</v>
      </c>
      <c r="H1338" s="61" t="s">
        <v>82</v>
      </c>
      <c r="J1338" s="160"/>
      <c r="K1338" s="67"/>
    </row>
    <row r="1339" spans="1:14" ht="12.75">
      <c r="B1339" s="72" t="s">
        <v>4</v>
      </c>
      <c r="C1339" s="246" t="s">
        <v>84</v>
      </c>
      <c r="D1339" s="72" t="s">
        <v>44</v>
      </c>
      <c r="E1339" s="72" t="s">
        <v>44</v>
      </c>
      <c r="F1339" s="208" t="s">
        <v>44</v>
      </c>
      <c r="G1339" s="247"/>
      <c r="H1339" s="248" t="s">
        <v>44</v>
      </c>
      <c r="K1339" s="67"/>
    </row>
    <row r="1340" spans="1:14" ht="12.75">
      <c r="B1340" s="72" t="s">
        <v>44</v>
      </c>
      <c r="C1340" s="246" t="s">
        <v>50</v>
      </c>
      <c r="D1340" s="182" t="s">
        <v>86</v>
      </c>
      <c r="E1340" s="72" t="s">
        <v>48</v>
      </c>
      <c r="F1340" s="210">
        <v>0.4</v>
      </c>
      <c r="G1340" s="247">
        <f>'UPAH PU'!$G$7</f>
        <v>0</v>
      </c>
      <c r="H1340" s="248">
        <f>F1340*G1340</f>
        <v>0</v>
      </c>
      <c r="K1340" s="66"/>
    </row>
    <row r="1341" spans="1:14" ht="12.75">
      <c r="B1341" s="72"/>
      <c r="C1341" s="246" t="s">
        <v>268</v>
      </c>
      <c r="D1341" s="182" t="s">
        <v>87</v>
      </c>
      <c r="E1341" s="72" t="s">
        <v>48</v>
      </c>
      <c r="F1341" s="210">
        <v>0.2</v>
      </c>
      <c r="G1341" s="247">
        <f>'UPAH PU'!$G$8</f>
        <v>0</v>
      </c>
      <c r="H1341" s="248">
        <f>F1341*G1341</f>
        <v>0</v>
      </c>
      <c r="K1341" s="66"/>
      <c r="L1341" s="65"/>
      <c r="M1341" s="65"/>
      <c r="N1341" s="65"/>
    </row>
    <row r="1342" spans="1:14" ht="12.75">
      <c r="B1342" s="72"/>
      <c r="C1342" s="246" t="s">
        <v>225</v>
      </c>
      <c r="D1342" s="182" t="s">
        <v>89</v>
      </c>
      <c r="E1342" s="72" t="s">
        <v>48</v>
      </c>
      <c r="F1342" s="210">
        <v>0.02</v>
      </c>
      <c r="G1342" s="247">
        <f>'UPAH PU'!$G$18</f>
        <v>0</v>
      </c>
      <c r="H1342" s="248">
        <f>F1342*G1342</f>
        <v>0</v>
      </c>
      <c r="K1342" s="66"/>
    </row>
    <row r="1343" spans="1:14" ht="12.75">
      <c r="B1343" s="72" t="s">
        <v>44</v>
      </c>
      <c r="C1343" s="246" t="s">
        <v>41</v>
      </c>
      <c r="D1343" s="182" t="s">
        <v>91</v>
      </c>
      <c r="E1343" s="72" t="s">
        <v>48</v>
      </c>
      <c r="F1343" s="210">
        <v>7.0000000000000001E-3</v>
      </c>
      <c r="G1343" s="247">
        <f>'UPAH PU'!$G$20</f>
        <v>0</v>
      </c>
      <c r="H1343" s="248">
        <f>F1343*G1343</f>
        <v>0</v>
      </c>
      <c r="K1343" s="66"/>
    </row>
    <row r="1344" spans="1:14" ht="12.75">
      <c r="B1344" s="72" t="s">
        <v>44</v>
      </c>
      <c r="C1344" s="249" t="s">
        <v>44</v>
      </c>
      <c r="D1344" s="72" t="s">
        <v>44</v>
      </c>
      <c r="E1344" s="72" t="s">
        <v>44</v>
      </c>
      <c r="F1344" s="554" t="s">
        <v>92</v>
      </c>
      <c r="G1344" s="247"/>
      <c r="H1344" s="248">
        <f>SUM(H1340:H1343)</f>
        <v>0</v>
      </c>
      <c r="K1344" s="66"/>
    </row>
    <row r="1345" spans="1:12" ht="12.75">
      <c r="B1345" s="72" t="s">
        <v>5</v>
      </c>
      <c r="C1345" s="246" t="s">
        <v>94</v>
      </c>
      <c r="D1345" s="72"/>
      <c r="E1345" s="72" t="s">
        <v>44</v>
      </c>
      <c r="F1345" s="208" t="s">
        <v>44</v>
      </c>
      <c r="G1345" s="247"/>
      <c r="H1345" s="248" t="s">
        <v>44</v>
      </c>
      <c r="K1345" s="66"/>
    </row>
    <row r="1346" spans="1:12" ht="12.75">
      <c r="B1346" s="182"/>
      <c r="C1346" s="246" t="s">
        <v>901</v>
      </c>
      <c r="D1346" s="72"/>
      <c r="E1346" s="72" t="s">
        <v>3</v>
      </c>
      <c r="F1346" s="216">
        <v>1.05</v>
      </c>
      <c r="G1346" s="302">
        <f>'JUSTIFIKASI BAHAN'!E191</f>
        <v>0</v>
      </c>
      <c r="H1346" s="248">
        <f>G1346*F1346</f>
        <v>0</v>
      </c>
      <c r="K1346" s="66"/>
    </row>
    <row r="1347" spans="1:12" ht="12.75">
      <c r="B1347" s="182"/>
      <c r="C1347" s="246" t="s">
        <v>437</v>
      </c>
      <c r="D1347" s="72"/>
      <c r="E1347" s="72" t="s">
        <v>28</v>
      </c>
      <c r="F1347" s="208">
        <v>9.3000000000000007</v>
      </c>
      <c r="G1347" s="247">
        <f>'JUSTIFIKASI BAHAN'!$E$21</f>
        <v>0</v>
      </c>
      <c r="H1347" s="248">
        <f>G1347*F1347</f>
        <v>0</v>
      </c>
      <c r="K1347" s="66"/>
    </row>
    <row r="1348" spans="1:12" ht="12.75">
      <c r="B1348" s="182"/>
      <c r="C1348" s="246" t="s">
        <v>229</v>
      </c>
      <c r="D1348" s="72"/>
      <c r="E1348" s="72" t="s">
        <v>230</v>
      </c>
      <c r="F1348" s="208">
        <v>1.7999999999999999E-2</v>
      </c>
      <c r="G1348" s="247">
        <f>'JUSTIFIKASI BAHAN'!$E$17</f>
        <v>0</v>
      </c>
      <c r="H1348" s="248">
        <f>G1348*F1348</f>
        <v>0</v>
      </c>
      <c r="K1348" s="66"/>
    </row>
    <row r="1349" spans="1:12" ht="12.75">
      <c r="B1349" s="72" t="s">
        <v>44</v>
      </c>
      <c r="C1349" s="249" t="s">
        <v>44</v>
      </c>
      <c r="D1349" s="72"/>
      <c r="E1349" s="72" t="s">
        <v>44</v>
      </c>
      <c r="F1349" s="212" t="s">
        <v>95</v>
      </c>
      <c r="G1349" s="247"/>
      <c r="H1349" s="248">
        <f>SUM(H1346:H1348)</f>
        <v>0</v>
      </c>
    </row>
    <row r="1350" spans="1:12" ht="12.75">
      <c r="B1350" s="72" t="s">
        <v>113</v>
      </c>
      <c r="C1350" s="246" t="s">
        <v>97</v>
      </c>
      <c r="D1350" s="72"/>
      <c r="E1350" s="72" t="s">
        <v>44</v>
      </c>
      <c r="F1350" s="208" t="s">
        <v>44</v>
      </c>
      <c r="G1350" s="247"/>
      <c r="H1350" s="248" t="s">
        <v>44</v>
      </c>
    </row>
    <row r="1351" spans="1:12" ht="12.75">
      <c r="B1351" s="72"/>
      <c r="C1351" s="249" t="s">
        <v>44</v>
      </c>
      <c r="D1351" s="72"/>
      <c r="E1351" s="72" t="s">
        <v>44</v>
      </c>
      <c r="F1351" s="212" t="s">
        <v>98</v>
      </c>
      <c r="G1351" s="247"/>
      <c r="H1351" s="248" t="s">
        <v>44</v>
      </c>
      <c r="K1351" s="66"/>
    </row>
    <row r="1352" spans="1:12" ht="12.75">
      <c r="B1352" s="72" t="s">
        <v>119</v>
      </c>
      <c r="C1352" s="246" t="s">
        <v>100</v>
      </c>
      <c r="D1352" s="72"/>
      <c r="E1352" s="72"/>
      <c r="F1352" s="208"/>
      <c r="G1352" s="247"/>
      <c r="H1352" s="248">
        <f>H1344+H1349</f>
        <v>0</v>
      </c>
      <c r="J1352" s="74" t="e">
        <f>#REF!+#REF!</f>
        <v>#REF!</v>
      </c>
      <c r="K1352" s="66" t="e">
        <f>IF(J1352=H1352,"OK","NOT OK")</f>
        <v>#REF!</v>
      </c>
    </row>
    <row r="1353" spans="1:12" ht="15">
      <c r="B1353" s="72" t="s">
        <v>121</v>
      </c>
      <c r="C1353" s="246" t="s">
        <v>102</v>
      </c>
      <c r="D1353" s="182"/>
      <c r="E1353" s="72"/>
      <c r="F1353" s="1449" t="s">
        <v>1256</v>
      </c>
      <c r="G1353" s="247"/>
      <c r="H1353" s="248" t="e">
        <f>#REF!*H1352</f>
        <v>#REF!</v>
      </c>
      <c r="K1353" s="66"/>
    </row>
    <row r="1354" spans="1:12" ht="12.75">
      <c r="B1354" s="72" t="s">
        <v>122</v>
      </c>
      <c r="C1354" s="246" t="s">
        <v>104</v>
      </c>
      <c r="D1354" s="72"/>
      <c r="E1354" s="72"/>
      <c r="F1354" s="208"/>
      <c r="G1354" s="247"/>
      <c r="H1354" s="248" t="e">
        <f>SUM(H1352:H1353)</f>
        <v>#REF!</v>
      </c>
      <c r="K1354" s="66"/>
    </row>
    <row r="1355" spans="1:12" ht="12.75">
      <c r="K1355" s="66"/>
    </row>
    <row r="1356" spans="1:12" ht="12.75">
      <c r="B1356" s="191" t="s">
        <v>288</v>
      </c>
      <c r="K1356" s="66"/>
    </row>
    <row r="1357" spans="1:12" ht="12.75">
      <c r="B1357" s="184" t="s">
        <v>362</v>
      </c>
      <c r="C1357" s="250"/>
      <c r="J1357" s="89"/>
      <c r="K1357" s="66"/>
      <c r="L1357" s="550"/>
    </row>
    <row r="1358" spans="1:12" s="65" customFormat="1" ht="27" customHeight="1">
      <c r="A1358" s="93"/>
      <c r="B1358" s="71" t="s">
        <v>45</v>
      </c>
      <c r="C1358" s="167" t="s">
        <v>80</v>
      </c>
      <c r="D1358" s="71" t="s">
        <v>81</v>
      </c>
      <c r="E1358" s="71" t="s">
        <v>46</v>
      </c>
      <c r="F1358" s="72" t="s">
        <v>47</v>
      </c>
      <c r="G1358" s="551" t="s">
        <v>188</v>
      </c>
      <c r="H1358" s="61" t="s">
        <v>82</v>
      </c>
      <c r="J1358" s="160"/>
      <c r="K1358" s="67"/>
    </row>
    <row r="1359" spans="1:12" ht="12.75">
      <c r="B1359" s="72" t="s">
        <v>4</v>
      </c>
      <c r="C1359" s="246" t="s">
        <v>84</v>
      </c>
      <c r="D1359" s="72" t="s">
        <v>44</v>
      </c>
      <c r="E1359" s="72" t="s">
        <v>44</v>
      </c>
      <c r="F1359" s="208" t="s">
        <v>44</v>
      </c>
      <c r="G1359" s="247"/>
      <c r="H1359" s="248" t="s">
        <v>44</v>
      </c>
      <c r="K1359" s="66"/>
      <c r="L1359" s="550"/>
    </row>
    <row r="1360" spans="1:12" ht="12.75">
      <c r="B1360" s="72" t="s">
        <v>44</v>
      </c>
      <c r="C1360" s="246" t="s">
        <v>50</v>
      </c>
      <c r="D1360" s="182" t="s">
        <v>86</v>
      </c>
      <c r="E1360" s="72" t="s">
        <v>48</v>
      </c>
      <c r="F1360" s="210">
        <v>0.7</v>
      </c>
      <c r="G1360" s="247">
        <f>'UPAH PU'!$G$7</f>
        <v>0</v>
      </c>
      <c r="H1360" s="248">
        <f>F1360*G1360</f>
        <v>0</v>
      </c>
      <c r="K1360" s="66"/>
      <c r="L1360" s="550"/>
    </row>
    <row r="1361" spans="1:14" ht="12.75">
      <c r="B1361" s="72"/>
      <c r="C1361" s="246" t="s">
        <v>268</v>
      </c>
      <c r="D1361" s="182" t="s">
        <v>87</v>
      </c>
      <c r="E1361" s="72" t="s">
        <v>48</v>
      </c>
      <c r="F1361" s="210">
        <v>0.35</v>
      </c>
      <c r="G1361" s="247">
        <f>'UPAH PU'!$G$8</f>
        <v>0</v>
      </c>
      <c r="H1361" s="248">
        <f>F1361*G1361</f>
        <v>0</v>
      </c>
      <c r="K1361" s="66"/>
    </row>
    <row r="1362" spans="1:14" ht="12.75">
      <c r="B1362" s="72"/>
      <c r="C1362" s="246" t="s">
        <v>225</v>
      </c>
      <c r="D1362" s="182" t="s">
        <v>89</v>
      </c>
      <c r="E1362" s="72" t="s">
        <v>48</v>
      </c>
      <c r="F1362" s="210">
        <v>3.5000000000000003E-2</v>
      </c>
      <c r="G1362" s="247">
        <f>'UPAH PU'!$G$18</f>
        <v>0</v>
      </c>
      <c r="H1362" s="248">
        <f>F1362*G1362</f>
        <v>0</v>
      </c>
      <c r="K1362" s="66"/>
    </row>
    <row r="1363" spans="1:14" ht="12.75">
      <c r="B1363" s="72" t="s">
        <v>44</v>
      </c>
      <c r="C1363" s="246" t="s">
        <v>41</v>
      </c>
      <c r="D1363" s="182" t="s">
        <v>91</v>
      </c>
      <c r="E1363" s="72" t="s">
        <v>48</v>
      </c>
      <c r="F1363" s="210">
        <v>1.2E-2</v>
      </c>
      <c r="G1363" s="247">
        <f>'UPAH PU'!$G$20</f>
        <v>0</v>
      </c>
      <c r="H1363" s="254">
        <f>F1363*G1363</f>
        <v>0</v>
      </c>
      <c r="K1363" s="66"/>
    </row>
    <row r="1364" spans="1:14" ht="12.75">
      <c r="B1364" s="72" t="s">
        <v>44</v>
      </c>
      <c r="C1364" s="249" t="s">
        <v>44</v>
      </c>
      <c r="D1364" s="72" t="s">
        <v>44</v>
      </c>
      <c r="E1364" s="72" t="s">
        <v>44</v>
      </c>
      <c r="F1364" s="554" t="s">
        <v>92</v>
      </c>
      <c r="G1364" s="247"/>
      <c r="H1364" s="254">
        <f>SUM(H1360:H1363)</f>
        <v>0</v>
      </c>
      <c r="K1364" s="66"/>
    </row>
    <row r="1365" spans="1:14" ht="12.75">
      <c r="B1365" s="72" t="s">
        <v>5</v>
      </c>
      <c r="C1365" s="246" t="s">
        <v>94</v>
      </c>
      <c r="D1365" s="72"/>
      <c r="E1365" s="72" t="s">
        <v>44</v>
      </c>
      <c r="F1365" s="211" t="s">
        <v>44</v>
      </c>
      <c r="G1365" s="247"/>
      <c r="H1365" s="254" t="s">
        <v>44</v>
      </c>
      <c r="K1365" s="66"/>
    </row>
    <row r="1366" spans="1:14" ht="12.75">
      <c r="B1366" s="182"/>
      <c r="C1366" s="246" t="s">
        <v>361</v>
      </c>
      <c r="D1366" s="72"/>
      <c r="E1366" s="72" t="s">
        <v>3</v>
      </c>
      <c r="F1366" s="208">
        <v>1.1000000000000001</v>
      </c>
      <c r="G1366" s="247">
        <f>'JUSTIFIKASI BAHAN'!$E$133</f>
        <v>0</v>
      </c>
      <c r="H1366" s="254">
        <f>G1366*F1366</f>
        <v>0</v>
      </c>
      <c r="K1366" s="66"/>
    </row>
    <row r="1367" spans="1:14" ht="12.75">
      <c r="B1367" s="182"/>
      <c r="C1367" s="246" t="s">
        <v>437</v>
      </c>
      <c r="D1367" s="72"/>
      <c r="E1367" s="72" t="s">
        <v>30</v>
      </c>
      <c r="F1367" s="208">
        <v>11.75</v>
      </c>
      <c r="G1367" s="247">
        <f>'JUSTIFIKASI BAHAN'!$E$21</f>
        <v>0</v>
      </c>
      <c r="H1367" s="254">
        <f>G1367*F1367</f>
        <v>0</v>
      </c>
      <c r="I1367" s="555"/>
      <c r="K1367" s="66"/>
    </row>
    <row r="1368" spans="1:14" ht="12.75">
      <c r="B1368" s="182"/>
      <c r="C1368" s="246" t="s">
        <v>53</v>
      </c>
      <c r="D1368" s="72"/>
      <c r="E1368" s="72" t="s">
        <v>37</v>
      </c>
      <c r="F1368" s="208">
        <v>3.5000000000000003E-2</v>
      </c>
      <c r="G1368" s="247">
        <f>'JUSTIFIKASI BAHAN'!$E$17</f>
        <v>0</v>
      </c>
      <c r="H1368" s="254">
        <f>G1368*F1368</f>
        <v>0</v>
      </c>
      <c r="I1368" s="555"/>
      <c r="K1368" s="66"/>
    </row>
    <row r="1369" spans="1:14" ht="12.75">
      <c r="B1369" s="72" t="s">
        <v>44</v>
      </c>
      <c r="C1369" s="249" t="s">
        <v>44</v>
      </c>
      <c r="D1369" s="72"/>
      <c r="E1369" s="72" t="s">
        <v>44</v>
      </c>
      <c r="F1369" s="212" t="s">
        <v>95</v>
      </c>
      <c r="G1369" s="247"/>
      <c r="H1369" s="254">
        <f>SUM(H1366:H1368)</f>
        <v>0</v>
      </c>
      <c r="I1369" s="555"/>
      <c r="K1369" s="66"/>
    </row>
    <row r="1370" spans="1:14" ht="12.75">
      <c r="B1370" s="72" t="s">
        <v>113</v>
      </c>
      <c r="C1370" s="246" t="s">
        <v>97</v>
      </c>
      <c r="D1370" s="72"/>
      <c r="E1370" s="72" t="s">
        <v>44</v>
      </c>
      <c r="F1370" s="211" t="s">
        <v>44</v>
      </c>
      <c r="G1370" s="247"/>
      <c r="H1370" s="254" t="s">
        <v>44</v>
      </c>
      <c r="I1370" s="555"/>
      <c r="K1370" s="66"/>
    </row>
    <row r="1371" spans="1:14" ht="12.75">
      <c r="B1371" s="72" t="s">
        <v>44</v>
      </c>
      <c r="C1371" s="249" t="s">
        <v>44</v>
      </c>
      <c r="D1371" s="72"/>
      <c r="E1371" s="72" t="s">
        <v>44</v>
      </c>
      <c r="F1371" s="212" t="s">
        <v>98</v>
      </c>
      <c r="G1371" s="247"/>
      <c r="H1371" s="254"/>
      <c r="I1371" s="555"/>
      <c r="K1371" s="66"/>
    </row>
    <row r="1372" spans="1:14" ht="12.75">
      <c r="B1372" s="72" t="s">
        <v>119</v>
      </c>
      <c r="C1372" s="246" t="s">
        <v>100</v>
      </c>
      <c r="D1372" s="72"/>
      <c r="E1372" s="72"/>
      <c r="F1372" s="211"/>
      <c r="G1372" s="247"/>
      <c r="H1372" s="254">
        <f>H1364+H1369</f>
        <v>0</v>
      </c>
      <c r="I1372" s="555"/>
      <c r="J1372" s="74" t="e">
        <f>#REF!+#REF!</f>
        <v>#REF!</v>
      </c>
      <c r="K1372" s="66" t="e">
        <f>IF(J1372=H1372,"OK","NOT OK")</f>
        <v>#REF!</v>
      </c>
    </row>
    <row r="1373" spans="1:14" s="555" customFormat="1" ht="15">
      <c r="A1373" s="73"/>
      <c r="B1373" s="72" t="s">
        <v>121</v>
      </c>
      <c r="C1373" s="246" t="s">
        <v>102</v>
      </c>
      <c r="D1373" s="182"/>
      <c r="E1373" s="72"/>
      <c r="F1373" s="1449" t="s">
        <v>1256</v>
      </c>
      <c r="G1373" s="247"/>
      <c r="H1373" s="248" t="e">
        <f>#REF!*H1372</f>
        <v>#REF!</v>
      </c>
      <c r="J1373" s="74"/>
      <c r="L1373" s="64"/>
      <c r="M1373" s="64"/>
      <c r="N1373" s="64"/>
    </row>
    <row r="1374" spans="1:14" s="555" customFormat="1" ht="12.75">
      <c r="A1374" s="73"/>
      <c r="B1374" s="72" t="s">
        <v>122</v>
      </c>
      <c r="C1374" s="246" t="s">
        <v>104</v>
      </c>
      <c r="D1374" s="72"/>
      <c r="E1374" s="72"/>
      <c r="F1374" s="208"/>
      <c r="G1374" s="247"/>
      <c r="H1374" s="248" t="e">
        <f>SUM(H1372:H1373)</f>
        <v>#REF!</v>
      </c>
      <c r="J1374" s="74"/>
      <c r="L1374" s="64"/>
      <c r="M1374" s="64"/>
      <c r="N1374" s="64"/>
    </row>
    <row r="1375" spans="1:14" s="555" customFormat="1" ht="12.75">
      <c r="A1375" s="73"/>
      <c r="B1375" s="191"/>
      <c r="C1375" s="284"/>
      <c r="D1375" s="251"/>
      <c r="E1375" s="251"/>
      <c r="F1375" s="214"/>
      <c r="G1375" s="252"/>
      <c r="H1375" s="253"/>
      <c r="I1375" s="556"/>
      <c r="J1375" s="74"/>
      <c r="L1375" s="64"/>
      <c r="M1375" s="64"/>
      <c r="N1375" s="64"/>
    </row>
    <row r="1376" spans="1:14" s="555" customFormat="1" ht="12.75">
      <c r="A1376" s="73"/>
      <c r="B1376" s="191" t="s">
        <v>867</v>
      </c>
      <c r="C1376" s="284"/>
      <c r="D1376" s="251"/>
      <c r="E1376" s="251"/>
      <c r="F1376" s="214"/>
      <c r="G1376" s="252"/>
      <c r="H1376" s="253"/>
      <c r="I1376" s="556"/>
      <c r="J1376" s="74"/>
      <c r="L1376" s="64"/>
      <c r="M1376" s="64"/>
      <c r="N1376" s="64"/>
    </row>
    <row r="1377" spans="1:14" ht="12.75">
      <c r="B1377" s="184" t="s">
        <v>868</v>
      </c>
      <c r="C1377" s="250"/>
      <c r="J1377" s="89"/>
      <c r="K1377" s="66"/>
      <c r="L1377" s="550"/>
    </row>
    <row r="1378" spans="1:14" s="65" customFormat="1" ht="27" customHeight="1">
      <c r="A1378" s="93"/>
      <c r="B1378" s="71" t="s">
        <v>45</v>
      </c>
      <c r="C1378" s="167" t="s">
        <v>80</v>
      </c>
      <c r="D1378" s="71" t="s">
        <v>81</v>
      </c>
      <c r="E1378" s="71" t="s">
        <v>46</v>
      </c>
      <c r="F1378" s="72" t="s">
        <v>47</v>
      </c>
      <c r="G1378" s="551" t="s">
        <v>188</v>
      </c>
      <c r="H1378" s="61" t="s">
        <v>82</v>
      </c>
      <c r="J1378" s="160"/>
      <c r="K1378" s="67"/>
    </row>
    <row r="1379" spans="1:14" ht="12.75">
      <c r="B1379" s="72" t="s">
        <v>4</v>
      </c>
      <c r="C1379" s="246" t="s">
        <v>84</v>
      </c>
      <c r="D1379" s="72" t="s">
        <v>44</v>
      </c>
      <c r="E1379" s="72" t="s">
        <v>44</v>
      </c>
      <c r="F1379" s="208" t="s">
        <v>44</v>
      </c>
      <c r="G1379" s="247"/>
      <c r="H1379" s="248" t="s">
        <v>44</v>
      </c>
      <c r="K1379" s="66"/>
      <c r="L1379" s="550"/>
    </row>
    <row r="1380" spans="1:14" ht="12.75">
      <c r="B1380" s="72" t="s">
        <v>44</v>
      </c>
      <c r="C1380" s="246" t="s">
        <v>50</v>
      </c>
      <c r="D1380" s="182" t="s">
        <v>86</v>
      </c>
      <c r="E1380" s="72" t="s">
        <v>48</v>
      </c>
      <c r="F1380" s="210">
        <v>0.35</v>
      </c>
      <c r="G1380" s="247">
        <f>'UPAH PU'!$G$7</f>
        <v>0</v>
      </c>
      <c r="H1380" s="248">
        <f>F1380*G1380</f>
        <v>0</v>
      </c>
      <c r="K1380" s="66"/>
      <c r="L1380" s="550"/>
    </row>
    <row r="1381" spans="1:14" ht="12.75">
      <c r="B1381" s="72"/>
      <c r="C1381" s="246" t="s">
        <v>869</v>
      </c>
      <c r="D1381" s="182" t="s">
        <v>87</v>
      </c>
      <c r="E1381" s="72" t="s">
        <v>48</v>
      </c>
      <c r="F1381" s="210">
        <v>0.17499999999999999</v>
      </c>
      <c r="G1381" s="247">
        <f>'UPAH PU'!$G$9</f>
        <v>0</v>
      </c>
      <c r="H1381" s="248">
        <f>F1381*G1381</f>
        <v>0</v>
      </c>
      <c r="K1381" s="66"/>
    </row>
    <row r="1382" spans="1:14" ht="12.75">
      <c r="B1382" s="72"/>
      <c r="C1382" s="246" t="s">
        <v>225</v>
      </c>
      <c r="D1382" s="182" t="s">
        <v>89</v>
      </c>
      <c r="E1382" s="72" t="s">
        <v>48</v>
      </c>
      <c r="F1382" s="210">
        <v>1.7999999999999999E-2</v>
      </c>
      <c r="G1382" s="247">
        <f>'UPAH PU'!$G$18</f>
        <v>0</v>
      </c>
      <c r="H1382" s="248">
        <f>F1382*G1382</f>
        <v>0</v>
      </c>
      <c r="K1382" s="66"/>
    </row>
    <row r="1383" spans="1:14" ht="12.75">
      <c r="B1383" s="72" t="s">
        <v>44</v>
      </c>
      <c r="C1383" s="246" t="s">
        <v>41</v>
      </c>
      <c r="D1383" s="182" t="s">
        <v>91</v>
      </c>
      <c r="E1383" s="72" t="s">
        <v>48</v>
      </c>
      <c r="F1383" s="210">
        <v>6.0000000000000001E-3</v>
      </c>
      <c r="G1383" s="247">
        <f>'UPAH PU'!$G$20</f>
        <v>0</v>
      </c>
      <c r="H1383" s="254">
        <f>F1383*G1383</f>
        <v>0</v>
      </c>
      <c r="K1383" s="66"/>
    </row>
    <row r="1384" spans="1:14" ht="12.75">
      <c r="B1384" s="72" t="s">
        <v>44</v>
      </c>
      <c r="C1384" s="249" t="s">
        <v>44</v>
      </c>
      <c r="D1384" s="72" t="s">
        <v>44</v>
      </c>
      <c r="E1384" s="72" t="s">
        <v>44</v>
      </c>
      <c r="F1384" s="554" t="s">
        <v>92</v>
      </c>
      <c r="G1384" s="247"/>
      <c r="H1384" s="254">
        <f>SUM(H1380:H1383)</f>
        <v>0</v>
      </c>
      <c r="K1384" s="66"/>
    </row>
    <row r="1385" spans="1:14" ht="12.75">
      <c r="B1385" s="72" t="s">
        <v>5</v>
      </c>
      <c r="C1385" s="246" t="s">
        <v>94</v>
      </c>
      <c r="D1385" s="72"/>
      <c r="E1385" s="72" t="s">
        <v>44</v>
      </c>
      <c r="F1385" s="211" t="s">
        <v>44</v>
      </c>
      <c r="G1385" s="247"/>
      <c r="H1385" s="254" t="s">
        <v>44</v>
      </c>
      <c r="K1385" s="66"/>
    </row>
    <row r="1386" spans="1:14" ht="12.75">
      <c r="B1386" s="182"/>
      <c r="C1386" s="246" t="s">
        <v>808</v>
      </c>
      <c r="D1386" s="72"/>
      <c r="E1386" s="72" t="s">
        <v>28</v>
      </c>
      <c r="F1386" s="208">
        <v>0.25</v>
      </c>
      <c r="G1386" s="247">
        <f>'JUSTIFIKASI BAHAN'!E80</f>
        <v>0</v>
      </c>
      <c r="H1386" s="254">
        <f>G1386*F1386</f>
        <v>0</v>
      </c>
      <c r="K1386" s="66"/>
    </row>
    <row r="1387" spans="1:14" ht="12.75">
      <c r="B1387" s="182"/>
      <c r="C1387" s="246" t="s">
        <v>870</v>
      </c>
      <c r="D1387" s="72"/>
      <c r="E1387" s="72" t="s">
        <v>3</v>
      </c>
      <c r="F1387" s="208">
        <v>2.2000000000000002</v>
      </c>
      <c r="G1387" s="247">
        <f>'JUSTIFIKASI BAHAN'!E215</f>
        <v>0</v>
      </c>
      <c r="H1387" s="254">
        <f>G1387*F1387</f>
        <v>0</v>
      </c>
      <c r="I1387" s="555"/>
      <c r="K1387" s="66"/>
    </row>
    <row r="1388" spans="1:14" ht="12.75">
      <c r="B1388" s="72" t="s">
        <v>44</v>
      </c>
      <c r="C1388" s="249" t="s">
        <v>44</v>
      </c>
      <c r="D1388" s="72"/>
      <c r="E1388" s="72" t="s">
        <v>44</v>
      </c>
      <c r="F1388" s="212" t="s">
        <v>95</v>
      </c>
      <c r="G1388" s="247"/>
      <c r="H1388" s="254">
        <f>SUM(H1386:H1387)</f>
        <v>0</v>
      </c>
      <c r="I1388" s="555"/>
      <c r="K1388" s="66"/>
    </row>
    <row r="1389" spans="1:14" ht="12.75">
      <c r="B1389" s="72" t="s">
        <v>113</v>
      </c>
      <c r="C1389" s="246" t="s">
        <v>97</v>
      </c>
      <c r="D1389" s="72"/>
      <c r="E1389" s="72" t="s">
        <v>44</v>
      </c>
      <c r="F1389" s="211" t="s">
        <v>44</v>
      </c>
      <c r="G1389" s="247"/>
      <c r="H1389" s="254" t="s">
        <v>44</v>
      </c>
      <c r="I1389" s="555"/>
      <c r="K1389" s="66"/>
    </row>
    <row r="1390" spans="1:14" ht="12.75">
      <c r="B1390" s="72" t="s">
        <v>44</v>
      </c>
      <c r="C1390" s="249" t="s">
        <v>44</v>
      </c>
      <c r="D1390" s="72"/>
      <c r="E1390" s="72" t="s">
        <v>44</v>
      </c>
      <c r="F1390" s="212" t="s">
        <v>98</v>
      </c>
      <c r="G1390" s="247"/>
      <c r="H1390" s="254"/>
      <c r="I1390" s="555"/>
      <c r="K1390" s="66"/>
    </row>
    <row r="1391" spans="1:14" ht="12.75">
      <c r="B1391" s="72" t="s">
        <v>119</v>
      </c>
      <c r="C1391" s="246" t="s">
        <v>100</v>
      </c>
      <c r="D1391" s="72"/>
      <c r="E1391" s="72"/>
      <c r="F1391" s="211"/>
      <c r="G1391" s="247"/>
      <c r="H1391" s="254">
        <f>H1384+H1388</f>
        <v>0</v>
      </c>
      <c r="I1391" s="555"/>
      <c r="J1391" s="74" t="e">
        <f>#REF!+#REF!</f>
        <v>#REF!</v>
      </c>
      <c r="K1391" s="66" t="e">
        <f>IF(J1391=H1391,"OK","NOT OK")</f>
        <v>#REF!</v>
      </c>
    </row>
    <row r="1392" spans="1:14" s="555" customFormat="1" ht="15">
      <c r="A1392" s="73"/>
      <c r="B1392" s="72" t="s">
        <v>121</v>
      </c>
      <c r="C1392" s="246" t="s">
        <v>102</v>
      </c>
      <c r="D1392" s="182"/>
      <c r="E1392" s="72"/>
      <c r="F1392" s="1449" t="s">
        <v>1256</v>
      </c>
      <c r="G1392" s="247"/>
      <c r="H1392" s="248" t="e">
        <f>#REF!*H1391</f>
        <v>#REF!</v>
      </c>
      <c r="J1392" s="74"/>
      <c r="L1392" s="64"/>
      <c r="M1392" s="64"/>
      <c r="N1392" s="64"/>
    </row>
    <row r="1393" spans="1:14" s="555" customFormat="1" ht="12.75">
      <c r="A1393" s="73"/>
      <c r="B1393" s="72" t="s">
        <v>122</v>
      </c>
      <c r="C1393" s="246" t="s">
        <v>104</v>
      </c>
      <c r="D1393" s="72"/>
      <c r="E1393" s="72"/>
      <c r="F1393" s="208"/>
      <c r="G1393" s="247"/>
      <c r="H1393" s="248" t="e">
        <f>SUM(H1391:H1392)</f>
        <v>#REF!</v>
      </c>
      <c r="J1393" s="74"/>
      <c r="L1393" s="64"/>
      <c r="M1393" s="64"/>
      <c r="N1393" s="64"/>
    </row>
    <row r="1394" spans="1:14" s="555" customFormat="1" ht="12.75">
      <c r="A1394" s="73"/>
      <c r="B1394" s="191"/>
      <c r="C1394" s="284"/>
      <c r="D1394" s="251"/>
      <c r="E1394" s="251"/>
      <c r="F1394" s="214"/>
      <c r="G1394" s="252"/>
      <c r="H1394" s="253"/>
      <c r="I1394" s="556"/>
      <c r="J1394" s="74"/>
      <c r="L1394" s="64"/>
      <c r="M1394" s="64"/>
      <c r="N1394" s="64"/>
    </row>
    <row r="1395" spans="1:14" ht="12.75">
      <c r="B1395" s="184" t="s">
        <v>868</v>
      </c>
      <c r="C1395" s="250"/>
      <c r="J1395" s="89"/>
      <c r="K1395" s="66"/>
      <c r="L1395" s="550"/>
    </row>
    <row r="1396" spans="1:14" s="65" customFormat="1" ht="27" customHeight="1">
      <c r="A1396" s="93"/>
      <c r="B1396" s="71" t="s">
        <v>45</v>
      </c>
      <c r="C1396" s="167" t="s">
        <v>80</v>
      </c>
      <c r="D1396" s="71" t="s">
        <v>81</v>
      </c>
      <c r="E1396" s="71" t="s">
        <v>46</v>
      </c>
      <c r="F1396" s="72" t="s">
        <v>47</v>
      </c>
      <c r="G1396" s="551" t="s">
        <v>188</v>
      </c>
      <c r="H1396" s="61" t="s">
        <v>82</v>
      </c>
      <c r="J1396" s="160"/>
      <c r="K1396" s="67"/>
    </row>
    <row r="1397" spans="1:14" ht="12.75">
      <c r="B1397" s="72" t="s">
        <v>4</v>
      </c>
      <c r="C1397" s="246" t="s">
        <v>84</v>
      </c>
      <c r="D1397" s="72" t="s">
        <v>44</v>
      </c>
      <c r="E1397" s="72" t="s">
        <v>44</v>
      </c>
      <c r="F1397" s="208" t="s">
        <v>44</v>
      </c>
      <c r="G1397" s="247"/>
      <c r="H1397" s="248" t="s">
        <v>44</v>
      </c>
      <c r="K1397" s="66"/>
      <c r="L1397" s="550"/>
    </row>
    <row r="1398" spans="1:14" ht="12.75">
      <c r="B1398" s="72" t="s">
        <v>44</v>
      </c>
      <c r="C1398" s="246" t="s">
        <v>50</v>
      </c>
      <c r="D1398" s="182" t="s">
        <v>86</v>
      </c>
      <c r="E1398" s="72" t="s">
        <v>48</v>
      </c>
      <c r="F1398" s="210">
        <v>0.35</v>
      </c>
      <c r="G1398" s="247">
        <f>'UPAH PU'!$G$7</f>
        <v>0</v>
      </c>
      <c r="H1398" s="248">
        <f>F1398*G1398</f>
        <v>0</v>
      </c>
      <c r="K1398" s="66"/>
      <c r="L1398" s="550"/>
    </row>
    <row r="1399" spans="1:14" ht="12.75">
      <c r="B1399" s="72"/>
      <c r="C1399" s="246" t="s">
        <v>869</v>
      </c>
      <c r="D1399" s="182" t="s">
        <v>87</v>
      </c>
      <c r="E1399" s="72" t="s">
        <v>48</v>
      </c>
      <c r="F1399" s="210">
        <v>0.17499999999999999</v>
      </c>
      <c r="G1399" s="247">
        <f>'UPAH PU'!$G$9</f>
        <v>0</v>
      </c>
      <c r="H1399" s="248">
        <f>F1399*G1399</f>
        <v>0</v>
      </c>
      <c r="K1399" s="66"/>
    </row>
    <row r="1400" spans="1:14" ht="12.75">
      <c r="B1400" s="72"/>
      <c r="C1400" s="246" t="s">
        <v>225</v>
      </c>
      <c r="D1400" s="182" t="s">
        <v>89</v>
      </c>
      <c r="E1400" s="72" t="s">
        <v>48</v>
      </c>
      <c r="F1400" s="210">
        <v>1.7999999999999999E-2</v>
      </c>
      <c r="G1400" s="247">
        <f>'UPAH PU'!$G$18</f>
        <v>0</v>
      </c>
      <c r="H1400" s="248">
        <f>F1400*G1400</f>
        <v>0</v>
      </c>
      <c r="K1400" s="66"/>
    </row>
    <row r="1401" spans="1:14" ht="12.75">
      <c r="B1401" s="72" t="s">
        <v>44</v>
      </c>
      <c r="C1401" s="246" t="s">
        <v>41</v>
      </c>
      <c r="D1401" s="182" t="s">
        <v>91</v>
      </c>
      <c r="E1401" s="72" t="s">
        <v>48</v>
      </c>
      <c r="F1401" s="210">
        <v>6.0000000000000001E-3</v>
      </c>
      <c r="G1401" s="247">
        <f>'UPAH PU'!$G$20</f>
        <v>0</v>
      </c>
      <c r="H1401" s="254">
        <f>F1401*G1401</f>
        <v>0</v>
      </c>
      <c r="K1401" s="66"/>
    </row>
    <row r="1402" spans="1:14" ht="12.75">
      <c r="B1402" s="72" t="s">
        <v>44</v>
      </c>
      <c r="C1402" s="249" t="s">
        <v>44</v>
      </c>
      <c r="D1402" s="72" t="s">
        <v>44</v>
      </c>
      <c r="E1402" s="72" t="s">
        <v>44</v>
      </c>
      <c r="F1402" s="554" t="s">
        <v>92</v>
      </c>
      <c r="G1402" s="247"/>
      <c r="H1402" s="254">
        <f>SUM(H1398:H1401)</f>
        <v>0</v>
      </c>
      <c r="K1402" s="66"/>
    </row>
    <row r="1403" spans="1:14" ht="12.75">
      <c r="B1403" s="72" t="s">
        <v>5</v>
      </c>
      <c r="C1403" s="246" t="s">
        <v>94</v>
      </c>
      <c r="D1403" s="72"/>
      <c r="E1403" s="72" t="s">
        <v>44</v>
      </c>
      <c r="F1403" s="211" t="s">
        <v>44</v>
      </c>
      <c r="G1403" s="247"/>
      <c r="H1403" s="254" t="s">
        <v>44</v>
      </c>
      <c r="K1403" s="66"/>
    </row>
    <row r="1404" spans="1:14" ht="12.75">
      <c r="B1404" s="182"/>
      <c r="C1404" s="246" t="s">
        <v>808</v>
      </c>
      <c r="D1404" s="72"/>
      <c r="E1404" s="72" t="s">
        <v>28</v>
      </c>
      <c r="F1404" s="208">
        <v>0.25</v>
      </c>
      <c r="G1404" s="247" t="e">
        <f>'JUSTIFIKASI BAHAN'!#REF!</f>
        <v>#REF!</v>
      </c>
      <c r="H1404" s="254" t="e">
        <f>G1404*F1404</f>
        <v>#REF!</v>
      </c>
      <c r="K1404" s="66"/>
    </row>
    <row r="1405" spans="1:14" ht="12.75">
      <c r="B1405" s="182"/>
      <c r="C1405" s="246" t="s">
        <v>870</v>
      </c>
      <c r="D1405" s="72"/>
      <c r="E1405" s="72" t="s">
        <v>3</v>
      </c>
      <c r="F1405" s="208">
        <v>2.2000000000000002</v>
      </c>
      <c r="G1405" s="247">
        <f>'JUSTIFIKASI BAHAN'!E242</f>
        <v>0</v>
      </c>
      <c r="H1405" s="254">
        <f>G1405*F1405</f>
        <v>0</v>
      </c>
      <c r="I1405" s="555"/>
      <c r="K1405" s="66"/>
    </row>
    <row r="1406" spans="1:14" ht="12.75">
      <c r="B1406" s="72" t="s">
        <v>44</v>
      </c>
      <c r="C1406" s="249" t="s">
        <v>44</v>
      </c>
      <c r="D1406" s="72"/>
      <c r="E1406" s="72" t="s">
        <v>44</v>
      </c>
      <c r="F1406" s="212" t="s">
        <v>95</v>
      </c>
      <c r="G1406" s="247"/>
      <c r="H1406" s="254" t="e">
        <f>SUM(H1404:H1405)</f>
        <v>#REF!</v>
      </c>
      <c r="I1406" s="555"/>
      <c r="K1406" s="66"/>
    </row>
    <row r="1407" spans="1:14" ht="12.75">
      <c r="B1407" s="72" t="s">
        <v>113</v>
      </c>
      <c r="C1407" s="246" t="s">
        <v>97</v>
      </c>
      <c r="D1407" s="72"/>
      <c r="E1407" s="72" t="s">
        <v>44</v>
      </c>
      <c r="F1407" s="211" t="s">
        <v>44</v>
      </c>
      <c r="G1407" s="247"/>
      <c r="H1407" s="254" t="s">
        <v>44</v>
      </c>
      <c r="I1407" s="555"/>
      <c r="K1407" s="66"/>
    </row>
    <row r="1408" spans="1:14" ht="12.75">
      <c r="B1408" s="72" t="s">
        <v>44</v>
      </c>
      <c r="C1408" s="249" t="s">
        <v>44</v>
      </c>
      <c r="D1408" s="72"/>
      <c r="E1408" s="72" t="s">
        <v>44</v>
      </c>
      <c r="F1408" s="212" t="s">
        <v>98</v>
      </c>
      <c r="G1408" s="247"/>
      <c r="H1408" s="254"/>
      <c r="I1408" s="555"/>
      <c r="K1408" s="66"/>
    </row>
    <row r="1409" spans="1:17" ht="12.75">
      <c r="B1409" s="72" t="s">
        <v>119</v>
      </c>
      <c r="C1409" s="246" t="s">
        <v>100</v>
      </c>
      <c r="D1409" s="72"/>
      <c r="E1409" s="72"/>
      <c r="F1409" s="211"/>
      <c r="G1409" s="247"/>
      <c r="H1409" s="254" t="e">
        <f>H1402+H1406</f>
        <v>#REF!</v>
      </c>
      <c r="I1409" s="555"/>
      <c r="J1409" s="74" t="e">
        <f>#REF!+#REF!</f>
        <v>#REF!</v>
      </c>
      <c r="K1409" s="66" t="e">
        <f>IF(J1409=H1409,"OK","NOT OK")</f>
        <v>#REF!</v>
      </c>
    </row>
    <row r="1410" spans="1:17" s="555" customFormat="1" ht="15">
      <c r="A1410" s="73"/>
      <c r="B1410" s="72" t="s">
        <v>121</v>
      </c>
      <c r="C1410" s="246" t="s">
        <v>102</v>
      </c>
      <c r="D1410" s="182"/>
      <c r="E1410" s="72"/>
      <c r="F1410" s="1449" t="s">
        <v>1256</v>
      </c>
      <c r="G1410" s="247"/>
      <c r="H1410" s="248" t="e">
        <f>#REF!*H1409</f>
        <v>#REF!</v>
      </c>
      <c r="J1410" s="74"/>
      <c r="L1410" s="64"/>
      <c r="M1410" s="64"/>
      <c r="N1410" s="64"/>
    </row>
    <row r="1411" spans="1:17" s="555" customFormat="1" ht="12.75">
      <c r="A1411" s="73"/>
      <c r="B1411" s="72" t="s">
        <v>122</v>
      </c>
      <c r="C1411" s="246" t="s">
        <v>104</v>
      </c>
      <c r="D1411" s="72"/>
      <c r="E1411" s="72"/>
      <c r="F1411" s="208"/>
      <c r="G1411" s="247"/>
      <c r="H1411" s="248" t="e">
        <f>SUM(H1409:H1410)</f>
        <v>#REF!</v>
      </c>
      <c r="J1411" s="74"/>
      <c r="L1411" s="64"/>
      <c r="M1411" s="64"/>
      <c r="N1411" s="64"/>
    </row>
    <row r="1412" spans="1:17" s="555" customFormat="1" ht="12.75">
      <c r="A1412" s="73"/>
      <c r="B1412" s="191"/>
      <c r="C1412" s="284"/>
      <c r="D1412" s="251"/>
      <c r="E1412" s="251"/>
      <c r="F1412" s="214"/>
      <c r="G1412" s="252"/>
      <c r="H1412" s="253"/>
      <c r="I1412" s="556"/>
      <c r="J1412" s="74"/>
      <c r="L1412" s="64"/>
      <c r="M1412" s="64"/>
      <c r="N1412" s="64"/>
    </row>
    <row r="1413" spans="1:17" s="555" customFormat="1" ht="12.75">
      <c r="A1413" s="73"/>
      <c r="B1413" s="191"/>
      <c r="C1413" s="284"/>
      <c r="D1413" s="251"/>
      <c r="E1413" s="251"/>
      <c r="F1413" s="214"/>
      <c r="G1413" s="252"/>
      <c r="H1413" s="253"/>
      <c r="I1413" s="556"/>
      <c r="J1413" s="74"/>
      <c r="L1413" s="64"/>
      <c r="M1413" s="64"/>
      <c r="N1413" s="64"/>
    </row>
    <row r="1414" spans="1:17" ht="12.75">
      <c r="B1414" s="191" t="s">
        <v>289</v>
      </c>
    </row>
    <row r="1415" spans="1:17" ht="12.75">
      <c r="B1415" s="191" t="s">
        <v>291</v>
      </c>
    </row>
    <row r="1416" spans="1:17" ht="12.75">
      <c r="A1416" s="600"/>
      <c r="B1416" s="601" t="s">
        <v>802</v>
      </c>
      <c r="C1416" s="591"/>
      <c r="D1416" s="602"/>
      <c r="E1416" s="603"/>
      <c r="F1416" s="596"/>
      <c r="G1416" s="604"/>
      <c r="H1416" s="311"/>
      <c r="J1416" s="89"/>
      <c r="K1416" s="66"/>
    </row>
    <row r="1417" spans="1:17" s="65" customFormat="1" ht="27" customHeight="1">
      <c r="A1417" s="93"/>
      <c r="B1417" s="71" t="s">
        <v>45</v>
      </c>
      <c r="C1417" s="167" t="s">
        <v>80</v>
      </c>
      <c r="D1417" s="71" t="s">
        <v>81</v>
      </c>
      <c r="E1417" s="71" t="s">
        <v>46</v>
      </c>
      <c r="F1417" s="72" t="s">
        <v>47</v>
      </c>
      <c r="G1417" s="551" t="s">
        <v>188</v>
      </c>
      <c r="H1417" s="61" t="s">
        <v>82</v>
      </c>
      <c r="J1417" s="160"/>
      <c r="K1417" s="67"/>
    </row>
    <row r="1418" spans="1:17" ht="12.75" customHeight="1">
      <c r="A1418" s="595"/>
      <c r="B1418" s="582" t="s">
        <v>189</v>
      </c>
      <c r="C1418" s="560" t="s">
        <v>190</v>
      </c>
      <c r="D1418" s="582"/>
      <c r="E1418" s="582" t="s">
        <v>44</v>
      </c>
      <c r="F1418" s="554" t="s">
        <v>44</v>
      </c>
      <c r="G1418" s="583"/>
      <c r="H1418" s="560" t="s">
        <v>44</v>
      </c>
      <c r="J1418" s="584"/>
      <c r="K1418" s="66"/>
      <c r="O1418" s="550"/>
      <c r="P1418" s="550"/>
      <c r="Q1418" s="550"/>
    </row>
    <row r="1419" spans="1:17" ht="12.75" customHeight="1">
      <c r="A1419" s="595"/>
      <c r="B1419" s="582" t="s">
        <v>44</v>
      </c>
      <c r="C1419" s="560" t="s">
        <v>51</v>
      </c>
      <c r="D1419" s="582"/>
      <c r="E1419" s="582" t="s">
        <v>48</v>
      </c>
      <c r="F1419" s="554">
        <v>0.7</v>
      </c>
      <c r="G1419" s="247">
        <f>'UPAH PU'!$G$7</f>
        <v>0</v>
      </c>
      <c r="H1419" s="68">
        <f>F1419*G1419</f>
        <v>0</v>
      </c>
      <c r="J1419" s="108"/>
      <c r="K1419" s="66"/>
      <c r="O1419" s="550"/>
      <c r="P1419" s="550"/>
      <c r="Q1419" s="550"/>
    </row>
    <row r="1420" spans="1:17" ht="12.75">
      <c r="A1420" s="595"/>
      <c r="B1420" s="582" t="s">
        <v>44</v>
      </c>
      <c r="C1420" s="560" t="s">
        <v>272</v>
      </c>
      <c r="D1420" s="582"/>
      <c r="E1420" s="582" t="s">
        <v>48</v>
      </c>
      <c r="F1420" s="554">
        <v>2.1</v>
      </c>
      <c r="G1420" s="247">
        <f>'UPAH PU'!$G$16</f>
        <v>0</v>
      </c>
      <c r="H1420" s="164">
        <f>F1420*G1420</f>
        <v>0</v>
      </c>
      <c r="J1420" s="108"/>
      <c r="K1420" s="66"/>
      <c r="O1420" s="550"/>
      <c r="P1420" s="550"/>
      <c r="Q1420" s="550"/>
    </row>
    <row r="1421" spans="1:17" ht="12.75" customHeight="1">
      <c r="A1421" s="595"/>
      <c r="B1421" s="582" t="s">
        <v>44</v>
      </c>
      <c r="C1421" s="560" t="s">
        <v>171</v>
      </c>
      <c r="D1421" s="582"/>
      <c r="E1421" s="582" t="s">
        <v>48</v>
      </c>
      <c r="F1421" s="554">
        <v>0.21</v>
      </c>
      <c r="G1421" s="247">
        <f>'UPAH PU'!$G$18</f>
        <v>0</v>
      </c>
      <c r="H1421" s="164">
        <f>F1421*G1421</f>
        <v>0</v>
      </c>
      <c r="J1421" s="108"/>
      <c r="K1421" s="66"/>
      <c r="O1421" s="550"/>
      <c r="P1421" s="550"/>
      <c r="Q1421" s="550"/>
    </row>
    <row r="1422" spans="1:17" ht="12.75" customHeight="1">
      <c r="A1422" s="595"/>
      <c r="B1422" s="582" t="s">
        <v>44</v>
      </c>
      <c r="C1422" s="560" t="s">
        <v>52</v>
      </c>
      <c r="D1422" s="582"/>
      <c r="E1422" s="582" t="s">
        <v>48</v>
      </c>
      <c r="F1422" s="554">
        <v>7.0000000000000007E-2</v>
      </c>
      <c r="G1422" s="247">
        <f>'UPAH PU'!$G$20</f>
        <v>0</v>
      </c>
      <c r="H1422" s="164">
        <f>F1422*G1422</f>
        <v>0</v>
      </c>
      <c r="J1422" s="108"/>
      <c r="K1422" s="66"/>
      <c r="O1422" s="550"/>
      <c r="P1422" s="550"/>
      <c r="Q1422" s="550"/>
    </row>
    <row r="1423" spans="1:17" ht="12.75" customHeight="1">
      <c r="A1423" s="595"/>
      <c r="B1423" s="582" t="s">
        <v>44</v>
      </c>
      <c r="C1423" s="560" t="s">
        <v>44</v>
      </c>
      <c r="D1423" s="582"/>
      <c r="E1423" s="582"/>
      <c r="F1423" s="554" t="s">
        <v>803</v>
      </c>
      <c r="G1423" s="583"/>
      <c r="H1423" s="558">
        <f>SUM(H1419:H1422)</f>
        <v>0</v>
      </c>
      <c r="J1423" s="588"/>
      <c r="K1423" s="66"/>
      <c r="O1423" s="550"/>
      <c r="P1423" s="550"/>
      <c r="Q1423" s="550"/>
    </row>
    <row r="1424" spans="1:17" ht="12.75" customHeight="1">
      <c r="A1424" s="595"/>
      <c r="B1424" s="582" t="s">
        <v>196</v>
      </c>
      <c r="C1424" s="560" t="s">
        <v>197</v>
      </c>
      <c r="D1424" s="582"/>
      <c r="E1424" s="582"/>
      <c r="F1424" s="554"/>
      <c r="G1424" s="583"/>
      <c r="H1424" s="552" t="s">
        <v>44</v>
      </c>
      <c r="I1424" s="65"/>
      <c r="J1424" s="584"/>
      <c r="K1424" s="66"/>
      <c r="O1424" s="550"/>
      <c r="P1424" s="550"/>
      <c r="Q1424" s="550"/>
    </row>
    <row r="1425" spans="1:17" ht="12.75" customHeight="1">
      <c r="A1425" s="595"/>
      <c r="B1425" s="582"/>
      <c r="C1425" s="560" t="s">
        <v>799</v>
      </c>
      <c r="D1425" s="582"/>
      <c r="E1425" s="582" t="s">
        <v>37</v>
      </c>
      <c r="F1425" s="554">
        <v>2.5000000000000001E-2</v>
      </c>
      <c r="G1425" s="135">
        <f>'JUSTIFIKASI BAHAN'!E26</f>
        <v>0</v>
      </c>
      <c r="H1425" s="164">
        <f>F1425*G1425</f>
        <v>0</v>
      </c>
      <c r="J1425" s="108"/>
      <c r="K1425" s="66"/>
      <c r="O1425" s="550"/>
      <c r="P1425" s="550"/>
      <c r="Q1425" s="550"/>
    </row>
    <row r="1426" spans="1:17" ht="12.75" customHeight="1">
      <c r="A1426" s="595"/>
      <c r="B1426" s="892"/>
      <c r="C1426" s="893" t="s">
        <v>800</v>
      </c>
      <c r="D1426" s="892"/>
      <c r="E1426" s="892" t="s">
        <v>28</v>
      </c>
      <c r="F1426" s="903">
        <v>0.03</v>
      </c>
      <c r="G1426" s="895">
        <f>'JUSTIFIKASI BAHAN'!E63</f>
        <v>0</v>
      </c>
      <c r="H1426" s="164">
        <f t="shared" ref="H1426:H1428" si="20">F1426*G1426</f>
        <v>0</v>
      </c>
      <c r="J1426" s="108"/>
      <c r="K1426" s="66"/>
      <c r="O1426" s="550"/>
      <c r="P1426" s="550"/>
      <c r="Q1426" s="550"/>
    </row>
    <row r="1427" spans="1:17" ht="12.75" customHeight="1">
      <c r="A1427" s="595"/>
      <c r="B1427" s="892"/>
      <c r="C1427" s="893" t="s">
        <v>62</v>
      </c>
      <c r="D1427" s="892"/>
      <c r="E1427" s="892" t="s">
        <v>28</v>
      </c>
      <c r="F1427" s="903">
        <v>0.5</v>
      </c>
      <c r="G1427" s="895">
        <f>'JUSTIFIKASI BAHAN'!E80</f>
        <v>0</v>
      </c>
      <c r="H1427" s="164">
        <f t="shared" si="20"/>
        <v>0</v>
      </c>
      <c r="J1427" s="108"/>
      <c r="K1427" s="66"/>
      <c r="O1427" s="550"/>
      <c r="P1427" s="550"/>
      <c r="Q1427" s="550"/>
    </row>
    <row r="1428" spans="1:17" ht="12.75" customHeight="1">
      <c r="A1428" s="595"/>
      <c r="B1428" s="582"/>
      <c r="C1428" s="560" t="s">
        <v>801</v>
      </c>
      <c r="D1428" s="582"/>
      <c r="E1428" s="582" t="s">
        <v>804</v>
      </c>
      <c r="F1428" s="554">
        <v>1</v>
      </c>
      <c r="G1428" s="135">
        <f>'JUSTIFIKASI BAHAN'!E73</f>
        <v>0</v>
      </c>
      <c r="H1428" s="164">
        <f t="shared" si="20"/>
        <v>0</v>
      </c>
      <c r="J1428" s="108"/>
      <c r="K1428" s="66"/>
      <c r="O1428" s="550"/>
      <c r="P1428" s="550"/>
      <c r="Q1428" s="550"/>
    </row>
    <row r="1429" spans="1:17" ht="12.75">
      <c r="A1429" s="595"/>
      <c r="B1429" s="582" t="s">
        <v>44</v>
      </c>
      <c r="C1429" s="560" t="s">
        <v>44</v>
      </c>
      <c r="D1429" s="582"/>
      <c r="E1429" s="582" t="s">
        <v>44</v>
      </c>
      <c r="F1429" s="212" t="s">
        <v>95</v>
      </c>
      <c r="G1429" s="583"/>
      <c r="H1429" s="558">
        <f>SUM(H1425:H1428)</f>
        <v>0</v>
      </c>
      <c r="J1429" s="588"/>
      <c r="O1429" s="550"/>
      <c r="P1429" s="550"/>
      <c r="Q1429" s="550"/>
    </row>
    <row r="1430" spans="1:17" ht="12.75" customHeight="1">
      <c r="A1430" s="595"/>
      <c r="B1430" s="582" t="s">
        <v>199</v>
      </c>
      <c r="C1430" s="560" t="s">
        <v>200</v>
      </c>
      <c r="D1430" s="582"/>
      <c r="E1430" s="582" t="s">
        <v>44</v>
      </c>
      <c r="F1430" s="554" t="s">
        <v>44</v>
      </c>
      <c r="G1430" s="583"/>
      <c r="H1430" s="552" t="s">
        <v>44</v>
      </c>
      <c r="J1430" s="584"/>
      <c r="K1430" s="67"/>
      <c r="O1430" s="550"/>
      <c r="P1430" s="550"/>
      <c r="Q1430" s="550"/>
    </row>
    <row r="1431" spans="1:17" ht="12.75" customHeight="1">
      <c r="A1431" s="595"/>
      <c r="B1431" s="582"/>
      <c r="C1431" s="560"/>
      <c r="D1431" s="582"/>
      <c r="E1431" s="582"/>
      <c r="F1431" s="554"/>
      <c r="G1431" s="583"/>
      <c r="H1431" s="164"/>
      <c r="J1431" s="108"/>
      <c r="O1431" s="550"/>
      <c r="P1431" s="550"/>
      <c r="Q1431" s="550"/>
    </row>
    <row r="1432" spans="1:17" ht="12.75" customHeight="1">
      <c r="A1432" s="595"/>
      <c r="B1432" s="582" t="s">
        <v>44</v>
      </c>
      <c r="C1432" s="560" t="s">
        <v>44</v>
      </c>
      <c r="D1432" s="582"/>
      <c r="E1432" s="582" t="s">
        <v>44</v>
      </c>
      <c r="F1432" s="212" t="s">
        <v>98</v>
      </c>
      <c r="G1432" s="583"/>
      <c r="H1432" s="558">
        <f>SUM(H1431)</f>
        <v>0</v>
      </c>
      <c r="J1432" s="588"/>
      <c r="K1432" s="66"/>
      <c r="O1432" s="550"/>
      <c r="P1432" s="550"/>
      <c r="Q1432" s="550"/>
    </row>
    <row r="1433" spans="1:17" ht="12.75" customHeight="1">
      <c r="A1433" s="595"/>
      <c r="B1433" s="582" t="s">
        <v>44</v>
      </c>
      <c r="C1433" s="560" t="s">
        <v>44</v>
      </c>
      <c r="D1433" s="582"/>
      <c r="E1433" s="582" t="s">
        <v>44</v>
      </c>
      <c r="F1433" s="554" t="s">
        <v>44</v>
      </c>
      <c r="G1433" s="583"/>
      <c r="H1433" s="552" t="s">
        <v>44</v>
      </c>
      <c r="J1433" s="584"/>
      <c r="K1433" s="66"/>
      <c r="O1433" s="550"/>
      <c r="P1433" s="550"/>
      <c r="Q1433" s="550"/>
    </row>
    <row r="1434" spans="1:17" ht="12.75" customHeight="1">
      <c r="A1434" s="595"/>
      <c r="B1434" s="582" t="s">
        <v>201</v>
      </c>
      <c r="C1434" s="585" t="s">
        <v>202</v>
      </c>
      <c r="D1434" s="582"/>
      <c r="E1434" s="582"/>
      <c r="F1434" s="554"/>
      <c r="G1434" s="583"/>
      <c r="H1434" s="563">
        <f>H1429+H1423+H1432</f>
        <v>0</v>
      </c>
      <c r="J1434" s="74" t="e">
        <f>#REF!+#REF!</f>
        <v>#REF!</v>
      </c>
      <c r="K1434" s="66" t="e">
        <f>IF(J1434=H1434,"OK","NOT OK")</f>
        <v>#REF!</v>
      </c>
      <c r="O1434" s="550"/>
      <c r="P1434" s="550"/>
      <c r="Q1434" s="550"/>
    </row>
    <row r="1435" spans="1:17" ht="12.75" customHeight="1">
      <c r="A1435" s="595"/>
      <c r="B1435" s="582" t="s">
        <v>203</v>
      </c>
      <c r="C1435" s="585" t="s">
        <v>207</v>
      </c>
      <c r="D1435" s="582"/>
      <c r="E1435" s="582"/>
      <c r="F1435" s="1449" t="s">
        <v>1256</v>
      </c>
      <c r="G1435" s="247"/>
      <c r="H1435" s="248" t="e">
        <f>#REF!*H1434</f>
        <v>#REF!</v>
      </c>
      <c r="J1435" s="566"/>
      <c r="K1435" s="66"/>
      <c r="O1435" s="550"/>
      <c r="P1435" s="550"/>
      <c r="Q1435" s="550"/>
    </row>
    <row r="1436" spans="1:17" ht="12.75" customHeight="1">
      <c r="A1436" s="595"/>
      <c r="B1436" s="582" t="s">
        <v>204</v>
      </c>
      <c r="C1436" s="585" t="s">
        <v>205</v>
      </c>
      <c r="D1436" s="582"/>
      <c r="E1436" s="582"/>
      <c r="F1436" s="554"/>
      <c r="G1436" s="583"/>
      <c r="H1436" s="564" t="e">
        <f>SUM(H1434:H1435)</f>
        <v>#REF!</v>
      </c>
      <c r="J1436" s="566"/>
      <c r="K1436" s="66"/>
      <c r="O1436" s="550"/>
      <c r="P1436" s="550"/>
      <c r="Q1436" s="550"/>
    </row>
    <row r="1437" spans="1:17" ht="12.75" customHeight="1">
      <c r="A1437" s="595"/>
      <c r="B1437" s="562"/>
      <c r="C1437" s="562"/>
      <c r="D1437" s="597"/>
      <c r="E1437" s="562"/>
      <c r="F1437" s="562"/>
      <c r="G1437" s="598"/>
      <c r="H1437" s="562"/>
      <c r="J1437" s="599"/>
      <c r="K1437" s="66"/>
      <c r="O1437" s="550"/>
      <c r="P1437" s="550"/>
      <c r="Q1437" s="550"/>
    </row>
    <row r="1438" spans="1:17" ht="12.75" customHeight="1">
      <c r="A1438" s="605"/>
      <c r="B1438" s="601" t="s">
        <v>873</v>
      </c>
      <c r="C1438" s="591"/>
      <c r="D1438" s="602"/>
      <c r="E1438" s="603"/>
      <c r="F1438" s="596"/>
      <c r="G1438" s="604"/>
      <c r="H1438" s="311"/>
      <c r="J1438" s="89"/>
      <c r="K1438" s="66"/>
      <c r="O1438" s="550"/>
      <c r="P1438" s="550"/>
      <c r="Q1438" s="550"/>
    </row>
    <row r="1439" spans="1:17" s="65" customFormat="1" ht="27" customHeight="1">
      <c r="A1439" s="93"/>
      <c r="B1439" s="71" t="s">
        <v>45</v>
      </c>
      <c r="C1439" s="167" t="s">
        <v>80</v>
      </c>
      <c r="D1439" s="71" t="s">
        <v>81</v>
      </c>
      <c r="E1439" s="71" t="s">
        <v>46</v>
      </c>
      <c r="F1439" s="72" t="s">
        <v>47</v>
      </c>
      <c r="G1439" s="551" t="s">
        <v>188</v>
      </c>
      <c r="H1439" s="61" t="s">
        <v>82</v>
      </c>
      <c r="J1439" s="160"/>
      <c r="K1439" s="67"/>
    </row>
    <row r="1440" spans="1:17" ht="12.75" customHeight="1">
      <c r="A1440" s="595"/>
      <c r="B1440" s="582" t="s">
        <v>189</v>
      </c>
      <c r="C1440" s="560" t="s">
        <v>190</v>
      </c>
      <c r="D1440" s="582"/>
      <c r="E1440" s="582" t="s">
        <v>44</v>
      </c>
      <c r="F1440" s="554" t="s">
        <v>44</v>
      </c>
      <c r="G1440" s="583"/>
      <c r="H1440" s="560" t="s">
        <v>44</v>
      </c>
      <c r="J1440" s="584"/>
      <c r="K1440" s="66"/>
      <c r="O1440" s="550"/>
      <c r="P1440" s="550"/>
      <c r="Q1440" s="550"/>
    </row>
    <row r="1441" spans="1:17" ht="12.75" customHeight="1">
      <c r="A1441" s="595"/>
      <c r="B1441" s="904"/>
      <c r="C1441" s="922" t="s">
        <v>875</v>
      </c>
      <c r="D1441" s="904"/>
      <c r="E1441" s="904" t="s">
        <v>7</v>
      </c>
      <c r="F1441" s="921">
        <v>1</v>
      </c>
      <c r="G1441" s="916">
        <f>'UPAH PU'!G22</f>
        <v>0</v>
      </c>
      <c r="H1441" s="164">
        <f>F1441*G1441</f>
        <v>0</v>
      </c>
      <c r="J1441" s="584"/>
      <c r="K1441" s="66"/>
      <c r="O1441" s="550"/>
      <c r="P1441" s="550"/>
      <c r="Q1441" s="550"/>
    </row>
    <row r="1442" spans="1:17" ht="12.75" customHeight="1">
      <c r="A1442" s="595"/>
      <c r="B1442" s="582" t="s">
        <v>44</v>
      </c>
      <c r="C1442" s="560" t="s">
        <v>44</v>
      </c>
      <c r="D1442" s="582"/>
      <c r="E1442" s="582" t="s">
        <v>44</v>
      </c>
      <c r="F1442" s="554" t="s">
        <v>92</v>
      </c>
      <c r="G1442" s="583"/>
      <c r="H1442" s="558">
        <f>H1441</f>
        <v>0</v>
      </c>
      <c r="I1442" s="65"/>
      <c r="J1442" s="588"/>
      <c r="K1442" s="66"/>
      <c r="O1442" s="550"/>
      <c r="P1442" s="550"/>
      <c r="Q1442" s="550"/>
    </row>
    <row r="1443" spans="1:17" ht="12.75" customHeight="1">
      <c r="A1443" s="595"/>
      <c r="B1443" s="582" t="s">
        <v>196</v>
      </c>
      <c r="C1443" s="560" t="s">
        <v>197</v>
      </c>
      <c r="D1443" s="582"/>
      <c r="E1443" s="582" t="s">
        <v>44</v>
      </c>
      <c r="F1443" s="554" t="s">
        <v>44</v>
      </c>
      <c r="G1443" s="583"/>
      <c r="H1443" s="552" t="s">
        <v>44</v>
      </c>
      <c r="J1443" s="584"/>
      <c r="K1443" s="66"/>
      <c r="O1443" s="550"/>
      <c r="P1443" s="550"/>
      <c r="Q1443" s="550"/>
    </row>
    <row r="1444" spans="1:17" ht="12.75">
      <c r="A1444" s="595"/>
      <c r="B1444" s="582"/>
      <c r="C1444" s="64" t="s">
        <v>872</v>
      </c>
      <c r="D1444" s="582"/>
      <c r="E1444" s="582" t="s">
        <v>7</v>
      </c>
      <c r="F1444" s="554">
        <v>1</v>
      </c>
      <c r="G1444" s="135">
        <f>'JUSTIFIKASI BAHAN'!E216</f>
        <v>0</v>
      </c>
      <c r="H1444" s="164">
        <f>F1444*G1444</f>
        <v>0</v>
      </c>
      <c r="J1444" s="108"/>
      <c r="K1444" s="66"/>
      <c r="O1444" s="550"/>
      <c r="P1444" s="550"/>
      <c r="Q1444" s="550"/>
    </row>
    <row r="1445" spans="1:17" ht="12.75" customHeight="1">
      <c r="A1445" s="595"/>
      <c r="B1445" s="582" t="s">
        <v>44</v>
      </c>
      <c r="C1445" s="560" t="s">
        <v>44</v>
      </c>
      <c r="D1445" s="582"/>
      <c r="E1445" s="582" t="s">
        <v>44</v>
      </c>
      <c r="F1445" s="212" t="s">
        <v>95</v>
      </c>
      <c r="G1445" s="583"/>
      <c r="H1445" s="558">
        <f>SUM(H1444:H1444)</f>
        <v>0</v>
      </c>
      <c r="J1445" s="588"/>
      <c r="K1445" s="66"/>
      <c r="O1445" s="550"/>
      <c r="P1445" s="550"/>
      <c r="Q1445" s="550"/>
    </row>
    <row r="1446" spans="1:17" ht="12.75" customHeight="1">
      <c r="A1446" s="595"/>
      <c r="B1446" s="582" t="s">
        <v>199</v>
      </c>
      <c r="C1446" s="560" t="s">
        <v>200</v>
      </c>
      <c r="D1446" s="582"/>
      <c r="E1446" s="582" t="s">
        <v>44</v>
      </c>
      <c r="F1446" s="554" t="s">
        <v>44</v>
      </c>
      <c r="G1446" s="583"/>
      <c r="H1446" s="552" t="s">
        <v>44</v>
      </c>
      <c r="J1446" s="584"/>
      <c r="K1446" s="66"/>
      <c r="O1446" s="550"/>
      <c r="P1446" s="550"/>
      <c r="Q1446" s="550"/>
    </row>
    <row r="1447" spans="1:17" ht="12.75" customHeight="1">
      <c r="A1447" s="595"/>
      <c r="B1447" s="582"/>
      <c r="C1447" s="560"/>
      <c r="D1447" s="582"/>
      <c r="E1447" s="582"/>
      <c r="F1447" s="554"/>
      <c r="G1447" s="583"/>
      <c r="H1447" s="565"/>
      <c r="J1447" s="606"/>
      <c r="K1447" s="66"/>
      <c r="O1447" s="550"/>
      <c r="P1447" s="550"/>
      <c r="Q1447" s="550"/>
    </row>
    <row r="1448" spans="1:17" ht="12.75" customHeight="1">
      <c r="A1448" s="595"/>
      <c r="B1448" s="582" t="s">
        <v>44</v>
      </c>
      <c r="C1448" s="560" t="s">
        <v>44</v>
      </c>
      <c r="D1448" s="582"/>
      <c r="E1448" s="582" t="s">
        <v>44</v>
      </c>
      <c r="F1448" s="212" t="s">
        <v>98</v>
      </c>
      <c r="G1448" s="583"/>
      <c r="H1448" s="558">
        <f>SUM(H1447)</f>
        <v>0</v>
      </c>
      <c r="J1448" s="588"/>
      <c r="K1448" s="66"/>
      <c r="O1448" s="550"/>
      <c r="P1448" s="550"/>
      <c r="Q1448" s="550"/>
    </row>
    <row r="1449" spans="1:17" ht="12.75" customHeight="1">
      <c r="A1449" s="595"/>
      <c r="B1449" s="582" t="s">
        <v>44</v>
      </c>
      <c r="C1449" s="560" t="s">
        <v>44</v>
      </c>
      <c r="D1449" s="582"/>
      <c r="E1449" s="582" t="s">
        <v>44</v>
      </c>
      <c r="F1449" s="554" t="s">
        <v>44</v>
      </c>
      <c r="G1449" s="583"/>
      <c r="H1449" s="552" t="s">
        <v>44</v>
      </c>
      <c r="J1449" s="584"/>
      <c r="K1449" s="66"/>
      <c r="O1449" s="550"/>
      <c r="P1449" s="550"/>
      <c r="Q1449" s="550"/>
    </row>
    <row r="1450" spans="1:17" ht="12.75" customHeight="1">
      <c r="A1450" s="595"/>
      <c r="B1450" s="582" t="s">
        <v>201</v>
      </c>
      <c r="C1450" s="585" t="s">
        <v>202</v>
      </c>
      <c r="D1450" s="582"/>
      <c r="E1450" s="582"/>
      <c r="F1450" s="554"/>
      <c r="G1450" s="583"/>
      <c r="H1450" s="563">
        <f>H1445+H1442+H1448</f>
        <v>0</v>
      </c>
      <c r="J1450" s="74" t="e">
        <f>#REF!+#REF!</f>
        <v>#REF!</v>
      </c>
      <c r="K1450" s="66" t="e">
        <f>IF(J1450=H1450,"OK","NOT OK")</f>
        <v>#REF!</v>
      </c>
      <c r="O1450" s="550"/>
      <c r="P1450" s="550"/>
      <c r="Q1450" s="550"/>
    </row>
    <row r="1451" spans="1:17" ht="12.75" customHeight="1">
      <c r="A1451" s="595"/>
      <c r="B1451" s="582" t="s">
        <v>203</v>
      </c>
      <c r="C1451" s="585" t="s">
        <v>207</v>
      </c>
      <c r="D1451" s="582"/>
      <c r="E1451" s="582"/>
      <c r="F1451" s="1449" t="s">
        <v>1256</v>
      </c>
      <c r="G1451" s="247"/>
      <c r="H1451" s="248" t="e">
        <f>#REF!*H1450</f>
        <v>#REF!</v>
      </c>
      <c r="J1451" s="566"/>
      <c r="K1451" s="66"/>
      <c r="O1451" s="550"/>
      <c r="P1451" s="550"/>
      <c r="Q1451" s="550"/>
    </row>
    <row r="1452" spans="1:17" ht="12.75" customHeight="1">
      <c r="A1452" s="595"/>
      <c r="B1452" s="582" t="s">
        <v>204</v>
      </c>
      <c r="C1452" s="585" t="s">
        <v>205</v>
      </c>
      <c r="D1452" s="582"/>
      <c r="E1452" s="582"/>
      <c r="F1452" s="554"/>
      <c r="G1452" s="583"/>
      <c r="H1452" s="564" t="e">
        <f>SUM(H1450:H1451)</f>
        <v>#REF!</v>
      </c>
      <c r="J1452" s="566"/>
      <c r="K1452" s="66"/>
      <c r="O1452" s="550"/>
      <c r="P1452" s="550"/>
      <c r="Q1452" s="550"/>
    </row>
    <row r="1453" spans="1:17" ht="12.75" customHeight="1">
      <c r="A1453" s="595"/>
      <c r="B1453" s="590"/>
      <c r="C1453" s="601"/>
      <c r="D1453" s="590"/>
      <c r="E1453" s="590"/>
      <c r="F1453" s="592"/>
      <c r="G1453" s="593"/>
      <c r="H1453" s="566"/>
      <c r="J1453" s="566"/>
      <c r="K1453" s="66"/>
      <c r="O1453" s="550"/>
      <c r="P1453" s="550"/>
      <c r="Q1453" s="550"/>
    </row>
    <row r="1454" spans="1:17" ht="12.75" customHeight="1">
      <c r="B1454" s="191" t="s">
        <v>290</v>
      </c>
      <c r="O1454" s="550"/>
      <c r="P1454" s="550"/>
      <c r="Q1454" s="550"/>
    </row>
    <row r="1455" spans="1:17" ht="12.75">
      <c r="A1455" s="590"/>
      <c r="B1455" s="601" t="s">
        <v>789</v>
      </c>
      <c r="C1455" s="591"/>
      <c r="D1455" s="602"/>
      <c r="E1455" s="603"/>
      <c r="F1455" s="596"/>
      <c r="G1455" s="604"/>
      <c r="H1455" s="311"/>
      <c r="I1455" s="550"/>
      <c r="J1455" s="89"/>
      <c r="K1455" s="66"/>
    </row>
    <row r="1456" spans="1:17" s="65" customFormat="1" ht="27" customHeight="1">
      <c r="A1456" s="93"/>
      <c r="B1456" s="71" t="s">
        <v>45</v>
      </c>
      <c r="C1456" s="167" t="s">
        <v>80</v>
      </c>
      <c r="D1456" s="71" t="s">
        <v>81</v>
      </c>
      <c r="E1456" s="71" t="s">
        <v>46</v>
      </c>
      <c r="F1456" s="72" t="s">
        <v>47</v>
      </c>
      <c r="G1456" s="551" t="s">
        <v>188</v>
      </c>
      <c r="H1456" s="61" t="s">
        <v>82</v>
      </c>
      <c r="J1456" s="160"/>
      <c r="K1456" s="67"/>
    </row>
    <row r="1457" spans="1:14" ht="12.75">
      <c r="A1457" s="605"/>
      <c r="B1457" s="582" t="s">
        <v>189</v>
      </c>
      <c r="C1457" s="560" t="s">
        <v>190</v>
      </c>
      <c r="D1457" s="582"/>
      <c r="E1457" s="582" t="s">
        <v>44</v>
      </c>
      <c r="F1457" s="554" t="s">
        <v>44</v>
      </c>
      <c r="G1457" s="583"/>
      <c r="H1457" s="560" t="s">
        <v>44</v>
      </c>
      <c r="I1457" s="550"/>
      <c r="J1457" s="584"/>
      <c r="K1457" s="66"/>
    </row>
    <row r="1458" spans="1:14" ht="12.75">
      <c r="A1458" s="605"/>
      <c r="B1458" s="582" t="s">
        <v>44</v>
      </c>
      <c r="C1458" s="560" t="s">
        <v>51</v>
      </c>
      <c r="D1458" s="582"/>
      <c r="E1458" s="582" t="s">
        <v>48</v>
      </c>
      <c r="F1458" s="554">
        <v>4.2999999999999997E-2</v>
      </c>
      <c r="G1458" s="247">
        <f>'UPAH PU'!$G$7</f>
        <v>0</v>
      </c>
      <c r="H1458" s="68">
        <f>F1458*G1458</f>
        <v>0</v>
      </c>
      <c r="I1458" s="550"/>
      <c r="J1458" s="108"/>
      <c r="K1458" s="66"/>
    </row>
    <row r="1459" spans="1:14" s="65" customFormat="1" ht="12.75">
      <c r="A1459" s="605"/>
      <c r="B1459" s="582" t="s">
        <v>44</v>
      </c>
      <c r="C1459" s="560" t="s">
        <v>272</v>
      </c>
      <c r="D1459" s="582"/>
      <c r="E1459" s="582" t="s">
        <v>48</v>
      </c>
      <c r="F1459" s="554">
        <v>4.2999999999999997E-2</v>
      </c>
      <c r="G1459" s="247">
        <f>'UPAH PU'!$G$16</f>
        <v>0</v>
      </c>
      <c r="H1459" s="68">
        <f>F1459*G1459</f>
        <v>0</v>
      </c>
      <c r="I1459" s="550"/>
      <c r="J1459" s="108"/>
      <c r="K1459" s="66"/>
      <c r="L1459" s="64"/>
      <c r="M1459" s="64"/>
      <c r="N1459" s="64"/>
    </row>
    <row r="1460" spans="1:14" ht="12.75">
      <c r="A1460" s="605"/>
      <c r="B1460" s="582" t="s">
        <v>44</v>
      </c>
      <c r="C1460" s="560" t="s">
        <v>171</v>
      </c>
      <c r="D1460" s="582"/>
      <c r="E1460" s="582" t="s">
        <v>48</v>
      </c>
      <c r="F1460" s="554">
        <v>4.3E-3</v>
      </c>
      <c r="G1460" s="247">
        <f>'UPAH PU'!$G$18</f>
        <v>0</v>
      </c>
      <c r="H1460" s="164">
        <f>F1460*G1460</f>
        <v>0</v>
      </c>
      <c r="I1460" s="550"/>
      <c r="J1460" s="108"/>
      <c r="K1460" s="66"/>
    </row>
    <row r="1461" spans="1:14" ht="12.75">
      <c r="A1461" s="605"/>
      <c r="B1461" s="582" t="s">
        <v>44</v>
      </c>
      <c r="C1461" s="560" t="s">
        <v>52</v>
      </c>
      <c r="D1461" s="582"/>
      <c r="E1461" s="582" t="s">
        <v>48</v>
      </c>
      <c r="F1461" s="554">
        <v>1E-3</v>
      </c>
      <c r="G1461" s="247">
        <f>'UPAH PU'!$G$20</f>
        <v>0</v>
      </c>
      <c r="H1461" s="164">
        <f>F1461*G1461</f>
        <v>0</v>
      </c>
      <c r="I1461" s="550"/>
      <c r="J1461" s="108"/>
      <c r="K1461" s="66"/>
    </row>
    <row r="1462" spans="1:14" ht="12.75">
      <c r="A1462" s="605"/>
      <c r="B1462" s="582" t="s">
        <v>44</v>
      </c>
      <c r="C1462" s="560" t="s">
        <v>44</v>
      </c>
      <c r="D1462" s="582"/>
      <c r="E1462" s="582" t="s">
        <v>44</v>
      </c>
      <c r="F1462" s="554" t="s">
        <v>92</v>
      </c>
      <c r="G1462" s="583"/>
      <c r="H1462" s="558">
        <f>SUM(H1458:H1461)</f>
        <v>0</v>
      </c>
      <c r="J1462" s="588"/>
      <c r="K1462" s="66"/>
    </row>
    <row r="1463" spans="1:14" ht="12.75">
      <c r="A1463" s="605"/>
      <c r="B1463" s="582" t="s">
        <v>196</v>
      </c>
      <c r="C1463" s="560" t="s">
        <v>197</v>
      </c>
      <c r="D1463" s="582"/>
      <c r="E1463" s="582" t="s">
        <v>44</v>
      </c>
      <c r="F1463" s="554" t="s">
        <v>44</v>
      </c>
      <c r="G1463" s="583"/>
      <c r="H1463" s="552" t="s">
        <v>44</v>
      </c>
      <c r="J1463" s="584"/>
      <c r="K1463" s="66"/>
    </row>
    <row r="1464" spans="1:14" ht="12.75">
      <c r="A1464" s="605"/>
      <c r="B1464" s="582"/>
      <c r="C1464" s="560" t="s">
        <v>790</v>
      </c>
      <c r="D1464" s="582"/>
      <c r="E1464" s="582" t="s">
        <v>40</v>
      </c>
      <c r="F1464" s="594">
        <v>1.1000000000000001</v>
      </c>
      <c r="G1464" s="135">
        <f>'JUSTIFIKASI BAHAN'!E210</f>
        <v>0</v>
      </c>
      <c r="H1464" s="164">
        <f>F1464*G1464</f>
        <v>0</v>
      </c>
      <c r="J1464" s="108"/>
      <c r="K1464" s="66"/>
    </row>
    <row r="1465" spans="1:14" ht="12.75">
      <c r="A1465" s="605"/>
      <c r="B1465" s="892"/>
      <c r="C1465" s="893" t="s">
        <v>791</v>
      </c>
      <c r="D1465" s="892"/>
      <c r="E1465" s="892" t="s">
        <v>37</v>
      </c>
      <c r="F1465" s="894">
        <v>3.3E-3</v>
      </c>
      <c r="G1465" s="135">
        <f>'JUSTIFIKASI BAHAN'!E211</f>
        <v>0</v>
      </c>
      <c r="H1465" s="164">
        <f t="shared" ref="H1465:H1467" si="21">F1465*G1465</f>
        <v>0</v>
      </c>
      <c r="J1465" s="108"/>
      <c r="K1465" s="66"/>
    </row>
    <row r="1466" spans="1:14" ht="12.75">
      <c r="A1466" s="605"/>
      <c r="B1466" s="582"/>
      <c r="C1466" s="560" t="s">
        <v>792</v>
      </c>
      <c r="D1466" s="582"/>
      <c r="E1466" s="582" t="s">
        <v>6</v>
      </c>
      <c r="F1466" s="594">
        <v>2</v>
      </c>
      <c r="G1466" s="135">
        <f>'JUSTIFIKASI BAHAN'!E212</f>
        <v>0</v>
      </c>
      <c r="H1466" s="164">
        <f t="shared" si="21"/>
        <v>0</v>
      </c>
      <c r="J1466" s="108"/>
      <c r="K1466" s="66"/>
    </row>
    <row r="1467" spans="1:14" ht="12.75">
      <c r="A1467" s="605"/>
      <c r="B1467" s="582"/>
      <c r="C1467" s="560" t="s">
        <v>34</v>
      </c>
      <c r="D1467" s="582"/>
      <c r="E1467" s="582" t="s">
        <v>793</v>
      </c>
      <c r="F1467" s="594">
        <v>0.06</v>
      </c>
      <c r="G1467" s="135">
        <f>'JUSTIFIKASI BAHAN'!E177</f>
        <v>0</v>
      </c>
      <c r="H1467" s="164">
        <f t="shared" si="21"/>
        <v>0</v>
      </c>
      <c r="J1467" s="108"/>
      <c r="K1467" s="66"/>
    </row>
    <row r="1468" spans="1:14" ht="12.75">
      <c r="A1468" s="605"/>
      <c r="B1468" s="582" t="s">
        <v>44</v>
      </c>
      <c r="C1468" s="560" t="s">
        <v>44</v>
      </c>
      <c r="D1468" s="582"/>
      <c r="E1468" s="582" t="s">
        <v>44</v>
      </c>
      <c r="F1468" s="212" t="s">
        <v>95</v>
      </c>
      <c r="G1468" s="583"/>
      <c r="H1468" s="558">
        <f>SUM(H1464:H1467)</f>
        <v>0</v>
      </c>
      <c r="J1468" s="588"/>
      <c r="K1468" s="66"/>
      <c r="L1468" s="73"/>
      <c r="M1468" s="73"/>
    </row>
    <row r="1469" spans="1:14" ht="12.75">
      <c r="A1469" s="605"/>
      <c r="B1469" s="582" t="s">
        <v>199</v>
      </c>
      <c r="C1469" s="560" t="s">
        <v>200</v>
      </c>
      <c r="D1469" s="582"/>
      <c r="E1469" s="582" t="s">
        <v>44</v>
      </c>
      <c r="F1469" s="554" t="s">
        <v>44</v>
      </c>
      <c r="G1469" s="583"/>
      <c r="H1469" s="552" t="s">
        <v>44</v>
      </c>
      <c r="J1469" s="584"/>
      <c r="L1469" s="550"/>
      <c r="M1469" s="550"/>
    </row>
    <row r="1470" spans="1:14" ht="12.75">
      <c r="A1470" s="605"/>
      <c r="B1470" s="582"/>
      <c r="C1470" s="560"/>
      <c r="D1470" s="582"/>
      <c r="E1470" s="582"/>
      <c r="F1470" s="554"/>
      <c r="G1470" s="583"/>
      <c r="H1470" s="164"/>
      <c r="J1470" s="108"/>
      <c r="K1470" s="67"/>
      <c r="L1470" s="550"/>
      <c r="M1470" s="550"/>
      <c r="N1470" s="65"/>
    </row>
    <row r="1471" spans="1:14" ht="12.75">
      <c r="A1471" s="605"/>
      <c r="B1471" s="582" t="s">
        <v>44</v>
      </c>
      <c r="C1471" s="560" t="s">
        <v>44</v>
      </c>
      <c r="D1471" s="582"/>
      <c r="E1471" s="582" t="s">
        <v>44</v>
      </c>
      <c r="F1471" s="212" t="s">
        <v>98</v>
      </c>
      <c r="G1471" s="583"/>
      <c r="H1471" s="558">
        <f>SUM(H1470)</f>
        <v>0</v>
      </c>
      <c r="I1471" s="62"/>
      <c r="J1471" s="588"/>
      <c r="L1471" s="550"/>
      <c r="M1471" s="550"/>
    </row>
    <row r="1472" spans="1:14" ht="12.75">
      <c r="A1472" s="605"/>
      <c r="B1472" s="582" t="s">
        <v>44</v>
      </c>
      <c r="C1472" s="560" t="s">
        <v>44</v>
      </c>
      <c r="D1472" s="582"/>
      <c r="E1472" s="582" t="s">
        <v>44</v>
      </c>
      <c r="F1472" s="554" t="s">
        <v>44</v>
      </c>
      <c r="G1472" s="583"/>
      <c r="H1472" s="552" t="s">
        <v>44</v>
      </c>
      <c r="J1472" s="584"/>
      <c r="K1472" s="66"/>
      <c r="L1472" s="550"/>
      <c r="M1472" s="550"/>
    </row>
    <row r="1473" spans="1:21" s="65" customFormat="1" ht="12.75">
      <c r="A1473" s="605"/>
      <c r="B1473" s="582" t="s">
        <v>201</v>
      </c>
      <c r="C1473" s="585" t="s">
        <v>202</v>
      </c>
      <c r="D1473" s="582"/>
      <c r="E1473" s="582"/>
      <c r="F1473" s="554"/>
      <c r="G1473" s="583"/>
      <c r="H1473" s="563">
        <f>H1468+H1462+H1471</f>
        <v>0</v>
      </c>
      <c r="I1473" s="64"/>
      <c r="J1473" s="74" t="e">
        <f>#REF!+#REF!</f>
        <v>#REF!</v>
      </c>
      <c r="K1473" s="66" t="e">
        <f>IF(J1473=H1473,"OK","NOT OK")</f>
        <v>#REF!</v>
      </c>
      <c r="L1473" s="64"/>
      <c r="M1473" s="64"/>
      <c r="N1473" s="64"/>
    </row>
    <row r="1474" spans="1:21" ht="12.75">
      <c r="A1474" s="605"/>
      <c r="B1474" s="582" t="s">
        <v>203</v>
      </c>
      <c r="C1474" s="585" t="s">
        <v>207</v>
      </c>
      <c r="D1474" s="582"/>
      <c r="E1474" s="582"/>
      <c r="F1474" s="1449" t="s">
        <v>1256</v>
      </c>
      <c r="G1474" s="247"/>
      <c r="H1474" s="248" t="e">
        <f>#REF!*H1473</f>
        <v>#REF!</v>
      </c>
      <c r="J1474" s="566"/>
      <c r="K1474" s="66"/>
    </row>
    <row r="1475" spans="1:21" ht="12.75">
      <c r="A1475" s="605"/>
      <c r="B1475" s="582" t="s">
        <v>204</v>
      </c>
      <c r="C1475" s="585" t="s">
        <v>205</v>
      </c>
      <c r="D1475" s="582"/>
      <c r="E1475" s="582"/>
      <c r="F1475" s="554"/>
      <c r="G1475" s="583"/>
      <c r="H1475" s="564" t="e">
        <f>SUM(H1473:H1474)</f>
        <v>#REF!</v>
      </c>
      <c r="J1475" s="566"/>
      <c r="K1475" s="66"/>
    </row>
    <row r="1476" spans="1:21" ht="12.75">
      <c r="A1476" s="595"/>
      <c r="B1476" s="562"/>
      <c r="C1476" s="562"/>
      <c r="D1476" s="597"/>
      <c r="E1476" s="562"/>
      <c r="F1476" s="562"/>
      <c r="G1476" s="598"/>
      <c r="H1476" s="562"/>
      <c r="J1476" s="599"/>
      <c r="K1476" s="66"/>
    </row>
    <row r="1477" spans="1:21" ht="12.75">
      <c r="A1477" s="595"/>
      <c r="B1477" s="562"/>
      <c r="C1477" s="562"/>
      <c r="D1477" s="597"/>
      <c r="E1477" s="562"/>
      <c r="F1477" s="562"/>
      <c r="G1477" s="598"/>
      <c r="H1477" s="562"/>
      <c r="J1477" s="599"/>
      <c r="K1477" s="66"/>
    </row>
    <row r="1478" spans="1:21" ht="12.75" customHeight="1">
      <c r="B1478" s="191" t="s">
        <v>292</v>
      </c>
      <c r="O1478" s="550"/>
      <c r="P1478" s="550"/>
      <c r="Q1478" s="550"/>
    </row>
    <row r="1479" spans="1:21" ht="12.75">
      <c r="A1479" s="607"/>
      <c r="B1479" s="184" t="s">
        <v>812</v>
      </c>
      <c r="C1479" s="567"/>
      <c r="D1479" s="608"/>
      <c r="E1479" s="608"/>
      <c r="F1479" s="609"/>
      <c r="G1479" s="610"/>
      <c r="H1479" s="567"/>
    </row>
    <row r="1480" spans="1:21" s="65" customFormat="1" ht="27" customHeight="1">
      <c r="A1480" s="93"/>
      <c r="B1480" s="71" t="s">
        <v>45</v>
      </c>
      <c r="C1480" s="167" t="s">
        <v>80</v>
      </c>
      <c r="D1480" s="71" t="s">
        <v>81</v>
      </c>
      <c r="E1480" s="71" t="s">
        <v>46</v>
      </c>
      <c r="F1480" s="72" t="s">
        <v>47</v>
      </c>
      <c r="G1480" s="551" t="s">
        <v>188</v>
      </c>
      <c r="H1480" s="61" t="s">
        <v>82</v>
      </c>
      <c r="J1480" s="160"/>
      <c r="K1480" s="67"/>
    </row>
    <row r="1481" spans="1:21" ht="12.75">
      <c r="B1481" s="182" t="s">
        <v>4</v>
      </c>
      <c r="C1481" s="246" t="s">
        <v>235</v>
      </c>
      <c r="D1481" s="72"/>
      <c r="E1481" s="72"/>
      <c r="F1481" s="208"/>
      <c r="G1481" s="247"/>
      <c r="H1481" s="248"/>
    </row>
    <row r="1482" spans="1:21" ht="12.75">
      <c r="B1482" s="72"/>
      <c r="C1482" s="246" t="s">
        <v>50</v>
      </c>
      <c r="D1482" s="182"/>
      <c r="E1482" s="72" t="s">
        <v>48</v>
      </c>
      <c r="F1482" s="210">
        <v>1.4999999999999999E-2</v>
      </c>
      <c r="G1482" s="247">
        <f>'UPAH PU'!$G$7</f>
        <v>0</v>
      </c>
      <c r="H1482" s="248">
        <f>F1482*G1482</f>
        <v>0</v>
      </c>
    </row>
    <row r="1483" spans="1:21" ht="12.75">
      <c r="B1483" s="72"/>
      <c r="C1483" s="246" t="s">
        <v>236</v>
      </c>
      <c r="D1483" s="182"/>
      <c r="E1483" s="72" t="s">
        <v>48</v>
      </c>
      <c r="F1483" s="210">
        <v>0.15</v>
      </c>
      <c r="G1483" s="247">
        <f>'UPAH PU'!$G$9</f>
        <v>0</v>
      </c>
      <c r="H1483" s="248">
        <f>F1483*G1483</f>
        <v>0</v>
      </c>
    </row>
    <row r="1484" spans="1:21" ht="12.75">
      <c r="B1484" s="72"/>
      <c r="C1484" s="246" t="s">
        <v>177</v>
      </c>
      <c r="D1484" s="182"/>
      <c r="E1484" s="72" t="s">
        <v>48</v>
      </c>
      <c r="F1484" s="210">
        <v>1.4999999999999999E-2</v>
      </c>
      <c r="G1484" s="302">
        <f>'UPAH PU'!$G$18</f>
        <v>0</v>
      </c>
      <c r="H1484" s="254">
        <f>F1484*G1484</f>
        <v>0</v>
      </c>
      <c r="L1484" s="62"/>
      <c r="M1484" s="62"/>
      <c r="N1484" s="62"/>
    </row>
    <row r="1485" spans="1:21" ht="12.75">
      <c r="B1485" s="72"/>
      <c r="C1485" s="246" t="s">
        <v>41</v>
      </c>
      <c r="D1485" s="182"/>
      <c r="E1485" s="72" t="s">
        <v>48</v>
      </c>
      <c r="F1485" s="210">
        <v>5.0000000000000001E-3</v>
      </c>
      <c r="G1485" s="302">
        <f>'UPAH PU'!$G$20</f>
        <v>0</v>
      </c>
      <c r="H1485" s="254">
        <f>F1485*G1485</f>
        <v>0</v>
      </c>
    </row>
    <row r="1486" spans="1:21" s="62" customFormat="1" ht="12.75">
      <c r="A1486" s="73"/>
      <c r="B1486" s="72"/>
      <c r="C1486" s="249"/>
      <c r="D1486" s="72"/>
      <c r="E1486" s="72"/>
      <c r="F1486" s="554" t="s">
        <v>92</v>
      </c>
      <c r="G1486" s="302"/>
      <c r="H1486" s="254">
        <f>SUM(H1482:H1485)</f>
        <v>0</v>
      </c>
      <c r="I1486" s="64"/>
      <c r="J1486" s="74"/>
      <c r="K1486" s="64"/>
      <c r="L1486" s="64"/>
      <c r="M1486" s="64"/>
      <c r="N1486" s="64"/>
      <c r="O1486" s="64"/>
      <c r="P1486" s="64"/>
      <c r="Q1486" s="64"/>
      <c r="R1486" s="64"/>
      <c r="S1486" s="64"/>
      <c r="T1486" s="64"/>
      <c r="U1486" s="64"/>
    </row>
    <row r="1487" spans="1:21" ht="12.75">
      <c r="B1487" s="182" t="s">
        <v>5</v>
      </c>
      <c r="C1487" s="246" t="s">
        <v>237</v>
      </c>
      <c r="D1487" s="72"/>
      <c r="E1487" s="72"/>
      <c r="F1487" s="208"/>
      <c r="G1487" s="302"/>
      <c r="H1487" s="254"/>
    </row>
    <row r="1488" spans="1:21" ht="12.75">
      <c r="B1488" s="72"/>
      <c r="C1488" s="246" t="s">
        <v>811</v>
      </c>
      <c r="D1488" s="72"/>
      <c r="E1488" s="72" t="s">
        <v>18</v>
      </c>
      <c r="F1488" s="208">
        <v>1</v>
      </c>
      <c r="G1488" s="312">
        <f>'JUSTIFIKASI BAHAN'!E102</f>
        <v>0</v>
      </c>
      <c r="H1488" s="254">
        <f>F1488*G1488</f>
        <v>0</v>
      </c>
    </row>
    <row r="1489" spans="1:21" ht="12.75">
      <c r="B1489" s="72"/>
      <c r="C1489" s="246"/>
      <c r="D1489" s="72"/>
      <c r="E1489" s="72"/>
      <c r="F1489" s="212" t="s">
        <v>95</v>
      </c>
      <c r="G1489" s="302"/>
      <c r="H1489" s="254">
        <f>H1488</f>
        <v>0</v>
      </c>
    </row>
    <row r="1490" spans="1:21" ht="12.75">
      <c r="B1490" s="72" t="s">
        <v>113</v>
      </c>
      <c r="C1490" s="246" t="s">
        <v>238</v>
      </c>
      <c r="D1490" s="72"/>
      <c r="E1490" s="72"/>
      <c r="F1490" s="208"/>
      <c r="G1490" s="302"/>
      <c r="H1490" s="254"/>
      <c r="I1490" s="62"/>
    </row>
    <row r="1491" spans="1:21" ht="12.75">
      <c r="B1491" s="72"/>
      <c r="C1491" s="246"/>
      <c r="D1491" s="72"/>
      <c r="E1491" s="72"/>
      <c r="F1491" s="212" t="s">
        <v>98</v>
      </c>
      <c r="G1491" s="302"/>
      <c r="H1491" s="254"/>
    </row>
    <row r="1492" spans="1:21" ht="12.75">
      <c r="B1492" s="72"/>
      <c r="C1492" s="249"/>
      <c r="D1492" s="72"/>
      <c r="E1492" s="72"/>
      <c r="F1492" s="210"/>
      <c r="G1492" s="302"/>
      <c r="H1492" s="254"/>
    </row>
    <row r="1493" spans="1:21" ht="12.75">
      <c r="B1493" s="182" t="s">
        <v>119</v>
      </c>
      <c r="C1493" s="246" t="s">
        <v>239</v>
      </c>
      <c r="D1493" s="72"/>
      <c r="E1493" s="72"/>
      <c r="F1493" s="208"/>
      <c r="G1493" s="302"/>
      <c r="H1493" s="254">
        <f>H1486+H1489+H1491</f>
        <v>0</v>
      </c>
      <c r="J1493" s="74" t="e">
        <f>#REF!+#REF!</f>
        <v>#REF!</v>
      </c>
      <c r="K1493" s="66" t="e">
        <f>IF(J1493=H1493,"OK","NOT OK")</f>
        <v>#REF!</v>
      </c>
    </row>
    <row r="1494" spans="1:21" ht="12.75">
      <c r="B1494" s="182" t="s">
        <v>121</v>
      </c>
      <c r="C1494" s="246" t="s">
        <v>240</v>
      </c>
      <c r="D1494" s="72"/>
      <c r="E1494" s="72"/>
      <c r="F1494" s="1449" t="s">
        <v>1256</v>
      </c>
      <c r="G1494" s="247"/>
      <c r="H1494" s="248" t="e">
        <f>#REF!*H1493</f>
        <v>#REF!</v>
      </c>
      <c r="K1494" s="62"/>
    </row>
    <row r="1495" spans="1:21" ht="12.75">
      <c r="B1495" s="72" t="s">
        <v>122</v>
      </c>
      <c r="C1495" s="249" t="s">
        <v>242</v>
      </c>
      <c r="D1495" s="72"/>
      <c r="E1495" s="72"/>
      <c r="F1495" s="213"/>
      <c r="G1495" s="247"/>
      <c r="H1495" s="248" t="e">
        <f>H1493+H1494</f>
        <v>#REF!</v>
      </c>
      <c r="K1495" s="62"/>
    </row>
    <row r="1496" spans="1:21" ht="12.75">
      <c r="A1496" s="611"/>
      <c r="B1496" s="612"/>
      <c r="C1496" s="613"/>
      <c r="D1496" s="614"/>
      <c r="E1496" s="613"/>
      <c r="F1496" s="615"/>
      <c r="G1496" s="616"/>
      <c r="H1496" s="313"/>
      <c r="J1496" s="142"/>
    </row>
    <row r="1497" spans="1:21" ht="12.75">
      <c r="A1497" s="607"/>
      <c r="B1497" s="184" t="s">
        <v>1297</v>
      </c>
      <c r="C1497" s="567"/>
      <c r="D1497" s="608"/>
      <c r="E1497" s="608"/>
      <c r="F1497" s="609"/>
      <c r="G1497" s="610"/>
      <c r="H1497" s="567"/>
    </row>
    <row r="1498" spans="1:21" s="65" customFormat="1" ht="27" customHeight="1">
      <c r="A1498" s="93"/>
      <c r="B1498" s="71" t="s">
        <v>45</v>
      </c>
      <c r="C1498" s="167" t="s">
        <v>80</v>
      </c>
      <c r="D1498" s="71" t="s">
        <v>81</v>
      </c>
      <c r="E1498" s="71" t="s">
        <v>46</v>
      </c>
      <c r="F1498" s="72" t="s">
        <v>47</v>
      </c>
      <c r="G1498" s="551" t="s">
        <v>188</v>
      </c>
      <c r="H1498" s="61" t="s">
        <v>82</v>
      </c>
      <c r="J1498" s="160"/>
      <c r="K1498" s="67"/>
    </row>
    <row r="1499" spans="1:21" ht="12.75">
      <c r="B1499" s="182" t="s">
        <v>4</v>
      </c>
      <c r="C1499" s="246" t="s">
        <v>235</v>
      </c>
      <c r="D1499" s="72"/>
      <c r="E1499" s="72"/>
      <c r="F1499" s="208"/>
      <c r="G1499" s="247"/>
      <c r="H1499" s="248"/>
    </row>
    <row r="1500" spans="1:21" ht="12.75">
      <c r="B1500" s="72"/>
      <c r="C1500" s="246" t="s">
        <v>50</v>
      </c>
      <c r="D1500" s="182"/>
      <c r="E1500" s="72" t="s">
        <v>48</v>
      </c>
      <c r="F1500" s="210">
        <v>0.06</v>
      </c>
      <c r="G1500" s="247">
        <f>'UPAH PU'!$G$7</f>
        <v>0</v>
      </c>
      <c r="H1500" s="248">
        <f>F1500*G1500</f>
        <v>0</v>
      </c>
    </row>
    <row r="1501" spans="1:21" ht="12.75">
      <c r="B1501" s="72"/>
      <c r="C1501" s="246" t="s">
        <v>236</v>
      </c>
      <c r="D1501" s="182"/>
      <c r="E1501" s="72" t="s">
        <v>48</v>
      </c>
      <c r="F1501" s="210">
        <v>0.6</v>
      </c>
      <c r="G1501" s="247">
        <f>'UPAH PU'!$G$9</f>
        <v>0</v>
      </c>
      <c r="H1501" s="248">
        <f>F1501*G1501</f>
        <v>0</v>
      </c>
    </row>
    <row r="1502" spans="1:21" ht="12.75">
      <c r="B1502" s="72"/>
      <c r="C1502" s="246" t="s">
        <v>177</v>
      </c>
      <c r="D1502" s="182"/>
      <c r="E1502" s="72" t="s">
        <v>48</v>
      </c>
      <c r="F1502" s="210">
        <v>0.06</v>
      </c>
      <c r="G1502" s="247">
        <f>'UPAH PU'!$G$18</f>
        <v>0</v>
      </c>
      <c r="H1502" s="248">
        <f>F1502*G1502</f>
        <v>0</v>
      </c>
      <c r="L1502" s="62"/>
      <c r="M1502" s="62"/>
      <c r="N1502" s="62"/>
    </row>
    <row r="1503" spans="1:21" ht="12.75">
      <c r="B1503" s="72"/>
      <c r="C1503" s="246" t="s">
        <v>41</v>
      </c>
      <c r="D1503" s="182"/>
      <c r="E1503" s="72" t="s">
        <v>48</v>
      </c>
      <c r="F1503" s="210">
        <v>0.02</v>
      </c>
      <c r="G1503" s="247">
        <f>'UPAH PU'!$G$20</f>
        <v>0</v>
      </c>
      <c r="H1503" s="248">
        <f>F1503*G1503</f>
        <v>0</v>
      </c>
    </row>
    <row r="1504" spans="1:21" s="62" customFormat="1" ht="12.75">
      <c r="A1504" s="73"/>
      <c r="B1504" s="72"/>
      <c r="C1504" s="249"/>
      <c r="D1504" s="72"/>
      <c r="E1504" s="72"/>
      <c r="F1504" s="554" t="s">
        <v>803</v>
      </c>
      <c r="G1504" s="247"/>
      <c r="H1504" s="248">
        <f>SUM(H1500:H1503)</f>
        <v>0</v>
      </c>
      <c r="I1504" s="64"/>
      <c r="J1504" s="74"/>
      <c r="K1504" s="64"/>
      <c r="L1504" s="64"/>
      <c r="M1504" s="64"/>
      <c r="N1504" s="64"/>
      <c r="O1504" s="64"/>
      <c r="P1504" s="64"/>
      <c r="Q1504" s="64"/>
      <c r="R1504" s="64"/>
      <c r="S1504" s="64"/>
      <c r="T1504" s="64"/>
      <c r="U1504" s="64"/>
    </row>
    <row r="1505" spans="1:14" ht="12.75">
      <c r="B1505" s="182" t="s">
        <v>5</v>
      </c>
      <c r="C1505" s="246" t="s">
        <v>237</v>
      </c>
      <c r="D1505" s="72"/>
      <c r="E1505" s="72"/>
      <c r="F1505" s="208"/>
      <c r="G1505" s="247"/>
      <c r="H1505" s="248"/>
    </row>
    <row r="1506" spans="1:14" ht="12.75">
      <c r="B1506" s="72"/>
      <c r="C1506" s="246" t="s">
        <v>1298</v>
      </c>
      <c r="D1506" s="72"/>
      <c r="E1506" s="72" t="s">
        <v>18</v>
      </c>
      <c r="F1506" s="208">
        <v>1</v>
      </c>
      <c r="G1506" s="268">
        <f>'JUSTIFIKASI BAHAN'!E103</f>
        <v>0</v>
      </c>
      <c r="H1506" s="248">
        <f>F1506*G1506</f>
        <v>0</v>
      </c>
    </row>
    <row r="1507" spans="1:14" ht="12.75">
      <c r="B1507" s="72"/>
      <c r="C1507" s="246"/>
      <c r="D1507" s="72"/>
      <c r="E1507" s="72"/>
      <c r="F1507" s="212" t="s">
        <v>95</v>
      </c>
      <c r="G1507" s="247"/>
      <c r="H1507" s="248">
        <f>H1506</f>
        <v>0</v>
      </c>
    </row>
    <row r="1508" spans="1:14" ht="12.75">
      <c r="B1508" s="72" t="s">
        <v>113</v>
      </c>
      <c r="C1508" s="246" t="s">
        <v>238</v>
      </c>
      <c r="D1508" s="72"/>
      <c r="E1508" s="72"/>
      <c r="F1508" s="208"/>
      <c r="G1508" s="247"/>
      <c r="H1508" s="248"/>
    </row>
    <row r="1509" spans="1:14" ht="12.75">
      <c r="B1509" s="72"/>
      <c r="C1509" s="246"/>
      <c r="D1509" s="72"/>
      <c r="E1509" s="72"/>
      <c r="F1509" s="212" t="s">
        <v>98</v>
      </c>
      <c r="G1509" s="247"/>
      <c r="H1509" s="248"/>
    </row>
    <row r="1510" spans="1:14" ht="12.75">
      <c r="B1510" s="72"/>
      <c r="C1510" s="249"/>
      <c r="D1510" s="72"/>
      <c r="E1510" s="72"/>
      <c r="F1510" s="210"/>
      <c r="G1510" s="247"/>
      <c r="H1510" s="248"/>
    </row>
    <row r="1511" spans="1:14" ht="12.75">
      <c r="B1511" s="182" t="s">
        <v>119</v>
      </c>
      <c r="C1511" s="246" t="s">
        <v>239</v>
      </c>
      <c r="D1511" s="72"/>
      <c r="E1511" s="72"/>
      <c r="F1511" s="208"/>
      <c r="G1511" s="247"/>
      <c r="H1511" s="248">
        <f>H1504+H1507+H1509</f>
        <v>0</v>
      </c>
      <c r="J1511" s="74" t="e">
        <f>#REF!+#REF!</f>
        <v>#REF!</v>
      </c>
      <c r="K1511" s="66" t="e">
        <f>IF(J1511=H1511,"OK","NOT OK")</f>
        <v>#REF!</v>
      </c>
    </row>
    <row r="1512" spans="1:14" ht="12.75">
      <c r="B1512" s="182" t="s">
        <v>121</v>
      </c>
      <c r="C1512" s="246" t="s">
        <v>240</v>
      </c>
      <c r="D1512" s="72"/>
      <c r="E1512" s="72"/>
      <c r="F1512" s="1449" t="s">
        <v>1256</v>
      </c>
      <c r="G1512" s="247"/>
      <c r="H1512" s="248" t="e">
        <f>#REF!*H1511</f>
        <v>#REF!</v>
      </c>
      <c r="K1512" s="62"/>
    </row>
    <row r="1513" spans="1:14" ht="12.75">
      <c r="B1513" s="72" t="s">
        <v>122</v>
      </c>
      <c r="C1513" s="249" t="s">
        <v>242</v>
      </c>
      <c r="D1513" s="72"/>
      <c r="E1513" s="72"/>
      <c r="F1513" s="213"/>
      <c r="G1513" s="247"/>
      <c r="H1513" s="248" t="e">
        <f>H1511+H1512</f>
        <v>#REF!</v>
      </c>
      <c r="K1513" s="62"/>
    </row>
    <row r="1514" spans="1:14" ht="12.75">
      <c r="A1514" s="611"/>
      <c r="B1514" s="612"/>
      <c r="C1514" s="613"/>
      <c r="D1514" s="614"/>
      <c r="E1514" s="613"/>
      <c r="F1514" s="615"/>
      <c r="G1514" s="616"/>
      <c r="H1514" s="313"/>
      <c r="I1514" s="62"/>
      <c r="J1514" s="142"/>
    </row>
    <row r="1515" spans="1:14" ht="12.75">
      <c r="A1515" s="607"/>
      <c r="B1515" s="184" t="s">
        <v>843</v>
      </c>
      <c r="C1515" s="567"/>
      <c r="D1515" s="608"/>
      <c r="E1515" s="608"/>
      <c r="F1515" s="609"/>
      <c r="G1515" s="610"/>
      <c r="H1515" s="567"/>
    </row>
    <row r="1516" spans="1:14" s="65" customFormat="1" ht="27" customHeight="1">
      <c r="A1516" s="93"/>
      <c r="B1516" s="71" t="s">
        <v>45</v>
      </c>
      <c r="C1516" s="167" t="s">
        <v>80</v>
      </c>
      <c r="D1516" s="71" t="s">
        <v>81</v>
      </c>
      <c r="E1516" s="71" t="s">
        <v>46</v>
      </c>
      <c r="F1516" s="72" t="s">
        <v>47</v>
      </c>
      <c r="G1516" s="551" t="s">
        <v>188</v>
      </c>
      <c r="H1516" s="61" t="s">
        <v>82</v>
      </c>
      <c r="J1516" s="160"/>
      <c r="K1516" s="67"/>
    </row>
    <row r="1517" spans="1:14" ht="12.75">
      <c r="B1517" s="182" t="s">
        <v>4</v>
      </c>
      <c r="C1517" s="246" t="s">
        <v>235</v>
      </c>
      <c r="D1517" s="72"/>
      <c r="E1517" s="72"/>
      <c r="F1517" s="208"/>
      <c r="G1517" s="247"/>
      <c r="H1517" s="248"/>
    </row>
    <row r="1518" spans="1:14" ht="12.75">
      <c r="B1518" s="72"/>
      <c r="C1518" s="246" t="s">
        <v>50</v>
      </c>
      <c r="D1518" s="182"/>
      <c r="E1518" s="72" t="s">
        <v>48</v>
      </c>
      <c r="F1518" s="210">
        <v>0.06</v>
      </c>
      <c r="G1518" s="247">
        <f>'UPAH PU'!$G$7</f>
        <v>0</v>
      </c>
      <c r="H1518" s="248">
        <f>F1518*G1518</f>
        <v>0</v>
      </c>
    </row>
    <row r="1519" spans="1:14" ht="12.75">
      <c r="B1519" s="72"/>
      <c r="C1519" s="246" t="s">
        <v>236</v>
      </c>
      <c r="D1519" s="182"/>
      <c r="E1519" s="72" t="s">
        <v>48</v>
      </c>
      <c r="F1519" s="210">
        <v>0.6</v>
      </c>
      <c r="G1519" s="247">
        <f>'UPAH PU'!$G$9</f>
        <v>0</v>
      </c>
      <c r="H1519" s="248">
        <f>F1519*G1519</f>
        <v>0</v>
      </c>
    </row>
    <row r="1520" spans="1:14" ht="12.75">
      <c r="B1520" s="72"/>
      <c r="C1520" s="246" t="s">
        <v>177</v>
      </c>
      <c r="D1520" s="182"/>
      <c r="E1520" s="72" t="s">
        <v>48</v>
      </c>
      <c r="F1520" s="210">
        <v>0.06</v>
      </c>
      <c r="G1520" s="247">
        <f>'UPAH PU'!$G$18</f>
        <v>0</v>
      </c>
      <c r="H1520" s="248">
        <f>F1520*G1520</f>
        <v>0</v>
      </c>
      <c r="L1520" s="62"/>
      <c r="M1520" s="62"/>
      <c r="N1520" s="62"/>
    </row>
    <row r="1521" spans="1:21" ht="12.75">
      <c r="B1521" s="72"/>
      <c r="C1521" s="246" t="s">
        <v>41</v>
      </c>
      <c r="D1521" s="182"/>
      <c r="E1521" s="72" t="s">
        <v>48</v>
      </c>
      <c r="F1521" s="210">
        <v>0.02</v>
      </c>
      <c r="G1521" s="247">
        <f>'UPAH PU'!$G$20</f>
        <v>0</v>
      </c>
      <c r="H1521" s="248">
        <f>F1521*G1521</f>
        <v>0</v>
      </c>
    </row>
    <row r="1522" spans="1:21" s="62" customFormat="1" ht="12.75">
      <c r="A1522" s="73"/>
      <c r="B1522" s="72"/>
      <c r="C1522" s="249"/>
      <c r="D1522" s="72"/>
      <c r="E1522" s="72"/>
      <c r="F1522" s="554" t="s">
        <v>803</v>
      </c>
      <c r="G1522" s="247"/>
      <c r="H1522" s="248">
        <f>SUM(H1518:H1521)</f>
        <v>0</v>
      </c>
      <c r="I1522" s="64"/>
      <c r="J1522" s="74"/>
      <c r="K1522" s="64"/>
      <c r="L1522" s="64"/>
      <c r="M1522" s="64"/>
      <c r="N1522" s="64"/>
      <c r="O1522" s="64"/>
      <c r="P1522" s="64"/>
      <c r="Q1522" s="64"/>
      <c r="R1522" s="64"/>
      <c r="S1522" s="64"/>
      <c r="T1522" s="64"/>
      <c r="U1522" s="64"/>
    </row>
    <row r="1523" spans="1:21" ht="12.75">
      <c r="B1523" s="182" t="s">
        <v>5</v>
      </c>
      <c r="C1523" s="246" t="s">
        <v>237</v>
      </c>
      <c r="D1523" s="72"/>
      <c r="E1523" s="72"/>
      <c r="F1523" s="208"/>
      <c r="G1523" s="247"/>
      <c r="H1523" s="248"/>
    </row>
    <row r="1524" spans="1:21" ht="12.75">
      <c r="B1524" s="72"/>
      <c r="C1524" s="246" t="s">
        <v>813</v>
      </c>
      <c r="D1524" s="72"/>
      <c r="E1524" s="72" t="s">
        <v>18</v>
      </c>
      <c r="F1524" s="208">
        <v>1</v>
      </c>
      <c r="G1524" s="268">
        <f>'JUSTIFIKASI BAHAN'!E125</f>
        <v>0</v>
      </c>
      <c r="H1524" s="248">
        <f>F1524*G1524</f>
        <v>0</v>
      </c>
    </row>
    <row r="1525" spans="1:21" ht="12.75">
      <c r="B1525" s="72"/>
      <c r="C1525" s="246"/>
      <c r="D1525" s="72"/>
      <c r="E1525" s="72"/>
      <c r="F1525" s="212" t="s">
        <v>95</v>
      </c>
      <c r="G1525" s="247"/>
      <c r="H1525" s="248">
        <f>H1524</f>
        <v>0</v>
      </c>
    </row>
    <row r="1526" spans="1:21" ht="12.75">
      <c r="B1526" s="72" t="s">
        <v>113</v>
      </c>
      <c r="C1526" s="246" t="s">
        <v>238</v>
      </c>
      <c r="D1526" s="72"/>
      <c r="E1526" s="72"/>
      <c r="F1526" s="208"/>
      <c r="G1526" s="247"/>
      <c r="H1526" s="248"/>
    </row>
    <row r="1527" spans="1:21" ht="12.75">
      <c r="B1527" s="72"/>
      <c r="C1527" s="246"/>
      <c r="D1527" s="72"/>
      <c r="E1527" s="72"/>
      <c r="F1527" s="212" t="s">
        <v>98</v>
      </c>
      <c r="G1527" s="247"/>
      <c r="H1527" s="248"/>
    </row>
    <row r="1528" spans="1:21" ht="12.75">
      <c r="B1528" s="72"/>
      <c r="C1528" s="249"/>
      <c r="D1528" s="72"/>
      <c r="E1528" s="72"/>
      <c r="F1528" s="210"/>
      <c r="G1528" s="247"/>
      <c r="H1528" s="248"/>
    </row>
    <row r="1529" spans="1:21" ht="12.75">
      <c r="B1529" s="182" t="s">
        <v>119</v>
      </c>
      <c r="C1529" s="246" t="s">
        <v>239</v>
      </c>
      <c r="D1529" s="72"/>
      <c r="E1529" s="72"/>
      <c r="F1529" s="208"/>
      <c r="G1529" s="247"/>
      <c r="H1529" s="248">
        <f>H1522+H1525+H1527</f>
        <v>0</v>
      </c>
      <c r="J1529" s="74" t="e">
        <f>#REF!+#REF!</f>
        <v>#REF!</v>
      </c>
      <c r="K1529" s="66" t="e">
        <f>IF(J1529=H1529,"OK","NOT OK")</f>
        <v>#REF!</v>
      </c>
    </row>
    <row r="1530" spans="1:21" ht="12.75">
      <c r="B1530" s="182" t="s">
        <v>121</v>
      </c>
      <c r="C1530" s="246" t="s">
        <v>240</v>
      </c>
      <c r="D1530" s="72"/>
      <c r="E1530" s="72"/>
      <c r="F1530" s="1449" t="s">
        <v>1256</v>
      </c>
      <c r="G1530" s="247"/>
      <c r="H1530" s="248" t="e">
        <f>#REF!*H1529</f>
        <v>#REF!</v>
      </c>
      <c r="K1530" s="62"/>
    </row>
    <row r="1531" spans="1:21" ht="12.75">
      <c r="B1531" s="72" t="s">
        <v>122</v>
      </c>
      <c r="C1531" s="249" t="s">
        <v>242</v>
      </c>
      <c r="D1531" s="72"/>
      <c r="E1531" s="72"/>
      <c r="F1531" s="213"/>
      <c r="G1531" s="247"/>
      <c r="H1531" s="248" t="e">
        <f>H1529+H1530</f>
        <v>#REF!</v>
      </c>
      <c r="K1531" s="62"/>
    </row>
    <row r="1532" spans="1:21" ht="12.75">
      <c r="A1532" s="611"/>
      <c r="B1532" s="612"/>
      <c r="C1532" s="613"/>
      <c r="D1532" s="614"/>
      <c r="E1532" s="613"/>
      <c r="F1532" s="615"/>
      <c r="G1532" s="616"/>
      <c r="H1532" s="313"/>
      <c r="I1532" s="62"/>
      <c r="J1532" s="142"/>
    </row>
    <row r="1533" spans="1:21" ht="12.75">
      <c r="A1533" s="611"/>
      <c r="B1533" s="612"/>
      <c r="C1533" s="613"/>
      <c r="D1533" s="614"/>
      <c r="E1533" s="613"/>
      <c r="F1533" s="615"/>
      <c r="G1533" s="616"/>
      <c r="H1533" s="313"/>
      <c r="I1533" s="62"/>
      <c r="J1533" s="142"/>
    </row>
    <row r="1534" spans="1:21" ht="12.75">
      <c r="A1534" s="611"/>
      <c r="B1534" s="612"/>
      <c r="C1534" s="613"/>
      <c r="D1534" s="614"/>
      <c r="E1534" s="613"/>
      <c r="F1534" s="615"/>
      <c r="G1534" s="616"/>
      <c r="H1534" s="313"/>
      <c r="I1534" s="62"/>
      <c r="J1534" s="142"/>
    </row>
    <row r="1535" spans="1:21" ht="12.75">
      <c r="A1535" s="607"/>
      <c r="B1535" s="184" t="s">
        <v>1303</v>
      </c>
      <c r="C1535" s="567"/>
      <c r="D1535" s="608"/>
      <c r="E1535" s="608"/>
      <c r="F1535" s="609"/>
      <c r="G1535" s="610"/>
      <c r="H1535" s="567"/>
    </row>
    <row r="1536" spans="1:21" s="65" customFormat="1" ht="27" customHeight="1">
      <c r="A1536" s="93"/>
      <c r="B1536" s="71" t="s">
        <v>45</v>
      </c>
      <c r="C1536" s="167" t="s">
        <v>80</v>
      </c>
      <c r="D1536" s="71" t="s">
        <v>81</v>
      </c>
      <c r="E1536" s="71" t="s">
        <v>46</v>
      </c>
      <c r="F1536" s="72" t="s">
        <v>47</v>
      </c>
      <c r="G1536" s="551" t="s">
        <v>188</v>
      </c>
      <c r="H1536" s="61" t="s">
        <v>82</v>
      </c>
      <c r="J1536" s="160"/>
      <c r="K1536" s="67"/>
    </row>
    <row r="1537" spans="1:21" ht="12.75">
      <c r="B1537" s="182" t="s">
        <v>4</v>
      </c>
      <c r="C1537" s="246" t="s">
        <v>235</v>
      </c>
      <c r="D1537" s="72"/>
      <c r="E1537" s="72"/>
      <c r="F1537" s="208"/>
      <c r="G1537" s="247"/>
      <c r="H1537" s="248"/>
      <c r="O1537" s="550"/>
    </row>
    <row r="1538" spans="1:21" ht="12.75">
      <c r="B1538" s="72"/>
      <c r="C1538" s="246" t="s">
        <v>50</v>
      </c>
      <c r="D1538" s="182"/>
      <c r="E1538" s="72" t="s">
        <v>48</v>
      </c>
      <c r="F1538" s="239">
        <v>5.0000000000000001E-3</v>
      </c>
      <c r="G1538" s="247">
        <f>'UPAH PU'!$G$7</f>
        <v>0</v>
      </c>
      <c r="H1538" s="248">
        <f>F1538*G1538</f>
        <v>0</v>
      </c>
      <c r="O1538" s="550"/>
    </row>
    <row r="1539" spans="1:21" ht="12.75">
      <c r="B1539" s="72"/>
      <c r="C1539" s="246" t="s">
        <v>236</v>
      </c>
      <c r="D1539" s="182"/>
      <c r="E1539" s="72" t="s">
        <v>48</v>
      </c>
      <c r="F1539" s="239">
        <v>0.5</v>
      </c>
      <c r="G1539" s="247">
        <f>'UPAH PU'!$G$9</f>
        <v>0</v>
      </c>
      <c r="H1539" s="248">
        <f>F1539*G1539</f>
        <v>0</v>
      </c>
      <c r="K1539" s="62"/>
      <c r="O1539" s="550"/>
    </row>
    <row r="1540" spans="1:21" ht="12.75">
      <c r="B1540" s="72"/>
      <c r="C1540" s="246" t="s">
        <v>177</v>
      </c>
      <c r="D1540" s="182"/>
      <c r="E1540" s="72" t="s">
        <v>48</v>
      </c>
      <c r="F1540" s="239">
        <v>0.05</v>
      </c>
      <c r="G1540" s="247">
        <f>'UPAH PU'!$G$18</f>
        <v>0</v>
      </c>
      <c r="H1540" s="248">
        <f>F1540*G1540</f>
        <v>0</v>
      </c>
      <c r="O1540" s="550"/>
    </row>
    <row r="1541" spans="1:21" s="62" customFormat="1" ht="12.75">
      <c r="A1541" s="73"/>
      <c r="B1541" s="72"/>
      <c r="C1541" s="246" t="s">
        <v>41</v>
      </c>
      <c r="D1541" s="182"/>
      <c r="E1541" s="72" t="s">
        <v>48</v>
      </c>
      <c r="F1541" s="239">
        <v>1.7000000000000001E-2</v>
      </c>
      <c r="G1541" s="247">
        <f>'UPAH PU'!$G$20</f>
        <v>0</v>
      </c>
      <c r="H1541" s="248">
        <f>F1541*G1541</f>
        <v>0</v>
      </c>
      <c r="I1541" s="64"/>
      <c r="J1541" s="74"/>
      <c r="K1541" s="64"/>
      <c r="L1541" s="64"/>
      <c r="M1541" s="64"/>
      <c r="N1541" s="64"/>
      <c r="O1541" s="64"/>
      <c r="P1541" s="64"/>
      <c r="Q1541" s="64"/>
      <c r="R1541" s="64"/>
      <c r="S1541" s="64"/>
      <c r="T1541" s="64"/>
      <c r="U1541" s="64"/>
    </row>
    <row r="1542" spans="1:21" ht="12.75">
      <c r="B1542" s="72"/>
      <c r="C1542" s="249"/>
      <c r="D1542" s="72"/>
      <c r="E1542" s="72"/>
      <c r="F1542" s="554" t="s">
        <v>92</v>
      </c>
      <c r="G1542" s="247"/>
      <c r="H1542" s="248">
        <f>SUM(H1538:H1541)</f>
        <v>0</v>
      </c>
    </row>
    <row r="1543" spans="1:21" ht="12.75">
      <c r="B1543" s="182" t="s">
        <v>5</v>
      </c>
      <c r="C1543" s="246" t="s">
        <v>237</v>
      </c>
      <c r="D1543" s="72"/>
      <c r="E1543" s="72"/>
      <c r="F1543" s="208"/>
      <c r="G1543" s="247"/>
      <c r="H1543" s="248"/>
    </row>
    <row r="1544" spans="1:21" ht="12.75">
      <c r="B1544" s="906"/>
      <c r="C1544" s="907" t="s">
        <v>1302</v>
      </c>
      <c r="D1544" s="905"/>
      <c r="E1544" s="72" t="s">
        <v>6</v>
      </c>
      <c r="F1544" s="489">
        <v>1</v>
      </c>
      <c r="G1544" s="901">
        <f>'JUSTIFIKASI BAHAN'!E105</f>
        <v>0</v>
      </c>
      <c r="H1544" s="248">
        <f>F1544*G1544</f>
        <v>0</v>
      </c>
    </row>
    <row r="1545" spans="1:21" ht="12.75">
      <c r="B1545" s="72"/>
      <c r="C1545" s="487" t="s">
        <v>1301</v>
      </c>
      <c r="D1545" s="488"/>
      <c r="E1545" s="72" t="s">
        <v>6</v>
      </c>
      <c r="F1545" s="489">
        <v>1</v>
      </c>
      <c r="G1545" s="491">
        <f>'JUSTIFIKASI BAHAN'!E104</f>
        <v>0</v>
      </c>
      <c r="H1545" s="248">
        <f>F1545*G1545</f>
        <v>0</v>
      </c>
    </row>
    <row r="1546" spans="1:21" ht="12.75">
      <c r="B1546" s="72"/>
      <c r="C1546" s="246"/>
      <c r="D1546" s="72"/>
      <c r="E1546" s="72"/>
      <c r="F1546" s="212" t="s">
        <v>95</v>
      </c>
      <c r="G1546" s="247"/>
      <c r="H1546" s="248">
        <f>SUM(H1544:H1545)</f>
        <v>0</v>
      </c>
    </row>
    <row r="1547" spans="1:21" ht="12.75">
      <c r="B1547" s="72" t="s">
        <v>113</v>
      </c>
      <c r="C1547" s="246" t="s">
        <v>238</v>
      </c>
      <c r="D1547" s="72"/>
      <c r="E1547" s="72"/>
      <c r="F1547" s="208"/>
      <c r="G1547" s="247"/>
      <c r="H1547" s="248"/>
      <c r="L1547" s="62"/>
      <c r="M1547" s="62"/>
      <c r="N1547" s="62"/>
    </row>
    <row r="1548" spans="1:21" ht="12.75">
      <c r="B1548" s="182"/>
      <c r="C1548" s="246"/>
      <c r="D1548" s="72"/>
      <c r="E1548" s="72"/>
      <c r="F1548" s="212" t="s">
        <v>98</v>
      </c>
      <c r="G1548" s="247"/>
      <c r="H1548" s="248"/>
    </row>
    <row r="1549" spans="1:21" ht="12.75">
      <c r="B1549" s="182"/>
      <c r="C1549" s="249"/>
      <c r="D1549" s="72"/>
      <c r="E1549" s="72"/>
      <c r="F1549" s="210"/>
      <c r="G1549" s="247"/>
      <c r="H1549" s="248"/>
    </row>
    <row r="1550" spans="1:21" ht="12.75">
      <c r="B1550" s="182" t="s">
        <v>119</v>
      </c>
      <c r="C1550" s="246" t="s">
        <v>239</v>
      </c>
      <c r="D1550" s="72"/>
      <c r="E1550" s="72"/>
      <c r="F1550" s="208"/>
      <c r="G1550" s="247"/>
      <c r="H1550" s="248">
        <f>H1542+H1546+H1548</f>
        <v>0</v>
      </c>
      <c r="J1550" s="74" t="e">
        <f>#REF!+#REF!</f>
        <v>#REF!</v>
      </c>
      <c r="K1550" s="66" t="e">
        <f>IF(J1550=H1550,"OK","NOT OK")</f>
        <v>#REF!</v>
      </c>
      <c r="O1550" s="62"/>
      <c r="P1550" s="62"/>
      <c r="Q1550" s="62"/>
      <c r="R1550" s="62"/>
      <c r="S1550" s="62"/>
      <c r="T1550" s="62"/>
      <c r="U1550" s="62"/>
    </row>
    <row r="1551" spans="1:21" ht="12.75">
      <c r="B1551" s="182" t="s">
        <v>121</v>
      </c>
      <c r="C1551" s="246" t="s">
        <v>240</v>
      </c>
      <c r="D1551" s="72"/>
      <c r="E1551" s="72"/>
      <c r="F1551" s="1449" t="s">
        <v>1256</v>
      </c>
      <c r="G1551" s="247"/>
      <c r="H1551" s="248" t="e">
        <f>#REF!*H1550</f>
        <v>#REF!</v>
      </c>
    </row>
    <row r="1552" spans="1:21" ht="12.75">
      <c r="B1552" s="72" t="s">
        <v>122</v>
      </c>
      <c r="C1552" s="249" t="s">
        <v>242</v>
      </c>
      <c r="D1552" s="72"/>
      <c r="E1552" s="72"/>
      <c r="F1552" s="213"/>
      <c r="G1552" s="247"/>
      <c r="H1552" s="248" t="e">
        <f>H1550+H1551</f>
        <v>#REF!</v>
      </c>
      <c r="O1552" s="62"/>
      <c r="P1552" s="62"/>
      <c r="Q1552" s="62"/>
      <c r="R1552" s="62"/>
      <c r="S1552" s="62"/>
      <c r="T1552" s="62"/>
      <c r="U1552" s="62"/>
    </row>
    <row r="1553" spans="1:11" ht="12.75">
      <c r="A1553" s="611"/>
      <c r="B1553" s="612"/>
      <c r="C1553" s="613"/>
      <c r="D1553" s="614"/>
      <c r="E1553" s="613"/>
      <c r="F1553" s="615"/>
      <c r="G1553" s="616"/>
      <c r="H1553" s="313"/>
      <c r="I1553" s="62"/>
      <c r="J1553" s="142"/>
    </row>
    <row r="1554" spans="1:11" ht="12.75">
      <c r="A1554" s="607"/>
      <c r="B1554" s="601" t="s">
        <v>837</v>
      </c>
      <c r="C1554" s="591"/>
      <c r="D1554" s="617"/>
      <c r="E1554" s="591"/>
      <c r="F1554" s="601"/>
      <c r="G1554" s="618"/>
      <c r="H1554" s="311"/>
    </row>
    <row r="1555" spans="1:11" s="65" customFormat="1" ht="27" customHeight="1">
      <c r="A1555" s="93"/>
      <c r="B1555" s="71" t="s">
        <v>45</v>
      </c>
      <c r="C1555" s="167" t="s">
        <v>80</v>
      </c>
      <c r="D1555" s="71" t="s">
        <v>81</v>
      </c>
      <c r="E1555" s="71" t="s">
        <v>46</v>
      </c>
      <c r="F1555" s="72" t="s">
        <v>47</v>
      </c>
      <c r="G1555" s="551" t="s">
        <v>188</v>
      </c>
      <c r="H1555" s="61" t="s">
        <v>82</v>
      </c>
      <c r="J1555" s="160"/>
      <c r="K1555" s="67"/>
    </row>
    <row r="1556" spans="1:11" ht="12.75">
      <c r="A1556" s="619"/>
      <c r="B1556" s="582" t="s">
        <v>83</v>
      </c>
      <c r="C1556" s="560" t="s">
        <v>84</v>
      </c>
      <c r="D1556" s="582"/>
      <c r="E1556" s="620" t="s">
        <v>44</v>
      </c>
      <c r="F1556" s="621" t="s">
        <v>44</v>
      </c>
      <c r="G1556" s="622"/>
      <c r="H1556" s="568" t="s">
        <v>44</v>
      </c>
      <c r="J1556" s="623"/>
    </row>
    <row r="1557" spans="1:11" ht="12.75">
      <c r="A1557" s="619"/>
      <c r="B1557" s="620" t="s">
        <v>44</v>
      </c>
      <c r="C1557" s="560" t="s">
        <v>51</v>
      </c>
      <c r="D1557" s="582"/>
      <c r="E1557" s="620" t="s">
        <v>48</v>
      </c>
      <c r="F1557" s="594">
        <v>5.0000000000000001E-3</v>
      </c>
      <c r="G1557" s="247">
        <f>'UPAH PU'!$G$7</f>
        <v>0</v>
      </c>
      <c r="H1557" s="165">
        <f>F1557*G1557</f>
        <v>0</v>
      </c>
      <c r="J1557" s="159"/>
    </row>
    <row r="1558" spans="1:11" ht="12.75">
      <c r="A1558" s="619"/>
      <c r="B1558" s="620" t="s">
        <v>44</v>
      </c>
      <c r="C1558" s="246" t="s">
        <v>236</v>
      </c>
      <c r="D1558" s="582"/>
      <c r="E1558" s="620" t="s">
        <v>48</v>
      </c>
      <c r="F1558" s="594">
        <v>0.5</v>
      </c>
      <c r="G1558" s="247">
        <f>'UPAH PU'!$G$9</f>
        <v>0</v>
      </c>
      <c r="H1558" s="165">
        <f>F1558*G1558</f>
        <v>0</v>
      </c>
      <c r="J1558" s="159"/>
    </row>
    <row r="1559" spans="1:11" ht="12.75">
      <c r="A1559" s="619"/>
      <c r="B1559" s="620" t="s">
        <v>44</v>
      </c>
      <c r="C1559" s="560" t="s">
        <v>171</v>
      </c>
      <c r="D1559" s="582"/>
      <c r="E1559" s="620" t="s">
        <v>48</v>
      </c>
      <c r="F1559" s="594">
        <v>0.05</v>
      </c>
      <c r="G1559" s="247">
        <f>'UPAH PU'!$G$18</f>
        <v>0</v>
      </c>
      <c r="H1559" s="165">
        <f>F1559*G1559</f>
        <v>0</v>
      </c>
      <c r="J1559" s="159"/>
    </row>
    <row r="1560" spans="1:11" ht="12.75">
      <c r="A1560" s="619"/>
      <c r="B1560" s="620" t="s">
        <v>44</v>
      </c>
      <c r="C1560" s="560" t="s">
        <v>52</v>
      </c>
      <c r="D1560" s="582"/>
      <c r="E1560" s="620" t="s">
        <v>48</v>
      </c>
      <c r="F1560" s="594">
        <v>1.7000000000000001E-2</v>
      </c>
      <c r="G1560" s="247">
        <f>'UPAH PU'!$G$20</f>
        <v>0</v>
      </c>
      <c r="H1560" s="165">
        <f>F1560*G1560</f>
        <v>0</v>
      </c>
      <c r="J1560" s="159"/>
    </row>
    <row r="1561" spans="1:11" ht="12.75">
      <c r="A1561" s="619"/>
      <c r="B1561" s="620" t="s">
        <v>44</v>
      </c>
      <c r="C1561" s="568" t="s">
        <v>44</v>
      </c>
      <c r="D1561" s="620"/>
      <c r="E1561" s="620" t="s">
        <v>44</v>
      </c>
      <c r="F1561" s="554" t="s">
        <v>92</v>
      </c>
      <c r="G1561" s="583"/>
      <c r="H1561" s="569">
        <f>SUM(H1557:H1560)</f>
        <v>0</v>
      </c>
      <c r="I1561" s="550"/>
      <c r="J1561" s="624"/>
    </row>
    <row r="1562" spans="1:11" ht="12.75">
      <c r="A1562" s="619"/>
      <c r="B1562" s="582" t="s">
        <v>93</v>
      </c>
      <c r="C1562" s="560" t="s">
        <v>94</v>
      </c>
      <c r="D1562" s="582"/>
      <c r="E1562" s="620" t="s">
        <v>44</v>
      </c>
      <c r="F1562" s="621" t="s">
        <v>44</v>
      </c>
      <c r="G1562" s="622"/>
      <c r="H1562" s="570" t="s">
        <v>44</v>
      </c>
      <c r="J1562" s="623"/>
    </row>
    <row r="1563" spans="1:11" ht="12.75">
      <c r="A1563" s="619"/>
      <c r="B1563" s="904"/>
      <c r="C1563" s="907" t="s">
        <v>814</v>
      </c>
      <c r="D1563" s="904"/>
      <c r="E1563" s="902" t="s">
        <v>6</v>
      </c>
      <c r="F1563" s="896">
        <v>1</v>
      </c>
      <c r="G1563" s="898">
        <f>'JUSTIFIKASI BAHAN'!E104</f>
        <v>0</v>
      </c>
      <c r="H1563" s="165">
        <f>F1563*G1563</f>
        <v>0</v>
      </c>
      <c r="J1563" s="623"/>
    </row>
    <row r="1564" spans="1:11" ht="12.75">
      <c r="A1564" s="619"/>
      <c r="B1564" s="582"/>
      <c r="C1564" s="487" t="s">
        <v>818</v>
      </c>
      <c r="D1564" s="582"/>
      <c r="E1564" s="620" t="s">
        <v>6</v>
      </c>
      <c r="F1564" s="554">
        <v>1</v>
      </c>
      <c r="G1564" s="136">
        <f>'JUSTIFIKASI BAHAN'!E108</f>
        <v>0</v>
      </c>
      <c r="H1564" s="165">
        <f>F1564*G1564</f>
        <v>0</v>
      </c>
      <c r="J1564" s="159"/>
    </row>
    <row r="1565" spans="1:11" ht="12.75">
      <c r="A1565" s="619"/>
      <c r="B1565" s="620" t="s">
        <v>44</v>
      </c>
      <c r="C1565" s="568" t="s">
        <v>44</v>
      </c>
      <c r="D1565" s="620"/>
      <c r="E1565" s="620" t="s">
        <v>44</v>
      </c>
      <c r="F1565" s="212" t="s">
        <v>95</v>
      </c>
      <c r="G1565" s="583"/>
      <c r="H1565" s="569">
        <f>SUM(H1563:H1564)</f>
        <v>0</v>
      </c>
      <c r="J1565" s="624"/>
    </row>
    <row r="1566" spans="1:11" ht="12.75">
      <c r="A1566" s="619"/>
      <c r="B1566" s="582" t="s">
        <v>96</v>
      </c>
      <c r="C1566" s="560" t="s">
        <v>97</v>
      </c>
      <c r="D1566" s="582"/>
      <c r="E1566" s="620" t="s">
        <v>44</v>
      </c>
      <c r="F1566" s="208"/>
      <c r="G1566" s="622"/>
      <c r="H1566" s="570" t="s">
        <v>44</v>
      </c>
      <c r="I1566" s="550"/>
      <c r="J1566" s="623"/>
    </row>
    <row r="1567" spans="1:11" ht="12.75">
      <c r="A1567" s="619"/>
      <c r="B1567" s="620" t="s">
        <v>44</v>
      </c>
      <c r="C1567" s="568" t="s">
        <v>44</v>
      </c>
      <c r="D1567" s="620"/>
      <c r="E1567" s="620" t="s">
        <v>44</v>
      </c>
      <c r="F1567" s="212" t="s">
        <v>98</v>
      </c>
      <c r="G1567" s="583"/>
      <c r="H1567" s="569"/>
      <c r="J1567" s="624"/>
    </row>
    <row r="1568" spans="1:11" ht="12.75">
      <c r="A1568" s="619"/>
      <c r="B1568" s="620" t="s">
        <v>44</v>
      </c>
      <c r="C1568" s="568" t="s">
        <v>44</v>
      </c>
      <c r="D1568" s="620"/>
      <c r="E1568" s="620" t="s">
        <v>44</v>
      </c>
      <c r="F1568" s="621" t="s">
        <v>44</v>
      </c>
      <c r="G1568" s="622"/>
      <c r="H1568" s="570" t="s">
        <v>44</v>
      </c>
      <c r="J1568" s="623"/>
    </row>
    <row r="1569" spans="1:11" ht="12.75">
      <c r="A1569" s="619"/>
      <c r="B1569" s="582" t="s">
        <v>99</v>
      </c>
      <c r="C1569" s="585" t="s">
        <v>100</v>
      </c>
      <c r="D1569" s="582"/>
      <c r="E1569" s="582"/>
      <c r="F1569" s="554"/>
      <c r="G1569" s="583"/>
      <c r="H1569" s="571">
        <f>H1565+H1561+H1567</f>
        <v>0</v>
      </c>
      <c r="J1569" s="74" t="e">
        <f>#REF!+#REF!</f>
        <v>#REF!</v>
      </c>
      <c r="K1569" s="66" t="e">
        <f>IF(J1569=H1569,"OK","NOT OK")</f>
        <v>#REF!</v>
      </c>
    </row>
    <row r="1570" spans="1:11" ht="13.5" customHeight="1">
      <c r="A1570" s="619"/>
      <c r="B1570" s="582" t="s">
        <v>101</v>
      </c>
      <c r="C1570" s="585" t="s">
        <v>107</v>
      </c>
      <c r="D1570" s="582"/>
      <c r="E1570" s="582"/>
      <c r="F1570" s="1449" t="s">
        <v>1256</v>
      </c>
      <c r="G1570" s="247"/>
      <c r="H1570" s="248" t="e">
        <f>#REF!*H1569</f>
        <v>#REF!</v>
      </c>
      <c r="J1570" s="625"/>
    </row>
    <row r="1571" spans="1:11" ht="12.75">
      <c r="A1571" s="619"/>
      <c r="B1571" s="582" t="s">
        <v>103</v>
      </c>
      <c r="C1571" s="585" t="s">
        <v>104</v>
      </c>
      <c r="D1571" s="582"/>
      <c r="E1571" s="582"/>
      <c r="F1571" s="554"/>
      <c r="G1571" s="583"/>
      <c r="H1571" s="571" t="e">
        <f>SUM(H1569:H1570)</f>
        <v>#REF!</v>
      </c>
      <c r="J1571" s="625"/>
    </row>
    <row r="1572" spans="1:11" ht="12.75">
      <c r="A1572" s="619"/>
      <c r="B1572" s="572"/>
      <c r="C1572" s="572"/>
      <c r="D1572" s="626"/>
      <c r="E1572" s="572"/>
      <c r="F1572" s="572"/>
      <c r="G1572" s="627"/>
      <c r="H1572" s="572"/>
      <c r="J1572" s="555"/>
    </row>
    <row r="1573" spans="1:11" ht="12.75">
      <c r="A1573" s="607"/>
      <c r="B1573" s="601" t="s">
        <v>844</v>
      </c>
      <c r="C1573" s="591"/>
      <c r="D1573" s="617"/>
      <c r="E1573" s="591"/>
      <c r="F1573" s="601"/>
      <c r="G1573" s="618"/>
      <c r="H1573" s="311"/>
    </row>
    <row r="1574" spans="1:11" s="65" customFormat="1" ht="27" customHeight="1">
      <c r="A1574" s="93"/>
      <c r="B1574" s="71" t="s">
        <v>45</v>
      </c>
      <c r="C1574" s="167" t="s">
        <v>80</v>
      </c>
      <c r="D1574" s="71" t="s">
        <v>81</v>
      </c>
      <c r="E1574" s="71" t="s">
        <v>46</v>
      </c>
      <c r="F1574" s="72" t="s">
        <v>47</v>
      </c>
      <c r="G1574" s="551" t="s">
        <v>188</v>
      </c>
      <c r="H1574" s="61" t="s">
        <v>82</v>
      </c>
      <c r="J1574" s="160"/>
      <c r="K1574" s="67"/>
    </row>
    <row r="1575" spans="1:11" ht="12.75">
      <c r="A1575" s="619"/>
      <c r="B1575" s="582" t="s">
        <v>83</v>
      </c>
      <c r="C1575" s="560" t="s">
        <v>84</v>
      </c>
      <c r="D1575" s="582"/>
      <c r="E1575" s="620" t="s">
        <v>44</v>
      </c>
      <c r="F1575" s="621" t="s">
        <v>44</v>
      </c>
      <c r="G1575" s="622"/>
      <c r="H1575" s="568" t="s">
        <v>44</v>
      </c>
      <c r="J1575" s="623"/>
    </row>
    <row r="1576" spans="1:11" ht="12.75">
      <c r="A1576" s="619"/>
      <c r="B1576" s="620" t="s">
        <v>44</v>
      </c>
      <c r="C1576" s="560" t="s">
        <v>51</v>
      </c>
      <c r="D1576" s="582"/>
      <c r="E1576" s="620" t="s">
        <v>48</v>
      </c>
      <c r="F1576" s="594">
        <v>5.0000000000000001E-3</v>
      </c>
      <c r="G1576" s="247">
        <f>'UPAH PU'!$G$7</f>
        <v>0</v>
      </c>
      <c r="H1576" s="165">
        <f>F1576*G1576</f>
        <v>0</v>
      </c>
      <c r="J1576" s="159"/>
    </row>
    <row r="1577" spans="1:11" ht="12.75">
      <c r="A1577" s="619"/>
      <c r="B1577" s="620" t="s">
        <v>44</v>
      </c>
      <c r="C1577" s="246" t="s">
        <v>236</v>
      </c>
      <c r="D1577" s="582"/>
      <c r="E1577" s="620" t="s">
        <v>48</v>
      </c>
      <c r="F1577" s="594">
        <v>0.5</v>
      </c>
      <c r="G1577" s="247">
        <f>'UPAH PU'!$G$9</f>
        <v>0</v>
      </c>
      <c r="H1577" s="165">
        <f>F1577*G1577</f>
        <v>0</v>
      </c>
      <c r="J1577" s="159"/>
    </row>
    <row r="1578" spans="1:11" ht="12.75">
      <c r="A1578" s="619"/>
      <c r="B1578" s="620" t="s">
        <v>44</v>
      </c>
      <c r="C1578" s="560" t="s">
        <v>171</v>
      </c>
      <c r="D1578" s="582"/>
      <c r="E1578" s="620" t="s">
        <v>48</v>
      </c>
      <c r="F1578" s="594">
        <v>0.05</v>
      </c>
      <c r="G1578" s="247">
        <f>'UPAH PU'!$G$18</f>
        <v>0</v>
      </c>
      <c r="H1578" s="165">
        <f>F1578*G1578</f>
        <v>0</v>
      </c>
      <c r="J1578" s="159"/>
    </row>
    <row r="1579" spans="1:11" ht="12.75">
      <c r="A1579" s="619"/>
      <c r="B1579" s="620" t="s">
        <v>44</v>
      </c>
      <c r="C1579" s="560" t="s">
        <v>52</v>
      </c>
      <c r="D1579" s="582"/>
      <c r="E1579" s="620" t="s">
        <v>48</v>
      </c>
      <c r="F1579" s="594">
        <v>1.7000000000000001E-2</v>
      </c>
      <c r="G1579" s="247">
        <f>'UPAH PU'!$G$20</f>
        <v>0</v>
      </c>
      <c r="H1579" s="165">
        <f>F1579*G1579</f>
        <v>0</v>
      </c>
      <c r="J1579" s="159"/>
    </row>
    <row r="1580" spans="1:11" ht="12.75">
      <c r="A1580" s="619"/>
      <c r="B1580" s="620" t="s">
        <v>44</v>
      </c>
      <c r="C1580" s="568" t="s">
        <v>44</v>
      </c>
      <c r="D1580" s="620"/>
      <c r="E1580" s="620" t="s">
        <v>44</v>
      </c>
      <c r="F1580" s="554" t="s">
        <v>92</v>
      </c>
      <c r="G1580" s="583"/>
      <c r="H1580" s="569">
        <f>SUM(H1576:H1579)</f>
        <v>0</v>
      </c>
      <c r="I1580" s="550"/>
      <c r="J1580" s="624"/>
    </row>
    <row r="1581" spans="1:11" ht="12.75">
      <c r="A1581" s="619"/>
      <c r="B1581" s="582" t="s">
        <v>93</v>
      </c>
      <c r="C1581" s="560" t="s">
        <v>94</v>
      </c>
      <c r="D1581" s="582"/>
      <c r="E1581" s="620" t="s">
        <v>44</v>
      </c>
      <c r="F1581" s="621" t="s">
        <v>44</v>
      </c>
      <c r="G1581" s="622"/>
      <c r="H1581" s="570" t="s">
        <v>44</v>
      </c>
      <c r="J1581" s="623"/>
    </row>
    <row r="1582" spans="1:11" ht="12.75">
      <c r="A1582" s="619"/>
      <c r="B1582" s="904"/>
      <c r="C1582" s="907" t="s">
        <v>834</v>
      </c>
      <c r="D1582" s="904"/>
      <c r="E1582" s="902" t="s">
        <v>6</v>
      </c>
      <c r="F1582" s="896">
        <v>1</v>
      </c>
      <c r="G1582" s="898">
        <f>'JUSTIFIKASI BAHAN'!E126</f>
        <v>0</v>
      </c>
      <c r="H1582" s="165">
        <f>F1582*G1582</f>
        <v>0</v>
      </c>
      <c r="J1582" s="623"/>
    </row>
    <row r="1583" spans="1:11" ht="12.75">
      <c r="A1583" s="619"/>
      <c r="B1583" s="582"/>
      <c r="C1583" s="487" t="s">
        <v>815</v>
      </c>
      <c r="D1583" s="582"/>
      <c r="E1583" s="620" t="s">
        <v>6</v>
      </c>
      <c r="F1583" s="554">
        <v>1</v>
      </c>
      <c r="G1583" s="136">
        <f>'JUSTIFIKASI BAHAN'!E105</f>
        <v>0</v>
      </c>
      <c r="H1583" s="165">
        <f>F1583*G1583</f>
        <v>0</v>
      </c>
      <c r="J1583" s="159"/>
    </row>
    <row r="1584" spans="1:11" ht="12.75">
      <c r="A1584" s="619"/>
      <c r="B1584" s="620" t="s">
        <v>44</v>
      </c>
      <c r="C1584" s="568" t="s">
        <v>44</v>
      </c>
      <c r="D1584" s="620"/>
      <c r="E1584" s="620" t="s">
        <v>44</v>
      </c>
      <c r="F1584" s="212" t="s">
        <v>95</v>
      </c>
      <c r="G1584" s="583"/>
      <c r="H1584" s="569">
        <f>SUM(H1582:H1583)</f>
        <v>0</v>
      </c>
      <c r="J1584" s="624"/>
    </row>
    <row r="1585" spans="1:11" ht="12.75">
      <c r="A1585" s="619"/>
      <c r="B1585" s="582" t="s">
        <v>96</v>
      </c>
      <c r="C1585" s="560" t="s">
        <v>97</v>
      </c>
      <c r="D1585" s="582"/>
      <c r="E1585" s="620" t="s">
        <v>44</v>
      </c>
      <c r="F1585" s="208"/>
      <c r="G1585" s="622"/>
      <c r="H1585" s="570" t="s">
        <v>44</v>
      </c>
      <c r="I1585" s="550"/>
      <c r="J1585" s="623"/>
    </row>
    <row r="1586" spans="1:11" ht="12.75">
      <c r="A1586" s="619"/>
      <c r="B1586" s="620" t="s">
        <v>44</v>
      </c>
      <c r="C1586" s="568" t="s">
        <v>44</v>
      </c>
      <c r="D1586" s="620"/>
      <c r="E1586" s="620" t="s">
        <v>44</v>
      </c>
      <c r="F1586" s="212" t="s">
        <v>98</v>
      </c>
      <c r="G1586" s="583"/>
      <c r="H1586" s="569"/>
      <c r="J1586" s="624"/>
    </row>
    <row r="1587" spans="1:11" ht="12.75">
      <c r="A1587" s="619"/>
      <c r="B1587" s="620" t="s">
        <v>44</v>
      </c>
      <c r="C1587" s="568" t="s">
        <v>44</v>
      </c>
      <c r="D1587" s="620"/>
      <c r="E1587" s="620" t="s">
        <v>44</v>
      </c>
      <c r="F1587" s="621" t="s">
        <v>44</v>
      </c>
      <c r="G1587" s="622"/>
      <c r="H1587" s="570" t="s">
        <v>44</v>
      </c>
      <c r="J1587" s="623"/>
    </row>
    <row r="1588" spans="1:11" ht="12.75">
      <c r="A1588" s="619"/>
      <c r="B1588" s="582" t="s">
        <v>99</v>
      </c>
      <c r="C1588" s="585" t="s">
        <v>100</v>
      </c>
      <c r="D1588" s="582"/>
      <c r="E1588" s="582"/>
      <c r="F1588" s="554"/>
      <c r="G1588" s="583"/>
      <c r="H1588" s="571">
        <f>H1584+H1580+H1586</f>
        <v>0</v>
      </c>
      <c r="J1588" s="74" t="e">
        <f>#REF!+#REF!</f>
        <v>#REF!</v>
      </c>
      <c r="K1588" s="66" t="e">
        <f>IF(J1588=H1588,"OK","NOT OK")</f>
        <v>#REF!</v>
      </c>
    </row>
    <row r="1589" spans="1:11" ht="13.5" customHeight="1">
      <c r="A1589" s="619"/>
      <c r="B1589" s="582" t="s">
        <v>101</v>
      </c>
      <c r="C1589" s="585" t="s">
        <v>107</v>
      </c>
      <c r="D1589" s="582"/>
      <c r="E1589" s="582"/>
      <c r="F1589" s="1449" t="s">
        <v>1256</v>
      </c>
      <c r="G1589" s="247"/>
      <c r="H1589" s="248" t="e">
        <f>#REF!*H1588</f>
        <v>#REF!</v>
      </c>
      <c r="J1589" s="625"/>
    </row>
    <row r="1590" spans="1:11" ht="12.75">
      <c r="A1590" s="619"/>
      <c r="B1590" s="582" t="s">
        <v>103</v>
      </c>
      <c r="C1590" s="585" t="s">
        <v>104</v>
      </c>
      <c r="D1590" s="582"/>
      <c r="E1590" s="582"/>
      <c r="F1590" s="554"/>
      <c r="G1590" s="583"/>
      <c r="H1590" s="571" t="e">
        <f>SUM(H1588:H1589)</f>
        <v>#REF!</v>
      </c>
      <c r="J1590" s="625"/>
    </row>
    <row r="1591" spans="1:11" ht="12.75">
      <c r="A1591" s="619"/>
      <c r="B1591" s="572"/>
      <c r="C1591" s="572"/>
      <c r="D1591" s="626"/>
      <c r="E1591" s="572"/>
      <c r="F1591" s="572"/>
      <c r="G1591" s="627"/>
      <c r="H1591" s="572"/>
      <c r="J1591" s="555"/>
    </row>
    <row r="1592" spans="1:11" ht="12.75">
      <c r="A1592" s="619"/>
      <c r="B1592" s="601" t="s">
        <v>1305</v>
      </c>
      <c r="C1592" s="591"/>
      <c r="D1592" s="617"/>
      <c r="E1592" s="591"/>
      <c r="F1592" s="601"/>
      <c r="G1592" s="618"/>
      <c r="H1592" s="311"/>
      <c r="J1592" s="555"/>
    </row>
    <row r="1593" spans="1:11" ht="12.75">
      <c r="A1593" s="619"/>
      <c r="B1593" s="71" t="s">
        <v>45</v>
      </c>
      <c r="C1593" s="167" t="s">
        <v>80</v>
      </c>
      <c r="D1593" s="71" t="s">
        <v>81</v>
      </c>
      <c r="E1593" s="71" t="s">
        <v>46</v>
      </c>
      <c r="F1593" s="72" t="s">
        <v>47</v>
      </c>
      <c r="G1593" s="551" t="s">
        <v>188</v>
      </c>
      <c r="H1593" s="61" t="s">
        <v>82</v>
      </c>
      <c r="J1593" s="555"/>
    </row>
    <row r="1594" spans="1:11" ht="12.75">
      <c r="A1594" s="619"/>
      <c r="B1594" s="582" t="s">
        <v>83</v>
      </c>
      <c r="C1594" s="560" t="s">
        <v>84</v>
      </c>
      <c r="D1594" s="582"/>
      <c r="E1594" s="620" t="s">
        <v>44</v>
      </c>
      <c r="F1594" s="621" t="s">
        <v>44</v>
      </c>
      <c r="G1594" s="622"/>
      <c r="H1594" s="568" t="s">
        <v>44</v>
      </c>
      <c r="J1594" s="555"/>
    </row>
    <row r="1595" spans="1:11" ht="12.75">
      <c r="A1595" s="619"/>
      <c r="B1595" s="620" t="s">
        <v>44</v>
      </c>
      <c r="C1595" s="560" t="s">
        <v>51</v>
      </c>
      <c r="D1595" s="582"/>
      <c r="E1595" s="620" t="s">
        <v>48</v>
      </c>
      <c r="F1595" s="594">
        <v>5.0000000000000001E-3</v>
      </c>
      <c r="G1595" s="247">
        <f>'UPAH PU'!$G$7</f>
        <v>0</v>
      </c>
      <c r="H1595" s="165">
        <f>F1595*G1595</f>
        <v>0</v>
      </c>
      <c r="J1595" s="555"/>
    </row>
    <row r="1596" spans="1:11" ht="12.75">
      <c r="A1596" s="619"/>
      <c r="B1596" s="620" t="s">
        <v>44</v>
      </c>
      <c r="C1596" s="246" t="s">
        <v>236</v>
      </c>
      <c r="D1596" s="582"/>
      <c r="E1596" s="620" t="s">
        <v>48</v>
      </c>
      <c r="F1596" s="594">
        <v>0.5</v>
      </c>
      <c r="G1596" s="247">
        <f>'UPAH PU'!$G$9</f>
        <v>0</v>
      </c>
      <c r="H1596" s="165">
        <f>F1596*G1596</f>
        <v>0</v>
      </c>
      <c r="J1596" s="555"/>
    </row>
    <row r="1597" spans="1:11" ht="12.75">
      <c r="A1597" s="619"/>
      <c r="B1597" s="620" t="s">
        <v>44</v>
      </c>
      <c r="C1597" s="560" t="s">
        <v>171</v>
      </c>
      <c r="D1597" s="582"/>
      <c r="E1597" s="620" t="s">
        <v>48</v>
      </c>
      <c r="F1597" s="594">
        <v>0.05</v>
      </c>
      <c r="G1597" s="247">
        <f>'UPAH PU'!$G$18</f>
        <v>0</v>
      </c>
      <c r="H1597" s="165">
        <f>F1597*G1597</f>
        <v>0</v>
      </c>
      <c r="J1597" s="555"/>
    </row>
    <row r="1598" spans="1:11" ht="12.75">
      <c r="A1598" s="619"/>
      <c r="B1598" s="620" t="s">
        <v>44</v>
      </c>
      <c r="C1598" s="560" t="s">
        <v>52</v>
      </c>
      <c r="D1598" s="582"/>
      <c r="E1598" s="620" t="s">
        <v>48</v>
      </c>
      <c r="F1598" s="594">
        <v>1.7000000000000001E-2</v>
      </c>
      <c r="G1598" s="247">
        <f>'UPAH PU'!$G$20</f>
        <v>0</v>
      </c>
      <c r="H1598" s="165">
        <f>F1598*G1598</f>
        <v>0</v>
      </c>
      <c r="J1598" s="555"/>
    </row>
    <row r="1599" spans="1:11" ht="12.75">
      <c r="A1599" s="619"/>
      <c r="B1599" s="620" t="s">
        <v>44</v>
      </c>
      <c r="C1599" s="568" t="s">
        <v>44</v>
      </c>
      <c r="D1599" s="620"/>
      <c r="E1599" s="620" t="s">
        <v>44</v>
      </c>
      <c r="F1599" s="554" t="s">
        <v>92</v>
      </c>
      <c r="G1599" s="583"/>
      <c r="H1599" s="569">
        <f>SUM(H1595:H1598)</f>
        <v>0</v>
      </c>
      <c r="J1599" s="555"/>
    </row>
    <row r="1600" spans="1:11" ht="12.75">
      <c r="A1600" s="619"/>
      <c r="B1600" s="582" t="s">
        <v>93</v>
      </c>
      <c r="C1600" s="560" t="s">
        <v>94</v>
      </c>
      <c r="D1600" s="582"/>
      <c r="E1600" s="620" t="s">
        <v>44</v>
      </c>
      <c r="F1600" s="621" t="s">
        <v>44</v>
      </c>
      <c r="G1600" s="622"/>
      <c r="H1600" s="570" t="s">
        <v>44</v>
      </c>
      <c r="J1600" s="555"/>
    </row>
    <row r="1601" spans="1:14" ht="12.75">
      <c r="A1601" s="619"/>
      <c r="B1601" s="904"/>
      <c r="C1601" s="907" t="s">
        <v>1306</v>
      </c>
      <c r="D1601" s="904"/>
      <c r="E1601" s="902" t="s">
        <v>32</v>
      </c>
      <c r="F1601" s="896">
        <v>1</v>
      </c>
      <c r="G1601" s="898">
        <f>'JUSTIFIKASI BAHAN'!E129</f>
        <v>0</v>
      </c>
      <c r="H1601" s="165">
        <f>F1601*G1601</f>
        <v>0</v>
      </c>
      <c r="J1601" s="555"/>
    </row>
    <row r="1602" spans="1:14" ht="12.75">
      <c r="A1602" s="619"/>
      <c r="B1602" s="620" t="s">
        <v>44</v>
      </c>
      <c r="C1602" s="568" t="s">
        <v>44</v>
      </c>
      <c r="D1602" s="620"/>
      <c r="E1602" s="620" t="s">
        <v>44</v>
      </c>
      <c r="F1602" s="212" t="s">
        <v>95</v>
      </c>
      <c r="G1602" s="583"/>
      <c r="H1602" s="569">
        <f>SUM(H1601:H1601)</f>
        <v>0</v>
      </c>
      <c r="J1602" s="555"/>
    </row>
    <row r="1603" spans="1:14" ht="12.75">
      <c r="A1603" s="619"/>
      <c r="B1603" s="582" t="s">
        <v>96</v>
      </c>
      <c r="C1603" s="560" t="s">
        <v>97</v>
      </c>
      <c r="D1603" s="582"/>
      <c r="E1603" s="620" t="s">
        <v>44</v>
      </c>
      <c r="F1603" s="208"/>
      <c r="G1603" s="622"/>
      <c r="H1603" s="570" t="s">
        <v>44</v>
      </c>
      <c r="J1603" s="555"/>
    </row>
    <row r="1604" spans="1:14" ht="12.75">
      <c r="A1604" s="619"/>
      <c r="B1604" s="620" t="s">
        <v>44</v>
      </c>
      <c r="C1604" s="568" t="s">
        <v>44</v>
      </c>
      <c r="D1604" s="620"/>
      <c r="E1604" s="620" t="s">
        <v>44</v>
      </c>
      <c r="F1604" s="212" t="s">
        <v>98</v>
      </c>
      <c r="G1604" s="583"/>
      <c r="H1604" s="569"/>
      <c r="J1604" s="555"/>
    </row>
    <row r="1605" spans="1:14" ht="12.75">
      <c r="A1605" s="619"/>
      <c r="B1605" s="620" t="s">
        <v>44</v>
      </c>
      <c r="C1605" s="568" t="s">
        <v>44</v>
      </c>
      <c r="D1605" s="620"/>
      <c r="E1605" s="620" t="s">
        <v>44</v>
      </c>
      <c r="F1605" s="621" t="s">
        <v>44</v>
      </c>
      <c r="G1605" s="622"/>
      <c r="H1605" s="570" t="s">
        <v>44</v>
      </c>
      <c r="J1605" s="555"/>
    </row>
    <row r="1606" spans="1:14" ht="12.75">
      <c r="A1606" s="619"/>
      <c r="B1606" s="582" t="s">
        <v>99</v>
      </c>
      <c r="C1606" s="585" t="s">
        <v>100</v>
      </c>
      <c r="D1606" s="582"/>
      <c r="E1606" s="582"/>
      <c r="F1606" s="554"/>
      <c r="G1606" s="583"/>
      <c r="H1606" s="571">
        <f>H1602+H1599+H1604</f>
        <v>0</v>
      </c>
      <c r="J1606" s="555"/>
    </row>
    <row r="1607" spans="1:14" ht="12.75">
      <c r="A1607" s="619"/>
      <c r="B1607" s="582" t="s">
        <v>101</v>
      </c>
      <c r="C1607" s="585" t="s">
        <v>107</v>
      </c>
      <c r="D1607" s="582"/>
      <c r="E1607" s="582"/>
      <c r="F1607" s="1449" t="s">
        <v>1256</v>
      </c>
      <c r="G1607" s="247"/>
      <c r="H1607" s="248" t="e">
        <f>#REF!*H1606</f>
        <v>#REF!</v>
      </c>
      <c r="J1607" s="555"/>
    </row>
    <row r="1608" spans="1:14" ht="12.75">
      <c r="A1608" s="619"/>
      <c r="B1608" s="582" t="s">
        <v>103</v>
      </c>
      <c r="C1608" s="585" t="s">
        <v>104</v>
      </c>
      <c r="D1608" s="582"/>
      <c r="E1608" s="582"/>
      <c r="F1608" s="554"/>
      <c r="G1608" s="583"/>
      <c r="H1608" s="571" t="e">
        <f>SUM(H1606:H1607)</f>
        <v>#REF!</v>
      </c>
      <c r="J1608" s="555"/>
    </row>
    <row r="1609" spans="1:14" ht="12.75">
      <c r="A1609" s="619"/>
      <c r="B1609" s="572"/>
      <c r="C1609" s="572"/>
      <c r="D1609" s="626"/>
      <c r="E1609" s="572"/>
      <c r="F1609" s="572"/>
      <c r="G1609" s="627"/>
      <c r="H1609" s="572"/>
      <c r="J1609" s="555"/>
    </row>
    <row r="1610" spans="1:14" ht="12.75">
      <c r="A1610" s="607"/>
      <c r="B1610" s="184" t="s">
        <v>839</v>
      </c>
      <c r="C1610" s="567"/>
      <c r="D1610" s="608"/>
      <c r="E1610" s="608"/>
      <c r="F1610" s="609"/>
      <c r="G1610" s="610"/>
      <c r="H1610" s="567"/>
    </row>
    <row r="1611" spans="1:14" s="65" customFormat="1" ht="27" customHeight="1">
      <c r="A1611" s="93"/>
      <c r="B1611" s="71" t="s">
        <v>45</v>
      </c>
      <c r="C1611" s="167" t="s">
        <v>80</v>
      </c>
      <c r="D1611" s="71" t="s">
        <v>81</v>
      </c>
      <c r="E1611" s="71" t="s">
        <v>46</v>
      </c>
      <c r="F1611" s="72" t="s">
        <v>47</v>
      </c>
      <c r="G1611" s="551" t="s">
        <v>188</v>
      </c>
      <c r="H1611" s="61" t="s">
        <v>82</v>
      </c>
      <c r="J1611" s="160"/>
      <c r="K1611" s="67"/>
    </row>
    <row r="1612" spans="1:14" ht="12.75">
      <c r="B1612" s="189" t="s">
        <v>114</v>
      </c>
      <c r="C1612" s="246" t="s">
        <v>235</v>
      </c>
      <c r="D1612" s="182"/>
      <c r="E1612" s="72"/>
      <c r="F1612" s="210"/>
      <c r="G1612" s="247"/>
      <c r="H1612" s="248"/>
    </row>
    <row r="1613" spans="1:14" ht="12.75">
      <c r="B1613" s="189"/>
      <c r="C1613" s="246" t="s">
        <v>50</v>
      </c>
      <c r="D1613" s="182"/>
      <c r="E1613" s="72" t="s">
        <v>48</v>
      </c>
      <c r="F1613" s="239">
        <v>0.01</v>
      </c>
      <c r="G1613" s="247">
        <f>'UPAH PU'!$G$7</f>
        <v>0</v>
      </c>
      <c r="H1613" s="248">
        <f>F1613*G1613</f>
        <v>0</v>
      </c>
    </row>
    <row r="1614" spans="1:14" ht="12.75">
      <c r="B1614" s="189"/>
      <c r="C1614" s="246" t="s">
        <v>236</v>
      </c>
      <c r="D1614" s="182"/>
      <c r="E1614" s="72" t="s">
        <v>48</v>
      </c>
      <c r="F1614" s="239">
        <v>0.1</v>
      </c>
      <c r="G1614" s="247">
        <f>'UPAH PU'!$G$9</f>
        <v>0</v>
      </c>
      <c r="H1614" s="248">
        <f>F1614*G1614</f>
        <v>0</v>
      </c>
      <c r="L1614" s="62"/>
      <c r="M1614" s="62"/>
      <c r="N1614" s="62"/>
    </row>
    <row r="1615" spans="1:14" ht="12.75">
      <c r="B1615" s="189"/>
      <c r="C1615" s="246" t="s">
        <v>177</v>
      </c>
      <c r="D1615" s="182"/>
      <c r="E1615" s="72" t="s">
        <v>48</v>
      </c>
      <c r="F1615" s="239">
        <v>0.01</v>
      </c>
      <c r="G1615" s="247">
        <f>'UPAH PU'!$G$18</f>
        <v>0</v>
      </c>
      <c r="H1615" s="248">
        <f>F1615*G1615</f>
        <v>0</v>
      </c>
    </row>
    <row r="1616" spans="1:14" ht="12.75">
      <c r="B1616" s="189"/>
      <c r="C1616" s="246" t="s">
        <v>41</v>
      </c>
      <c r="D1616" s="182"/>
      <c r="E1616" s="72" t="s">
        <v>48</v>
      </c>
      <c r="F1616" s="239">
        <v>3.0000000000000001E-3</v>
      </c>
      <c r="G1616" s="247">
        <f>'UPAH PU'!$G$20</f>
        <v>0</v>
      </c>
      <c r="H1616" s="248">
        <f>F1616*G1616</f>
        <v>0</v>
      </c>
    </row>
    <row r="1617" spans="1:21" ht="12.75">
      <c r="B1617" s="189"/>
      <c r="C1617" s="246"/>
      <c r="D1617" s="182"/>
      <c r="E1617" s="72"/>
      <c r="F1617" s="554" t="s">
        <v>92</v>
      </c>
      <c r="G1617" s="247"/>
      <c r="H1617" s="248">
        <f>SUM(H1613:H1616)</f>
        <v>0</v>
      </c>
    </row>
    <row r="1618" spans="1:21" ht="12.75">
      <c r="B1618" s="189" t="s">
        <v>115</v>
      </c>
      <c r="C1618" s="246" t="s">
        <v>237</v>
      </c>
      <c r="D1618" s="182"/>
      <c r="E1618" s="72"/>
      <c r="F1618" s="210"/>
      <c r="G1618" s="247"/>
      <c r="H1618" s="248"/>
      <c r="O1618" s="62"/>
      <c r="P1618" s="62"/>
      <c r="Q1618" s="62"/>
      <c r="R1618" s="62"/>
      <c r="S1618" s="62"/>
      <c r="T1618" s="62"/>
      <c r="U1618" s="62"/>
    </row>
    <row r="1619" spans="1:21" ht="12.75">
      <c r="B1619" s="189"/>
      <c r="C1619" s="246" t="s">
        <v>838</v>
      </c>
      <c r="D1619" s="182"/>
      <c r="E1619" s="72" t="s">
        <v>6</v>
      </c>
      <c r="F1619" s="210">
        <v>1</v>
      </c>
      <c r="G1619" s="247">
        <f>'JUSTIFIKASI BAHAN'!E106</f>
        <v>0</v>
      </c>
      <c r="H1619" s="248">
        <f>F1619*G1619</f>
        <v>0</v>
      </c>
    </row>
    <row r="1620" spans="1:21" ht="12.75">
      <c r="B1620" s="189"/>
      <c r="C1620" s="246"/>
      <c r="D1620" s="182"/>
      <c r="E1620" s="72"/>
      <c r="F1620" s="212" t="s">
        <v>95</v>
      </c>
      <c r="G1620" s="247"/>
      <c r="H1620" s="248">
        <f>H1619</f>
        <v>0</v>
      </c>
    </row>
    <row r="1621" spans="1:21" ht="12.75">
      <c r="B1621" s="189" t="s">
        <v>116</v>
      </c>
      <c r="C1621" s="246" t="s">
        <v>238</v>
      </c>
      <c r="D1621" s="182"/>
      <c r="E1621" s="72"/>
      <c r="F1621" s="210"/>
      <c r="G1621" s="247"/>
      <c r="H1621" s="248"/>
      <c r="I1621" s="62"/>
    </row>
    <row r="1622" spans="1:21" ht="12.75">
      <c r="B1622" s="189"/>
      <c r="C1622" s="246"/>
      <c r="D1622" s="182"/>
      <c r="E1622" s="72"/>
      <c r="F1622" s="212" t="s">
        <v>98</v>
      </c>
      <c r="G1622" s="247"/>
      <c r="H1622" s="248"/>
    </row>
    <row r="1623" spans="1:21" ht="12.75">
      <c r="B1623" s="189"/>
      <c r="C1623" s="246"/>
      <c r="D1623" s="182"/>
      <c r="E1623" s="72"/>
      <c r="F1623" s="210"/>
      <c r="G1623" s="247"/>
      <c r="H1623" s="248"/>
    </row>
    <row r="1624" spans="1:21" ht="12.75">
      <c r="B1624" s="189" t="s">
        <v>117</v>
      </c>
      <c r="C1624" s="246" t="s">
        <v>239</v>
      </c>
      <c r="D1624" s="182"/>
      <c r="E1624" s="72"/>
      <c r="F1624" s="210"/>
      <c r="G1624" s="247"/>
      <c r="H1624" s="248">
        <f>H1617+H1620+H1622</f>
        <v>0</v>
      </c>
      <c r="J1624" s="74" t="e">
        <f>#REF!+#REF!</f>
        <v>#REF!</v>
      </c>
      <c r="K1624" s="66" t="e">
        <f>IF(J1624=H1624,"OK","NOT OK")</f>
        <v>#REF!</v>
      </c>
    </row>
    <row r="1625" spans="1:21" ht="12.75">
      <c r="B1625" s="189" t="s">
        <v>124</v>
      </c>
      <c r="C1625" s="246" t="s">
        <v>240</v>
      </c>
      <c r="D1625" s="182"/>
      <c r="E1625" s="72"/>
      <c r="F1625" s="1449" t="s">
        <v>1256</v>
      </c>
      <c r="G1625" s="247"/>
      <c r="H1625" s="248" t="e">
        <f>#REF!*H1624</f>
        <v>#REF!</v>
      </c>
      <c r="K1625" s="62"/>
    </row>
    <row r="1626" spans="1:21" ht="12.75">
      <c r="B1626" s="189" t="s">
        <v>241</v>
      </c>
      <c r="C1626" s="246" t="s">
        <v>242</v>
      </c>
      <c r="D1626" s="182"/>
      <c r="E1626" s="72"/>
      <c r="F1626" s="210"/>
      <c r="G1626" s="247"/>
      <c r="H1626" s="248" t="e">
        <f>H1624+H1625</f>
        <v>#REF!</v>
      </c>
    </row>
    <row r="1627" spans="1:21" ht="12.75">
      <c r="A1627" s="611"/>
      <c r="B1627" s="612"/>
      <c r="C1627" s="613"/>
      <c r="D1627" s="614"/>
      <c r="E1627" s="613"/>
      <c r="F1627" s="615"/>
      <c r="G1627" s="616"/>
      <c r="H1627" s="313"/>
      <c r="J1627" s="142"/>
    </row>
    <row r="1628" spans="1:21" ht="12.75">
      <c r="A1628" s="607"/>
      <c r="B1628" s="184" t="s">
        <v>840</v>
      </c>
      <c r="C1628" s="567"/>
      <c r="D1628" s="608"/>
      <c r="E1628" s="608"/>
      <c r="F1628" s="567"/>
      <c r="G1628" s="610"/>
      <c r="H1628" s="567"/>
      <c r="J1628" s="567"/>
    </row>
    <row r="1629" spans="1:21" s="65" customFormat="1" ht="27" customHeight="1">
      <c r="A1629" s="93"/>
      <c r="B1629" s="71" t="s">
        <v>45</v>
      </c>
      <c r="C1629" s="167" t="s">
        <v>80</v>
      </c>
      <c r="D1629" s="71" t="s">
        <v>81</v>
      </c>
      <c r="E1629" s="71" t="s">
        <v>46</v>
      </c>
      <c r="F1629" s="72" t="s">
        <v>47</v>
      </c>
      <c r="G1629" s="551" t="s">
        <v>188</v>
      </c>
      <c r="H1629" s="61" t="s">
        <v>82</v>
      </c>
      <c r="J1629" s="160"/>
      <c r="K1629" s="67"/>
    </row>
    <row r="1630" spans="1:21" s="62" customFormat="1" ht="12.75">
      <c r="A1630" s="73"/>
      <c r="B1630" s="188" t="s">
        <v>114</v>
      </c>
      <c r="C1630" s="246" t="s">
        <v>235</v>
      </c>
      <c r="D1630" s="72"/>
      <c r="E1630" s="72"/>
      <c r="F1630" s="208"/>
      <c r="G1630" s="247"/>
      <c r="H1630" s="248"/>
      <c r="I1630" s="64"/>
      <c r="J1630" s="74"/>
      <c r="K1630" s="64"/>
      <c r="L1630" s="64"/>
      <c r="M1630" s="64"/>
      <c r="N1630" s="64"/>
      <c r="O1630" s="64"/>
      <c r="P1630" s="64"/>
      <c r="Q1630" s="64"/>
      <c r="R1630" s="64"/>
      <c r="S1630" s="64"/>
      <c r="T1630" s="64"/>
      <c r="U1630" s="64"/>
    </row>
    <row r="1631" spans="1:21" ht="12.75">
      <c r="B1631" s="189"/>
      <c r="C1631" s="246" t="s">
        <v>50</v>
      </c>
      <c r="D1631" s="182"/>
      <c r="E1631" s="72" t="s">
        <v>48</v>
      </c>
      <c r="F1631" s="239">
        <v>0.01</v>
      </c>
      <c r="G1631" s="247">
        <f>'UPAH PU'!$G$7</f>
        <v>0</v>
      </c>
      <c r="H1631" s="248">
        <f>F1631*G1631</f>
        <v>0</v>
      </c>
    </row>
    <row r="1632" spans="1:21" ht="12.75">
      <c r="B1632" s="189"/>
      <c r="C1632" s="246" t="s">
        <v>236</v>
      </c>
      <c r="D1632" s="182"/>
      <c r="E1632" s="72" t="s">
        <v>48</v>
      </c>
      <c r="F1632" s="239">
        <v>0.1</v>
      </c>
      <c r="G1632" s="247">
        <f>'UPAH PU'!$G$9</f>
        <v>0</v>
      </c>
      <c r="H1632" s="248">
        <f>F1632*G1632</f>
        <v>0</v>
      </c>
    </row>
    <row r="1633" spans="1:21" ht="12.75">
      <c r="B1633" s="189"/>
      <c r="C1633" s="246" t="s">
        <v>177</v>
      </c>
      <c r="D1633" s="182"/>
      <c r="E1633" s="72" t="s">
        <v>48</v>
      </c>
      <c r="F1633" s="239">
        <v>0.01</v>
      </c>
      <c r="G1633" s="247">
        <f>'UPAH PU'!$G$18</f>
        <v>0</v>
      </c>
      <c r="H1633" s="248">
        <f>F1633*G1633</f>
        <v>0</v>
      </c>
      <c r="L1633" s="62"/>
      <c r="M1633" s="62"/>
      <c r="N1633" s="62"/>
    </row>
    <row r="1634" spans="1:21" ht="12.75">
      <c r="B1634" s="189"/>
      <c r="C1634" s="246" t="s">
        <v>41</v>
      </c>
      <c r="D1634" s="182"/>
      <c r="E1634" s="72" t="s">
        <v>48</v>
      </c>
      <c r="F1634" s="239">
        <v>3.0000000000000001E-3</v>
      </c>
      <c r="G1634" s="247">
        <f>'UPAH PU'!$G$20</f>
        <v>0</v>
      </c>
      <c r="H1634" s="248">
        <f>F1634*G1634</f>
        <v>0</v>
      </c>
    </row>
    <row r="1635" spans="1:21" ht="12.75">
      <c r="B1635" s="189"/>
      <c r="C1635" s="249"/>
      <c r="D1635" s="72"/>
      <c r="E1635" s="72"/>
      <c r="F1635" s="554" t="s">
        <v>92</v>
      </c>
      <c r="G1635" s="247"/>
      <c r="H1635" s="248">
        <f>SUM(H1631:H1634)</f>
        <v>0</v>
      </c>
    </row>
    <row r="1636" spans="1:21" ht="12.75">
      <c r="B1636" s="188" t="s">
        <v>115</v>
      </c>
      <c r="C1636" s="246" t="s">
        <v>237</v>
      </c>
      <c r="D1636" s="72"/>
      <c r="E1636" s="72"/>
      <c r="F1636" s="208"/>
      <c r="G1636" s="247"/>
      <c r="H1636" s="248"/>
    </row>
    <row r="1637" spans="1:21" ht="12.75">
      <c r="B1637" s="189"/>
      <c r="C1637" s="246" t="s">
        <v>819</v>
      </c>
      <c r="D1637" s="72"/>
      <c r="E1637" s="72" t="s">
        <v>6</v>
      </c>
      <c r="F1637" s="208">
        <v>1</v>
      </c>
      <c r="G1637" s="247">
        <f>'JUSTIFIKASI BAHAN'!E109</f>
        <v>0</v>
      </c>
      <c r="H1637" s="248">
        <f>F1637*G1637</f>
        <v>0</v>
      </c>
      <c r="O1637" s="62"/>
      <c r="P1637" s="62"/>
      <c r="Q1637" s="62"/>
      <c r="R1637" s="62"/>
      <c r="S1637" s="62"/>
      <c r="T1637" s="62"/>
      <c r="U1637" s="62"/>
    </row>
    <row r="1638" spans="1:21" ht="12.75">
      <c r="B1638" s="189"/>
      <c r="C1638" s="246"/>
      <c r="D1638" s="72"/>
      <c r="E1638" s="72"/>
      <c r="F1638" s="212" t="s">
        <v>95</v>
      </c>
      <c r="G1638" s="247"/>
      <c r="H1638" s="248">
        <f>SUM(H1637:H1637)</f>
        <v>0</v>
      </c>
    </row>
    <row r="1639" spans="1:21" ht="12.75">
      <c r="B1639" s="189" t="s">
        <v>116</v>
      </c>
      <c r="C1639" s="246" t="s">
        <v>238</v>
      </c>
      <c r="D1639" s="72"/>
      <c r="E1639" s="72"/>
      <c r="F1639" s="208"/>
      <c r="G1639" s="247"/>
      <c r="H1639" s="248"/>
    </row>
    <row r="1640" spans="1:21" ht="12.75">
      <c r="B1640" s="189"/>
      <c r="C1640" s="246"/>
      <c r="D1640" s="72"/>
      <c r="E1640" s="72"/>
      <c r="F1640" s="212" t="s">
        <v>98</v>
      </c>
      <c r="G1640" s="247"/>
      <c r="H1640" s="248"/>
    </row>
    <row r="1641" spans="1:21" ht="12.75">
      <c r="B1641" s="189"/>
      <c r="C1641" s="249"/>
      <c r="D1641" s="72"/>
      <c r="E1641" s="72"/>
      <c r="F1641" s="210"/>
      <c r="G1641" s="247"/>
      <c r="H1641" s="248"/>
    </row>
    <row r="1642" spans="1:21" ht="12.75">
      <c r="B1642" s="188" t="s">
        <v>117</v>
      </c>
      <c r="C1642" s="246" t="s">
        <v>239</v>
      </c>
      <c r="D1642" s="72"/>
      <c r="E1642" s="72"/>
      <c r="F1642" s="208"/>
      <c r="G1642" s="247"/>
      <c r="H1642" s="248">
        <f>H1635+H1638+H1640</f>
        <v>0</v>
      </c>
      <c r="I1642" s="73"/>
      <c r="J1642" s="74" t="e">
        <f>#REF!+#REF!</f>
        <v>#REF!</v>
      </c>
      <c r="K1642" s="66" t="e">
        <f>IF(J1642=H1642,"OK","NOT OK")</f>
        <v>#REF!</v>
      </c>
      <c r="O1642" s="62"/>
      <c r="P1642" s="62"/>
      <c r="Q1642" s="62"/>
      <c r="R1642" s="62"/>
      <c r="S1642" s="62"/>
      <c r="T1642" s="62"/>
      <c r="U1642" s="62"/>
    </row>
    <row r="1643" spans="1:21" ht="12.75">
      <c r="B1643" s="188" t="s">
        <v>124</v>
      </c>
      <c r="C1643" s="246" t="s">
        <v>240</v>
      </c>
      <c r="D1643" s="72"/>
      <c r="E1643" s="72"/>
      <c r="F1643" s="1449" t="s">
        <v>1256</v>
      </c>
      <c r="G1643" s="247"/>
      <c r="H1643" s="248" t="e">
        <f>#REF!*H1642</f>
        <v>#REF!</v>
      </c>
      <c r="I1643" s="628"/>
    </row>
    <row r="1644" spans="1:21" ht="12.75">
      <c r="B1644" s="189" t="s">
        <v>241</v>
      </c>
      <c r="C1644" s="249" t="s">
        <v>242</v>
      </c>
      <c r="D1644" s="72"/>
      <c r="E1644" s="72"/>
      <c r="F1644" s="213"/>
      <c r="G1644" s="247"/>
      <c r="H1644" s="248" t="e">
        <f>H1642+H1643</f>
        <v>#REF!</v>
      </c>
      <c r="I1644" s="628"/>
    </row>
    <row r="1645" spans="1:21" s="555" customFormat="1" ht="12.75">
      <c r="A1645" s="607"/>
      <c r="B1645" s="573"/>
      <c r="C1645" s="573"/>
      <c r="D1645" s="629"/>
      <c r="E1645" s="573"/>
      <c r="F1645" s="573"/>
      <c r="G1645" s="630"/>
      <c r="H1645" s="573"/>
      <c r="I1645" s="628"/>
      <c r="J1645" s="631"/>
      <c r="K1645" s="64"/>
      <c r="L1645" s="64"/>
      <c r="M1645" s="64"/>
      <c r="N1645" s="64"/>
    </row>
    <row r="1646" spans="1:21" s="555" customFormat="1" ht="12.75">
      <c r="A1646" s="607"/>
      <c r="B1646" s="184" t="s">
        <v>841</v>
      </c>
      <c r="C1646" s="567"/>
      <c r="D1646" s="608"/>
      <c r="E1646" s="608"/>
      <c r="F1646" s="567"/>
      <c r="G1646" s="610"/>
      <c r="H1646" s="567"/>
      <c r="I1646" s="628"/>
      <c r="J1646" s="567"/>
      <c r="K1646" s="64"/>
      <c r="L1646" s="64"/>
      <c r="M1646" s="64"/>
      <c r="N1646" s="64"/>
    </row>
    <row r="1647" spans="1:21" s="65" customFormat="1" ht="27" customHeight="1">
      <c r="A1647" s="93"/>
      <c r="B1647" s="71" t="s">
        <v>45</v>
      </c>
      <c r="C1647" s="167" t="s">
        <v>80</v>
      </c>
      <c r="D1647" s="71" t="s">
        <v>81</v>
      </c>
      <c r="E1647" s="71" t="s">
        <v>46</v>
      </c>
      <c r="F1647" s="72" t="s">
        <v>47</v>
      </c>
      <c r="G1647" s="551" t="s">
        <v>188</v>
      </c>
      <c r="H1647" s="61" t="s">
        <v>82</v>
      </c>
      <c r="J1647" s="160"/>
      <c r="K1647" s="67"/>
    </row>
    <row r="1648" spans="1:21" s="555" customFormat="1" ht="12.75">
      <c r="A1648" s="73"/>
      <c r="B1648" s="188" t="s">
        <v>114</v>
      </c>
      <c r="C1648" s="246" t="s">
        <v>235</v>
      </c>
      <c r="D1648" s="72"/>
      <c r="E1648" s="72"/>
      <c r="F1648" s="208"/>
      <c r="G1648" s="247"/>
      <c r="H1648" s="248"/>
      <c r="I1648" s="64"/>
      <c r="J1648" s="74"/>
      <c r="K1648" s="64"/>
      <c r="L1648" s="64"/>
      <c r="M1648" s="64"/>
      <c r="N1648" s="64"/>
    </row>
    <row r="1649" spans="1:21" s="555" customFormat="1" ht="12.75">
      <c r="A1649" s="73"/>
      <c r="B1649" s="189"/>
      <c r="C1649" s="246" t="s">
        <v>50</v>
      </c>
      <c r="D1649" s="182"/>
      <c r="E1649" s="72" t="s">
        <v>48</v>
      </c>
      <c r="F1649" s="239">
        <v>0.05</v>
      </c>
      <c r="G1649" s="247">
        <f>'UPAH PU'!$G$7</f>
        <v>0</v>
      </c>
      <c r="H1649" s="248">
        <f>F1649*G1649</f>
        <v>0</v>
      </c>
      <c r="I1649" s="64"/>
      <c r="J1649" s="74"/>
      <c r="K1649" s="64"/>
      <c r="L1649" s="64"/>
      <c r="M1649" s="64"/>
      <c r="N1649" s="64"/>
    </row>
    <row r="1650" spans="1:21" s="555" customFormat="1" ht="12.75">
      <c r="A1650" s="73"/>
      <c r="B1650" s="189"/>
      <c r="C1650" s="246" t="s">
        <v>236</v>
      </c>
      <c r="D1650" s="182"/>
      <c r="E1650" s="72" t="s">
        <v>48</v>
      </c>
      <c r="F1650" s="239">
        <v>0.5</v>
      </c>
      <c r="G1650" s="247">
        <f>'UPAH PU'!$G$9</f>
        <v>0</v>
      </c>
      <c r="H1650" s="248">
        <f>F1650*G1650</f>
        <v>0</v>
      </c>
      <c r="I1650" s="64"/>
      <c r="J1650" s="74"/>
      <c r="K1650" s="64"/>
      <c r="L1650" s="64"/>
      <c r="M1650" s="64"/>
      <c r="N1650" s="64"/>
    </row>
    <row r="1651" spans="1:21" s="62" customFormat="1" ht="12.75">
      <c r="A1651" s="73"/>
      <c r="B1651" s="189"/>
      <c r="C1651" s="246" t="s">
        <v>177</v>
      </c>
      <c r="D1651" s="182"/>
      <c r="E1651" s="72" t="s">
        <v>48</v>
      </c>
      <c r="F1651" s="239">
        <v>0.05</v>
      </c>
      <c r="G1651" s="247">
        <f>'UPAH PU'!$G$18</f>
        <v>0</v>
      </c>
      <c r="H1651" s="248">
        <f>F1651*G1651</f>
        <v>0</v>
      </c>
      <c r="I1651" s="64"/>
      <c r="J1651" s="74"/>
      <c r="K1651" s="64"/>
      <c r="L1651" s="64"/>
      <c r="M1651" s="64"/>
      <c r="N1651" s="64"/>
      <c r="O1651" s="555"/>
      <c r="P1651" s="555"/>
      <c r="Q1651" s="555"/>
      <c r="R1651" s="555"/>
      <c r="S1651" s="555"/>
      <c r="T1651" s="555"/>
      <c r="U1651" s="555"/>
    </row>
    <row r="1652" spans="1:21" s="555" customFormat="1" ht="12.75">
      <c r="A1652" s="73"/>
      <c r="B1652" s="189"/>
      <c r="C1652" s="246" t="s">
        <v>41</v>
      </c>
      <c r="D1652" s="182"/>
      <c r="E1652" s="72" t="s">
        <v>48</v>
      </c>
      <c r="F1652" s="239">
        <v>1.7000000000000001E-2</v>
      </c>
      <c r="G1652" s="247">
        <f>'UPAH PU'!$G$20</f>
        <v>0</v>
      </c>
      <c r="H1652" s="248">
        <f>F1652*G1652</f>
        <v>0</v>
      </c>
      <c r="I1652" s="64"/>
      <c r="J1652" s="74"/>
      <c r="K1652" s="62"/>
      <c r="L1652" s="64"/>
      <c r="M1652" s="64"/>
      <c r="N1652" s="64"/>
    </row>
    <row r="1653" spans="1:21" s="555" customFormat="1" ht="12.75">
      <c r="A1653" s="73"/>
      <c r="B1653" s="189"/>
      <c r="C1653" s="249"/>
      <c r="D1653" s="72"/>
      <c r="E1653" s="72"/>
      <c r="F1653" s="554" t="s">
        <v>92</v>
      </c>
      <c r="G1653" s="247"/>
      <c r="H1653" s="248">
        <f>SUM(H1649:H1652)</f>
        <v>0</v>
      </c>
      <c r="I1653" s="64"/>
      <c r="J1653" s="74"/>
      <c r="K1653" s="64"/>
      <c r="L1653" s="64"/>
      <c r="M1653" s="64"/>
      <c r="N1653" s="64"/>
    </row>
    <row r="1654" spans="1:21" s="555" customFormat="1" ht="12.75">
      <c r="A1654" s="73"/>
      <c r="B1654" s="188" t="s">
        <v>115</v>
      </c>
      <c r="C1654" s="246" t="s">
        <v>237</v>
      </c>
      <c r="D1654" s="72"/>
      <c r="E1654" s="72"/>
      <c r="F1654" s="208"/>
      <c r="G1654" s="247"/>
      <c r="H1654" s="248"/>
      <c r="I1654" s="64"/>
      <c r="J1654" s="74"/>
      <c r="K1654" s="64"/>
      <c r="L1654" s="73"/>
      <c r="M1654" s="73"/>
      <c r="N1654" s="73"/>
    </row>
    <row r="1655" spans="1:21" s="555" customFormat="1" ht="12.75">
      <c r="A1655" s="73"/>
      <c r="B1655" s="189"/>
      <c r="C1655" s="246" t="s">
        <v>817</v>
      </c>
      <c r="D1655" s="72"/>
      <c r="E1655" s="72" t="s">
        <v>6</v>
      </c>
      <c r="F1655" s="208">
        <v>1</v>
      </c>
      <c r="G1655" s="247">
        <f>'JUSTIFIKASI BAHAN'!E107</f>
        <v>0</v>
      </c>
      <c r="H1655" s="248">
        <f>F1655*G1655</f>
        <v>0</v>
      </c>
      <c r="I1655" s="64"/>
      <c r="J1655" s="74"/>
      <c r="K1655" s="64"/>
      <c r="L1655" s="73"/>
      <c r="M1655" s="73"/>
      <c r="N1655" s="628"/>
    </row>
    <row r="1656" spans="1:21" s="555" customFormat="1" ht="12.75">
      <c r="A1656" s="73"/>
      <c r="B1656" s="189"/>
      <c r="C1656" s="246"/>
      <c r="D1656" s="72"/>
      <c r="E1656" s="72"/>
      <c r="F1656" s="212" t="s">
        <v>95</v>
      </c>
      <c r="G1656" s="247"/>
      <c r="H1656" s="248">
        <f>SUM(H1655:H1655)</f>
        <v>0</v>
      </c>
      <c r="I1656" s="64"/>
      <c r="J1656" s="74"/>
      <c r="K1656" s="64"/>
      <c r="L1656" s="73"/>
      <c r="M1656" s="73"/>
      <c r="N1656" s="628"/>
    </row>
    <row r="1657" spans="1:21" s="555" customFormat="1" ht="12.75">
      <c r="A1657" s="73"/>
      <c r="B1657" s="189" t="s">
        <v>116</v>
      </c>
      <c r="C1657" s="246" t="s">
        <v>238</v>
      </c>
      <c r="D1657" s="72"/>
      <c r="E1657" s="72"/>
      <c r="F1657" s="208"/>
      <c r="G1657" s="247"/>
      <c r="H1657" s="248"/>
      <c r="I1657" s="64"/>
      <c r="J1657" s="74"/>
      <c r="K1657" s="64"/>
      <c r="L1657" s="73"/>
      <c r="M1657" s="73"/>
      <c r="N1657" s="628"/>
    </row>
    <row r="1658" spans="1:21" s="555" customFormat="1" ht="12.75">
      <c r="A1658" s="73"/>
      <c r="B1658" s="189"/>
      <c r="C1658" s="246"/>
      <c r="D1658" s="72"/>
      <c r="E1658" s="72"/>
      <c r="F1658" s="212" t="s">
        <v>98</v>
      </c>
      <c r="G1658" s="247"/>
      <c r="H1658" s="248"/>
      <c r="I1658" s="64"/>
      <c r="J1658" s="74"/>
      <c r="K1658" s="64"/>
      <c r="L1658" s="73"/>
      <c r="M1658" s="73"/>
      <c r="N1658" s="628"/>
      <c r="O1658" s="62"/>
      <c r="P1658" s="62"/>
      <c r="Q1658" s="62"/>
      <c r="R1658" s="62"/>
      <c r="S1658" s="62"/>
      <c r="T1658" s="62"/>
      <c r="U1658" s="62"/>
    </row>
    <row r="1659" spans="1:21" s="555" customFormat="1" ht="12.75">
      <c r="A1659" s="73"/>
      <c r="B1659" s="189"/>
      <c r="C1659" s="249"/>
      <c r="D1659" s="72"/>
      <c r="E1659" s="72"/>
      <c r="F1659" s="210"/>
      <c r="G1659" s="247"/>
      <c r="H1659" s="248"/>
      <c r="I1659" s="64"/>
      <c r="J1659" s="74"/>
      <c r="K1659" s="64"/>
      <c r="L1659" s="62"/>
      <c r="M1659" s="62"/>
      <c r="N1659" s="62"/>
    </row>
    <row r="1660" spans="1:21" ht="12.75">
      <c r="B1660" s="188" t="s">
        <v>117</v>
      </c>
      <c r="C1660" s="246" t="s">
        <v>239</v>
      </c>
      <c r="D1660" s="72"/>
      <c r="E1660" s="72"/>
      <c r="F1660" s="208"/>
      <c r="G1660" s="247"/>
      <c r="H1660" s="248">
        <f>H1653+H1656+H1658</f>
        <v>0</v>
      </c>
      <c r="J1660" s="74" t="e">
        <f>#REF!+#REF!</f>
        <v>#REF!</v>
      </c>
      <c r="K1660" s="66" t="e">
        <f>IF(J1660=H1660,"OK","NOT OK")</f>
        <v>#REF!</v>
      </c>
      <c r="O1660" s="62"/>
      <c r="P1660" s="62"/>
      <c r="Q1660" s="62"/>
      <c r="R1660" s="62"/>
      <c r="S1660" s="62"/>
      <c r="T1660" s="62"/>
      <c r="U1660" s="62"/>
    </row>
    <row r="1661" spans="1:21" ht="12.75">
      <c r="B1661" s="188" t="s">
        <v>124</v>
      </c>
      <c r="C1661" s="246" t="s">
        <v>240</v>
      </c>
      <c r="D1661" s="72"/>
      <c r="E1661" s="72"/>
      <c r="F1661" s="1449" t="s">
        <v>1256</v>
      </c>
      <c r="G1661" s="247"/>
      <c r="H1661" s="248" t="e">
        <f>#REF!*H1660</f>
        <v>#REF!</v>
      </c>
    </row>
    <row r="1662" spans="1:21" ht="12.75">
      <c r="B1662" s="189" t="s">
        <v>241</v>
      </c>
      <c r="C1662" s="249" t="s">
        <v>242</v>
      </c>
      <c r="D1662" s="72"/>
      <c r="E1662" s="72"/>
      <c r="F1662" s="213"/>
      <c r="G1662" s="247"/>
      <c r="H1662" s="248" t="e">
        <f>H1660+H1661</f>
        <v>#REF!</v>
      </c>
      <c r="I1662" s="73"/>
    </row>
    <row r="1663" spans="1:21" s="555" customFormat="1" ht="12.75">
      <c r="A1663" s="607"/>
      <c r="B1663" s="573"/>
      <c r="C1663" s="573"/>
      <c r="D1663" s="629"/>
      <c r="E1663" s="573"/>
      <c r="F1663" s="573"/>
      <c r="G1663" s="630"/>
      <c r="H1663" s="573"/>
      <c r="I1663" s="628"/>
      <c r="J1663" s="631"/>
      <c r="K1663" s="64"/>
      <c r="L1663" s="64"/>
      <c r="M1663" s="64"/>
      <c r="N1663" s="64"/>
    </row>
    <row r="1664" spans="1:21" s="555" customFormat="1" ht="12.75">
      <c r="A1664" s="607"/>
      <c r="B1664" s="184" t="s">
        <v>846</v>
      </c>
      <c r="C1664" s="567"/>
      <c r="D1664" s="608"/>
      <c r="E1664" s="608"/>
      <c r="F1664" s="567"/>
      <c r="G1664" s="610"/>
      <c r="H1664" s="567"/>
      <c r="I1664" s="628"/>
      <c r="J1664" s="567"/>
      <c r="K1664" s="64"/>
      <c r="L1664" s="64"/>
      <c r="M1664" s="64"/>
      <c r="N1664" s="64"/>
    </row>
    <row r="1665" spans="1:21" s="65" customFormat="1" ht="27" customHeight="1">
      <c r="A1665" s="93"/>
      <c r="B1665" s="71" t="s">
        <v>45</v>
      </c>
      <c r="C1665" s="167" t="s">
        <v>80</v>
      </c>
      <c r="D1665" s="71" t="s">
        <v>81</v>
      </c>
      <c r="E1665" s="71" t="s">
        <v>46</v>
      </c>
      <c r="F1665" s="72" t="s">
        <v>47</v>
      </c>
      <c r="G1665" s="551" t="s">
        <v>188</v>
      </c>
      <c r="H1665" s="61" t="s">
        <v>82</v>
      </c>
      <c r="J1665" s="160"/>
      <c r="K1665" s="67"/>
    </row>
    <row r="1666" spans="1:21" s="555" customFormat="1" ht="12.75">
      <c r="A1666" s="73"/>
      <c r="B1666" s="188" t="s">
        <v>114</v>
      </c>
      <c r="C1666" s="246" t="s">
        <v>235</v>
      </c>
      <c r="D1666" s="72"/>
      <c r="E1666" s="72"/>
      <c r="F1666" s="208"/>
      <c r="G1666" s="247"/>
      <c r="H1666" s="248"/>
      <c r="I1666" s="64"/>
      <c r="J1666" s="74"/>
      <c r="K1666" s="64"/>
      <c r="L1666" s="64"/>
      <c r="M1666" s="64"/>
      <c r="N1666" s="64"/>
    </row>
    <row r="1667" spans="1:21" s="555" customFormat="1" ht="12.75">
      <c r="A1667" s="73"/>
      <c r="B1667" s="189"/>
      <c r="C1667" s="246" t="s">
        <v>50</v>
      </c>
      <c r="D1667" s="182"/>
      <c r="E1667" s="72" t="s">
        <v>48</v>
      </c>
      <c r="F1667" s="239">
        <v>0.2</v>
      </c>
      <c r="G1667" s="247">
        <f>'UPAH PU'!$G$7</f>
        <v>0</v>
      </c>
      <c r="H1667" s="248">
        <f>F1667*G1667</f>
        <v>0</v>
      </c>
      <c r="I1667" s="64"/>
      <c r="J1667" s="74"/>
      <c r="K1667" s="64"/>
      <c r="L1667" s="64"/>
      <c r="M1667" s="64"/>
      <c r="N1667" s="64"/>
    </row>
    <row r="1668" spans="1:21" s="555" customFormat="1" ht="12.75">
      <c r="A1668" s="73"/>
      <c r="B1668" s="189"/>
      <c r="C1668" s="246" t="s">
        <v>236</v>
      </c>
      <c r="D1668" s="182"/>
      <c r="E1668" s="72" t="s">
        <v>48</v>
      </c>
      <c r="F1668" s="239">
        <v>0.4</v>
      </c>
      <c r="G1668" s="247">
        <f>'UPAH PU'!$G$9</f>
        <v>0</v>
      </c>
      <c r="H1668" s="248">
        <f>F1668*G1668</f>
        <v>0</v>
      </c>
      <c r="I1668" s="64"/>
      <c r="J1668" s="74"/>
      <c r="K1668" s="64"/>
      <c r="L1668" s="64"/>
      <c r="M1668" s="64"/>
      <c r="N1668" s="64"/>
    </row>
    <row r="1669" spans="1:21" s="62" customFormat="1" ht="12.75">
      <c r="A1669" s="73"/>
      <c r="B1669" s="189"/>
      <c r="C1669" s="246" t="s">
        <v>177</v>
      </c>
      <c r="D1669" s="182"/>
      <c r="E1669" s="72" t="s">
        <v>48</v>
      </c>
      <c r="F1669" s="239">
        <v>0.04</v>
      </c>
      <c r="G1669" s="247">
        <f>'UPAH PU'!$G$18</f>
        <v>0</v>
      </c>
      <c r="H1669" s="248">
        <f>F1669*G1669</f>
        <v>0</v>
      </c>
      <c r="I1669" s="64"/>
      <c r="J1669" s="74"/>
      <c r="K1669" s="64"/>
      <c r="L1669" s="64"/>
      <c r="M1669" s="64"/>
      <c r="N1669" s="64"/>
      <c r="O1669" s="555"/>
      <c r="P1669" s="555"/>
      <c r="Q1669" s="555"/>
      <c r="R1669" s="555"/>
      <c r="S1669" s="555"/>
      <c r="T1669" s="555"/>
      <c r="U1669" s="555"/>
    </row>
    <row r="1670" spans="1:21" s="555" customFormat="1" ht="12.75">
      <c r="A1670" s="73"/>
      <c r="B1670" s="189"/>
      <c r="C1670" s="246" t="s">
        <v>41</v>
      </c>
      <c r="D1670" s="182"/>
      <c r="E1670" s="72" t="s">
        <v>48</v>
      </c>
      <c r="F1670" s="239">
        <v>1.3299999999999999E-2</v>
      </c>
      <c r="G1670" s="247">
        <f>'UPAH PU'!$G$20</f>
        <v>0</v>
      </c>
      <c r="H1670" s="248">
        <f>F1670*G1670</f>
        <v>0</v>
      </c>
      <c r="I1670" s="64"/>
      <c r="J1670" s="74"/>
      <c r="K1670" s="62"/>
      <c r="L1670" s="64"/>
      <c r="M1670" s="64"/>
      <c r="N1670" s="64"/>
    </row>
    <row r="1671" spans="1:21" s="555" customFormat="1" ht="12.75">
      <c r="A1671" s="73"/>
      <c r="B1671" s="189"/>
      <c r="C1671" s="249"/>
      <c r="D1671" s="72"/>
      <c r="E1671" s="72"/>
      <c r="F1671" s="554" t="s">
        <v>92</v>
      </c>
      <c r="G1671" s="247"/>
      <c r="H1671" s="248">
        <f>SUM(H1667:H1670)</f>
        <v>0</v>
      </c>
      <c r="I1671" s="64"/>
      <c r="J1671" s="74"/>
      <c r="K1671" s="64"/>
      <c r="L1671" s="64"/>
      <c r="M1671" s="64"/>
      <c r="N1671" s="64"/>
    </row>
    <row r="1672" spans="1:21" s="555" customFormat="1" ht="12.75">
      <c r="A1672" s="73"/>
      <c r="B1672" s="188" t="s">
        <v>115</v>
      </c>
      <c r="C1672" s="246" t="s">
        <v>237</v>
      </c>
      <c r="D1672" s="72"/>
      <c r="E1672" s="72"/>
      <c r="F1672" s="208"/>
      <c r="G1672" s="247"/>
      <c r="H1672" s="248"/>
      <c r="I1672" s="64"/>
      <c r="J1672" s="74"/>
      <c r="K1672" s="64"/>
      <c r="L1672" s="73"/>
      <c r="M1672" s="73"/>
      <c r="N1672" s="73"/>
    </row>
    <row r="1673" spans="1:21" s="555" customFormat="1" ht="12.75">
      <c r="A1673" s="73"/>
      <c r="B1673" s="189"/>
      <c r="C1673" s="246" t="s">
        <v>845</v>
      </c>
      <c r="D1673" s="72"/>
      <c r="E1673" s="72" t="s">
        <v>6</v>
      </c>
      <c r="F1673" s="208">
        <v>1</v>
      </c>
      <c r="G1673" s="247">
        <f>'JUSTIFIKASI BAHAN'!E110</f>
        <v>0</v>
      </c>
      <c r="H1673" s="248">
        <f>F1673*G1673</f>
        <v>0</v>
      </c>
      <c r="I1673" s="64"/>
      <c r="J1673" s="74"/>
      <c r="K1673" s="64"/>
      <c r="L1673" s="73"/>
      <c r="M1673" s="73"/>
      <c r="N1673" s="628"/>
    </row>
    <row r="1674" spans="1:21" s="555" customFormat="1" ht="12.75">
      <c r="A1674" s="73"/>
      <c r="B1674" s="189"/>
      <c r="C1674" s="246"/>
      <c r="D1674" s="72"/>
      <c r="E1674" s="72"/>
      <c r="F1674" s="212" t="s">
        <v>95</v>
      </c>
      <c r="G1674" s="247"/>
      <c r="H1674" s="248">
        <f>SUM(H1673:H1673)</f>
        <v>0</v>
      </c>
      <c r="I1674" s="64"/>
      <c r="J1674" s="74"/>
      <c r="K1674" s="64"/>
      <c r="L1674" s="73"/>
      <c r="M1674" s="73"/>
      <c r="N1674" s="628"/>
    </row>
    <row r="1675" spans="1:21" s="555" customFormat="1" ht="12.75">
      <c r="A1675" s="73"/>
      <c r="B1675" s="189" t="s">
        <v>116</v>
      </c>
      <c r="C1675" s="246" t="s">
        <v>238</v>
      </c>
      <c r="D1675" s="72"/>
      <c r="E1675" s="72"/>
      <c r="F1675" s="208"/>
      <c r="G1675" s="247"/>
      <c r="H1675" s="248"/>
      <c r="I1675" s="64"/>
      <c r="J1675" s="74"/>
      <c r="K1675" s="64"/>
      <c r="L1675" s="73"/>
      <c r="M1675" s="73"/>
      <c r="N1675" s="628"/>
    </row>
    <row r="1676" spans="1:21" s="555" customFormat="1" ht="12.75">
      <c r="A1676" s="73"/>
      <c r="B1676" s="189"/>
      <c r="C1676" s="246"/>
      <c r="D1676" s="72"/>
      <c r="E1676" s="72"/>
      <c r="F1676" s="212" t="s">
        <v>98</v>
      </c>
      <c r="G1676" s="247"/>
      <c r="H1676" s="248"/>
      <c r="I1676" s="64"/>
      <c r="J1676" s="74"/>
      <c r="K1676" s="64"/>
      <c r="L1676" s="73"/>
      <c r="M1676" s="73"/>
      <c r="N1676" s="628"/>
      <c r="O1676" s="62"/>
      <c r="P1676" s="62"/>
      <c r="Q1676" s="62"/>
      <c r="R1676" s="62"/>
      <c r="S1676" s="62"/>
      <c r="T1676" s="62"/>
      <c r="U1676" s="62"/>
    </row>
    <row r="1677" spans="1:21" s="555" customFormat="1" ht="12.75">
      <c r="A1677" s="73"/>
      <c r="B1677" s="189"/>
      <c r="C1677" s="249"/>
      <c r="D1677" s="72"/>
      <c r="E1677" s="72"/>
      <c r="F1677" s="210"/>
      <c r="G1677" s="247"/>
      <c r="H1677" s="248"/>
      <c r="I1677" s="64"/>
      <c r="J1677" s="74"/>
      <c r="K1677" s="64"/>
      <c r="L1677" s="62"/>
      <c r="M1677" s="62"/>
      <c r="N1677" s="62"/>
    </row>
    <row r="1678" spans="1:21" ht="12.75">
      <c r="B1678" s="188" t="s">
        <v>117</v>
      </c>
      <c r="C1678" s="246" t="s">
        <v>239</v>
      </c>
      <c r="D1678" s="72"/>
      <c r="E1678" s="72"/>
      <c r="F1678" s="208"/>
      <c r="G1678" s="247"/>
      <c r="H1678" s="248">
        <f>H1671+H1674+H1676</f>
        <v>0</v>
      </c>
      <c r="J1678" s="74" t="e">
        <f>#REF!+#REF!</f>
        <v>#REF!</v>
      </c>
      <c r="K1678" s="66" t="e">
        <f>IF(J1678=H1678,"OK","NOT OK")</f>
        <v>#REF!</v>
      </c>
      <c r="O1678" s="62"/>
      <c r="P1678" s="62"/>
      <c r="Q1678" s="62"/>
      <c r="R1678" s="62"/>
      <c r="S1678" s="62"/>
      <c r="T1678" s="62"/>
      <c r="U1678" s="62"/>
    </row>
    <row r="1679" spans="1:21" ht="12.75">
      <c r="B1679" s="188" t="s">
        <v>124</v>
      </c>
      <c r="C1679" s="246" t="s">
        <v>240</v>
      </c>
      <c r="D1679" s="72"/>
      <c r="E1679" s="72"/>
      <c r="F1679" s="1449" t="s">
        <v>1256</v>
      </c>
      <c r="G1679" s="247"/>
      <c r="H1679" s="248" t="e">
        <f>#REF!*H1678</f>
        <v>#REF!</v>
      </c>
    </row>
    <row r="1680" spans="1:21" ht="12.75">
      <c r="B1680" s="189" t="s">
        <v>241</v>
      </c>
      <c r="C1680" s="249" t="s">
        <v>242</v>
      </c>
      <c r="D1680" s="72"/>
      <c r="E1680" s="72"/>
      <c r="F1680" s="213"/>
      <c r="G1680" s="247"/>
      <c r="H1680" s="248" t="e">
        <f>H1678+H1679</f>
        <v>#REF!</v>
      </c>
      <c r="I1680" s="73"/>
    </row>
    <row r="1681" spans="1:21" s="555" customFormat="1" ht="12.75">
      <c r="A1681" s="607"/>
      <c r="B1681" s="573"/>
      <c r="C1681" s="573"/>
      <c r="D1681" s="629"/>
      <c r="E1681" s="573"/>
      <c r="F1681" s="573"/>
      <c r="G1681" s="630"/>
      <c r="H1681" s="573"/>
      <c r="I1681" s="628"/>
      <c r="J1681" s="631"/>
      <c r="K1681" s="64"/>
      <c r="L1681" s="64"/>
      <c r="M1681" s="64"/>
      <c r="N1681" s="64"/>
    </row>
    <row r="1682" spans="1:21" s="555" customFormat="1" ht="12.75">
      <c r="A1682" s="607"/>
      <c r="B1682" s="184" t="s">
        <v>847</v>
      </c>
      <c r="C1682" s="567"/>
      <c r="D1682" s="608"/>
      <c r="E1682" s="608"/>
      <c r="F1682" s="567"/>
      <c r="G1682" s="610"/>
      <c r="H1682" s="567"/>
      <c r="I1682" s="628"/>
      <c r="J1682" s="74"/>
      <c r="K1682" s="64"/>
      <c r="L1682" s="64"/>
      <c r="M1682" s="64"/>
      <c r="N1682" s="64"/>
    </row>
    <row r="1683" spans="1:21" s="65" customFormat="1" ht="27" customHeight="1">
      <c r="A1683" s="93"/>
      <c r="B1683" s="71" t="s">
        <v>45</v>
      </c>
      <c r="C1683" s="167" t="s">
        <v>80</v>
      </c>
      <c r="D1683" s="71" t="s">
        <v>81</v>
      </c>
      <c r="E1683" s="71" t="s">
        <v>46</v>
      </c>
      <c r="F1683" s="72" t="s">
        <v>47</v>
      </c>
      <c r="G1683" s="551" t="s">
        <v>188</v>
      </c>
      <c r="H1683" s="61" t="s">
        <v>82</v>
      </c>
      <c r="J1683" s="160"/>
      <c r="K1683" s="67"/>
    </row>
    <row r="1684" spans="1:21" s="555" customFormat="1" ht="12.75">
      <c r="A1684" s="73"/>
      <c r="B1684" s="188" t="s">
        <v>114</v>
      </c>
      <c r="C1684" s="246" t="s">
        <v>235</v>
      </c>
      <c r="D1684" s="72"/>
      <c r="E1684" s="72"/>
      <c r="F1684" s="208"/>
      <c r="G1684" s="247"/>
      <c r="H1684" s="248"/>
      <c r="I1684" s="64"/>
      <c r="J1684" s="74"/>
      <c r="K1684" s="64"/>
      <c r="L1684" s="64"/>
      <c r="M1684" s="64"/>
      <c r="N1684" s="64"/>
    </row>
    <row r="1685" spans="1:21" s="555" customFormat="1" ht="12.75">
      <c r="A1685" s="73"/>
      <c r="B1685" s="189"/>
      <c r="C1685" s="246" t="s">
        <v>50</v>
      </c>
      <c r="D1685" s="182"/>
      <c r="E1685" s="72" t="s">
        <v>48</v>
      </c>
      <c r="F1685" s="239">
        <v>5.0000000000000001E-3</v>
      </c>
      <c r="G1685" s="247">
        <f>'UPAH PU'!$G$7</f>
        <v>0</v>
      </c>
      <c r="H1685" s="248">
        <f>F1685*G1685</f>
        <v>0</v>
      </c>
      <c r="I1685" s="64"/>
      <c r="J1685" s="74"/>
      <c r="K1685" s="64"/>
      <c r="L1685" s="64"/>
      <c r="M1685" s="64"/>
      <c r="N1685" s="64"/>
    </row>
    <row r="1686" spans="1:21" s="555" customFormat="1" ht="12.75">
      <c r="A1686" s="73"/>
      <c r="B1686" s="189"/>
      <c r="C1686" s="246" t="s">
        <v>236</v>
      </c>
      <c r="D1686" s="182"/>
      <c r="E1686" s="72" t="s">
        <v>48</v>
      </c>
      <c r="F1686" s="239">
        <v>0.5</v>
      </c>
      <c r="G1686" s="247">
        <f>'UPAH PU'!$G$9</f>
        <v>0</v>
      </c>
      <c r="H1686" s="248">
        <f>F1686*G1686</f>
        <v>0</v>
      </c>
      <c r="I1686" s="64"/>
      <c r="J1686" s="74"/>
      <c r="K1686" s="64"/>
      <c r="L1686" s="64"/>
      <c r="M1686" s="64"/>
      <c r="N1686" s="64"/>
    </row>
    <row r="1687" spans="1:21" s="62" customFormat="1" ht="12.75">
      <c r="A1687" s="73"/>
      <c r="B1687" s="189"/>
      <c r="C1687" s="246" t="s">
        <v>177</v>
      </c>
      <c r="D1687" s="182"/>
      <c r="E1687" s="72" t="s">
        <v>48</v>
      </c>
      <c r="F1687" s="239">
        <v>0.05</v>
      </c>
      <c r="G1687" s="247">
        <f>'UPAH PU'!$G$18</f>
        <v>0</v>
      </c>
      <c r="H1687" s="248">
        <f>F1687*G1687</f>
        <v>0</v>
      </c>
      <c r="I1687" s="64"/>
      <c r="J1687" s="74"/>
      <c r="K1687" s="64"/>
      <c r="L1687" s="64"/>
      <c r="M1687" s="64"/>
      <c r="N1687" s="64"/>
      <c r="O1687" s="555"/>
      <c r="P1687" s="555"/>
      <c r="Q1687" s="555"/>
      <c r="R1687" s="555"/>
      <c r="S1687" s="555"/>
      <c r="T1687" s="555"/>
      <c r="U1687" s="555"/>
    </row>
    <row r="1688" spans="1:21" s="555" customFormat="1" ht="12.75">
      <c r="A1688" s="73"/>
      <c r="B1688" s="189"/>
      <c r="C1688" s="246" t="s">
        <v>41</v>
      </c>
      <c r="D1688" s="182"/>
      <c r="E1688" s="72" t="s">
        <v>48</v>
      </c>
      <c r="F1688" s="239">
        <v>1.7000000000000001E-2</v>
      </c>
      <c r="G1688" s="247">
        <f>'UPAH PU'!$G$20</f>
        <v>0</v>
      </c>
      <c r="H1688" s="248">
        <f>F1688*G1688</f>
        <v>0</v>
      </c>
      <c r="I1688" s="64"/>
      <c r="J1688" s="74"/>
      <c r="K1688" s="62"/>
      <c r="L1688" s="64"/>
      <c r="M1688" s="64"/>
      <c r="N1688" s="64"/>
    </row>
    <row r="1689" spans="1:21" s="555" customFormat="1" ht="12.75">
      <c r="A1689" s="73"/>
      <c r="B1689" s="189"/>
      <c r="C1689" s="249"/>
      <c r="D1689" s="72"/>
      <c r="E1689" s="72"/>
      <c r="F1689" s="554" t="s">
        <v>92</v>
      </c>
      <c r="G1689" s="247"/>
      <c r="H1689" s="248">
        <f>SUM(H1685:H1688)</f>
        <v>0</v>
      </c>
      <c r="I1689" s="64"/>
      <c r="J1689" s="74"/>
      <c r="K1689" s="64"/>
      <c r="L1689" s="64"/>
      <c r="M1689" s="64"/>
      <c r="N1689" s="64"/>
    </row>
    <row r="1690" spans="1:21" s="555" customFormat="1" ht="12.75">
      <c r="A1690" s="73"/>
      <c r="B1690" s="188" t="s">
        <v>115</v>
      </c>
      <c r="C1690" s="246" t="s">
        <v>237</v>
      </c>
      <c r="D1690" s="72"/>
      <c r="E1690" s="72"/>
      <c r="F1690" s="208"/>
      <c r="G1690" s="247"/>
      <c r="H1690" s="248"/>
      <c r="I1690" s="64"/>
      <c r="J1690" s="74"/>
      <c r="K1690" s="64"/>
      <c r="L1690" s="73"/>
      <c r="M1690" s="73"/>
      <c r="N1690" s="73"/>
    </row>
    <row r="1691" spans="1:21" s="555" customFormat="1" ht="12.75">
      <c r="A1691" s="73"/>
      <c r="B1691" s="189"/>
      <c r="C1691" s="246" t="s">
        <v>821</v>
      </c>
      <c r="D1691" s="72"/>
      <c r="E1691" s="72" t="s">
        <v>32</v>
      </c>
      <c r="F1691" s="208">
        <v>1</v>
      </c>
      <c r="G1691" s="247">
        <f>'JUSTIFIKASI BAHAN'!E111</f>
        <v>0</v>
      </c>
      <c r="H1691" s="248">
        <f>F1691*G1691</f>
        <v>0</v>
      </c>
      <c r="I1691" s="64"/>
      <c r="J1691" s="74"/>
      <c r="K1691" s="64"/>
      <c r="L1691" s="73"/>
      <c r="M1691" s="73"/>
      <c r="N1691" s="628"/>
    </row>
    <row r="1692" spans="1:21" s="555" customFormat="1" ht="12.75">
      <c r="A1692" s="73"/>
      <c r="B1692" s="189"/>
      <c r="C1692" s="246"/>
      <c r="D1692" s="72"/>
      <c r="E1692" s="72"/>
      <c r="F1692" s="212" t="s">
        <v>95</v>
      </c>
      <c r="G1692" s="247"/>
      <c r="H1692" s="248">
        <f>SUM(H1691:H1691)</f>
        <v>0</v>
      </c>
      <c r="I1692" s="64"/>
      <c r="J1692" s="74"/>
      <c r="K1692" s="64"/>
      <c r="L1692" s="73"/>
      <c r="M1692" s="73"/>
      <c r="N1692" s="628"/>
    </row>
    <row r="1693" spans="1:21" s="555" customFormat="1" ht="12.75">
      <c r="A1693" s="73"/>
      <c r="B1693" s="189" t="s">
        <v>116</v>
      </c>
      <c r="C1693" s="246" t="s">
        <v>238</v>
      </c>
      <c r="D1693" s="72"/>
      <c r="E1693" s="72"/>
      <c r="F1693" s="208"/>
      <c r="G1693" s="247"/>
      <c r="H1693" s="248"/>
      <c r="I1693" s="64"/>
      <c r="J1693" s="74"/>
      <c r="K1693" s="64"/>
      <c r="L1693" s="73"/>
      <c r="M1693" s="73"/>
      <c r="N1693" s="628"/>
    </row>
    <row r="1694" spans="1:21" s="555" customFormat="1" ht="12.75">
      <c r="A1694" s="73"/>
      <c r="B1694" s="189"/>
      <c r="C1694" s="246"/>
      <c r="D1694" s="72"/>
      <c r="E1694" s="72"/>
      <c r="F1694" s="212" t="s">
        <v>98</v>
      </c>
      <c r="G1694" s="247"/>
      <c r="H1694" s="248"/>
      <c r="I1694" s="64"/>
      <c r="J1694" s="74"/>
      <c r="K1694" s="64"/>
      <c r="L1694" s="73"/>
      <c r="M1694" s="73"/>
      <c r="N1694" s="628"/>
      <c r="O1694" s="62"/>
      <c r="P1694" s="62"/>
      <c r="Q1694" s="62"/>
      <c r="R1694" s="62"/>
      <c r="S1694" s="62"/>
      <c r="T1694" s="62"/>
      <c r="U1694" s="62"/>
    </row>
    <row r="1695" spans="1:21" s="555" customFormat="1" ht="12.75">
      <c r="A1695" s="73"/>
      <c r="B1695" s="189"/>
      <c r="C1695" s="249"/>
      <c r="D1695" s="72"/>
      <c r="E1695" s="72"/>
      <c r="F1695" s="210"/>
      <c r="G1695" s="247"/>
      <c r="H1695" s="248"/>
      <c r="I1695" s="64"/>
      <c r="J1695" s="74"/>
      <c r="K1695" s="64"/>
      <c r="L1695" s="62"/>
      <c r="M1695" s="62"/>
      <c r="N1695" s="62"/>
    </row>
    <row r="1696" spans="1:21" ht="12.75">
      <c r="B1696" s="188" t="s">
        <v>117</v>
      </c>
      <c r="C1696" s="246" t="s">
        <v>239</v>
      </c>
      <c r="D1696" s="72"/>
      <c r="E1696" s="72"/>
      <c r="F1696" s="208"/>
      <c r="G1696" s="247"/>
      <c r="H1696" s="248">
        <f>H1689+H1692+H1694</f>
        <v>0</v>
      </c>
      <c r="J1696" s="74" t="e">
        <f>#REF!+#REF!</f>
        <v>#REF!</v>
      </c>
      <c r="K1696" s="66" t="e">
        <f>IF(J1696=H1696,"OK","NOT OK")</f>
        <v>#REF!</v>
      </c>
      <c r="O1696" s="62"/>
      <c r="P1696" s="62"/>
      <c r="Q1696" s="62"/>
      <c r="R1696" s="62"/>
      <c r="S1696" s="62"/>
      <c r="T1696" s="62"/>
      <c r="U1696" s="62"/>
    </row>
    <row r="1697" spans="1:21" ht="12.75">
      <c r="B1697" s="188" t="s">
        <v>124</v>
      </c>
      <c r="C1697" s="246" t="s">
        <v>240</v>
      </c>
      <c r="D1697" s="72"/>
      <c r="E1697" s="72"/>
      <c r="F1697" s="1449" t="s">
        <v>1256</v>
      </c>
      <c r="G1697" s="247"/>
      <c r="H1697" s="248" t="e">
        <f>#REF!*H1696</f>
        <v>#REF!</v>
      </c>
    </row>
    <row r="1698" spans="1:21" ht="12.75">
      <c r="B1698" s="189" t="s">
        <v>241</v>
      </c>
      <c r="C1698" s="249" t="s">
        <v>242</v>
      </c>
      <c r="D1698" s="72"/>
      <c r="E1698" s="72"/>
      <c r="F1698" s="213"/>
      <c r="G1698" s="247"/>
      <c r="H1698" s="248" t="e">
        <f>H1696+H1697</f>
        <v>#REF!</v>
      </c>
      <c r="I1698" s="73"/>
    </row>
    <row r="1699" spans="1:21" s="555" customFormat="1" ht="12.75">
      <c r="A1699" s="607"/>
      <c r="B1699" s="573"/>
      <c r="C1699" s="573"/>
      <c r="D1699" s="629"/>
      <c r="E1699" s="573"/>
      <c r="F1699" s="573"/>
      <c r="G1699" s="630"/>
      <c r="H1699" s="573"/>
      <c r="I1699" s="628"/>
      <c r="J1699" s="631"/>
      <c r="K1699" s="64"/>
      <c r="L1699" s="64"/>
      <c r="M1699" s="64"/>
      <c r="N1699" s="64"/>
    </row>
    <row r="1700" spans="1:21" s="555" customFormat="1" ht="12.75">
      <c r="A1700" s="607"/>
      <c r="B1700" s="184" t="s">
        <v>1308</v>
      </c>
      <c r="C1700" s="574"/>
      <c r="D1700" s="632"/>
      <c r="E1700" s="632"/>
      <c r="F1700" s="574"/>
      <c r="G1700" s="633"/>
      <c r="H1700" s="574"/>
      <c r="I1700" s="628"/>
      <c r="J1700" s="74"/>
      <c r="K1700" s="64"/>
      <c r="L1700" s="64"/>
      <c r="M1700" s="64"/>
      <c r="N1700" s="64"/>
    </row>
    <row r="1701" spans="1:21" s="65" customFormat="1" ht="27" customHeight="1">
      <c r="A1701" s="93"/>
      <c r="B1701" s="71" t="s">
        <v>45</v>
      </c>
      <c r="C1701" s="167" t="s">
        <v>80</v>
      </c>
      <c r="D1701" s="71" t="s">
        <v>81</v>
      </c>
      <c r="E1701" s="71" t="s">
        <v>46</v>
      </c>
      <c r="F1701" s="72" t="s">
        <v>47</v>
      </c>
      <c r="G1701" s="551" t="s">
        <v>188</v>
      </c>
      <c r="H1701" s="61" t="s">
        <v>82</v>
      </c>
      <c r="J1701" s="160"/>
      <c r="K1701" s="67"/>
    </row>
    <row r="1702" spans="1:21" s="555" customFormat="1" ht="12.75">
      <c r="A1702" s="73"/>
      <c r="B1702" s="188" t="s">
        <v>114</v>
      </c>
      <c r="C1702" s="246" t="s">
        <v>235</v>
      </c>
      <c r="D1702" s="72"/>
      <c r="E1702" s="72"/>
      <c r="F1702" s="208"/>
      <c r="G1702" s="247"/>
      <c r="H1702" s="248"/>
      <c r="I1702" s="628"/>
      <c r="J1702" s="74"/>
      <c r="K1702" s="64"/>
      <c r="L1702" s="64"/>
      <c r="M1702" s="64"/>
      <c r="N1702" s="64"/>
    </row>
    <row r="1703" spans="1:21" s="555" customFormat="1" ht="12.75">
      <c r="A1703" s="73"/>
      <c r="B1703" s="189"/>
      <c r="C1703" s="246" t="s">
        <v>50</v>
      </c>
      <c r="D1703" s="182"/>
      <c r="E1703" s="72" t="s">
        <v>48</v>
      </c>
      <c r="F1703" s="239">
        <v>0.06</v>
      </c>
      <c r="G1703" s="247">
        <f>'UPAH PU'!$G$7</f>
        <v>0</v>
      </c>
      <c r="H1703" s="248">
        <f>F1703*G1703</f>
        <v>0</v>
      </c>
      <c r="I1703" s="628"/>
      <c r="J1703" s="74"/>
      <c r="K1703" s="64"/>
      <c r="L1703" s="64"/>
      <c r="M1703" s="64"/>
      <c r="N1703" s="64"/>
    </row>
    <row r="1704" spans="1:21" s="555" customFormat="1" ht="12.75">
      <c r="A1704" s="73"/>
      <c r="B1704" s="189"/>
      <c r="C1704" s="246" t="s">
        <v>236</v>
      </c>
      <c r="D1704" s="182"/>
      <c r="E1704" s="72" t="s">
        <v>48</v>
      </c>
      <c r="F1704" s="239">
        <v>0.6</v>
      </c>
      <c r="G1704" s="247">
        <f>'UPAH PU'!$G$9</f>
        <v>0</v>
      </c>
      <c r="H1704" s="248">
        <f>F1704*G1704</f>
        <v>0</v>
      </c>
      <c r="J1704" s="74"/>
      <c r="K1704" s="64"/>
      <c r="L1704" s="64"/>
      <c r="M1704" s="64"/>
      <c r="N1704" s="64"/>
    </row>
    <row r="1705" spans="1:21" s="62" customFormat="1" ht="12.75">
      <c r="A1705" s="73"/>
      <c r="B1705" s="189"/>
      <c r="C1705" s="246" t="s">
        <v>177</v>
      </c>
      <c r="D1705" s="182"/>
      <c r="E1705" s="72" t="s">
        <v>48</v>
      </c>
      <c r="F1705" s="239">
        <v>0.06</v>
      </c>
      <c r="G1705" s="247">
        <f>'UPAH PU'!$G$18</f>
        <v>0</v>
      </c>
      <c r="H1705" s="248">
        <f>F1705*G1705</f>
        <v>0</v>
      </c>
      <c r="I1705" s="555"/>
      <c r="J1705" s="74"/>
      <c r="K1705" s="64"/>
      <c r="L1705" s="64"/>
      <c r="M1705" s="64"/>
      <c r="N1705" s="64"/>
      <c r="O1705" s="555"/>
      <c r="P1705" s="555"/>
      <c r="Q1705" s="555"/>
      <c r="R1705" s="555"/>
      <c r="S1705" s="555"/>
      <c r="T1705" s="555"/>
      <c r="U1705" s="555"/>
    </row>
    <row r="1706" spans="1:21" s="62" customFormat="1" ht="12.75">
      <c r="A1706" s="73"/>
      <c r="B1706" s="189"/>
      <c r="C1706" s="246" t="s">
        <v>41</v>
      </c>
      <c r="D1706" s="182"/>
      <c r="E1706" s="72" t="s">
        <v>48</v>
      </c>
      <c r="F1706" s="239">
        <v>0.02</v>
      </c>
      <c r="G1706" s="247">
        <f>'UPAH PU'!$G$20</f>
        <v>0</v>
      </c>
      <c r="H1706" s="248">
        <f>F1706*G1706</f>
        <v>0</v>
      </c>
      <c r="I1706" s="555"/>
      <c r="J1706" s="74"/>
      <c r="K1706" s="64"/>
      <c r="L1706" s="64"/>
      <c r="M1706" s="64"/>
      <c r="N1706" s="64"/>
      <c r="O1706" s="555"/>
      <c r="P1706" s="555"/>
      <c r="Q1706" s="555"/>
      <c r="R1706" s="555"/>
      <c r="S1706" s="555"/>
      <c r="T1706" s="555"/>
      <c r="U1706" s="555"/>
    </row>
    <row r="1707" spans="1:21" s="62" customFormat="1" ht="12.75">
      <c r="A1707" s="73"/>
      <c r="B1707" s="189"/>
      <c r="C1707" s="249"/>
      <c r="D1707" s="72"/>
      <c r="E1707" s="72"/>
      <c r="F1707" s="554" t="s">
        <v>92</v>
      </c>
      <c r="G1707" s="247"/>
      <c r="H1707" s="248">
        <f>SUM(H1703:H1706)</f>
        <v>0</v>
      </c>
      <c r="I1707" s="64"/>
      <c r="J1707" s="74"/>
      <c r="K1707" s="64"/>
      <c r="L1707" s="64"/>
      <c r="M1707" s="64"/>
      <c r="N1707" s="64"/>
      <c r="O1707" s="555"/>
      <c r="P1707" s="555"/>
      <c r="Q1707" s="555"/>
      <c r="R1707" s="555"/>
      <c r="S1707" s="555"/>
      <c r="T1707" s="555"/>
      <c r="U1707" s="555"/>
    </row>
    <row r="1708" spans="1:21" s="555" customFormat="1" ht="12.75">
      <c r="A1708" s="73"/>
      <c r="B1708" s="188" t="s">
        <v>115</v>
      </c>
      <c r="C1708" s="246" t="s">
        <v>237</v>
      </c>
      <c r="D1708" s="72"/>
      <c r="E1708" s="72"/>
      <c r="F1708" s="208"/>
      <c r="G1708" s="247"/>
      <c r="H1708" s="248"/>
      <c r="I1708" s="64"/>
      <c r="J1708" s="74"/>
      <c r="K1708" s="62"/>
      <c r="L1708" s="64"/>
      <c r="M1708" s="64"/>
      <c r="N1708" s="64"/>
    </row>
    <row r="1709" spans="1:21" s="555" customFormat="1" ht="12.75">
      <c r="A1709" s="73"/>
      <c r="B1709" s="189"/>
      <c r="C1709" s="246" t="s">
        <v>1307</v>
      </c>
      <c r="D1709" s="72"/>
      <c r="E1709" s="72" t="s">
        <v>18</v>
      </c>
      <c r="F1709" s="208">
        <v>1</v>
      </c>
      <c r="G1709" s="247">
        <f>'JUSTIFIKASI BAHAN'!E112</f>
        <v>0</v>
      </c>
      <c r="H1709" s="248">
        <f>F1709*G1709</f>
        <v>0</v>
      </c>
      <c r="I1709" s="64"/>
      <c r="J1709" s="74"/>
      <c r="K1709" s="64"/>
      <c r="L1709" s="64"/>
      <c r="M1709" s="64"/>
      <c r="N1709" s="64"/>
    </row>
    <row r="1710" spans="1:21" s="555" customFormat="1" ht="12.75">
      <c r="A1710" s="73"/>
      <c r="B1710" s="189"/>
      <c r="C1710" s="246"/>
      <c r="D1710" s="72"/>
      <c r="E1710" s="72"/>
      <c r="F1710" s="212" t="s">
        <v>95</v>
      </c>
      <c r="G1710" s="247"/>
      <c r="H1710" s="248">
        <f>SUM(H1709:H1709)</f>
        <v>0</v>
      </c>
      <c r="I1710" s="64"/>
      <c r="J1710" s="74"/>
      <c r="K1710" s="64"/>
      <c r="L1710" s="73"/>
      <c r="M1710" s="73"/>
      <c r="N1710" s="628"/>
    </row>
    <row r="1711" spans="1:21" s="555" customFormat="1" ht="12.75">
      <c r="A1711" s="73"/>
      <c r="B1711" s="189" t="s">
        <v>116</v>
      </c>
      <c r="C1711" s="246" t="s">
        <v>238</v>
      </c>
      <c r="D1711" s="72"/>
      <c r="E1711" s="72"/>
      <c r="F1711" s="208"/>
      <c r="G1711" s="247"/>
      <c r="H1711" s="248"/>
      <c r="I1711" s="64"/>
      <c r="J1711" s="74"/>
      <c r="K1711" s="64"/>
      <c r="L1711" s="73"/>
      <c r="M1711" s="73"/>
      <c r="N1711" s="628"/>
    </row>
    <row r="1712" spans="1:21" s="555" customFormat="1" ht="12.75">
      <c r="A1712" s="73"/>
      <c r="B1712" s="189"/>
      <c r="C1712" s="249"/>
      <c r="D1712" s="72"/>
      <c r="E1712" s="72"/>
      <c r="F1712" s="212" t="s">
        <v>98</v>
      </c>
      <c r="G1712" s="247"/>
      <c r="H1712" s="248"/>
      <c r="I1712" s="64"/>
      <c r="J1712" s="74"/>
      <c r="K1712" s="64"/>
      <c r="L1712" s="73"/>
      <c r="M1712" s="73"/>
      <c r="N1712" s="628"/>
    </row>
    <row r="1713" spans="1:21" s="555" customFormat="1" ht="12.75">
      <c r="A1713" s="73"/>
      <c r="B1713" s="188"/>
      <c r="C1713" s="246"/>
      <c r="D1713" s="72"/>
      <c r="E1713" s="72"/>
      <c r="F1713" s="208"/>
      <c r="G1713" s="247"/>
      <c r="H1713" s="248"/>
      <c r="I1713" s="64"/>
      <c r="J1713" s="74"/>
      <c r="K1713" s="64"/>
      <c r="L1713" s="73"/>
      <c r="M1713" s="73"/>
      <c r="N1713" s="628"/>
      <c r="O1713" s="62"/>
      <c r="P1713" s="62"/>
      <c r="Q1713" s="62"/>
      <c r="R1713" s="62"/>
      <c r="S1713" s="62"/>
      <c r="T1713" s="62"/>
      <c r="U1713" s="62"/>
    </row>
    <row r="1714" spans="1:21" s="555" customFormat="1" ht="12.75">
      <c r="A1714" s="73"/>
      <c r="B1714" s="188" t="s">
        <v>117</v>
      </c>
      <c r="C1714" s="246" t="s">
        <v>239</v>
      </c>
      <c r="D1714" s="72"/>
      <c r="E1714" s="72"/>
      <c r="F1714" s="213"/>
      <c r="G1714" s="247"/>
      <c r="H1714" s="248">
        <f>H1707+H1710+H1712</f>
        <v>0</v>
      </c>
      <c r="I1714" s="64"/>
      <c r="J1714" s="74" t="e">
        <f>#REF!+#REF!</f>
        <v>#REF!</v>
      </c>
      <c r="K1714" s="66" t="e">
        <f>IF(J1714=H1714,"OK","NOT OK")</f>
        <v>#REF!</v>
      </c>
      <c r="L1714" s="73"/>
      <c r="M1714" s="73"/>
      <c r="N1714" s="628"/>
      <c r="O1714" s="62"/>
      <c r="P1714" s="62"/>
      <c r="Q1714" s="62"/>
      <c r="R1714" s="62"/>
      <c r="S1714" s="62"/>
      <c r="T1714" s="62"/>
      <c r="U1714" s="62"/>
    </row>
    <row r="1715" spans="1:21" ht="12.75">
      <c r="B1715" s="189" t="s">
        <v>124</v>
      </c>
      <c r="C1715" s="249" t="s">
        <v>240</v>
      </c>
      <c r="D1715" s="72"/>
      <c r="E1715" s="72"/>
      <c r="F1715" s="1449" t="s">
        <v>1256</v>
      </c>
      <c r="G1715" s="247"/>
      <c r="H1715" s="248" t="e">
        <f>#REF!*H1714</f>
        <v>#REF!</v>
      </c>
      <c r="K1715" s="555"/>
      <c r="L1715" s="555"/>
      <c r="M1715" s="555"/>
      <c r="N1715" s="555"/>
    </row>
    <row r="1716" spans="1:21" ht="12.75">
      <c r="B1716" s="188" t="s">
        <v>241</v>
      </c>
      <c r="C1716" s="246" t="s">
        <v>242</v>
      </c>
      <c r="D1716" s="72"/>
      <c r="E1716" s="72"/>
      <c r="F1716" s="208"/>
      <c r="G1716" s="247"/>
      <c r="H1716" s="248" t="e">
        <f>H1714+H1715</f>
        <v>#REF!</v>
      </c>
      <c r="K1716" s="555"/>
      <c r="L1716" s="555"/>
      <c r="M1716" s="555"/>
      <c r="N1716" s="555"/>
    </row>
    <row r="1717" spans="1:21" ht="12.75">
      <c r="A1717" s="611"/>
      <c r="B1717" s="612"/>
      <c r="C1717" s="613"/>
      <c r="D1717" s="614"/>
      <c r="E1717" s="613"/>
      <c r="F1717" s="615"/>
      <c r="G1717" s="616"/>
      <c r="H1717" s="313"/>
      <c r="J1717" s="142"/>
      <c r="K1717" s="555"/>
      <c r="L1717" s="555"/>
      <c r="M1717" s="555"/>
      <c r="N1717" s="555"/>
    </row>
    <row r="1718" spans="1:21" s="555" customFormat="1" ht="12.75">
      <c r="A1718" s="607"/>
      <c r="B1718" s="1438" t="s">
        <v>848</v>
      </c>
      <c r="C1718" s="574"/>
      <c r="D1718" s="632"/>
      <c r="E1718" s="632"/>
      <c r="F1718" s="574"/>
      <c r="G1718" s="633"/>
      <c r="H1718" s="574"/>
      <c r="I1718" s="628"/>
      <c r="J1718" s="74"/>
      <c r="K1718" s="64"/>
      <c r="L1718" s="64"/>
      <c r="M1718" s="64"/>
      <c r="N1718" s="64"/>
    </row>
    <row r="1719" spans="1:21" s="65" customFormat="1" ht="27" customHeight="1">
      <c r="A1719" s="93"/>
      <c r="B1719" s="71" t="s">
        <v>45</v>
      </c>
      <c r="C1719" s="167" t="s">
        <v>80</v>
      </c>
      <c r="D1719" s="71" t="s">
        <v>81</v>
      </c>
      <c r="E1719" s="71" t="s">
        <v>46</v>
      </c>
      <c r="F1719" s="72" t="s">
        <v>47</v>
      </c>
      <c r="G1719" s="551" t="s">
        <v>188</v>
      </c>
      <c r="H1719" s="61" t="s">
        <v>82</v>
      </c>
      <c r="J1719" s="160"/>
      <c r="K1719" s="67"/>
    </row>
    <row r="1720" spans="1:21" s="555" customFormat="1" ht="12.75">
      <c r="A1720" s="73"/>
      <c r="B1720" s="188" t="s">
        <v>114</v>
      </c>
      <c r="C1720" s="246" t="s">
        <v>235</v>
      </c>
      <c r="D1720" s="72"/>
      <c r="E1720" s="72"/>
      <c r="F1720" s="208"/>
      <c r="G1720" s="247"/>
      <c r="H1720" s="248"/>
      <c r="I1720" s="628"/>
      <c r="J1720" s="74"/>
      <c r="K1720" s="64"/>
      <c r="L1720" s="64"/>
      <c r="M1720" s="64"/>
      <c r="N1720" s="64"/>
    </row>
    <row r="1721" spans="1:21" s="555" customFormat="1" ht="12.75">
      <c r="A1721" s="73"/>
      <c r="B1721" s="189"/>
      <c r="C1721" s="246" t="s">
        <v>50</v>
      </c>
      <c r="D1721" s="182"/>
      <c r="E1721" s="72" t="s">
        <v>48</v>
      </c>
      <c r="F1721" s="239">
        <v>0.06</v>
      </c>
      <c r="G1721" s="247">
        <f>'UPAH PU'!$G$7</f>
        <v>0</v>
      </c>
      <c r="H1721" s="248">
        <f>F1721*G1721</f>
        <v>0</v>
      </c>
      <c r="I1721" s="628"/>
      <c r="J1721" s="74"/>
      <c r="K1721" s="64"/>
      <c r="L1721" s="64"/>
      <c r="M1721" s="64"/>
      <c r="N1721" s="64"/>
    </row>
    <row r="1722" spans="1:21" s="555" customFormat="1" ht="12.75">
      <c r="A1722" s="73"/>
      <c r="B1722" s="189"/>
      <c r="C1722" s="246" t="s">
        <v>236</v>
      </c>
      <c r="D1722" s="182"/>
      <c r="E1722" s="72" t="s">
        <v>48</v>
      </c>
      <c r="F1722" s="239">
        <v>0.6</v>
      </c>
      <c r="G1722" s="247">
        <f>'UPAH PU'!$G$9</f>
        <v>0</v>
      </c>
      <c r="H1722" s="248">
        <f>F1722*G1722</f>
        <v>0</v>
      </c>
      <c r="J1722" s="74"/>
      <c r="K1722" s="64"/>
      <c r="L1722" s="64"/>
      <c r="M1722" s="64"/>
      <c r="N1722" s="64"/>
    </row>
    <row r="1723" spans="1:21" s="62" customFormat="1" ht="12.75">
      <c r="A1723" s="73"/>
      <c r="B1723" s="189"/>
      <c r="C1723" s="246" t="s">
        <v>177</v>
      </c>
      <c r="D1723" s="182"/>
      <c r="E1723" s="72" t="s">
        <v>48</v>
      </c>
      <c r="F1723" s="239">
        <v>0.06</v>
      </c>
      <c r="G1723" s="247">
        <f>'UPAH PU'!$G$18</f>
        <v>0</v>
      </c>
      <c r="H1723" s="248">
        <f>F1723*G1723</f>
        <v>0</v>
      </c>
      <c r="I1723" s="555"/>
      <c r="J1723" s="74"/>
      <c r="K1723" s="64"/>
      <c r="L1723" s="64"/>
      <c r="M1723" s="64"/>
      <c r="N1723" s="64"/>
      <c r="O1723" s="555"/>
      <c r="P1723" s="555"/>
      <c r="Q1723" s="555"/>
      <c r="R1723" s="555"/>
      <c r="S1723" s="555"/>
      <c r="T1723" s="555"/>
      <c r="U1723" s="555"/>
    </row>
    <row r="1724" spans="1:21" s="62" customFormat="1" ht="12.75">
      <c r="A1724" s="73"/>
      <c r="B1724" s="189"/>
      <c r="C1724" s="246" t="s">
        <v>41</v>
      </c>
      <c r="D1724" s="182"/>
      <c r="E1724" s="72" t="s">
        <v>48</v>
      </c>
      <c r="F1724" s="239">
        <v>0.02</v>
      </c>
      <c r="G1724" s="247">
        <f>'UPAH PU'!$G$20</f>
        <v>0</v>
      </c>
      <c r="H1724" s="248">
        <f>F1724*G1724</f>
        <v>0</v>
      </c>
      <c r="I1724" s="555"/>
      <c r="J1724" s="74"/>
      <c r="K1724" s="64"/>
      <c r="L1724" s="64"/>
      <c r="M1724" s="64"/>
      <c r="N1724" s="64"/>
      <c r="O1724" s="555"/>
      <c r="P1724" s="555"/>
      <c r="Q1724" s="555"/>
      <c r="R1724" s="555"/>
      <c r="S1724" s="555"/>
      <c r="T1724" s="555"/>
      <c r="U1724" s="555"/>
    </row>
    <row r="1725" spans="1:21" s="62" customFormat="1" ht="12.75">
      <c r="A1725" s="73"/>
      <c r="B1725" s="189"/>
      <c r="C1725" s="249"/>
      <c r="D1725" s="72"/>
      <c r="E1725" s="72"/>
      <c r="F1725" s="554" t="s">
        <v>92</v>
      </c>
      <c r="G1725" s="247"/>
      <c r="H1725" s="248">
        <f>SUM(H1721:H1724)</f>
        <v>0</v>
      </c>
      <c r="I1725" s="64"/>
      <c r="J1725" s="74"/>
      <c r="K1725" s="64"/>
      <c r="L1725" s="64"/>
      <c r="M1725" s="64"/>
      <c r="N1725" s="64"/>
      <c r="O1725" s="555"/>
      <c r="P1725" s="555"/>
      <c r="Q1725" s="555"/>
      <c r="R1725" s="555"/>
      <c r="S1725" s="555"/>
      <c r="T1725" s="555"/>
      <c r="U1725" s="555"/>
    </row>
    <row r="1726" spans="1:21" s="555" customFormat="1" ht="12.75">
      <c r="A1726" s="73"/>
      <c r="B1726" s="188" t="s">
        <v>115</v>
      </c>
      <c r="C1726" s="246" t="s">
        <v>237</v>
      </c>
      <c r="D1726" s="72"/>
      <c r="E1726" s="72"/>
      <c r="F1726" s="208"/>
      <c r="G1726" s="247"/>
      <c r="H1726" s="248"/>
      <c r="I1726" s="64"/>
      <c r="J1726" s="74"/>
      <c r="K1726" s="62"/>
      <c r="L1726" s="64"/>
      <c r="M1726" s="64"/>
      <c r="N1726" s="64"/>
    </row>
    <row r="1727" spans="1:21" s="555" customFormat="1" ht="12.75">
      <c r="A1727" s="73"/>
      <c r="B1727" s="189"/>
      <c r="C1727" s="246" t="s">
        <v>822</v>
      </c>
      <c r="D1727" s="72"/>
      <c r="E1727" s="72" t="s">
        <v>18</v>
      </c>
      <c r="F1727" s="208">
        <v>1</v>
      </c>
      <c r="G1727" s="247">
        <f>'JUSTIFIKASI BAHAN'!E130</f>
        <v>0</v>
      </c>
      <c r="H1727" s="248">
        <f>F1727*G1727</f>
        <v>0</v>
      </c>
      <c r="I1727" s="64"/>
      <c r="J1727" s="74"/>
      <c r="K1727" s="64"/>
      <c r="L1727" s="64"/>
      <c r="M1727" s="64"/>
      <c r="N1727" s="64"/>
    </row>
    <row r="1728" spans="1:21" s="555" customFormat="1" ht="12.75">
      <c r="A1728" s="73"/>
      <c r="B1728" s="189"/>
      <c r="C1728" s="246"/>
      <c r="D1728" s="72"/>
      <c r="E1728" s="72"/>
      <c r="F1728" s="212" t="s">
        <v>95</v>
      </c>
      <c r="G1728" s="247"/>
      <c r="H1728" s="248">
        <f>SUM(H1727:H1727)</f>
        <v>0</v>
      </c>
      <c r="I1728" s="64"/>
      <c r="J1728" s="74"/>
      <c r="K1728" s="64"/>
      <c r="L1728" s="73"/>
      <c r="M1728" s="73"/>
      <c r="N1728" s="628"/>
    </row>
    <row r="1729" spans="1:21" s="555" customFormat="1" ht="12.75">
      <c r="A1729" s="73"/>
      <c r="B1729" s="189" t="s">
        <v>116</v>
      </c>
      <c r="C1729" s="246" t="s">
        <v>238</v>
      </c>
      <c r="D1729" s="72"/>
      <c r="E1729" s="72"/>
      <c r="F1729" s="208"/>
      <c r="G1729" s="247"/>
      <c r="H1729" s="248"/>
      <c r="I1729" s="64"/>
      <c r="J1729" s="74"/>
      <c r="K1729" s="64"/>
      <c r="L1729" s="73"/>
      <c r="M1729" s="73"/>
      <c r="N1729" s="628"/>
    </row>
    <row r="1730" spans="1:21" s="555" customFormat="1" ht="12.75">
      <c r="A1730" s="73"/>
      <c r="B1730" s="189"/>
      <c r="C1730" s="249"/>
      <c r="D1730" s="72"/>
      <c r="E1730" s="72"/>
      <c r="F1730" s="212" t="s">
        <v>98</v>
      </c>
      <c r="G1730" s="247"/>
      <c r="H1730" s="248"/>
      <c r="I1730" s="64"/>
      <c r="J1730" s="74"/>
      <c r="K1730" s="64"/>
      <c r="L1730" s="73"/>
      <c r="M1730" s="73"/>
      <c r="N1730" s="628"/>
    </row>
    <row r="1731" spans="1:21" s="555" customFormat="1" ht="12.75">
      <c r="A1731" s="73"/>
      <c r="B1731" s="188"/>
      <c r="C1731" s="246"/>
      <c r="D1731" s="72"/>
      <c r="E1731" s="72"/>
      <c r="F1731" s="208"/>
      <c r="G1731" s="247"/>
      <c r="H1731" s="248"/>
      <c r="I1731" s="64"/>
      <c r="J1731" s="74"/>
      <c r="K1731" s="64"/>
      <c r="L1731" s="73"/>
      <c r="M1731" s="73"/>
      <c r="N1731" s="628"/>
      <c r="O1731" s="62"/>
      <c r="P1731" s="62"/>
      <c r="Q1731" s="62"/>
      <c r="R1731" s="62"/>
      <c r="S1731" s="62"/>
      <c r="T1731" s="62"/>
      <c r="U1731" s="62"/>
    </row>
    <row r="1732" spans="1:21" s="555" customFormat="1" ht="12.75">
      <c r="A1732" s="73"/>
      <c r="B1732" s="188" t="s">
        <v>117</v>
      </c>
      <c r="C1732" s="246" t="s">
        <v>239</v>
      </c>
      <c r="D1732" s="72"/>
      <c r="E1732" s="72"/>
      <c r="F1732" s="213"/>
      <c r="G1732" s="247"/>
      <c r="H1732" s="248">
        <f>H1725+H1728+H1730</f>
        <v>0</v>
      </c>
      <c r="I1732" s="64"/>
      <c r="J1732" s="74" t="e">
        <f>#REF!+#REF!</f>
        <v>#REF!</v>
      </c>
      <c r="K1732" s="66" t="e">
        <f>IF(J1732=H1732,"OK","NOT OK")</f>
        <v>#REF!</v>
      </c>
      <c r="L1732" s="73"/>
      <c r="M1732" s="73"/>
      <c r="N1732" s="628"/>
      <c r="O1732" s="62"/>
      <c r="P1732" s="62"/>
      <c r="Q1732" s="62"/>
      <c r="R1732" s="62"/>
      <c r="S1732" s="62"/>
      <c r="T1732" s="62"/>
      <c r="U1732" s="62"/>
    </row>
    <row r="1733" spans="1:21" ht="12.75">
      <c r="B1733" s="189" t="s">
        <v>124</v>
      </c>
      <c r="C1733" s="249" t="s">
        <v>240</v>
      </c>
      <c r="D1733" s="72"/>
      <c r="E1733" s="72"/>
      <c r="F1733" s="1449" t="s">
        <v>1256</v>
      </c>
      <c r="G1733" s="247"/>
      <c r="H1733" s="248" t="e">
        <f>#REF!*H1732</f>
        <v>#REF!</v>
      </c>
      <c r="K1733" s="555"/>
      <c r="L1733" s="555"/>
      <c r="M1733" s="555"/>
      <c r="N1733" s="555"/>
    </row>
    <row r="1734" spans="1:21" ht="12.75">
      <c r="B1734" s="188" t="s">
        <v>241</v>
      </c>
      <c r="C1734" s="246" t="s">
        <v>242</v>
      </c>
      <c r="D1734" s="72"/>
      <c r="E1734" s="72"/>
      <c r="F1734" s="208"/>
      <c r="G1734" s="247"/>
      <c r="H1734" s="248" t="e">
        <f>H1732+H1733</f>
        <v>#REF!</v>
      </c>
      <c r="K1734" s="555"/>
      <c r="L1734" s="555"/>
      <c r="M1734" s="555"/>
      <c r="N1734" s="555"/>
    </row>
    <row r="1735" spans="1:21" ht="12.75">
      <c r="A1735" s="611"/>
      <c r="B1735" s="612"/>
      <c r="C1735" s="613"/>
      <c r="D1735" s="614"/>
      <c r="E1735" s="613"/>
      <c r="F1735" s="615"/>
      <c r="G1735" s="616"/>
      <c r="H1735" s="313"/>
      <c r="J1735" s="142"/>
      <c r="K1735" s="555"/>
      <c r="L1735" s="555"/>
      <c r="M1735" s="555"/>
      <c r="N1735" s="555"/>
    </row>
    <row r="1736" spans="1:21" ht="12.75">
      <c r="A1736" s="611"/>
      <c r="B1736" s="612"/>
      <c r="C1736" s="613"/>
      <c r="D1736" s="614"/>
      <c r="E1736" s="613"/>
      <c r="F1736" s="615"/>
      <c r="G1736" s="616"/>
      <c r="H1736" s="313"/>
      <c r="J1736" s="142"/>
      <c r="K1736" s="555"/>
      <c r="L1736" s="555"/>
      <c r="M1736" s="555"/>
      <c r="N1736" s="555"/>
    </row>
    <row r="1737" spans="1:21" ht="12.75">
      <c r="A1737" s="611"/>
      <c r="B1737" s="612"/>
      <c r="C1737" s="613"/>
      <c r="D1737" s="614"/>
      <c r="E1737" s="613"/>
      <c r="F1737" s="615"/>
      <c r="G1737" s="616"/>
      <c r="H1737" s="313"/>
      <c r="J1737" s="142"/>
      <c r="K1737" s="555"/>
      <c r="L1737" s="555"/>
      <c r="M1737" s="555"/>
      <c r="N1737" s="555"/>
    </row>
    <row r="1738" spans="1:21" s="555" customFormat="1" ht="12.75">
      <c r="A1738" s="607"/>
      <c r="B1738" s="184" t="s">
        <v>1312</v>
      </c>
      <c r="C1738" s="574"/>
      <c r="D1738" s="632"/>
      <c r="E1738" s="632"/>
      <c r="F1738" s="574"/>
      <c r="G1738" s="633"/>
      <c r="H1738" s="574"/>
      <c r="I1738" s="628"/>
      <c r="J1738" s="74"/>
      <c r="K1738" s="64"/>
      <c r="L1738" s="64"/>
      <c r="M1738" s="64"/>
      <c r="N1738" s="64"/>
    </row>
    <row r="1739" spans="1:21" s="65" customFormat="1" ht="27" customHeight="1">
      <c r="A1739" s="93"/>
      <c r="B1739" s="71" t="s">
        <v>45</v>
      </c>
      <c r="C1739" s="167" t="s">
        <v>80</v>
      </c>
      <c r="D1739" s="71" t="s">
        <v>81</v>
      </c>
      <c r="E1739" s="71" t="s">
        <v>46</v>
      </c>
      <c r="F1739" s="72" t="s">
        <v>47</v>
      </c>
      <c r="G1739" s="551" t="s">
        <v>188</v>
      </c>
      <c r="H1739" s="61" t="s">
        <v>82</v>
      </c>
      <c r="J1739" s="160"/>
      <c r="K1739" s="67"/>
    </row>
    <row r="1740" spans="1:21" s="555" customFormat="1" ht="12.75">
      <c r="A1740" s="73"/>
      <c r="B1740" s="188" t="s">
        <v>114</v>
      </c>
      <c r="C1740" s="246" t="s">
        <v>235</v>
      </c>
      <c r="D1740" s="72"/>
      <c r="E1740" s="72"/>
      <c r="F1740" s="208"/>
      <c r="G1740" s="247"/>
      <c r="H1740" s="248"/>
      <c r="I1740" s="628"/>
      <c r="J1740" s="74"/>
      <c r="K1740" s="64"/>
      <c r="L1740" s="64"/>
      <c r="M1740" s="64"/>
      <c r="N1740" s="64"/>
    </row>
    <row r="1741" spans="1:21" s="555" customFormat="1" ht="12.75">
      <c r="A1741" s="73"/>
      <c r="B1741" s="189"/>
      <c r="C1741" s="246" t="s">
        <v>50</v>
      </c>
      <c r="D1741" s="182"/>
      <c r="E1741" s="72" t="s">
        <v>48</v>
      </c>
      <c r="F1741" s="239">
        <v>5.0000000000000001E-3</v>
      </c>
      <c r="G1741" s="247">
        <f>'UPAH PU'!$G$7</f>
        <v>0</v>
      </c>
      <c r="H1741" s="248">
        <f>F1741*G1741</f>
        <v>0</v>
      </c>
      <c r="I1741" s="628"/>
      <c r="J1741" s="74"/>
      <c r="K1741" s="64"/>
      <c r="L1741" s="64"/>
      <c r="M1741" s="64"/>
      <c r="N1741" s="64"/>
    </row>
    <row r="1742" spans="1:21" s="555" customFormat="1" ht="12.75">
      <c r="A1742" s="73"/>
      <c r="B1742" s="189"/>
      <c r="C1742" s="246" t="s">
        <v>236</v>
      </c>
      <c r="D1742" s="182"/>
      <c r="E1742" s="72" t="s">
        <v>48</v>
      </c>
      <c r="F1742" s="239">
        <v>0.5</v>
      </c>
      <c r="G1742" s="247">
        <f>'UPAH PU'!$G$9</f>
        <v>0</v>
      </c>
      <c r="H1742" s="248">
        <f>F1742*G1742</f>
        <v>0</v>
      </c>
      <c r="J1742" s="74"/>
      <c r="K1742" s="64"/>
      <c r="L1742" s="64"/>
      <c r="M1742" s="64"/>
      <c r="N1742" s="64"/>
    </row>
    <row r="1743" spans="1:21" s="62" customFormat="1" ht="12.75">
      <c r="A1743" s="73"/>
      <c r="B1743" s="189"/>
      <c r="C1743" s="246" t="s">
        <v>177</v>
      </c>
      <c r="D1743" s="182"/>
      <c r="E1743" s="72" t="s">
        <v>48</v>
      </c>
      <c r="F1743" s="239">
        <v>0.05</v>
      </c>
      <c r="G1743" s="247">
        <f>'UPAH PU'!$G$18</f>
        <v>0</v>
      </c>
      <c r="H1743" s="248">
        <f>F1743*G1743</f>
        <v>0</v>
      </c>
      <c r="I1743" s="555"/>
      <c r="J1743" s="74"/>
      <c r="K1743" s="64"/>
      <c r="L1743" s="64"/>
      <c r="M1743" s="64"/>
      <c r="N1743" s="64"/>
      <c r="O1743" s="555"/>
      <c r="P1743" s="555"/>
      <c r="Q1743" s="555"/>
      <c r="R1743" s="555"/>
      <c r="S1743" s="555"/>
      <c r="T1743" s="555"/>
      <c r="U1743" s="555"/>
    </row>
    <row r="1744" spans="1:21" s="62" customFormat="1" ht="12.75">
      <c r="A1744" s="73"/>
      <c r="B1744" s="189"/>
      <c r="C1744" s="246" t="s">
        <v>41</v>
      </c>
      <c r="D1744" s="182"/>
      <c r="E1744" s="72" t="s">
        <v>48</v>
      </c>
      <c r="F1744" s="239">
        <v>1.7000000000000001E-2</v>
      </c>
      <c r="G1744" s="247">
        <f>'UPAH PU'!$G$20</f>
        <v>0</v>
      </c>
      <c r="H1744" s="248">
        <f>F1744*G1744</f>
        <v>0</v>
      </c>
      <c r="I1744" s="555"/>
      <c r="J1744" s="74"/>
      <c r="K1744" s="64"/>
      <c r="L1744" s="64"/>
      <c r="M1744" s="64"/>
      <c r="N1744" s="64"/>
      <c r="O1744" s="555"/>
      <c r="P1744" s="555"/>
      <c r="Q1744" s="555"/>
      <c r="R1744" s="555"/>
      <c r="S1744" s="555"/>
      <c r="T1744" s="555"/>
      <c r="U1744" s="555"/>
    </row>
    <row r="1745" spans="1:21" s="62" customFormat="1" ht="12.75">
      <c r="A1745" s="73"/>
      <c r="B1745" s="189"/>
      <c r="C1745" s="249"/>
      <c r="D1745" s="72"/>
      <c r="E1745" s="72"/>
      <c r="F1745" s="554" t="s">
        <v>92</v>
      </c>
      <c r="G1745" s="247"/>
      <c r="H1745" s="248">
        <f>SUM(H1741:H1744)</f>
        <v>0</v>
      </c>
      <c r="I1745" s="64"/>
      <c r="J1745" s="74"/>
      <c r="K1745" s="64"/>
      <c r="L1745" s="64"/>
      <c r="M1745" s="64"/>
      <c r="N1745" s="64"/>
      <c r="O1745" s="555"/>
      <c r="P1745" s="555"/>
      <c r="Q1745" s="555"/>
      <c r="R1745" s="555"/>
      <c r="S1745" s="555"/>
      <c r="T1745" s="555"/>
      <c r="U1745" s="555"/>
    </row>
    <row r="1746" spans="1:21" s="555" customFormat="1" ht="12.75">
      <c r="A1746" s="73"/>
      <c r="B1746" s="188" t="s">
        <v>115</v>
      </c>
      <c r="C1746" s="246" t="s">
        <v>237</v>
      </c>
      <c r="D1746" s="72"/>
      <c r="E1746" s="72"/>
      <c r="F1746" s="208"/>
      <c r="G1746" s="247"/>
      <c r="H1746" s="248"/>
      <c r="I1746" s="64"/>
      <c r="J1746" s="74"/>
      <c r="K1746" s="62"/>
      <c r="L1746" s="64"/>
      <c r="M1746" s="64"/>
      <c r="N1746" s="64"/>
    </row>
    <row r="1747" spans="1:21" s="555" customFormat="1" ht="12.75">
      <c r="A1747" s="73"/>
      <c r="B1747" s="908"/>
      <c r="C1747" s="907" t="s">
        <v>1310</v>
      </c>
      <c r="D1747" s="905"/>
      <c r="E1747" s="905" t="s">
        <v>6</v>
      </c>
      <c r="F1747" s="208">
        <v>1</v>
      </c>
      <c r="G1747" s="901">
        <f>'JUSTIFIKASI BAHAN'!E114</f>
        <v>0</v>
      </c>
      <c r="H1747" s="248">
        <f t="shared" ref="H1747:H1748" si="22">F1747*G1747</f>
        <v>0</v>
      </c>
      <c r="I1747" s="64"/>
      <c r="J1747" s="74"/>
      <c r="K1747" s="62"/>
      <c r="L1747" s="64"/>
      <c r="M1747" s="64"/>
      <c r="N1747" s="64"/>
    </row>
    <row r="1748" spans="1:21" s="555" customFormat="1" ht="12.75">
      <c r="A1748" s="73"/>
      <c r="B1748" s="908"/>
      <c r="C1748" s="907" t="s">
        <v>1311</v>
      </c>
      <c r="D1748" s="905"/>
      <c r="E1748" s="905" t="s">
        <v>6</v>
      </c>
      <c r="F1748" s="208">
        <v>1</v>
      </c>
      <c r="G1748" s="901">
        <f>'JUSTIFIKASI BAHAN'!E105</f>
        <v>0</v>
      </c>
      <c r="H1748" s="248">
        <f t="shared" si="22"/>
        <v>0</v>
      </c>
      <c r="I1748" s="64"/>
      <c r="J1748" s="74"/>
      <c r="K1748" s="62"/>
      <c r="L1748" s="64"/>
      <c r="M1748" s="64"/>
      <c r="N1748" s="64"/>
    </row>
    <row r="1749" spans="1:21" s="555" customFormat="1" ht="12.75">
      <c r="A1749" s="73"/>
      <c r="B1749" s="189"/>
      <c r="C1749" s="246" t="s">
        <v>823</v>
      </c>
      <c r="D1749" s="72"/>
      <c r="E1749" s="72" t="s">
        <v>6</v>
      </c>
      <c r="F1749" s="208">
        <v>1</v>
      </c>
      <c r="G1749" s="247">
        <f>'JUSTIFIKASI BAHAN'!E113</f>
        <v>0</v>
      </c>
      <c r="H1749" s="248">
        <f>F1749*G1749</f>
        <v>0</v>
      </c>
      <c r="I1749" s="64"/>
      <c r="J1749" s="74"/>
      <c r="K1749" s="64"/>
      <c r="L1749" s="73"/>
      <c r="M1749" s="73"/>
      <c r="N1749" s="73"/>
    </row>
    <row r="1750" spans="1:21" s="555" customFormat="1" ht="12.75">
      <c r="A1750" s="73"/>
      <c r="B1750" s="189"/>
      <c r="C1750" s="246"/>
      <c r="D1750" s="72"/>
      <c r="E1750" s="72"/>
      <c r="F1750" s="212" t="s">
        <v>95</v>
      </c>
      <c r="G1750" s="247"/>
      <c r="H1750" s="248">
        <f>SUM(H1747:H1749)</f>
        <v>0</v>
      </c>
      <c r="I1750" s="64"/>
      <c r="J1750" s="74"/>
      <c r="K1750" s="64"/>
      <c r="L1750" s="73"/>
      <c r="M1750" s="73"/>
      <c r="N1750" s="628"/>
    </row>
    <row r="1751" spans="1:21" s="555" customFormat="1" ht="12.75">
      <c r="A1751" s="73"/>
      <c r="B1751" s="189" t="s">
        <v>116</v>
      </c>
      <c r="C1751" s="246" t="s">
        <v>238</v>
      </c>
      <c r="D1751" s="72"/>
      <c r="E1751" s="72"/>
      <c r="F1751" s="208"/>
      <c r="G1751" s="247"/>
      <c r="H1751" s="248"/>
      <c r="I1751" s="64"/>
      <c r="J1751" s="74"/>
      <c r="K1751" s="64"/>
      <c r="L1751" s="73"/>
      <c r="M1751" s="73"/>
      <c r="N1751" s="628"/>
    </row>
    <row r="1752" spans="1:21" s="555" customFormat="1" ht="12.75">
      <c r="A1752" s="73"/>
      <c r="B1752" s="189"/>
      <c r="C1752" s="249"/>
      <c r="D1752" s="72"/>
      <c r="E1752" s="72"/>
      <c r="F1752" s="212" t="s">
        <v>98</v>
      </c>
      <c r="G1752" s="247"/>
      <c r="H1752" s="248"/>
      <c r="I1752" s="64"/>
      <c r="J1752" s="74"/>
      <c r="K1752" s="64"/>
      <c r="L1752" s="73"/>
      <c r="M1752" s="73"/>
      <c r="N1752" s="628"/>
    </row>
    <row r="1753" spans="1:21" s="555" customFormat="1" ht="12.75">
      <c r="A1753" s="73"/>
      <c r="B1753" s="188"/>
      <c r="C1753" s="246"/>
      <c r="D1753" s="72"/>
      <c r="E1753" s="72"/>
      <c r="F1753" s="208"/>
      <c r="G1753" s="247"/>
      <c r="H1753" s="248"/>
      <c r="I1753" s="64"/>
      <c r="J1753" s="74"/>
      <c r="K1753" s="64"/>
      <c r="L1753" s="73"/>
      <c r="M1753" s="73"/>
      <c r="N1753" s="628"/>
      <c r="O1753" s="62"/>
      <c r="P1753" s="62"/>
      <c r="Q1753" s="62"/>
      <c r="R1753" s="62"/>
      <c r="S1753" s="62"/>
      <c r="T1753" s="62"/>
      <c r="U1753" s="62"/>
    </row>
    <row r="1754" spans="1:21" s="555" customFormat="1" ht="12.75">
      <c r="A1754" s="73"/>
      <c r="B1754" s="188" t="s">
        <v>117</v>
      </c>
      <c r="C1754" s="246" t="s">
        <v>239</v>
      </c>
      <c r="D1754" s="72"/>
      <c r="E1754" s="72"/>
      <c r="F1754" s="213"/>
      <c r="G1754" s="247"/>
      <c r="H1754" s="248">
        <f>H1745+H1750+H1752</f>
        <v>0</v>
      </c>
      <c r="I1754" s="64"/>
      <c r="J1754" s="74" t="e">
        <f>#REF!+#REF!</f>
        <v>#REF!</v>
      </c>
      <c r="K1754" s="66" t="e">
        <f>IF(J1754=H1754,"OK","NOT OK")</f>
        <v>#REF!</v>
      </c>
      <c r="L1754" s="73"/>
      <c r="M1754" s="73"/>
      <c r="N1754" s="628"/>
      <c r="O1754" s="62"/>
      <c r="P1754" s="62"/>
      <c r="Q1754" s="62"/>
      <c r="R1754" s="62"/>
      <c r="S1754" s="62"/>
      <c r="T1754" s="62"/>
      <c r="U1754" s="62"/>
    </row>
    <row r="1755" spans="1:21" ht="12.75">
      <c r="B1755" s="189" t="s">
        <v>124</v>
      </c>
      <c r="C1755" s="249" t="s">
        <v>240</v>
      </c>
      <c r="D1755" s="72"/>
      <c r="E1755" s="72"/>
      <c r="F1755" s="1449" t="s">
        <v>1256</v>
      </c>
      <c r="G1755" s="247"/>
      <c r="H1755" s="248" t="e">
        <f>#REF!*H1754</f>
        <v>#REF!</v>
      </c>
      <c r="K1755" s="555"/>
      <c r="L1755" s="555"/>
      <c r="M1755" s="555"/>
      <c r="N1755" s="555"/>
    </row>
    <row r="1756" spans="1:21" ht="12.75">
      <c r="B1756" s="188" t="s">
        <v>241</v>
      </c>
      <c r="C1756" s="246" t="s">
        <v>242</v>
      </c>
      <c r="D1756" s="72"/>
      <c r="E1756" s="72"/>
      <c r="F1756" s="208"/>
      <c r="G1756" s="247"/>
      <c r="H1756" s="248" t="e">
        <f>H1754+H1755</f>
        <v>#REF!</v>
      </c>
      <c r="K1756" s="555"/>
      <c r="L1756" s="555"/>
      <c r="M1756" s="555"/>
      <c r="N1756" s="555"/>
    </row>
    <row r="1757" spans="1:21" ht="12.75">
      <c r="A1757" s="611"/>
      <c r="B1757" s="612"/>
      <c r="C1757" s="613"/>
      <c r="D1757" s="614"/>
      <c r="E1757" s="613"/>
      <c r="F1757" s="615"/>
      <c r="G1757" s="616"/>
      <c r="H1757" s="313"/>
      <c r="J1757" s="142"/>
      <c r="K1757" s="555"/>
      <c r="L1757" s="555"/>
      <c r="M1757" s="555"/>
      <c r="N1757" s="555"/>
    </row>
    <row r="1758" spans="1:21" s="555" customFormat="1" ht="12.75">
      <c r="A1758" s="607"/>
      <c r="B1758" s="184" t="s">
        <v>1315</v>
      </c>
      <c r="C1758" s="574"/>
      <c r="D1758" s="632"/>
      <c r="E1758" s="632"/>
      <c r="F1758" s="574"/>
      <c r="G1758" s="633"/>
      <c r="H1758" s="574"/>
      <c r="I1758" s="628"/>
      <c r="J1758" s="74"/>
      <c r="K1758" s="64"/>
      <c r="L1758" s="64"/>
      <c r="M1758" s="64"/>
      <c r="N1758" s="64"/>
    </row>
    <row r="1759" spans="1:21" s="65" customFormat="1" ht="27" customHeight="1">
      <c r="A1759" s="93"/>
      <c r="B1759" s="71" t="s">
        <v>45</v>
      </c>
      <c r="C1759" s="167" t="s">
        <v>80</v>
      </c>
      <c r="D1759" s="71" t="s">
        <v>81</v>
      </c>
      <c r="E1759" s="71" t="s">
        <v>46</v>
      </c>
      <c r="F1759" s="72" t="s">
        <v>47</v>
      </c>
      <c r="G1759" s="551" t="s">
        <v>188</v>
      </c>
      <c r="H1759" s="61" t="s">
        <v>82</v>
      </c>
      <c r="J1759" s="160"/>
      <c r="K1759" s="67"/>
    </row>
    <row r="1760" spans="1:21" s="555" customFormat="1" ht="12.75">
      <c r="A1760" s="73"/>
      <c r="B1760" s="188" t="s">
        <v>114</v>
      </c>
      <c r="C1760" s="246" t="s">
        <v>235</v>
      </c>
      <c r="D1760" s="72"/>
      <c r="E1760" s="72"/>
      <c r="F1760" s="208"/>
      <c r="G1760" s="247"/>
      <c r="H1760" s="248"/>
      <c r="I1760" s="628"/>
      <c r="J1760" s="74"/>
      <c r="K1760" s="64"/>
      <c r="L1760" s="64"/>
      <c r="M1760" s="64"/>
      <c r="N1760" s="64"/>
    </row>
    <row r="1761" spans="1:21" s="555" customFormat="1" ht="12.75">
      <c r="A1761" s="73"/>
      <c r="B1761" s="189"/>
      <c r="C1761" s="246" t="s">
        <v>50</v>
      </c>
      <c r="D1761" s="182"/>
      <c r="E1761" s="72" t="s">
        <v>48</v>
      </c>
      <c r="F1761" s="239">
        <v>5.0000000000000001E-3</v>
      </c>
      <c r="G1761" s="247">
        <f>'UPAH PU'!$G$7</f>
        <v>0</v>
      </c>
      <c r="H1761" s="248">
        <f>F1761*G1761</f>
        <v>0</v>
      </c>
      <c r="I1761" s="628"/>
      <c r="J1761" s="74"/>
      <c r="K1761" s="64"/>
      <c r="L1761" s="64"/>
      <c r="M1761" s="64"/>
      <c r="N1761" s="64"/>
    </row>
    <row r="1762" spans="1:21" s="555" customFormat="1" ht="12.75">
      <c r="A1762" s="73"/>
      <c r="B1762" s="189"/>
      <c r="C1762" s="246" t="s">
        <v>236</v>
      </c>
      <c r="D1762" s="182"/>
      <c r="E1762" s="72" t="s">
        <v>48</v>
      </c>
      <c r="F1762" s="239">
        <v>0.5</v>
      </c>
      <c r="G1762" s="247">
        <f>'UPAH PU'!$G$9</f>
        <v>0</v>
      </c>
      <c r="H1762" s="248">
        <f>F1762*G1762</f>
        <v>0</v>
      </c>
      <c r="J1762" s="74"/>
      <c r="K1762" s="64"/>
      <c r="L1762" s="64"/>
      <c r="M1762" s="64"/>
      <c r="N1762" s="64"/>
    </row>
    <row r="1763" spans="1:21" s="62" customFormat="1" ht="12.75">
      <c r="A1763" s="73"/>
      <c r="B1763" s="189"/>
      <c r="C1763" s="246" t="s">
        <v>177</v>
      </c>
      <c r="D1763" s="182"/>
      <c r="E1763" s="72" t="s">
        <v>48</v>
      </c>
      <c r="F1763" s="239">
        <v>0.05</v>
      </c>
      <c r="G1763" s="247">
        <f>'UPAH PU'!$G$18</f>
        <v>0</v>
      </c>
      <c r="H1763" s="248">
        <f>F1763*G1763</f>
        <v>0</v>
      </c>
      <c r="I1763" s="555"/>
      <c r="J1763" s="74"/>
      <c r="K1763" s="64"/>
      <c r="L1763" s="64"/>
      <c r="M1763" s="64"/>
      <c r="N1763" s="64"/>
      <c r="O1763" s="555"/>
      <c r="P1763" s="555"/>
      <c r="Q1763" s="555"/>
      <c r="R1763" s="555"/>
      <c r="S1763" s="555"/>
      <c r="T1763" s="555"/>
      <c r="U1763" s="555"/>
    </row>
    <row r="1764" spans="1:21" s="62" customFormat="1" ht="12.75">
      <c r="A1764" s="73"/>
      <c r="B1764" s="189"/>
      <c r="C1764" s="246" t="s">
        <v>41</v>
      </c>
      <c r="D1764" s="182"/>
      <c r="E1764" s="72" t="s">
        <v>48</v>
      </c>
      <c r="F1764" s="239">
        <v>1.7000000000000001E-2</v>
      </c>
      <c r="G1764" s="247">
        <f>'UPAH PU'!$G$20</f>
        <v>0</v>
      </c>
      <c r="H1764" s="248">
        <f>F1764*G1764</f>
        <v>0</v>
      </c>
      <c r="I1764" s="555"/>
      <c r="J1764" s="74"/>
      <c r="K1764" s="64"/>
      <c r="L1764" s="64"/>
      <c r="M1764" s="64"/>
      <c r="N1764" s="64"/>
      <c r="O1764" s="555"/>
      <c r="P1764" s="555"/>
      <c r="Q1764" s="555"/>
      <c r="R1764" s="555"/>
      <c r="S1764" s="555"/>
      <c r="T1764" s="555"/>
      <c r="U1764" s="555"/>
    </row>
    <row r="1765" spans="1:21" s="62" customFormat="1" ht="12.75">
      <c r="A1765" s="73"/>
      <c r="B1765" s="189"/>
      <c r="C1765" s="249"/>
      <c r="D1765" s="72"/>
      <c r="E1765" s="72"/>
      <c r="F1765" s="554" t="s">
        <v>92</v>
      </c>
      <c r="G1765" s="247"/>
      <c r="H1765" s="248">
        <f>SUM(H1761:H1764)</f>
        <v>0</v>
      </c>
      <c r="I1765" s="64"/>
      <c r="J1765" s="74"/>
      <c r="K1765" s="64"/>
      <c r="L1765" s="64"/>
      <c r="M1765" s="64"/>
      <c r="N1765" s="64"/>
      <c r="O1765" s="555"/>
      <c r="P1765" s="555"/>
      <c r="Q1765" s="555"/>
      <c r="R1765" s="555"/>
      <c r="S1765" s="555"/>
      <c r="T1765" s="555"/>
      <c r="U1765" s="555"/>
    </row>
    <row r="1766" spans="1:21" s="555" customFormat="1" ht="12.75">
      <c r="A1766" s="73"/>
      <c r="B1766" s="188" t="s">
        <v>115</v>
      </c>
      <c r="C1766" s="246" t="s">
        <v>237</v>
      </c>
      <c r="D1766" s="72"/>
      <c r="E1766" s="72"/>
      <c r="F1766" s="208"/>
      <c r="G1766" s="247"/>
      <c r="H1766" s="248"/>
      <c r="I1766" s="64"/>
      <c r="J1766" s="74"/>
      <c r="K1766" s="62"/>
      <c r="L1766" s="64"/>
      <c r="M1766" s="64"/>
      <c r="N1766" s="64"/>
    </row>
    <row r="1767" spans="1:21" s="555" customFormat="1" ht="12.75">
      <c r="A1767" s="73"/>
      <c r="B1767" s="908"/>
      <c r="C1767" s="907" t="s">
        <v>1314</v>
      </c>
      <c r="D1767" s="905"/>
      <c r="E1767" s="905" t="s">
        <v>6</v>
      </c>
      <c r="F1767" s="208">
        <v>1</v>
      </c>
      <c r="G1767" s="901">
        <f>'JUSTIFIKASI BAHAN'!E124</f>
        <v>0</v>
      </c>
      <c r="H1767" s="248">
        <f t="shared" ref="H1767:H1768" si="23">F1767*G1767</f>
        <v>0</v>
      </c>
      <c r="I1767" s="64"/>
      <c r="J1767" s="74"/>
      <c r="K1767" s="62"/>
      <c r="L1767" s="64"/>
      <c r="M1767" s="64"/>
      <c r="N1767" s="64"/>
    </row>
    <row r="1768" spans="1:21" s="555" customFormat="1" ht="12.75">
      <c r="A1768" s="73"/>
      <c r="B1768" s="908"/>
      <c r="C1768" s="907" t="s">
        <v>866</v>
      </c>
      <c r="D1768" s="905"/>
      <c r="E1768" s="905" t="s">
        <v>6</v>
      </c>
      <c r="F1768" s="208">
        <v>1</v>
      </c>
      <c r="G1768" s="901">
        <f>'JUSTIFIKASI BAHAN'!E105</f>
        <v>0</v>
      </c>
      <c r="H1768" s="248">
        <f t="shared" si="23"/>
        <v>0</v>
      </c>
      <c r="I1768" s="64"/>
      <c r="J1768" s="74"/>
      <c r="K1768" s="62"/>
      <c r="L1768" s="64"/>
      <c r="M1768" s="64"/>
      <c r="N1768" s="64"/>
    </row>
    <row r="1769" spans="1:21" s="555" customFormat="1" ht="12.75">
      <c r="A1769" s="73"/>
      <c r="B1769" s="189"/>
      <c r="C1769" s="246" t="s">
        <v>823</v>
      </c>
      <c r="D1769" s="72"/>
      <c r="E1769" s="72" t="s">
        <v>6</v>
      </c>
      <c r="F1769" s="208">
        <v>1</v>
      </c>
      <c r="G1769" s="247">
        <f>'JUSTIFIKASI BAHAN'!E113</f>
        <v>0</v>
      </c>
      <c r="H1769" s="248">
        <f>F1769*G1769</f>
        <v>0</v>
      </c>
      <c r="I1769" s="64"/>
      <c r="J1769" s="74"/>
      <c r="K1769" s="64"/>
      <c r="L1769" s="73"/>
      <c r="M1769" s="73"/>
      <c r="N1769" s="73"/>
    </row>
    <row r="1770" spans="1:21" s="555" customFormat="1" ht="12.75">
      <c r="A1770" s="73"/>
      <c r="B1770" s="189"/>
      <c r="C1770" s="246"/>
      <c r="D1770" s="72"/>
      <c r="E1770" s="72"/>
      <c r="F1770" s="212" t="s">
        <v>95</v>
      </c>
      <c r="G1770" s="247"/>
      <c r="H1770" s="248">
        <f>SUM(H1767:H1769)</f>
        <v>0</v>
      </c>
      <c r="I1770" s="64"/>
      <c r="J1770" s="74"/>
      <c r="K1770" s="64"/>
      <c r="L1770" s="73"/>
      <c r="M1770" s="73"/>
      <c r="N1770" s="628"/>
    </row>
    <row r="1771" spans="1:21" s="555" customFormat="1" ht="12.75">
      <c r="A1771" s="73"/>
      <c r="B1771" s="189" t="s">
        <v>116</v>
      </c>
      <c r="C1771" s="246" t="s">
        <v>238</v>
      </c>
      <c r="D1771" s="72"/>
      <c r="E1771" s="72"/>
      <c r="F1771" s="208"/>
      <c r="G1771" s="247"/>
      <c r="H1771" s="248"/>
      <c r="I1771" s="64"/>
      <c r="J1771" s="74"/>
      <c r="K1771" s="64"/>
      <c r="L1771" s="73"/>
      <c r="M1771" s="73"/>
      <c r="N1771" s="628"/>
    </row>
    <row r="1772" spans="1:21" s="555" customFormat="1" ht="12.75">
      <c r="A1772" s="73"/>
      <c r="B1772" s="189"/>
      <c r="C1772" s="249"/>
      <c r="D1772" s="72"/>
      <c r="E1772" s="72"/>
      <c r="F1772" s="212" t="s">
        <v>98</v>
      </c>
      <c r="G1772" s="247"/>
      <c r="H1772" s="248"/>
      <c r="I1772" s="64"/>
      <c r="J1772" s="74"/>
      <c r="K1772" s="64"/>
      <c r="L1772" s="73"/>
      <c r="M1772" s="73"/>
      <c r="N1772" s="628"/>
    </row>
    <row r="1773" spans="1:21" s="555" customFormat="1" ht="12.75">
      <c r="A1773" s="73"/>
      <c r="B1773" s="188"/>
      <c r="C1773" s="246"/>
      <c r="D1773" s="72"/>
      <c r="E1773" s="72"/>
      <c r="F1773" s="208"/>
      <c r="G1773" s="247"/>
      <c r="H1773" s="248"/>
      <c r="I1773" s="64"/>
      <c r="J1773" s="74"/>
      <c r="K1773" s="64"/>
      <c r="L1773" s="73"/>
      <c r="M1773" s="73"/>
      <c r="N1773" s="628"/>
      <c r="O1773" s="62"/>
      <c r="P1773" s="62"/>
      <c r="Q1773" s="62"/>
      <c r="R1773" s="62"/>
      <c r="S1773" s="62"/>
      <c r="T1773" s="62"/>
      <c r="U1773" s="62"/>
    </row>
    <row r="1774" spans="1:21" s="555" customFormat="1" ht="12.75">
      <c r="A1774" s="73"/>
      <c r="B1774" s="188" t="s">
        <v>117</v>
      </c>
      <c r="C1774" s="246" t="s">
        <v>239</v>
      </c>
      <c r="D1774" s="72"/>
      <c r="E1774" s="72"/>
      <c r="F1774" s="213"/>
      <c r="G1774" s="247"/>
      <c r="H1774" s="248">
        <f>H1765+H1770+H1772</f>
        <v>0</v>
      </c>
      <c r="I1774" s="64"/>
      <c r="J1774" s="74" t="e">
        <f>#REF!+#REF!</f>
        <v>#REF!</v>
      </c>
      <c r="K1774" s="66" t="e">
        <f>IF(J1774=H1774,"OK","NOT OK")</f>
        <v>#REF!</v>
      </c>
      <c r="L1774" s="73"/>
      <c r="M1774" s="73"/>
      <c r="N1774" s="628"/>
      <c r="O1774" s="62"/>
      <c r="P1774" s="62"/>
      <c r="Q1774" s="62"/>
      <c r="R1774" s="62"/>
      <c r="S1774" s="62"/>
      <c r="T1774" s="62"/>
      <c r="U1774" s="62"/>
    </row>
    <row r="1775" spans="1:21" ht="12.75">
      <c r="B1775" s="189" t="s">
        <v>124</v>
      </c>
      <c r="C1775" s="249" t="s">
        <v>240</v>
      </c>
      <c r="D1775" s="72"/>
      <c r="E1775" s="72"/>
      <c r="F1775" s="1449" t="s">
        <v>1256</v>
      </c>
      <c r="G1775" s="247"/>
      <c r="H1775" s="248" t="e">
        <f>#REF!*H1774</f>
        <v>#REF!</v>
      </c>
      <c r="K1775" s="555"/>
      <c r="L1775" s="555"/>
      <c r="M1775" s="555"/>
      <c r="N1775" s="555"/>
    </row>
    <row r="1776" spans="1:21" ht="12.75">
      <c r="B1776" s="188" t="s">
        <v>241</v>
      </c>
      <c r="C1776" s="246" t="s">
        <v>242</v>
      </c>
      <c r="D1776" s="72"/>
      <c r="E1776" s="72"/>
      <c r="F1776" s="208"/>
      <c r="G1776" s="247"/>
      <c r="H1776" s="248" t="e">
        <f>H1774+H1775</f>
        <v>#REF!</v>
      </c>
      <c r="K1776" s="555"/>
      <c r="L1776" s="555"/>
      <c r="M1776" s="555"/>
      <c r="N1776" s="555"/>
    </row>
    <row r="1777" spans="1:21" ht="12.75">
      <c r="B1777" s="184"/>
      <c r="C1777" s="250"/>
      <c r="K1777" s="555"/>
      <c r="L1777" s="555"/>
      <c r="M1777" s="555"/>
      <c r="N1777" s="555"/>
    </row>
    <row r="1778" spans="1:21" s="555" customFormat="1" ht="12.75">
      <c r="A1778" s="607"/>
      <c r="B1778" s="184" t="s">
        <v>849</v>
      </c>
      <c r="C1778" s="574"/>
      <c r="D1778" s="632"/>
      <c r="E1778" s="632"/>
      <c r="F1778" s="574"/>
      <c r="G1778" s="633"/>
      <c r="H1778" s="574"/>
      <c r="I1778" s="628"/>
      <c r="J1778" s="74"/>
      <c r="K1778" s="64"/>
      <c r="L1778" s="64"/>
      <c r="M1778" s="64"/>
      <c r="N1778" s="64"/>
    </row>
    <row r="1779" spans="1:21" s="65" customFormat="1" ht="27" customHeight="1">
      <c r="A1779" s="93"/>
      <c r="B1779" s="71" t="s">
        <v>45</v>
      </c>
      <c r="C1779" s="167" t="s">
        <v>80</v>
      </c>
      <c r="D1779" s="71" t="s">
        <v>81</v>
      </c>
      <c r="E1779" s="71" t="s">
        <v>46</v>
      </c>
      <c r="F1779" s="72" t="s">
        <v>47</v>
      </c>
      <c r="G1779" s="551" t="s">
        <v>188</v>
      </c>
      <c r="H1779" s="61" t="s">
        <v>82</v>
      </c>
      <c r="J1779" s="160"/>
      <c r="K1779" s="67"/>
    </row>
    <row r="1780" spans="1:21" s="555" customFormat="1" ht="12.75">
      <c r="A1780" s="73"/>
      <c r="B1780" s="188" t="s">
        <v>114</v>
      </c>
      <c r="C1780" s="246" t="s">
        <v>235</v>
      </c>
      <c r="D1780" s="72"/>
      <c r="E1780" s="72"/>
      <c r="F1780" s="208"/>
      <c r="G1780" s="247"/>
      <c r="H1780" s="248"/>
      <c r="I1780" s="628"/>
      <c r="J1780" s="74"/>
      <c r="K1780" s="64"/>
      <c r="L1780" s="64"/>
      <c r="M1780" s="64"/>
      <c r="N1780" s="64"/>
    </row>
    <row r="1781" spans="1:21" s="555" customFormat="1" ht="12.75">
      <c r="A1781" s="73"/>
      <c r="B1781" s="189"/>
      <c r="C1781" s="246" t="s">
        <v>50</v>
      </c>
      <c r="D1781" s="182"/>
      <c r="E1781" s="72" t="s">
        <v>48</v>
      </c>
      <c r="F1781" s="239">
        <v>2.2499999999999999E-2</v>
      </c>
      <c r="G1781" s="247">
        <f>'UPAH PU'!$G$7</f>
        <v>0</v>
      </c>
      <c r="H1781" s="248">
        <f>F1781*G1781</f>
        <v>0</v>
      </c>
      <c r="I1781" s="628"/>
      <c r="J1781" s="74"/>
      <c r="K1781" s="64"/>
      <c r="L1781" s="64"/>
      <c r="M1781" s="64"/>
      <c r="N1781" s="64"/>
    </row>
    <row r="1782" spans="1:21" s="555" customFormat="1" ht="12.75">
      <c r="A1782" s="73"/>
      <c r="B1782" s="189"/>
      <c r="C1782" s="246" t="s">
        <v>236</v>
      </c>
      <c r="D1782" s="182"/>
      <c r="E1782" s="72" t="s">
        <v>48</v>
      </c>
      <c r="F1782" s="239">
        <v>0.22500000000000001</v>
      </c>
      <c r="G1782" s="247">
        <f>'UPAH PU'!$G$9</f>
        <v>0</v>
      </c>
      <c r="H1782" s="248">
        <f>F1782*G1782</f>
        <v>0</v>
      </c>
      <c r="J1782" s="74"/>
      <c r="K1782" s="64"/>
      <c r="L1782" s="64"/>
      <c r="M1782" s="64"/>
      <c r="N1782" s="64"/>
    </row>
    <row r="1783" spans="1:21" s="62" customFormat="1" ht="12.75">
      <c r="A1783" s="73"/>
      <c r="B1783" s="189"/>
      <c r="C1783" s="246" t="s">
        <v>177</v>
      </c>
      <c r="D1783" s="182"/>
      <c r="E1783" s="72" t="s">
        <v>48</v>
      </c>
      <c r="F1783" s="239">
        <v>2.2499999999999999E-2</v>
      </c>
      <c r="G1783" s="247">
        <f>'UPAH PU'!$G$18</f>
        <v>0</v>
      </c>
      <c r="H1783" s="248">
        <f>F1783*G1783</f>
        <v>0</v>
      </c>
      <c r="I1783" s="555"/>
      <c r="J1783" s="74"/>
      <c r="K1783" s="64"/>
      <c r="L1783" s="64"/>
      <c r="M1783" s="64"/>
      <c r="N1783" s="64"/>
      <c r="O1783" s="555"/>
      <c r="P1783" s="555"/>
      <c r="Q1783" s="555"/>
      <c r="R1783" s="555"/>
      <c r="S1783" s="555"/>
      <c r="T1783" s="555"/>
      <c r="U1783" s="555"/>
    </row>
    <row r="1784" spans="1:21" s="62" customFormat="1" ht="12.75">
      <c r="A1784" s="73"/>
      <c r="B1784" s="189"/>
      <c r="C1784" s="246" t="s">
        <v>41</v>
      </c>
      <c r="D1784" s="182"/>
      <c r="E1784" s="72" t="s">
        <v>48</v>
      </c>
      <c r="F1784" s="239">
        <v>7.4999999999999997E-3</v>
      </c>
      <c r="G1784" s="247">
        <f>'UPAH PU'!$G$20</f>
        <v>0</v>
      </c>
      <c r="H1784" s="248">
        <f>F1784*G1784</f>
        <v>0</v>
      </c>
      <c r="I1784" s="555"/>
      <c r="J1784" s="74"/>
      <c r="K1784" s="64"/>
      <c r="L1784" s="64"/>
      <c r="M1784" s="64"/>
      <c r="N1784" s="64"/>
      <c r="O1784" s="555"/>
      <c r="P1784" s="555"/>
      <c r="Q1784" s="555"/>
      <c r="R1784" s="555"/>
      <c r="S1784" s="555"/>
      <c r="T1784" s="555"/>
      <c r="U1784" s="555"/>
    </row>
    <row r="1785" spans="1:21" s="62" customFormat="1" ht="12.75">
      <c r="A1785" s="73"/>
      <c r="B1785" s="189"/>
      <c r="C1785" s="249"/>
      <c r="D1785" s="72"/>
      <c r="E1785" s="72"/>
      <c r="F1785" s="554" t="s">
        <v>92</v>
      </c>
      <c r="G1785" s="247"/>
      <c r="H1785" s="248">
        <f>SUM(H1781:H1784)</f>
        <v>0</v>
      </c>
      <c r="I1785" s="64"/>
      <c r="J1785" s="74"/>
      <c r="K1785" s="64"/>
      <c r="L1785" s="64"/>
      <c r="M1785" s="64"/>
      <c r="N1785" s="64"/>
      <c r="O1785" s="555"/>
      <c r="P1785" s="555"/>
      <c r="Q1785" s="555"/>
      <c r="R1785" s="555"/>
      <c r="S1785" s="555"/>
      <c r="T1785" s="555"/>
      <c r="U1785" s="555"/>
    </row>
    <row r="1786" spans="1:21" s="555" customFormat="1" ht="12.75">
      <c r="A1786" s="73"/>
      <c r="B1786" s="188" t="s">
        <v>115</v>
      </c>
      <c r="C1786" s="246" t="s">
        <v>237</v>
      </c>
      <c r="D1786" s="72"/>
      <c r="E1786" s="72"/>
      <c r="F1786" s="208"/>
      <c r="G1786" s="247"/>
      <c r="H1786" s="248"/>
      <c r="I1786" s="64"/>
      <c r="J1786" s="74"/>
      <c r="K1786" s="62"/>
      <c r="L1786" s="64"/>
      <c r="M1786" s="64"/>
      <c r="N1786" s="64"/>
    </row>
    <row r="1787" spans="1:21" s="555" customFormat="1" ht="12.75">
      <c r="A1787" s="73"/>
      <c r="B1787" s="908"/>
      <c r="C1787" s="907" t="s">
        <v>851</v>
      </c>
      <c r="D1787" s="905"/>
      <c r="E1787" s="905" t="s">
        <v>6</v>
      </c>
      <c r="F1787" s="208">
        <v>1</v>
      </c>
      <c r="G1787" s="901">
        <f>'JUSTIFIKASI BAHAN'!E115</f>
        <v>0</v>
      </c>
      <c r="H1787" s="248">
        <f t="shared" ref="H1787:H1788" si="24">F1787*G1787</f>
        <v>0</v>
      </c>
      <c r="I1787" s="64"/>
      <c r="J1787" s="74"/>
      <c r="K1787" s="62"/>
      <c r="L1787" s="64"/>
      <c r="M1787" s="64"/>
      <c r="N1787" s="64"/>
    </row>
    <row r="1788" spans="1:21" s="555" customFormat="1" ht="12.75">
      <c r="A1788" s="73"/>
      <c r="B1788" s="908"/>
      <c r="C1788" s="907" t="s">
        <v>850</v>
      </c>
      <c r="D1788" s="905"/>
      <c r="E1788" s="905" t="s">
        <v>6</v>
      </c>
      <c r="F1788" s="208">
        <v>1</v>
      </c>
      <c r="G1788" s="901">
        <f>'JUSTIFIKASI BAHAN'!E116</f>
        <v>0</v>
      </c>
      <c r="H1788" s="248">
        <f t="shared" si="24"/>
        <v>0</v>
      </c>
      <c r="I1788" s="64"/>
      <c r="J1788" s="74"/>
      <c r="K1788" s="62"/>
      <c r="L1788" s="64"/>
      <c r="M1788" s="64"/>
      <c r="N1788" s="64"/>
    </row>
    <row r="1789" spans="1:21" s="555" customFormat="1" ht="12.75">
      <c r="A1789" s="73"/>
      <c r="B1789" s="189"/>
      <c r="C1789" s="246"/>
      <c r="D1789" s="72"/>
      <c r="E1789" s="72"/>
      <c r="F1789" s="212" t="s">
        <v>95</v>
      </c>
      <c r="G1789" s="247"/>
      <c r="H1789" s="248">
        <f>SUM(H1787:H1788)</f>
        <v>0</v>
      </c>
      <c r="I1789" s="64"/>
      <c r="J1789" s="74"/>
      <c r="K1789" s="64"/>
      <c r="L1789" s="73"/>
      <c r="M1789" s="73"/>
      <c r="N1789" s="628"/>
    </row>
    <row r="1790" spans="1:21" s="555" customFormat="1" ht="12.75">
      <c r="A1790" s="73"/>
      <c r="B1790" s="189" t="s">
        <v>116</v>
      </c>
      <c r="C1790" s="246" t="s">
        <v>238</v>
      </c>
      <c r="D1790" s="72"/>
      <c r="E1790" s="72"/>
      <c r="F1790" s="208"/>
      <c r="G1790" s="247"/>
      <c r="H1790" s="248"/>
      <c r="I1790" s="64"/>
      <c r="J1790" s="74"/>
      <c r="K1790" s="64"/>
      <c r="L1790" s="73"/>
      <c r="M1790" s="73"/>
      <c r="N1790" s="628"/>
    </row>
    <row r="1791" spans="1:21" s="555" customFormat="1" ht="12.75">
      <c r="A1791" s="73"/>
      <c r="B1791" s="189"/>
      <c r="C1791" s="249"/>
      <c r="D1791" s="72"/>
      <c r="E1791" s="72"/>
      <c r="F1791" s="212" t="s">
        <v>98</v>
      </c>
      <c r="G1791" s="247"/>
      <c r="H1791" s="248"/>
      <c r="I1791" s="64"/>
      <c r="J1791" s="74"/>
      <c r="K1791" s="64"/>
      <c r="L1791" s="73"/>
      <c r="M1791" s="73"/>
      <c r="N1791" s="628"/>
    </row>
    <row r="1792" spans="1:21" s="555" customFormat="1" ht="12.75">
      <c r="A1792" s="73"/>
      <c r="B1792" s="188"/>
      <c r="C1792" s="246"/>
      <c r="D1792" s="72"/>
      <c r="E1792" s="72"/>
      <c r="F1792" s="208"/>
      <c r="G1792" s="247"/>
      <c r="H1792" s="248"/>
      <c r="I1792" s="64"/>
      <c r="J1792" s="74"/>
      <c r="K1792" s="64"/>
      <c r="L1792" s="73"/>
      <c r="M1792" s="73"/>
      <c r="N1792" s="628"/>
      <c r="O1792" s="62"/>
      <c r="P1792" s="62"/>
      <c r="Q1792" s="62"/>
      <c r="R1792" s="62"/>
      <c r="S1792" s="62"/>
      <c r="T1792" s="62"/>
      <c r="U1792" s="62"/>
    </row>
    <row r="1793" spans="1:21" s="555" customFormat="1" ht="12.75">
      <c r="A1793" s="73"/>
      <c r="B1793" s="188" t="s">
        <v>117</v>
      </c>
      <c r="C1793" s="246" t="s">
        <v>239</v>
      </c>
      <c r="D1793" s="72"/>
      <c r="E1793" s="72"/>
      <c r="F1793" s="213"/>
      <c r="G1793" s="247"/>
      <c r="H1793" s="248">
        <f>H1785+H1789+H1791</f>
        <v>0</v>
      </c>
      <c r="I1793" s="64"/>
      <c r="J1793" s="74" t="e">
        <f>#REF!+#REF!</f>
        <v>#REF!</v>
      </c>
      <c r="K1793" s="66" t="e">
        <f>IF(J1793=H1793,"OK","NOT OK")</f>
        <v>#REF!</v>
      </c>
      <c r="L1793" s="73"/>
      <c r="M1793" s="73"/>
      <c r="N1793" s="628"/>
      <c r="O1793" s="62"/>
      <c r="P1793" s="62"/>
      <c r="Q1793" s="62"/>
      <c r="R1793" s="62"/>
      <c r="S1793" s="62"/>
      <c r="T1793" s="62"/>
      <c r="U1793" s="62"/>
    </row>
    <row r="1794" spans="1:21" ht="12.75">
      <c r="B1794" s="189" t="s">
        <v>124</v>
      </c>
      <c r="C1794" s="249" t="s">
        <v>240</v>
      </c>
      <c r="D1794" s="72"/>
      <c r="E1794" s="72"/>
      <c r="F1794" s="1449" t="s">
        <v>1256</v>
      </c>
      <c r="G1794" s="247"/>
      <c r="H1794" s="248" t="e">
        <f>#REF!*H1793</f>
        <v>#REF!</v>
      </c>
      <c r="K1794" s="555"/>
      <c r="L1794" s="555"/>
      <c r="M1794" s="555"/>
      <c r="N1794" s="555"/>
    </row>
    <row r="1795" spans="1:21" ht="12.75">
      <c r="B1795" s="188" t="s">
        <v>241</v>
      </c>
      <c r="C1795" s="246" t="s">
        <v>242</v>
      </c>
      <c r="D1795" s="72"/>
      <c r="E1795" s="72"/>
      <c r="F1795" s="208"/>
      <c r="G1795" s="247"/>
      <c r="H1795" s="248" t="e">
        <f>H1793+H1794</f>
        <v>#REF!</v>
      </c>
      <c r="K1795" s="555"/>
      <c r="L1795" s="555"/>
      <c r="M1795" s="555"/>
      <c r="N1795" s="555"/>
    </row>
    <row r="1796" spans="1:21" ht="12.75">
      <c r="A1796" s="611"/>
      <c r="B1796" s="612"/>
      <c r="C1796" s="613"/>
      <c r="D1796" s="614"/>
      <c r="E1796" s="613"/>
      <c r="F1796" s="615"/>
      <c r="G1796" s="616"/>
      <c r="H1796" s="313"/>
      <c r="J1796" s="142"/>
      <c r="K1796" s="555"/>
      <c r="L1796" s="555"/>
      <c r="M1796" s="555"/>
      <c r="N1796" s="555"/>
    </row>
    <row r="1797" spans="1:21" s="555" customFormat="1" ht="12.75">
      <c r="A1797" s="607"/>
      <c r="B1797" s="184" t="s">
        <v>853</v>
      </c>
      <c r="C1797" s="574"/>
      <c r="D1797" s="632"/>
      <c r="E1797" s="632"/>
      <c r="F1797" s="574"/>
      <c r="G1797" s="633"/>
      <c r="H1797" s="574"/>
      <c r="I1797" s="628"/>
      <c r="J1797" s="74"/>
      <c r="K1797" s="64"/>
      <c r="L1797" s="64"/>
      <c r="M1797" s="64"/>
      <c r="N1797" s="64"/>
    </row>
    <row r="1798" spans="1:21" s="65" customFormat="1" ht="27" customHeight="1">
      <c r="A1798" s="93"/>
      <c r="B1798" s="71" t="s">
        <v>45</v>
      </c>
      <c r="C1798" s="167" t="s">
        <v>80</v>
      </c>
      <c r="D1798" s="71" t="s">
        <v>81</v>
      </c>
      <c r="E1798" s="71" t="s">
        <v>46</v>
      </c>
      <c r="F1798" s="72" t="s">
        <v>47</v>
      </c>
      <c r="G1798" s="551" t="s">
        <v>188</v>
      </c>
      <c r="H1798" s="61" t="s">
        <v>82</v>
      </c>
      <c r="J1798" s="160"/>
      <c r="K1798" s="67"/>
    </row>
    <row r="1799" spans="1:21" s="555" customFormat="1" ht="12.75">
      <c r="A1799" s="73"/>
      <c r="B1799" s="188" t="s">
        <v>114</v>
      </c>
      <c r="C1799" s="246" t="s">
        <v>235</v>
      </c>
      <c r="D1799" s="72"/>
      <c r="E1799" s="72"/>
      <c r="F1799" s="208"/>
      <c r="G1799" s="247"/>
      <c r="H1799" s="248"/>
      <c r="I1799" s="628"/>
      <c r="J1799" s="74"/>
      <c r="K1799" s="64"/>
      <c r="L1799" s="64"/>
      <c r="M1799" s="64"/>
      <c r="N1799" s="64"/>
    </row>
    <row r="1800" spans="1:21" s="555" customFormat="1" ht="12.75">
      <c r="A1800" s="73"/>
      <c r="B1800" s="189"/>
      <c r="C1800" s="246" t="s">
        <v>50</v>
      </c>
      <c r="D1800" s="182"/>
      <c r="E1800" s="72" t="s">
        <v>48</v>
      </c>
      <c r="F1800" s="239">
        <v>0.01</v>
      </c>
      <c r="G1800" s="247">
        <f>'UPAH PU'!$G$7</f>
        <v>0</v>
      </c>
      <c r="H1800" s="248">
        <f>F1800*G1800</f>
        <v>0</v>
      </c>
      <c r="I1800" s="628"/>
      <c r="J1800" s="74"/>
      <c r="K1800" s="64"/>
      <c r="L1800" s="64"/>
      <c r="M1800" s="64"/>
      <c r="N1800" s="64"/>
    </row>
    <row r="1801" spans="1:21" s="555" customFormat="1" ht="12.75">
      <c r="A1801" s="73"/>
      <c r="B1801" s="189"/>
      <c r="C1801" s="246" t="s">
        <v>236</v>
      </c>
      <c r="D1801" s="182"/>
      <c r="E1801" s="72" t="s">
        <v>48</v>
      </c>
      <c r="F1801" s="239">
        <v>0.1</v>
      </c>
      <c r="G1801" s="247">
        <f>'UPAH PU'!$G$9</f>
        <v>0</v>
      </c>
      <c r="H1801" s="248">
        <f>F1801*G1801</f>
        <v>0</v>
      </c>
      <c r="J1801" s="74"/>
      <c r="K1801" s="64"/>
      <c r="L1801" s="64"/>
      <c r="M1801" s="64"/>
      <c r="N1801" s="64"/>
    </row>
    <row r="1802" spans="1:21" s="62" customFormat="1" ht="12.75">
      <c r="A1802" s="73"/>
      <c r="B1802" s="189"/>
      <c r="C1802" s="246" t="s">
        <v>177</v>
      </c>
      <c r="D1802" s="182"/>
      <c r="E1802" s="72" t="s">
        <v>48</v>
      </c>
      <c r="F1802" s="239">
        <v>0.01</v>
      </c>
      <c r="G1802" s="247">
        <f>'UPAH PU'!$G$18</f>
        <v>0</v>
      </c>
      <c r="H1802" s="248">
        <f>F1802*G1802</f>
        <v>0</v>
      </c>
      <c r="I1802" s="555"/>
      <c r="J1802" s="74"/>
      <c r="K1802" s="64"/>
      <c r="L1802" s="64"/>
      <c r="M1802" s="64"/>
      <c r="N1802" s="64"/>
      <c r="O1802" s="555"/>
      <c r="P1802" s="555"/>
      <c r="Q1802" s="555"/>
      <c r="R1802" s="555"/>
      <c r="S1802" s="555"/>
      <c r="T1802" s="555"/>
      <c r="U1802" s="555"/>
    </row>
    <row r="1803" spans="1:21" s="62" customFormat="1" ht="12.75">
      <c r="A1803" s="73"/>
      <c r="B1803" s="189"/>
      <c r="C1803" s="246" t="s">
        <v>41</v>
      </c>
      <c r="D1803" s="182"/>
      <c r="E1803" s="72" t="s">
        <v>48</v>
      </c>
      <c r="F1803" s="239">
        <v>3.0000000000000001E-3</v>
      </c>
      <c r="G1803" s="247">
        <f>'UPAH PU'!$G$20</f>
        <v>0</v>
      </c>
      <c r="H1803" s="248">
        <f>F1803*G1803</f>
        <v>0</v>
      </c>
      <c r="I1803" s="555"/>
      <c r="J1803" s="74"/>
      <c r="K1803" s="64"/>
      <c r="L1803" s="64"/>
      <c r="M1803" s="64"/>
      <c r="N1803" s="64"/>
      <c r="O1803" s="555"/>
      <c r="P1803" s="555"/>
      <c r="Q1803" s="555"/>
      <c r="R1803" s="555"/>
      <c r="S1803" s="555"/>
      <c r="T1803" s="555"/>
      <c r="U1803" s="555"/>
    </row>
    <row r="1804" spans="1:21" s="62" customFormat="1" ht="12.75">
      <c r="A1804" s="73"/>
      <c r="B1804" s="189"/>
      <c r="C1804" s="249"/>
      <c r="D1804" s="72"/>
      <c r="E1804" s="72"/>
      <c r="F1804" s="554" t="s">
        <v>92</v>
      </c>
      <c r="G1804" s="247"/>
      <c r="H1804" s="248">
        <f>SUM(H1800:H1803)</f>
        <v>0</v>
      </c>
      <c r="I1804" s="64"/>
      <c r="J1804" s="74"/>
      <c r="K1804" s="64"/>
      <c r="L1804" s="64"/>
      <c r="M1804" s="64"/>
      <c r="N1804" s="64"/>
      <c r="O1804" s="555"/>
      <c r="P1804" s="555"/>
      <c r="Q1804" s="555"/>
      <c r="R1804" s="555"/>
      <c r="S1804" s="555"/>
      <c r="T1804" s="555"/>
      <c r="U1804" s="555"/>
    </row>
    <row r="1805" spans="1:21" s="555" customFormat="1" ht="12.75">
      <c r="A1805" s="73"/>
      <c r="B1805" s="188" t="s">
        <v>115</v>
      </c>
      <c r="C1805" s="246" t="s">
        <v>237</v>
      </c>
      <c r="D1805" s="72"/>
      <c r="E1805" s="72"/>
      <c r="F1805" s="208"/>
      <c r="G1805" s="247"/>
      <c r="H1805" s="248"/>
      <c r="I1805" s="64"/>
      <c r="J1805" s="74"/>
      <c r="K1805" s="62"/>
      <c r="L1805" s="64"/>
      <c r="M1805" s="64"/>
      <c r="N1805" s="64"/>
    </row>
    <row r="1806" spans="1:21" s="555" customFormat="1" ht="12.75">
      <c r="A1806" s="73"/>
      <c r="B1806" s="908"/>
      <c r="C1806" s="907" t="s">
        <v>852</v>
      </c>
      <c r="D1806" s="905"/>
      <c r="E1806" s="905" t="s">
        <v>6</v>
      </c>
      <c r="F1806" s="208">
        <v>1</v>
      </c>
      <c r="G1806" s="901">
        <f>'JUSTIFIKASI BAHAN'!E117</f>
        <v>0</v>
      </c>
      <c r="H1806" s="248">
        <f t="shared" ref="H1806" si="25">F1806*G1806</f>
        <v>0</v>
      </c>
      <c r="I1806" s="64"/>
      <c r="J1806" s="74"/>
      <c r="K1806" s="62"/>
      <c r="L1806" s="64"/>
      <c r="M1806" s="64"/>
      <c r="N1806" s="64"/>
    </row>
    <row r="1807" spans="1:21" s="555" customFormat="1" ht="12.75">
      <c r="A1807" s="73"/>
      <c r="B1807" s="189"/>
      <c r="C1807" s="246"/>
      <c r="D1807" s="72"/>
      <c r="E1807" s="72"/>
      <c r="F1807" s="212" t="s">
        <v>95</v>
      </c>
      <c r="G1807" s="247"/>
      <c r="H1807" s="248">
        <f>SUM(H1806:H1806)</f>
        <v>0</v>
      </c>
      <c r="I1807" s="64"/>
      <c r="J1807" s="74"/>
      <c r="K1807" s="64"/>
      <c r="L1807" s="73"/>
      <c r="M1807" s="73"/>
      <c r="N1807" s="628"/>
    </row>
    <row r="1808" spans="1:21" s="555" customFormat="1" ht="12.75">
      <c r="A1808" s="73"/>
      <c r="B1808" s="189" t="s">
        <v>116</v>
      </c>
      <c r="C1808" s="246" t="s">
        <v>238</v>
      </c>
      <c r="D1808" s="72"/>
      <c r="E1808" s="72"/>
      <c r="F1808" s="208"/>
      <c r="G1808" s="247"/>
      <c r="H1808" s="248"/>
      <c r="I1808" s="64"/>
      <c r="J1808" s="74"/>
      <c r="K1808" s="64"/>
      <c r="L1808" s="73"/>
      <c r="M1808" s="73"/>
      <c r="N1808" s="628"/>
    </row>
    <row r="1809" spans="1:21" s="555" customFormat="1" ht="12.75">
      <c r="A1809" s="73"/>
      <c r="B1809" s="189"/>
      <c r="C1809" s="249"/>
      <c r="D1809" s="72"/>
      <c r="E1809" s="72"/>
      <c r="F1809" s="212" t="s">
        <v>98</v>
      </c>
      <c r="G1809" s="247"/>
      <c r="H1809" s="248"/>
      <c r="I1809" s="64"/>
      <c r="J1809" s="74"/>
      <c r="K1809" s="64"/>
      <c r="L1809" s="73"/>
      <c r="M1809" s="73"/>
      <c r="N1809" s="628"/>
    </row>
    <row r="1810" spans="1:21" s="555" customFormat="1" ht="12.75">
      <c r="A1810" s="73"/>
      <c r="B1810" s="188"/>
      <c r="C1810" s="246"/>
      <c r="D1810" s="72"/>
      <c r="E1810" s="72"/>
      <c r="F1810" s="208"/>
      <c r="G1810" s="247"/>
      <c r="H1810" s="248"/>
      <c r="I1810" s="64"/>
      <c r="J1810" s="74"/>
      <c r="K1810" s="64"/>
      <c r="L1810" s="73"/>
      <c r="M1810" s="73"/>
      <c r="N1810" s="628"/>
      <c r="O1810" s="62"/>
      <c r="P1810" s="62"/>
      <c r="Q1810" s="62"/>
      <c r="R1810" s="62"/>
      <c r="S1810" s="62"/>
      <c r="T1810" s="62"/>
      <c r="U1810" s="62"/>
    </row>
    <row r="1811" spans="1:21" s="555" customFormat="1" ht="12.75">
      <c r="A1811" s="73"/>
      <c r="B1811" s="188" t="s">
        <v>117</v>
      </c>
      <c r="C1811" s="246" t="s">
        <v>239</v>
      </c>
      <c r="D1811" s="72"/>
      <c r="E1811" s="72"/>
      <c r="F1811" s="213"/>
      <c r="G1811" s="247"/>
      <c r="H1811" s="248">
        <f>H1804+H1807+H1809</f>
        <v>0</v>
      </c>
      <c r="I1811" s="64"/>
      <c r="J1811" s="74" t="e">
        <f>#REF!+#REF!</f>
        <v>#REF!</v>
      </c>
      <c r="K1811" s="66" t="e">
        <f>IF(J1811=H1811,"OK","NOT OK")</f>
        <v>#REF!</v>
      </c>
      <c r="L1811" s="73"/>
      <c r="M1811" s="73"/>
      <c r="N1811" s="628"/>
      <c r="O1811" s="62"/>
      <c r="P1811" s="62"/>
      <c r="Q1811" s="62"/>
      <c r="R1811" s="62"/>
      <c r="S1811" s="62"/>
      <c r="T1811" s="62"/>
      <c r="U1811" s="62"/>
    </row>
    <row r="1812" spans="1:21" ht="12.75">
      <c r="B1812" s="189" t="s">
        <v>124</v>
      </c>
      <c r="C1812" s="249" t="s">
        <v>240</v>
      </c>
      <c r="D1812" s="72"/>
      <c r="E1812" s="72"/>
      <c r="F1812" s="1449" t="s">
        <v>1256</v>
      </c>
      <c r="G1812" s="247"/>
      <c r="H1812" s="248" t="e">
        <f>#REF!*H1811</f>
        <v>#REF!</v>
      </c>
      <c r="K1812" s="555"/>
      <c r="L1812" s="555"/>
      <c r="M1812" s="555"/>
      <c r="N1812" s="555"/>
    </row>
    <row r="1813" spans="1:21" ht="12.75">
      <c r="B1813" s="188" t="s">
        <v>241</v>
      </c>
      <c r="C1813" s="246" t="s">
        <v>242</v>
      </c>
      <c r="D1813" s="72"/>
      <c r="E1813" s="72"/>
      <c r="F1813" s="208"/>
      <c r="G1813" s="247"/>
      <c r="H1813" s="248" t="e">
        <f>H1811+H1812</f>
        <v>#REF!</v>
      </c>
      <c r="K1813" s="555"/>
      <c r="L1813" s="555"/>
      <c r="M1813" s="555"/>
      <c r="N1813" s="555"/>
    </row>
    <row r="1814" spans="1:21" ht="12.75">
      <c r="A1814" s="611"/>
      <c r="B1814" s="612"/>
      <c r="C1814" s="613"/>
      <c r="D1814" s="614"/>
      <c r="E1814" s="613"/>
      <c r="F1814" s="615"/>
      <c r="G1814" s="616"/>
      <c r="H1814" s="313"/>
      <c r="J1814" s="142"/>
      <c r="K1814" s="555"/>
      <c r="L1814" s="555"/>
      <c r="M1814" s="555"/>
      <c r="N1814" s="555"/>
    </row>
    <row r="1815" spans="1:21" s="555" customFormat="1" ht="12.75">
      <c r="A1815" s="607"/>
      <c r="B1815" s="184" t="s">
        <v>858</v>
      </c>
      <c r="C1815" s="574"/>
      <c r="D1815" s="632"/>
      <c r="E1815" s="632"/>
      <c r="F1815" s="574"/>
      <c r="G1815" s="633"/>
      <c r="H1815" s="574"/>
      <c r="I1815" s="628"/>
      <c r="J1815" s="74"/>
      <c r="K1815" s="64"/>
      <c r="L1815" s="64"/>
      <c r="M1815" s="64"/>
      <c r="N1815" s="64"/>
    </row>
    <row r="1816" spans="1:21" s="65" customFormat="1" ht="27" customHeight="1">
      <c r="A1816" s="93"/>
      <c r="B1816" s="71" t="s">
        <v>45</v>
      </c>
      <c r="C1816" s="167" t="s">
        <v>80</v>
      </c>
      <c r="D1816" s="71" t="s">
        <v>81</v>
      </c>
      <c r="E1816" s="71" t="s">
        <v>46</v>
      </c>
      <c r="F1816" s="72" t="s">
        <v>47</v>
      </c>
      <c r="G1816" s="551" t="s">
        <v>188</v>
      </c>
      <c r="H1816" s="61" t="s">
        <v>82</v>
      </c>
      <c r="J1816" s="160"/>
      <c r="K1816" s="67"/>
    </row>
    <row r="1817" spans="1:21" s="555" customFormat="1" ht="12.75">
      <c r="A1817" s="73"/>
      <c r="B1817" s="188" t="s">
        <v>114</v>
      </c>
      <c r="C1817" s="246" t="s">
        <v>235</v>
      </c>
      <c r="D1817" s="72"/>
      <c r="E1817" s="72"/>
      <c r="F1817" s="208"/>
      <c r="G1817" s="247"/>
      <c r="H1817" s="248"/>
      <c r="I1817" s="628"/>
      <c r="J1817" s="74"/>
      <c r="K1817" s="64"/>
      <c r="L1817" s="64"/>
      <c r="M1817" s="64"/>
      <c r="N1817" s="64"/>
    </row>
    <row r="1818" spans="1:21" s="555" customFormat="1" ht="12.75">
      <c r="A1818" s="73"/>
      <c r="B1818" s="189"/>
      <c r="C1818" s="246" t="s">
        <v>50</v>
      </c>
      <c r="D1818" s="182"/>
      <c r="E1818" s="72" t="s">
        <v>48</v>
      </c>
      <c r="F1818" s="239">
        <v>0.2</v>
      </c>
      <c r="G1818" s="247">
        <f>'UPAH PU'!$G$7</f>
        <v>0</v>
      </c>
      <c r="H1818" s="248">
        <f>F1818*G1818</f>
        <v>0</v>
      </c>
      <c r="I1818" s="628"/>
      <c r="J1818" s="74"/>
      <c r="K1818" s="64"/>
      <c r="L1818" s="64"/>
      <c r="M1818" s="64"/>
      <c r="N1818" s="64"/>
    </row>
    <row r="1819" spans="1:21" s="555" customFormat="1" ht="12.75">
      <c r="A1819" s="73"/>
      <c r="B1819" s="189"/>
      <c r="C1819" s="246" t="s">
        <v>236</v>
      </c>
      <c r="D1819" s="182"/>
      <c r="E1819" s="72" t="s">
        <v>48</v>
      </c>
      <c r="F1819" s="239">
        <v>0.4</v>
      </c>
      <c r="G1819" s="247">
        <f>'UPAH PU'!$G$9</f>
        <v>0</v>
      </c>
      <c r="H1819" s="248">
        <f>F1819*G1819</f>
        <v>0</v>
      </c>
      <c r="J1819" s="74"/>
      <c r="K1819" s="64"/>
      <c r="L1819" s="64"/>
      <c r="M1819" s="64"/>
      <c r="N1819" s="64"/>
    </row>
    <row r="1820" spans="1:21" s="62" customFormat="1" ht="12.75">
      <c r="A1820" s="73"/>
      <c r="B1820" s="189"/>
      <c r="C1820" s="246" t="s">
        <v>177</v>
      </c>
      <c r="D1820" s="182"/>
      <c r="E1820" s="72" t="s">
        <v>48</v>
      </c>
      <c r="F1820" s="239">
        <v>0.04</v>
      </c>
      <c r="G1820" s="247">
        <f>'UPAH PU'!$G$18</f>
        <v>0</v>
      </c>
      <c r="H1820" s="248">
        <f>F1820*G1820</f>
        <v>0</v>
      </c>
      <c r="I1820" s="555"/>
      <c r="J1820" s="74"/>
      <c r="K1820" s="64"/>
      <c r="L1820" s="64"/>
      <c r="M1820" s="64"/>
      <c r="N1820" s="64"/>
      <c r="O1820" s="555"/>
      <c r="P1820" s="555"/>
      <c r="Q1820" s="555"/>
      <c r="R1820" s="555"/>
      <c r="S1820" s="555"/>
      <c r="T1820" s="555"/>
      <c r="U1820" s="555"/>
    </row>
    <row r="1821" spans="1:21" s="62" customFormat="1" ht="12.75">
      <c r="A1821" s="73"/>
      <c r="B1821" s="189"/>
      <c r="C1821" s="246" t="s">
        <v>41</v>
      </c>
      <c r="D1821" s="182"/>
      <c r="E1821" s="72" t="s">
        <v>48</v>
      </c>
      <c r="F1821" s="239">
        <v>1.3299999999999999E-2</v>
      </c>
      <c r="G1821" s="247">
        <f>'UPAH PU'!$G$20</f>
        <v>0</v>
      </c>
      <c r="H1821" s="248">
        <f>F1821*G1821</f>
        <v>0</v>
      </c>
      <c r="I1821" s="555"/>
      <c r="J1821" s="74"/>
      <c r="K1821" s="64"/>
      <c r="L1821" s="64"/>
      <c r="M1821" s="64"/>
      <c r="N1821" s="64"/>
      <c r="O1821" s="555"/>
      <c r="P1821" s="555"/>
      <c r="Q1821" s="555"/>
      <c r="R1821" s="555"/>
      <c r="S1821" s="555"/>
      <c r="T1821" s="555"/>
      <c r="U1821" s="555"/>
    </row>
    <row r="1822" spans="1:21" s="62" customFormat="1" ht="12.75">
      <c r="A1822" s="73"/>
      <c r="B1822" s="189"/>
      <c r="C1822" s="249"/>
      <c r="D1822" s="72"/>
      <c r="E1822" s="72"/>
      <c r="F1822" s="554" t="s">
        <v>92</v>
      </c>
      <c r="G1822" s="247"/>
      <c r="H1822" s="248">
        <f>SUM(H1818:H1821)</f>
        <v>0</v>
      </c>
      <c r="I1822" s="64"/>
      <c r="J1822" s="74"/>
      <c r="K1822" s="64"/>
      <c r="L1822" s="64"/>
      <c r="M1822" s="64"/>
      <c r="N1822" s="64"/>
      <c r="O1822" s="555"/>
      <c r="P1822" s="555"/>
      <c r="Q1822" s="555"/>
      <c r="R1822" s="555"/>
      <c r="S1822" s="555"/>
      <c r="T1822" s="555"/>
      <c r="U1822" s="555"/>
    </row>
    <row r="1823" spans="1:21" s="555" customFormat="1" ht="12.75">
      <c r="A1823" s="73"/>
      <c r="B1823" s="188" t="s">
        <v>115</v>
      </c>
      <c r="C1823" s="246" t="s">
        <v>237</v>
      </c>
      <c r="D1823" s="72"/>
      <c r="E1823" s="72"/>
      <c r="F1823" s="208"/>
      <c r="G1823" s="247"/>
      <c r="H1823" s="248"/>
      <c r="I1823" s="64"/>
      <c r="J1823" s="74"/>
      <c r="K1823" s="62"/>
      <c r="L1823" s="64"/>
      <c r="M1823" s="64"/>
      <c r="N1823" s="64"/>
    </row>
    <row r="1824" spans="1:21" s="555" customFormat="1" ht="12.75">
      <c r="A1824" s="73"/>
      <c r="B1824" s="908"/>
      <c r="C1824" s="907" t="s">
        <v>857</v>
      </c>
      <c r="D1824" s="905"/>
      <c r="E1824" s="905" t="s">
        <v>6</v>
      </c>
      <c r="F1824" s="900">
        <v>1</v>
      </c>
      <c r="G1824" s="901">
        <f>'JUSTIFIKASI BAHAN'!E118</f>
        <v>0</v>
      </c>
      <c r="H1824" s="248">
        <f t="shared" ref="H1824:H1826" si="26">F1824*G1824</f>
        <v>0</v>
      </c>
      <c r="I1824" s="64"/>
      <c r="J1824" s="74"/>
      <c r="K1824" s="62"/>
      <c r="L1824" s="64"/>
      <c r="M1824" s="64"/>
      <c r="N1824" s="64"/>
    </row>
    <row r="1825" spans="1:21" s="555" customFormat="1" ht="12.75">
      <c r="A1825" s="73"/>
      <c r="B1825" s="908"/>
      <c r="C1825" s="907" t="s">
        <v>856</v>
      </c>
      <c r="D1825" s="905"/>
      <c r="E1825" s="905" t="s">
        <v>6</v>
      </c>
      <c r="F1825" s="900">
        <v>1</v>
      </c>
      <c r="G1825" s="901">
        <f>'JUSTIFIKASI BAHAN'!E119</f>
        <v>0</v>
      </c>
      <c r="H1825" s="248">
        <f t="shared" si="26"/>
        <v>0</v>
      </c>
      <c r="I1825" s="64"/>
      <c r="J1825" s="74"/>
      <c r="K1825" s="62"/>
      <c r="L1825" s="64"/>
      <c r="M1825" s="64"/>
      <c r="N1825" s="64"/>
    </row>
    <row r="1826" spans="1:21" s="555" customFormat="1" ht="12.75">
      <c r="A1826" s="73"/>
      <c r="B1826" s="908"/>
      <c r="C1826" s="907" t="s">
        <v>829</v>
      </c>
      <c r="D1826" s="905"/>
      <c r="E1826" s="905" t="s">
        <v>6</v>
      </c>
      <c r="F1826" s="208">
        <v>1</v>
      </c>
      <c r="G1826" s="901">
        <f>'JUSTIFIKASI BAHAN'!E120</f>
        <v>0</v>
      </c>
      <c r="H1826" s="248">
        <f t="shared" si="26"/>
        <v>0</v>
      </c>
      <c r="I1826" s="64"/>
      <c r="J1826" s="74"/>
      <c r="K1826" s="62"/>
      <c r="L1826" s="64"/>
      <c r="M1826" s="64"/>
      <c r="N1826" s="64"/>
    </row>
    <row r="1827" spans="1:21" s="555" customFormat="1" ht="12.75">
      <c r="A1827" s="73"/>
      <c r="B1827" s="189"/>
      <c r="C1827" s="246"/>
      <c r="D1827" s="72"/>
      <c r="E1827" s="72"/>
      <c r="F1827" s="212" t="s">
        <v>95</v>
      </c>
      <c r="G1827" s="247"/>
      <c r="H1827" s="248">
        <f>SUM(H1824:H1826)</f>
        <v>0</v>
      </c>
      <c r="I1827" s="64"/>
      <c r="J1827" s="74"/>
      <c r="K1827" s="64"/>
      <c r="L1827" s="73"/>
      <c r="M1827" s="73"/>
      <c r="N1827" s="628"/>
    </row>
    <row r="1828" spans="1:21" s="555" customFormat="1" ht="12.75">
      <c r="A1828" s="73"/>
      <c r="B1828" s="189" t="s">
        <v>116</v>
      </c>
      <c r="C1828" s="246" t="s">
        <v>238</v>
      </c>
      <c r="D1828" s="72"/>
      <c r="E1828" s="72"/>
      <c r="F1828" s="208"/>
      <c r="G1828" s="247"/>
      <c r="H1828" s="248"/>
      <c r="I1828" s="64"/>
      <c r="J1828" s="74"/>
      <c r="K1828" s="64"/>
      <c r="L1828" s="73"/>
      <c r="M1828" s="73"/>
      <c r="N1828" s="628"/>
    </row>
    <row r="1829" spans="1:21" s="555" customFormat="1" ht="12.75">
      <c r="A1829" s="73"/>
      <c r="B1829" s="189"/>
      <c r="C1829" s="249"/>
      <c r="D1829" s="72"/>
      <c r="E1829" s="72"/>
      <c r="F1829" s="212" t="s">
        <v>98</v>
      </c>
      <c r="G1829" s="247"/>
      <c r="H1829" s="248"/>
      <c r="I1829" s="64"/>
      <c r="J1829" s="74"/>
      <c r="K1829" s="64"/>
      <c r="L1829" s="73"/>
      <c r="M1829" s="73"/>
      <c r="N1829" s="628"/>
    </row>
    <row r="1830" spans="1:21" s="555" customFormat="1" ht="12.75">
      <c r="A1830" s="73"/>
      <c r="B1830" s="188"/>
      <c r="C1830" s="246"/>
      <c r="D1830" s="72"/>
      <c r="E1830" s="72"/>
      <c r="F1830" s="208"/>
      <c r="G1830" s="247"/>
      <c r="H1830" s="248"/>
      <c r="I1830" s="64"/>
      <c r="J1830" s="74"/>
      <c r="K1830" s="64"/>
      <c r="L1830" s="73"/>
      <c r="M1830" s="73"/>
      <c r="N1830" s="628"/>
      <c r="O1830" s="62"/>
      <c r="P1830" s="62"/>
      <c r="Q1830" s="62"/>
      <c r="R1830" s="62"/>
      <c r="S1830" s="62"/>
      <c r="T1830" s="62"/>
      <c r="U1830" s="62"/>
    </row>
    <row r="1831" spans="1:21" s="555" customFormat="1" ht="12.75">
      <c r="A1831" s="73"/>
      <c r="B1831" s="188" t="s">
        <v>117</v>
      </c>
      <c r="C1831" s="246" t="s">
        <v>239</v>
      </c>
      <c r="D1831" s="72"/>
      <c r="E1831" s="72"/>
      <c r="F1831" s="213"/>
      <c r="G1831" s="247"/>
      <c r="H1831" s="248">
        <f>H1822+H1827+H1829</f>
        <v>0</v>
      </c>
      <c r="I1831" s="64"/>
      <c r="J1831" s="74" t="e">
        <f>#REF!+#REF!</f>
        <v>#REF!</v>
      </c>
      <c r="K1831" s="66" t="e">
        <f>IF(J1831=H1831,"OK","NOT OK")</f>
        <v>#REF!</v>
      </c>
      <c r="L1831" s="73"/>
      <c r="M1831" s="73"/>
      <c r="N1831" s="628"/>
      <c r="O1831" s="62"/>
      <c r="P1831" s="62"/>
      <c r="Q1831" s="62"/>
      <c r="R1831" s="62"/>
      <c r="S1831" s="62"/>
      <c r="T1831" s="62"/>
      <c r="U1831" s="62"/>
    </row>
    <row r="1832" spans="1:21" ht="12.75">
      <c r="B1832" s="189" t="s">
        <v>124</v>
      </c>
      <c r="C1832" s="249" t="s">
        <v>240</v>
      </c>
      <c r="D1832" s="72"/>
      <c r="E1832" s="72"/>
      <c r="F1832" s="1449" t="s">
        <v>1256</v>
      </c>
      <c r="G1832" s="247"/>
      <c r="H1832" s="248" t="e">
        <f>#REF!*H1831</f>
        <v>#REF!</v>
      </c>
      <c r="K1832" s="555"/>
      <c r="L1832" s="555"/>
      <c r="M1832" s="555"/>
      <c r="N1832" s="555"/>
    </row>
    <row r="1833" spans="1:21" ht="12.75">
      <c r="B1833" s="188" t="s">
        <v>241</v>
      </c>
      <c r="C1833" s="246" t="s">
        <v>242</v>
      </c>
      <c r="D1833" s="72"/>
      <c r="E1833" s="72"/>
      <c r="F1833" s="208"/>
      <c r="G1833" s="247"/>
      <c r="H1833" s="248" t="e">
        <f>H1831+H1832</f>
        <v>#REF!</v>
      </c>
      <c r="K1833" s="555"/>
      <c r="L1833" s="555"/>
      <c r="M1833" s="555"/>
      <c r="N1833" s="555"/>
    </row>
    <row r="1834" spans="1:21" ht="12.75">
      <c r="A1834" s="611"/>
      <c r="B1834" s="612"/>
      <c r="C1834" s="613"/>
      <c r="D1834" s="614"/>
      <c r="E1834" s="613"/>
      <c r="F1834" s="615"/>
      <c r="G1834" s="616"/>
      <c r="H1834" s="313"/>
      <c r="J1834" s="142"/>
      <c r="K1834" s="555"/>
      <c r="L1834" s="555"/>
      <c r="M1834" s="555"/>
      <c r="N1834" s="555"/>
    </row>
    <row r="1835" spans="1:21" s="555" customFormat="1" ht="12.75">
      <c r="A1835" s="607"/>
      <c r="B1835" s="62" t="s">
        <v>859</v>
      </c>
      <c r="C1835" s="574"/>
      <c r="D1835" s="632"/>
      <c r="E1835" s="632"/>
      <c r="F1835" s="574"/>
      <c r="G1835" s="633"/>
      <c r="H1835" s="574"/>
      <c r="I1835" s="628"/>
      <c r="J1835" s="74"/>
      <c r="K1835" s="64"/>
      <c r="L1835" s="64"/>
      <c r="M1835" s="64"/>
      <c r="N1835" s="64"/>
    </row>
    <row r="1836" spans="1:21" s="65" customFormat="1" ht="27" customHeight="1">
      <c r="A1836" s="93"/>
      <c r="B1836" s="71" t="s">
        <v>45</v>
      </c>
      <c r="C1836" s="167" t="s">
        <v>80</v>
      </c>
      <c r="D1836" s="71" t="s">
        <v>81</v>
      </c>
      <c r="E1836" s="71" t="s">
        <v>46</v>
      </c>
      <c r="F1836" s="72" t="s">
        <v>47</v>
      </c>
      <c r="G1836" s="551" t="s">
        <v>188</v>
      </c>
      <c r="H1836" s="61" t="s">
        <v>82</v>
      </c>
      <c r="J1836" s="160"/>
      <c r="K1836" s="67"/>
    </row>
    <row r="1837" spans="1:21" s="555" customFormat="1" ht="12.75">
      <c r="A1837" s="73"/>
      <c r="B1837" s="188" t="s">
        <v>114</v>
      </c>
      <c r="C1837" s="246" t="s">
        <v>235</v>
      </c>
      <c r="D1837" s="72"/>
      <c r="E1837" s="72"/>
      <c r="F1837" s="208"/>
      <c r="G1837" s="247"/>
      <c r="H1837" s="248"/>
      <c r="I1837" s="628"/>
      <c r="J1837" s="74"/>
      <c r="K1837" s="64"/>
      <c r="L1837" s="64"/>
      <c r="M1837" s="64"/>
      <c r="N1837" s="64"/>
    </row>
    <row r="1838" spans="1:21" s="555" customFormat="1" ht="12.75">
      <c r="A1838" s="73"/>
      <c r="B1838" s="189"/>
      <c r="C1838" s="246" t="s">
        <v>50</v>
      </c>
      <c r="D1838" s="182"/>
      <c r="E1838" s="72" t="s">
        <v>48</v>
      </c>
      <c r="F1838" s="239">
        <v>5.0000000000000001E-3</v>
      </c>
      <c r="G1838" s="247">
        <f>'UPAH PU'!$G$7</f>
        <v>0</v>
      </c>
      <c r="H1838" s="248">
        <f>F1838*G1838</f>
        <v>0</v>
      </c>
      <c r="I1838" s="628"/>
      <c r="J1838" s="74"/>
      <c r="K1838" s="64"/>
      <c r="L1838" s="64"/>
      <c r="M1838" s="64"/>
      <c r="N1838" s="64"/>
    </row>
    <row r="1839" spans="1:21" s="555" customFormat="1" ht="12.75">
      <c r="A1839" s="73"/>
      <c r="B1839" s="189"/>
      <c r="C1839" s="246" t="s">
        <v>236</v>
      </c>
      <c r="D1839" s="182"/>
      <c r="E1839" s="72" t="s">
        <v>48</v>
      </c>
      <c r="F1839" s="239">
        <v>0.5</v>
      </c>
      <c r="G1839" s="247">
        <f>'UPAH PU'!$G$9</f>
        <v>0</v>
      </c>
      <c r="H1839" s="248">
        <f>F1839*G1839</f>
        <v>0</v>
      </c>
      <c r="J1839" s="74"/>
      <c r="K1839" s="64"/>
      <c r="L1839" s="64"/>
      <c r="M1839" s="64"/>
      <c r="N1839" s="64"/>
    </row>
    <row r="1840" spans="1:21" s="62" customFormat="1" ht="12.75">
      <c r="A1840" s="73"/>
      <c r="B1840" s="189"/>
      <c r="C1840" s="246" t="s">
        <v>177</v>
      </c>
      <c r="D1840" s="182"/>
      <c r="E1840" s="72" t="s">
        <v>48</v>
      </c>
      <c r="F1840" s="239">
        <v>0.05</v>
      </c>
      <c r="G1840" s="247">
        <f>'UPAH PU'!$G$18</f>
        <v>0</v>
      </c>
      <c r="H1840" s="248">
        <f>F1840*G1840</f>
        <v>0</v>
      </c>
      <c r="I1840" s="555"/>
      <c r="J1840" s="74"/>
      <c r="K1840" s="64"/>
      <c r="L1840" s="64"/>
      <c r="M1840" s="64"/>
      <c r="N1840" s="64"/>
      <c r="O1840" s="555"/>
      <c r="P1840" s="555"/>
      <c r="Q1840" s="555"/>
      <c r="R1840" s="555"/>
      <c r="S1840" s="555"/>
      <c r="T1840" s="555"/>
      <c r="U1840" s="555"/>
    </row>
    <row r="1841" spans="1:21" s="62" customFormat="1" ht="12.75">
      <c r="A1841" s="73"/>
      <c r="B1841" s="189"/>
      <c r="C1841" s="246" t="s">
        <v>41</v>
      </c>
      <c r="D1841" s="182"/>
      <c r="E1841" s="72" t="s">
        <v>48</v>
      </c>
      <c r="F1841" s="239">
        <v>1.7000000000000001E-2</v>
      </c>
      <c r="G1841" s="247">
        <f>'UPAH PU'!$G$20</f>
        <v>0</v>
      </c>
      <c r="H1841" s="248">
        <f>F1841*G1841</f>
        <v>0</v>
      </c>
      <c r="I1841" s="555"/>
      <c r="J1841" s="74"/>
      <c r="K1841" s="64"/>
      <c r="L1841" s="64"/>
      <c r="M1841" s="64"/>
      <c r="N1841" s="64"/>
      <c r="O1841" s="555"/>
      <c r="P1841" s="555"/>
      <c r="Q1841" s="555"/>
      <c r="R1841" s="555"/>
      <c r="S1841" s="555"/>
      <c r="T1841" s="555"/>
      <c r="U1841" s="555"/>
    </row>
    <row r="1842" spans="1:21" s="62" customFormat="1" ht="12.75">
      <c r="A1842" s="73"/>
      <c r="B1842" s="189"/>
      <c r="C1842" s="249"/>
      <c r="D1842" s="72"/>
      <c r="E1842" s="72"/>
      <c r="F1842" s="554" t="s">
        <v>92</v>
      </c>
      <c r="G1842" s="247"/>
      <c r="H1842" s="248">
        <f>SUM(H1838:H1841)</f>
        <v>0</v>
      </c>
      <c r="I1842" s="64"/>
      <c r="J1842" s="74"/>
      <c r="K1842" s="64"/>
      <c r="L1842" s="64"/>
      <c r="M1842" s="64"/>
      <c r="N1842" s="64"/>
      <c r="O1842" s="555"/>
      <c r="P1842" s="555"/>
      <c r="Q1842" s="555"/>
      <c r="R1842" s="555"/>
      <c r="S1842" s="555"/>
      <c r="T1842" s="555"/>
      <c r="U1842" s="555"/>
    </row>
    <row r="1843" spans="1:21" s="555" customFormat="1" ht="12.75">
      <c r="A1843" s="73"/>
      <c r="B1843" s="188" t="s">
        <v>115</v>
      </c>
      <c r="C1843" s="246" t="s">
        <v>237</v>
      </c>
      <c r="D1843" s="72"/>
      <c r="E1843" s="72"/>
      <c r="F1843" s="208"/>
      <c r="G1843" s="247"/>
      <c r="H1843" s="248"/>
      <c r="I1843" s="64"/>
      <c r="J1843" s="74"/>
      <c r="K1843" s="62"/>
      <c r="L1843" s="64"/>
      <c r="M1843" s="64"/>
      <c r="N1843" s="64"/>
    </row>
    <row r="1844" spans="1:21" s="555" customFormat="1" ht="12.75">
      <c r="A1844" s="73"/>
      <c r="B1844" s="908"/>
      <c r="C1844" s="907" t="s">
        <v>830</v>
      </c>
      <c r="D1844" s="905"/>
      <c r="E1844" s="905" t="s">
        <v>6</v>
      </c>
      <c r="F1844" s="900">
        <v>1</v>
      </c>
      <c r="G1844" s="901">
        <f>'JUSTIFIKASI BAHAN'!E121</f>
        <v>0</v>
      </c>
      <c r="H1844" s="248">
        <f t="shared" ref="H1844:H1845" si="27">F1844*G1844</f>
        <v>0</v>
      </c>
      <c r="I1844" s="64"/>
      <c r="J1844" s="74"/>
      <c r="K1844" s="62"/>
      <c r="L1844" s="64"/>
      <c r="M1844" s="64"/>
      <c r="N1844" s="64"/>
    </row>
    <row r="1845" spans="1:21" s="555" customFormat="1" ht="12.75">
      <c r="A1845" s="73"/>
      <c r="B1845" s="908"/>
      <c r="C1845" s="907" t="s">
        <v>815</v>
      </c>
      <c r="D1845" s="905"/>
      <c r="E1845" s="905" t="s">
        <v>6</v>
      </c>
      <c r="F1845" s="900">
        <v>1</v>
      </c>
      <c r="G1845" s="901">
        <f>'JUSTIFIKASI BAHAN'!E105</f>
        <v>0</v>
      </c>
      <c r="H1845" s="248">
        <f t="shared" si="27"/>
        <v>0</v>
      </c>
      <c r="I1845" s="64"/>
      <c r="J1845" s="74"/>
      <c r="K1845" s="62"/>
      <c r="L1845" s="64"/>
      <c r="M1845" s="64"/>
      <c r="N1845" s="64"/>
    </row>
    <row r="1846" spans="1:21" s="555" customFormat="1" ht="12.75">
      <c r="A1846" s="73"/>
      <c r="B1846" s="189"/>
      <c r="C1846" s="246"/>
      <c r="D1846" s="72"/>
      <c r="E1846" s="72"/>
      <c r="F1846" s="212" t="s">
        <v>95</v>
      </c>
      <c r="G1846" s="247"/>
      <c r="H1846" s="248">
        <f>SUM(H1844:H1845)</f>
        <v>0</v>
      </c>
      <c r="I1846" s="64"/>
      <c r="J1846" s="74"/>
      <c r="K1846" s="64"/>
      <c r="L1846" s="73"/>
      <c r="M1846" s="73"/>
      <c r="N1846" s="628"/>
    </row>
    <row r="1847" spans="1:21" s="555" customFormat="1" ht="12.75">
      <c r="A1847" s="73"/>
      <c r="B1847" s="189" t="s">
        <v>116</v>
      </c>
      <c r="C1847" s="246" t="s">
        <v>238</v>
      </c>
      <c r="D1847" s="72"/>
      <c r="E1847" s="72"/>
      <c r="F1847" s="208"/>
      <c r="G1847" s="247"/>
      <c r="H1847" s="248"/>
      <c r="I1847" s="64"/>
      <c r="J1847" s="74"/>
      <c r="K1847" s="64"/>
      <c r="L1847" s="73"/>
      <c r="M1847" s="73"/>
      <c r="N1847" s="628"/>
    </row>
    <row r="1848" spans="1:21" s="555" customFormat="1" ht="12.75">
      <c r="A1848" s="73"/>
      <c r="B1848" s="189"/>
      <c r="C1848" s="249"/>
      <c r="D1848" s="72"/>
      <c r="E1848" s="72"/>
      <c r="F1848" s="212" t="s">
        <v>98</v>
      </c>
      <c r="G1848" s="247"/>
      <c r="H1848" s="248"/>
      <c r="I1848" s="64"/>
      <c r="J1848" s="74"/>
      <c r="K1848" s="64"/>
      <c r="L1848" s="73"/>
      <c r="M1848" s="73"/>
      <c r="N1848" s="628"/>
    </row>
    <row r="1849" spans="1:21" s="555" customFormat="1" ht="12.75">
      <c r="A1849" s="73"/>
      <c r="B1849" s="188"/>
      <c r="C1849" s="246"/>
      <c r="D1849" s="72"/>
      <c r="E1849" s="72"/>
      <c r="F1849" s="208"/>
      <c r="G1849" s="247"/>
      <c r="H1849" s="248"/>
      <c r="I1849" s="64"/>
      <c r="J1849" s="74"/>
      <c r="K1849" s="64"/>
      <c r="L1849" s="73"/>
      <c r="M1849" s="73"/>
      <c r="N1849" s="628"/>
      <c r="O1849" s="62"/>
      <c r="P1849" s="62"/>
      <c r="Q1849" s="62"/>
      <c r="R1849" s="62"/>
      <c r="S1849" s="62"/>
      <c r="T1849" s="62"/>
      <c r="U1849" s="62"/>
    </row>
    <row r="1850" spans="1:21" s="555" customFormat="1" ht="12.75">
      <c r="A1850" s="73"/>
      <c r="B1850" s="188" t="s">
        <v>117</v>
      </c>
      <c r="C1850" s="246" t="s">
        <v>239</v>
      </c>
      <c r="D1850" s="72"/>
      <c r="E1850" s="72"/>
      <c r="F1850" s="213"/>
      <c r="G1850" s="247"/>
      <c r="H1850" s="248">
        <f>H1842+H1846+H1848</f>
        <v>0</v>
      </c>
      <c r="I1850" s="64"/>
      <c r="J1850" s="74" t="e">
        <f>#REF!+#REF!</f>
        <v>#REF!</v>
      </c>
      <c r="K1850" s="66" t="e">
        <f>IF(J1850=H1850,"OK","NOT OK")</f>
        <v>#REF!</v>
      </c>
      <c r="L1850" s="73"/>
      <c r="M1850" s="73"/>
      <c r="N1850" s="628"/>
      <c r="O1850" s="62"/>
      <c r="P1850" s="62"/>
      <c r="Q1850" s="62"/>
      <c r="R1850" s="62"/>
      <c r="S1850" s="62"/>
      <c r="T1850" s="62"/>
      <c r="U1850" s="62"/>
    </row>
    <row r="1851" spans="1:21" ht="12.75">
      <c r="B1851" s="189" t="s">
        <v>124</v>
      </c>
      <c r="C1851" s="249" t="s">
        <v>240</v>
      </c>
      <c r="D1851" s="72"/>
      <c r="E1851" s="72"/>
      <c r="F1851" s="1449" t="s">
        <v>1256</v>
      </c>
      <c r="G1851" s="247"/>
      <c r="H1851" s="248" t="e">
        <f>#REF!*H1850</f>
        <v>#REF!</v>
      </c>
      <c r="K1851" s="555"/>
      <c r="L1851" s="555"/>
      <c r="M1851" s="555"/>
      <c r="N1851" s="555"/>
    </row>
    <row r="1852" spans="1:21" ht="12.75">
      <c r="B1852" s="188" t="s">
        <v>241</v>
      </c>
      <c r="C1852" s="246" t="s">
        <v>242</v>
      </c>
      <c r="D1852" s="72"/>
      <c r="E1852" s="72"/>
      <c r="F1852" s="208"/>
      <c r="G1852" s="247"/>
      <c r="H1852" s="248" t="e">
        <f>H1850+H1851</f>
        <v>#REF!</v>
      </c>
      <c r="K1852" s="555"/>
      <c r="L1852" s="555"/>
      <c r="M1852" s="555"/>
      <c r="N1852" s="555"/>
    </row>
    <row r="1853" spans="1:21" ht="12.75">
      <c r="A1853" s="611"/>
      <c r="B1853" s="612"/>
      <c r="C1853" s="613"/>
      <c r="D1853" s="614"/>
      <c r="E1853" s="613"/>
      <c r="F1853" s="615"/>
      <c r="G1853" s="616"/>
      <c r="H1853" s="313"/>
      <c r="J1853" s="142"/>
      <c r="K1853" s="555"/>
      <c r="L1853" s="555"/>
      <c r="M1853" s="555"/>
      <c r="N1853" s="555"/>
    </row>
    <row r="1854" spans="1:21" s="555" customFormat="1" ht="12.75">
      <c r="A1854" s="607"/>
      <c r="B1854" s="184" t="s">
        <v>861</v>
      </c>
      <c r="C1854" s="574"/>
      <c r="D1854" s="632"/>
      <c r="E1854" s="632"/>
      <c r="F1854" s="574"/>
      <c r="G1854" s="633"/>
      <c r="H1854" s="574"/>
      <c r="I1854" s="628"/>
      <c r="J1854" s="74"/>
      <c r="K1854" s="64"/>
      <c r="L1854" s="64"/>
      <c r="M1854" s="64"/>
      <c r="N1854" s="64"/>
    </row>
    <row r="1855" spans="1:21" s="65" customFormat="1" ht="27" customHeight="1">
      <c r="A1855" s="93"/>
      <c r="B1855" s="71" t="s">
        <v>45</v>
      </c>
      <c r="C1855" s="167" t="s">
        <v>80</v>
      </c>
      <c r="D1855" s="71" t="s">
        <v>81</v>
      </c>
      <c r="E1855" s="71" t="s">
        <v>46</v>
      </c>
      <c r="F1855" s="72" t="s">
        <v>47</v>
      </c>
      <c r="G1855" s="551" t="s">
        <v>188</v>
      </c>
      <c r="H1855" s="61" t="s">
        <v>82</v>
      </c>
      <c r="J1855" s="160"/>
      <c r="K1855" s="67"/>
    </row>
    <row r="1856" spans="1:21" s="555" customFormat="1" ht="12.75">
      <c r="A1856" s="73"/>
      <c r="B1856" s="188" t="s">
        <v>114</v>
      </c>
      <c r="C1856" s="246" t="s">
        <v>235</v>
      </c>
      <c r="D1856" s="72"/>
      <c r="E1856" s="72"/>
      <c r="F1856" s="208"/>
      <c r="G1856" s="247"/>
      <c r="H1856" s="248"/>
      <c r="I1856" s="628"/>
      <c r="J1856" s="74"/>
      <c r="K1856" s="64"/>
      <c r="L1856" s="64"/>
      <c r="M1856" s="64"/>
      <c r="N1856" s="64"/>
    </row>
    <row r="1857" spans="1:21" s="555" customFormat="1" ht="12.75">
      <c r="A1857" s="73"/>
      <c r="B1857" s="189"/>
      <c r="C1857" s="246" t="s">
        <v>50</v>
      </c>
      <c r="D1857" s="182"/>
      <c r="E1857" s="72" t="s">
        <v>48</v>
      </c>
      <c r="F1857" s="239">
        <v>1.4999999999999999E-2</v>
      </c>
      <c r="G1857" s="247">
        <f>'UPAH PU'!$G$7</f>
        <v>0</v>
      </c>
      <c r="H1857" s="248">
        <f>F1857*G1857</f>
        <v>0</v>
      </c>
      <c r="I1857" s="628"/>
      <c r="J1857" s="74"/>
      <c r="K1857" s="64"/>
      <c r="L1857" s="64"/>
      <c r="M1857" s="64"/>
      <c r="N1857" s="64"/>
    </row>
    <row r="1858" spans="1:21" s="555" customFormat="1" ht="12.75">
      <c r="A1858" s="73"/>
      <c r="B1858" s="189"/>
      <c r="C1858" s="246" t="s">
        <v>236</v>
      </c>
      <c r="D1858" s="182"/>
      <c r="E1858" s="72" t="s">
        <v>48</v>
      </c>
      <c r="F1858" s="239">
        <v>0.15</v>
      </c>
      <c r="G1858" s="247">
        <f>'UPAH PU'!$G$9</f>
        <v>0</v>
      </c>
      <c r="H1858" s="248">
        <f>F1858*G1858</f>
        <v>0</v>
      </c>
      <c r="J1858" s="74"/>
      <c r="K1858" s="64"/>
      <c r="L1858" s="64"/>
      <c r="M1858" s="64"/>
      <c r="N1858" s="64"/>
    </row>
    <row r="1859" spans="1:21" s="62" customFormat="1" ht="12.75">
      <c r="A1859" s="73"/>
      <c r="B1859" s="189"/>
      <c r="C1859" s="246" t="s">
        <v>177</v>
      </c>
      <c r="D1859" s="182"/>
      <c r="E1859" s="72" t="s">
        <v>48</v>
      </c>
      <c r="F1859" s="239">
        <v>1.4999999999999999E-2</v>
      </c>
      <c r="G1859" s="247">
        <f>'UPAH PU'!$G$18</f>
        <v>0</v>
      </c>
      <c r="H1859" s="248">
        <f>F1859*G1859</f>
        <v>0</v>
      </c>
      <c r="I1859" s="555"/>
      <c r="J1859" s="74"/>
      <c r="K1859" s="64"/>
      <c r="L1859" s="64"/>
      <c r="M1859" s="64"/>
      <c r="N1859" s="64"/>
      <c r="O1859" s="555"/>
      <c r="P1859" s="555"/>
      <c r="Q1859" s="555"/>
      <c r="R1859" s="555"/>
      <c r="S1859" s="555"/>
      <c r="T1859" s="555"/>
      <c r="U1859" s="555"/>
    </row>
    <row r="1860" spans="1:21" s="62" customFormat="1" ht="12.75">
      <c r="A1860" s="73"/>
      <c r="B1860" s="189"/>
      <c r="C1860" s="246" t="s">
        <v>41</v>
      </c>
      <c r="D1860" s="182"/>
      <c r="E1860" s="72" t="s">
        <v>48</v>
      </c>
      <c r="F1860" s="239">
        <v>5.0000000000000001E-3</v>
      </c>
      <c r="G1860" s="247">
        <f>'UPAH PU'!$G$20</f>
        <v>0</v>
      </c>
      <c r="H1860" s="248">
        <f>F1860*G1860</f>
        <v>0</v>
      </c>
      <c r="I1860" s="555"/>
      <c r="J1860" s="74"/>
      <c r="K1860" s="64"/>
      <c r="L1860" s="64"/>
      <c r="M1860" s="64"/>
      <c r="N1860" s="64"/>
      <c r="O1860" s="555"/>
      <c r="P1860" s="555"/>
      <c r="Q1860" s="555"/>
      <c r="R1860" s="555"/>
      <c r="S1860" s="555"/>
      <c r="T1860" s="555"/>
      <c r="U1860" s="555"/>
    </row>
    <row r="1861" spans="1:21" s="62" customFormat="1" ht="12.75">
      <c r="A1861" s="73"/>
      <c r="B1861" s="189"/>
      <c r="C1861" s="249"/>
      <c r="D1861" s="72"/>
      <c r="E1861" s="72"/>
      <c r="F1861" s="554" t="s">
        <v>92</v>
      </c>
      <c r="G1861" s="247"/>
      <c r="H1861" s="248">
        <f>SUM(H1857:H1860)</f>
        <v>0</v>
      </c>
      <c r="I1861" s="64"/>
      <c r="J1861" s="74"/>
      <c r="K1861" s="64"/>
      <c r="L1861" s="64"/>
      <c r="M1861" s="64"/>
      <c r="N1861" s="64"/>
      <c r="O1861" s="555"/>
      <c r="P1861" s="555"/>
      <c r="Q1861" s="555"/>
      <c r="R1861" s="555"/>
      <c r="S1861" s="555"/>
      <c r="T1861" s="555"/>
      <c r="U1861" s="555"/>
    </row>
    <row r="1862" spans="1:21" s="555" customFormat="1" ht="12.75">
      <c r="A1862" s="73"/>
      <c r="B1862" s="188" t="s">
        <v>115</v>
      </c>
      <c r="C1862" s="246" t="s">
        <v>237</v>
      </c>
      <c r="D1862" s="72"/>
      <c r="E1862" s="72"/>
      <c r="F1862" s="208"/>
      <c r="G1862" s="247"/>
      <c r="H1862" s="248"/>
      <c r="I1862" s="64"/>
      <c r="J1862" s="74"/>
      <c r="K1862" s="62"/>
      <c r="L1862" s="64"/>
      <c r="M1862" s="64"/>
      <c r="N1862" s="64"/>
    </row>
    <row r="1863" spans="1:21" s="555" customFormat="1" ht="12.75">
      <c r="A1863" s="73"/>
      <c r="B1863" s="189"/>
      <c r="C1863" s="246" t="s">
        <v>860</v>
      </c>
      <c r="D1863" s="72"/>
      <c r="E1863" s="72" t="s">
        <v>18</v>
      </c>
      <c r="F1863" s="208">
        <v>1</v>
      </c>
      <c r="G1863" s="247">
        <f>'JUSTIFIKASI BAHAN'!E127</f>
        <v>0</v>
      </c>
      <c r="H1863" s="248">
        <f>F1863*G1863</f>
        <v>0</v>
      </c>
      <c r="I1863" s="64"/>
      <c r="J1863" s="74"/>
      <c r="K1863" s="64"/>
      <c r="L1863" s="73"/>
      <c r="M1863" s="73"/>
      <c r="N1863" s="73"/>
    </row>
    <row r="1864" spans="1:21" s="555" customFormat="1" ht="12.75">
      <c r="A1864" s="73"/>
      <c r="B1864" s="189"/>
      <c r="C1864" s="246"/>
      <c r="D1864" s="72"/>
      <c r="E1864" s="72"/>
      <c r="F1864" s="212" t="s">
        <v>95</v>
      </c>
      <c r="G1864" s="247"/>
      <c r="H1864" s="248">
        <f>SUM(H1863:H1863)</f>
        <v>0</v>
      </c>
      <c r="I1864" s="64"/>
      <c r="J1864" s="74"/>
      <c r="K1864" s="64"/>
      <c r="L1864" s="73"/>
      <c r="M1864" s="73"/>
      <c r="N1864" s="628"/>
    </row>
    <row r="1865" spans="1:21" s="555" customFormat="1" ht="12.75">
      <c r="A1865" s="73"/>
      <c r="B1865" s="189" t="s">
        <v>116</v>
      </c>
      <c r="C1865" s="246" t="s">
        <v>238</v>
      </c>
      <c r="D1865" s="72"/>
      <c r="E1865" s="72"/>
      <c r="F1865" s="208"/>
      <c r="G1865" s="247"/>
      <c r="H1865" s="248"/>
      <c r="I1865" s="64"/>
      <c r="J1865" s="74"/>
      <c r="K1865" s="64"/>
      <c r="L1865" s="73"/>
      <c r="M1865" s="73"/>
      <c r="N1865" s="628"/>
    </row>
    <row r="1866" spans="1:21" s="555" customFormat="1" ht="12.75">
      <c r="A1866" s="73"/>
      <c r="B1866" s="189"/>
      <c r="C1866" s="249"/>
      <c r="D1866" s="72"/>
      <c r="E1866" s="72"/>
      <c r="F1866" s="212" t="s">
        <v>98</v>
      </c>
      <c r="G1866" s="247"/>
      <c r="H1866" s="248"/>
      <c r="I1866" s="64"/>
      <c r="J1866" s="74"/>
      <c r="K1866" s="64"/>
      <c r="L1866" s="73"/>
      <c r="M1866" s="73"/>
      <c r="N1866" s="628"/>
    </row>
    <row r="1867" spans="1:21" s="555" customFormat="1" ht="12.75">
      <c r="A1867" s="73"/>
      <c r="B1867" s="188"/>
      <c r="C1867" s="246"/>
      <c r="D1867" s="72"/>
      <c r="E1867" s="72"/>
      <c r="F1867" s="208"/>
      <c r="G1867" s="247"/>
      <c r="H1867" s="248"/>
      <c r="I1867" s="64"/>
      <c r="J1867" s="74"/>
      <c r="K1867" s="64"/>
      <c r="L1867" s="73"/>
      <c r="M1867" s="73"/>
      <c r="N1867" s="628"/>
      <c r="O1867" s="62"/>
      <c r="P1867" s="62"/>
      <c r="Q1867" s="62"/>
      <c r="R1867" s="62"/>
      <c r="S1867" s="62"/>
      <c r="T1867" s="62"/>
      <c r="U1867" s="62"/>
    </row>
    <row r="1868" spans="1:21" s="555" customFormat="1" ht="12.75">
      <c r="A1868" s="73"/>
      <c r="B1868" s="188" t="s">
        <v>117</v>
      </c>
      <c r="C1868" s="246" t="s">
        <v>239</v>
      </c>
      <c r="D1868" s="72"/>
      <c r="E1868" s="72"/>
      <c r="F1868" s="213"/>
      <c r="G1868" s="247"/>
      <c r="H1868" s="248">
        <f>H1861+H1864+H1866</f>
        <v>0</v>
      </c>
      <c r="I1868" s="64"/>
      <c r="J1868" s="74" t="e">
        <f>#REF!+#REF!</f>
        <v>#REF!</v>
      </c>
      <c r="K1868" s="66" t="e">
        <f>IF(J1868=H1868,"OK","NOT OK")</f>
        <v>#REF!</v>
      </c>
      <c r="L1868" s="73"/>
      <c r="M1868" s="73"/>
      <c r="N1868" s="628"/>
      <c r="O1868" s="62"/>
      <c r="P1868" s="62"/>
      <c r="Q1868" s="62"/>
      <c r="R1868" s="62"/>
      <c r="S1868" s="62"/>
      <c r="T1868" s="62"/>
      <c r="U1868" s="62"/>
    </row>
    <row r="1869" spans="1:21" ht="12.75">
      <c r="B1869" s="189" t="s">
        <v>124</v>
      </c>
      <c r="C1869" s="249" t="s">
        <v>240</v>
      </c>
      <c r="D1869" s="72"/>
      <c r="E1869" s="72"/>
      <c r="F1869" s="1449" t="s">
        <v>1256</v>
      </c>
      <c r="G1869" s="247"/>
      <c r="H1869" s="248" t="e">
        <f>#REF!*H1868</f>
        <v>#REF!</v>
      </c>
      <c r="K1869" s="555"/>
      <c r="L1869" s="555"/>
      <c r="M1869" s="555"/>
      <c r="N1869" s="555"/>
    </row>
    <row r="1870" spans="1:21" ht="12.75">
      <c r="B1870" s="188" t="s">
        <v>241</v>
      </c>
      <c r="C1870" s="246" t="s">
        <v>242</v>
      </c>
      <c r="D1870" s="72"/>
      <c r="E1870" s="72"/>
      <c r="F1870" s="208"/>
      <c r="G1870" s="247"/>
      <c r="H1870" s="248" t="e">
        <f>H1868+H1869</f>
        <v>#REF!</v>
      </c>
      <c r="K1870" s="555"/>
      <c r="L1870" s="555"/>
      <c r="M1870" s="555"/>
      <c r="N1870" s="555"/>
    </row>
    <row r="1871" spans="1:21" ht="12.75">
      <c r="A1871" s="611"/>
      <c r="B1871" s="612"/>
      <c r="C1871" s="613"/>
      <c r="D1871" s="614"/>
      <c r="E1871" s="613"/>
      <c r="F1871" s="615"/>
      <c r="G1871" s="616"/>
      <c r="H1871" s="313"/>
      <c r="J1871" s="142"/>
      <c r="K1871" s="555"/>
      <c r="L1871" s="555"/>
      <c r="M1871" s="555"/>
      <c r="N1871" s="555"/>
    </row>
    <row r="1872" spans="1:21" ht="12.75">
      <c r="A1872" s="607"/>
      <c r="B1872" s="184" t="s">
        <v>862</v>
      </c>
      <c r="C1872" s="567"/>
      <c r="D1872" s="608"/>
      <c r="E1872" s="608"/>
      <c r="F1872" s="609"/>
      <c r="G1872" s="610"/>
      <c r="H1872" s="567"/>
      <c r="K1872" s="555"/>
      <c r="L1872" s="555"/>
      <c r="M1872" s="555"/>
      <c r="N1872" s="555"/>
    </row>
    <row r="1873" spans="1:11" s="65" customFormat="1" ht="27" customHeight="1">
      <c r="A1873" s="93"/>
      <c r="B1873" s="71" t="s">
        <v>45</v>
      </c>
      <c r="C1873" s="167" t="s">
        <v>80</v>
      </c>
      <c r="D1873" s="71" t="s">
        <v>81</v>
      </c>
      <c r="E1873" s="71" t="s">
        <v>46</v>
      </c>
      <c r="F1873" s="72" t="s">
        <v>47</v>
      </c>
      <c r="G1873" s="551" t="s">
        <v>188</v>
      </c>
      <c r="H1873" s="61" t="s">
        <v>82</v>
      </c>
      <c r="J1873" s="160"/>
      <c r="K1873" s="67"/>
    </row>
    <row r="1874" spans="1:11" ht="12.75">
      <c r="B1874" s="188" t="s">
        <v>114</v>
      </c>
      <c r="C1874" s="246" t="s">
        <v>235</v>
      </c>
      <c r="D1874" s="72"/>
      <c r="E1874" s="72"/>
      <c r="F1874" s="208"/>
      <c r="G1874" s="247"/>
      <c r="H1874" s="248"/>
    </row>
    <row r="1875" spans="1:11" ht="12.75">
      <c r="B1875" s="189"/>
      <c r="C1875" s="246" t="s">
        <v>50</v>
      </c>
      <c r="D1875" s="182"/>
      <c r="E1875" s="72" t="s">
        <v>48</v>
      </c>
      <c r="F1875" s="239">
        <v>1.4999999999999999E-2</v>
      </c>
      <c r="G1875" s="247">
        <f>'UPAH PU'!$G$7</f>
        <v>0</v>
      </c>
      <c r="H1875" s="248">
        <f>F1875*G1875</f>
        <v>0</v>
      </c>
    </row>
    <row r="1876" spans="1:11" ht="12.75">
      <c r="B1876" s="189"/>
      <c r="C1876" s="246" t="s">
        <v>236</v>
      </c>
      <c r="D1876" s="182"/>
      <c r="E1876" s="72" t="s">
        <v>48</v>
      </c>
      <c r="F1876" s="239">
        <v>0.15</v>
      </c>
      <c r="G1876" s="247">
        <f>'UPAH PU'!$G$9</f>
        <v>0</v>
      </c>
      <c r="H1876" s="248">
        <f>F1876*G1876</f>
        <v>0</v>
      </c>
    </row>
    <row r="1877" spans="1:11" ht="12.75">
      <c r="B1877" s="189"/>
      <c r="C1877" s="246" t="s">
        <v>177</v>
      </c>
      <c r="D1877" s="182"/>
      <c r="E1877" s="72" t="s">
        <v>48</v>
      </c>
      <c r="F1877" s="239">
        <v>1.4999999999999999E-2</v>
      </c>
      <c r="G1877" s="247">
        <f>'UPAH PU'!$G$18</f>
        <v>0</v>
      </c>
      <c r="H1877" s="248">
        <f>F1877*G1877</f>
        <v>0</v>
      </c>
    </row>
    <row r="1878" spans="1:11" ht="12.75">
      <c r="B1878" s="189"/>
      <c r="C1878" s="246" t="s">
        <v>41</v>
      </c>
      <c r="D1878" s="182"/>
      <c r="E1878" s="72" t="s">
        <v>48</v>
      </c>
      <c r="F1878" s="239">
        <v>5.0000000000000001E-3</v>
      </c>
      <c r="G1878" s="247">
        <f>'UPAH PU'!$G$20</f>
        <v>0</v>
      </c>
      <c r="H1878" s="248">
        <f>F1878*G1878</f>
        <v>0</v>
      </c>
    </row>
    <row r="1879" spans="1:11" ht="12.75">
      <c r="B1879" s="189"/>
      <c r="C1879" s="249"/>
      <c r="D1879" s="72"/>
      <c r="E1879" s="72"/>
      <c r="F1879" s="554" t="s">
        <v>92</v>
      </c>
      <c r="G1879" s="247"/>
      <c r="H1879" s="248">
        <f>SUM(H1875:H1878)</f>
        <v>0</v>
      </c>
    </row>
    <row r="1880" spans="1:11" ht="12.75">
      <c r="B1880" s="188" t="s">
        <v>115</v>
      </c>
      <c r="C1880" s="246" t="s">
        <v>237</v>
      </c>
      <c r="D1880" s="72"/>
      <c r="E1880" s="72"/>
      <c r="F1880" s="208"/>
      <c r="G1880" s="247"/>
      <c r="H1880" s="248"/>
    </row>
    <row r="1881" spans="1:11" ht="12.75">
      <c r="B1881" s="189"/>
      <c r="C1881" s="246" t="s">
        <v>836</v>
      </c>
      <c r="D1881" s="72"/>
      <c r="E1881" s="72" t="s">
        <v>6</v>
      </c>
      <c r="F1881" s="208">
        <v>1</v>
      </c>
      <c r="G1881" s="247">
        <f>'JUSTIFIKASI BAHAN'!E128</f>
        <v>0</v>
      </c>
      <c r="H1881" s="248">
        <f>F1881*G1881</f>
        <v>0</v>
      </c>
    </row>
    <row r="1882" spans="1:11" ht="12.75">
      <c r="B1882" s="189"/>
      <c r="C1882" s="246"/>
      <c r="D1882" s="72"/>
      <c r="E1882" s="72"/>
      <c r="F1882" s="212" t="s">
        <v>95</v>
      </c>
      <c r="G1882" s="247"/>
      <c r="H1882" s="248">
        <f>SUM(H1881:H1881)</f>
        <v>0</v>
      </c>
    </row>
    <row r="1883" spans="1:11" ht="12.75">
      <c r="B1883" s="189" t="s">
        <v>116</v>
      </c>
      <c r="C1883" s="246" t="s">
        <v>238</v>
      </c>
      <c r="D1883" s="72"/>
      <c r="E1883" s="72"/>
      <c r="F1883" s="208"/>
      <c r="G1883" s="247"/>
      <c r="H1883" s="248"/>
    </row>
    <row r="1884" spans="1:11" ht="12.75">
      <c r="B1884" s="189"/>
      <c r="C1884" s="246"/>
      <c r="D1884" s="72"/>
      <c r="E1884" s="72"/>
      <c r="F1884" s="212" t="s">
        <v>98</v>
      </c>
      <c r="G1884" s="247"/>
      <c r="H1884" s="248"/>
    </row>
    <row r="1885" spans="1:11" ht="12.75">
      <c r="B1885" s="189"/>
      <c r="C1885" s="249"/>
      <c r="D1885" s="72"/>
      <c r="E1885" s="72"/>
      <c r="F1885" s="210"/>
      <c r="G1885" s="247"/>
      <c r="H1885" s="248"/>
    </row>
    <row r="1886" spans="1:11" ht="12.75">
      <c r="B1886" s="188" t="s">
        <v>117</v>
      </c>
      <c r="C1886" s="246" t="s">
        <v>239</v>
      </c>
      <c r="D1886" s="72"/>
      <c r="E1886" s="72"/>
      <c r="F1886" s="208"/>
      <c r="G1886" s="247"/>
      <c r="H1886" s="248">
        <f>H1879+H1882+H1884</f>
        <v>0</v>
      </c>
      <c r="J1886" s="74" t="e">
        <f>#REF!+#REF!</f>
        <v>#REF!</v>
      </c>
      <c r="K1886" s="66" t="e">
        <f>IF(J1886=H1886,"OK","NOT OK")</f>
        <v>#REF!</v>
      </c>
    </row>
    <row r="1887" spans="1:11" ht="12.75">
      <c r="B1887" s="188" t="s">
        <v>124</v>
      </c>
      <c r="C1887" s="246" t="s">
        <v>240</v>
      </c>
      <c r="D1887" s="72"/>
      <c r="E1887" s="72"/>
      <c r="F1887" s="1449" t="s">
        <v>1256</v>
      </c>
      <c r="G1887" s="247"/>
      <c r="H1887" s="248" t="e">
        <f>#REF!*H1886</f>
        <v>#REF!</v>
      </c>
    </row>
    <row r="1888" spans="1:11" ht="12.75">
      <c r="B1888" s="189" t="s">
        <v>241</v>
      </c>
      <c r="C1888" s="249" t="s">
        <v>242</v>
      </c>
      <c r="D1888" s="72"/>
      <c r="E1888" s="72"/>
      <c r="F1888" s="213"/>
      <c r="G1888" s="247"/>
      <c r="H1888" s="248" t="e">
        <f>H1886+H1887</f>
        <v>#REF!</v>
      </c>
    </row>
    <row r="1889" spans="1:14" ht="12.75">
      <c r="A1889" s="607"/>
      <c r="B1889" s="614"/>
      <c r="C1889" s="615"/>
      <c r="D1889" s="634"/>
      <c r="E1889" s="612"/>
      <c r="F1889" s="635"/>
      <c r="G1889" s="636"/>
      <c r="H1889" s="575"/>
      <c r="J1889" s="575"/>
    </row>
    <row r="1890" spans="1:14" ht="12.75">
      <c r="A1890" s="607"/>
      <c r="B1890" s="184" t="s">
        <v>863</v>
      </c>
      <c r="C1890" s="567"/>
      <c r="D1890" s="608"/>
      <c r="E1890" s="608"/>
      <c r="F1890" s="609"/>
      <c r="G1890" s="610"/>
      <c r="H1890" s="567"/>
      <c r="K1890" s="555"/>
      <c r="L1890" s="555"/>
      <c r="M1890" s="555"/>
      <c r="N1890" s="555"/>
    </row>
    <row r="1891" spans="1:14" s="65" customFormat="1" ht="27" customHeight="1">
      <c r="A1891" s="93"/>
      <c r="B1891" s="71" t="s">
        <v>45</v>
      </c>
      <c r="C1891" s="167" t="s">
        <v>80</v>
      </c>
      <c r="D1891" s="71" t="s">
        <v>81</v>
      </c>
      <c r="E1891" s="71" t="s">
        <v>46</v>
      </c>
      <c r="F1891" s="72" t="s">
        <v>47</v>
      </c>
      <c r="G1891" s="551" t="s">
        <v>188</v>
      </c>
      <c r="H1891" s="61" t="s">
        <v>82</v>
      </c>
      <c r="J1891" s="160"/>
      <c r="K1891" s="67"/>
    </row>
    <row r="1892" spans="1:14" ht="12.75">
      <c r="B1892" s="188" t="s">
        <v>114</v>
      </c>
      <c r="C1892" s="246" t="s">
        <v>235</v>
      </c>
      <c r="D1892" s="72"/>
      <c r="E1892" s="72"/>
      <c r="F1892" s="208"/>
      <c r="G1892" s="247"/>
      <c r="H1892" s="248"/>
    </row>
    <row r="1893" spans="1:14" ht="12.75">
      <c r="B1893" s="189"/>
      <c r="C1893" s="246" t="s">
        <v>50</v>
      </c>
      <c r="D1893" s="182"/>
      <c r="E1893" s="72" t="s">
        <v>48</v>
      </c>
      <c r="F1893" s="239">
        <v>0.06</v>
      </c>
      <c r="G1893" s="247">
        <f>'UPAH PU'!$G$7</f>
        <v>0</v>
      </c>
      <c r="H1893" s="248">
        <f>F1893*G1893</f>
        <v>0</v>
      </c>
    </row>
    <row r="1894" spans="1:14" ht="12.75">
      <c r="B1894" s="189"/>
      <c r="C1894" s="246" t="s">
        <v>236</v>
      </c>
      <c r="D1894" s="182"/>
      <c r="E1894" s="72" t="s">
        <v>48</v>
      </c>
      <c r="F1894" s="239">
        <v>0.6</v>
      </c>
      <c r="G1894" s="247">
        <f>'UPAH PU'!$G$9</f>
        <v>0</v>
      </c>
      <c r="H1894" s="248">
        <f>F1894*G1894</f>
        <v>0</v>
      </c>
    </row>
    <row r="1895" spans="1:14" ht="12.75">
      <c r="B1895" s="189"/>
      <c r="C1895" s="246" t="s">
        <v>177</v>
      </c>
      <c r="D1895" s="182"/>
      <c r="E1895" s="72" t="s">
        <v>48</v>
      </c>
      <c r="F1895" s="239">
        <v>0.06</v>
      </c>
      <c r="G1895" s="247">
        <f>'UPAH PU'!$G$18</f>
        <v>0</v>
      </c>
      <c r="H1895" s="248">
        <f>F1895*G1895</f>
        <v>0</v>
      </c>
    </row>
    <row r="1896" spans="1:14" ht="12.75">
      <c r="B1896" s="189"/>
      <c r="C1896" s="246" t="s">
        <v>41</v>
      </c>
      <c r="D1896" s="182"/>
      <c r="E1896" s="72" t="s">
        <v>48</v>
      </c>
      <c r="F1896" s="239">
        <v>0.02</v>
      </c>
      <c r="G1896" s="247">
        <f>'UPAH PU'!$G$20</f>
        <v>0</v>
      </c>
      <c r="H1896" s="248">
        <f>F1896*G1896</f>
        <v>0</v>
      </c>
    </row>
    <row r="1897" spans="1:14" ht="12.75">
      <c r="B1897" s="189"/>
      <c r="C1897" s="249"/>
      <c r="D1897" s="72"/>
      <c r="E1897" s="72"/>
      <c r="F1897" s="554" t="s">
        <v>92</v>
      </c>
      <c r="G1897" s="247"/>
      <c r="H1897" s="248">
        <f>SUM(H1893:H1896)</f>
        <v>0</v>
      </c>
    </row>
    <row r="1898" spans="1:14" ht="12.75">
      <c r="B1898" s="188" t="s">
        <v>115</v>
      </c>
      <c r="C1898" s="246" t="s">
        <v>237</v>
      </c>
      <c r="D1898" s="72"/>
      <c r="E1898" s="72"/>
      <c r="F1898" s="208"/>
      <c r="G1898" s="247"/>
      <c r="H1898" s="248"/>
    </row>
    <row r="1899" spans="1:14" ht="12.75">
      <c r="B1899" s="189"/>
      <c r="C1899" s="246" t="s">
        <v>864</v>
      </c>
      <c r="D1899" s="72"/>
      <c r="E1899" s="72" t="s">
        <v>32</v>
      </c>
      <c r="F1899" s="208">
        <v>1</v>
      </c>
      <c r="G1899" s="247">
        <f>'JUSTIFIKASI BAHAN'!E122</f>
        <v>0</v>
      </c>
      <c r="H1899" s="248">
        <f>F1899*G1899</f>
        <v>0</v>
      </c>
    </row>
    <row r="1900" spans="1:14" ht="12.75">
      <c r="B1900" s="189"/>
      <c r="C1900" s="246"/>
      <c r="D1900" s="72"/>
      <c r="E1900" s="72"/>
      <c r="F1900" s="212" t="s">
        <v>95</v>
      </c>
      <c r="G1900" s="247"/>
      <c r="H1900" s="248">
        <f>SUM(H1899:H1899)</f>
        <v>0</v>
      </c>
    </row>
    <row r="1901" spans="1:14" ht="12.75">
      <c r="B1901" s="189" t="s">
        <v>116</v>
      </c>
      <c r="C1901" s="246" t="s">
        <v>238</v>
      </c>
      <c r="D1901" s="72"/>
      <c r="E1901" s="72"/>
      <c r="F1901" s="208"/>
      <c r="G1901" s="247"/>
      <c r="H1901" s="248"/>
    </row>
    <row r="1902" spans="1:14" ht="12.75">
      <c r="B1902" s="189"/>
      <c r="C1902" s="246"/>
      <c r="D1902" s="72"/>
      <c r="E1902" s="72"/>
      <c r="F1902" s="212" t="s">
        <v>98</v>
      </c>
      <c r="G1902" s="247"/>
      <c r="H1902" s="248"/>
    </row>
    <row r="1903" spans="1:14" ht="12.75">
      <c r="B1903" s="189"/>
      <c r="C1903" s="249"/>
      <c r="D1903" s="72"/>
      <c r="E1903" s="72"/>
      <c r="F1903" s="210"/>
      <c r="G1903" s="247"/>
      <c r="H1903" s="248"/>
    </row>
    <row r="1904" spans="1:14" ht="12.75">
      <c r="B1904" s="188" t="s">
        <v>117</v>
      </c>
      <c r="C1904" s="246" t="s">
        <v>239</v>
      </c>
      <c r="D1904" s="72"/>
      <c r="E1904" s="72"/>
      <c r="F1904" s="208"/>
      <c r="G1904" s="247"/>
      <c r="H1904" s="248">
        <f>H1897+H1900+H1902</f>
        <v>0</v>
      </c>
      <c r="J1904" s="74" t="e">
        <f>#REF!+#REF!</f>
        <v>#REF!</v>
      </c>
      <c r="K1904" s="66" t="e">
        <f>IF(J1904=H1904,"OK","NOT OK")</f>
        <v>#REF!</v>
      </c>
    </row>
    <row r="1905" spans="1:14" ht="12.75">
      <c r="B1905" s="188" t="s">
        <v>124</v>
      </c>
      <c r="C1905" s="246" t="s">
        <v>240</v>
      </c>
      <c r="D1905" s="72"/>
      <c r="E1905" s="72"/>
      <c r="F1905" s="1449" t="s">
        <v>1256</v>
      </c>
      <c r="G1905" s="247"/>
      <c r="H1905" s="248" t="e">
        <f>#REF!*H1904</f>
        <v>#REF!</v>
      </c>
    </row>
    <row r="1906" spans="1:14" ht="12.75">
      <c r="B1906" s="189" t="s">
        <v>241</v>
      </c>
      <c r="C1906" s="249" t="s">
        <v>242</v>
      </c>
      <c r="D1906" s="72"/>
      <c r="E1906" s="72"/>
      <c r="F1906" s="213"/>
      <c r="G1906" s="247"/>
      <c r="H1906" s="248" t="e">
        <f>H1904+H1905</f>
        <v>#REF!</v>
      </c>
    </row>
    <row r="1907" spans="1:14" ht="12.75">
      <c r="A1907" s="607"/>
      <c r="B1907" s="614"/>
      <c r="C1907" s="615"/>
      <c r="D1907" s="634"/>
      <c r="E1907" s="612"/>
      <c r="F1907" s="635"/>
      <c r="G1907" s="636"/>
      <c r="H1907" s="575"/>
      <c r="J1907" s="575"/>
    </row>
    <row r="1908" spans="1:14" ht="12.75">
      <c r="A1908" s="607"/>
      <c r="B1908" s="184" t="s">
        <v>865</v>
      </c>
      <c r="C1908" s="567"/>
      <c r="D1908" s="608"/>
      <c r="E1908" s="608"/>
      <c r="F1908" s="609"/>
      <c r="G1908" s="610"/>
      <c r="H1908" s="567"/>
      <c r="K1908" s="555"/>
      <c r="L1908" s="555"/>
      <c r="M1908" s="555"/>
      <c r="N1908" s="555"/>
    </row>
    <row r="1909" spans="1:14" s="65" customFormat="1" ht="27" customHeight="1">
      <c r="A1909" s="93"/>
      <c r="B1909" s="71" t="s">
        <v>45</v>
      </c>
      <c r="C1909" s="167" t="s">
        <v>80</v>
      </c>
      <c r="D1909" s="71" t="s">
        <v>81</v>
      </c>
      <c r="E1909" s="71" t="s">
        <v>46</v>
      </c>
      <c r="F1909" s="72" t="s">
        <v>47</v>
      </c>
      <c r="G1909" s="551" t="s">
        <v>188</v>
      </c>
      <c r="H1909" s="61" t="s">
        <v>82</v>
      </c>
      <c r="J1909" s="160"/>
      <c r="K1909" s="67"/>
    </row>
    <row r="1910" spans="1:14" ht="12.75">
      <c r="B1910" s="188" t="s">
        <v>114</v>
      </c>
      <c r="C1910" s="246" t="s">
        <v>235</v>
      </c>
      <c r="D1910" s="72"/>
      <c r="E1910" s="72"/>
      <c r="F1910" s="208"/>
      <c r="G1910" s="247"/>
      <c r="H1910" s="248"/>
    </row>
    <row r="1911" spans="1:14" ht="12.75">
      <c r="B1911" s="189"/>
      <c r="C1911" s="246" t="s">
        <v>50</v>
      </c>
      <c r="D1911" s="182"/>
      <c r="E1911" s="72" t="s">
        <v>48</v>
      </c>
      <c r="F1911" s="239">
        <v>0.06</v>
      </c>
      <c r="G1911" s="247">
        <f>'UPAH PU'!$G$7</f>
        <v>0</v>
      </c>
      <c r="H1911" s="248">
        <f>F1911*G1911</f>
        <v>0</v>
      </c>
    </row>
    <row r="1912" spans="1:14" ht="12.75">
      <c r="B1912" s="189"/>
      <c r="C1912" s="246" t="s">
        <v>236</v>
      </c>
      <c r="D1912" s="182"/>
      <c r="E1912" s="72" t="s">
        <v>48</v>
      </c>
      <c r="F1912" s="239">
        <v>0.6</v>
      </c>
      <c r="G1912" s="247">
        <f>'UPAH PU'!$G$9</f>
        <v>0</v>
      </c>
      <c r="H1912" s="248">
        <f>F1912*G1912</f>
        <v>0</v>
      </c>
    </row>
    <row r="1913" spans="1:14" ht="12.75">
      <c r="B1913" s="189"/>
      <c r="C1913" s="246" t="s">
        <v>177</v>
      </c>
      <c r="D1913" s="182"/>
      <c r="E1913" s="72" t="s">
        <v>48</v>
      </c>
      <c r="F1913" s="239">
        <v>0.06</v>
      </c>
      <c r="G1913" s="247">
        <f>'UPAH PU'!$G$18</f>
        <v>0</v>
      </c>
      <c r="H1913" s="248">
        <f>F1913*G1913</f>
        <v>0</v>
      </c>
    </row>
    <row r="1914" spans="1:14" ht="12.75">
      <c r="B1914" s="189"/>
      <c r="C1914" s="246" t="s">
        <v>41</v>
      </c>
      <c r="D1914" s="182"/>
      <c r="E1914" s="72" t="s">
        <v>48</v>
      </c>
      <c r="F1914" s="239">
        <v>0.02</v>
      </c>
      <c r="G1914" s="247">
        <f>'UPAH PU'!$G$20</f>
        <v>0</v>
      </c>
      <c r="H1914" s="248">
        <f>F1914*G1914</f>
        <v>0</v>
      </c>
    </row>
    <row r="1915" spans="1:14" ht="12.75">
      <c r="B1915" s="189"/>
      <c r="C1915" s="249"/>
      <c r="D1915" s="72"/>
      <c r="E1915" s="72"/>
      <c r="F1915" s="554" t="s">
        <v>92</v>
      </c>
      <c r="G1915" s="247"/>
      <c r="H1915" s="248">
        <f>SUM(H1911:H1914)</f>
        <v>0</v>
      </c>
    </row>
    <row r="1916" spans="1:14" ht="12.75">
      <c r="B1916" s="188" t="s">
        <v>115</v>
      </c>
      <c r="C1916" s="246" t="s">
        <v>237</v>
      </c>
      <c r="D1916" s="72"/>
      <c r="E1916" s="72"/>
      <c r="F1916" s="208"/>
      <c r="G1916" s="247"/>
      <c r="H1916" s="248"/>
    </row>
    <row r="1917" spans="1:14" ht="12.75">
      <c r="B1917" s="189"/>
      <c r="C1917" s="246" t="s">
        <v>832</v>
      </c>
      <c r="D1917" s="72"/>
      <c r="E1917" s="72" t="s">
        <v>18</v>
      </c>
      <c r="F1917" s="208">
        <v>1</v>
      </c>
      <c r="G1917" s="247">
        <f>'JUSTIFIKASI BAHAN'!E123</f>
        <v>0</v>
      </c>
      <c r="H1917" s="248">
        <f>F1917*G1917</f>
        <v>0</v>
      </c>
    </row>
    <row r="1918" spans="1:14" ht="12.75">
      <c r="B1918" s="189"/>
      <c r="C1918" s="246"/>
      <c r="D1918" s="72"/>
      <c r="E1918" s="72"/>
      <c r="F1918" s="212" t="s">
        <v>95</v>
      </c>
      <c r="G1918" s="247"/>
      <c r="H1918" s="248">
        <f>SUM(H1917:H1917)</f>
        <v>0</v>
      </c>
    </row>
    <row r="1919" spans="1:14" ht="12.75">
      <c r="B1919" s="189" t="s">
        <v>116</v>
      </c>
      <c r="C1919" s="246" t="s">
        <v>238</v>
      </c>
      <c r="D1919" s="72"/>
      <c r="E1919" s="72"/>
      <c r="F1919" s="208"/>
      <c r="G1919" s="247"/>
      <c r="H1919" s="248"/>
    </row>
    <row r="1920" spans="1:14" ht="12.75">
      <c r="B1920" s="189"/>
      <c r="C1920" s="246"/>
      <c r="D1920" s="72"/>
      <c r="E1920" s="72"/>
      <c r="F1920" s="212" t="s">
        <v>98</v>
      </c>
      <c r="G1920" s="247"/>
      <c r="H1920" s="248"/>
    </row>
    <row r="1921" spans="1:11" ht="12.75">
      <c r="B1921" s="189"/>
      <c r="C1921" s="249"/>
      <c r="D1921" s="72"/>
      <c r="E1921" s="72"/>
      <c r="F1921" s="210"/>
      <c r="G1921" s="247"/>
      <c r="H1921" s="248"/>
    </row>
    <row r="1922" spans="1:11" ht="12.75">
      <c r="B1922" s="188" t="s">
        <v>117</v>
      </c>
      <c r="C1922" s="246" t="s">
        <v>239</v>
      </c>
      <c r="D1922" s="72"/>
      <c r="E1922" s="72"/>
      <c r="F1922" s="208"/>
      <c r="G1922" s="247"/>
      <c r="H1922" s="248">
        <f>H1915+H1918+H1920</f>
        <v>0</v>
      </c>
      <c r="J1922" s="74" t="e">
        <f>#REF!+#REF!</f>
        <v>#REF!</v>
      </c>
      <c r="K1922" s="66" t="e">
        <f>IF(J1922=H1922,"OK","NOT OK")</f>
        <v>#REF!</v>
      </c>
    </row>
    <row r="1923" spans="1:11" ht="12.75">
      <c r="B1923" s="188" t="s">
        <v>124</v>
      </c>
      <c r="C1923" s="246" t="s">
        <v>240</v>
      </c>
      <c r="D1923" s="72"/>
      <c r="E1923" s="72"/>
      <c r="F1923" s="1449" t="s">
        <v>1256</v>
      </c>
      <c r="G1923" s="247"/>
      <c r="H1923" s="248" t="e">
        <f>#REF!*H1922</f>
        <v>#REF!</v>
      </c>
    </row>
    <row r="1924" spans="1:11" ht="12.75">
      <c r="B1924" s="189" t="s">
        <v>241</v>
      </c>
      <c r="C1924" s="249" t="s">
        <v>242</v>
      </c>
      <c r="D1924" s="72"/>
      <c r="E1924" s="72"/>
      <c r="F1924" s="213"/>
      <c r="G1924" s="247"/>
      <c r="H1924" s="248" t="e">
        <f>H1922+H1923</f>
        <v>#REF!</v>
      </c>
    </row>
    <row r="1925" spans="1:11" ht="12.75">
      <c r="A1925" s="607"/>
      <c r="B1925" s="614"/>
      <c r="C1925" s="615"/>
      <c r="D1925" s="634"/>
      <c r="E1925" s="612"/>
      <c r="F1925" s="635"/>
      <c r="G1925" s="636"/>
      <c r="H1925" s="575"/>
      <c r="J1925" s="575"/>
    </row>
    <row r="1926" spans="1:11" ht="12.75">
      <c r="A1926" s="607"/>
      <c r="B1926" s="614"/>
      <c r="C1926" s="615"/>
      <c r="D1926" s="634"/>
      <c r="E1926" s="612"/>
      <c r="F1926" s="635"/>
      <c r="G1926" s="636"/>
      <c r="H1926" s="575"/>
      <c r="J1926" s="575"/>
    </row>
    <row r="1927" spans="1:11" ht="12.75">
      <c r="A1927" s="607"/>
      <c r="B1927" s="637" t="s">
        <v>293</v>
      </c>
      <c r="C1927" s="615"/>
      <c r="D1927" s="634"/>
      <c r="E1927" s="612"/>
      <c r="F1927" s="635"/>
      <c r="G1927" s="636"/>
      <c r="H1927" s="575"/>
      <c r="J1927" s="575"/>
    </row>
    <row r="1928" spans="1:11" ht="12.75">
      <c r="A1928" s="590"/>
      <c r="B1928" s="601" t="s">
        <v>243</v>
      </c>
      <c r="C1928" s="591"/>
      <c r="D1928" s="617"/>
      <c r="E1928" s="591"/>
      <c r="F1928" s="601"/>
      <c r="G1928" s="618"/>
      <c r="H1928" s="311"/>
    </row>
    <row r="1929" spans="1:11" s="65" customFormat="1" ht="27" customHeight="1">
      <c r="A1929" s="93"/>
      <c r="B1929" s="71" t="s">
        <v>45</v>
      </c>
      <c r="C1929" s="167" t="s">
        <v>80</v>
      </c>
      <c r="D1929" s="71" t="s">
        <v>81</v>
      </c>
      <c r="E1929" s="71" t="s">
        <v>46</v>
      </c>
      <c r="F1929" s="72" t="s">
        <v>47</v>
      </c>
      <c r="G1929" s="551" t="s">
        <v>188</v>
      </c>
      <c r="H1929" s="61" t="s">
        <v>82</v>
      </c>
      <c r="J1929" s="160"/>
      <c r="K1929" s="67"/>
    </row>
    <row r="1930" spans="1:11" ht="12.75">
      <c r="A1930" s="619"/>
      <c r="B1930" s="582" t="s">
        <v>83</v>
      </c>
      <c r="C1930" s="560" t="s">
        <v>84</v>
      </c>
      <c r="D1930" s="582"/>
      <c r="E1930" s="620" t="s">
        <v>44</v>
      </c>
      <c r="F1930" s="621" t="s">
        <v>44</v>
      </c>
      <c r="G1930" s="622"/>
      <c r="H1930" s="568" t="s">
        <v>44</v>
      </c>
      <c r="J1930" s="623"/>
    </row>
    <row r="1931" spans="1:11" ht="12.75">
      <c r="A1931" s="619"/>
      <c r="B1931" s="620" t="s">
        <v>44</v>
      </c>
      <c r="C1931" s="560" t="s">
        <v>51</v>
      </c>
      <c r="D1931" s="582"/>
      <c r="E1931" s="620" t="s">
        <v>48</v>
      </c>
      <c r="F1931" s="554">
        <v>1.6E-2</v>
      </c>
      <c r="G1931" s="247">
        <f>'UPAH PU'!$G$7</f>
        <v>0</v>
      </c>
      <c r="H1931" s="90">
        <f>F1931*G1931</f>
        <v>0</v>
      </c>
      <c r="J1931" s="159"/>
    </row>
    <row r="1932" spans="1:11" ht="12.75">
      <c r="A1932" s="619"/>
      <c r="B1932" s="620" t="s">
        <v>44</v>
      </c>
      <c r="C1932" s="560" t="s">
        <v>273</v>
      </c>
      <c r="D1932" s="582"/>
      <c r="E1932" s="620" t="s">
        <v>48</v>
      </c>
      <c r="F1932" s="554">
        <v>0.16</v>
      </c>
      <c r="G1932" s="247">
        <f>'UPAH PU'!$G$9</f>
        <v>0</v>
      </c>
      <c r="H1932" s="90">
        <f>F1932*G1932</f>
        <v>0</v>
      </c>
      <c r="J1932" s="159"/>
    </row>
    <row r="1933" spans="1:11" ht="12.75">
      <c r="A1933" s="619"/>
      <c r="B1933" s="620" t="s">
        <v>44</v>
      </c>
      <c r="C1933" s="560" t="s">
        <v>171</v>
      </c>
      <c r="D1933" s="582"/>
      <c r="E1933" s="620" t="s">
        <v>48</v>
      </c>
      <c r="F1933" s="554">
        <v>1.6E-2</v>
      </c>
      <c r="G1933" s="247">
        <f>'UPAH PU'!$G$18</f>
        <v>0</v>
      </c>
      <c r="H1933" s="165">
        <f>F1933*G1933</f>
        <v>0</v>
      </c>
      <c r="J1933" s="159"/>
    </row>
    <row r="1934" spans="1:11" ht="12.75">
      <c r="A1934" s="619"/>
      <c r="B1934" s="620" t="s">
        <v>44</v>
      </c>
      <c r="C1934" s="560" t="s">
        <v>52</v>
      </c>
      <c r="D1934" s="582"/>
      <c r="E1934" s="620" t="s">
        <v>48</v>
      </c>
      <c r="F1934" s="554">
        <v>5.3E-3</v>
      </c>
      <c r="G1934" s="247">
        <f>'UPAH PU'!$G$20</f>
        <v>0</v>
      </c>
      <c r="H1934" s="165">
        <f>F1934*G1934</f>
        <v>0</v>
      </c>
      <c r="J1934" s="159"/>
    </row>
    <row r="1935" spans="1:11" ht="12.75">
      <c r="A1935" s="619"/>
      <c r="B1935" s="620" t="s">
        <v>44</v>
      </c>
      <c r="C1935" s="568" t="s">
        <v>44</v>
      </c>
      <c r="D1935" s="620"/>
      <c r="E1935" s="620" t="s">
        <v>44</v>
      </c>
      <c r="F1935" s="554" t="s">
        <v>92</v>
      </c>
      <c r="G1935" s="583"/>
      <c r="H1935" s="569">
        <f>SUM(H1931:H1934)</f>
        <v>0</v>
      </c>
      <c r="J1935" s="624"/>
    </row>
    <row r="1936" spans="1:11" ht="12.75">
      <c r="A1936" s="619"/>
      <c r="B1936" s="582" t="s">
        <v>93</v>
      </c>
      <c r="C1936" s="560" t="s">
        <v>94</v>
      </c>
      <c r="D1936" s="582"/>
      <c r="E1936" s="620" t="s">
        <v>44</v>
      </c>
      <c r="F1936" s="621" t="s">
        <v>44</v>
      </c>
      <c r="G1936" s="622"/>
      <c r="H1936" s="570" t="s">
        <v>44</v>
      </c>
      <c r="J1936" s="623"/>
    </row>
    <row r="1937" spans="1:11" ht="12.75">
      <c r="A1937" s="619"/>
      <c r="B1937" s="582"/>
      <c r="C1937" s="560" t="s">
        <v>76</v>
      </c>
      <c r="D1937" s="582"/>
      <c r="E1937" s="620" t="s">
        <v>3</v>
      </c>
      <c r="F1937" s="554">
        <v>1.1000000000000001</v>
      </c>
      <c r="G1937" s="136">
        <f>'JUSTIFIKASI BAHAN'!E56</f>
        <v>0</v>
      </c>
      <c r="H1937" s="165">
        <f>F1937*G1937</f>
        <v>0</v>
      </c>
      <c r="J1937" s="159"/>
    </row>
    <row r="1938" spans="1:11" ht="12.75">
      <c r="A1938" s="619"/>
      <c r="B1938" s="582"/>
      <c r="C1938" s="560" t="s">
        <v>34</v>
      </c>
      <c r="D1938" s="582"/>
      <c r="E1938" s="620" t="s">
        <v>75</v>
      </c>
      <c r="F1938" s="554">
        <v>0.05</v>
      </c>
      <c r="G1938" s="135">
        <f>'JUSTIFIKASI BAHAN'!$E$177</f>
        <v>0</v>
      </c>
      <c r="H1938" s="165">
        <f>F1938*G1938</f>
        <v>0</v>
      </c>
      <c r="J1938" s="159"/>
    </row>
    <row r="1939" spans="1:11" ht="12.75">
      <c r="A1939" s="619"/>
      <c r="B1939" s="620" t="s">
        <v>44</v>
      </c>
      <c r="C1939" s="568" t="s">
        <v>44</v>
      </c>
      <c r="D1939" s="620"/>
      <c r="E1939" s="620" t="s">
        <v>44</v>
      </c>
      <c r="F1939" s="212" t="s">
        <v>95</v>
      </c>
      <c r="G1939" s="583"/>
      <c r="H1939" s="569">
        <f>SUM(H1937:H1938)</f>
        <v>0</v>
      </c>
      <c r="J1939" s="624"/>
    </row>
    <row r="1940" spans="1:11" ht="12.75">
      <c r="A1940" s="619"/>
      <c r="B1940" s="582" t="s">
        <v>96</v>
      </c>
      <c r="C1940" s="560" t="s">
        <v>97</v>
      </c>
      <c r="D1940" s="582"/>
      <c r="E1940" s="620" t="s">
        <v>44</v>
      </c>
      <c r="F1940" s="621" t="s">
        <v>44</v>
      </c>
      <c r="G1940" s="622"/>
      <c r="H1940" s="570" t="s">
        <v>44</v>
      </c>
      <c r="J1940" s="623"/>
    </row>
    <row r="1941" spans="1:11" ht="12.75">
      <c r="A1941" s="619"/>
      <c r="B1941" s="620" t="s">
        <v>44</v>
      </c>
      <c r="C1941" s="568" t="s">
        <v>44</v>
      </c>
      <c r="D1941" s="620"/>
      <c r="E1941" s="620" t="s">
        <v>44</v>
      </c>
      <c r="F1941" s="212" t="s">
        <v>98</v>
      </c>
      <c r="G1941" s="583"/>
      <c r="H1941" s="569"/>
      <c r="J1941" s="624"/>
    </row>
    <row r="1942" spans="1:11" ht="12.75">
      <c r="A1942" s="619"/>
      <c r="B1942" s="620" t="s">
        <v>44</v>
      </c>
      <c r="C1942" s="568" t="s">
        <v>44</v>
      </c>
      <c r="D1942" s="620"/>
      <c r="E1942" s="620" t="s">
        <v>44</v>
      </c>
      <c r="F1942" s="621" t="s">
        <v>44</v>
      </c>
      <c r="G1942" s="622"/>
      <c r="H1942" s="570" t="s">
        <v>44</v>
      </c>
      <c r="J1942" s="623"/>
    </row>
    <row r="1943" spans="1:11" ht="12.75">
      <c r="A1943" s="619"/>
      <c r="B1943" s="582" t="s">
        <v>99</v>
      </c>
      <c r="C1943" s="585" t="s">
        <v>100</v>
      </c>
      <c r="D1943" s="582"/>
      <c r="E1943" s="582"/>
      <c r="F1943" s="554"/>
      <c r="G1943" s="583"/>
      <c r="H1943" s="576">
        <f>H1939+H1935+H1941</f>
        <v>0</v>
      </c>
      <c r="J1943" s="74" t="e">
        <f>#REF!+#REF!</f>
        <v>#REF!</v>
      </c>
      <c r="K1943" s="66" t="e">
        <f>IF(J1943=H1943,"OK","NOT OK")</f>
        <v>#REF!</v>
      </c>
    </row>
    <row r="1944" spans="1:11" ht="12.75">
      <c r="A1944" s="619"/>
      <c r="B1944" s="582" t="s">
        <v>101</v>
      </c>
      <c r="C1944" s="585" t="s">
        <v>107</v>
      </c>
      <c r="D1944" s="582"/>
      <c r="E1944" s="582"/>
      <c r="F1944" s="1449" t="s">
        <v>1256</v>
      </c>
      <c r="G1944" s="247"/>
      <c r="H1944" s="248" t="e">
        <f>#REF!*H1943</f>
        <v>#REF!</v>
      </c>
      <c r="J1944" s="625"/>
    </row>
    <row r="1945" spans="1:11" ht="12.75">
      <c r="A1945" s="619"/>
      <c r="B1945" s="582" t="s">
        <v>103</v>
      </c>
      <c r="C1945" s="585" t="s">
        <v>104</v>
      </c>
      <c r="D1945" s="582"/>
      <c r="E1945" s="582"/>
      <c r="F1945" s="554"/>
      <c r="G1945" s="583"/>
      <c r="H1945" s="576" t="e">
        <f>SUM(H1943:H1944)</f>
        <v>#REF!</v>
      </c>
      <c r="J1945" s="625"/>
    </row>
    <row r="1946" spans="1:11" ht="12.75">
      <c r="A1946" s="619"/>
      <c r="B1946" s="572"/>
      <c r="C1946" s="572"/>
      <c r="D1946" s="626"/>
      <c r="E1946" s="572"/>
      <c r="F1946" s="572"/>
      <c r="G1946" s="627"/>
      <c r="H1946" s="572"/>
      <c r="J1946" s="555"/>
    </row>
    <row r="1947" spans="1:11" ht="12.75">
      <c r="A1947" s="590"/>
      <c r="B1947" s="601" t="s">
        <v>897</v>
      </c>
      <c r="C1947" s="591"/>
      <c r="D1947" s="617"/>
      <c r="E1947" s="591"/>
      <c r="F1947" s="601"/>
      <c r="G1947" s="618"/>
      <c r="H1947" s="311"/>
    </row>
    <row r="1948" spans="1:11" s="65" customFormat="1" ht="27" customHeight="1">
      <c r="A1948" s="93"/>
      <c r="B1948" s="71" t="s">
        <v>45</v>
      </c>
      <c r="C1948" s="167" t="s">
        <v>80</v>
      </c>
      <c r="D1948" s="71" t="s">
        <v>81</v>
      </c>
      <c r="E1948" s="71" t="s">
        <v>46</v>
      </c>
      <c r="F1948" s="72" t="s">
        <v>47</v>
      </c>
      <c r="G1948" s="551" t="s">
        <v>188</v>
      </c>
      <c r="H1948" s="61" t="s">
        <v>82</v>
      </c>
      <c r="J1948" s="160"/>
      <c r="K1948" s="67"/>
    </row>
    <row r="1949" spans="1:11" ht="12.75">
      <c r="A1949" s="619"/>
      <c r="B1949" s="582" t="s">
        <v>83</v>
      </c>
      <c r="C1949" s="560" t="s">
        <v>84</v>
      </c>
      <c r="D1949" s="582"/>
      <c r="E1949" s="620" t="s">
        <v>44</v>
      </c>
      <c r="F1949" s="621" t="s">
        <v>44</v>
      </c>
      <c r="G1949" s="622"/>
      <c r="H1949" s="568" t="s">
        <v>44</v>
      </c>
      <c r="J1949" s="623"/>
    </row>
    <row r="1950" spans="1:11" ht="12.75">
      <c r="A1950" s="619"/>
      <c r="B1950" s="620" t="s">
        <v>44</v>
      </c>
      <c r="C1950" s="560" t="s">
        <v>51</v>
      </c>
      <c r="D1950" s="582"/>
      <c r="E1950" s="620" t="s">
        <v>48</v>
      </c>
      <c r="F1950" s="554">
        <v>1.6E-2</v>
      </c>
      <c r="G1950" s="247">
        <f>'UPAH PU'!$G$7</f>
        <v>0</v>
      </c>
      <c r="H1950" s="90">
        <f>F1950*G1950</f>
        <v>0</v>
      </c>
      <c r="J1950" s="159"/>
    </row>
    <row r="1951" spans="1:11" ht="12.75">
      <c r="A1951" s="619"/>
      <c r="B1951" s="620" t="s">
        <v>44</v>
      </c>
      <c r="C1951" s="560" t="s">
        <v>273</v>
      </c>
      <c r="D1951" s="582"/>
      <c r="E1951" s="620" t="s">
        <v>48</v>
      </c>
      <c r="F1951" s="554">
        <v>0.16</v>
      </c>
      <c r="G1951" s="247">
        <f>'UPAH PU'!$G$9</f>
        <v>0</v>
      </c>
      <c r="H1951" s="90">
        <f>F1951*G1951</f>
        <v>0</v>
      </c>
      <c r="J1951" s="159"/>
    </row>
    <row r="1952" spans="1:11" ht="12.75">
      <c r="A1952" s="619"/>
      <c r="B1952" s="620" t="s">
        <v>44</v>
      </c>
      <c r="C1952" s="560" t="s">
        <v>171</v>
      </c>
      <c r="D1952" s="582"/>
      <c r="E1952" s="620" t="s">
        <v>48</v>
      </c>
      <c r="F1952" s="554">
        <v>1.6E-2</v>
      </c>
      <c r="G1952" s="247">
        <f>'UPAH PU'!$G$18</f>
        <v>0</v>
      </c>
      <c r="H1952" s="165">
        <f>F1952*G1952</f>
        <v>0</v>
      </c>
      <c r="J1952" s="159"/>
    </row>
    <row r="1953" spans="1:11" ht="12.75">
      <c r="A1953" s="619"/>
      <c r="B1953" s="620" t="s">
        <v>44</v>
      </c>
      <c r="C1953" s="560" t="s">
        <v>52</v>
      </c>
      <c r="D1953" s="582"/>
      <c r="E1953" s="620" t="s">
        <v>48</v>
      </c>
      <c r="F1953" s="554">
        <v>5.3E-3</v>
      </c>
      <c r="G1953" s="247">
        <f>'UPAH PU'!$G$20</f>
        <v>0</v>
      </c>
      <c r="H1953" s="165">
        <f>F1953*G1953</f>
        <v>0</v>
      </c>
      <c r="J1953" s="159"/>
    </row>
    <row r="1954" spans="1:11" ht="12.75">
      <c r="A1954" s="619"/>
      <c r="B1954" s="620" t="s">
        <v>44</v>
      </c>
      <c r="C1954" s="568" t="s">
        <v>44</v>
      </c>
      <c r="D1954" s="620"/>
      <c r="E1954" s="620" t="s">
        <v>44</v>
      </c>
      <c r="F1954" s="554" t="s">
        <v>92</v>
      </c>
      <c r="G1954" s="583"/>
      <c r="H1954" s="569">
        <f>SUM(H1950:H1953)</f>
        <v>0</v>
      </c>
      <c r="J1954" s="624"/>
    </row>
    <row r="1955" spans="1:11" ht="12.75">
      <c r="A1955" s="619"/>
      <c r="B1955" s="582" t="s">
        <v>93</v>
      </c>
      <c r="C1955" s="560" t="s">
        <v>94</v>
      </c>
      <c r="D1955" s="582"/>
      <c r="E1955" s="620" t="s">
        <v>44</v>
      </c>
      <c r="F1955" s="621" t="s">
        <v>44</v>
      </c>
      <c r="G1955" s="622"/>
      <c r="H1955" s="570" t="s">
        <v>44</v>
      </c>
      <c r="J1955" s="623"/>
    </row>
    <row r="1956" spans="1:11" ht="12.75">
      <c r="A1956" s="619"/>
      <c r="B1956" s="582"/>
      <c r="C1956" s="560" t="s">
        <v>898</v>
      </c>
      <c r="D1956" s="582"/>
      <c r="E1956" s="620" t="s">
        <v>3</v>
      </c>
      <c r="F1956" s="554">
        <v>1.1000000000000001</v>
      </c>
      <c r="G1956" s="136">
        <f>'JUSTIFIKASI BAHAN'!E218</f>
        <v>0</v>
      </c>
      <c r="H1956" s="165">
        <f>F1956*G1956</f>
        <v>0</v>
      </c>
      <c r="J1956" s="159"/>
    </row>
    <row r="1957" spans="1:11" ht="12.75">
      <c r="A1957" s="619"/>
      <c r="B1957" s="620" t="s">
        <v>44</v>
      </c>
      <c r="C1957" s="568" t="s">
        <v>44</v>
      </c>
      <c r="D1957" s="620"/>
      <c r="E1957" s="620" t="s">
        <v>44</v>
      </c>
      <c r="F1957" s="212" t="s">
        <v>95</v>
      </c>
      <c r="G1957" s="583"/>
      <c r="H1957" s="569">
        <f>SUM(H1956:H1956)</f>
        <v>0</v>
      </c>
      <c r="J1957" s="624"/>
    </row>
    <row r="1958" spans="1:11" ht="12.75">
      <c r="A1958" s="619"/>
      <c r="B1958" s="582" t="s">
        <v>96</v>
      </c>
      <c r="C1958" s="560" t="s">
        <v>97</v>
      </c>
      <c r="D1958" s="582"/>
      <c r="E1958" s="620" t="s">
        <v>44</v>
      </c>
      <c r="F1958" s="621" t="s">
        <v>44</v>
      </c>
      <c r="G1958" s="622"/>
      <c r="H1958" s="570" t="s">
        <v>44</v>
      </c>
      <c r="J1958" s="623"/>
    </row>
    <row r="1959" spans="1:11" ht="12.75">
      <c r="A1959" s="619"/>
      <c r="B1959" s="620" t="s">
        <v>44</v>
      </c>
      <c r="C1959" s="568" t="s">
        <v>44</v>
      </c>
      <c r="D1959" s="620"/>
      <c r="E1959" s="620" t="s">
        <v>44</v>
      </c>
      <c r="F1959" s="212" t="s">
        <v>98</v>
      </c>
      <c r="G1959" s="583"/>
      <c r="H1959" s="569"/>
      <c r="J1959" s="624"/>
    </row>
    <row r="1960" spans="1:11" ht="12.75">
      <c r="A1960" s="619"/>
      <c r="B1960" s="620" t="s">
        <v>44</v>
      </c>
      <c r="C1960" s="568" t="s">
        <v>44</v>
      </c>
      <c r="D1960" s="620"/>
      <c r="E1960" s="620" t="s">
        <v>44</v>
      </c>
      <c r="F1960" s="621" t="s">
        <v>44</v>
      </c>
      <c r="G1960" s="622"/>
      <c r="H1960" s="570" t="s">
        <v>44</v>
      </c>
      <c r="J1960" s="623"/>
    </row>
    <row r="1961" spans="1:11" ht="12.75">
      <c r="A1961" s="619"/>
      <c r="B1961" s="582" t="s">
        <v>99</v>
      </c>
      <c r="C1961" s="585" t="s">
        <v>100</v>
      </c>
      <c r="D1961" s="582"/>
      <c r="E1961" s="582"/>
      <c r="F1961" s="554"/>
      <c r="G1961" s="583"/>
      <c r="H1961" s="576">
        <f>H1957+H1954+H1959</f>
        <v>0</v>
      </c>
      <c r="J1961" s="74" t="e">
        <f>#REF!+#REF!</f>
        <v>#REF!</v>
      </c>
      <c r="K1961" s="66" t="e">
        <f>IF(J1961=H1961,"OK","NOT OK")</f>
        <v>#REF!</v>
      </c>
    </row>
    <row r="1962" spans="1:11" ht="12.75">
      <c r="A1962" s="619"/>
      <c r="B1962" s="582" t="s">
        <v>101</v>
      </c>
      <c r="C1962" s="585" t="s">
        <v>107</v>
      </c>
      <c r="D1962" s="582"/>
      <c r="E1962" s="582"/>
      <c r="F1962" s="1449" t="s">
        <v>1256</v>
      </c>
      <c r="G1962" s="247"/>
      <c r="H1962" s="248" t="e">
        <f>#REF!*H1961</f>
        <v>#REF!</v>
      </c>
      <c r="J1962" s="625"/>
    </row>
    <row r="1963" spans="1:11" ht="12.75">
      <c r="A1963" s="619"/>
      <c r="B1963" s="582" t="s">
        <v>103</v>
      </c>
      <c r="C1963" s="585" t="s">
        <v>104</v>
      </c>
      <c r="D1963" s="582"/>
      <c r="E1963" s="582"/>
      <c r="F1963" s="554"/>
      <c r="G1963" s="583"/>
      <c r="H1963" s="576" t="e">
        <f>SUM(H1961:H1962)</f>
        <v>#REF!</v>
      </c>
      <c r="J1963" s="625"/>
    </row>
    <row r="1964" spans="1:11" ht="12.75">
      <c r="A1964" s="619"/>
      <c r="B1964" s="572"/>
      <c r="C1964" s="572"/>
      <c r="D1964" s="626"/>
      <c r="E1964" s="572"/>
      <c r="F1964" s="572"/>
      <c r="G1964" s="627"/>
      <c r="H1964" s="572"/>
      <c r="J1964" s="555"/>
    </row>
    <row r="1965" spans="1:11" ht="13.5" customHeight="1">
      <c r="A1965" s="638"/>
      <c r="B1965" s="184"/>
      <c r="C1965" s="250"/>
      <c r="G1965" s="314"/>
    </row>
    <row r="1966" spans="1:11" ht="12.75">
      <c r="A1966" s="76"/>
      <c r="B1966" s="191"/>
      <c r="C1966" s="303" t="s">
        <v>247</v>
      </c>
    </row>
    <row r="1967" spans="1:11" ht="12.75">
      <c r="B1967" s="191"/>
      <c r="K1967" s="62"/>
    </row>
    <row r="1968" spans="1:11" ht="13.5" customHeight="1">
      <c r="B1968" s="184" t="s">
        <v>796</v>
      </c>
      <c r="C1968" s="250"/>
    </row>
    <row r="1969" spans="2:8" ht="13.5" customHeight="1">
      <c r="B1969" s="71" t="s">
        <v>45</v>
      </c>
      <c r="C1969" s="167" t="s">
        <v>80</v>
      </c>
      <c r="D1969" s="71" t="s">
        <v>81</v>
      </c>
      <c r="E1969" s="71" t="s">
        <v>46</v>
      </c>
      <c r="F1969" s="72" t="s">
        <v>47</v>
      </c>
      <c r="G1969" s="551" t="s">
        <v>188</v>
      </c>
      <c r="H1969" s="61" t="s">
        <v>82</v>
      </c>
    </row>
    <row r="1970" spans="2:8" ht="13.5" customHeight="1">
      <c r="B1970" s="72" t="s">
        <v>4</v>
      </c>
      <c r="C1970" s="246" t="s">
        <v>84</v>
      </c>
      <c r="D1970" s="72" t="s">
        <v>44</v>
      </c>
      <c r="E1970" s="72" t="s">
        <v>44</v>
      </c>
      <c r="F1970" s="208" t="s">
        <v>44</v>
      </c>
      <c r="G1970" s="247"/>
      <c r="H1970" s="248" t="s">
        <v>44</v>
      </c>
    </row>
    <row r="1971" spans="2:8" ht="13.5" customHeight="1">
      <c r="B1971" s="72" t="s">
        <v>44</v>
      </c>
      <c r="C1971" s="246" t="s">
        <v>50</v>
      </c>
      <c r="D1971" s="182" t="s">
        <v>86</v>
      </c>
      <c r="E1971" s="72" t="s">
        <v>48</v>
      </c>
      <c r="F1971" s="210">
        <v>0.35</v>
      </c>
      <c r="G1971" s="247">
        <f>'UPAH PU'!$G$7</f>
        <v>0</v>
      </c>
      <c r="H1971" s="248">
        <f>F1971*G1971</f>
        <v>0</v>
      </c>
    </row>
    <row r="1972" spans="2:8" ht="13.5" customHeight="1">
      <c r="B1972" s="72"/>
      <c r="C1972" s="283" t="s">
        <v>797</v>
      </c>
      <c r="D1972" s="182" t="s">
        <v>87</v>
      </c>
      <c r="E1972" s="72" t="s">
        <v>48</v>
      </c>
      <c r="F1972" s="210">
        <v>0.17499999999999999</v>
      </c>
      <c r="G1972" s="247">
        <f>'UPAH PU'!$G$8</f>
        <v>0</v>
      </c>
      <c r="H1972" s="248">
        <f>F1972*G1972</f>
        <v>0</v>
      </c>
    </row>
    <row r="1973" spans="2:8" ht="13.5" customHeight="1">
      <c r="B1973" s="72"/>
      <c r="C1973" s="246" t="s">
        <v>225</v>
      </c>
      <c r="D1973" s="182" t="s">
        <v>89</v>
      </c>
      <c r="E1973" s="72" t="s">
        <v>48</v>
      </c>
      <c r="F1973" s="210">
        <v>1.7999999999999999E-2</v>
      </c>
      <c r="G1973" s="247">
        <f>'UPAH PU'!$G$18</f>
        <v>0</v>
      </c>
      <c r="H1973" s="248">
        <f>F1973*G1973</f>
        <v>0</v>
      </c>
    </row>
    <row r="1974" spans="2:8" ht="13.5" customHeight="1">
      <c r="B1974" s="72" t="s">
        <v>44</v>
      </c>
      <c r="C1974" s="246" t="s">
        <v>41</v>
      </c>
      <c r="D1974" s="182" t="s">
        <v>91</v>
      </c>
      <c r="E1974" s="72" t="s">
        <v>48</v>
      </c>
      <c r="F1974" s="210">
        <v>6.0000000000000001E-3</v>
      </c>
      <c r="G1974" s="247">
        <f>'UPAH PU'!$G$20</f>
        <v>0</v>
      </c>
      <c r="H1974" s="254">
        <f>F1974*G1974</f>
        <v>0</v>
      </c>
    </row>
    <row r="1975" spans="2:8" ht="13.5" customHeight="1">
      <c r="B1975" s="72" t="s">
        <v>44</v>
      </c>
      <c r="C1975" s="249" t="s">
        <v>44</v>
      </c>
      <c r="D1975" s="72" t="s">
        <v>44</v>
      </c>
      <c r="E1975" s="72" t="s">
        <v>44</v>
      </c>
      <c r="F1975" s="554" t="s">
        <v>92</v>
      </c>
      <c r="G1975" s="247"/>
      <c r="H1975" s="254">
        <f>SUM(H1971:H1974)</f>
        <v>0</v>
      </c>
    </row>
    <row r="1976" spans="2:8" ht="13.5" customHeight="1">
      <c r="B1976" s="72" t="s">
        <v>5</v>
      </c>
      <c r="C1976" s="246" t="s">
        <v>94</v>
      </c>
      <c r="D1976" s="72"/>
      <c r="E1976" s="72" t="s">
        <v>44</v>
      </c>
      <c r="F1976" s="208" t="s">
        <v>44</v>
      </c>
      <c r="G1976" s="247"/>
      <c r="H1976" s="254" t="s">
        <v>44</v>
      </c>
    </row>
    <row r="1977" spans="2:8" ht="13.5" customHeight="1">
      <c r="B1977" s="182"/>
      <c r="C1977" s="310" t="s">
        <v>798</v>
      </c>
      <c r="D1977" s="162"/>
      <c r="E1977" s="162" t="s">
        <v>3</v>
      </c>
      <c r="F1977" s="208">
        <v>1.1000000000000001</v>
      </c>
      <c r="G1977" s="247">
        <f>'JUSTIFIKASI BAHAN'!E213</f>
        <v>0</v>
      </c>
      <c r="H1977" s="254">
        <f>G1977*F1977</f>
        <v>0</v>
      </c>
    </row>
    <row r="1978" spans="2:8" ht="13.5" customHeight="1">
      <c r="B1978" s="72" t="s">
        <v>44</v>
      </c>
      <c r="C1978" s="249" t="s">
        <v>44</v>
      </c>
      <c r="D1978" s="72"/>
      <c r="E1978" s="72" t="s">
        <v>44</v>
      </c>
      <c r="F1978" s="212" t="s">
        <v>95</v>
      </c>
      <c r="G1978" s="247"/>
      <c r="H1978" s="254">
        <f>SUM(H1977:H1977)</f>
        <v>0</v>
      </c>
    </row>
    <row r="1979" spans="2:8" ht="13.5" customHeight="1">
      <c r="B1979" s="72" t="s">
        <v>113</v>
      </c>
      <c r="C1979" s="246" t="s">
        <v>97</v>
      </c>
      <c r="D1979" s="72"/>
      <c r="E1979" s="72" t="s">
        <v>44</v>
      </c>
      <c r="F1979" s="208" t="s">
        <v>44</v>
      </c>
      <c r="G1979" s="247"/>
      <c r="H1979" s="254" t="s">
        <v>44</v>
      </c>
    </row>
    <row r="1980" spans="2:8" ht="13.5" customHeight="1">
      <c r="B1980" s="72" t="s">
        <v>44</v>
      </c>
      <c r="C1980" s="249" t="s">
        <v>44</v>
      </c>
      <c r="D1980" s="72"/>
      <c r="E1980" s="72" t="s">
        <v>44</v>
      </c>
      <c r="F1980" s="212" t="s">
        <v>98</v>
      </c>
      <c r="G1980" s="247"/>
      <c r="H1980" s="254" t="s">
        <v>44</v>
      </c>
    </row>
    <row r="1981" spans="2:8" ht="13.5" customHeight="1">
      <c r="B1981" s="72" t="s">
        <v>119</v>
      </c>
      <c r="C1981" s="246" t="s">
        <v>100</v>
      </c>
      <c r="D1981" s="72"/>
      <c r="E1981" s="72"/>
      <c r="F1981" s="208"/>
      <c r="G1981" s="247"/>
      <c r="H1981" s="254">
        <f>H1975+H1978</f>
        <v>0</v>
      </c>
    </row>
    <row r="1982" spans="2:8" ht="13.5" customHeight="1">
      <c r="B1982" s="72" t="s">
        <v>121</v>
      </c>
      <c r="C1982" s="246" t="s">
        <v>102</v>
      </c>
      <c r="D1982" s="182"/>
      <c r="E1982" s="72"/>
      <c r="F1982" s="1449" t="s">
        <v>1256</v>
      </c>
      <c r="G1982" s="247"/>
      <c r="H1982" s="248" t="e">
        <f>#REF!*H1981</f>
        <v>#REF!</v>
      </c>
    </row>
    <row r="1983" spans="2:8" ht="13.5" customHeight="1">
      <c r="B1983" s="72" t="s">
        <v>122</v>
      </c>
      <c r="C1983" s="246" t="s">
        <v>104</v>
      </c>
      <c r="D1983" s="72"/>
      <c r="E1983" s="72"/>
      <c r="F1983" s="208"/>
      <c r="G1983" s="247"/>
      <c r="H1983" s="248" t="e">
        <f>SUM(H1981:H1982)</f>
        <v>#REF!</v>
      </c>
    </row>
    <row r="1985" spans="2:8" ht="13.5" customHeight="1">
      <c r="B1985" s="184" t="s">
        <v>810</v>
      </c>
      <c r="C1985" s="250"/>
    </row>
    <row r="1986" spans="2:8" ht="13.5" customHeight="1">
      <c r="B1986" s="71" t="s">
        <v>45</v>
      </c>
      <c r="C1986" s="167" t="s">
        <v>80</v>
      </c>
      <c r="D1986" s="71" t="s">
        <v>81</v>
      </c>
      <c r="E1986" s="71" t="s">
        <v>46</v>
      </c>
      <c r="F1986" s="72" t="s">
        <v>47</v>
      </c>
      <c r="G1986" s="551" t="s">
        <v>188</v>
      </c>
      <c r="H1986" s="61" t="s">
        <v>82</v>
      </c>
    </row>
    <row r="1987" spans="2:8" ht="13.5" customHeight="1">
      <c r="B1987" s="72" t="s">
        <v>4</v>
      </c>
      <c r="C1987" s="246" t="s">
        <v>84</v>
      </c>
      <c r="D1987" s="72" t="s">
        <v>44</v>
      </c>
      <c r="E1987" s="72" t="s">
        <v>44</v>
      </c>
      <c r="F1987" s="208" t="s">
        <v>44</v>
      </c>
      <c r="G1987" s="247"/>
      <c r="H1987" s="248" t="s">
        <v>44</v>
      </c>
    </row>
    <row r="1988" spans="2:8" ht="13.5" customHeight="1">
      <c r="B1988" s="72" t="s">
        <v>44</v>
      </c>
      <c r="C1988" s="246" t="s">
        <v>50</v>
      </c>
      <c r="D1988" s="182" t="s">
        <v>86</v>
      </c>
      <c r="E1988" s="72" t="s">
        <v>48</v>
      </c>
      <c r="F1988" s="210">
        <v>4.2999999999999997E-2</v>
      </c>
      <c r="G1988" s="247">
        <f>'UPAH PU'!$G$7</f>
        <v>0</v>
      </c>
      <c r="H1988" s="248">
        <f>F1988*G1988</f>
        <v>0</v>
      </c>
    </row>
    <row r="1989" spans="2:8" ht="13.5" customHeight="1">
      <c r="B1989" s="72"/>
      <c r="C1989" s="283" t="s">
        <v>797</v>
      </c>
      <c r="D1989" s="182" t="s">
        <v>87</v>
      </c>
      <c r="E1989" s="72" t="s">
        <v>48</v>
      </c>
      <c r="F1989" s="210">
        <v>4.2999999999999997E-2</v>
      </c>
      <c r="G1989" s="247">
        <f>'UPAH PU'!$G$8</f>
        <v>0</v>
      </c>
      <c r="H1989" s="248">
        <f>F1989*G1989</f>
        <v>0</v>
      </c>
    </row>
    <row r="1990" spans="2:8" ht="13.5" customHeight="1">
      <c r="B1990" s="72"/>
      <c r="C1990" s="246" t="s">
        <v>225</v>
      </c>
      <c r="D1990" s="182" t="s">
        <v>89</v>
      </c>
      <c r="E1990" s="72" t="s">
        <v>48</v>
      </c>
      <c r="F1990" s="210">
        <v>4.3E-3</v>
      </c>
      <c r="G1990" s="247">
        <f>'UPAH PU'!$G$18</f>
        <v>0</v>
      </c>
      <c r="H1990" s="248">
        <f>F1990*G1990</f>
        <v>0</v>
      </c>
    </row>
    <row r="1991" spans="2:8" ht="13.5" customHeight="1">
      <c r="B1991" s="72" t="s">
        <v>44</v>
      </c>
      <c r="C1991" s="246" t="s">
        <v>41</v>
      </c>
      <c r="D1991" s="182" t="s">
        <v>91</v>
      </c>
      <c r="E1991" s="72" t="s">
        <v>48</v>
      </c>
      <c r="F1991" s="210">
        <v>1.4E-3</v>
      </c>
      <c r="G1991" s="247">
        <f>'UPAH PU'!$G$20</f>
        <v>0</v>
      </c>
      <c r="H1991" s="254">
        <f>F1991*G1991</f>
        <v>0</v>
      </c>
    </row>
    <row r="1992" spans="2:8" ht="13.5" customHeight="1">
      <c r="B1992" s="72" t="s">
        <v>44</v>
      </c>
      <c r="C1992" s="249" t="s">
        <v>44</v>
      </c>
      <c r="D1992" s="72" t="s">
        <v>44</v>
      </c>
      <c r="E1992" s="72" t="s">
        <v>44</v>
      </c>
      <c r="F1992" s="554" t="s">
        <v>92</v>
      </c>
      <c r="G1992" s="247"/>
      <c r="H1992" s="254">
        <f>SUM(H1988:H1991)</f>
        <v>0</v>
      </c>
    </row>
    <row r="1993" spans="2:8" ht="13.5" customHeight="1">
      <c r="B1993" s="72" t="s">
        <v>5</v>
      </c>
      <c r="C1993" s="246" t="s">
        <v>94</v>
      </c>
      <c r="D1993" s="72"/>
      <c r="E1993" s="72" t="s">
        <v>44</v>
      </c>
      <c r="F1993" s="208" t="s">
        <v>44</v>
      </c>
      <c r="G1993" s="247"/>
      <c r="H1993" s="254" t="s">
        <v>44</v>
      </c>
    </row>
    <row r="1994" spans="2:8" ht="13.5" customHeight="1">
      <c r="B1994" s="905"/>
      <c r="C1994" s="907" t="s">
        <v>807</v>
      </c>
      <c r="D1994" s="905"/>
      <c r="E1994" s="905" t="s">
        <v>26</v>
      </c>
      <c r="F1994" s="900">
        <v>1.1000000000000001</v>
      </c>
      <c r="G1994" s="901">
        <f>'JUSTIFIKASI BAHAN'!E214</f>
        <v>0</v>
      </c>
      <c r="H1994" s="254">
        <f>G1994*F1994</f>
        <v>0</v>
      </c>
    </row>
    <row r="1995" spans="2:8" ht="13.5" customHeight="1">
      <c r="B1995" s="182"/>
      <c r="C1995" s="310" t="s">
        <v>808</v>
      </c>
      <c r="D1995" s="162"/>
      <c r="E1995" s="162" t="s">
        <v>28</v>
      </c>
      <c r="F1995" s="208">
        <v>0.25</v>
      </c>
      <c r="G1995" s="247">
        <f>'JUSTIFIKASI BAHAN'!E80</f>
        <v>0</v>
      </c>
      <c r="H1995" s="254">
        <f>G1995*F1995</f>
        <v>0</v>
      </c>
    </row>
    <row r="1996" spans="2:8" ht="13.5" customHeight="1">
      <c r="B1996" s="72" t="s">
        <v>44</v>
      </c>
      <c r="C1996" s="249" t="s">
        <v>44</v>
      </c>
      <c r="D1996" s="72"/>
      <c r="E1996" s="72" t="s">
        <v>44</v>
      </c>
      <c r="F1996" s="212" t="s">
        <v>95</v>
      </c>
      <c r="G1996" s="247"/>
      <c r="H1996" s="254">
        <f>SUM(H1994:H1995)</f>
        <v>0</v>
      </c>
    </row>
    <row r="1997" spans="2:8" ht="13.5" customHeight="1">
      <c r="B1997" s="72" t="s">
        <v>113</v>
      </c>
      <c r="C1997" s="246" t="s">
        <v>97</v>
      </c>
      <c r="D1997" s="72"/>
      <c r="E1997" s="72" t="s">
        <v>44</v>
      </c>
      <c r="F1997" s="208" t="s">
        <v>44</v>
      </c>
      <c r="G1997" s="247"/>
      <c r="H1997" s="254" t="s">
        <v>44</v>
      </c>
    </row>
    <row r="1998" spans="2:8" ht="13.5" customHeight="1">
      <c r="B1998" s="72" t="s">
        <v>44</v>
      </c>
      <c r="C1998" s="249" t="s">
        <v>44</v>
      </c>
      <c r="D1998" s="72"/>
      <c r="E1998" s="72" t="s">
        <v>44</v>
      </c>
      <c r="F1998" s="212" t="s">
        <v>98</v>
      </c>
      <c r="G1998" s="247"/>
      <c r="H1998" s="254" t="s">
        <v>44</v>
      </c>
    </row>
    <row r="1999" spans="2:8" ht="13.5" customHeight="1">
      <c r="B1999" s="72" t="s">
        <v>119</v>
      </c>
      <c r="C1999" s="246" t="s">
        <v>100</v>
      </c>
      <c r="D1999" s="72"/>
      <c r="E1999" s="72"/>
      <c r="F1999" s="208"/>
      <c r="G1999" s="247"/>
      <c r="H1999" s="254">
        <f>H1992+H1996</f>
        <v>0</v>
      </c>
    </row>
    <row r="2000" spans="2:8" ht="13.5" customHeight="1">
      <c r="B2000" s="72" t="s">
        <v>121</v>
      </c>
      <c r="C2000" s="246" t="s">
        <v>102</v>
      </c>
      <c r="D2000" s="182"/>
      <c r="E2000" s="72"/>
      <c r="F2000" s="1449" t="s">
        <v>1256</v>
      </c>
      <c r="G2000" s="247"/>
      <c r="H2000" s="248" t="e">
        <f>#REF!*H1999</f>
        <v>#REF!</v>
      </c>
    </row>
    <row r="2001" spans="2:8" ht="13.5" customHeight="1">
      <c r="B2001" s="72" t="s">
        <v>122</v>
      </c>
      <c r="C2001" s="246" t="s">
        <v>104</v>
      </c>
      <c r="D2001" s="72"/>
      <c r="E2001" s="72"/>
      <c r="F2001" s="208"/>
      <c r="G2001" s="247"/>
      <c r="H2001" s="248" t="e">
        <f>SUM(H1999:H2000)</f>
        <v>#REF!</v>
      </c>
    </row>
    <row r="2003" spans="2:8" ht="13.5" customHeight="1">
      <c r="B2003" s="184" t="s">
        <v>903</v>
      </c>
      <c r="C2003" s="250"/>
      <c r="D2003"/>
      <c r="E2003"/>
      <c r="F2003"/>
      <c r="G2003"/>
      <c r="H2003"/>
    </row>
    <row r="2004" spans="2:8" ht="13.5" customHeight="1">
      <c r="B2004" s="930" t="s">
        <v>45</v>
      </c>
      <c r="C2004" s="931" t="s">
        <v>80</v>
      </c>
      <c r="D2004" s="930" t="s">
        <v>81</v>
      </c>
      <c r="E2004" s="930" t="s">
        <v>46</v>
      </c>
      <c r="F2004" s="905" t="s">
        <v>47</v>
      </c>
      <c r="G2004" s="938" t="s">
        <v>188</v>
      </c>
      <c r="H2004" s="929" t="s">
        <v>82</v>
      </c>
    </row>
    <row r="2005" spans="2:8" ht="13.5" customHeight="1">
      <c r="B2005" s="905" t="s">
        <v>4</v>
      </c>
      <c r="C2005" s="907" t="s">
        <v>84</v>
      </c>
      <c r="D2005" s="905" t="s">
        <v>44</v>
      </c>
      <c r="E2005" s="905" t="s">
        <v>44</v>
      </c>
      <c r="F2005" s="932" t="s">
        <v>44</v>
      </c>
      <c r="G2005" s="935"/>
      <c r="H2005" s="936" t="s">
        <v>44</v>
      </c>
    </row>
    <row r="2006" spans="2:8" ht="13.5" customHeight="1">
      <c r="B2006" s="906"/>
      <c r="C2006" s="907" t="s">
        <v>904</v>
      </c>
      <c r="D2006" s="905"/>
      <c r="E2006" s="905" t="s">
        <v>3</v>
      </c>
      <c r="F2006" s="932">
        <v>1</v>
      </c>
      <c r="G2006" s="935">
        <f>'JUSTIFIKASI BAHAN'!E219</f>
        <v>0</v>
      </c>
      <c r="H2006" s="936">
        <f>F2006*G2006</f>
        <v>0</v>
      </c>
    </row>
    <row r="2007" spans="2:8" ht="13.5" customHeight="1">
      <c r="B2007" s="905" t="s">
        <v>44</v>
      </c>
      <c r="C2007" s="937" t="s">
        <v>44</v>
      </c>
      <c r="D2007" s="905"/>
      <c r="E2007" s="905" t="s">
        <v>44</v>
      </c>
      <c r="F2007" s="934" t="s">
        <v>95</v>
      </c>
      <c r="G2007" s="935"/>
      <c r="H2007" s="936">
        <f>H2006</f>
        <v>0</v>
      </c>
    </row>
    <row r="2008" spans="2:8" ht="13.5" customHeight="1">
      <c r="B2008" s="905" t="s">
        <v>113</v>
      </c>
      <c r="C2008" s="907" t="s">
        <v>97</v>
      </c>
      <c r="D2008" s="905"/>
      <c r="E2008" s="905" t="s">
        <v>44</v>
      </c>
      <c r="F2008" s="933" t="s">
        <v>44</v>
      </c>
      <c r="G2008" s="935"/>
      <c r="H2008" s="936" t="s">
        <v>44</v>
      </c>
    </row>
    <row r="2009" spans="2:8" ht="13.5" customHeight="1">
      <c r="B2009" s="905" t="s">
        <v>44</v>
      </c>
      <c r="C2009" s="937" t="s">
        <v>44</v>
      </c>
      <c r="D2009" s="905"/>
      <c r="E2009" s="905" t="s">
        <v>44</v>
      </c>
      <c r="F2009" s="934" t="s">
        <v>98</v>
      </c>
      <c r="G2009" s="935"/>
      <c r="H2009" s="936"/>
    </row>
    <row r="2010" spans="2:8" ht="13.5" customHeight="1">
      <c r="B2010" s="905" t="s">
        <v>119</v>
      </c>
      <c r="C2010" s="907" t="s">
        <v>100</v>
      </c>
      <c r="D2010" s="905"/>
      <c r="E2010" s="905"/>
      <c r="F2010" s="933"/>
      <c r="G2010" s="935"/>
      <c r="H2010" s="936">
        <f>H2007</f>
        <v>0</v>
      </c>
    </row>
    <row r="2011" spans="2:8" ht="13.5" customHeight="1">
      <c r="B2011" s="905" t="s">
        <v>121</v>
      </c>
      <c r="C2011" s="907" t="s">
        <v>102</v>
      </c>
      <c r="D2011" s="906"/>
      <c r="E2011" s="905"/>
      <c r="F2011" s="1449" t="s">
        <v>1256</v>
      </c>
      <c r="G2011" s="247"/>
      <c r="H2011" s="248" t="e">
        <f>#REF!*H2010</f>
        <v>#REF!</v>
      </c>
    </row>
    <row r="2012" spans="2:8" ht="13.5" customHeight="1">
      <c r="B2012" s="905" t="s">
        <v>122</v>
      </c>
      <c r="C2012" s="907" t="s">
        <v>104</v>
      </c>
      <c r="D2012" s="905"/>
      <c r="E2012" s="905"/>
      <c r="F2012" s="932"/>
      <c r="G2012" s="935"/>
      <c r="H2012" s="936" t="e">
        <f>H2010+H2011</f>
        <v>#REF!</v>
      </c>
    </row>
    <row r="2014" spans="2:8" ht="13.5" customHeight="1">
      <c r="B2014" s="184" t="s">
        <v>1264</v>
      </c>
      <c r="C2014" s="250"/>
    </row>
    <row r="2015" spans="2:8" ht="13.5" customHeight="1">
      <c r="B2015" s="71" t="s">
        <v>45</v>
      </c>
      <c r="C2015" s="167" t="s">
        <v>80</v>
      </c>
      <c r="D2015" s="71" t="s">
        <v>81</v>
      </c>
      <c r="E2015" s="71" t="s">
        <v>46</v>
      </c>
      <c r="F2015" s="72" t="s">
        <v>47</v>
      </c>
      <c r="G2015" s="551" t="s">
        <v>188</v>
      </c>
      <c r="H2015" s="61" t="s">
        <v>82</v>
      </c>
    </row>
    <row r="2016" spans="2:8" ht="13.5" customHeight="1">
      <c r="B2016" s="72" t="s">
        <v>4</v>
      </c>
      <c r="C2016" s="246" t="s">
        <v>84</v>
      </c>
      <c r="D2016" s="72" t="s">
        <v>44</v>
      </c>
      <c r="E2016" s="72" t="s">
        <v>44</v>
      </c>
      <c r="F2016" s="208" t="s">
        <v>44</v>
      </c>
      <c r="G2016" s="247"/>
      <c r="H2016" s="248" t="s">
        <v>44</v>
      </c>
    </row>
    <row r="2017" spans="2:8" ht="13.5" customHeight="1">
      <c r="B2017" s="72" t="s">
        <v>44</v>
      </c>
      <c r="C2017" s="246" t="s">
        <v>50</v>
      </c>
      <c r="D2017" s="182" t="s">
        <v>86</v>
      </c>
      <c r="E2017" s="72" t="s">
        <v>48</v>
      </c>
      <c r="F2017" s="210">
        <v>0.35</v>
      </c>
      <c r="G2017" s="247">
        <f>'UPAH PU'!$G$7</f>
        <v>0</v>
      </c>
      <c r="H2017" s="248">
        <f>F2017*G2017</f>
        <v>0</v>
      </c>
    </row>
    <row r="2018" spans="2:8" ht="13.5" customHeight="1">
      <c r="B2018" s="72"/>
      <c r="C2018" s="283" t="s">
        <v>797</v>
      </c>
      <c r="D2018" s="182" t="s">
        <v>87</v>
      </c>
      <c r="E2018" s="72" t="s">
        <v>48</v>
      </c>
      <c r="F2018" s="210">
        <v>0.35</v>
      </c>
      <c r="G2018" s="247">
        <f>'UPAH PU'!$G$8</f>
        <v>0</v>
      </c>
      <c r="H2018" s="248">
        <f>F2018*G2018</f>
        <v>0</v>
      </c>
    </row>
    <row r="2019" spans="2:8" ht="13.5" customHeight="1">
      <c r="B2019" s="72"/>
      <c r="C2019" s="246" t="s">
        <v>225</v>
      </c>
      <c r="D2019" s="182" t="s">
        <v>89</v>
      </c>
      <c r="E2019" s="72" t="s">
        <v>48</v>
      </c>
      <c r="F2019" s="210">
        <v>0.35</v>
      </c>
      <c r="G2019" s="247">
        <f>'UPAH PU'!$G$18</f>
        <v>0</v>
      </c>
      <c r="H2019" s="248">
        <f>F2019*G2019</f>
        <v>0</v>
      </c>
    </row>
    <row r="2020" spans="2:8" ht="13.5" customHeight="1">
      <c r="B2020" s="72" t="s">
        <v>44</v>
      </c>
      <c r="C2020" s="246" t="s">
        <v>41</v>
      </c>
      <c r="D2020" s="182" t="s">
        <v>91</v>
      </c>
      <c r="E2020" s="72" t="s">
        <v>48</v>
      </c>
      <c r="F2020" s="210">
        <v>2.3E-2</v>
      </c>
      <c r="G2020" s="247">
        <f>'UPAH PU'!$G$20</f>
        <v>0</v>
      </c>
      <c r="H2020" s="254">
        <f>F2020*G2020</f>
        <v>0</v>
      </c>
    </row>
    <row r="2021" spans="2:8" ht="13.5" customHeight="1">
      <c r="B2021" s="72" t="s">
        <v>44</v>
      </c>
      <c r="C2021" s="249" t="s">
        <v>44</v>
      </c>
      <c r="D2021" s="72" t="s">
        <v>44</v>
      </c>
      <c r="E2021" s="72" t="s">
        <v>44</v>
      </c>
      <c r="F2021" s="554" t="s">
        <v>92</v>
      </c>
      <c r="G2021" s="247"/>
      <c r="H2021" s="254">
        <f>SUM(H2017:H2020)</f>
        <v>0</v>
      </c>
    </row>
    <row r="2022" spans="2:8" ht="13.5" customHeight="1">
      <c r="B2022" s="72" t="s">
        <v>5</v>
      </c>
      <c r="C2022" s="246" t="s">
        <v>94</v>
      </c>
      <c r="D2022" s="72"/>
      <c r="E2022" s="72" t="s">
        <v>44</v>
      </c>
      <c r="F2022" s="208" t="s">
        <v>44</v>
      </c>
      <c r="G2022" s="247"/>
      <c r="H2022" s="254" t="s">
        <v>44</v>
      </c>
    </row>
    <row r="2023" spans="2:8" ht="13.5" customHeight="1">
      <c r="B2023" s="905"/>
      <c r="C2023" s="907" t="s">
        <v>909</v>
      </c>
      <c r="D2023" s="905"/>
      <c r="E2023" s="905" t="s">
        <v>40</v>
      </c>
      <c r="F2023" s="900">
        <v>4</v>
      </c>
      <c r="G2023" s="901">
        <f>'JUSTIFIKASI BAHAN'!E220</f>
        <v>0</v>
      </c>
      <c r="H2023" s="254">
        <f>G2023*F2023</f>
        <v>0</v>
      </c>
    </row>
    <row r="2024" spans="2:8" ht="13.5" customHeight="1">
      <c r="B2024" s="905"/>
      <c r="C2024" s="907" t="s">
        <v>913</v>
      </c>
      <c r="D2024" s="905"/>
      <c r="E2024" s="905" t="s">
        <v>40</v>
      </c>
      <c r="F2024" s="900">
        <v>4</v>
      </c>
      <c r="G2024" s="901">
        <f>'JUSTIFIKASI BAHAN'!$E$221</f>
        <v>0</v>
      </c>
      <c r="H2024" s="254">
        <f>G2024*F2024</f>
        <v>0</v>
      </c>
    </row>
    <row r="2025" spans="2:8" ht="13.5" customHeight="1">
      <c r="B2025" s="182"/>
      <c r="C2025" s="310" t="s">
        <v>908</v>
      </c>
      <c r="D2025" s="162"/>
      <c r="E2025" s="162"/>
      <c r="F2025" s="208" t="s">
        <v>208</v>
      </c>
      <c r="G2025" s="247">
        <f>SUM(H2023:H2024)*0.1</f>
        <v>0</v>
      </c>
      <c r="H2025" s="254">
        <f>G2025</f>
        <v>0</v>
      </c>
    </row>
    <row r="2026" spans="2:8" ht="13.5" customHeight="1">
      <c r="B2026" s="72" t="s">
        <v>44</v>
      </c>
      <c r="C2026" s="249" t="s">
        <v>44</v>
      </c>
      <c r="D2026" s="72"/>
      <c r="E2026" s="72" t="s">
        <v>44</v>
      </c>
      <c r="F2026" s="212" t="s">
        <v>95</v>
      </c>
      <c r="G2026" s="247"/>
      <c r="H2026" s="254">
        <f>SUM(H2023:H2025)</f>
        <v>0</v>
      </c>
    </row>
    <row r="2027" spans="2:8" ht="13.5" customHeight="1">
      <c r="B2027" s="72" t="s">
        <v>113</v>
      </c>
      <c r="C2027" s="246" t="s">
        <v>97</v>
      </c>
      <c r="D2027" s="72"/>
      <c r="E2027" s="72" t="s">
        <v>44</v>
      </c>
      <c r="F2027" s="208" t="s">
        <v>44</v>
      </c>
      <c r="G2027" s="247"/>
      <c r="H2027" s="254" t="s">
        <v>44</v>
      </c>
    </row>
    <row r="2028" spans="2:8" ht="13.5" customHeight="1">
      <c r="B2028" s="72" t="s">
        <v>44</v>
      </c>
      <c r="C2028" s="249" t="s">
        <v>44</v>
      </c>
      <c r="D2028" s="72"/>
      <c r="E2028" s="72" t="s">
        <v>44</v>
      </c>
      <c r="F2028" s="212" t="s">
        <v>98</v>
      </c>
      <c r="G2028" s="247"/>
      <c r="H2028" s="254" t="s">
        <v>44</v>
      </c>
    </row>
    <row r="2029" spans="2:8" ht="13.5" customHeight="1">
      <c r="B2029" s="72" t="s">
        <v>119</v>
      </c>
      <c r="C2029" s="246" t="s">
        <v>100</v>
      </c>
      <c r="D2029" s="72"/>
      <c r="E2029" s="72"/>
      <c r="F2029" s="208"/>
      <c r="G2029" s="247"/>
      <c r="H2029" s="254">
        <f>H2021+H2026</f>
        <v>0</v>
      </c>
    </row>
    <row r="2030" spans="2:8" ht="13.5" customHeight="1">
      <c r="B2030" s="72" t="s">
        <v>121</v>
      </c>
      <c r="C2030" s="246" t="s">
        <v>102</v>
      </c>
      <c r="D2030" s="182"/>
      <c r="E2030" s="72"/>
      <c r="F2030" s="1449" t="s">
        <v>1256</v>
      </c>
      <c r="G2030" s="247"/>
      <c r="H2030" s="248" t="e">
        <f>#REF!*H2029</f>
        <v>#REF!</v>
      </c>
    </row>
    <row r="2031" spans="2:8" ht="13.5" customHeight="1">
      <c r="B2031" s="72" t="s">
        <v>122</v>
      </c>
      <c r="C2031" s="246" t="s">
        <v>104</v>
      </c>
      <c r="D2031" s="72"/>
      <c r="E2031" s="72"/>
      <c r="F2031" s="208"/>
      <c r="G2031" s="247"/>
      <c r="H2031" s="248" t="e">
        <f>SUM(H2029:H2030)</f>
        <v>#REF!</v>
      </c>
    </row>
    <row r="2033" spans="2:8" ht="13.5" customHeight="1">
      <c r="B2033" s="184" t="s">
        <v>912</v>
      </c>
      <c r="C2033" s="250"/>
    </row>
    <row r="2034" spans="2:8" ht="13.5" customHeight="1">
      <c r="B2034" s="71" t="s">
        <v>45</v>
      </c>
      <c r="C2034" s="167" t="s">
        <v>80</v>
      </c>
      <c r="D2034" s="71" t="s">
        <v>81</v>
      </c>
      <c r="E2034" s="71" t="s">
        <v>46</v>
      </c>
      <c r="F2034" s="72" t="s">
        <v>47</v>
      </c>
      <c r="G2034" s="551" t="s">
        <v>188</v>
      </c>
      <c r="H2034" s="61" t="s">
        <v>82</v>
      </c>
    </row>
    <row r="2035" spans="2:8" ht="13.5" customHeight="1">
      <c r="B2035" s="72" t="s">
        <v>4</v>
      </c>
      <c r="C2035" s="246" t="s">
        <v>84</v>
      </c>
      <c r="D2035" s="72" t="s">
        <v>44</v>
      </c>
      <c r="E2035" s="72" t="s">
        <v>44</v>
      </c>
      <c r="F2035" s="208" t="s">
        <v>44</v>
      </c>
      <c r="G2035" s="247"/>
      <c r="H2035" s="248" t="s">
        <v>44</v>
      </c>
    </row>
    <row r="2036" spans="2:8" ht="13.5" customHeight="1">
      <c r="B2036" s="72" t="s">
        <v>44</v>
      </c>
      <c r="C2036" s="246" t="s">
        <v>50</v>
      </c>
      <c r="D2036" s="182" t="s">
        <v>86</v>
      </c>
      <c r="E2036" s="72" t="s">
        <v>48</v>
      </c>
      <c r="F2036" s="210">
        <v>0.2</v>
      </c>
      <c r="G2036" s="247">
        <f>'UPAH PU'!$G$7</f>
        <v>0</v>
      </c>
      <c r="H2036" s="248">
        <f>F2036*G2036</f>
        <v>0</v>
      </c>
    </row>
    <row r="2037" spans="2:8" ht="13.5" customHeight="1">
      <c r="B2037" s="72"/>
      <c r="C2037" s="283" t="s">
        <v>797</v>
      </c>
      <c r="D2037" s="182" t="s">
        <v>87</v>
      </c>
      <c r="E2037" s="72" t="s">
        <v>48</v>
      </c>
      <c r="F2037" s="210">
        <v>0.1</v>
      </c>
      <c r="G2037" s="247">
        <f>'UPAH PU'!$G$8</f>
        <v>0</v>
      </c>
      <c r="H2037" s="248">
        <f>F2037*G2037</f>
        <v>0</v>
      </c>
    </row>
    <row r="2038" spans="2:8" ht="13.5" customHeight="1">
      <c r="B2038" s="72"/>
      <c r="C2038" s="246" t="s">
        <v>225</v>
      </c>
      <c r="D2038" s="182" t="s">
        <v>89</v>
      </c>
      <c r="E2038" s="72" t="s">
        <v>48</v>
      </c>
      <c r="F2038" s="210">
        <v>0.01</v>
      </c>
      <c r="G2038" s="247">
        <f>'UPAH PU'!$G$18</f>
        <v>0</v>
      </c>
      <c r="H2038" s="248">
        <f>F2038*G2038</f>
        <v>0</v>
      </c>
    </row>
    <row r="2039" spans="2:8" ht="13.5" customHeight="1">
      <c r="B2039" s="72" t="s">
        <v>44</v>
      </c>
      <c r="C2039" s="246" t="s">
        <v>41</v>
      </c>
      <c r="D2039" s="182" t="s">
        <v>91</v>
      </c>
      <c r="E2039" s="72" t="s">
        <v>48</v>
      </c>
      <c r="F2039" s="210">
        <v>3.3E-3</v>
      </c>
      <c r="G2039" s="247">
        <f>'UPAH PU'!$G$20</f>
        <v>0</v>
      </c>
      <c r="H2039" s="254">
        <f>F2039*G2039</f>
        <v>0</v>
      </c>
    </row>
    <row r="2040" spans="2:8" ht="13.5" customHeight="1">
      <c r="B2040" s="72" t="s">
        <v>44</v>
      </c>
      <c r="C2040" s="249" t="s">
        <v>44</v>
      </c>
      <c r="D2040" s="72" t="s">
        <v>44</v>
      </c>
      <c r="E2040" s="72" t="s">
        <v>44</v>
      </c>
      <c r="F2040" s="554" t="s">
        <v>92</v>
      </c>
      <c r="G2040" s="247"/>
      <c r="H2040" s="254">
        <f>SUM(H2036:H2039)</f>
        <v>0</v>
      </c>
    </row>
    <row r="2041" spans="2:8" ht="13.5" customHeight="1">
      <c r="B2041" s="72" t="s">
        <v>5</v>
      </c>
      <c r="C2041" s="246" t="s">
        <v>94</v>
      </c>
      <c r="D2041" s="72"/>
      <c r="E2041" s="72" t="s">
        <v>44</v>
      </c>
      <c r="F2041" s="208" t="s">
        <v>44</v>
      </c>
      <c r="G2041" s="247"/>
      <c r="H2041" s="254" t="s">
        <v>44</v>
      </c>
    </row>
    <row r="2042" spans="2:8" ht="13.5" customHeight="1">
      <c r="B2042" s="905"/>
      <c r="C2042" s="907" t="s">
        <v>913</v>
      </c>
      <c r="D2042" s="905"/>
      <c r="E2042" s="905" t="s">
        <v>26</v>
      </c>
      <c r="F2042" s="900">
        <v>1.1000000000000001</v>
      </c>
      <c r="G2042" s="901">
        <f>'JUSTIFIKASI BAHAN'!$E$221</f>
        <v>0</v>
      </c>
      <c r="H2042" s="254">
        <f>G2042*F2042</f>
        <v>0</v>
      </c>
    </row>
    <row r="2043" spans="2:8" ht="13.5" customHeight="1">
      <c r="B2043" s="182"/>
      <c r="C2043" s="310" t="s">
        <v>908</v>
      </c>
      <c r="D2043" s="162"/>
      <c r="E2043" s="162"/>
      <c r="F2043" s="208" t="s">
        <v>208</v>
      </c>
      <c r="G2043" s="247">
        <f>H2042*0.1</f>
        <v>0</v>
      </c>
      <c r="H2043" s="254">
        <f>G2043</f>
        <v>0</v>
      </c>
    </row>
    <row r="2044" spans="2:8" ht="13.5" customHeight="1">
      <c r="B2044" s="72" t="s">
        <v>44</v>
      </c>
      <c r="C2044" s="249" t="s">
        <v>44</v>
      </c>
      <c r="D2044" s="72"/>
      <c r="E2044" s="72" t="s">
        <v>44</v>
      </c>
      <c r="F2044" s="212" t="s">
        <v>95</v>
      </c>
      <c r="G2044" s="247"/>
      <c r="H2044" s="254">
        <f>SUM(H2042:H2043)</f>
        <v>0</v>
      </c>
    </row>
    <row r="2045" spans="2:8" ht="13.5" customHeight="1">
      <c r="B2045" s="72" t="s">
        <v>113</v>
      </c>
      <c r="C2045" s="246" t="s">
        <v>97</v>
      </c>
      <c r="D2045" s="72"/>
      <c r="E2045" s="72" t="s">
        <v>44</v>
      </c>
      <c r="F2045" s="208" t="s">
        <v>44</v>
      </c>
      <c r="G2045" s="247"/>
      <c r="H2045" s="254" t="s">
        <v>44</v>
      </c>
    </row>
    <row r="2046" spans="2:8" ht="13.5" customHeight="1">
      <c r="B2046" s="72" t="s">
        <v>44</v>
      </c>
      <c r="C2046" s="249" t="s">
        <v>44</v>
      </c>
      <c r="D2046" s="72"/>
      <c r="E2046" s="72" t="s">
        <v>44</v>
      </c>
      <c r="F2046" s="212" t="s">
        <v>98</v>
      </c>
      <c r="G2046" s="247"/>
      <c r="H2046" s="254" t="s">
        <v>44</v>
      </c>
    </row>
    <row r="2047" spans="2:8" ht="13.5" customHeight="1">
      <c r="B2047" s="72" t="s">
        <v>119</v>
      </c>
      <c r="C2047" s="246" t="s">
        <v>100</v>
      </c>
      <c r="D2047" s="72"/>
      <c r="E2047" s="72"/>
      <c r="F2047" s="208"/>
      <c r="G2047" s="247"/>
      <c r="H2047" s="254">
        <f>H2040+H2044</f>
        <v>0</v>
      </c>
    </row>
    <row r="2048" spans="2:8" ht="13.5" customHeight="1">
      <c r="B2048" s="72" t="s">
        <v>121</v>
      </c>
      <c r="C2048" s="246" t="s">
        <v>102</v>
      </c>
      <c r="D2048" s="182"/>
      <c r="E2048" s="72"/>
      <c r="F2048" s="1449" t="s">
        <v>1256</v>
      </c>
      <c r="G2048" s="247"/>
      <c r="H2048" s="248" t="e">
        <f>#REF!*H2047</f>
        <v>#REF!</v>
      </c>
    </row>
    <row r="2049" spans="2:8" ht="13.5" customHeight="1">
      <c r="B2049" s="72" t="s">
        <v>122</v>
      </c>
      <c r="C2049" s="246" t="s">
        <v>104</v>
      </c>
      <c r="D2049" s="72"/>
      <c r="E2049" s="72"/>
      <c r="F2049" s="208"/>
      <c r="G2049" s="247"/>
      <c r="H2049" s="248" t="e">
        <f>SUM(H2047:H2048)</f>
        <v>#REF!</v>
      </c>
    </row>
    <row r="2051" spans="2:8" ht="13.5" customHeight="1">
      <c r="B2051" s="184" t="s">
        <v>1170</v>
      </c>
      <c r="C2051" s="250"/>
    </row>
    <row r="2052" spans="2:8" ht="13.5" customHeight="1">
      <c r="B2052" s="71" t="s">
        <v>45</v>
      </c>
      <c r="C2052" s="167" t="s">
        <v>80</v>
      </c>
      <c r="D2052" s="71" t="s">
        <v>81</v>
      </c>
      <c r="E2052" s="71" t="s">
        <v>46</v>
      </c>
      <c r="F2052" s="72" t="s">
        <v>47</v>
      </c>
      <c r="G2052" s="551" t="s">
        <v>188</v>
      </c>
      <c r="H2052" s="61" t="s">
        <v>82</v>
      </c>
    </row>
    <row r="2053" spans="2:8" ht="13.5" customHeight="1">
      <c r="B2053" s="72" t="s">
        <v>4</v>
      </c>
      <c r="C2053" s="246" t="s">
        <v>84</v>
      </c>
      <c r="D2053" s="72" t="s">
        <v>44</v>
      </c>
      <c r="E2053" s="72" t="s">
        <v>44</v>
      </c>
      <c r="F2053" s="208" t="s">
        <v>44</v>
      </c>
      <c r="G2053" s="247"/>
      <c r="H2053" s="248" t="s">
        <v>44</v>
      </c>
    </row>
    <row r="2054" spans="2:8" ht="13.5" customHeight="1">
      <c r="B2054" s="72" t="s">
        <v>44</v>
      </c>
      <c r="C2054" s="246" t="s">
        <v>50</v>
      </c>
      <c r="D2054" s="182" t="s">
        <v>86</v>
      </c>
      <c r="E2054" s="72" t="s">
        <v>48</v>
      </c>
      <c r="F2054" s="210">
        <v>0.15</v>
      </c>
      <c r="G2054" s="247">
        <f>'UPAH PU'!$G$7</f>
        <v>0</v>
      </c>
      <c r="H2054" s="248">
        <f>F2054*G2054</f>
        <v>0</v>
      </c>
    </row>
    <row r="2055" spans="2:8" ht="13.5" customHeight="1">
      <c r="B2055" s="72"/>
      <c r="C2055" s="283" t="s">
        <v>797</v>
      </c>
      <c r="D2055" s="182" t="s">
        <v>87</v>
      </c>
      <c r="E2055" s="72" t="s">
        <v>48</v>
      </c>
      <c r="F2055" s="210">
        <v>0.3</v>
      </c>
      <c r="G2055" s="247">
        <f>'UPAH PU'!$G$8</f>
        <v>0</v>
      </c>
      <c r="H2055" s="248">
        <f>F2055*G2055</f>
        <v>0</v>
      </c>
    </row>
    <row r="2056" spans="2:8" ht="13.5" customHeight="1">
      <c r="B2056" s="72"/>
      <c r="C2056" s="246" t="s">
        <v>225</v>
      </c>
      <c r="D2056" s="182" t="s">
        <v>89</v>
      </c>
      <c r="E2056" s="72" t="s">
        <v>48</v>
      </c>
      <c r="F2056" s="210">
        <v>0.03</v>
      </c>
      <c r="G2056" s="247">
        <f>'UPAH PU'!$G$18</f>
        <v>0</v>
      </c>
      <c r="H2056" s="248">
        <f>F2056*G2056</f>
        <v>0</v>
      </c>
    </row>
    <row r="2057" spans="2:8" ht="13.5" customHeight="1">
      <c r="B2057" s="72" t="s">
        <v>44</v>
      </c>
      <c r="C2057" s="246" t="s">
        <v>41</v>
      </c>
      <c r="D2057" s="182" t="s">
        <v>91</v>
      </c>
      <c r="E2057" s="72" t="s">
        <v>48</v>
      </c>
      <c r="F2057" s="210">
        <v>0.01</v>
      </c>
      <c r="G2057" s="247">
        <f>'UPAH PU'!$G$20</f>
        <v>0</v>
      </c>
      <c r="H2057" s="254">
        <f>F2057*G2057</f>
        <v>0</v>
      </c>
    </row>
    <row r="2058" spans="2:8" ht="13.5" customHeight="1">
      <c r="B2058" s="72" t="s">
        <v>44</v>
      </c>
      <c r="C2058" s="249" t="s">
        <v>44</v>
      </c>
      <c r="D2058" s="72" t="s">
        <v>44</v>
      </c>
      <c r="E2058" s="72" t="s">
        <v>44</v>
      </c>
      <c r="F2058" s="554" t="s">
        <v>92</v>
      </c>
      <c r="G2058" s="247"/>
      <c r="H2058" s="254">
        <f>SUM(H2054:H2057)</f>
        <v>0</v>
      </c>
    </row>
    <row r="2059" spans="2:8" ht="13.5" customHeight="1">
      <c r="B2059" s="72" t="s">
        <v>5</v>
      </c>
      <c r="C2059" s="246" t="s">
        <v>94</v>
      </c>
      <c r="D2059" s="72"/>
      <c r="E2059" s="72" t="s">
        <v>44</v>
      </c>
      <c r="F2059" s="208" t="s">
        <v>44</v>
      </c>
      <c r="G2059" s="247"/>
      <c r="H2059" s="254" t="s">
        <v>44</v>
      </c>
    </row>
    <row r="2060" spans="2:8" ht="13.5" customHeight="1">
      <c r="B2060" s="905"/>
      <c r="C2060" s="907" t="s">
        <v>1171</v>
      </c>
      <c r="D2060" s="905"/>
      <c r="E2060" s="905" t="s">
        <v>40</v>
      </c>
      <c r="F2060" s="900">
        <v>1.1000000000000001</v>
      </c>
      <c r="G2060" s="901">
        <f>'JUSTIFIKASI BAHAN'!E224</f>
        <v>0</v>
      </c>
      <c r="H2060" s="254">
        <f>G2060*F2060</f>
        <v>0</v>
      </c>
    </row>
    <row r="2061" spans="2:8" ht="13.5" customHeight="1">
      <c r="B2061" s="905"/>
      <c r="C2061" s="907" t="s">
        <v>1172</v>
      </c>
      <c r="D2061" s="905"/>
      <c r="E2061" s="905" t="s">
        <v>40</v>
      </c>
      <c r="F2061" s="900">
        <v>1.1000000000000001</v>
      </c>
      <c r="G2061" s="901">
        <f>'JUSTIFIKASI BAHAN'!E136</f>
        <v>0</v>
      </c>
      <c r="H2061" s="254">
        <f t="shared" ref="H2061" si="28">G2061*F2061</f>
        <v>0</v>
      </c>
    </row>
    <row r="2062" spans="2:8" ht="13.5" customHeight="1">
      <c r="B2062" s="182"/>
      <c r="C2062" s="310" t="s">
        <v>1173</v>
      </c>
      <c r="D2062" s="162"/>
      <c r="E2062" s="162"/>
      <c r="F2062" s="208" t="s">
        <v>208</v>
      </c>
      <c r="G2062" s="247" cm="1">
        <f t="array" ref="G2062">SUM(H2060:H2061*0.1)</f>
        <v>0</v>
      </c>
      <c r="H2062" s="254">
        <f>G2062</f>
        <v>0</v>
      </c>
    </row>
    <row r="2063" spans="2:8" ht="13.5" customHeight="1">
      <c r="B2063" s="72" t="s">
        <v>44</v>
      </c>
      <c r="C2063" s="249" t="s">
        <v>44</v>
      </c>
      <c r="D2063" s="72"/>
      <c r="E2063" s="72" t="s">
        <v>44</v>
      </c>
      <c r="F2063" s="212" t="s">
        <v>95</v>
      </c>
      <c r="G2063" s="247"/>
      <c r="H2063" s="254">
        <f>SUM(H2060:H2062)</f>
        <v>0</v>
      </c>
    </row>
    <row r="2064" spans="2:8" ht="13.5" customHeight="1">
      <c r="B2064" s="72" t="s">
        <v>113</v>
      </c>
      <c r="C2064" s="246" t="s">
        <v>97</v>
      </c>
      <c r="D2064" s="72"/>
      <c r="E2064" s="72" t="s">
        <v>44</v>
      </c>
      <c r="F2064" s="208" t="s">
        <v>44</v>
      </c>
      <c r="G2064" s="247"/>
      <c r="H2064" s="254" t="s">
        <v>44</v>
      </c>
    </row>
    <row r="2065" spans="2:8" ht="13.5" customHeight="1">
      <c r="B2065" s="72" t="s">
        <v>44</v>
      </c>
      <c r="C2065" s="249" t="s">
        <v>44</v>
      </c>
      <c r="D2065" s="72"/>
      <c r="E2065" s="72" t="s">
        <v>44</v>
      </c>
      <c r="F2065" s="212" t="s">
        <v>98</v>
      </c>
      <c r="G2065" s="247"/>
      <c r="H2065" s="254" t="s">
        <v>44</v>
      </c>
    </row>
    <row r="2066" spans="2:8" ht="13.5" customHeight="1">
      <c r="B2066" s="72" t="s">
        <v>119</v>
      </c>
      <c r="C2066" s="246" t="s">
        <v>100</v>
      </c>
      <c r="D2066" s="72"/>
      <c r="E2066" s="72"/>
      <c r="F2066" s="208"/>
      <c r="G2066" s="247"/>
      <c r="H2066" s="254">
        <f>H2058+H2063</f>
        <v>0</v>
      </c>
    </row>
    <row r="2067" spans="2:8" ht="13.5" customHeight="1">
      <c r="B2067" s="72" t="s">
        <v>121</v>
      </c>
      <c r="C2067" s="246" t="s">
        <v>102</v>
      </c>
      <c r="D2067" s="182"/>
      <c r="E2067" s="72"/>
      <c r="F2067" s="1449" t="s">
        <v>1256</v>
      </c>
      <c r="G2067" s="247"/>
      <c r="H2067" s="248" t="e">
        <f>#REF!*H2066</f>
        <v>#REF!</v>
      </c>
    </row>
    <row r="2068" spans="2:8" ht="13.5" customHeight="1">
      <c r="B2068" s="72" t="s">
        <v>122</v>
      </c>
      <c r="C2068" s="246" t="s">
        <v>104</v>
      </c>
      <c r="D2068" s="72"/>
      <c r="E2068" s="72"/>
      <c r="F2068" s="208"/>
      <c r="G2068" s="247"/>
      <c r="H2068" s="248" t="e">
        <f>SUM(H2066:H2067)</f>
        <v>#REF!</v>
      </c>
    </row>
    <row r="2070" spans="2:8" ht="13.5" customHeight="1">
      <c r="B2070" s="184" t="s">
        <v>1368</v>
      </c>
      <c r="C2070" s="250"/>
    </row>
    <row r="2071" spans="2:8" ht="13.5" customHeight="1">
      <c r="B2071" s="71" t="s">
        <v>45</v>
      </c>
      <c r="C2071" s="167" t="s">
        <v>80</v>
      </c>
      <c r="D2071" s="71" t="s">
        <v>81</v>
      </c>
      <c r="E2071" s="71" t="s">
        <v>46</v>
      </c>
      <c r="F2071" s="72" t="s">
        <v>47</v>
      </c>
      <c r="G2071" s="551" t="s">
        <v>188</v>
      </c>
      <c r="H2071" s="61" t="s">
        <v>82</v>
      </c>
    </row>
    <row r="2072" spans="2:8" ht="13.5" customHeight="1">
      <c r="B2072" s="72" t="s">
        <v>4</v>
      </c>
      <c r="C2072" s="246" t="s">
        <v>84</v>
      </c>
      <c r="D2072" s="72" t="s">
        <v>44</v>
      </c>
      <c r="E2072" s="72" t="s">
        <v>44</v>
      </c>
      <c r="F2072" s="208" t="s">
        <v>44</v>
      </c>
      <c r="G2072" s="247"/>
      <c r="H2072" s="248" t="s">
        <v>44</v>
      </c>
    </row>
    <row r="2073" spans="2:8" ht="13.5" customHeight="1">
      <c r="B2073" s="72" t="s">
        <v>44</v>
      </c>
      <c r="C2073" s="246" t="s">
        <v>50</v>
      </c>
      <c r="D2073" s="182" t="s">
        <v>86</v>
      </c>
      <c r="E2073" s="72" t="s">
        <v>48</v>
      </c>
      <c r="F2073" s="210">
        <v>0.1</v>
      </c>
      <c r="G2073" s="247">
        <f>'UPAH PU'!$G$7</f>
        <v>0</v>
      </c>
      <c r="H2073" s="248">
        <f>F2073*G2073</f>
        <v>0</v>
      </c>
    </row>
    <row r="2074" spans="2:8" ht="13.5" customHeight="1">
      <c r="B2074" s="72"/>
      <c r="C2074" s="283" t="s">
        <v>797</v>
      </c>
      <c r="D2074" s="182" t="s">
        <v>87</v>
      </c>
      <c r="E2074" s="72" t="s">
        <v>48</v>
      </c>
      <c r="F2074" s="210">
        <v>0.2</v>
      </c>
      <c r="G2074" s="247">
        <f>'UPAH PU'!$G$8</f>
        <v>0</v>
      </c>
      <c r="H2074" s="248">
        <f>F2074*G2074</f>
        <v>0</v>
      </c>
    </row>
    <row r="2075" spans="2:8" ht="13.5" customHeight="1">
      <c r="B2075" s="72"/>
      <c r="C2075" s="246" t="s">
        <v>225</v>
      </c>
      <c r="D2075" s="182" t="s">
        <v>89</v>
      </c>
      <c r="E2075" s="72" t="s">
        <v>48</v>
      </c>
      <c r="F2075" s="210">
        <v>0.02</v>
      </c>
      <c r="G2075" s="247">
        <f>'UPAH PU'!$G$18</f>
        <v>0</v>
      </c>
      <c r="H2075" s="248">
        <f>F2075*G2075</f>
        <v>0</v>
      </c>
    </row>
    <row r="2076" spans="2:8" ht="13.5" customHeight="1">
      <c r="B2076" s="72" t="s">
        <v>44</v>
      </c>
      <c r="C2076" s="246" t="s">
        <v>41</v>
      </c>
      <c r="D2076" s="182" t="s">
        <v>91</v>
      </c>
      <c r="E2076" s="72" t="s">
        <v>48</v>
      </c>
      <c r="F2076" s="210">
        <v>6.7000000000000002E-3</v>
      </c>
      <c r="G2076" s="247">
        <f>'UPAH PU'!$G$20</f>
        <v>0</v>
      </c>
      <c r="H2076" s="254">
        <f>F2076*G2076</f>
        <v>0</v>
      </c>
    </row>
    <row r="2077" spans="2:8" ht="13.5" customHeight="1">
      <c r="B2077" s="72" t="s">
        <v>44</v>
      </c>
      <c r="C2077" s="249" t="s">
        <v>44</v>
      </c>
      <c r="D2077" s="72" t="s">
        <v>44</v>
      </c>
      <c r="E2077" s="72" t="s">
        <v>44</v>
      </c>
      <c r="F2077" s="554" t="s">
        <v>92</v>
      </c>
      <c r="G2077" s="247"/>
      <c r="H2077" s="254">
        <f>SUM(H2073:H2076)</f>
        <v>0</v>
      </c>
    </row>
    <row r="2078" spans="2:8" ht="13.5" customHeight="1">
      <c r="B2078" s="72" t="s">
        <v>5</v>
      </c>
      <c r="C2078" s="246" t="s">
        <v>94</v>
      </c>
      <c r="D2078" s="72"/>
      <c r="E2078" s="72" t="s">
        <v>44</v>
      </c>
      <c r="F2078" s="208" t="s">
        <v>44</v>
      </c>
      <c r="G2078" s="247"/>
      <c r="H2078" s="254" t="s">
        <v>44</v>
      </c>
    </row>
    <row r="2079" spans="2:8" ht="13.5" customHeight="1">
      <c r="B2079" s="905"/>
      <c r="C2079" s="907" t="s">
        <v>1180</v>
      </c>
      <c r="D2079" s="905"/>
      <c r="E2079" s="905" t="s">
        <v>40</v>
      </c>
      <c r="F2079" s="900">
        <v>1.1000000000000001</v>
      </c>
      <c r="G2079" s="901">
        <f>'JUSTIFIKASI BAHAN'!E47</f>
        <v>0</v>
      </c>
      <c r="H2079" s="254">
        <f>G2079*F2079</f>
        <v>0</v>
      </c>
    </row>
    <row r="2080" spans="2:8" ht="13.5" customHeight="1">
      <c r="B2080" s="182"/>
      <c r="C2080" s="310" t="s">
        <v>515</v>
      </c>
      <c r="D2080" s="162"/>
      <c r="E2080" s="162" t="s">
        <v>30</v>
      </c>
      <c r="F2080" s="208">
        <v>0.05</v>
      </c>
      <c r="G2080" s="247">
        <f>'JUSTIFIKASI BAHAN'!E53</f>
        <v>0</v>
      </c>
      <c r="H2080" s="254">
        <f>G2080*F2080</f>
        <v>0</v>
      </c>
    </row>
    <row r="2081" spans="2:8" ht="13.5" customHeight="1">
      <c r="B2081" s="906"/>
      <c r="C2081" s="907" t="s">
        <v>1367</v>
      </c>
      <c r="D2081" s="905"/>
      <c r="E2081" s="905" t="s">
        <v>30</v>
      </c>
      <c r="F2081" s="900">
        <v>0.1</v>
      </c>
      <c r="G2081" s="901">
        <f>'JUSTIFIKASI BAHAN'!E95</f>
        <v>0</v>
      </c>
      <c r="H2081" s="254">
        <f>G2081*F2081</f>
        <v>0</v>
      </c>
    </row>
    <row r="2082" spans="2:8" ht="13.5" customHeight="1">
      <c r="B2082" s="72" t="s">
        <v>44</v>
      </c>
      <c r="C2082" s="249" t="s">
        <v>44</v>
      </c>
      <c r="D2082" s="72"/>
      <c r="E2082" s="72" t="s">
        <v>44</v>
      </c>
      <c r="F2082" s="212" t="s">
        <v>95</v>
      </c>
      <c r="G2082" s="247"/>
      <c r="H2082" s="254">
        <f>SUM(H2079:H2081)</f>
        <v>0</v>
      </c>
    </row>
    <row r="2083" spans="2:8" ht="13.5" customHeight="1">
      <c r="B2083" s="72" t="s">
        <v>113</v>
      </c>
      <c r="C2083" s="246" t="s">
        <v>97</v>
      </c>
      <c r="D2083" s="72"/>
      <c r="E2083" s="72" t="s">
        <v>44</v>
      </c>
      <c r="F2083" s="208" t="s">
        <v>44</v>
      </c>
      <c r="G2083" s="247"/>
      <c r="H2083" s="254" t="s">
        <v>44</v>
      </c>
    </row>
    <row r="2084" spans="2:8" ht="13.5" customHeight="1">
      <c r="B2084" s="72" t="s">
        <v>44</v>
      </c>
      <c r="C2084" s="249" t="s">
        <v>44</v>
      </c>
      <c r="D2084" s="72"/>
      <c r="E2084" s="72" t="s">
        <v>44</v>
      </c>
      <c r="F2084" s="212" t="s">
        <v>98</v>
      </c>
      <c r="G2084" s="247"/>
      <c r="H2084" s="254" t="s">
        <v>44</v>
      </c>
    </row>
    <row r="2085" spans="2:8" ht="13.5" customHeight="1">
      <c r="B2085" s="72" t="s">
        <v>119</v>
      </c>
      <c r="C2085" s="246" t="s">
        <v>100</v>
      </c>
      <c r="D2085" s="72"/>
      <c r="E2085" s="72"/>
      <c r="F2085" s="208"/>
      <c r="G2085" s="247"/>
      <c r="H2085" s="254">
        <f>H2077+H2082</f>
        <v>0</v>
      </c>
    </row>
    <row r="2086" spans="2:8" ht="13.5" customHeight="1">
      <c r="B2086" s="72" t="s">
        <v>121</v>
      </c>
      <c r="C2086" s="246" t="s">
        <v>102</v>
      </c>
      <c r="D2086" s="182"/>
      <c r="E2086" s="72"/>
      <c r="F2086" s="1449" t="s">
        <v>1256</v>
      </c>
      <c r="G2086" s="247"/>
      <c r="H2086" s="248" t="e">
        <f>#REF!*H2085</f>
        <v>#REF!</v>
      </c>
    </row>
    <row r="2087" spans="2:8" ht="13.5" customHeight="1">
      <c r="B2087" s="72" t="s">
        <v>122</v>
      </c>
      <c r="C2087" s="246" t="s">
        <v>104</v>
      </c>
      <c r="D2087" s="72"/>
      <c r="E2087" s="72"/>
      <c r="F2087" s="208"/>
      <c r="G2087" s="247"/>
      <c r="H2087" s="248" t="e">
        <f>SUM(H2085:H2086)</f>
        <v>#REF!</v>
      </c>
    </row>
    <row r="2089" spans="2:8" ht="13.5" customHeight="1">
      <c r="B2089" s="184" t="s">
        <v>1199</v>
      </c>
      <c r="C2089" s="250"/>
    </row>
    <row r="2090" spans="2:8" ht="13.5" customHeight="1">
      <c r="B2090" s="71" t="s">
        <v>45</v>
      </c>
      <c r="C2090" s="167" t="s">
        <v>80</v>
      </c>
      <c r="D2090" s="71" t="s">
        <v>81</v>
      </c>
      <c r="E2090" s="71" t="s">
        <v>46</v>
      </c>
      <c r="F2090" s="72" t="s">
        <v>47</v>
      </c>
      <c r="G2090" s="551" t="s">
        <v>188</v>
      </c>
      <c r="H2090" s="61" t="s">
        <v>82</v>
      </c>
    </row>
    <row r="2091" spans="2:8" ht="13.5" customHeight="1">
      <c r="B2091" s="72" t="s">
        <v>4</v>
      </c>
      <c r="C2091" s="246" t="s">
        <v>84</v>
      </c>
      <c r="D2091" s="72" t="s">
        <v>44</v>
      </c>
      <c r="E2091" s="72" t="s">
        <v>44</v>
      </c>
      <c r="F2091" s="208" t="s">
        <v>44</v>
      </c>
      <c r="G2091" s="247"/>
      <c r="H2091" s="248" t="s">
        <v>44</v>
      </c>
    </row>
    <row r="2092" spans="2:8" ht="13.5" customHeight="1">
      <c r="B2092" s="72" t="s">
        <v>44</v>
      </c>
      <c r="C2092" s="246" t="s">
        <v>50</v>
      </c>
      <c r="D2092" s="182" t="s">
        <v>86</v>
      </c>
      <c r="E2092" s="72" t="s">
        <v>48</v>
      </c>
      <c r="F2092" s="210">
        <v>0.35</v>
      </c>
      <c r="G2092" s="247">
        <f>'UPAH PU'!$G$7</f>
        <v>0</v>
      </c>
      <c r="H2092" s="248">
        <f>F2092*G2092</f>
        <v>0</v>
      </c>
    </row>
    <row r="2093" spans="2:8" ht="13.5" customHeight="1">
      <c r="B2093" s="72"/>
      <c r="C2093" s="283" t="s">
        <v>797</v>
      </c>
      <c r="D2093" s="182" t="s">
        <v>87</v>
      </c>
      <c r="E2093" s="72" t="s">
        <v>48</v>
      </c>
      <c r="F2093" s="210">
        <v>0.35</v>
      </c>
      <c r="G2093" s="247">
        <f>'UPAH PU'!$G$8</f>
        <v>0</v>
      </c>
      <c r="H2093" s="248">
        <f>F2093*G2093</f>
        <v>0</v>
      </c>
    </row>
    <row r="2094" spans="2:8" ht="13.5" customHeight="1">
      <c r="B2094" s="72"/>
      <c r="C2094" s="246" t="s">
        <v>225</v>
      </c>
      <c r="D2094" s="182" t="s">
        <v>89</v>
      </c>
      <c r="E2094" s="72" t="s">
        <v>48</v>
      </c>
      <c r="F2094" s="210">
        <v>3.5000000000000003E-2</v>
      </c>
      <c r="G2094" s="247">
        <f>'UPAH PU'!$G$18</f>
        <v>0</v>
      </c>
      <c r="H2094" s="248">
        <f>F2094*G2094</f>
        <v>0</v>
      </c>
    </row>
    <row r="2095" spans="2:8" ht="13.5" customHeight="1">
      <c r="B2095" s="72" t="s">
        <v>44</v>
      </c>
      <c r="C2095" s="246" t="s">
        <v>41</v>
      </c>
      <c r="D2095" s="182" t="s">
        <v>91</v>
      </c>
      <c r="E2095" s="72" t="s">
        <v>48</v>
      </c>
      <c r="F2095" s="210">
        <v>1.17E-2</v>
      </c>
      <c r="G2095" s="247">
        <f>'UPAH PU'!$G$20</f>
        <v>0</v>
      </c>
      <c r="H2095" s="254">
        <f>F2095*G2095</f>
        <v>0</v>
      </c>
    </row>
    <row r="2096" spans="2:8" ht="13.5" customHeight="1">
      <c r="B2096" s="72" t="s">
        <v>44</v>
      </c>
      <c r="C2096" s="249" t="s">
        <v>44</v>
      </c>
      <c r="D2096" s="72" t="s">
        <v>44</v>
      </c>
      <c r="E2096" s="72" t="s">
        <v>44</v>
      </c>
      <c r="F2096" s="554" t="s">
        <v>92</v>
      </c>
      <c r="G2096" s="247"/>
      <c r="H2096" s="254">
        <f>SUM(H2092:H2095)</f>
        <v>0</v>
      </c>
    </row>
    <row r="2097" spans="2:8" ht="13.5" customHeight="1">
      <c r="B2097" s="72" t="s">
        <v>5</v>
      </c>
      <c r="C2097" s="246" t="s">
        <v>94</v>
      </c>
      <c r="D2097" s="72"/>
      <c r="E2097" s="72" t="s">
        <v>44</v>
      </c>
      <c r="F2097" s="208" t="s">
        <v>44</v>
      </c>
      <c r="G2097" s="247"/>
      <c r="H2097" s="254" t="s">
        <v>44</v>
      </c>
    </row>
    <row r="2098" spans="2:8" ht="13.5" customHeight="1">
      <c r="B2098" s="905"/>
      <c r="C2098" s="907" t="s">
        <v>1200</v>
      </c>
      <c r="D2098" s="905"/>
      <c r="E2098" s="905" t="s">
        <v>40</v>
      </c>
      <c r="F2098" s="900">
        <v>1.1000000000000001</v>
      </c>
      <c r="G2098" s="901">
        <f>'JUSTIFIKASI BAHAN'!$E$48</f>
        <v>0</v>
      </c>
      <c r="H2098" s="254">
        <f>G2098*F2098</f>
        <v>0</v>
      </c>
    </row>
    <row r="2099" spans="2:8" ht="13.5" customHeight="1">
      <c r="B2099" s="182"/>
      <c r="C2099" s="310" t="s">
        <v>1173</v>
      </c>
      <c r="D2099" s="162"/>
      <c r="E2099" s="162"/>
      <c r="F2099" s="208" t="s">
        <v>208</v>
      </c>
      <c r="G2099" s="247" cm="1">
        <f t="array" ref="G2099">SUM(H2098:H2098*0.1)</f>
        <v>0</v>
      </c>
      <c r="H2099" s="254">
        <f>G2099</f>
        <v>0</v>
      </c>
    </row>
    <row r="2100" spans="2:8" ht="13.5" customHeight="1">
      <c r="B2100" s="72" t="s">
        <v>44</v>
      </c>
      <c r="C2100" s="249" t="s">
        <v>44</v>
      </c>
      <c r="D2100" s="72"/>
      <c r="E2100" s="72" t="s">
        <v>44</v>
      </c>
      <c r="F2100" s="212" t="s">
        <v>95</v>
      </c>
      <c r="G2100" s="247"/>
      <c r="H2100" s="254">
        <f>SUM(H2098:H2099)</f>
        <v>0</v>
      </c>
    </row>
    <row r="2101" spans="2:8" ht="13.5" customHeight="1">
      <c r="B2101" s="72" t="s">
        <v>113</v>
      </c>
      <c r="C2101" s="246" t="s">
        <v>97</v>
      </c>
      <c r="D2101" s="72"/>
      <c r="E2101" s="72" t="s">
        <v>44</v>
      </c>
      <c r="F2101" s="208" t="s">
        <v>44</v>
      </c>
      <c r="G2101" s="247"/>
      <c r="H2101" s="254" t="s">
        <v>44</v>
      </c>
    </row>
    <row r="2102" spans="2:8" ht="13.5" customHeight="1">
      <c r="B2102" s="72" t="s">
        <v>44</v>
      </c>
      <c r="C2102" s="249" t="s">
        <v>44</v>
      </c>
      <c r="D2102" s="72"/>
      <c r="E2102" s="72" t="s">
        <v>44</v>
      </c>
      <c r="F2102" s="212" t="s">
        <v>98</v>
      </c>
      <c r="G2102" s="247"/>
      <c r="H2102" s="254" t="s">
        <v>44</v>
      </c>
    </row>
    <row r="2103" spans="2:8" ht="13.5" customHeight="1">
      <c r="B2103" s="72" t="s">
        <v>119</v>
      </c>
      <c r="C2103" s="246" t="s">
        <v>100</v>
      </c>
      <c r="D2103" s="72"/>
      <c r="E2103" s="72"/>
      <c r="F2103" s="208"/>
      <c r="G2103" s="247"/>
      <c r="H2103" s="254">
        <f>H2096+H2100</f>
        <v>0</v>
      </c>
    </row>
    <row r="2104" spans="2:8" ht="13.5" customHeight="1">
      <c r="B2104" s="72" t="s">
        <v>121</v>
      </c>
      <c r="C2104" s="246" t="s">
        <v>102</v>
      </c>
      <c r="D2104" s="182"/>
      <c r="E2104" s="72"/>
      <c r="F2104" s="1449" t="s">
        <v>1256</v>
      </c>
      <c r="G2104" s="247"/>
      <c r="H2104" s="248" t="e">
        <f>#REF!*H2103</f>
        <v>#REF!</v>
      </c>
    </row>
    <row r="2105" spans="2:8" ht="13.5" customHeight="1">
      <c r="B2105" s="72" t="s">
        <v>122</v>
      </c>
      <c r="C2105" s="246" t="s">
        <v>104</v>
      </c>
      <c r="D2105" s="72"/>
      <c r="E2105" s="72"/>
      <c r="F2105" s="208"/>
      <c r="G2105" s="247"/>
      <c r="H2105" s="248" t="e">
        <f>SUM(H2103:H2104)</f>
        <v>#REF!</v>
      </c>
    </row>
    <row r="2108" spans="2:8" ht="13.5" customHeight="1">
      <c r="B2108" s="184" t="s">
        <v>1186</v>
      </c>
      <c r="C2108" s="250"/>
    </row>
    <row r="2109" spans="2:8" ht="13.5" customHeight="1">
      <c r="B2109" s="71" t="s">
        <v>45</v>
      </c>
      <c r="C2109" s="167" t="s">
        <v>80</v>
      </c>
      <c r="D2109" s="71" t="s">
        <v>81</v>
      </c>
      <c r="E2109" s="71" t="s">
        <v>46</v>
      </c>
      <c r="F2109" s="72" t="s">
        <v>47</v>
      </c>
      <c r="G2109" s="551" t="s">
        <v>188</v>
      </c>
      <c r="H2109" s="61" t="s">
        <v>82</v>
      </c>
    </row>
    <row r="2110" spans="2:8" ht="13.5" customHeight="1">
      <c r="B2110" s="72" t="s">
        <v>4</v>
      </c>
      <c r="C2110" s="246" t="s">
        <v>84</v>
      </c>
      <c r="D2110" s="72" t="s">
        <v>44</v>
      </c>
      <c r="E2110" s="72" t="s">
        <v>44</v>
      </c>
      <c r="F2110" s="208" t="s">
        <v>44</v>
      </c>
      <c r="G2110" s="247"/>
      <c r="H2110" s="248" t="s">
        <v>44</v>
      </c>
    </row>
    <row r="2111" spans="2:8" ht="13.5" customHeight="1">
      <c r="B2111" s="72" t="s">
        <v>44</v>
      </c>
      <c r="C2111" s="246" t="s">
        <v>50</v>
      </c>
      <c r="D2111" s="182" t="s">
        <v>86</v>
      </c>
      <c r="E2111" s="72" t="s">
        <v>48</v>
      </c>
      <c r="F2111" s="210">
        <v>0.35</v>
      </c>
      <c r="G2111" s="247">
        <f>'UPAH PU'!$G$7</f>
        <v>0</v>
      </c>
      <c r="H2111" s="248">
        <f>F2111*G2111</f>
        <v>0</v>
      </c>
    </row>
    <row r="2112" spans="2:8" ht="13.5" customHeight="1">
      <c r="B2112" s="72"/>
      <c r="C2112" s="283" t="s">
        <v>797</v>
      </c>
      <c r="D2112" s="182" t="s">
        <v>87</v>
      </c>
      <c r="E2112" s="72" t="s">
        <v>48</v>
      </c>
      <c r="F2112" s="210">
        <v>0.35</v>
      </c>
      <c r="G2112" s="247">
        <f>'UPAH PU'!$G$8</f>
        <v>0</v>
      </c>
      <c r="H2112" s="248">
        <f>F2112*G2112</f>
        <v>0</v>
      </c>
    </row>
    <row r="2113" spans="2:8" ht="13.5" customHeight="1">
      <c r="B2113" s="72"/>
      <c r="C2113" s="246" t="s">
        <v>225</v>
      </c>
      <c r="D2113" s="182" t="s">
        <v>89</v>
      </c>
      <c r="E2113" s="72" t="s">
        <v>48</v>
      </c>
      <c r="F2113" s="210">
        <v>3.5000000000000003E-2</v>
      </c>
      <c r="G2113" s="247">
        <f>'UPAH PU'!$G$18</f>
        <v>0</v>
      </c>
      <c r="H2113" s="248">
        <f>F2113*G2113</f>
        <v>0</v>
      </c>
    </row>
    <row r="2114" spans="2:8" ht="13.5" customHeight="1">
      <c r="B2114" s="72" t="s">
        <v>44</v>
      </c>
      <c r="C2114" s="246" t="s">
        <v>41</v>
      </c>
      <c r="D2114" s="182" t="s">
        <v>91</v>
      </c>
      <c r="E2114" s="72" t="s">
        <v>48</v>
      </c>
      <c r="F2114" s="210">
        <v>1.17E-2</v>
      </c>
      <c r="G2114" s="247">
        <f>'UPAH PU'!$G$20</f>
        <v>0</v>
      </c>
      <c r="H2114" s="254">
        <f>F2114*G2114</f>
        <v>0</v>
      </c>
    </row>
    <row r="2115" spans="2:8" ht="13.5" customHeight="1">
      <c r="B2115" s="72" t="s">
        <v>44</v>
      </c>
      <c r="C2115" s="249" t="s">
        <v>44</v>
      </c>
      <c r="D2115" s="72" t="s">
        <v>44</v>
      </c>
      <c r="E2115" s="72" t="s">
        <v>44</v>
      </c>
      <c r="F2115" s="554" t="s">
        <v>92</v>
      </c>
      <c r="G2115" s="247"/>
      <c r="H2115" s="254">
        <f>SUM(H2111:H2114)</f>
        <v>0</v>
      </c>
    </row>
    <row r="2116" spans="2:8" ht="13.5" customHeight="1">
      <c r="B2116" s="72" t="s">
        <v>5</v>
      </c>
      <c r="C2116" s="246" t="s">
        <v>94</v>
      </c>
      <c r="D2116" s="72"/>
      <c r="E2116" s="72" t="s">
        <v>44</v>
      </c>
      <c r="F2116" s="208" t="s">
        <v>44</v>
      </c>
      <c r="G2116" s="247"/>
      <c r="H2116" s="254" t="s">
        <v>44</v>
      </c>
    </row>
    <row r="2117" spans="2:8" ht="13.5" customHeight="1">
      <c r="B2117" s="905"/>
      <c r="C2117" s="907" t="s">
        <v>1187</v>
      </c>
      <c r="D2117" s="905"/>
      <c r="E2117" s="905" t="s">
        <v>40</v>
      </c>
      <c r="F2117" s="900">
        <v>1.1000000000000001</v>
      </c>
      <c r="G2117" s="901">
        <f>'JUSTIFIKASI BAHAN'!E49</f>
        <v>0</v>
      </c>
      <c r="H2117" s="254">
        <f>G2117*F2117</f>
        <v>0</v>
      </c>
    </row>
    <row r="2118" spans="2:8" ht="13.5" customHeight="1">
      <c r="B2118" s="182"/>
      <c r="C2118" s="310" t="s">
        <v>1173</v>
      </c>
      <c r="D2118" s="162"/>
      <c r="E2118" s="162"/>
      <c r="F2118" s="208" t="s">
        <v>208</v>
      </c>
      <c r="G2118" s="247" cm="1">
        <f t="array" ref="G2118">SUM(H2117:H2117*0.1)</f>
        <v>0</v>
      </c>
      <c r="H2118" s="254">
        <f>G2118</f>
        <v>0</v>
      </c>
    </row>
    <row r="2119" spans="2:8" ht="13.5" customHeight="1">
      <c r="B2119" s="72" t="s">
        <v>44</v>
      </c>
      <c r="C2119" s="249" t="s">
        <v>44</v>
      </c>
      <c r="D2119" s="72"/>
      <c r="E2119" s="72" t="s">
        <v>44</v>
      </c>
      <c r="F2119" s="212" t="s">
        <v>95</v>
      </c>
      <c r="G2119" s="247"/>
      <c r="H2119" s="254">
        <f>SUM(H2117:H2118)</f>
        <v>0</v>
      </c>
    </row>
    <row r="2120" spans="2:8" ht="13.5" customHeight="1">
      <c r="B2120" s="72" t="s">
        <v>113</v>
      </c>
      <c r="C2120" s="246" t="s">
        <v>97</v>
      </c>
      <c r="D2120" s="72"/>
      <c r="E2120" s="72" t="s">
        <v>44</v>
      </c>
      <c r="F2120" s="208" t="s">
        <v>44</v>
      </c>
      <c r="G2120" s="247"/>
      <c r="H2120" s="254" t="s">
        <v>44</v>
      </c>
    </row>
    <row r="2121" spans="2:8" ht="13.5" customHeight="1">
      <c r="B2121" s="72" t="s">
        <v>44</v>
      </c>
      <c r="C2121" s="249" t="s">
        <v>44</v>
      </c>
      <c r="D2121" s="72"/>
      <c r="E2121" s="72" t="s">
        <v>44</v>
      </c>
      <c r="F2121" s="212" t="s">
        <v>98</v>
      </c>
      <c r="G2121" s="247"/>
      <c r="H2121" s="254" t="s">
        <v>44</v>
      </c>
    </row>
    <row r="2122" spans="2:8" ht="13.5" customHeight="1">
      <c r="B2122" s="72" t="s">
        <v>119</v>
      </c>
      <c r="C2122" s="246" t="s">
        <v>100</v>
      </c>
      <c r="D2122" s="72"/>
      <c r="E2122" s="72"/>
      <c r="F2122" s="208"/>
      <c r="G2122" s="247"/>
      <c r="H2122" s="254">
        <f>H2115+H2119</f>
        <v>0</v>
      </c>
    </row>
    <row r="2123" spans="2:8" ht="13.5" customHeight="1">
      <c r="B2123" s="72" t="s">
        <v>121</v>
      </c>
      <c r="C2123" s="246" t="s">
        <v>102</v>
      </c>
      <c r="D2123" s="182"/>
      <c r="E2123" s="72"/>
      <c r="F2123" s="1449" t="s">
        <v>1256</v>
      </c>
      <c r="G2123" s="247"/>
      <c r="H2123" s="248" t="e">
        <f>#REF!*H2122</f>
        <v>#REF!</v>
      </c>
    </row>
    <row r="2124" spans="2:8" ht="13.5" customHeight="1">
      <c r="B2124" s="72" t="s">
        <v>122</v>
      </c>
      <c r="C2124" s="246" t="s">
        <v>104</v>
      </c>
      <c r="D2124" s="72"/>
      <c r="E2124" s="72"/>
      <c r="F2124" s="208"/>
      <c r="G2124" s="247"/>
      <c r="H2124" s="248" t="e">
        <f>SUM(H2122:H2123)</f>
        <v>#REF!</v>
      </c>
    </row>
    <row r="2126" spans="2:8" ht="13.5" customHeight="1">
      <c r="B2126" s="184" t="s">
        <v>1278</v>
      </c>
      <c r="C2126" s="250"/>
    </row>
    <row r="2127" spans="2:8" ht="13.5" customHeight="1">
      <c r="B2127" s="71" t="s">
        <v>45</v>
      </c>
      <c r="C2127" s="167" t="s">
        <v>80</v>
      </c>
      <c r="D2127" s="71" t="s">
        <v>81</v>
      </c>
      <c r="E2127" s="71" t="s">
        <v>46</v>
      </c>
      <c r="F2127" s="72" t="s">
        <v>47</v>
      </c>
      <c r="G2127" s="551" t="s">
        <v>188</v>
      </c>
      <c r="H2127" s="61" t="s">
        <v>82</v>
      </c>
    </row>
    <row r="2128" spans="2:8" ht="13.5" customHeight="1">
      <c r="B2128" s="72" t="s">
        <v>4</v>
      </c>
      <c r="C2128" s="246" t="s">
        <v>84</v>
      </c>
      <c r="D2128" s="72" t="s">
        <v>44</v>
      </c>
      <c r="E2128" s="72" t="s">
        <v>44</v>
      </c>
      <c r="F2128" s="208" t="s">
        <v>44</v>
      </c>
      <c r="G2128" s="247"/>
      <c r="H2128" s="248" t="s">
        <v>44</v>
      </c>
    </row>
    <row r="2129" spans="2:8" ht="13.5" customHeight="1">
      <c r="B2129" s="72" t="s">
        <v>44</v>
      </c>
      <c r="C2129" s="246" t="s">
        <v>50</v>
      </c>
      <c r="D2129" s="182" t="s">
        <v>86</v>
      </c>
      <c r="E2129" s="72" t="s">
        <v>48</v>
      </c>
      <c r="F2129" s="210">
        <v>5.3999999999999999E-2</v>
      </c>
      <c r="G2129" s="247">
        <f>'UPAH PU'!$G$7</f>
        <v>0</v>
      </c>
      <c r="H2129" s="248">
        <f>F2129*G2129</f>
        <v>0</v>
      </c>
    </row>
    <row r="2130" spans="2:8" ht="13.5" customHeight="1">
      <c r="B2130" s="72"/>
      <c r="C2130" s="283" t="s">
        <v>797</v>
      </c>
      <c r="D2130" s="182" t="s">
        <v>87</v>
      </c>
      <c r="E2130" s="72" t="s">
        <v>48</v>
      </c>
      <c r="F2130" s="210">
        <v>0.09</v>
      </c>
      <c r="G2130" s="247">
        <f>'UPAH PU'!$G$8</f>
        <v>0</v>
      </c>
      <c r="H2130" s="248">
        <f>F2130*G2130</f>
        <v>0</v>
      </c>
    </row>
    <row r="2131" spans="2:8" ht="13.5" customHeight="1">
      <c r="B2131" s="72"/>
      <c r="C2131" s="246" t="s">
        <v>225</v>
      </c>
      <c r="D2131" s="182" t="s">
        <v>89</v>
      </c>
      <c r="E2131" s="72" t="s">
        <v>48</v>
      </c>
      <c r="F2131" s="210">
        <v>8.9999999999999993E-3</v>
      </c>
      <c r="G2131" s="247">
        <f>'UPAH PU'!$G$18</f>
        <v>0</v>
      </c>
      <c r="H2131" s="248">
        <f>F2131*G2131</f>
        <v>0</v>
      </c>
    </row>
    <row r="2132" spans="2:8" ht="13.5" customHeight="1">
      <c r="B2132" s="72" t="s">
        <v>44</v>
      </c>
      <c r="C2132" s="246" t="s">
        <v>41</v>
      </c>
      <c r="D2132" s="182" t="s">
        <v>91</v>
      </c>
      <c r="E2132" s="72" t="s">
        <v>48</v>
      </c>
      <c r="F2132" s="210">
        <v>2.7E-2</v>
      </c>
      <c r="G2132" s="247">
        <f>'UPAH PU'!$G$20</f>
        <v>0</v>
      </c>
      <c r="H2132" s="254">
        <f>F2132*G2132</f>
        <v>0</v>
      </c>
    </row>
    <row r="2133" spans="2:8" ht="13.5" customHeight="1">
      <c r="B2133" s="72" t="s">
        <v>44</v>
      </c>
      <c r="C2133" s="249" t="s">
        <v>44</v>
      </c>
      <c r="D2133" s="72" t="s">
        <v>44</v>
      </c>
      <c r="E2133" s="72" t="s">
        <v>44</v>
      </c>
      <c r="F2133" s="554" t="s">
        <v>92</v>
      </c>
      <c r="G2133" s="247"/>
      <c r="H2133" s="254">
        <f>SUM(H2129:H2132)</f>
        <v>0</v>
      </c>
    </row>
    <row r="2134" spans="2:8" ht="13.5" customHeight="1">
      <c r="B2134" s="72" t="s">
        <v>5</v>
      </c>
      <c r="C2134" s="246" t="s">
        <v>94</v>
      </c>
      <c r="D2134" s="72"/>
      <c r="E2134" s="72" t="s">
        <v>44</v>
      </c>
      <c r="F2134" s="208" t="s">
        <v>44</v>
      </c>
      <c r="G2134" s="247"/>
      <c r="H2134" s="254" t="s">
        <v>44</v>
      </c>
    </row>
    <row r="2135" spans="2:8" ht="13.5" customHeight="1">
      <c r="B2135" s="905"/>
      <c r="C2135" s="907" t="s">
        <v>1279</v>
      </c>
      <c r="D2135" s="905"/>
      <c r="E2135" s="905" t="s">
        <v>40</v>
      </c>
      <c r="F2135" s="900">
        <v>1.1000000000000001</v>
      </c>
      <c r="G2135" s="901">
        <f>'JUSTIFIKASI BAHAN'!E52</f>
        <v>0</v>
      </c>
      <c r="H2135" s="254">
        <f>G2135*F2135</f>
        <v>0</v>
      </c>
    </row>
    <row r="2136" spans="2:8" ht="13.5" customHeight="1">
      <c r="B2136" s="182"/>
      <c r="C2136" s="310" t="s">
        <v>1173</v>
      </c>
      <c r="D2136" s="162"/>
      <c r="E2136" s="162"/>
      <c r="F2136" s="208" t="s">
        <v>208</v>
      </c>
      <c r="G2136" s="247" cm="1">
        <f t="array" ref="G2136">SUM(H2135:H2135*0.1)</f>
        <v>0</v>
      </c>
      <c r="H2136" s="254">
        <f>G2136</f>
        <v>0</v>
      </c>
    </row>
    <row r="2137" spans="2:8" ht="13.5" customHeight="1">
      <c r="B2137" s="72" t="s">
        <v>44</v>
      </c>
      <c r="C2137" s="249" t="s">
        <v>44</v>
      </c>
      <c r="D2137" s="72"/>
      <c r="E2137" s="72" t="s">
        <v>44</v>
      </c>
      <c r="F2137" s="212" t="s">
        <v>95</v>
      </c>
      <c r="G2137" s="247"/>
      <c r="H2137" s="254">
        <f>SUM(H2135:H2136)</f>
        <v>0</v>
      </c>
    </row>
    <row r="2138" spans="2:8" ht="13.5" customHeight="1">
      <c r="B2138" s="72" t="s">
        <v>113</v>
      </c>
      <c r="C2138" s="246" t="s">
        <v>97</v>
      </c>
      <c r="D2138" s="72"/>
      <c r="E2138" s="72" t="s">
        <v>44</v>
      </c>
      <c r="F2138" s="208" t="s">
        <v>44</v>
      </c>
      <c r="G2138" s="247"/>
      <c r="H2138" s="254" t="s">
        <v>44</v>
      </c>
    </row>
    <row r="2139" spans="2:8" ht="13.5" customHeight="1">
      <c r="B2139" s="72" t="s">
        <v>44</v>
      </c>
      <c r="C2139" s="249" t="s">
        <v>44</v>
      </c>
      <c r="D2139" s="72"/>
      <c r="E2139" s="72" t="s">
        <v>44</v>
      </c>
      <c r="F2139" s="212" t="s">
        <v>98</v>
      </c>
      <c r="G2139" s="247"/>
      <c r="H2139" s="254" t="s">
        <v>44</v>
      </c>
    </row>
    <row r="2140" spans="2:8" ht="13.5" customHeight="1">
      <c r="B2140" s="72" t="s">
        <v>119</v>
      </c>
      <c r="C2140" s="246" t="s">
        <v>100</v>
      </c>
      <c r="D2140" s="72"/>
      <c r="E2140" s="72"/>
      <c r="F2140" s="208"/>
      <c r="G2140" s="247"/>
      <c r="H2140" s="254">
        <f>H2133+H2137</f>
        <v>0</v>
      </c>
    </row>
    <row r="2141" spans="2:8" ht="13.5" customHeight="1">
      <c r="B2141" s="72" t="s">
        <v>121</v>
      </c>
      <c r="C2141" s="246" t="s">
        <v>102</v>
      </c>
      <c r="D2141" s="182"/>
      <c r="E2141" s="72"/>
      <c r="F2141" s="1449" t="s">
        <v>1256</v>
      </c>
      <c r="G2141" s="247"/>
      <c r="H2141" s="248" t="e">
        <f>#REF!*H2140</f>
        <v>#REF!</v>
      </c>
    </row>
    <row r="2142" spans="2:8" ht="13.5" customHeight="1">
      <c r="B2142" s="72" t="s">
        <v>122</v>
      </c>
      <c r="C2142" s="246" t="s">
        <v>104</v>
      </c>
      <c r="D2142" s="72"/>
      <c r="E2142" s="72"/>
      <c r="F2142" s="208"/>
      <c r="G2142" s="247"/>
      <c r="H2142" s="248" t="e">
        <f>SUM(H2140:H2141)</f>
        <v>#REF!</v>
      </c>
    </row>
    <row r="2144" spans="2:8" ht="13.5" customHeight="1">
      <c r="B2144" s="184" t="s">
        <v>1188</v>
      </c>
      <c r="C2144" s="250"/>
    </row>
    <row r="2145" spans="2:8" ht="13.5" customHeight="1">
      <c r="B2145" s="71" t="s">
        <v>45</v>
      </c>
      <c r="C2145" s="167" t="s">
        <v>80</v>
      </c>
      <c r="D2145" s="71" t="s">
        <v>81</v>
      </c>
      <c r="E2145" s="71" t="s">
        <v>46</v>
      </c>
      <c r="F2145" s="72" t="s">
        <v>47</v>
      </c>
      <c r="G2145" s="551" t="s">
        <v>188</v>
      </c>
      <c r="H2145" s="61" t="s">
        <v>82</v>
      </c>
    </row>
    <row r="2146" spans="2:8" ht="13.5" customHeight="1">
      <c r="B2146" s="72" t="s">
        <v>4</v>
      </c>
      <c r="C2146" s="246" t="s">
        <v>84</v>
      </c>
      <c r="D2146" s="72" t="s">
        <v>44</v>
      </c>
      <c r="E2146" s="72" t="s">
        <v>44</v>
      </c>
      <c r="F2146" s="208" t="s">
        <v>44</v>
      </c>
      <c r="G2146" s="247"/>
      <c r="H2146" s="248" t="s">
        <v>44</v>
      </c>
    </row>
    <row r="2147" spans="2:8" ht="13.5" customHeight="1">
      <c r="B2147" s="72" t="s">
        <v>44</v>
      </c>
      <c r="C2147" s="246" t="s">
        <v>50</v>
      </c>
      <c r="D2147" s="182" t="s">
        <v>86</v>
      </c>
      <c r="E2147" s="72" t="s">
        <v>48</v>
      </c>
      <c r="F2147" s="210">
        <v>0.35</v>
      </c>
      <c r="G2147" s="247">
        <f>'UPAH PU'!$G$7</f>
        <v>0</v>
      </c>
      <c r="H2147" s="248">
        <f>F2147*G2147</f>
        <v>0</v>
      </c>
    </row>
    <row r="2148" spans="2:8" ht="13.5" customHeight="1">
      <c r="B2148" s="72"/>
      <c r="C2148" s="283" t="s">
        <v>797</v>
      </c>
      <c r="D2148" s="182" t="s">
        <v>87</v>
      </c>
      <c r="E2148" s="72" t="s">
        <v>48</v>
      </c>
      <c r="F2148" s="210">
        <v>0.35</v>
      </c>
      <c r="G2148" s="247">
        <f>'UPAH PU'!$G$8</f>
        <v>0</v>
      </c>
      <c r="H2148" s="248">
        <f>F2148*G2148</f>
        <v>0</v>
      </c>
    </row>
    <row r="2149" spans="2:8" ht="13.5" customHeight="1">
      <c r="B2149" s="72"/>
      <c r="C2149" s="246" t="s">
        <v>225</v>
      </c>
      <c r="D2149" s="182" t="s">
        <v>89</v>
      </c>
      <c r="E2149" s="72" t="s">
        <v>48</v>
      </c>
      <c r="F2149" s="210">
        <v>3.5000000000000003E-2</v>
      </c>
      <c r="G2149" s="247">
        <f>'UPAH PU'!$G$18</f>
        <v>0</v>
      </c>
      <c r="H2149" s="248">
        <f>F2149*G2149</f>
        <v>0</v>
      </c>
    </row>
    <row r="2150" spans="2:8" ht="13.5" customHeight="1">
      <c r="B2150" s="72" t="s">
        <v>44</v>
      </c>
      <c r="C2150" s="246" t="s">
        <v>41</v>
      </c>
      <c r="D2150" s="182" t="s">
        <v>91</v>
      </c>
      <c r="E2150" s="72" t="s">
        <v>48</v>
      </c>
      <c r="F2150" s="210">
        <v>1.17E-2</v>
      </c>
      <c r="G2150" s="247">
        <f>'UPAH PU'!$G$20</f>
        <v>0</v>
      </c>
      <c r="H2150" s="254">
        <f>F2150*G2150</f>
        <v>0</v>
      </c>
    </row>
    <row r="2151" spans="2:8" ht="13.5" customHeight="1">
      <c r="B2151" s="72" t="s">
        <v>44</v>
      </c>
      <c r="C2151" s="249" t="s">
        <v>44</v>
      </c>
      <c r="D2151" s="72" t="s">
        <v>44</v>
      </c>
      <c r="E2151" s="72" t="s">
        <v>44</v>
      </c>
      <c r="F2151" s="554" t="s">
        <v>92</v>
      </c>
      <c r="G2151" s="247"/>
      <c r="H2151" s="254">
        <f>SUM(H2147:H2150)</f>
        <v>0</v>
      </c>
    </row>
    <row r="2152" spans="2:8" ht="13.5" customHeight="1">
      <c r="B2152" s="72" t="s">
        <v>5</v>
      </c>
      <c r="C2152" s="246" t="s">
        <v>94</v>
      </c>
      <c r="D2152" s="72"/>
      <c r="E2152" s="72" t="s">
        <v>44</v>
      </c>
      <c r="F2152" s="208" t="s">
        <v>44</v>
      </c>
      <c r="G2152" s="247"/>
      <c r="H2152" s="254" t="s">
        <v>44</v>
      </c>
    </row>
    <row r="2153" spans="2:8" ht="13.5" customHeight="1">
      <c r="B2153" s="905"/>
      <c r="C2153" s="907" t="s">
        <v>1189</v>
      </c>
      <c r="D2153" s="905"/>
      <c r="E2153" s="905" t="s">
        <v>40</v>
      </c>
      <c r="F2153" s="900">
        <v>1.1000000000000001</v>
      </c>
      <c r="G2153" s="901">
        <f>'JUSTIFIKASI BAHAN'!E51</f>
        <v>0</v>
      </c>
      <c r="H2153" s="254">
        <f>G2153*F2153</f>
        <v>0</v>
      </c>
    </row>
    <row r="2154" spans="2:8" ht="13.5" customHeight="1">
      <c r="B2154" s="182"/>
      <c r="C2154" s="310" t="s">
        <v>1173</v>
      </c>
      <c r="D2154" s="162"/>
      <c r="E2154" s="162"/>
      <c r="F2154" s="208" t="s">
        <v>208</v>
      </c>
      <c r="G2154" s="247" cm="1">
        <f t="array" ref="G2154">SUM(H2153:H2153*0.1)</f>
        <v>0</v>
      </c>
      <c r="H2154" s="254">
        <f>G2154</f>
        <v>0</v>
      </c>
    </row>
    <row r="2155" spans="2:8" ht="13.5" customHeight="1">
      <c r="B2155" s="72" t="s">
        <v>44</v>
      </c>
      <c r="C2155" s="249" t="s">
        <v>44</v>
      </c>
      <c r="D2155" s="72"/>
      <c r="E2155" s="72" t="s">
        <v>44</v>
      </c>
      <c r="F2155" s="212" t="s">
        <v>95</v>
      </c>
      <c r="G2155" s="247"/>
      <c r="H2155" s="254">
        <f>SUM(H2153:H2154)</f>
        <v>0</v>
      </c>
    </row>
    <row r="2156" spans="2:8" ht="13.5" customHeight="1">
      <c r="B2156" s="72" t="s">
        <v>113</v>
      </c>
      <c r="C2156" s="246" t="s">
        <v>97</v>
      </c>
      <c r="D2156" s="72"/>
      <c r="E2156" s="72" t="s">
        <v>44</v>
      </c>
      <c r="F2156" s="208" t="s">
        <v>44</v>
      </c>
      <c r="G2156" s="247"/>
      <c r="H2156" s="254" t="s">
        <v>44</v>
      </c>
    </row>
    <row r="2157" spans="2:8" ht="13.5" customHeight="1">
      <c r="B2157" s="72" t="s">
        <v>44</v>
      </c>
      <c r="C2157" s="249" t="s">
        <v>44</v>
      </c>
      <c r="D2157" s="72"/>
      <c r="E2157" s="72" t="s">
        <v>44</v>
      </c>
      <c r="F2157" s="212" t="s">
        <v>98</v>
      </c>
      <c r="G2157" s="247"/>
      <c r="H2157" s="254" t="s">
        <v>44</v>
      </c>
    </row>
    <row r="2158" spans="2:8" ht="13.5" customHeight="1">
      <c r="B2158" s="72" t="s">
        <v>119</v>
      </c>
      <c r="C2158" s="246" t="s">
        <v>100</v>
      </c>
      <c r="D2158" s="72"/>
      <c r="E2158" s="72"/>
      <c r="F2158" s="208"/>
      <c r="G2158" s="247"/>
      <c r="H2158" s="254">
        <f>H2151+H2155</f>
        <v>0</v>
      </c>
    </row>
    <row r="2159" spans="2:8" ht="13.5" customHeight="1">
      <c r="B2159" s="72" t="s">
        <v>121</v>
      </c>
      <c r="C2159" s="246" t="s">
        <v>102</v>
      </c>
      <c r="D2159" s="182"/>
      <c r="E2159" s="72"/>
      <c r="F2159" s="1449" t="s">
        <v>1256</v>
      </c>
      <c r="G2159" s="247"/>
      <c r="H2159" s="248" t="e">
        <f>#REF!*H2158</f>
        <v>#REF!</v>
      </c>
    </row>
    <row r="2160" spans="2:8" ht="13.5" customHeight="1">
      <c r="B2160" s="72" t="s">
        <v>122</v>
      </c>
      <c r="C2160" s="246" t="s">
        <v>104</v>
      </c>
      <c r="D2160" s="72"/>
      <c r="E2160" s="72"/>
      <c r="F2160" s="208"/>
      <c r="G2160" s="247"/>
      <c r="H2160" s="248" t="e">
        <f>SUM(H2158:H2159)</f>
        <v>#REF!</v>
      </c>
    </row>
    <row r="2162" spans="2:8" ht="13.5" customHeight="1">
      <c r="B2162" s="184" t="s">
        <v>1216</v>
      </c>
      <c r="C2162" s="250"/>
    </row>
    <row r="2163" spans="2:8" ht="13.5" customHeight="1">
      <c r="B2163" s="71" t="s">
        <v>45</v>
      </c>
      <c r="C2163" s="167" t="s">
        <v>80</v>
      </c>
      <c r="D2163" s="71" t="s">
        <v>81</v>
      </c>
      <c r="E2163" s="71" t="s">
        <v>46</v>
      </c>
      <c r="F2163" s="72" t="s">
        <v>47</v>
      </c>
      <c r="G2163" s="551" t="s">
        <v>188</v>
      </c>
      <c r="H2163" s="61" t="s">
        <v>82</v>
      </c>
    </row>
    <row r="2164" spans="2:8" ht="13.5" customHeight="1">
      <c r="B2164" s="72" t="s">
        <v>4</v>
      </c>
      <c r="C2164" s="246" t="s">
        <v>84</v>
      </c>
      <c r="D2164" s="72" t="s">
        <v>44</v>
      </c>
      <c r="E2164" s="72" t="s">
        <v>44</v>
      </c>
      <c r="F2164" s="208" t="s">
        <v>44</v>
      </c>
      <c r="G2164" s="247"/>
      <c r="H2164" s="248" t="s">
        <v>44</v>
      </c>
    </row>
    <row r="2165" spans="2:8" ht="13.5" customHeight="1">
      <c r="B2165" s="72" t="s">
        <v>44</v>
      </c>
      <c r="C2165" s="246" t="s">
        <v>50</v>
      </c>
      <c r="D2165" s="182" t="s">
        <v>86</v>
      </c>
      <c r="E2165" s="72" t="s">
        <v>48</v>
      </c>
      <c r="F2165" s="210">
        <v>3.7499999999999999E-2</v>
      </c>
      <c r="G2165" s="247">
        <f>'UPAH PU'!$G$7</f>
        <v>0</v>
      </c>
      <c r="H2165" s="248">
        <f>F2165*G2165</f>
        <v>0</v>
      </c>
    </row>
    <row r="2166" spans="2:8" ht="13.5" customHeight="1">
      <c r="B2166" s="72"/>
      <c r="C2166" s="283" t="s">
        <v>797</v>
      </c>
      <c r="D2166" s="182" t="s">
        <v>87</v>
      </c>
      <c r="E2166" s="72" t="s">
        <v>48</v>
      </c>
      <c r="F2166" s="210">
        <v>1.2500000000000001E-2</v>
      </c>
      <c r="G2166" s="247">
        <f>'UPAH PU'!$G$8</f>
        <v>0</v>
      </c>
      <c r="H2166" s="248">
        <f>F2166*G2166</f>
        <v>0</v>
      </c>
    </row>
    <row r="2167" spans="2:8" ht="13.5" customHeight="1">
      <c r="B2167" s="72"/>
      <c r="C2167" s="246" t="s">
        <v>225</v>
      </c>
      <c r="D2167" s="182" t="s">
        <v>89</v>
      </c>
      <c r="E2167" s="72" t="s">
        <v>48</v>
      </c>
      <c r="F2167" s="210">
        <v>2.5000000000000001E-3</v>
      </c>
      <c r="G2167" s="247">
        <f>'UPAH PU'!$G$18</f>
        <v>0</v>
      </c>
      <c r="H2167" s="248">
        <f>F2167*G2167</f>
        <v>0</v>
      </c>
    </row>
    <row r="2168" spans="2:8" ht="13.5" customHeight="1">
      <c r="B2168" s="72" t="s">
        <v>44</v>
      </c>
      <c r="C2168" s="246" t="s">
        <v>41</v>
      </c>
      <c r="D2168" s="182" t="s">
        <v>91</v>
      </c>
      <c r="E2168" s="72" t="s">
        <v>48</v>
      </c>
      <c r="F2168" s="210">
        <v>8.0000000000000004E-4</v>
      </c>
      <c r="G2168" s="247">
        <f>'UPAH PU'!$G$20</f>
        <v>0</v>
      </c>
      <c r="H2168" s="254">
        <f>F2168*G2168</f>
        <v>0</v>
      </c>
    </row>
    <row r="2169" spans="2:8" ht="13.5" customHeight="1">
      <c r="B2169" s="72" t="s">
        <v>44</v>
      </c>
      <c r="C2169" s="249" t="s">
        <v>44</v>
      </c>
      <c r="D2169" s="72" t="s">
        <v>44</v>
      </c>
      <c r="E2169" s="72" t="s">
        <v>44</v>
      </c>
      <c r="F2169" s="554" t="s">
        <v>92</v>
      </c>
      <c r="G2169" s="247"/>
      <c r="H2169" s="254">
        <f>SUM(H2165:H2168)</f>
        <v>0</v>
      </c>
    </row>
    <row r="2170" spans="2:8" ht="13.5" customHeight="1">
      <c r="B2170" s="72" t="s">
        <v>5</v>
      </c>
      <c r="C2170" s="246" t="s">
        <v>94</v>
      </c>
      <c r="D2170" s="72"/>
      <c r="E2170" s="72" t="s">
        <v>44</v>
      </c>
      <c r="F2170" s="208" t="s">
        <v>44</v>
      </c>
      <c r="G2170" s="247"/>
      <c r="H2170" s="254" t="s">
        <v>44</v>
      </c>
    </row>
    <row r="2171" spans="2:8" ht="13.5" customHeight="1">
      <c r="B2171" s="905"/>
      <c r="C2171" s="907" t="s">
        <v>1215</v>
      </c>
      <c r="D2171" s="905"/>
      <c r="E2171" s="905" t="s">
        <v>3</v>
      </c>
      <c r="F2171" s="900">
        <v>1.1000000000000001</v>
      </c>
      <c r="G2171" s="901">
        <f>'JUSTIFIKASI BAHAN'!E232</f>
        <v>0</v>
      </c>
      <c r="H2171" s="254">
        <f>G2171*F2171</f>
        <v>0</v>
      </c>
    </row>
    <row r="2172" spans="2:8" ht="13.5" customHeight="1">
      <c r="B2172" s="182"/>
      <c r="C2172" s="310" t="s">
        <v>1173</v>
      </c>
      <c r="D2172" s="162"/>
      <c r="E2172" s="162"/>
      <c r="F2172" s="208" t="s">
        <v>208</v>
      </c>
      <c r="G2172" s="247" cm="1">
        <f t="array" ref="G2172">SUM(H2171:H2171*0.1)</f>
        <v>0</v>
      </c>
      <c r="H2172" s="254">
        <f>G2172</f>
        <v>0</v>
      </c>
    </row>
    <row r="2173" spans="2:8" ht="13.5" customHeight="1">
      <c r="B2173" s="72" t="s">
        <v>44</v>
      </c>
      <c r="C2173" s="249" t="s">
        <v>44</v>
      </c>
      <c r="D2173" s="72"/>
      <c r="E2173" s="72" t="s">
        <v>44</v>
      </c>
      <c r="F2173" s="212" t="s">
        <v>95</v>
      </c>
      <c r="G2173" s="247"/>
      <c r="H2173" s="254">
        <f>SUM(H2171:H2172)</f>
        <v>0</v>
      </c>
    </row>
    <row r="2174" spans="2:8" ht="13.5" customHeight="1">
      <c r="B2174" s="72" t="s">
        <v>113</v>
      </c>
      <c r="C2174" s="246" t="s">
        <v>97</v>
      </c>
      <c r="D2174" s="72"/>
      <c r="E2174" s="72" t="s">
        <v>44</v>
      </c>
      <c r="F2174" s="208" t="s">
        <v>44</v>
      </c>
      <c r="G2174" s="247"/>
      <c r="H2174" s="254" t="s">
        <v>44</v>
      </c>
    </row>
    <row r="2175" spans="2:8" ht="13.5" customHeight="1">
      <c r="B2175" s="72" t="s">
        <v>44</v>
      </c>
      <c r="C2175" s="249" t="s">
        <v>44</v>
      </c>
      <c r="D2175" s="72"/>
      <c r="E2175" s="72" t="s">
        <v>44</v>
      </c>
      <c r="F2175" s="212" t="s">
        <v>98</v>
      </c>
      <c r="G2175" s="247"/>
      <c r="H2175" s="254" t="s">
        <v>44</v>
      </c>
    </row>
    <row r="2176" spans="2:8" ht="13.5" customHeight="1">
      <c r="B2176" s="72" t="s">
        <v>119</v>
      </c>
      <c r="C2176" s="246" t="s">
        <v>100</v>
      </c>
      <c r="D2176" s="72"/>
      <c r="E2176" s="72"/>
      <c r="F2176" s="208"/>
      <c r="G2176" s="247"/>
      <c r="H2176" s="254">
        <f>H2169+H2173</f>
        <v>0</v>
      </c>
    </row>
    <row r="2177" spans="2:8" ht="13.5" customHeight="1">
      <c r="B2177" s="72" t="s">
        <v>121</v>
      </c>
      <c r="C2177" s="246" t="s">
        <v>102</v>
      </c>
      <c r="D2177" s="182"/>
      <c r="E2177" s="72"/>
      <c r="F2177" s="1449" t="s">
        <v>1256</v>
      </c>
      <c r="G2177" s="247"/>
      <c r="H2177" s="248" t="e">
        <f>#REF!*H2176</f>
        <v>#REF!</v>
      </c>
    </row>
    <row r="2178" spans="2:8" ht="13.5" customHeight="1">
      <c r="B2178" s="72" t="s">
        <v>122</v>
      </c>
      <c r="C2178" s="246" t="s">
        <v>104</v>
      </c>
      <c r="D2178" s="72"/>
      <c r="E2178" s="72"/>
      <c r="F2178" s="208"/>
      <c r="G2178" s="247"/>
      <c r="H2178" s="248" t="e">
        <f>SUM(H2176:H2177)</f>
        <v>#REF!</v>
      </c>
    </row>
    <row r="2180" spans="2:8" ht="13.5" customHeight="1">
      <c r="B2180" s="1438" t="s">
        <v>1438</v>
      </c>
      <c r="C2180" s="250"/>
    </row>
    <row r="2181" spans="2:8" ht="13.5" customHeight="1">
      <c r="B2181" s="71" t="s">
        <v>45</v>
      </c>
      <c r="C2181" s="167" t="s">
        <v>80</v>
      </c>
      <c r="D2181" s="71" t="s">
        <v>81</v>
      </c>
      <c r="E2181" s="71" t="s">
        <v>46</v>
      </c>
      <c r="F2181" s="72" t="s">
        <v>47</v>
      </c>
      <c r="G2181" s="551" t="s">
        <v>188</v>
      </c>
      <c r="H2181" s="61" t="s">
        <v>82</v>
      </c>
    </row>
    <row r="2182" spans="2:8" ht="13.5" customHeight="1">
      <c r="B2182" s="72" t="s">
        <v>4</v>
      </c>
      <c r="C2182" s="246" t="s">
        <v>84</v>
      </c>
      <c r="D2182" s="72" t="s">
        <v>44</v>
      </c>
      <c r="E2182" s="72" t="s">
        <v>44</v>
      </c>
      <c r="F2182" s="208" t="s">
        <v>44</v>
      </c>
      <c r="G2182" s="247"/>
      <c r="H2182" s="248" t="s">
        <v>44</v>
      </c>
    </row>
    <row r="2183" spans="2:8" ht="13.5" customHeight="1">
      <c r="B2183" s="72" t="s">
        <v>44</v>
      </c>
      <c r="C2183" s="246" t="s">
        <v>50</v>
      </c>
      <c r="D2183" s="182" t="s">
        <v>86</v>
      </c>
      <c r="E2183" s="72" t="s">
        <v>48</v>
      </c>
      <c r="F2183" s="210">
        <v>0.15</v>
      </c>
      <c r="G2183" s="247">
        <f>'UPAH PU'!$G$7</f>
        <v>0</v>
      </c>
      <c r="H2183" s="248">
        <f>F2183*G2183</f>
        <v>0</v>
      </c>
    </row>
    <row r="2184" spans="2:8" ht="13.5" customHeight="1">
      <c r="B2184" s="72" t="s">
        <v>44</v>
      </c>
      <c r="C2184" s="246" t="s">
        <v>41</v>
      </c>
      <c r="D2184" s="182" t="s">
        <v>91</v>
      </c>
      <c r="E2184" s="72" t="s">
        <v>48</v>
      </c>
      <c r="F2184" s="210">
        <v>1.4999999999999999E-2</v>
      </c>
      <c r="G2184" s="247">
        <f>'UPAH PU'!$G$20</f>
        <v>0</v>
      </c>
      <c r="H2184" s="254">
        <f>F2184*G2184</f>
        <v>0</v>
      </c>
    </row>
    <row r="2185" spans="2:8" ht="13.5" customHeight="1">
      <c r="B2185" s="72" t="s">
        <v>44</v>
      </c>
      <c r="C2185" s="249" t="s">
        <v>44</v>
      </c>
      <c r="D2185" s="72" t="s">
        <v>44</v>
      </c>
      <c r="E2185" s="72" t="s">
        <v>44</v>
      </c>
      <c r="F2185" s="554" t="s">
        <v>92</v>
      </c>
      <c r="G2185" s="247"/>
      <c r="H2185" s="254">
        <f>SUM(H2183:H2184)</f>
        <v>0</v>
      </c>
    </row>
    <row r="2186" spans="2:8" ht="13.5" customHeight="1">
      <c r="B2186" s="72" t="s">
        <v>5</v>
      </c>
      <c r="C2186" s="246" t="s">
        <v>94</v>
      </c>
      <c r="D2186" s="72"/>
      <c r="E2186" s="72" t="s">
        <v>44</v>
      </c>
      <c r="F2186" s="208" t="s">
        <v>44</v>
      </c>
      <c r="G2186" s="247"/>
      <c r="H2186" s="254" t="s">
        <v>44</v>
      </c>
    </row>
    <row r="2187" spans="2:8" ht="13.5" customHeight="1">
      <c r="B2187" s="905"/>
      <c r="C2187" s="907" t="s">
        <v>1439</v>
      </c>
      <c r="D2187" s="905"/>
      <c r="E2187" s="905" t="s">
        <v>30</v>
      </c>
      <c r="F2187" s="900">
        <v>1.1000000000000001</v>
      </c>
      <c r="G2187" s="901">
        <f>'JUSTIFIKASI BAHAN'!E235</f>
        <v>0</v>
      </c>
      <c r="H2187" s="254">
        <f>G2187*F2187</f>
        <v>0</v>
      </c>
    </row>
    <row r="2188" spans="2:8" ht="13.5" customHeight="1">
      <c r="B2188" s="72" t="s">
        <v>44</v>
      </c>
      <c r="C2188" s="249" t="s">
        <v>44</v>
      </c>
      <c r="D2188" s="72"/>
      <c r="E2188" s="72" t="s">
        <v>44</v>
      </c>
      <c r="F2188" s="212" t="s">
        <v>95</v>
      </c>
      <c r="G2188" s="247"/>
      <c r="H2188" s="254">
        <f>SUM(H2187:H2187)</f>
        <v>0</v>
      </c>
    </row>
    <row r="2189" spans="2:8" ht="13.5" customHeight="1">
      <c r="B2189" s="72" t="s">
        <v>113</v>
      </c>
      <c r="C2189" s="246" t="s">
        <v>97</v>
      </c>
      <c r="D2189" s="72"/>
      <c r="E2189" s="72" t="s">
        <v>44</v>
      </c>
      <c r="F2189" s="208" t="s">
        <v>44</v>
      </c>
      <c r="G2189" s="247"/>
      <c r="H2189" s="254" t="s">
        <v>44</v>
      </c>
    </row>
    <row r="2190" spans="2:8" ht="13.5" customHeight="1">
      <c r="B2190" s="72" t="s">
        <v>44</v>
      </c>
      <c r="C2190" s="249" t="s">
        <v>44</v>
      </c>
      <c r="D2190" s="72"/>
      <c r="E2190" s="72" t="s">
        <v>44</v>
      </c>
      <c r="F2190" s="212" t="s">
        <v>98</v>
      </c>
      <c r="G2190" s="247"/>
      <c r="H2190" s="254" t="s">
        <v>44</v>
      </c>
    </row>
    <row r="2191" spans="2:8" ht="13.5" customHeight="1">
      <c r="B2191" s="72" t="s">
        <v>119</v>
      </c>
      <c r="C2191" s="246" t="s">
        <v>100</v>
      </c>
      <c r="D2191" s="72"/>
      <c r="E2191" s="72"/>
      <c r="F2191" s="208"/>
      <c r="G2191" s="247"/>
      <c r="H2191" s="254">
        <f>H2185+H2188</f>
        <v>0</v>
      </c>
    </row>
    <row r="2192" spans="2:8" ht="13.5" customHeight="1">
      <c r="B2192" s="72" t="s">
        <v>121</v>
      </c>
      <c r="C2192" s="246" t="s">
        <v>102</v>
      </c>
      <c r="D2192" s="182"/>
      <c r="E2192" s="72"/>
      <c r="F2192" s="1449" t="s">
        <v>1256</v>
      </c>
      <c r="G2192" s="247"/>
      <c r="H2192" s="248" t="e">
        <f>#REF!*H2191</f>
        <v>#REF!</v>
      </c>
    </row>
    <row r="2193" spans="2:8" ht="13.5" customHeight="1">
      <c r="B2193" s="72" t="s">
        <v>122</v>
      </c>
      <c r="C2193" s="246" t="s">
        <v>104</v>
      </c>
      <c r="D2193" s="72"/>
      <c r="E2193" s="72"/>
      <c r="F2193" s="208"/>
      <c r="G2193" s="247"/>
      <c r="H2193" s="248" t="e">
        <f>SUM(H2191:H2192)</f>
        <v>#REF!</v>
      </c>
    </row>
    <row r="2195" spans="2:8" ht="13.5" customHeight="1">
      <c r="B2195" s="1438" t="s">
        <v>1441</v>
      </c>
      <c r="C2195" s="250"/>
    </row>
    <row r="2196" spans="2:8" ht="13.5" customHeight="1">
      <c r="B2196" s="71" t="s">
        <v>45</v>
      </c>
      <c r="C2196" s="167" t="s">
        <v>80</v>
      </c>
      <c r="D2196" s="71" t="s">
        <v>81</v>
      </c>
      <c r="E2196" s="71" t="s">
        <v>46</v>
      </c>
      <c r="F2196" s="72" t="s">
        <v>47</v>
      </c>
      <c r="G2196" s="551" t="s">
        <v>188</v>
      </c>
      <c r="H2196" s="61" t="s">
        <v>82</v>
      </c>
    </row>
    <row r="2197" spans="2:8" ht="13.5" customHeight="1">
      <c r="B2197" s="72" t="s">
        <v>4</v>
      </c>
      <c r="C2197" s="246" t="s">
        <v>84</v>
      </c>
      <c r="D2197" s="72" t="s">
        <v>44</v>
      </c>
      <c r="E2197" s="72" t="s">
        <v>44</v>
      </c>
      <c r="F2197" s="208" t="s">
        <v>44</v>
      </c>
      <c r="G2197" s="247"/>
      <c r="H2197" s="248" t="s">
        <v>44</v>
      </c>
    </row>
    <row r="2198" spans="2:8" ht="13.5" customHeight="1">
      <c r="B2198" s="72" t="s">
        <v>44</v>
      </c>
      <c r="C2198" s="246" t="s">
        <v>50</v>
      </c>
      <c r="D2198" s="182" t="s">
        <v>86</v>
      </c>
      <c r="E2198" s="72" t="s">
        <v>48</v>
      </c>
      <c r="F2198" s="210">
        <v>0.78</v>
      </c>
      <c r="G2198" s="247">
        <f>'UPAH PU'!$G$7</f>
        <v>0</v>
      </c>
      <c r="H2198" s="248">
        <f>F2198*G2198</f>
        <v>0</v>
      </c>
    </row>
    <row r="2199" spans="2:8" ht="13.5" customHeight="1">
      <c r="B2199" s="72"/>
      <c r="C2199" s="283" t="s">
        <v>797</v>
      </c>
      <c r="D2199" s="182" t="s">
        <v>87</v>
      </c>
      <c r="E2199" s="72" t="s">
        <v>48</v>
      </c>
      <c r="F2199" s="210">
        <v>0.39</v>
      </c>
      <c r="G2199" s="247">
        <f>'UPAH PU'!$G$8</f>
        <v>0</v>
      </c>
      <c r="H2199" s="248">
        <f>F2199*G2199</f>
        <v>0</v>
      </c>
    </row>
    <row r="2200" spans="2:8" ht="13.5" customHeight="1">
      <c r="B2200" s="72"/>
      <c r="C2200" s="246" t="s">
        <v>225</v>
      </c>
      <c r="D2200" s="182" t="s">
        <v>89</v>
      </c>
      <c r="E2200" s="72" t="s">
        <v>48</v>
      </c>
      <c r="F2200" s="210">
        <v>3.9E-2</v>
      </c>
      <c r="G2200" s="247">
        <f>'UPAH PU'!$G$18</f>
        <v>0</v>
      </c>
      <c r="H2200" s="248">
        <f>F2200*G2200</f>
        <v>0</v>
      </c>
    </row>
    <row r="2201" spans="2:8" ht="13.5" customHeight="1">
      <c r="B2201" s="72" t="s">
        <v>44</v>
      </c>
      <c r="C2201" s="246" t="s">
        <v>41</v>
      </c>
      <c r="D2201" s="182" t="s">
        <v>91</v>
      </c>
      <c r="E2201" s="72" t="s">
        <v>48</v>
      </c>
      <c r="F2201" s="210">
        <v>3.9E-2</v>
      </c>
      <c r="G2201" s="247">
        <f>'UPAH PU'!$G$20</f>
        <v>0</v>
      </c>
      <c r="H2201" s="254">
        <f>F2201*G2201</f>
        <v>0</v>
      </c>
    </row>
    <row r="2202" spans="2:8" ht="13.5" customHeight="1">
      <c r="B2202" s="72" t="s">
        <v>44</v>
      </c>
      <c r="C2202" s="249" t="s">
        <v>44</v>
      </c>
      <c r="D2202" s="72" t="s">
        <v>44</v>
      </c>
      <c r="E2202" s="72" t="s">
        <v>44</v>
      </c>
      <c r="F2202" s="554" t="s">
        <v>92</v>
      </c>
      <c r="G2202" s="247"/>
      <c r="H2202" s="254">
        <f>SUM(H2198:H2201)</f>
        <v>0</v>
      </c>
    </row>
    <row r="2203" spans="2:8" ht="13.5" customHeight="1">
      <c r="B2203" s="72" t="s">
        <v>5</v>
      </c>
      <c r="C2203" s="246" t="s">
        <v>94</v>
      </c>
      <c r="D2203" s="72"/>
      <c r="E2203" s="72" t="s">
        <v>44</v>
      </c>
      <c r="F2203" s="208" t="s">
        <v>44</v>
      </c>
      <c r="G2203" s="247"/>
      <c r="H2203" s="254" t="s">
        <v>44</v>
      </c>
    </row>
    <row r="2204" spans="2:8" ht="13.5" customHeight="1">
      <c r="B2204" s="905"/>
      <c r="C2204" s="907" t="s">
        <v>1440</v>
      </c>
      <c r="D2204" s="905"/>
      <c r="E2204" s="905" t="s">
        <v>37</v>
      </c>
      <c r="F2204" s="900">
        <v>1</v>
      </c>
      <c r="G2204" s="901">
        <f>'JUSTIFIKASI BAHAN'!E236</f>
        <v>0</v>
      </c>
      <c r="H2204" s="254">
        <f>G2204*F2204</f>
        <v>0</v>
      </c>
    </row>
    <row r="2205" spans="2:8" ht="13.5" customHeight="1">
      <c r="B2205" s="72" t="s">
        <v>44</v>
      </c>
      <c r="C2205" s="249" t="s">
        <v>44</v>
      </c>
      <c r="D2205" s="72"/>
      <c r="E2205" s="72" t="s">
        <v>44</v>
      </c>
      <c r="F2205" s="212" t="s">
        <v>95</v>
      </c>
      <c r="G2205" s="247"/>
      <c r="H2205" s="254">
        <f>SUM(H2204:H2204)</f>
        <v>0</v>
      </c>
    </row>
    <row r="2206" spans="2:8" ht="13.5" customHeight="1">
      <c r="B2206" s="72" t="s">
        <v>113</v>
      </c>
      <c r="C2206" s="246" t="s">
        <v>97</v>
      </c>
      <c r="D2206" s="72"/>
      <c r="E2206" s="72" t="s">
        <v>44</v>
      </c>
      <c r="F2206" s="208" t="s">
        <v>44</v>
      </c>
      <c r="G2206" s="247"/>
      <c r="H2206" s="254" t="s">
        <v>44</v>
      </c>
    </row>
    <row r="2207" spans="2:8" ht="13.5" customHeight="1">
      <c r="B2207" s="72" t="s">
        <v>44</v>
      </c>
      <c r="C2207" s="249" t="s">
        <v>44</v>
      </c>
      <c r="D2207" s="72"/>
      <c r="E2207" s="72" t="s">
        <v>44</v>
      </c>
      <c r="F2207" s="212" t="s">
        <v>98</v>
      </c>
      <c r="G2207" s="247"/>
      <c r="H2207" s="254" t="s">
        <v>44</v>
      </c>
    </row>
    <row r="2208" spans="2:8" ht="13.5" customHeight="1">
      <c r="B2208" s="72" t="s">
        <v>119</v>
      </c>
      <c r="C2208" s="246" t="s">
        <v>100</v>
      </c>
      <c r="D2208" s="72"/>
      <c r="E2208" s="72"/>
      <c r="F2208" s="208"/>
      <c r="G2208" s="247"/>
      <c r="H2208" s="254">
        <f>H2202+H2205</f>
        <v>0</v>
      </c>
    </row>
    <row r="2209" spans="2:8" ht="13.5" customHeight="1">
      <c r="B2209" s="72" t="s">
        <v>121</v>
      </c>
      <c r="C2209" s="246" t="s">
        <v>102</v>
      </c>
      <c r="D2209" s="182"/>
      <c r="E2209" s="72"/>
      <c r="F2209" s="1449" t="s">
        <v>1256</v>
      </c>
      <c r="G2209" s="247"/>
      <c r="H2209" s="248" t="e">
        <f>#REF!*H2208</f>
        <v>#REF!</v>
      </c>
    </row>
    <row r="2210" spans="2:8" ht="13.5" customHeight="1">
      <c r="B2210" s="72" t="s">
        <v>122</v>
      </c>
      <c r="C2210" s="246" t="s">
        <v>104</v>
      </c>
      <c r="D2210" s="72"/>
      <c r="E2210" s="72"/>
      <c r="F2210" s="208"/>
      <c r="G2210" s="247"/>
      <c r="H2210" s="248" t="e">
        <f>SUM(H2208:H2209)</f>
        <v>#REF!</v>
      </c>
    </row>
  </sheetData>
  <mergeCells count="1">
    <mergeCell ref="A1:H1"/>
  </mergeCells>
  <phoneticPr fontId="60" type="noConversion"/>
  <printOptions horizontalCentered="1"/>
  <pageMargins left="0.70866141732283472" right="0.70866141732283472" top="0.74803149606299213" bottom="0.74803149606299213" header="0.31496062992125984" footer="0.31496062992125984"/>
  <pageSetup paperSize="9" scale="7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K239"/>
  <sheetViews>
    <sheetView view="pageBreakPreview" zoomScaleNormal="100" zoomScaleSheetLayoutView="100" workbookViewId="0">
      <selection activeCell="E10" sqref="E10:E236"/>
    </sheetView>
  </sheetViews>
  <sheetFormatPr defaultColWidth="9.28515625" defaultRowHeight="15"/>
  <cols>
    <col min="1" max="1" width="6.42578125" style="672" customWidth="1"/>
    <col min="2" max="2" width="28" style="671" customWidth="1"/>
    <col min="3" max="3" width="30" style="671" customWidth="1"/>
    <col min="4" max="4" width="9.85546875" style="672" bestFit="1" customWidth="1"/>
    <col min="5" max="5" width="19.42578125" style="127" customWidth="1"/>
    <col min="6" max="6" width="0.7109375" style="474" customWidth="1"/>
    <col min="7" max="7" width="12.85546875" style="474" bestFit="1" customWidth="1"/>
    <col min="8" max="10" width="9.28515625" style="474"/>
    <col min="11" max="11" width="12.85546875" style="474" bestFit="1" customWidth="1"/>
    <col min="12" max="16384" width="9.28515625" style="474"/>
  </cols>
  <sheetData>
    <row r="1" spans="1:7">
      <c r="A1" s="2450" t="s">
        <v>66</v>
      </c>
      <c r="B1" s="2450"/>
      <c r="C1" s="2450"/>
      <c r="D1" s="2450"/>
      <c r="E1" s="2450"/>
    </row>
    <row r="2" spans="1:7">
      <c r="A2" s="2450"/>
      <c r="B2" s="2450"/>
      <c r="C2" s="2450"/>
      <c r="D2" s="2450"/>
      <c r="E2" s="2450"/>
    </row>
    <row r="3" spans="1:7" ht="15.75" thickBot="1"/>
    <row r="4" spans="1:7">
      <c r="A4" s="771"/>
      <c r="B4" s="673"/>
      <c r="C4" s="674"/>
      <c r="D4" s="675"/>
      <c r="E4" s="2451" t="s">
        <v>422</v>
      </c>
    </row>
    <row r="5" spans="1:7">
      <c r="A5" s="772" t="s">
        <v>1</v>
      </c>
      <c r="B5" s="2448" t="s">
        <v>20</v>
      </c>
      <c r="C5" s="2449"/>
      <c r="D5" s="676" t="s">
        <v>21</v>
      </c>
      <c r="E5" s="2452"/>
    </row>
    <row r="6" spans="1:7">
      <c r="A6" s="773"/>
      <c r="B6" s="677"/>
      <c r="C6" s="678"/>
      <c r="D6" s="679"/>
      <c r="E6" s="2453"/>
    </row>
    <row r="7" spans="1:7" ht="15.75" thickBot="1">
      <c r="A7" s="774">
        <v>1</v>
      </c>
      <c r="B7" s="680">
        <v>2</v>
      </c>
      <c r="C7" s="681"/>
      <c r="D7" s="682">
        <v>3</v>
      </c>
      <c r="E7" s="178">
        <v>4</v>
      </c>
    </row>
    <row r="8" spans="1:7" ht="15.75" thickTop="1">
      <c r="A8" s="775"/>
      <c r="B8" s="683"/>
      <c r="C8" s="684"/>
      <c r="D8" s="685"/>
      <c r="E8" s="128"/>
    </row>
    <row r="9" spans="1:7" s="109" customFormat="1">
      <c r="A9" s="776"/>
      <c r="B9" s="686" t="s">
        <v>314</v>
      </c>
      <c r="C9" s="687"/>
      <c r="D9" s="688"/>
      <c r="E9" s="689"/>
    </row>
    <row r="10" spans="1:7">
      <c r="A10" s="777">
        <v>1</v>
      </c>
      <c r="B10" s="690" t="s">
        <v>451</v>
      </c>
      <c r="C10" s="691"/>
      <c r="D10" s="692" t="s">
        <v>27</v>
      </c>
      <c r="E10" s="2245"/>
    </row>
    <row r="11" spans="1:7">
      <c r="A11" s="777">
        <f>A10+1</f>
        <v>2</v>
      </c>
      <c r="B11" s="690" t="s">
        <v>319</v>
      </c>
      <c r="C11" s="691"/>
      <c r="D11" s="692" t="s">
        <v>17</v>
      </c>
      <c r="E11" s="2245"/>
    </row>
    <row r="12" spans="1:7">
      <c r="A12" s="777">
        <f t="shared" ref="A12:A18" si="0">A11+1</f>
        <v>3</v>
      </c>
      <c r="B12" s="690" t="s">
        <v>1390</v>
      </c>
      <c r="C12" s="691" t="s">
        <v>371</v>
      </c>
      <c r="D12" s="692" t="s">
        <v>17</v>
      </c>
      <c r="E12" s="2245"/>
      <c r="G12" s="474" t="s">
        <v>778</v>
      </c>
    </row>
    <row r="13" spans="1:7">
      <c r="A13" s="777">
        <f t="shared" si="0"/>
        <v>4</v>
      </c>
      <c r="B13" s="690" t="s">
        <v>68</v>
      </c>
      <c r="C13" s="691"/>
      <c r="D13" s="692" t="s">
        <v>27</v>
      </c>
      <c r="E13" s="2245"/>
    </row>
    <row r="14" spans="1:7">
      <c r="A14" s="777">
        <f t="shared" si="0"/>
        <v>5</v>
      </c>
      <c r="B14" s="690" t="s">
        <v>331</v>
      </c>
      <c r="C14" s="691"/>
      <c r="D14" s="692" t="s">
        <v>37</v>
      </c>
      <c r="E14" s="2245"/>
    </row>
    <row r="15" spans="1:7">
      <c r="A15" s="777">
        <f t="shared" si="0"/>
        <v>6</v>
      </c>
      <c r="B15" s="690" t="s">
        <v>401</v>
      </c>
      <c r="C15" s="691"/>
      <c r="D15" s="692" t="s">
        <v>37</v>
      </c>
      <c r="E15" s="2245"/>
    </row>
    <row r="16" spans="1:7">
      <c r="A16" s="777">
        <f t="shared" si="0"/>
        <v>7</v>
      </c>
      <c r="B16" s="690" t="s">
        <v>64</v>
      </c>
      <c r="C16" s="691"/>
      <c r="D16" s="692" t="s">
        <v>27</v>
      </c>
      <c r="E16" s="2245"/>
    </row>
    <row r="17" spans="1:5">
      <c r="A17" s="777">
        <f t="shared" si="0"/>
        <v>8</v>
      </c>
      <c r="B17" s="690" t="s">
        <v>53</v>
      </c>
      <c r="C17" s="691"/>
      <c r="D17" s="692" t="s">
        <v>27</v>
      </c>
      <c r="E17" s="2245"/>
    </row>
    <row r="18" spans="1:5">
      <c r="A18" s="777">
        <f t="shared" si="0"/>
        <v>9</v>
      </c>
      <c r="B18" s="690" t="s">
        <v>69</v>
      </c>
      <c r="C18" s="691"/>
      <c r="D18" s="692" t="s">
        <v>27</v>
      </c>
      <c r="E18" s="2245"/>
    </row>
    <row r="19" spans="1:5">
      <c r="A19" s="777"/>
      <c r="B19" s="690"/>
      <c r="C19" s="691"/>
      <c r="D19" s="692"/>
      <c r="E19" s="2245"/>
    </row>
    <row r="20" spans="1:5" s="109" customFormat="1">
      <c r="A20" s="778"/>
      <c r="B20" s="693" t="s">
        <v>315</v>
      </c>
      <c r="C20" s="694"/>
      <c r="D20" s="695"/>
      <c r="E20" s="2246"/>
    </row>
    <row r="21" spans="1:5">
      <c r="A21" s="777">
        <v>1</v>
      </c>
      <c r="B21" s="690" t="s">
        <v>437</v>
      </c>
      <c r="C21" s="691"/>
      <c r="D21" s="692" t="s">
        <v>28</v>
      </c>
      <c r="E21" s="2245"/>
    </row>
    <row r="22" spans="1:5">
      <c r="A22" s="777">
        <f>A21+1</f>
        <v>2</v>
      </c>
      <c r="B22" s="690" t="s">
        <v>33</v>
      </c>
      <c r="C22" s="691"/>
      <c r="D22" s="692" t="s">
        <v>28</v>
      </c>
      <c r="E22" s="2245"/>
    </row>
    <row r="23" spans="1:5">
      <c r="A23" s="777"/>
      <c r="B23" s="690"/>
      <c r="C23" s="691"/>
      <c r="D23" s="692"/>
      <c r="E23" s="2245"/>
    </row>
    <row r="24" spans="1:5">
      <c r="A24" s="777"/>
      <c r="B24" s="696"/>
      <c r="C24" s="696"/>
      <c r="D24" s="692"/>
      <c r="E24" s="2247"/>
    </row>
    <row r="25" spans="1:5">
      <c r="A25" s="779"/>
      <c r="B25" s="697" t="s">
        <v>316</v>
      </c>
      <c r="C25" s="698"/>
      <c r="D25" s="699"/>
      <c r="E25" s="2248"/>
    </row>
    <row r="26" spans="1:5">
      <c r="A26" s="777">
        <v>1</v>
      </c>
      <c r="B26" s="696" t="s">
        <v>67</v>
      </c>
      <c r="C26" s="696"/>
      <c r="D26" s="692" t="s">
        <v>37</v>
      </c>
      <c r="E26" s="2247"/>
    </row>
    <row r="27" spans="1:5">
      <c r="A27" s="777">
        <f>A26+1</f>
        <v>2</v>
      </c>
      <c r="B27" s="690" t="s">
        <v>405</v>
      </c>
      <c r="C27" s="696"/>
      <c r="D27" s="692" t="s">
        <v>37</v>
      </c>
      <c r="E27" s="2247"/>
    </row>
    <row r="28" spans="1:5">
      <c r="A28" s="777">
        <f>A27+1</f>
        <v>3</v>
      </c>
      <c r="B28" s="690" t="s">
        <v>442</v>
      </c>
      <c r="C28" s="691"/>
      <c r="D28" s="692" t="s">
        <v>37</v>
      </c>
      <c r="E28" s="2245"/>
    </row>
    <row r="29" spans="1:5">
      <c r="A29" s="777">
        <f t="shared" ref="A29:A34" si="1">A28+1</f>
        <v>4</v>
      </c>
      <c r="B29" s="690" t="s">
        <v>404</v>
      </c>
      <c r="C29" s="691"/>
      <c r="D29" s="692" t="s">
        <v>37</v>
      </c>
      <c r="E29" s="2245"/>
    </row>
    <row r="30" spans="1:5">
      <c r="A30" s="777">
        <f>A29+1</f>
        <v>5</v>
      </c>
      <c r="B30" s="690" t="s">
        <v>408</v>
      </c>
      <c r="C30" s="691"/>
      <c r="D30" s="692" t="s">
        <v>37</v>
      </c>
      <c r="E30" s="2245"/>
    </row>
    <row r="31" spans="1:5">
      <c r="A31" s="777">
        <f>A30+1</f>
        <v>6</v>
      </c>
      <c r="B31" s="690" t="s">
        <v>480</v>
      </c>
      <c r="C31" s="691"/>
      <c r="D31" s="692" t="s">
        <v>37</v>
      </c>
      <c r="E31" s="2245"/>
    </row>
    <row r="32" spans="1:5">
      <c r="A32" s="777">
        <f t="shared" si="1"/>
        <v>7</v>
      </c>
      <c r="B32" s="690" t="s">
        <v>345</v>
      </c>
      <c r="C32" s="691"/>
      <c r="D32" s="692" t="s">
        <v>37</v>
      </c>
      <c r="E32" s="2245"/>
    </row>
    <row r="33" spans="1:8">
      <c r="A33" s="777">
        <f t="shared" si="1"/>
        <v>8</v>
      </c>
      <c r="B33" s="690" t="s">
        <v>436</v>
      </c>
      <c r="C33" s="691"/>
      <c r="D33" s="692" t="s">
        <v>37</v>
      </c>
      <c r="E33" s="2245"/>
    </row>
    <row r="34" spans="1:8">
      <c r="A34" s="777">
        <f t="shared" si="1"/>
        <v>9</v>
      </c>
      <c r="B34" s="690" t="s">
        <v>1265</v>
      </c>
      <c r="C34" s="691"/>
      <c r="D34" s="692" t="s">
        <v>37</v>
      </c>
      <c r="E34" s="2245"/>
    </row>
    <row r="35" spans="1:8">
      <c r="A35" s="779"/>
      <c r="B35" s="697" t="s">
        <v>473</v>
      </c>
      <c r="C35" s="698"/>
      <c r="D35" s="699"/>
      <c r="E35" s="2248"/>
    </row>
    <row r="36" spans="1:8">
      <c r="A36" s="777">
        <v>1</v>
      </c>
      <c r="B36" s="696" t="s">
        <v>474</v>
      </c>
      <c r="C36" s="696"/>
      <c r="D36" s="692" t="s">
        <v>37</v>
      </c>
      <c r="E36" s="2247"/>
    </row>
    <row r="37" spans="1:8">
      <c r="A37" s="777"/>
      <c r="B37" s="690"/>
      <c r="C37" s="691"/>
      <c r="D37" s="692"/>
      <c r="E37" s="2245"/>
    </row>
    <row r="38" spans="1:8">
      <c r="A38" s="777"/>
      <c r="B38" s="690"/>
      <c r="C38" s="691"/>
      <c r="D38" s="692"/>
      <c r="E38" s="2245"/>
    </row>
    <row r="39" spans="1:8">
      <c r="A39" s="777"/>
      <c r="B39" s="700" t="s">
        <v>35</v>
      </c>
      <c r="C39" s="701"/>
      <c r="D39" s="699"/>
      <c r="E39" s="2245"/>
    </row>
    <row r="40" spans="1:8">
      <c r="A40" s="777"/>
      <c r="B40" s="702" t="s">
        <v>70</v>
      </c>
      <c r="C40" s="701"/>
      <c r="D40" s="699"/>
      <c r="E40" s="2245"/>
    </row>
    <row r="41" spans="1:8">
      <c r="A41" s="777">
        <v>1</v>
      </c>
      <c r="B41" s="703" t="s">
        <v>402</v>
      </c>
      <c r="C41" s="704"/>
      <c r="D41" s="699" t="s">
        <v>28</v>
      </c>
      <c r="E41" s="2245"/>
    </row>
    <row r="42" spans="1:8">
      <c r="A42" s="777">
        <f t="shared" ref="A42:A53" si="2">A41+1</f>
        <v>2</v>
      </c>
      <c r="B42" s="703" t="s">
        <v>403</v>
      </c>
      <c r="C42" s="704"/>
      <c r="D42" s="699" t="s">
        <v>28</v>
      </c>
      <c r="E42" s="2245"/>
    </row>
    <row r="43" spans="1:8" ht="15.75">
      <c r="A43" s="777">
        <f t="shared" si="2"/>
        <v>3</v>
      </c>
      <c r="B43" s="703" t="s">
        <v>1361</v>
      </c>
      <c r="C43" s="704"/>
      <c r="D43" s="699" t="s">
        <v>28</v>
      </c>
      <c r="E43" s="2245"/>
      <c r="H43" s="655"/>
    </row>
    <row r="44" spans="1:8">
      <c r="A44" s="777">
        <f t="shared" si="2"/>
        <v>4</v>
      </c>
      <c r="B44" s="690" t="s">
        <v>449</v>
      </c>
      <c r="C44" s="691"/>
      <c r="D44" s="692" t="s">
        <v>28</v>
      </c>
      <c r="E44" s="2245"/>
    </row>
    <row r="45" spans="1:8">
      <c r="A45" s="777">
        <f t="shared" si="2"/>
        <v>5</v>
      </c>
      <c r="B45" s="690" t="s">
        <v>518</v>
      </c>
      <c r="C45" s="691"/>
      <c r="D45" s="692" t="s">
        <v>338</v>
      </c>
      <c r="E45" s="2245"/>
    </row>
    <row r="46" spans="1:8">
      <c r="A46" s="777">
        <f t="shared" si="2"/>
        <v>6</v>
      </c>
      <c r="B46" s="690" t="s">
        <v>446</v>
      </c>
      <c r="C46" s="691"/>
      <c r="D46" s="692" t="s">
        <v>30</v>
      </c>
      <c r="E46" s="2245"/>
    </row>
    <row r="47" spans="1:8">
      <c r="A47" s="777">
        <f t="shared" si="2"/>
        <v>7</v>
      </c>
      <c r="B47" s="690" t="s">
        <v>1181</v>
      </c>
      <c r="C47" s="691"/>
      <c r="D47" s="692" t="s">
        <v>26</v>
      </c>
      <c r="E47" s="2245"/>
    </row>
    <row r="48" spans="1:8">
      <c r="A48" s="777">
        <f t="shared" si="2"/>
        <v>8</v>
      </c>
      <c r="B48" s="690" t="s">
        <v>1201</v>
      </c>
      <c r="C48" s="691"/>
      <c r="D48" s="692" t="s">
        <v>26</v>
      </c>
      <c r="E48" s="2245"/>
    </row>
    <row r="49" spans="1:5">
      <c r="A49" s="777">
        <f t="shared" si="2"/>
        <v>9</v>
      </c>
      <c r="B49" s="690" t="s">
        <v>1183</v>
      </c>
      <c r="C49" s="691"/>
      <c r="D49" s="692" t="s">
        <v>26</v>
      </c>
      <c r="E49" s="2245"/>
    </row>
    <row r="50" spans="1:5">
      <c r="A50" s="777">
        <f t="shared" si="2"/>
        <v>10</v>
      </c>
      <c r="B50" s="690" t="s">
        <v>1185</v>
      </c>
      <c r="C50" s="691"/>
      <c r="D50" s="692" t="s">
        <v>26</v>
      </c>
      <c r="E50" s="2245"/>
    </row>
    <row r="51" spans="1:5">
      <c r="A51" s="777">
        <f t="shared" si="2"/>
        <v>11</v>
      </c>
      <c r="B51" s="690" t="s">
        <v>1184</v>
      </c>
      <c r="C51" s="691"/>
      <c r="D51" s="692" t="s">
        <v>26</v>
      </c>
      <c r="E51" s="2245"/>
    </row>
    <row r="52" spans="1:5">
      <c r="A52" s="777">
        <f t="shared" si="2"/>
        <v>12</v>
      </c>
      <c r="B52" s="690" t="s">
        <v>1279</v>
      </c>
      <c r="C52" s="691"/>
      <c r="D52" s="692" t="s">
        <v>26</v>
      </c>
      <c r="E52" s="2245"/>
    </row>
    <row r="53" spans="1:5">
      <c r="A53" s="777">
        <f t="shared" si="2"/>
        <v>13</v>
      </c>
      <c r="B53" s="690" t="s">
        <v>515</v>
      </c>
      <c r="C53" s="691"/>
      <c r="D53" s="692" t="s">
        <v>30</v>
      </c>
      <c r="E53" s="2245"/>
    </row>
    <row r="54" spans="1:5">
      <c r="A54" s="777"/>
      <c r="B54" s="690"/>
      <c r="C54" s="691"/>
      <c r="D54" s="692"/>
      <c r="E54" s="2245"/>
    </row>
    <row r="55" spans="1:5">
      <c r="A55" s="777"/>
      <c r="B55" s="700" t="s">
        <v>317</v>
      </c>
      <c r="C55" s="691"/>
      <c r="D55" s="692"/>
      <c r="E55" s="2245"/>
    </row>
    <row r="56" spans="1:5" s="475" customFormat="1">
      <c r="A56" s="780">
        <v>1</v>
      </c>
      <c r="B56" s="705" t="s">
        <v>76</v>
      </c>
      <c r="C56" s="706"/>
      <c r="D56" s="707" t="s">
        <v>3</v>
      </c>
      <c r="E56" s="2245"/>
    </row>
    <row r="57" spans="1:5">
      <c r="A57" s="780"/>
      <c r="B57" s="690"/>
      <c r="C57" s="691"/>
      <c r="D57" s="692"/>
      <c r="E57" s="2245"/>
    </row>
    <row r="58" spans="1:5">
      <c r="A58" s="777"/>
      <c r="B58" s="700" t="s">
        <v>352</v>
      </c>
      <c r="C58" s="691"/>
      <c r="D58" s="692"/>
      <c r="E58" s="2245"/>
    </row>
    <row r="59" spans="1:5" s="475" customFormat="1">
      <c r="A59" s="780">
        <v>1</v>
      </c>
      <c r="B59" s="705" t="s">
        <v>519</v>
      </c>
      <c r="C59" s="706"/>
      <c r="D59" s="707" t="s">
        <v>6</v>
      </c>
      <c r="E59" s="2245"/>
    </row>
    <row r="60" spans="1:5">
      <c r="A60" s="780">
        <f>A59+1</f>
        <v>2</v>
      </c>
      <c r="B60" s="690" t="s">
        <v>520</v>
      </c>
      <c r="C60" s="691"/>
      <c r="D60" s="692" t="s">
        <v>6</v>
      </c>
      <c r="E60" s="2245"/>
    </row>
    <row r="61" spans="1:5">
      <c r="A61" s="780"/>
      <c r="B61" s="690"/>
      <c r="C61" s="691"/>
      <c r="D61" s="692"/>
      <c r="E61" s="2245"/>
    </row>
    <row r="62" spans="1:5">
      <c r="A62" s="777"/>
      <c r="B62" s="700" t="s">
        <v>318</v>
      </c>
      <c r="C62" s="691"/>
      <c r="D62" s="692"/>
      <c r="E62" s="2245"/>
    </row>
    <row r="63" spans="1:5">
      <c r="A63" s="777">
        <v>1</v>
      </c>
      <c r="B63" s="690" t="s">
        <v>450</v>
      </c>
      <c r="C63" s="691"/>
      <c r="D63" s="692" t="s">
        <v>30</v>
      </c>
      <c r="E63" s="2245"/>
    </row>
    <row r="64" spans="1:5">
      <c r="A64" s="777">
        <f>A63+1</f>
        <v>2</v>
      </c>
      <c r="B64" s="690" t="s">
        <v>336</v>
      </c>
      <c r="C64" s="691"/>
      <c r="D64" s="692" t="s">
        <v>28</v>
      </c>
      <c r="E64" s="2245"/>
    </row>
    <row r="65" spans="1:5">
      <c r="A65" s="777"/>
      <c r="B65" s="690"/>
      <c r="C65" s="691"/>
      <c r="D65" s="692"/>
      <c r="E65" s="2245"/>
    </row>
    <row r="66" spans="1:5">
      <c r="A66" s="777"/>
      <c r="B66" s="700" t="s">
        <v>373</v>
      </c>
      <c r="C66" s="691"/>
      <c r="D66" s="692"/>
      <c r="E66" s="2245"/>
    </row>
    <row r="67" spans="1:5">
      <c r="A67" s="777">
        <v>1</v>
      </c>
      <c r="B67" s="690" t="s">
        <v>370</v>
      </c>
      <c r="C67" s="691"/>
      <c r="D67" s="692" t="s">
        <v>37</v>
      </c>
      <c r="E67" s="2245"/>
    </row>
    <row r="68" spans="1:5">
      <c r="A68" s="777">
        <f>A67+1</f>
        <v>2</v>
      </c>
      <c r="B68" s="690" t="s">
        <v>1255</v>
      </c>
      <c r="C68" s="691"/>
      <c r="D68" s="692" t="s">
        <v>37</v>
      </c>
      <c r="E68" s="2245"/>
    </row>
    <row r="69" spans="1:5">
      <c r="A69" s="777"/>
      <c r="B69" s="690"/>
      <c r="C69" s="691"/>
      <c r="D69" s="692"/>
      <c r="E69" s="2245"/>
    </row>
    <row r="70" spans="1:5">
      <c r="A70" s="777"/>
      <c r="B70" s="700" t="s">
        <v>374</v>
      </c>
      <c r="C70" s="691"/>
      <c r="D70" s="692"/>
      <c r="E70" s="2245"/>
    </row>
    <row r="71" spans="1:5">
      <c r="A71" s="777">
        <v>1</v>
      </c>
      <c r="B71" s="690" t="s">
        <v>481</v>
      </c>
      <c r="C71" s="691"/>
      <c r="D71" s="692" t="s">
        <v>25</v>
      </c>
      <c r="E71" s="2245"/>
    </row>
    <row r="72" spans="1:5">
      <c r="A72" s="777">
        <v>2</v>
      </c>
      <c r="B72" s="690" t="s">
        <v>1267</v>
      </c>
      <c r="C72" s="691"/>
      <c r="D72" s="692" t="s">
        <v>31</v>
      </c>
      <c r="E72" s="2245"/>
    </row>
    <row r="73" spans="1:5">
      <c r="A73" s="777">
        <v>3</v>
      </c>
      <c r="B73" s="690" t="s">
        <v>805</v>
      </c>
      <c r="C73" s="691"/>
      <c r="D73" s="692" t="s">
        <v>31</v>
      </c>
      <c r="E73" s="2245"/>
    </row>
    <row r="74" spans="1:5">
      <c r="A74" s="777">
        <v>4</v>
      </c>
      <c r="B74" s="708" t="s">
        <v>447</v>
      </c>
      <c r="C74" s="691"/>
      <c r="D74" s="709" t="s">
        <v>31</v>
      </c>
      <c r="E74" s="2249"/>
    </row>
    <row r="75" spans="1:5">
      <c r="A75" s="777"/>
      <c r="B75" s="690"/>
      <c r="C75" s="691"/>
      <c r="D75" s="692"/>
      <c r="E75" s="2245"/>
    </row>
    <row r="76" spans="1:5">
      <c r="A76" s="777"/>
      <c r="B76" s="700" t="s">
        <v>375</v>
      </c>
      <c r="C76" s="691"/>
      <c r="D76" s="692"/>
      <c r="E76" s="2245"/>
    </row>
    <row r="77" spans="1:5">
      <c r="A77" s="777">
        <v>1</v>
      </c>
      <c r="B77" s="690" t="s">
        <v>330</v>
      </c>
      <c r="C77" s="691"/>
      <c r="D77" s="69" t="s">
        <v>23</v>
      </c>
      <c r="E77" s="2245"/>
    </row>
    <row r="78" spans="1:5">
      <c r="A78" s="777">
        <f>A77+1</f>
        <v>2</v>
      </c>
      <c r="B78" s="690" t="s">
        <v>24</v>
      </c>
      <c r="C78" s="691"/>
      <c r="D78" s="69" t="s">
        <v>25</v>
      </c>
      <c r="E78" s="2245"/>
    </row>
    <row r="79" spans="1:5">
      <c r="A79" s="777">
        <f t="shared" ref="A79:A81" si="3">A78+1</f>
        <v>3</v>
      </c>
      <c r="B79" s="690" t="s">
        <v>339</v>
      </c>
      <c r="C79" s="691"/>
      <c r="D79" s="692" t="s">
        <v>17</v>
      </c>
      <c r="E79" s="2245"/>
    </row>
    <row r="80" spans="1:5">
      <c r="A80" s="777">
        <f t="shared" si="3"/>
        <v>4</v>
      </c>
      <c r="B80" s="690" t="s">
        <v>62</v>
      </c>
      <c r="C80" s="691"/>
      <c r="D80" s="692" t="s">
        <v>23</v>
      </c>
      <c r="E80" s="2245"/>
    </row>
    <row r="81" spans="1:5">
      <c r="A81" s="777">
        <f t="shared" si="3"/>
        <v>5</v>
      </c>
      <c r="B81" s="690" t="s">
        <v>448</v>
      </c>
      <c r="C81" s="691"/>
      <c r="D81" s="692" t="s">
        <v>27</v>
      </c>
      <c r="E81" s="2245"/>
    </row>
    <row r="82" spans="1:5">
      <c r="A82" s="777">
        <f>A81+1</f>
        <v>6</v>
      </c>
      <c r="B82" s="710" t="s">
        <v>423</v>
      </c>
      <c r="C82" s="711"/>
      <c r="D82" s="692" t="s">
        <v>36</v>
      </c>
      <c r="E82" s="2245"/>
    </row>
    <row r="83" spans="1:5">
      <c r="A83" s="777">
        <f t="shared" ref="A83:A84" si="4">A82+1</f>
        <v>7</v>
      </c>
      <c r="B83" s="703" t="s">
        <v>409</v>
      </c>
      <c r="C83" s="704"/>
      <c r="D83" s="699" t="s">
        <v>30</v>
      </c>
      <c r="E83" s="2245"/>
    </row>
    <row r="84" spans="1:5">
      <c r="A84" s="777">
        <f t="shared" si="4"/>
        <v>8</v>
      </c>
      <c r="B84" s="712" t="s">
        <v>444</v>
      </c>
      <c r="C84" s="713"/>
      <c r="D84" s="714" t="s">
        <v>3</v>
      </c>
      <c r="E84" s="2250"/>
    </row>
    <row r="85" spans="1:5">
      <c r="A85" s="777"/>
      <c r="B85" s="712"/>
      <c r="C85" s="713"/>
      <c r="D85" s="714"/>
      <c r="E85" s="2250"/>
    </row>
    <row r="86" spans="1:5" ht="15.75" thickBot="1">
      <c r="A86" s="777"/>
      <c r="B86" s="712"/>
      <c r="C86" s="713"/>
      <c r="D86" s="714"/>
      <c r="E86" s="2250"/>
    </row>
    <row r="87" spans="1:5" ht="15.75" thickBot="1">
      <c r="A87" s="781" t="s">
        <v>378</v>
      </c>
      <c r="B87" s="715"/>
      <c r="C87" s="715"/>
      <c r="D87" s="715"/>
      <c r="E87" s="2251"/>
    </row>
    <row r="88" spans="1:5">
      <c r="A88" s="782"/>
      <c r="B88" s="177" t="s">
        <v>71</v>
      </c>
      <c r="C88" s="111"/>
      <c r="D88" s="716"/>
      <c r="E88" s="2252"/>
    </row>
    <row r="89" spans="1:5">
      <c r="A89" s="782">
        <v>1</v>
      </c>
      <c r="B89" s="173" t="s">
        <v>1218</v>
      </c>
      <c r="C89" s="112"/>
      <c r="D89" s="717" t="s">
        <v>63</v>
      </c>
      <c r="E89" s="2252"/>
    </row>
    <row r="90" spans="1:5">
      <c r="A90" s="782">
        <f t="shared" ref="A90:A97" si="5">A89+1</f>
        <v>2</v>
      </c>
      <c r="B90" s="718" t="s">
        <v>1219</v>
      </c>
      <c r="C90" s="719"/>
      <c r="D90" s="717" t="s">
        <v>63</v>
      </c>
      <c r="E90" s="2253"/>
    </row>
    <row r="91" spans="1:5">
      <c r="A91" s="782">
        <f t="shared" si="5"/>
        <v>3</v>
      </c>
      <c r="B91" s="718" t="s">
        <v>1222</v>
      </c>
      <c r="C91" s="719"/>
      <c r="D91" s="717" t="s">
        <v>63</v>
      </c>
      <c r="E91" s="2253"/>
    </row>
    <row r="92" spans="1:5">
      <c r="A92" s="782">
        <f t="shared" si="5"/>
        <v>4</v>
      </c>
      <c r="B92" s="549" t="s">
        <v>929</v>
      </c>
      <c r="C92" s="535"/>
      <c r="D92" s="717" t="s">
        <v>63</v>
      </c>
      <c r="E92" s="2254"/>
    </row>
    <row r="93" spans="1:5">
      <c r="A93" s="782">
        <f t="shared" si="5"/>
        <v>5</v>
      </c>
      <c r="B93" s="549" t="s">
        <v>1169</v>
      </c>
      <c r="C93" s="535"/>
      <c r="D93" s="717" t="s">
        <v>63</v>
      </c>
      <c r="E93" s="2254"/>
    </row>
    <row r="94" spans="1:5">
      <c r="A94" s="782">
        <f t="shared" si="5"/>
        <v>6</v>
      </c>
      <c r="B94" s="173" t="s">
        <v>456</v>
      </c>
      <c r="C94" s="112"/>
      <c r="D94" s="717" t="s">
        <v>63</v>
      </c>
      <c r="E94" s="2252"/>
    </row>
    <row r="95" spans="1:5">
      <c r="A95" s="782">
        <f t="shared" si="5"/>
        <v>7</v>
      </c>
      <c r="B95" s="173" t="s">
        <v>1197</v>
      </c>
      <c r="C95" s="112"/>
      <c r="D95" s="717" t="s">
        <v>63</v>
      </c>
      <c r="E95" s="2252"/>
    </row>
    <row r="96" spans="1:5">
      <c r="A96" s="782">
        <f t="shared" si="5"/>
        <v>8</v>
      </c>
      <c r="B96" s="721" t="s">
        <v>1198</v>
      </c>
      <c r="C96" s="722"/>
      <c r="D96" s="717" t="s">
        <v>63</v>
      </c>
      <c r="E96" s="2252"/>
    </row>
    <row r="97" spans="1:5">
      <c r="A97" s="782">
        <f t="shared" si="5"/>
        <v>9</v>
      </c>
      <c r="B97" s="721" t="s">
        <v>1272</v>
      </c>
      <c r="C97" s="722"/>
      <c r="D97" s="717" t="s">
        <v>63</v>
      </c>
      <c r="E97" s="2252"/>
    </row>
    <row r="98" spans="1:5">
      <c r="A98" s="782"/>
      <c r="B98" s="723"/>
      <c r="C98" s="724"/>
      <c r="D98" s="720"/>
      <c r="E98" s="2254"/>
    </row>
    <row r="99" spans="1:5">
      <c r="A99" s="782"/>
      <c r="B99" s="723"/>
      <c r="C99" s="724"/>
      <c r="D99" s="720"/>
      <c r="E99" s="2254"/>
    </row>
    <row r="100" spans="1:5">
      <c r="A100" s="782"/>
      <c r="B100" s="173"/>
      <c r="C100" s="111"/>
      <c r="D100" s="716"/>
      <c r="E100" s="2252"/>
    </row>
    <row r="101" spans="1:5">
      <c r="A101" s="782"/>
      <c r="B101" s="177" t="s">
        <v>72</v>
      </c>
      <c r="C101" s="111"/>
      <c r="D101" s="716"/>
      <c r="E101" s="2252"/>
    </row>
    <row r="102" spans="1:5">
      <c r="A102" s="782">
        <v>1</v>
      </c>
      <c r="B102" s="173" t="s">
        <v>811</v>
      </c>
      <c r="C102" s="548"/>
      <c r="D102" s="725" t="s">
        <v>18</v>
      </c>
      <c r="E102" s="2254"/>
    </row>
    <row r="103" spans="1:5">
      <c r="A103" s="782">
        <v>2</v>
      </c>
      <c r="B103" s="173" t="s">
        <v>1298</v>
      </c>
      <c r="C103" s="548"/>
      <c r="D103" s="725" t="s">
        <v>18</v>
      </c>
      <c r="E103" s="2254"/>
    </row>
    <row r="104" spans="1:5">
      <c r="A104" s="782">
        <v>3</v>
      </c>
      <c r="B104" s="173" t="s">
        <v>1301</v>
      </c>
      <c r="C104" s="548"/>
      <c r="D104" s="725" t="s">
        <v>6</v>
      </c>
      <c r="E104" s="2254"/>
    </row>
    <row r="105" spans="1:5">
      <c r="A105" s="782">
        <v>4</v>
      </c>
      <c r="B105" s="173" t="s">
        <v>1302</v>
      </c>
      <c r="C105" s="548"/>
      <c r="D105" s="725" t="s">
        <v>6</v>
      </c>
      <c r="E105" s="2254"/>
    </row>
    <row r="106" spans="1:5">
      <c r="A106" s="782">
        <v>5</v>
      </c>
      <c r="B106" s="173" t="s">
        <v>816</v>
      </c>
      <c r="C106" s="548"/>
      <c r="D106" s="725" t="s">
        <v>6</v>
      </c>
      <c r="E106" s="2254"/>
    </row>
    <row r="107" spans="1:5">
      <c r="A107" s="782">
        <v>6</v>
      </c>
      <c r="B107" s="173" t="s">
        <v>817</v>
      </c>
      <c r="C107" s="548"/>
      <c r="D107" s="725" t="s">
        <v>6</v>
      </c>
      <c r="E107" s="2254"/>
    </row>
    <row r="108" spans="1:5">
      <c r="A108" s="782">
        <v>7</v>
      </c>
      <c r="B108" s="173" t="s">
        <v>818</v>
      </c>
      <c r="C108" s="548"/>
      <c r="D108" s="725" t="s">
        <v>6</v>
      </c>
      <c r="E108" s="2254"/>
    </row>
    <row r="109" spans="1:5">
      <c r="A109" s="782">
        <v>8</v>
      </c>
      <c r="B109" s="173" t="s">
        <v>819</v>
      </c>
      <c r="C109" s="548"/>
      <c r="D109" s="725" t="s">
        <v>6</v>
      </c>
      <c r="E109" s="2254"/>
    </row>
    <row r="110" spans="1:5">
      <c r="A110" s="782">
        <v>9</v>
      </c>
      <c r="B110" s="173" t="s">
        <v>820</v>
      </c>
      <c r="C110" s="548"/>
      <c r="D110" s="897" t="s">
        <v>6</v>
      </c>
      <c r="E110" s="2254"/>
    </row>
    <row r="111" spans="1:5">
      <c r="A111" s="782">
        <v>10</v>
      </c>
      <c r="B111" s="173" t="s">
        <v>821</v>
      </c>
      <c r="C111" s="548"/>
      <c r="D111" s="897" t="s">
        <v>32</v>
      </c>
      <c r="E111" s="2254"/>
    </row>
    <row r="112" spans="1:5">
      <c r="A112" s="782">
        <v>11</v>
      </c>
      <c r="B112" s="173" t="s">
        <v>1307</v>
      </c>
      <c r="C112" s="548"/>
      <c r="D112" s="897" t="s">
        <v>18</v>
      </c>
      <c r="E112" s="2254"/>
    </row>
    <row r="113" spans="1:5">
      <c r="A113" s="782">
        <v>12</v>
      </c>
      <c r="B113" s="173" t="s">
        <v>823</v>
      </c>
      <c r="C113" s="548"/>
      <c r="D113" s="897" t="s">
        <v>18</v>
      </c>
      <c r="E113" s="2254"/>
    </row>
    <row r="114" spans="1:5">
      <c r="A114" s="782">
        <v>13</v>
      </c>
      <c r="B114" s="173" t="s">
        <v>1310</v>
      </c>
      <c r="C114" s="548"/>
      <c r="D114" s="897" t="s">
        <v>6</v>
      </c>
      <c r="E114" s="2254"/>
    </row>
    <row r="115" spans="1:5">
      <c r="A115" s="782">
        <v>14</v>
      </c>
      <c r="B115" s="173" t="s">
        <v>824</v>
      </c>
      <c r="C115" s="548"/>
      <c r="D115" s="897" t="s">
        <v>6</v>
      </c>
      <c r="E115" s="2254"/>
    </row>
    <row r="116" spans="1:5">
      <c r="A116" s="782">
        <v>15</v>
      </c>
      <c r="B116" s="173" t="s">
        <v>825</v>
      </c>
      <c r="C116" s="548"/>
      <c r="D116" s="897" t="s">
        <v>6</v>
      </c>
      <c r="E116" s="2254"/>
    </row>
    <row r="117" spans="1:5">
      <c r="A117" s="782">
        <v>16</v>
      </c>
      <c r="B117" s="173" t="s">
        <v>826</v>
      </c>
      <c r="C117" s="548"/>
      <c r="D117" s="897" t="s">
        <v>6</v>
      </c>
      <c r="E117" s="2254"/>
    </row>
    <row r="118" spans="1:5">
      <c r="A118" s="782">
        <v>17</v>
      </c>
      <c r="B118" s="173" t="s">
        <v>827</v>
      </c>
      <c r="C118" s="548"/>
      <c r="D118" s="897" t="s">
        <v>6</v>
      </c>
      <c r="E118" s="2254"/>
    </row>
    <row r="119" spans="1:5">
      <c r="A119" s="782">
        <v>18</v>
      </c>
      <c r="B119" s="173" t="s">
        <v>828</v>
      </c>
      <c r="C119" s="548"/>
      <c r="D119" s="725" t="s">
        <v>6</v>
      </c>
      <c r="E119" s="2254"/>
    </row>
    <row r="120" spans="1:5">
      <c r="A120" s="782">
        <v>19</v>
      </c>
      <c r="B120" s="173" t="s">
        <v>829</v>
      </c>
      <c r="C120" s="548"/>
      <c r="D120" s="725" t="s">
        <v>6</v>
      </c>
      <c r="E120" s="2254"/>
    </row>
    <row r="121" spans="1:5">
      <c r="A121" s="782">
        <v>20</v>
      </c>
      <c r="B121" s="173" t="s">
        <v>830</v>
      </c>
      <c r="C121" s="548"/>
      <c r="D121" s="725" t="s">
        <v>6</v>
      </c>
      <c r="E121" s="2254"/>
    </row>
    <row r="122" spans="1:5">
      <c r="A122" s="782">
        <v>21</v>
      </c>
      <c r="B122" s="173" t="s">
        <v>831</v>
      </c>
      <c r="C122" s="548"/>
      <c r="D122" s="725" t="s">
        <v>32</v>
      </c>
      <c r="E122" s="2254"/>
    </row>
    <row r="123" spans="1:5">
      <c r="A123" s="782">
        <v>22</v>
      </c>
      <c r="B123" s="173" t="s">
        <v>832</v>
      </c>
      <c r="C123" s="548"/>
      <c r="D123" s="725" t="s">
        <v>18</v>
      </c>
      <c r="E123" s="2254"/>
    </row>
    <row r="124" spans="1:5">
      <c r="A124" s="782">
        <v>23</v>
      </c>
      <c r="B124" s="173" t="s">
        <v>1314</v>
      </c>
      <c r="C124" s="548"/>
      <c r="D124" s="725" t="s">
        <v>6</v>
      </c>
      <c r="E124" s="2254"/>
    </row>
    <row r="125" spans="1:5">
      <c r="A125" s="782">
        <v>24</v>
      </c>
      <c r="B125" s="173" t="s">
        <v>833</v>
      </c>
      <c r="C125" s="548"/>
      <c r="D125" s="725" t="s">
        <v>18</v>
      </c>
      <c r="E125" s="2254"/>
    </row>
    <row r="126" spans="1:5">
      <c r="A126" s="782">
        <v>25</v>
      </c>
      <c r="B126" s="173" t="s">
        <v>834</v>
      </c>
      <c r="C126" s="548"/>
      <c r="D126" s="725" t="s">
        <v>6</v>
      </c>
      <c r="E126" s="2254"/>
    </row>
    <row r="127" spans="1:5">
      <c r="A127" s="782">
        <v>26</v>
      </c>
      <c r="B127" s="173" t="s">
        <v>835</v>
      </c>
      <c r="C127" s="548"/>
      <c r="D127" s="725" t="s">
        <v>18</v>
      </c>
      <c r="E127" s="2254"/>
    </row>
    <row r="128" spans="1:5">
      <c r="A128" s="782">
        <v>27</v>
      </c>
      <c r="B128" s="173" t="s">
        <v>836</v>
      </c>
      <c r="C128" s="548"/>
      <c r="D128" s="725" t="s">
        <v>6</v>
      </c>
      <c r="E128" s="2254"/>
    </row>
    <row r="129" spans="1:7">
      <c r="A129" s="782">
        <v>28</v>
      </c>
      <c r="B129" s="173" t="s">
        <v>1306</v>
      </c>
      <c r="C129" s="548"/>
      <c r="D129" s="725" t="s">
        <v>32</v>
      </c>
      <c r="E129" s="2254"/>
    </row>
    <row r="130" spans="1:7">
      <c r="A130" s="782">
        <v>29</v>
      </c>
      <c r="B130" s="173" t="s">
        <v>822</v>
      </c>
      <c r="C130" s="548"/>
      <c r="D130" s="725" t="s">
        <v>18</v>
      </c>
      <c r="E130" s="2254"/>
    </row>
    <row r="131" spans="1:7">
      <c r="A131" s="782"/>
      <c r="B131" s="547"/>
      <c r="C131" s="548"/>
      <c r="D131" s="725"/>
      <c r="E131" s="2254"/>
    </row>
    <row r="132" spans="1:7">
      <c r="A132" s="782"/>
      <c r="B132" s="547" t="s">
        <v>314</v>
      </c>
      <c r="C132" s="548"/>
      <c r="D132" s="725"/>
      <c r="E132" s="2254"/>
    </row>
    <row r="133" spans="1:7">
      <c r="A133" s="782">
        <v>1</v>
      </c>
      <c r="B133" s="718" t="s">
        <v>927</v>
      </c>
      <c r="C133" s="548"/>
      <c r="D133" s="725" t="s">
        <v>3</v>
      </c>
      <c r="E133" s="2254"/>
    </row>
    <row r="134" spans="1:7">
      <c r="A134" s="782"/>
      <c r="B134" s="547"/>
      <c r="C134" s="548"/>
      <c r="D134" s="725"/>
      <c r="E134" s="2254"/>
    </row>
    <row r="135" spans="1:7">
      <c r="A135" s="782"/>
      <c r="B135" s="730" t="s">
        <v>73</v>
      </c>
      <c r="C135" s="731"/>
      <c r="D135" s="732"/>
      <c r="E135" s="2252"/>
    </row>
    <row r="136" spans="1:7">
      <c r="A136" s="783">
        <v>1</v>
      </c>
      <c r="B136" s="718" t="s">
        <v>246</v>
      </c>
      <c r="C136" s="719"/>
      <c r="D136" s="717" t="s">
        <v>26</v>
      </c>
      <c r="E136" s="2253"/>
    </row>
    <row r="137" spans="1:7">
      <c r="A137" s="783">
        <f>A136+1</f>
        <v>2</v>
      </c>
      <c r="B137" s="733" t="s">
        <v>430</v>
      </c>
      <c r="C137" s="734"/>
      <c r="D137" s="720" t="s">
        <v>38</v>
      </c>
      <c r="E137" s="2255"/>
    </row>
    <row r="138" spans="1:7">
      <c r="A138" s="783">
        <f t="shared" ref="A138:A140" si="6">A137+1</f>
        <v>3</v>
      </c>
      <c r="B138" s="733" t="s">
        <v>431</v>
      </c>
      <c r="C138" s="734"/>
      <c r="D138" s="720" t="s">
        <v>38</v>
      </c>
      <c r="E138" s="2255"/>
    </row>
    <row r="139" spans="1:7">
      <c r="A139" s="783">
        <f>A138+1</f>
        <v>4</v>
      </c>
      <c r="B139" s="733" t="s">
        <v>432</v>
      </c>
      <c r="C139" s="734"/>
      <c r="D139" s="720" t="s">
        <v>38</v>
      </c>
      <c r="E139" s="2255"/>
    </row>
    <row r="140" spans="1:7">
      <c r="A140" s="783">
        <f t="shared" si="6"/>
        <v>5</v>
      </c>
      <c r="B140" s="733" t="s">
        <v>433</v>
      </c>
      <c r="C140" s="734"/>
      <c r="D140" s="720" t="s">
        <v>38</v>
      </c>
      <c r="E140" s="2255"/>
      <c r="G140" s="885"/>
    </row>
    <row r="141" spans="1:7">
      <c r="A141" s="783">
        <f>A140+1</f>
        <v>6</v>
      </c>
      <c r="B141" s="733" t="s">
        <v>435</v>
      </c>
      <c r="C141" s="734"/>
      <c r="D141" s="720" t="s">
        <v>26</v>
      </c>
      <c r="E141" s="2255"/>
      <c r="G141" s="885"/>
    </row>
    <row r="142" spans="1:7">
      <c r="A142" s="783">
        <f>A141+1</f>
        <v>7</v>
      </c>
      <c r="B142" s="735" t="s">
        <v>530</v>
      </c>
      <c r="C142" s="729"/>
      <c r="D142" s="736" t="s">
        <v>30</v>
      </c>
      <c r="E142" s="2254"/>
    </row>
    <row r="143" spans="1:7">
      <c r="A143" s="783">
        <f t="shared" ref="A143:A146" si="7">A142+1</f>
        <v>8</v>
      </c>
      <c r="B143" s="737" t="s">
        <v>512</v>
      </c>
      <c r="C143" s="738"/>
      <c r="D143" s="720" t="s">
        <v>40</v>
      </c>
      <c r="E143" s="2256"/>
    </row>
    <row r="144" spans="1:7">
      <c r="A144" s="783">
        <f t="shared" si="7"/>
        <v>9</v>
      </c>
      <c r="B144" s="737" t="s">
        <v>513</v>
      </c>
      <c r="C144" s="738"/>
      <c r="D144" s="720" t="s">
        <v>40</v>
      </c>
      <c r="E144" s="2256"/>
    </row>
    <row r="145" spans="1:7">
      <c r="A145" s="783">
        <f t="shared" si="7"/>
        <v>10</v>
      </c>
      <c r="B145" s="733" t="s">
        <v>511</v>
      </c>
      <c r="C145" s="734"/>
      <c r="D145" s="720" t="s">
        <v>39</v>
      </c>
      <c r="E145" s="2255"/>
    </row>
    <row r="146" spans="1:7">
      <c r="A146" s="783">
        <f t="shared" si="7"/>
        <v>11</v>
      </c>
      <c r="B146" s="654" t="s">
        <v>514</v>
      </c>
      <c r="C146" s="739"/>
      <c r="D146" s="725" t="s">
        <v>30</v>
      </c>
      <c r="E146" s="2257"/>
    </row>
    <row r="147" spans="1:7">
      <c r="A147" s="783"/>
      <c r="B147" s="737"/>
      <c r="C147" s="738"/>
      <c r="D147" s="740"/>
      <c r="E147" s="2254"/>
    </row>
    <row r="148" spans="1:7">
      <c r="A148" s="782"/>
      <c r="B148" s="741" t="s">
        <v>318</v>
      </c>
      <c r="C148" s="731"/>
      <c r="D148" s="742"/>
      <c r="E148" s="2254"/>
      <c r="G148" s="885"/>
    </row>
    <row r="149" spans="1:7">
      <c r="A149" s="783">
        <v>1</v>
      </c>
      <c r="B149" s="743" t="s">
        <v>489</v>
      </c>
      <c r="C149" s="727"/>
      <c r="D149" s="744" t="s">
        <v>39</v>
      </c>
      <c r="E149" s="2252"/>
      <c r="G149" s="474" t="s">
        <v>779</v>
      </c>
    </row>
    <row r="150" spans="1:7">
      <c r="A150" s="783"/>
      <c r="B150" s="745"/>
      <c r="C150" s="722"/>
      <c r="D150" s="746"/>
      <c r="E150" s="2254"/>
    </row>
    <row r="151" spans="1:7">
      <c r="A151" s="784"/>
      <c r="B151" s="747" t="s">
        <v>377</v>
      </c>
      <c r="C151" s="719"/>
      <c r="D151" s="717"/>
      <c r="E151" s="2253"/>
    </row>
    <row r="152" spans="1:7">
      <c r="A152" s="785">
        <v>1</v>
      </c>
      <c r="B152" s="721" t="s">
        <v>322</v>
      </c>
      <c r="C152" s="722"/>
      <c r="D152" s="748" t="s">
        <v>16</v>
      </c>
      <c r="E152" s="2258"/>
    </row>
    <row r="153" spans="1:7">
      <c r="A153" s="785">
        <f t="shared" ref="A153:A165" si="8">A152+1</f>
        <v>2</v>
      </c>
      <c r="B153" s="721" t="s">
        <v>125</v>
      </c>
      <c r="C153" s="722"/>
      <c r="D153" s="748" t="s">
        <v>126</v>
      </c>
      <c r="E153" s="2258"/>
    </row>
    <row r="154" spans="1:7">
      <c r="A154" s="785">
        <f t="shared" si="8"/>
        <v>3</v>
      </c>
      <c r="B154" s="749" t="s">
        <v>323</v>
      </c>
      <c r="C154" s="750"/>
      <c r="D154" s="751" t="s">
        <v>127</v>
      </c>
      <c r="E154" s="2258"/>
    </row>
    <row r="155" spans="1:7">
      <c r="A155" s="785">
        <f t="shared" si="8"/>
        <v>4</v>
      </c>
      <c r="B155" s="749" t="s">
        <v>324</v>
      </c>
      <c r="C155" s="750"/>
      <c r="D155" s="751" t="s">
        <v>127</v>
      </c>
      <c r="E155" s="2258"/>
    </row>
    <row r="156" spans="1:7">
      <c r="A156" s="785">
        <f t="shared" si="8"/>
        <v>5</v>
      </c>
      <c r="B156" s="749" t="s">
        <v>128</v>
      </c>
      <c r="C156" s="750"/>
      <c r="D156" s="751" t="s">
        <v>6</v>
      </c>
      <c r="E156" s="2258"/>
    </row>
    <row r="157" spans="1:7">
      <c r="A157" s="785">
        <f t="shared" si="8"/>
        <v>6</v>
      </c>
      <c r="B157" s="749" t="s">
        <v>252</v>
      </c>
      <c r="C157" s="750"/>
      <c r="D157" s="751" t="s">
        <v>3</v>
      </c>
      <c r="E157" s="2258"/>
    </row>
    <row r="158" spans="1:7">
      <c r="A158" s="785">
        <f t="shared" si="8"/>
        <v>7</v>
      </c>
      <c r="B158" s="749" t="s">
        <v>129</v>
      </c>
      <c r="C158" s="750"/>
      <c r="D158" s="751" t="s">
        <v>6</v>
      </c>
      <c r="E158" s="2258"/>
    </row>
    <row r="159" spans="1:7">
      <c r="A159" s="785">
        <f t="shared" si="8"/>
        <v>8</v>
      </c>
      <c r="B159" s="752" t="s">
        <v>131</v>
      </c>
      <c r="C159" s="753"/>
      <c r="D159" s="754" t="s">
        <v>17</v>
      </c>
      <c r="E159" s="2258"/>
    </row>
    <row r="160" spans="1:7">
      <c r="A160" s="785">
        <f t="shared" si="8"/>
        <v>9</v>
      </c>
      <c r="B160" s="752" t="s">
        <v>132</v>
      </c>
      <c r="C160" s="753"/>
      <c r="D160" s="754" t="s">
        <v>18</v>
      </c>
      <c r="E160" s="2258"/>
    </row>
    <row r="161" spans="1:5">
      <c r="A161" s="785">
        <f t="shared" si="8"/>
        <v>10</v>
      </c>
      <c r="B161" s="752" t="s">
        <v>253</v>
      </c>
      <c r="C161" s="753"/>
      <c r="D161" s="754" t="s">
        <v>18</v>
      </c>
      <c r="E161" s="2258"/>
    </row>
    <row r="162" spans="1:5">
      <c r="A162" s="785">
        <f t="shared" si="8"/>
        <v>11</v>
      </c>
      <c r="B162" s="752" t="s">
        <v>134</v>
      </c>
      <c r="C162" s="753"/>
      <c r="D162" s="754" t="s">
        <v>6</v>
      </c>
      <c r="E162" s="2258"/>
    </row>
    <row r="163" spans="1:5">
      <c r="A163" s="785">
        <f t="shared" si="8"/>
        <v>12</v>
      </c>
      <c r="B163" s="752" t="s">
        <v>494</v>
      </c>
      <c r="C163" s="753"/>
      <c r="D163" s="754" t="s">
        <v>6</v>
      </c>
      <c r="E163" s="2258"/>
    </row>
    <row r="164" spans="1:5">
      <c r="A164" s="785">
        <f t="shared" si="8"/>
        <v>13</v>
      </c>
      <c r="B164" s="752" t="s">
        <v>136</v>
      </c>
      <c r="C164" s="753"/>
      <c r="D164" s="754" t="s">
        <v>16</v>
      </c>
      <c r="E164" s="2258"/>
    </row>
    <row r="165" spans="1:5">
      <c r="A165" s="785">
        <f t="shared" si="8"/>
        <v>14</v>
      </c>
      <c r="B165" s="752" t="s">
        <v>325</v>
      </c>
      <c r="C165" s="753"/>
      <c r="D165" s="754" t="s">
        <v>16</v>
      </c>
      <c r="E165" s="2258"/>
    </row>
    <row r="166" spans="1:5">
      <c r="A166" s="785">
        <f t="shared" ref="A166:A173" si="9">A165+1</f>
        <v>15</v>
      </c>
      <c r="B166" s="752" t="s">
        <v>138</v>
      </c>
      <c r="C166" s="753"/>
      <c r="D166" s="754" t="s">
        <v>6</v>
      </c>
      <c r="E166" s="2258"/>
    </row>
    <row r="167" spans="1:5">
      <c r="A167" s="785">
        <f t="shared" si="9"/>
        <v>16</v>
      </c>
      <c r="B167" s="752" t="s">
        <v>139</v>
      </c>
      <c r="C167" s="753"/>
      <c r="D167" s="754" t="s">
        <v>6</v>
      </c>
      <c r="E167" s="2258"/>
    </row>
    <row r="168" spans="1:5">
      <c r="A168" s="785">
        <f t="shared" si="9"/>
        <v>17</v>
      </c>
      <c r="B168" s="752" t="s">
        <v>140</v>
      </c>
      <c r="C168" s="753"/>
      <c r="D168" s="754" t="s">
        <v>6</v>
      </c>
      <c r="E168" s="2258"/>
    </row>
    <row r="169" spans="1:5">
      <c r="A169" s="785">
        <f t="shared" si="9"/>
        <v>18</v>
      </c>
      <c r="B169" s="752" t="s">
        <v>141</v>
      </c>
      <c r="C169" s="753"/>
      <c r="D169" s="754" t="s">
        <v>6</v>
      </c>
      <c r="E169" s="2258"/>
    </row>
    <row r="170" spans="1:5">
      <c r="A170" s="785">
        <f t="shared" si="9"/>
        <v>19</v>
      </c>
      <c r="B170" s="752" t="s">
        <v>142</v>
      </c>
      <c r="C170" s="753"/>
      <c r="D170" s="754" t="s">
        <v>6</v>
      </c>
      <c r="E170" s="2258"/>
    </row>
    <row r="171" spans="1:5" ht="14.45" customHeight="1">
      <c r="A171" s="785">
        <f t="shared" si="9"/>
        <v>20</v>
      </c>
      <c r="B171" s="752" t="s">
        <v>143</v>
      </c>
      <c r="C171" s="753"/>
      <c r="D171" s="754" t="s">
        <v>6</v>
      </c>
      <c r="E171" s="2258"/>
    </row>
    <row r="172" spans="1:5">
      <c r="A172" s="785">
        <f t="shared" si="9"/>
        <v>21</v>
      </c>
      <c r="B172" s="752" t="s">
        <v>493</v>
      </c>
      <c r="C172" s="753"/>
      <c r="D172" s="754" t="s">
        <v>6</v>
      </c>
      <c r="E172" s="2258"/>
    </row>
    <row r="173" spans="1:5">
      <c r="A173" s="785">
        <f t="shared" si="9"/>
        <v>22</v>
      </c>
      <c r="B173" s="721" t="s">
        <v>144</v>
      </c>
      <c r="C173" s="753"/>
      <c r="D173" s="754" t="s">
        <v>6</v>
      </c>
      <c r="E173" s="2258"/>
    </row>
    <row r="174" spans="1:5">
      <c r="A174" s="785"/>
      <c r="B174" s="752"/>
      <c r="C174" s="753"/>
      <c r="D174" s="754"/>
      <c r="E174" s="2258"/>
    </row>
    <row r="175" spans="1:5">
      <c r="A175" s="783"/>
      <c r="B175" s="177" t="s">
        <v>376</v>
      </c>
      <c r="C175" s="727"/>
      <c r="D175" s="744"/>
      <c r="E175" s="2252"/>
    </row>
    <row r="176" spans="1:5">
      <c r="A176" s="783">
        <v>1</v>
      </c>
      <c r="B176" s="743" t="s">
        <v>74</v>
      </c>
      <c r="C176" s="727"/>
      <c r="D176" s="744" t="s">
        <v>3</v>
      </c>
      <c r="E176" s="2252"/>
    </row>
    <row r="177" spans="1:11">
      <c r="A177" s="783">
        <f t="shared" ref="A177:A236" si="10">A176+1</f>
        <v>2</v>
      </c>
      <c r="B177" s="743" t="s">
        <v>34</v>
      </c>
      <c r="C177" s="727"/>
      <c r="D177" s="744" t="s">
        <v>75</v>
      </c>
      <c r="E177" s="2252"/>
      <c r="G177" s="474" t="s">
        <v>779</v>
      </c>
    </row>
    <row r="178" spans="1:11">
      <c r="A178" s="783">
        <f t="shared" si="10"/>
        <v>3</v>
      </c>
      <c r="B178" s="743" t="s">
        <v>788</v>
      </c>
      <c r="C178" s="727"/>
      <c r="D178" s="744" t="s">
        <v>30</v>
      </c>
      <c r="E178" s="2252"/>
      <c r="G178" s="474" t="s">
        <v>778</v>
      </c>
    </row>
    <row r="179" spans="1:11">
      <c r="A179" s="783">
        <f t="shared" si="10"/>
        <v>4</v>
      </c>
      <c r="B179" s="743" t="s">
        <v>782</v>
      </c>
      <c r="C179" s="727"/>
      <c r="D179" s="744" t="s">
        <v>333</v>
      </c>
      <c r="E179" s="2252"/>
      <c r="G179" s="474" t="s">
        <v>778</v>
      </c>
    </row>
    <row r="180" spans="1:11">
      <c r="A180" s="783">
        <f t="shared" si="10"/>
        <v>5</v>
      </c>
      <c r="B180" s="755" t="s">
        <v>461</v>
      </c>
      <c r="C180" s="756"/>
      <c r="D180" s="757" t="s">
        <v>333</v>
      </c>
      <c r="E180" s="2254"/>
    </row>
    <row r="181" spans="1:11">
      <c r="A181" s="783">
        <f t="shared" si="10"/>
        <v>6</v>
      </c>
      <c r="B181" s="755" t="s">
        <v>460</v>
      </c>
      <c r="C181" s="756"/>
      <c r="D181" s="757" t="s">
        <v>333</v>
      </c>
      <c r="E181" s="2254"/>
    </row>
    <row r="182" spans="1:11">
      <c r="A182" s="783">
        <f t="shared" si="10"/>
        <v>7</v>
      </c>
      <c r="B182" s="743" t="s">
        <v>786</v>
      </c>
      <c r="C182" s="727"/>
      <c r="D182" s="744" t="s">
        <v>26</v>
      </c>
      <c r="E182" s="2252"/>
      <c r="G182" s="474" t="s">
        <v>778</v>
      </c>
    </row>
    <row r="183" spans="1:11">
      <c r="A183" s="783">
        <f t="shared" si="10"/>
        <v>8</v>
      </c>
      <c r="B183" s="726" t="s">
        <v>406</v>
      </c>
      <c r="C183" s="727"/>
      <c r="D183" s="728" t="s">
        <v>26</v>
      </c>
      <c r="E183" s="2259"/>
    </row>
    <row r="184" spans="1:11">
      <c r="A184" s="783">
        <f t="shared" si="10"/>
        <v>9</v>
      </c>
      <c r="B184" s="743" t="s">
        <v>1379</v>
      </c>
      <c r="C184" s="727"/>
      <c r="D184" s="744" t="s">
        <v>26</v>
      </c>
      <c r="E184" s="2260"/>
    </row>
    <row r="185" spans="1:11">
      <c r="A185" s="783">
        <f t="shared" si="10"/>
        <v>10</v>
      </c>
      <c r="B185" s="743" t="s">
        <v>385</v>
      </c>
      <c r="C185" s="727"/>
      <c r="D185" s="744" t="s">
        <v>26</v>
      </c>
      <c r="E185" s="2260"/>
    </row>
    <row r="186" spans="1:11">
      <c r="A186" s="783">
        <f t="shared" si="10"/>
        <v>11</v>
      </c>
      <c r="B186" s="718" t="s">
        <v>1403</v>
      </c>
      <c r="C186" s="719"/>
      <c r="D186" s="717" t="s">
        <v>30</v>
      </c>
      <c r="E186" s="2261"/>
      <c r="G186" s="474" t="s">
        <v>795</v>
      </c>
      <c r="K186" s="885"/>
    </row>
    <row r="187" spans="1:11">
      <c r="A187" s="783">
        <f t="shared" si="10"/>
        <v>12</v>
      </c>
      <c r="B187" s="718" t="s">
        <v>1401</v>
      </c>
      <c r="C187" s="719"/>
      <c r="D187" s="717" t="s">
        <v>30</v>
      </c>
      <c r="E187" s="2253"/>
      <c r="G187" s="474" t="s">
        <v>795</v>
      </c>
    </row>
    <row r="188" spans="1:11">
      <c r="A188" s="783">
        <f t="shared" si="10"/>
        <v>13</v>
      </c>
      <c r="B188" s="718" t="s">
        <v>1402</v>
      </c>
      <c r="C188" s="719"/>
      <c r="D188" s="717" t="s">
        <v>30</v>
      </c>
      <c r="E188" s="2253"/>
      <c r="G188" s="474" t="s">
        <v>795</v>
      </c>
    </row>
    <row r="189" spans="1:11">
      <c r="A189" s="783">
        <f t="shared" si="10"/>
        <v>14</v>
      </c>
      <c r="B189" s="718" t="s">
        <v>1227</v>
      </c>
      <c r="C189" s="719"/>
      <c r="D189" s="717" t="s">
        <v>6</v>
      </c>
      <c r="E189" s="2253"/>
      <c r="G189" s="474" t="s">
        <v>794</v>
      </c>
    </row>
    <row r="190" spans="1:11">
      <c r="A190" s="783">
        <f t="shared" si="10"/>
        <v>15</v>
      </c>
      <c r="B190" s="718" t="s">
        <v>1231</v>
      </c>
      <c r="C190" s="719"/>
      <c r="D190" s="717" t="s">
        <v>6</v>
      </c>
      <c r="E190" s="2253"/>
      <c r="G190" s="474" t="s">
        <v>794</v>
      </c>
    </row>
    <row r="191" spans="1:11">
      <c r="A191" s="783">
        <f t="shared" si="10"/>
        <v>16</v>
      </c>
      <c r="B191" s="718" t="s">
        <v>902</v>
      </c>
      <c r="C191" s="759"/>
      <c r="D191" s="926" t="s">
        <v>3</v>
      </c>
      <c r="E191" s="2256"/>
      <c r="G191" s="474" t="s">
        <v>794</v>
      </c>
    </row>
    <row r="192" spans="1:11">
      <c r="A192" s="783">
        <f t="shared" si="10"/>
        <v>17</v>
      </c>
      <c r="B192" s="758" t="s">
        <v>531</v>
      </c>
      <c r="C192" s="759"/>
      <c r="D192" s="717" t="s">
        <v>3</v>
      </c>
      <c r="E192" s="2256"/>
    </row>
    <row r="193" spans="1:8">
      <c r="A193" s="783">
        <f t="shared" si="10"/>
        <v>18</v>
      </c>
      <c r="B193" s="758" t="s">
        <v>532</v>
      </c>
      <c r="C193" s="759"/>
      <c r="D193" s="717" t="s">
        <v>3</v>
      </c>
      <c r="E193" s="2256"/>
    </row>
    <row r="194" spans="1:8">
      <c r="A194" s="783">
        <f t="shared" si="10"/>
        <v>19</v>
      </c>
      <c r="B194" s="718" t="s">
        <v>906</v>
      </c>
      <c r="C194" s="719"/>
      <c r="D194" s="717" t="s">
        <v>26</v>
      </c>
      <c r="E194" s="2253"/>
      <c r="G194" s="474" t="s">
        <v>794</v>
      </c>
    </row>
    <row r="195" spans="1:8">
      <c r="A195" s="783">
        <f t="shared" si="10"/>
        <v>20</v>
      </c>
      <c r="B195" s="718" t="s">
        <v>509</v>
      </c>
      <c r="C195" s="719"/>
      <c r="D195" s="717" t="s">
        <v>3</v>
      </c>
      <c r="E195" s="2262"/>
      <c r="G195" s="474">
        <f>0.1*0.6</f>
        <v>0.06</v>
      </c>
    </row>
    <row r="196" spans="1:8">
      <c r="A196" s="783">
        <f t="shared" si="10"/>
        <v>21</v>
      </c>
      <c r="B196" s="760" t="s">
        <v>507</v>
      </c>
      <c r="C196" s="761"/>
      <c r="D196" s="716" t="s">
        <v>40</v>
      </c>
      <c r="E196" s="2263"/>
      <c r="G196" s="474">
        <f>1/G195</f>
        <v>16.666666666666668</v>
      </c>
    </row>
    <row r="197" spans="1:8">
      <c r="A197" s="783">
        <f t="shared" si="10"/>
        <v>22</v>
      </c>
      <c r="B197" s="760" t="s">
        <v>508</v>
      </c>
      <c r="C197" s="761"/>
      <c r="D197" s="716" t="s">
        <v>40</v>
      </c>
      <c r="E197" s="2263"/>
    </row>
    <row r="198" spans="1:8">
      <c r="A198" s="783">
        <f t="shared" si="10"/>
        <v>23</v>
      </c>
      <c r="B198" s="762" t="s">
        <v>650</v>
      </c>
      <c r="C198" s="761"/>
      <c r="D198" s="716" t="s">
        <v>7</v>
      </c>
      <c r="E198" s="2263"/>
    </row>
    <row r="199" spans="1:8">
      <c r="A199" s="783">
        <f t="shared" si="10"/>
        <v>24</v>
      </c>
      <c r="B199" s="762" t="s">
        <v>649</v>
      </c>
      <c r="C199" s="761"/>
      <c r="D199" s="716" t="s">
        <v>7</v>
      </c>
      <c r="E199" s="2263"/>
      <c r="G199" s="474">
        <f>720000/14.4</f>
        <v>50000</v>
      </c>
    </row>
    <row r="200" spans="1:8">
      <c r="A200" s="783">
        <f t="shared" si="10"/>
        <v>25</v>
      </c>
      <c r="B200" s="763" t="s">
        <v>492</v>
      </c>
      <c r="C200" s="764"/>
      <c r="D200" s="765" t="s">
        <v>7</v>
      </c>
      <c r="E200" s="2264"/>
    </row>
    <row r="201" spans="1:8">
      <c r="A201" s="783">
        <f t="shared" si="10"/>
        <v>26</v>
      </c>
      <c r="B201" s="763" t="s">
        <v>490</v>
      </c>
      <c r="C201" s="764"/>
      <c r="D201" s="765" t="s">
        <v>26</v>
      </c>
      <c r="E201" s="2264"/>
    </row>
    <row r="202" spans="1:8">
      <c r="A202" s="783">
        <f t="shared" si="10"/>
        <v>27</v>
      </c>
      <c r="B202" s="763" t="s">
        <v>524</v>
      </c>
      <c r="C202" s="764"/>
      <c r="D202" s="765" t="s">
        <v>3</v>
      </c>
      <c r="E202" s="2265"/>
      <c r="G202" s="474">
        <f>3000000+7500000+2000000+600000+500000</f>
        <v>13600000</v>
      </c>
      <c r="H202" s="474">
        <f>G202/19.12</f>
        <v>711297.07112970704</v>
      </c>
    </row>
    <row r="203" spans="1:8">
      <c r="A203" s="783">
        <f t="shared" si="10"/>
        <v>28</v>
      </c>
      <c r="B203" s="763" t="s">
        <v>525</v>
      </c>
      <c r="C203" s="764"/>
      <c r="D203" s="765" t="s">
        <v>7</v>
      </c>
      <c r="E203" s="2264"/>
    </row>
    <row r="204" spans="1:8">
      <c r="A204" s="783">
        <f t="shared" si="10"/>
        <v>29</v>
      </c>
      <c r="B204" s="763" t="s">
        <v>526</v>
      </c>
      <c r="C204" s="764"/>
      <c r="D204" s="765" t="s">
        <v>7</v>
      </c>
      <c r="E204" s="2264"/>
    </row>
    <row r="205" spans="1:8">
      <c r="A205" s="783">
        <f t="shared" si="10"/>
        <v>30</v>
      </c>
      <c r="B205" s="763" t="s">
        <v>527</v>
      </c>
      <c r="C205" s="764"/>
      <c r="D205" s="765" t="s">
        <v>7</v>
      </c>
      <c r="E205" s="2264"/>
    </row>
    <row r="206" spans="1:8">
      <c r="A206" s="783">
        <f t="shared" si="10"/>
        <v>31</v>
      </c>
      <c r="B206" s="763" t="s">
        <v>528</v>
      </c>
      <c r="C206" s="764"/>
      <c r="D206" s="765" t="s">
        <v>7</v>
      </c>
      <c r="E206" s="2264"/>
    </row>
    <row r="207" spans="1:8">
      <c r="A207" s="783">
        <f t="shared" si="10"/>
        <v>32</v>
      </c>
      <c r="B207" s="763" t="s">
        <v>529</v>
      </c>
      <c r="C207" s="764"/>
      <c r="D207" s="765" t="s">
        <v>7</v>
      </c>
      <c r="E207" s="2264"/>
    </row>
    <row r="208" spans="1:8">
      <c r="A208" s="783">
        <f t="shared" si="10"/>
        <v>33</v>
      </c>
      <c r="B208" s="762" t="s">
        <v>420</v>
      </c>
      <c r="C208" s="761"/>
      <c r="D208" s="716" t="s">
        <v>7</v>
      </c>
      <c r="E208" s="2263"/>
    </row>
    <row r="209" spans="1:8">
      <c r="A209" s="783">
        <f t="shared" si="10"/>
        <v>34</v>
      </c>
      <c r="B209" s="762" t="s">
        <v>419</v>
      </c>
      <c r="C209" s="761"/>
      <c r="D209" s="716" t="s">
        <v>7</v>
      </c>
      <c r="E209" s="2263"/>
    </row>
    <row r="210" spans="1:8">
      <c r="A210" s="783">
        <f t="shared" si="10"/>
        <v>35</v>
      </c>
      <c r="B210" s="763" t="s">
        <v>790</v>
      </c>
      <c r="C210" s="764"/>
      <c r="D210" s="765" t="s">
        <v>40</v>
      </c>
      <c r="E210" s="2264"/>
    </row>
    <row r="211" spans="1:8">
      <c r="A211" s="783">
        <f t="shared" si="10"/>
        <v>36</v>
      </c>
      <c r="B211" s="763" t="s">
        <v>791</v>
      </c>
      <c r="C211" s="764"/>
      <c r="D211" s="765" t="s">
        <v>37</v>
      </c>
      <c r="E211" s="2264"/>
    </row>
    <row r="212" spans="1:8">
      <c r="A212" s="783">
        <f t="shared" si="10"/>
        <v>37</v>
      </c>
      <c r="B212" s="763" t="s">
        <v>792</v>
      </c>
      <c r="C212" s="764"/>
      <c r="D212" s="765" t="s">
        <v>6</v>
      </c>
      <c r="E212" s="2264"/>
    </row>
    <row r="213" spans="1:8">
      <c r="A213" s="783">
        <f t="shared" si="10"/>
        <v>38</v>
      </c>
      <c r="B213" s="763" t="s">
        <v>798</v>
      </c>
      <c r="C213" s="764"/>
      <c r="D213" s="765" t="s">
        <v>3</v>
      </c>
      <c r="E213" s="2264"/>
      <c r="G213" s="474" t="s">
        <v>778</v>
      </c>
    </row>
    <row r="214" spans="1:8">
      <c r="A214" s="783">
        <f t="shared" si="10"/>
        <v>39</v>
      </c>
      <c r="B214" s="763" t="s">
        <v>809</v>
      </c>
      <c r="C214" s="764"/>
      <c r="D214" s="765" t="s">
        <v>26</v>
      </c>
      <c r="E214" s="2264"/>
      <c r="G214" s="474" t="s">
        <v>778</v>
      </c>
    </row>
    <row r="215" spans="1:8">
      <c r="A215" s="783">
        <f t="shared" si="10"/>
        <v>40</v>
      </c>
      <c r="B215" s="763" t="s">
        <v>870</v>
      </c>
      <c r="C215" s="764"/>
      <c r="D215" s="765" t="s">
        <v>3</v>
      </c>
      <c r="E215" s="2264"/>
      <c r="G215" s="474" t="s">
        <v>778</v>
      </c>
    </row>
    <row r="216" spans="1:8">
      <c r="A216" s="783">
        <f t="shared" si="10"/>
        <v>41</v>
      </c>
      <c r="B216" s="763" t="s">
        <v>872</v>
      </c>
      <c r="C216" s="764"/>
      <c r="D216" s="765" t="s">
        <v>7</v>
      </c>
      <c r="E216" s="2264"/>
      <c r="G216" s="474" t="s">
        <v>778</v>
      </c>
    </row>
    <row r="217" spans="1:8">
      <c r="A217" s="783">
        <f t="shared" si="10"/>
        <v>42</v>
      </c>
      <c r="B217" s="763" t="s">
        <v>892</v>
      </c>
      <c r="C217" s="764"/>
      <c r="D217" s="765" t="s">
        <v>30</v>
      </c>
      <c r="E217" s="2264"/>
      <c r="G217" s="474" t="s">
        <v>779</v>
      </c>
    </row>
    <row r="218" spans="1:8">
      <c r="A218" s="783">
        <f t="shared" si="10"/>
        <v>43</v>
      </c>
      <c r="B218" s="763" t="s">
        <v>899</v>
      </c>
      <c r="C218" s="764"/>
      <c r="D218" s="765" t="s">
        <v>3</v>
      </c>
      <c r="E218" s="2264"/>
      <c r="G218" s="474" t="s">
        <v>779</v>
      </c>
    </row>
    <row r="219" spans="1:8">
      <c r="A219" s="783">
        <f t="shared" si="10"/>
        <v>44</v>
      </c>
      <c r="B219" s="763" t="s">
        <v>905</v>
      </c>
      <c r="C219" s="764"/>
      <c r="D219" s="765" t="s">
        <v>3</v>
      </c>
      <c r="E219" s="2264"/>
      <c r="G219" s="474">
        <f>3000000+7500000+2000000+600000+500000</f>
        <v>13600000</v>
      </c>
      <c r="H219" s="474">
        <f>G219/19.12</f>
        <v>711297.07112970704</v>
      </c>
    </row>
    <row r="220" spans="1:8">
      <c r="A220" s="783">
        <f t="shared" si="10"/>
        <v>45</v>
      </c>
      <c r="B220" s="763" t="s">
        <v>910</v>
      </c>
      <c r="C220" s="764"/>
      <c r="D220" s="765" t="s">
        <v>26</v>
      </c>
      <c r="E220" s="2264"/>
      <c r="G220" s="474" t="s">
        <v>778</v>
      </c>
    </row>
    <row r="221" spans="1:8">
      <c r="A221" s="783">
        <f t="shared" si="10"/>
        <v>46</v>
      </c>
      <c r="B221" s="763" t="s">
        <v>911</v>
      </c>
      <c r="C221" s="764"/>
      <c r="D221" s="765" t="s">
        <v>26</v>
      </c>
      <c r="E221" s="2264"/>
      <c r="G221" s="474" t="s">
        <v>778</v>
      </c>
    </row>
    <row r="222" spans="1:8">
      <c r="A222" s="783">
        <f t="shared" si="10"/>
        <v>47</v>
      </c>
      <c r="B222" s="763" t="s">
        <v>420</v>
      </c>
      <c r="C222" s="764"/>
      <c r="D222" s="765" t="s">
        <v>7</v>
      </c>
      <c r="E222" s="2264"/>
      <c r="G222" s="474" t="s">
        <v>778</v>
      </c>
    </row>
    <row r="223" spans="1:8">
      <c r="A223" s="783">
        <f t="shared" si="10"/>
        <v>48</v>
      </c>
      <c r="B223" s="763" t="s">
        <v>419</v>
      </c>
      <c r="C223" s="764"/>
      <c r="D223" s="765" t="s">
        <v>7</v>
      </c>
      <c r="E223" s="2264"/>
      <c r="G223" s="474" t="s">
        <v>778</v>
      </c>
    </row>
    <row r="224" spans="1:8">
      <c r="A224" s="783">
        <f t="shared" si="10"/>
        <v>49</v>
      </c>
      <c r="B224" s="763" t="s">
        <v>1171</v>
      </c>
      <c r="C224" s="764"/>
      <c r="D224" s="765" t="s">
        <v>26</v>
      </c>
      <c r="E224" s="2264"/>
      <c r="F224" s="474" t="s">
        <v>778</v>
      </c>
      <c r="G224" s="474" t="s">
        <v>778</v>
      </c>
    </row>
    <row r="225" spans="1:7">
      <c r="A225" s="783">
        <f t="shared" si="10"/>
        <v>50</v>
      </c>
      <c r="B225" s="763" t="s">
        <v>1176</v>
      </c>
      <c r="C225" s="764"/>
      <c r="D225" s="765" t="s">
        <v>3</v>
      </c>
      <c r="E225" s="2264"/>
      <c r="G225" s="474" t="s">
        <v>778</v>
      </c>
    </row>
    <row r="226" spans="1:7">
      <c r="A226" s="783">
        <f t="shared" si="10"/>
        <v>51</v>
      </c>
      <c r="B226" s="763" t="s">
        <v>1177</v>
      </c>
      <c r="C226" s="764"/>
      <c r="D226" s="765" t="s">
        <v>6</v>
      </c>
      <c r="E226" s="2264"/>
      <c r="G226" s="474" t="s">
        <v>778</v>
      </c>
    </row>
    <row r="227" spans="1:7">
      <c r="A227" s="783">
        <f t="shared" si="10"/>
        <v>52</v>
      </c>
      <c r="B227" s="763" t="s">
        <v>1178</v>
      </c>
      <c r="C227" s="764"/>
      <c r="D227" s="765" t="s">
        <v>6</v>
      </c>
      <c r="E227" s="2264"/>
      <c r="G227" s="474" t="s">
        <v>778</v>
      </c>
    </row>
    <row r="228" spans="1:7">
      <c r="A228" s="783">
        <f t="shared" si="10"/>
        <v>53</v>
      </c>
      <c r="B228" s="763" t="s">
        <v>1179</v>
      </c>
      <c r="C228" s="764"/>
      <c r="D228" s="765" t="s">
        <v>26</v>
      </c>
      <c r="E228" s="2264"/>
      <c r="G228" s="474" t="s">
        <v>778</v>
      </c>
    </row>
    <row r="229" spans="1:7">
      <c r="A229" s="783">
        <f t="shared" si="10"/>
        <v>54</v>
      </c>
      <c r="B229" s="763" t="s">
        <v>1204</v>
      </c>
      <c r="C229" s="764"/>
      <c r="D229" s="765" t="s">
        <v>30</v>
      </c>
      <c r="E229" s="2264"/>
      <c r="G229" s="474" t="s">
        <v>779</v>
      </c>
    </row>
    <row r="230" spans="1:7">
      <c r="A230" s="783">
        <f t="shared" si="10"/>
        <v>55</v>
      </c>
      <c r="B230" s="763" t="s">
        <v>1374</v>
      </c>
      <c r="C230" s="764"/>
      <c r="D230" s="765" t="s">
        <v>6</v>
      </c>
      <c r="E230" s="2264"/>
      <c r="G230" s="474" t="s">
        <v>778</v>
      </c>
    </row>
    <row r="231" spans="1:7">
      <c r="A231" s="783">
        <f t="shared" si="10"/>
        <v>56</v>
      </c>
      <c r="B231" s="763" t="s">
        <v>1211</v>
      </c>
      <c r="C231" s="764"/>
      <c r="D231" s="765" t="s">
        <v>6</v>
      </c>
      <c r="E231" s="2264"/>
      <c r="G231" s="474" t="s">
        <v>778</v>
      </c>
    </row>
    <row r="232" spans="1:7">
      <c r="A232" s="783">
        <f t="shared" si="10"/>
        <v>57</v>
      </c>
      <c r="B232" s="763" t="s">
        <v>1217</v>
      </c>
      <c r="C232" s="764"/>
      <c r="D232" s="765" t="s">
        <v>3</v>
      </c>
      <c r="E232" s="2264"/>
      <c r="G232" s="474" t="s">
        <v>778</v>
      </c>
    </row>
    <row r="233" spans="1:7">
      <c r="A233" s="783">
        <f t="shared" si="10"/>
        <v>58</v>
      </c>
      <c r="B233" s="763" t="s">
        <v>1281</v>
      </c>
      <c r="C233" s="764"/>
      <c r="D233" s="765" t="s">
        <v>3</v>
      </c>
      <c r="E233" s="2264"/>
      <c r="G233" s="474" t="s">
        <v>778</v>
      </c>
    </row>
    <row r="234" spans="1:7">
      <c r="A234" s="783">
        <f t="shared" si="10"/>
        <v>59</v>
      </c>
      <c r="B234" s="763" t="s">
        <v>1369</v>
      </c>
      <c r="C234" s="764"/>
      <c r="D234" s="765" t="s">
        <v>6</v>
      </c>
      <c r="E234" s="2264"/>
    </row>
    <row r="235" spans="1:7">
      <c r="A235" s="783">
        <f t="shared" si="10"/>
        <v>60</v>
      </c>
      <c r="B235" s="763" t="s">
        <v>1439</v>
      </c>
      <c r="C235" s="764"/>
      <c r="D235" s="765" t="s">
        <v>30</v>
      </c>
      <c r="E235" s="2264"/>
    </row>
    <row r="236" spans="1:7">
      <c r="A236" s="783">
        <f t="shared" si="10"/>
        <v>61</v>
      </c>
      <c r="B236" s="763" t="s">
        <v>1440</v>
      </c>
      <c r="C236" s="764"/>
      <c r="D236" s="765" t="s">
        <v>37</v>
      </c>
      <c r="E236" s="2264"/>
    </row>
    <row r="237" spans="1:7">
      <c r="A237" s="786"/>
      <c r="B237" s="763"/>
      <c r="C237" s="764"/>
      <c r="D237" s="765"/>
      <c r="E237" s="766"/>
    </row>
    <row r="238" spans="1:7">
      <c r="A238" s="786"/>
      <c r="B238" s="763"/>
      <c r="C238" s="764"/>
      <c r="D238" s="765"/>
      <c r="E238" s="766"/>
    </row>
    <row r="239" spans="1:7" ht="15.75" thickBot="1">
      <c r="A239" s="787"/>
      <c r="B239" s="767"/>
      <c r="C239" s="768"/>
      <c r="D239" s="769"/>
      <c r="E239" s="770"/>
    </row>
  </sheetData>
  <mergeCells count="4">
    <mergeCell ref="B5:C5"/>
    <mergeCell ref="A1:E1"/>
    <mergeCell ref="A2:E2"/>
    <mergeCell ref="E4:E6"/>
  </mergeCells>
  <phoneticPr fontId="47" type="noConversion"/>
  <printOptions horizontalCentered="1"/>
  <pageMargins left="0.51181102362204722" right="0.51181102362204722" top="0.74803149606299213" bottom="0.74803149606299213" header="0.31496062992125984" footer="0.31496062992125984"/>
  <pageSetup paperSize="9" scale="99" fitToHeight="0" orientation="portrait" r:id="rId1"/>
  <rowBreaks count="1" manualBreakCount="1">
    <brk id="181" max="4" man="1"/>
  </rowBreaks>
  <colBreaks count="1" manualBreakCount="1">
    <brk id="5" max="3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E116"/>
  <sheetViews>
    <sheetView workbookViewId="0">
      <selection activeCell="D6" sqref="D6:D17"/>
    </sheetView>
  </sheetViews>
  <sheetFormatPr defaultColWidth="9.28515625" defaultRowHeight="15"/>
  <cols>
    <col min="1" max="1" width="9.28515625" style="109"/>
    <col min="2" max="2" width="57.7109375" style="109" bestFit="1" customWidth="1"/>
    <col min="3" max="3" width="9.7109375" style="109" customWidth="1"/>
    <col min="4" max="4" width="19.42578125" style="109" customWidth="1"/>
    <col min="5" max="5" width="10.42578125" style="109" customWidth="1"/>
    <col min="6" max="16384" width="9.28515625" style="109"/>
  </cols>
  <sheetData>
    <row r="1" spans="1:5">
      <c r="A1" s="2454" t="s">
        <v>321</v>
      </c>
      <c r="B1" s="2454"/>
      <c r="C1" s="2454"/>
      <c r="D1" s="2454"/>
    </row>
    <row r="2" spans="1:5" ht="15.75" thickBot="1"/>
    <row r="3" spans="1:5" ht="17.25" customHeight="1">
      <c r="A3" s="2455" t="s">
        <v>1</v>
      </c>
      <c r="B3" s="2457" t="s">
        <v>20</v>
      </c>
      <c r="C3" s="2457" t="s">
        <v>21</v>
      </c>
      <c r="D3" s="123" t="s">
        <v>77</v>
      </c>
    </row>
    <row r="4" spans="1:5" ht="15" customHeight="1">
      <c r="A4" s="2456"/>
      <c r="B4" s="2458"/>
      <c r="C4" s="2458"/>
      <c r="D4" s="124" t="s">
        <v>12</v>
      </c>
    </row>
    <row r="5" spans="1:5" ht="15" customHeight="1" thickBot="1">
      <c r="A5" s="326">
        <v>1</v>
      </c>
      <c r="B5" s="125">
        <v>2</v>
      </c>
      <c r="C5" s="125">
        <v>3</v>
      </c>
      <c r="D5" s="327">
        <v>4</v>
      </c>
    </row>
    <row r="6" spans="1:5" ht="15.75" thickTop="1">
      <c r="A6" s="328">
        <v>1</v>
      </c>
      <c r="B6" s="329" t="s">
        <v>477</v>
      </c>
      <c r="C6" s="330" t="s">
        <v>251</v>
      </c>
      <c r="D6" s="2266"/>
      <c r="E6" s="656"/>
    </row>
    <row r="7" spans="1:5">
      <c r="A7" s="328">
        <f t="shared" ref="A7:A17" si="0">A6+1</f>
        <v>2</v>
      </c>
      <c r="B7" s="329" t="s">
        <v>320</v>
      </c>
      <c r="C7" s="331" t="s">
        <v>251</v>
      </c>
      <c r="D7" s="2266"/>
      <c r="E7" s="656"/>
    </row>
    <row r="8" spans="1:5">
      <c r="A8" s="328">
        <f t="shared" si="0"/>
        <v>3</v>
      </c>
      <c r="B8" s="459" t="s">
        <v>410</v>
      </c>
      <c r="C8" s="460" t="s">
        <v>251</v>
      </c>
      <c r="D8" s="2266"/>
      <c r="E8" s="656"/>
    </row>
    <row r="9" spans="1:5">
      <c r="A9" s="328">
        <f t="shared" si="0"/>
        <v>4</v>
      </c>
      <c r="B9" s="459" t="s">
        <v>411</v>
      </c>
      <c r="C9" s="460" t="s">
        <v>251</v>
      </c>
      <c r="D9" s="2266"/>
      <c r="E9" s="656"/>
    </row>
    <row r="10" spans="1:5">
      <c r="A10" s="328">
        <f t="shared" si="0"/>
        <v>5</v>
      </c>
      <c r="B10" s="366" t="s">
        <v>501</v>
      </c>
      <c r="C10" s="367" t="s">
        <v>251</v>
      </c>
      <c r="D10" s="2267"/>
      <c r="E10" s="656"/>
    </row>
    <row r="11" spans="1:5">
      <c r="A11" s="328">
        <f t="shared" si="0"/>
        <v>6</v>
      </c>
      <c r="B11" s="459" t="s">
        <v>516</v>
      </c>
      <c r="C11" s="460" t="s">
        <v>251</v>
      </c>
      <c r="D11" s="2267"/>
    </row>
    <row r="12" spans="1:5">
      <c r="A12" s="328">
        <f t="shared" si="0"/>
        <v>7</v>
      </c>
      <c r="B12" s="459" t="s">
        <v>517</v>
      </c>
      <c r="C12" s="460" t="s">
        <v>251</v>
      </c>
      <c r="D12" s="2267"/>
    </row>
    <row r="13" spans="1:5">
      <c r="A13" s="328">
        <f t="shared" si="0"/>
        <v>8</v>
      </c>
      <c r="B13" s="459" t="s">
        <v>888</v>
      </c>
      <c r="C13" s="460" t="s">
        <v>251</v>
      </c>
      <c r="D13" s="2267"/>
    </row>
    <row r="14" spans="1:5">
      <c r="A14" s="328">
        <f t="shared" si="0"/>
        <v>9</v>
      </c>
      <c r="B14" s="1411" t="s">
        <v>1206</v>
      </c>
      <c r="C14" s="1410" t="s">
        <v>1207</v>
      </c>
      <c r="D14" s="2267"/>
    </row>
    <row r="15" spans="1:5">
      <c r="A15" s="328">
        <f t="shared" si="0"/>
        <v>10</v>
      </c>
      <c r="B15" s="1411" t="s">
        <v>1208</v>
      </c>
      <c r="C15" s="1410" t="s">
        <v>1207</v>
      </c>
      <c r="D15" s="2267"/>
    </row>
    <row r="16" spans="1:5">
      <c r="A16" s="328">
        <f t="shared" si="0"/>
        <v>11</v>
      </c>
      <c r="B16" s="1411" t="s">
        <v>1384</v>
      </c>
      <c r="C16" s="1410" t="s">
        <v>1207</v>
      </c>
      <c r="D16" s="2267"/>
    </row>
    <row r="17" spans="1:4">
      <c r="A17" s="328">
        <f t="shared" si="0"/>
        <v>12</v>
      </c>
      <c r="B17" s="1411" t="s">
        <v>1386</v>
      </c>
      <c r="C17" s="1410" t="s">
        <v>1207</v>
      </c>
      <c r="D17" s="2267"/>
    </row>
    <row r="18" spans="1:4">
      <c r="A18" s="1412"/>
      <c r="B18" s="1411"/>
      <c r="C18" s="1410"/>
      <c r="D18" s="1408"/>
    </row>
    <row r="19" spans="1:4">
      <c r="A19" s="1412"/>
      <c r="B19" s="1411"/>
      <c r="C19" s="1410"/>
      <c r="D19" s="1408"/>
    </row>
    <row r="20" spans="1:4">
      <c r="A20" s="1412"/>
      <c r="B20" s="1411"/>
      <c r="C20" s="1410"/>
      <c r="D20" s="1409"/>
    </row>
    <row r="21" spans="1:4" ht="15.75" thickBot="1">
      <c r="A21" s="332"/>
      <c r="B21" s="333"/>
      <c r="C21" s="334"/>
      <c r="D21" s="335"/>
    </row>
    <row r="112" spans="3:3">
      <c r="C112" s="122"/>
    </row>
    <row r="113" spans="3:3">
      <c r="C113" s="122"/>
    </row>
    <row r="114" spans="3:3">
      <c r="C114" s="122"/>
    </row>
    <row r="115" spans="3:3">
      <c r="C115" s="122"/>
    </row>
    <row r="116" spans="3:3">
      <c r="C116" s="122"/>
    </row>
  </sheetData>
  <mergeCells count="4">
    <mergeCell ref="A1:D1"/>
    <mergeCell ref="A3:A4"/>
    <mergeCell ref="B3:B4"/>
    <mergeCell ref="C3:C4"/>
  </mergeCells>
  <phoneticPr fontId="60" type="noConversion"/>
  <pageMargins left="0.70866141732283472" right="0.70866141732283472" top="0.74803149606299213" bottom="0.74803149606299213" header="0.31496062992125984" footer="0.31496062992125984"/>
  <pageSetup paperSize="9" scale="91" fitToHeight="10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K25"/>
  <sheetViews>
    <sheetView workbookViewId="0">
      <selection activeCell="I15" sqref="I15"/>
    </sheetView>
  </sheetViews>
  <sheetFormatPr defaultColWidth="13.42578125" defaultRowHeight="15"/>
  <cols>
    <col min="1" max="1" width="3.7109375" style="97" customWidth="1"/>
    <col min="2" max="2" width="9.5703125" style="97" customWidth="1"/>
    <col min="3" max="3" width="44" style="97" customWidth="1"/>
    <col min="4" max="4" width="3.28515625" style="97" hidden="1" customWidth="1"/>
    <col min="5" max="5" width="11.5703125" style="102" customWidth="1"/>
    <col min="6" max="6" width="17.28515625" style="97" hidden="1" customWidth="1"/>
    <col min="7" max="7" width="20.5703125" style="98" customWidth="1"/>
    <col min="8" max="8" width="19.28515625" style="97" customWidth="1"/>
    <col min="9" max="9" width="11.7109375" style="97" bestFit="1" customWidth="1"/>
    <col min="10" max="10" width="8.7109375" style="97" customWidth="1"/>
    <col min="11" max="11" width="21.85546875" style="97" customWidth="1"/>
    <col min="12" max="240" width="8.7109375" style="97" customWidth="1"/>
    <col min="241" max="241" width="3.7109375" style="97" customWidth="1"/>
    <col min="242" max="242" width="23.42578125" style="97" customWidth="1"/>
    <col min="243" max="243" width="25.7109375" style="97" customWidth="1"/>
    <col min="244" max="244" width="14.42578125" style="97" customWidth="1"/>
    <col min="245" max="245" width="11.5703125" style="97" customWidth="1"/>
    <col min="246" max="249" width="14.42578125" style="97" customWidth="1"/>
    <col min="250" max="16384" width="13.42578125" style="97"/>
  </cols>
  <sheetData>
    <row r="1" spans="1:8">
      <c r="A1" s="29"/>
      <c r="B1" s="2459" t="s">
        <v>256</v>
      </c>
      <c r="C1" s="2459"/>
      <c r="D1" s="2459"/>
      <c r="E1" s="2459"/>
      <c r="F1" s="2459"/>
      <c r="G1" s="2459"/>
    </row>
    <row r="2" spans="1:8">
      <c r="A2" s="29"/>
      <c r="B2" s="99"/>
      <c r="C2" s="99"/>
      <c r="D2" s="99"/>
      <c r="E2" s="100"/>
      <c r="F2" s="99"/>
    </row>
    <row r="3" spans="1:8" ht="15.75" thickBot="1">
      <c r="A3" s="29"/>
      <c r="B3" s="2460"/>
      <c r="C3" s="2460"/>
      <c r="D3" s="2460"/>
      <c r="E3" s="2460"/>
      <c r="F3" s="2460"/>
    </row>
    <row r="4" spans="1:8" s="101" customFormat="1" ht="14.25">
      <c r="A4" s="70"/>
      <c r="B4" s="2455" t="s">
        <v>1</v>
      </c>
      <c r="C4" s="2457" t="s">
        <v>20</v>
      </c>
      <c r="D4" s="119" t="s">
        <v>65</v>
      </c>
      <c r="E4" s="2457" t="s">
        <v>21</v>
      </c>
      <c r="F4" s="119" t="s">
        <v>77</v>
      </c>
      <c r="G4" s="123" t="s">
        <v>77</v>
      </c>
    </row>
    <row r="5" spans="1:8">
      <c r="A5" s="29"/>
      <c r="B5" s="2456"/>
      <c r="C5" s="2458"/>
      <c r="D5" s="319"/>
      <c r="E5" s="2458"/>
      <c r="F5" s="318" t="s">
        <v>12</v>
      </c>
      <c r="G5" s="124" t="s">
        <v>12</v>
      </c>
    </row>
    <row r="6" spans="1:8">
      <c r="A6" s="29"/>
      <c r="B6" s="120">
        <v>1</v>
      </c>
      <c r="C6" s="317">
        <v>2</v>
      </c>
      <c r="D6" s="317">
        <v>3</v>
      </c>
      <c r="E6" s="317">
        <v>3</v>
      </c>
      <c r="F6" s="317">
        <v>4</v>
      </c>
      <c r="G6" s="121">
        <v>4</v>
      </c>
      <c r="H6" s="102"/>
    </row>
    <row r="7" spans="1:8">
      <c r="A7" s="29"/>
      <c r="B7" s="120">
        <v>1</v>
      </c>
      <c r="C7" s="320" t="s">
        <v>50</v>
      </c>
      <c r="D7" s="320"/>
      <c r="E7" s="317" t="s">
        <v>48</v>
      </c>
      <c r="F7" s="321"/>
      <c r="G7" s="2268"/>
      <c r="H7" s="425"/>
    </row>
    <row r="8" spans="1:8">
      <c r="A8" s="29"/>
      <c r="B8" s="120">
        <f t="shared" ref="B8:B22" si="0">B7+1</f>
        <v>2</v>
      </c>
      <c r="C8" s="320" t="s">
        <v>257</v>
      </c>
      <c r="D8" s="320"/>
      <c r="E8" s="317" t="s">
        <v>48</v>
      </c>
      <c r="F8" s="321"/>
      <c r="G8" s="2268"/>
      <c r="H8" s="425"/>
    </row>
    <row r="9" spans="1:8">
      <c r="A9" s="29"/>
      <c r="B9" s="120">
        <f t="shared" si="0"/>
        <v>3</v>
      </c>
      <c r="C9" s="320" t="s">
        <v>192</v>
      </c>
      <c r="D9" s="320"/>
      <c r="E9" s="317" t="s">
        <v>48</v>
      </c>
      <c r="F9" s="321"/>
      <c r="G9" s="2268"/>
      <c r="H9" s="425"/>
    </row>
    <row r="10" spans="1:8">
      <c r="A10" s="29"/>
      <c r="B10" s="120">
        <f t="shared" si="0"/>
        <v>4</v>
      </c>
      <c r="C10" s="320" t="s">
        <v>258</v>
      </c>
      <c r="D10" s="320"/>
      <c r="E10" s="317" t="s">
        <v>48</v>
      </c>
      <c r="F10" s="321"/>
      <c r="G10" s="2268"/>
      <c r="H10" s="425"/>
    </row>
    <row r="11" spans="1:8">
      <c r="A11" s="29"/>
      <c r="B11" s="120">
        <f t="shared" si="0"/>
        <v>5</v>
      </c>
      <c r="C11" s="320" t="s">
        <v>259</v>
      </c>
      <c r="D11" s="320"/>
      <c r="E11" s="317" t="s">
        <v>48</v>
      </c>
      <c r="F11" s="321"/>
      <c r="G11" s="2268"/>
      <c r="H11" s="425"/>
    </row>
    <row r="12" spans="1:8">
      <c r="A12" s="29"/>
      <c r="B12" s="120">
        <f t="shared" si="0"/>
        <v>6</v>
      </c>
      <c r="C12" s="320" t="s">
        <v>260</v>
      </c>
      <c r="D12" s="320"/>
      <c r="E12" s="317" t="s">
        <v>48</v>
      </c>
      <c r="F12" s="321"/>
      <c r="G12" s="2268"/>
      <c r="H12" s="425"/>
    </row>
    <row r="13" spans="1:8">
      <c r="A13" s="29"/>
      <c r="B13" s="120">
        <f t="shared" si="0"/>
        <v>7</v>
      </c>
      <c r="C13" s="543" t="s">
        <v>465</v>
      </c>
      <c r="D13" s="543"/>
      <c r="E13" s="317" t="s">
        <v>48</v>
      </c>
      <c r="F13" s="544"/>
      <c r="G13" s="2269"/>
      <c r="H13" s="425"/>
    </row>
    <row r="14" spans="1:8">
      <c r="A14" s="29"/>
      <c r="B14" s="120">
        <f t="shared" si="0"/>
        <v>8</v>
      </c>
      <c r="C14" s="320" t="s">
        <v>261</v>
      </c>
      <c r="D14" s="320"/>
      <c r="E14" s="317" t="s">
        <v>48</v>
      </c>
      <c r="F14" s="321"/>
      <c r="G14" s="2268"/>
      <c r="H14" s="425"/>
    </row>
    <row r="15" spans="1:8">
      <c r="A15" s="29"/>
      <c r="B15" s="120">
        <f t="shared" si="0"/>
        <v>9</v>
      </c>
      <c r="C15" s="320" t="s">
        <v>262</v>
      </c>
      <c r="D15" s="320"/>
      <c r="E15" s="317" t="s">
        <v>48</v>
      </c>
      <c r="F15" s="321"/>
      <c r="G15" s="2268"/>
      <c r="H15" s="425"/>
    </row>
    <row r="16" spans="1:8">
      <c r="A16" s="29"/>
      <c r="B16" s="120">
        <f t="shared" si="0"/>
        <v>10</v>
      </c>
      <c r="C16" s="320" t="s">
        <v>263</v>
      </c>
      <c r="D16" s="320"/>
      <c r="E16" s="317" t="s">
        <v>48</v>
      </c>
      <c r="F16" s="321"/>
      <c r="G16" s="2268"/>
      <c r="H16" s="425"/>
    </row>
    <row r="17" spans="1:11">
      <c r="A17" s="29"/>
      <c r="B17" s="120">
        <f t="shared" si="0"/>
        <v>11</v>
      </c>
      <c r="C17" s="320" t="s">
        <v>523</v>
      </c>
      <c r="D17" s="543"/>
      <c r="E17" s="317" t="s">
        <v>48</v>
      </c>
      <c r="F17" s="544"/>
      <c r="G17" s="2269"/>
      <c r="H17" s="425"/>
    </row>
    <row r="18" spans="1:11">
      <c r="A18" s="29"/>
      <c r="B18" s="120">
        <f t="shared" si="0"/>
        <v>12</v>
      </c>
      <c r="C18" s="320" t="s">
        <v>264</v>
      </c>
      <c r="D18" s="320"/>
      <c r="E18" s="317" t="s">
        <v>48</v>
      </c>
      <c r="F18" s="321"/>
      <c r="G18" s="2268"/>
      <c r="H18" s="425"/>
    </row>
    <row r="19" spans="1:11">
      <c r="A19" s="29"/>
      <c r="B19" s="120">
        <f t="shared" si="0"/>
        <v>13</v>
      </c>
      <c r="C19" s="320" t="s">
        <v>466</v>
      </c>
      <c r="D19" s="543"/>
      <c r="E19" s="317" t="s">
        <v>48</v>
      </c>
      <c r="F19" s="544"/>
      <c r="G19" s="2269"/>
      <c r="H19" s="425"/>
    </row>
    <row r="20" spans="1:11">
      <c r="A20" s="29"/>
      <c r="B20" s="120">
        <f t="shared" si="0"/>
        <v>14</v>
      </c>
      <c r="C20" s="320" t="s">
        <v>265</v>
      </c>
      <c r="D20" s="320"/>
      <c r="E20" s="317" t="s">
        <v>48</v>
      </c>
      <c r="F20" s="321"/>
      <c r="G20" s="2268"/>
      <c r="H20" s="425"/>
      <c r="K20" s="457"/>
    </row>
    <row r="21" spans="1:11" ht="16.5" customHeight="1">
      <c r="A21" s="29"/>
      <c r="B21" s="120">
        <f t="shared" si="0"/>
        <v>15</v>
      </c>
      <c r="C21" s="205" t="s">
        <v>500</v>
      </c>
      <c r="D21" s="205"/>
      <c r="E21" s="206" t="s">
        <v>367</v>
      </c>
      <c r="F21" s="205"/>
      <c r="G21" s="2268"/>
      <c r="K21" s="458"/>
    </row>
    <row r="22" spans="1:11">
      <c r="B22" s="120">
        <f t="shared" si="0"/>
        <v>16</v>
      </c>
      <c r="C22" s="205" t="s">
        <v>876</v>
      </c>
      <c r="D22" s="205"/>
      <c r="E22" s="206" t="s">
        <v>7</v>
      </c>
      <c r="F22" s="205"/>
      <c r="G22" s="2268"/>
    </row>
    <row r="23" spans="1:11">
      <c r="B23" s="120">
        <f>B22+1</f>
        <v>17</v>
      </c>
      <c r="C23" s="205" t="s">
        <v>533</v>
      </c>
      <c r="D23" s="205"/>
      <c r="E23" s="206" t="s">
        <v>3</v>
      </c>
      <c r="F23" s="205"/>
      <c r="G23" s="2268"/>
    </row>
    <row r="24" spans="1:11" ht="15.75" thickBot="1">
      <c r="B24" s="322"/>
      <c r="C24" s="323"/>
      <c r="D24" s="323"/>
      <c r="E24" s="324"/>
      <c r="F24" s="323"/>
      <c r="G24" s="325"/>
    </row>
    <row r="25" spans="1:11">
      <c r="E25" s="97"/>
      <c r="G25" s="97"/>
    </row>
  </sheetData>
  <mergeCells count="5">
    <mergeCell ref="B1:G1"/>
    <mergeCell ref="B3:F3"/>
    <mergeCell ref="B4:B5"/>
    <mergeCell ref="C4:C5"/>
    <mergeCell ref="E4:E5"/>
  </mergeCells>
  <phoneticPr fontId="60" type="noConversion"/>
  <printOptions horizontalCentered="1"/>
  <pageMargins left="0.70866141732283472" right="0.70866141732283472" top="0.74803149606299213" bottom="0.74803149606299213" header="0.31496062992125984" footer="0.31496062992125984"/>
  <pageSetup paperSize="9" fitToHeight="100" orientation="portrait" horizontalDpi="429496729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E22"/>
  <sheetViews>
    <sheetView topLeftCell="B1" workbookViewId="0">
      <selection activeCell="D5" sqref="D5:D19"/>
    </sheetView>
  </sheetViews>
  <sheetFormatPr defaultRowHeight="15"/>
  <cols>
    <col min="2" max="2" width="64" customWidth="1"/>
    <col min="3" max="3" width="18.85546875" customWidth="1"/>
    <col min="4" max="4" width="23" customWidth="1"/>
    <col min="5" max="5" width="15.28515625" customWidth="1"/>
    <col min="6" max="6" width="20.42578125" customWidth="1"/>
  </cols>
  <sheetData>
    <row r="1" spans="1:5" ht="15.75">
      <c r="A1" s="2461" t="s">
        <v>643</v>
      </c>
      <c r="B1" s="2461"/>
      <c r="C1" s="2461"/>
      <c r="D1" s="2461"/>
      <c r="E1" s="1546"/>
    </row>
    <row r="2" spans="1:5" ht="15.75">
      <c r="A2" s="1521"/>
      <c r="B2" s="1521"/>
      <c r="C2" s="1523"/>
      <c r="D2" s="1522"/>
      <c r="E2" s="1521"/>
    </row>
    <row r="3" spans="1:5" ht="15.75">
      <c r="A3" s="1545" t="s">
        <v>1</v>
      </c>
      <c r="B3" s="1545" t="s">
        <v>644</v>
      </c>
      <c r="C3" s="1545" t="s">
        <v>645</v>
      </c>
      <c r="D3" s="1544" t="s">
        <v>646</v>
      </c>
      <c r="E3" s="1543" t="s">
        <v>366</v>
      </c>
    </row>
    <row r="4" spans="1:5">
      <c r="A4" s="1542">
        <v>1</v>
      </c>
      <c r="B4" s="1542">
        <v>2</v>
      </c>
      <c r="C4" s="1542">
        <v>3</v>
      </c>
      <c r="D4" s="1542">
        <v>4</v>
      </c>
      <c r="E4" s="1541">
        <v>5</v>
      </c>
    </row>
    <row r="5" spans="1:5">
      <c r="A5" s="1531">
        <v>1</v>
      </c>
      <c r="B5" s="1540" t="s">
        <v>177</v>
      </c>
      <c r="C5" s="1531" t="s">
        <v>443</v>
      </c>
      <c r="D5" s="2228"/>
      <c r="E5" s="1536">
        <v>1</v>
      </c>
    </row>
    <row r="6" spans="1:5">
      <c r="A6" s="1531">
        <f t="shared" ref="A6:A18" si="0">A5+1</f>
        <v>2</v>
      </c>
      <c r="B6" s="1540" t="s">
        <v>41</v>
      </c>
      <c r="C6" s="1531" t="s">
        <v>443</v>
      </c>
      <c r="D6" s="2228"/>
      <c r="E6" s="1536">
        <v>1</v>
      </c>
    </row>
    <row r="7" spans="1:5">
      <c r="A7" s="1531">
        <f t="shared" si="0"/>
        <v>3</v>
      </c>
      <c r="B7" s="1540" t="s">
        <v>543</v>
      </c>
      <c r="C7" s="1531" t="s">
        <v>443</v>
      </c>
      <c r="D7" s="2228"/>
      <c r="E7" s="1536">
        <v>1</v>
      </c>
    </row>
    <row r="8" spans="1:5">
      <c r="A8" s="1531">
        <f t="shared" si="0"/>
        <v>4</v>
      </c>
      <c r="B8" s="1540" t="s">
        <v>42</v>
      </c>
      <c r="C8" s="1531" t="s">
        <v>443</v>
      </c>
      <c r="D8" s="2228"/>
      <c r="E8" s="1535">
        <v>1</v>
      </c>
    </row>
    <row r="9" spans="1:5">
      <c r="A9" s="1531">
        <f t="shared" si="0"/>
        <v>5</v>
      </c>
      <c r="B9" s="1540" t="s">
        <v>541</v>
      </c>
      <c r="C9" s="1531" t="s">
        <v>443</v>
      </c>
      <c r="D9" s="2228"/>
      <c r="E9" s="1536">
        <v>1</v>
      </c>
    </row>
    <row r="10" spans="1:5">
      <c r="A10" s="1531">
        <f t="shared" si="0"/>
        <v>6</v>
      </c>
      <c r="B10" s="1540" t="s">
        <v>545</v>
      </c>
      <c r="C10" s="1531" t="s">
        <v>443</v>
      </c>
      <c r="D10" s="2228"/>
      <c r="E10" s="1536">
        <v>1</v>
      </c>
    </row>
    <row r="11" spans="1:5">
      <c r="A11" s="1531">
        <f t="shared" si="0"/>
        <v>7</v>
      </c>
      <c r="B11" s="1540" t="s">
        <v>647</v>
      </c>
      <c r="C11" s="1531" t="s">
        <v>32</v>
      </c>
      <c r="D11" s="2228"/>
      <c r="E11" s="1536">
        <v>1</v>
      </c>
    </row>
    <row r="12" spans="1:5">
      <c r="A12" s="1531">
        <f t="shared" si="0"/>
        <v>8</v>
      </c>
      <c r="B12" s="1540" t="s">
        <v>535</v>
      </c>
      <c r="C12" s="1531" t="s">
        <v>32</v>
      </c>
      <c r="D12" s="2228"/>
      <c r="E12" s="1536">
        <v>1</v>
      </c>
    </row>
    <row r="13" spans="1:5">
      <c r="A13" s="1531">
        <f t="shared" si="0"/>
        <v>9</v>
      </c>
      <c r="B13" s="1538" t="s">
        <v>1453</v>
      </c>
      <c r="C13" s="1537" t="s">
        <v>32</v>
      </c>
      <c r="D13" s="2229"/>
      <c r="E13" s="1536">
        <v>1</v>
      </c>
    </row>
    <row r="14" spans="1:5" ht="45" customHeight="1">
      <c r="A14" s="1531">
        <f t="shared" si="0"/>
        <v>10</v>
      </c>
      <c r="B14" s="1534" t="s">
        <v>1452</v>
      </c>
      <c r="C14" s="1531" t="s">
        <v>32</v>
      </c>
      <c r="D14" s="2230"/>
      <c r="E14" s="1535">
        <v>1</v>
      </c>
    </row>
    <row r="15" spans="1:5" ht="18.75" customHeight="1">
      <c r="A15" s="1531">
        <f t="shared" si="0"/>
        <v>11</v>
      </c>
      <c r="B15" s="1534" t="s">
        <v>648</v>
      </c>
      <c r="C15" s="1533" t="s">
        <v>550</v>
      </c>
      <c r="D15" s="2231"/>
      <c r="E15" s="1528">
        <v>1</v>
      </c>
    </row>
    <row r="16" spans="1:5" ht="15.75">
      <c r="A16" s="1531">
        <f t="shared" si="0"/>
        <v>12</v>
      </c>
      <c r="B16" s="1532" t="s">
        <v>1451</v>
      </c>
      <c r="C16" s="1529" t="s">
        <v>6</v>
      </c>
      <c r="D16" s="2232"/>
      <c r="E16" s="1528">
        <v>1</v>
      </c>
    </row>
    <row r="17" spans="1:5" ht="15.75">
      <c r="A17" s="1531">
        <f t="shared" si="0"/>
        <v>13</v>
      </c>
      <c r="B17" s="1530" t="s">
        <v>1450</v>
      </c>
      <c r="C17" s="1529" t="s">
        <v>625</v>
      </c>
      <c r="D17" s="2232"/>
      <c r="E17" s="1528">
        <v>1</v>
      </c>
    </row>
    <row r="18" spans="1:5" ht="15.75">
      <c r="A18" s="1531">
        <f t="shared" si="0"/>
        <v>14</v>
      </c>
      <c r="B18" s="1530" t="s">
        <v>1449</v>
      </c>
      <c r="C18" s="1529" t="s">
        <v>32</v>
      </c>
      <c r="D18" s="2232"/>
      <c r="E18" s="1528">
        <v>1</v>
      </c>
    </row>
    <row r="19" spans="1:5" ht="15.75">
      <c r="A19" s="1527"/>
      <c r="B19" s="1526"/>
      <c r="C19" s="1525"/>
      <c r="D19" s="2233"/>
      <c r="E19" s="1524"/>
    </row>
    <row r="20" spans="1:5" ht="15.75">
      <c r="A20" s="1523"/>
      <c r="B20" s="1521"/>
      <c r="C20" s="1523"/>
      <c r="D20" s="1522"/>
      <c r="E20" s="1521"/>
    </row>
    <row r="21" spans="1:5" ht="15.75">
      <c r="A21" s="1523"/>
      <c r="B21" s="1521"/>
      <c r="C21" s="1523"/>
      <c r="D21" s="1522"/>
      <c r="E21" s="1521"/>
    </row>
    <row r="22" spans="1:5" ht="15.75">
      <c r="A22" s="1523"/>
      <c r="B22" s="1521"/>
      <c r="C22" s="1523"/>
      <c r="D22" s="1522"/>
      <c r="E22" s="1521"/>
    </row>
  </sheetData>
  <mergeCells count="1">
    <mergeCell ref="A1:D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F209"/>
  <sheetViews>
    <sheetView topLeftCell="A52" workbookViewId="0">
      <selection activeCell="D6" sqref="D6:D204"/>
    </sheetView>
  </sheetViews>
  <sheetFormatPr defaultRowHeight="15"/>
  <cols>
    <col min="1" max="1" width="9.140625" style="2158"/>
    <col min="2" max="2" width="57.140625" style="2158" customWidth="1"/>
    <col min="3" max="3" width="10.85546875" style="2158" bestFit="1" customWidth="1"/>
    <col min="4" max="4" width="17.42578125" style="2158" customWidth="1"/>
    <col min="5" max="5" width="9" style="2158" bestFit="1" customWidth="1"/>
    <col min="6" max="6" width="31.5703125" style="2158" customWidth="1"/>
    <col min="7" max="16384" width="9.140625" style="2158"/>
  </cols>
  <sheetData>
    <row r="1" spans="1:6">
      <c r="A1" s="2462" t="s">
        <v>555</v>
      </c>
      <c r="B1" s="2462"/>
      <c r="C1" s="2462"/>
      <c r="D1" s="2462"/>
      <c r="E1" s="2157"/>
      <c r="F1" s="2157"/>
    </row>
    <row r="2" spans="1:6">
      <c r="A2" s="2159"/>
      <c r="B2" s="2160"/>
      <c r="C2" s="2161"/>
      <c r="D2" s="2162"/>
      <c r="E2" s="2162"/>
      <c r="F2" s="2162"/>
    </row>
    <row r="3" spans="1:6" ht="30">
      <c r="A3" s="2163" t="s">
        <v>1</v>
      </c>
      <c r="B3" s="2164" t="s">
        <v>20</v>
      </c>
      <c r="C3" s="2163" t="s">
        <v>21</v>
      </c>
      <c r="D3" s="2165" t="s">
        <v>556</v>
      </c>
      <c r="E3" s="2165" t="s">
        <v>366</v>
      </c>
      <c r="F3" s="2165" t="s">
        <v>557</v>
      </c>
    </row>
    <row r="4" spans="1:6">
      <c r="A4" s="2166">
        <v>1</v>
      </c>
      <c r="B4" s="2166">
        <v>2</v>
      </c>
      <c r="C4" s="2166">
        <v>3</v>
      </c>
      <c r="D4" s="2166">
        <v>4</v>
      </c>
      <c r="E4" s="2166">
        <v>5</v>
      </c>
      <c r="F4" s="2166">
        <v>6</v>
      </c>
    </row>
    <row r="5" spans="1:6">
      <c r="A5" s="2167"/>
      <c r="B5" s="2168" t="s">
        <v>558</v>
      </c>
      <c r="C5" s="2169"/>
      <c r="D5" s="2169"/>
      <c r="E5" s="2169"/>
      <c r="F5" s="2169"/>
    </row>
    <row r="6" spans="1:6" ht="24.95" customHeight="1">
      <c r="A6" s="2170">
        <v>1</v>
      </c>
      <c r="B6" s="2171" t="s">
        <v>1538</v>
      </c>
      <c r="C6" s="2170" t="s">
        <v>7</v>
      </c>
      <c r="D6" s="2234"/>
      <c r="E6" s="2173">
        <v>0.35049999999999998</v>
      </c>
      <c r="F6" s="2172"/>
    </row>
    <row r="7" spans="1:6" ht="24.95" customHeight="1">
      <c r="A7" s="2170">
        <f t="shared" ref="A7:A24" si="0">A6+1</f>
        <v>2</v>
      </c>
      <c r="B7" s="2171" t="s">
        <v>1537</v>
      </c>
      <c r="C7" s="2170" t="s">
        <v>7</v>
      </c>
      <c r="D7" s="2234"/>
      <c r="E7" s="2173">
        <v>0.36709999999999998</v>
      </c>
      <c r="F7" s="2172"/>
    </row>
    <row r="8" spans="1:6" ht="24.95" customHeight="1">
      <c r="A8" s="2170">
        <f t="shared" si="0"/>
        <v>3</v>
      </c>
      <c r="B8" s="2171" t="s">
        <v>1536</v>
      </c>
      <c r="C8" s="2170" t="s">
        <v>7</v>
      </c>
      <c r="D8" s="2234"/>
      <c r="E8" s="2173">
        <v>0.3765</v>
      </c>
      <c r="F8" s="2172"/>
    </row>
    <row r="9" spans="1:6" ht="24.95" customHeight="1">
      <c r="A9" s="2170">
        <f t="shared" si="0"/>
        <v>4</v>
      </c>
      <c r="B9" s="2171" t="s">
        <v>1535</v>
      </c>
      <c r="C9" s="2170" t="s">
        <v>7</v>
      </c>
      <c r="D9" s="2234"/>
      <c r="E9" s="2173">
        <v>0.37309999999999999</v>
      </c>
      <c r="F9" s="2172"/>
    </row>
    <row r="10" spans="1:6" ht="24.95" customHeight="1">
      <c r="A10" s="2170">
        <f t="shared" si="0"/>
        <v>5</v>
      </c>
      <c r="B10" s="2171" t="s">
        <v>1534</v>
      </c>
      <c r="C10" s="2170" t="s">
        <v>7</v>
      </c>
      <c r="D10" s="2234"/>
      <c r="E10" s="2173">
        <v>0.37059999999999998</v>
      </c>
      <c r="F10" s="2172"/>
    </row>
    <row r="11" spans="1:6" ht="24.95" customHeight="1">
      <c r="A11" s="2170">
        <f t="shared" si="0"/>
        <v>6</v>
      </c>
      <c r="B11" s="2171" t="s">
        <v>1533</v>
      </c>
      <c r="C11" s="2170" t="s">
        <v>7</v>
      </c>
      <c r="D11" s="2234"/>
      <c r="E11" s="2173">
        <v>0</v>
      </c>
      <c r="F11" s="2172"/>
    </row>
    <row r="12" spans="1:6" ht="24.95" customHeight="1">
      <c r="A12" s="2170">
        <f t="shared" si="0"/>
        <v>7</v>
      </c>
      <c r="B12" s="2174" t="s">
        <v>559</v>
      </c>
      <c r="C12" s="2175" t="s">
        <v>534</v>
      </c>
      <c r="D12" s="2234"/>
      <c r="E12" s="2173">
        <v>0</v>
      </c>
      <c r="F12" s="2176"/>
    </row>
    <row r="13" spans="1:6" ht="24.95" customHeight="1">
      <c r="A13" s="2170">
        <f t="shared" si="0"/>
        <v>8</v>
      </c>
      <c r="B13" s="2174" t="s">
        <v>560</v>
      </c>
      <c r="C13" s="2175" t="s">
        <v>534</v>
      </c>
      <c r="D13" s="2234"/>
      <c r="E13" s="2173">
        <v>0</v>
      </c>
      <c r="F13" s="2176"/>
    </row>
    <row r="14" spans="1:6" ht="24.95" customHeight="1">
      <c r="A14" s="2170">
        <f t="shared" si="0"/>
        <v>9</v>
      </c>
      <c r="B14" s="2174" t="s">
        <v>561</v>
      </c>
      <c r="C14" s="2175" t="s">
        <v>534</v>
      </c>
      <c r="D14" s="2234"/>
      <c r="E14" s="2173">
        <v>0</v>
      </c>
      <c r="F14" s="2176"/>
    </row>
    <row r="15" spans="1:6" ht="24.95" customHeight="1">
      <c r="A15" s="2170">
        <f t="shared" si="0"/>
        <v>10</v>
      </c>
      <c r="B15" s="2174" t="s">
        <v>562</v>
      </c>
      <c r="C15" s="2175" t="s">
        <v>534</v>
      </c>
      <c r="D15" s="2234"/>
      <c r="E15" s="2173">
        <v>0</v>
      </c>
      <c r="F15" s="2172"/>
    </row>
    <row r="16" spans="1:6" ht="24.95" customHeight="1">
      <c r="A16" s="2170">
        <f t="shared" si="0"/>
        <v>11</v>
      </c>
      <c r="B16" s="2171" t="s">
        <v>552</v>
      </c>
      <c r="C16" s="2175" t="s">
        <v>534</v>
      </c>
      <c r="D16" s="2234"/>
      <c r="E16" s="2173">
        <v>0</v>
      </c>
      <c r="F16" s="2172"/>
    </row>
    <row r="17" spans="1:6" ht="24.95" customHeight="1">
      <c r="A17" s="2170">
        <f t="shared" si="0"/>
        <v>12</v>
      </c>
      <c r="B17" s="2171" t="s">
        <v>563</v>
      </c>
      <c r="C17" s="2175" t="s">
        <v>534</v>
      </c>
      <c r="D17" s="2234"/>
      <c r="E17" s="2173">
        <v>0</v>
      </c>
      <c r="F17" s="2172"/>
    </row>
    <row r="18" spans="1:6" ht="24.95" customHeight="1">
      <c r="A18" s="2170">
        <f t="shared" si="0"/>
        <v>13</v>
      </c>
      <c r="B18" s="2171" t="s">
        <v>553</v>
      </c>
      <c r="C18" s="2175" t="s">
        <v>534</v>
      </c>
      <c r="D18" s="2234"/>
      <c r="E18" s="2173">
        <v>0</v>
      </c>
      <c r="F18" s="2172"/>
    </row>
    <row r="19" spans="1:6" ht="24.95" customHeight="1">
      <c r="A19" s="2170">
        <f t="shared" si="0"/>
        <v>14</v>
      </c>
      <c r="B19" s="2171" t="s">
        <v>554</v>
      </c>
      <c r="C19" s="2175" t="s">
        <v>534</v>
      </c>
      <c r="D19" s="2234"/>
      <c r="E19" s="2173">
        <v>0</v>
      </c>
      <c r="F19" s="2172"/>
    </row>
    <row r="20" spans="1:6" ht="24.95" customHeight="1">
      <c r="A20" s="2170">
        <f t="shared" si="0"/>
        <v>15</v>
      </c>
      <c r="B20" s="2177" t="s">
        <v>564</v>
      </c>
      <c r="C20" s="2170" t="s">
        <v>565</v>
      </c>
      <c r="D20" s="2234"/>
      <c r="E20" s="2173">
        <v>0</v>
      </c>
      <c r="F20" s="2172"/>
    </row>
    <row r="21" spans="1:6" ht="24.95" customHeight="1">
      <c r="A21" s="2170">
        <f t="shared" si="0"/>
        <v>16</v>
      </c>
      <c r="B21" s="2171" t="s">
        <v>566</v>
      </c>
      <c r="C21" s="2175" t="s">
        <v>534</v>
      </c>
      <c r="D21" s="2234"/>
      <c r="E21" s="2173">
        <v>0</v>
      </c>
      <c r="F21" s="2172"/>
    </row>
    <row r="22" spans="1:6" ht="24.95" customHeight="1">
      <c r="A22" s="2170">
        <f t="shared" si="0"/>
        <v>17</v>
      </c>
      <c r="B22" s="2171" t="s">
        <v>567</v>
      </c>
      <c r="C22" s="2175" t="s">
        <v>534</v>
      </c>
      <c r="D22" s="2234"/>
      <c r="E22" s="2173">
        <v>0</v>
      </c>
      <c r="F22" s="2170"/>
    </row>
    <row r="23" spans="1:6" ht="24.95" customHeight="1">
      <c r="A23" s="2170">
        <f t="shared" si="0"/>
        <v>18</v>
      </c>
      <c r="B23" s="2178" t="s">
        <v>589</v>
      </c>
      <c r="C23" s="2179" t="s">
        <v>534</v>
      </c>
      <c r="D23" s="2235"/>
      <c r="E23" s="2173">
        <v>0</v>
      </c>
      <c r="F23" s="2172"/>
    </row>
    <row r="24" spans="1:6" ht="24.95" customHeight="1">
      <c r="A24" s="2170">
        <f t="shared" si="0"/>
        <v>19</v>
      </c>
      <c r="B24" s="2180" t="s">
        <v>592</v>
      </c>
      <c r="C24" s="2181" t="s">
        <v>534</v>
      </c>
      <c r="D24" s="2235"/>
      <c r="E24" s="2173">
        <v>0</v>
      </c>
      <c r="F24" s="2170"/>
    </row>
    <row r="25" spans="1:6" ht="24.95" customHeight="1">
      <c r="A25" s="2182"/>
      <c r="B25" s="2183"/>
      <c r="C25" s="2184"/>
      <c r="D25" s="2236"/>
      <c r="E25" s="2184"/>
      <c r="F25" s="2184"/>
    </row>
    <row r="26" spans="1:6" ht="24.95" customHeight="1">
      <c r="A26" s="2182"/>
      <c r="B26" s="2183" t="s">
        <v>568</v>
      </c>
      <c r="C26" s="2184"/>
      <c r="D26" s="2236"/>
      <c r="E26" s="2184"/>
      <c r="F26" s="2184"/>
    </row>
    <row r="27" spans="1:6" ht="24.95" customHeight="1">
      <c r="A27" s="2170">
        <v>1</v>
      </c>
      <c r="B27" s="2185" t="s">
        <v>569</v>
      </c>
      <c r="C27" s="2170" t="s">
        <v>534</v>
      </c>
      <c r="D27" s="2234"/>
      <c r="E27" s="2186">
        <v>0.623</v>
      </c>
      <c r="F27" s="2187" t="s">
        <v>570</v>
      </c>
    </row>
    <row r="28" spans="1:6" ht="24.95" customHeight="1">
      <c r="A28" s="2170">
        <f t="shared" ref="A28:A41" si="1">A27+1</f>
        <v>2</v>
      </c>
      <c r="B28" s="2185" t="s">
        <v>571</v>
      </c>
      <c r="C28" s="2170" t="s">
        <v>534</v>
      </c>
      <c r="D28" s="2234"/>
      <c r="E28" s="2186">
        <v>0.623</v>
      </c>
      <c r="F28" s="2187" t="s">
        <v>570</v>
      </c>
    </row>
    <row r="29" spans="1:6" ht="24.95" customHeight="1">
      <c r="A29" s="2170">
        <f t="shared" si="1"/>
        <v>3</v>
      </c>
      <c r="B29" s="2185" t="s">
        <v>572</v>
      </c>
      <c r="C29" s="2170" t="s">
        <v>534</v>
      </c>
      <c r="D29" s="2234"/>
      <c r="E29" s="2186">
        <v>0.623</v>
      </c>
      <c r="F29" s="2187" t="s">
        <v>570</v>
      </c>
    </row>
    <row r="30" spans="1:6" ht="24.95" customHeight="1">
      <c r="A30" s="2170">
        <f t="shared" si="1"/>
        <v>4</v>
      </c>
      <c r="B30" s="2185" t="s">
        <v>573</v>
      </c>
      <c r="C30" s="2170" t="s">
        <v>534</v>
      </c>
      <c r="D30" s="2234"/>
      <c r="E30" s="2186">
        <v>0.623</v>
      </c>
      <c r="F30" s="2187" t="s">
        <v>570</v>
      </c>
    </row>
    <row r="31" spans="1:6" ht="24.95" customHeight="1">
      <c r="A31" s="2170">
        <f t="shared" si="1"/>
        <v>5</v>
      </c>
      <c r="B31" s="2185" t="s">
        <v>574</v>
      </c>
      <c r="C31" s="2170" t="s">
        <v>534</v>
      </c>
      <c r="D31" s="2234"/>
      <c r="E31" s="2186">
        <v>0.623</v>
      </c>
      <c r="F31" s="2187" t="s">
        <v>570</v>
      </c>
    </row>
    <row r="32" spans="1:6" ht="24.95" customHeight="1">
      <c r="A32" s="2170">
        <f t="shared" si="1"/>
        <v>6</v>
      </c>
      <c r="B32" s="2185" t="s">
        <v>575</v>
      </c>
      <c r="C32" s="2170" t="s">
        <v>534</v>
      </c>
      <c r="D32" s="2234"/>
      <c r="E32" s="2186">
        <v>0.623</v>
      </c>
      <c r="F32" s="2187" t="s">
        <v>570</v>
      </c>
    </row>
    <row r="33" spans="1:6" ht="24.95" customHeight="1">
      <c r="A33" s="2170">
        <f t="shared" si="1"/>
        <v>7</v>
      </c>
      <c r="B33" s="2185" t="s">
        <v>576</v>
      </c>
      <c r="C33" s="2170" t="s">
        <v>534</v>
      </c>
      <c r="D33" s="2234"/>
      <c r="E33" s="2173">
        <v>0.6018</v>
      </c>
      <c r="F33" s="2187" t="s">
        <v>570</v>
      </c>
    </row>
    <row r="34" spans="1:6" ht="24.95" customHeight="1">
      <c r="A34" s="2170">
        <f t="shared" si="1"/>
        <v>8</v>
      </c>
      <c r="B34" s="2185" t="s">
        <v>577</v>
      </c>
      <c r="C34" s="2170" t="s">
        <v>534</v>
      </c>
      <c r="D34" s="2234"/>
      <c r="E34" s="2186">
        <v>0.25230000000000002</v>
      </c>
      <c r="F34" s="2170" t="s">
        <v>578</v>
      </c>
    </row>
    <row r="35" spans="1:6" ht="24.95" customHeight="1">
      <c r="A35" s="2170">
        <f t="shared" si="1"/>
        <v>9</v>
      </c>
      <c r="B35" s="2185" t="s">
        <v>579</v>
      </c>
      <c r="C35" s="2170" t="s">
        <v>534</v>
      </c>
      <c r="D35" s="2234"/>
      <c r="E35" s="2186">
        <v>0.25230000000000002</v>
      </c>
      <c r="F35" s="2170" t="s">
        <v>578</v>
      </c>
    </row>
    <row r="36" spans="1:6" ht="24.95" customHeight="1">
      <c r="A36" s="2170">
        <f t="shared" si="1"/>
        <v>10</v>
      </c>
      <c r="B36" s="2185" t="s">
        <v>580</v>
      </c>
      <c r="C36" s="2170" t="s">
        <v>534</v>
      </c>
      <c r="D36" s="2234"/>
      <c r="E36" s="2186">
        <v>0.25230000000000002</v>
      </c>
      <c r="F36" s="2170" t="s">
        <v>578</v>
      </c>
    </row>
    <row r="37" spans="1:6" ht="24.95" customHeight="1">
      <c r="A37" s="2170">
        <f t="shared" si="1"/>
        <v>11</v>
      </c>
      <c r="B37" s="2185" t="s">
        <v>581</v>
      </c>
      <c r="C37" s="2170" t="s">
        <v>534</v>
      </c>
      <c r="D37" s="2234"/>
      <c r="E37" s="2186">
        <v>0.25230000000000002</v>
      </c>
      <c r="F37" s="2170" t="s">
        <v>578</v>
      </c>
    </row>
    <row r="38" spans="1:6" ht="24.95" customHeight="1">
      <c r="A38" s="2170">
        <f t="shared" si="1"/>
        <v>12</v>
      </c>
      <c r="B38" s="2188" t="s">
        <v>582</v>
      </c>
      <c r="C38" s="2170" t="s">
        <v>255</v>
      </c>
      <c r="D38" s="2234"/>
      <c r="E38" s="2173">
        <v>0</v>
      </c>
      <c r="F38" s="2172"/>
    </row>
    <row r="39" spans="1:6" ht="24.95" customHeight="1">
      <c r="A39" s="2170">
        <f t="shared" si="1"/>
        <v>13</v>
      </c>
      <c r="B39" s="2188" t="s">
        <v>583</v>
      </c>
      <c r="C39" s="2170" t="s">
        <v>255</v>
      </c>
      <c r="D39" s="2234"/>
      <c r="E39" s="2173">
        <v>0</v>
      </c>
      <c r="F39" s="2172"/>
    </row>
    <row r="40" spans="1:6" ht="24.95" customHeight="1">
      <c r="A40" s="2170">
        <f t="shared" si="1"/>
        <v>14</v>
      </c>
      <c r="B40" s="2177" t="s">
        <v>584</v>
      </c>
      <c r="C40" s="2170" t="s">
        <v>255</v>
      </c>
      <c r="D40" s="2234"/>
      <c r="E40" s="2173">
        <v>0</v>
      </c>
      <c r="F40" s="2172"/>
    </row>
    <row r="41" spans="1:6" ht="89.25" customHeight="1">
      <c r="A41" s="2170">
        <f t="shared" si="1"/>
        <v>15</v>
      </c>
      <c r="B41" s="2171" t="s">
        <v>1532</v>
      </c>
      <c r="C41" s="2170" t="s">
        <v>32</v>
      </c>
      <c r="D41" s="2234"/>
      <c r="E41" s="2173">
        <v>0</v>
      </c>
      <c r="F41" s="2170" t="s">
        <v>585</v>
      </c>
    </row>
    <row r="42" spans="1:6" ht="24.95" customHeight="1">
      <c r="A42" s="2170">
        <f>A41</f>
        <v>15</v>
      </c>
      <c r="B42" s="2189" t="s">
        <v>1531</v>
      </c>
      <c r="C42" s="2190" t="s">
        <v>255</v>
      </c>
      <c r="D42" s="2237"/>
      <c r="E42" s="2173">
        <v>0</v>
      </c>
      <c r="F42" s="2170"/>
    </row>
    <row r="43" spans="1:6" ht="24.95" customHeight="1">
      <c r="A43" s="2170"/>
      <c r="B43" s="2189" t="s">
        <v>1530</v>
      </c>
      <c r="C43" s="2190" t="s">
        <v>255</v>
      </c>
      <c r="D43" s="2237"/>
      <c r="E43" s="2173">
        <v>0</v>
      </c>
      <c r="F43" s="2170"/>
    </row>
    <row r="44" spans="1:6" ht="24.95" customHeight="1">
      <c r="A44" s="2170"/>
      <c r="B44" s="2189" t="s">
        <v>1529</v>
      </c>
      <c r="C44" s="2190" t="s">
        <v>255</v>
      </c>
      <c r="D44" s="2237"/>
      <c r="E44" s="2173">
        <v>0</v>
      </c>
      <c r="F44" s="2170"/>
    </row>
    <row r="45" spans="1:6" ht="24.95" customHeight="1">
      <c r="A45" s="2170"/>
      <c r="B45" s="2189"/>
      <c r="C45" s="2170"/>
      <c r="D45" s="2237"/>
      <c r="E45" s="2173"/>
      <c r="F45" s="2170"/>
    </row>
    <row r="46" spans="1:6" ht="24.95" customHeight="1">
      <c r="A46" s="2170">
        <f>A41+1</f>
        <v>16</v>
      </c>
      <c r="B46" s="2191" t="s">
        <v>1528</v>
      </c>
      <c r="C46" s="2190" t="s">
        <v>255</v>
      </c>
      <c r="D46" s="2237"/>
      <c r="E46" s="2173">
        <v>0</v>
      </c>
      <c r="F46" s="2170"/>
    </row>
    <row r="47" spans="1:6" ht="24.95" customHeight="1">
      <c r="A47" s="2170"/>
      <c r="B47" s="2191" t="s">
        <v>1527</v>
      </c>
      <c r="C47" s="2175" t="s">
        <v>255</v>
      </c>
      <c r="D47" s="2238"/>
      <c r="E47" s="2173">
        <v>0</v>
      </c>
      <c r="F47" s="2170"/>
    </row>
    <row r="48" spans="1:6" ht="24.95" customHeight="1">
      <c r="A48" s="2170"/>
      <c r="B48" s="2192" t="s">
        <v>1524</v>
      </c>
      <c r="C48" s="2175" t="s">
        <v>1523</v>
      </c>
      <c r="D48" s="2238"/>
      <c r="E48" s="2173">
        <v>0</v>
      </c>
      <c r="F48" s="2170"/>
    </row>
    <row r="49" spans="1:6" ht="24.95" customHeight="1">
      <c r="A49" s="2170"/>
      <c r="B49" s="2193" t="s">
        <v>1522</v>
      </c>
      <c r="C49" s="2175" t="s">
        <v>255</v>
      </c>
      <c r="D49" s="2238"/>
      <c r="E49" s="2173">
        <v>0</v>
      </c>
      <c r="F49" s="2170"/>
    </row>
    <row r="50" spans="1:6" ht="24.95" customHeight="1">
      <c r="A50" s="2170"/>
      <c r="B50" s="2191" t="s">
        <v>1521</v>
      </c>
      <c r="C50" s="2175" t="s">
        <v>255</v>
      </c>
      <c r="D50" s="2238"/>
      <c r="E50" s="2173">
        <v>0</v>
      </c>
      <c r="F50" s="2170"/>
    </row>
    <row r="51" spans="1:6" ht="24.95" customHeight="1">
      <c r="A51" s="2170"/>
      <c r="B51" s="2191" t="s">
        <v>1520</v>
      </c>
      <c r="C51" s="2175" t="s">
        <v>255</v>
      </c>
      <c r="D51" s="2238"/>
      <c r="E51" s="2173">
        <v>0</v>
      </c>
      <c r="F51" s="2170"/>
    </row>
    <row r="52" spans="1:6" ht="24.95" customHeight="1">
      <c r="A52" s="2170"/>
      <c r="B52" s="2191"/>
      <c r="C52" s="2175"/>
      <c r="D52" s="2238"/>
      <c r="E52" s="2173"/>
      <c r="F52" s="2170"/>
    </row>
    <row r="53" spans="1:6" ht="24.95" customHeight="1">
      <c r="A53" s="2170">
        <f>A46+1</f>
        <v>17</v>
      </c>
      <c r="B53" s="2194" t="s">
        <v>1526</v>
      </c>
      <c r="C53" s="2175" t="s">
        <v>32</v>
      </c>
      <c r="D53" s="2238"/>
      <c r="E53" s="2173">
        <v>0</v>
      </c>
      <c r="F53" s="2170"/>
    </row>
    <row r="54" spans="1:6" ht="24.95" customHeight="1">
      <c r="A54" s="2170"/>
      <c r="B54" s="2195" t="s">
        <v>1525</v>
      </c>
      <c r="C54" s="2175" t="s">
        <v>255</v>
      </c>
      <c r="D54" s="2238"/>
      <c r="E54" s="2173">
        <v>0</v>
      </c>
      <c r="F54" s="2170"/>
    </row>
    <row r="55" spans="1:6" ht="24.95" customHeight="1">
      <c r="A55" s="2170"/>
      <c r="B55" s="2192" t="s">
        <v>1524</v>
      </c>
      <c r="C55" s="2175" t="s">
        <v>1523</v>
      </c>
      <c r="D55" s="2238"/>
      <c r="E55" s="2173">
        <v>0</v>
      </c>
      <c r="F55" s="2170"/>
    </row>
    <row r="56" spans="1:6" ht="24.95" customHeight="1">
      <c r="A56" s="2170"/>
      <c r="B56" s="2193" t="s">
        <v>1522</v>
      </c>
      <c r="C56" s="2175" t="s">
        <v>255</v>
      </c>
      <c r="D56" s="2238"/>
      <c r="E56" s="2173">
        <v>0</v>
      </c>
      <c r="F56" s="2170"/>
    </row>
    <row r="57" spans="1:6" ht="24.95" customHeight="1">
      <c r="A57" s="2170"/>
      <c r="B57" s="2191" t="s">
        <v>1521</v>
      </c>
      <c r="C57" s="2175" t="s">
        <v>255</v>
      </c>
      <c r="D57" s="2238"/>
      <c r="E57" s="2173">
        <v>0</v>
      </c>
      <c r="F57" s="2170"/>
    </row>
    <row r="58" spans="1:6" ht="24.95" customHeight="1">
      <c r="A58" s="2170"/>
      <c r="B58" s="2191" t="s">
        <v>1520</v>
      </c>
      <c r="C58" s="2175" t="s">
        <v>255</v>
      </c>
      <c r="D58" s="2238"/>
      <c r="E58" s="2173">
        <v>0</v>
      </c>
      <c r="F58" s="2170"/>
    </row>
    <row r="59" spans="1:6" ht="24.95" customHeight="1">
      <c r="A59" s="2170"/>
      <c r="B59" s="2191"/>
      <c r="C59" s="2196"/>
      <c r="D59" s="2239"/>
      <c r="E59" s="2173"/>
      <c r="F59" s="2170"/>
    </row>
    <row r="60" spans="1:6" ht="24.95" customHeight="1">
      <c r="A60" s="2170">
        <f>A53+1</f>
        <v>18</v>
      </c>
      <c r="B60" s="2191" t="s">
        <v>1519</v>
      </c>
      <c r="C60" s="2196" t="s">
        <v>255</v>
      </c>
      <c r="D60" s="2239"/>
      <c r="E60" s="2173">
        <v>0</v>
      </c>
      <c r="F60" s="2170"/>
    </row>
    <row r="61" spans="1:6" ht="24.95" customHeight="1">
      <c r="A61" s="2170">
        <f t="shared" ref="A61:A80" si="2">A60+1</f>
        <v>19</v>
      </c>
      <c r="B61" s="2197" t="s">
        <v>1518</v>
      </c>
      <c r="C61" s="2196" t="s">
        <v>255</v>
      </c>
      <c r="D61" s="2239"/>
      <c r="E61" s="2173">
        <v>0</v>
      </c>
      <c r="F61" s="2170"/>
    </row>
    <row r="62" spans="1:6" ht="24.95" customHeight="1">
      <c r="A62" s="2170">
        <f t="shared" si="2"/>
        <v>20</v>
      </c>
      <c r="B62" s="2198" t="s">
        <v>1517</v>
      </c>
      <c r="C62" s="2190" t="s">
        <v>255</v>
      </c>
      <c r="D62" s="2239"/>
      <c r="E62" s="2199">
        <v>0</v>
      </c>
      <c r="F62" s="2170"/>
    </row>
    <row r="63" spans="1:6" ht="24.95" customHeight="1">
      <c r="A63" s="2170">
        <f t="shared" si="2"/>
        <v>21</v>
      </c>
      <c r="B63" s="2198" t="s">
        <v>1516</v>
      </c>
      <c r="C63" s="2190" t="s">
        <v>255</v>
      </c>
      <c r="D63" s="2239"/>
      <c r="E63" s="2199">
        <v>0</v>
      </c>
      <c r="F63" s="2170"/>
    </row>
    <row r="64" spans="1:6" ht="24.95" customHeight="1">
      <c r="A64" s="2170">
        <f t="shared" si="2"/>
        <v>22</v>
      </c>
      <c r="B64" s="2200" t="s">
        <v>1515</v>
      </c>
      <c r="C64" s="2175" t="s">
        <v>255</v>
      </c>
      <c r="D64" s="2238"/>
      <c r="E64" s="2199">
        <v>0</v>
      </c>
      <c r="F64" s="2170"/>
    </row>
    <row r="65" spans="1:6" ht="24.95" customHeight="1">
      <c r="A65" s="2170">
        <f t="shared" si="2"/>
        <v>23</v>
      </c>
      <c r="B65" s="2201" t="s">
        <v>1514</v>
      </c>
      <c r="C65" s="2175" t="s">
        <v>255</v>
      </c>
      <c r="D65" s="2238"/>
      <c r="E65" s="2199">
        <v>0</v>
      </c>
      <c r="F65" s="2170"/>
    </row>
    <row r="66" spans="1:6" ht="24.95" customHeight="1">
      <c r="A66" s="2170">
        <f t="shared" si="2"/>
        <v>24</v>
      </c>
      <c r="B66" s="2177" t="s">
        <v>1513</v>
      </c>
      <c r="C66" s="2170" t="s">
        <v>255</v>
      </c>
      <c r="D66" s="2234"/>
      <c r="E66" s="2173">
        <v>0</v>
      </c>
      <c r="F66" s="2172"/>
    </row>
    <row r="67" spans="1:6" ht="24.95" customHeight="1">
      <c r="A67" s="2170">
        <f t="shared" si="2"/>
        <v>25</v>
      </c>
      <c r="B67" s="2171" t="s">
        <v>1512</v>
      </c>
      <c r="C67" s="2170" t="s">
        <v>255</v>
      </c>
      <c r="D67" s="2234"/>
      <c r="E67" s="2173">
        <v>0</v>
      </c>
      <c r="F67" s="2172"/>
    </row>
    <row r="68" spans="1:6" ht="24.95" customHeight="1">
      <c r="A68" s="2170">
        <f t="shared" si="2"/>
        <v>26</v>
      </c>
      <c r="B68" s="2171" t="s">
        <v>1511</v>
      </c>
      <c r="C68" s="2170" t="s">
        <v>255</v>
      </c>
      <c r="D68" s="2234"/>
      <c r="E68" s="2173">
        <v>0</v>
      </c>
      <c r="F68" s="2172"/>
    </row>
    <row r="69" spans="1:6" ht="24.95" customHeight="1">
      <c r="A69" s="2170">
        <f t="shared" si="2"/>
        <v>27</v>
      </c>
      <c r="B69" s="2171" t="s">
        <v>1510</v>
      </c>
      <c r="C69" s="2170" t="s">
        <v>255</v>
      </c>
      <c r="D69" s="2234"/>
      <c r="E69" s="2173">
        <v>0</v>
      </c>
      <c r="F69" s="2172"/>
    </row>
    <row r="70" spans="1:6" ht="24.95" customHeight="1">
      <c r="A70" s="2170">
        <f t="shared" si="2"/>
        <v>28</v>
      </c>
      <c r="B70" s="2177" t="s">
        <v>542</v>
      </c>
      <c r="C70" s="2170" t="s">
        <v>255</v>
      </c>
      <c r="D70" s="2234"/>
      <c r="E70" s="2173">
        <v>0</v>
      </c>
      <c r="F70" s="2172"/>
    </row>
    <row r="71" spans="1:6" ht="24.95" customHeight="1">
      <c r="A71" s="2170">
        <f t="shared" si="2"/>
        <v>29</v>
      </c>
      <c r="B71" s="2177" t="s">
        <v>1509</v>
      </c>
      <c r="C71" s="2170" t="s">
        <v>7</v>
      </c>
      <c r="D71" s="2234"/>
      <c r="E71" s="2173">
        <v>0</v>
      </c>
      <c r="F71" s="2172"/>
    </row>
    <row r="72" spans="1:6" ht="24.95" customHeight="1">
      <c r="A72" s="2170">
        <f t="shared" si="2"/>
        <v>30</v>
      </c>
      <c r="B72" s="2177" t="s">
        <v>1508</v>
      </c>
      <c r="C72" s="2170" t="s">
        <v>7</v>
      </c>
      <c r="D72" s="2234"/>
      <c r="E72" s="2173">
        <v>0</v>
      </c>
      <c r="F72" s="2172"/>
    </row>
    <row r="73" spans="1:6" ht="24.95" customHeight="1">
      <c r="A73" s="2170">
        <f t="shared" si="2"/>
        <v>31</v>
      </c>
      <c r="B73" s="2177" t="s">
        <v>1507</v>
      </c>
      <c r="C73" s="2184" t="s">
        <v>1506</v>
      </c>
      <c r="D73" s="2240"/>
      <c r="E73" s="2173">
        <v>0</v>
      </c>
      <c r="F73" s="2170"/>
    </row>
    <row r="74" spans="1:6" ht="24.95" customHeight="1">
      <c r="A74" s="2170">
        <f t="shared" si="2"/>
        <v>32</v>
      </c>
      <c r="B74" s="2197" t="s">
        <v>1505</v>
      </c>
      <c r="C74" s="2175" t="s">
        <v>255</v>
      </c>
      <c r="D74" s="2234"/>
      <c r="E74" s="2173">
        <v>0</v>
      </c>
      <c r="F74" s="2184"/>
    </row>
    <row r="75" spans="1:6" ht="24.95" customHeight="1">
      <c r="A75" s="2170">
        <f t="shared" si="2"/>
        <v>33</v>
      </c>
      <c r="B75" s="2171" t="s">
        <v>1504</v>
      </c>
      <c r="C75" s="2175" t="s">
        <v>1503</v>
      </c>
      <c r="D75" s="2240"/>
      <c r="E75" s="2173">
        <v>0</v>
      </c>
      <c r="F75" s="2202"/>
    </row>
    <row r="76" spans="1:6" ht="24.95" customHeight="1">
      <c r="A76" s="2170">
        <f t="shared" si="2"/>
        <v>34</v>
      </c>
      <c r="B76" s="2177" t="s">
        <v>229</v>
      </c>
      <c r="C76" s="2184" t="s">
        <v>3</v>
      </c>
      <c r="D76" s="2240"/>
      <c r="E76" s="2173">
        <v>0</v>
      </c>
      <c r="F76" s="2202"/>
    </row>
    <row r="77" spans="1:6" ht="24.95" customHeight="1">
      <c r="A77" s="2170">
        <f t="shared" si="2"/>
        <v>35</v>
      </c>
      <c r="B77" s="2177" t="s">
        <v>540</v>
      </c>
      <c r="C77" s="2170" t="s">
        <v>7</v>
      </c>
      <c r="D77" s="2234"/>
      <c r="E77" s="2173">
        <v>0.4</v>
      </c>
      <c r="F77" s="2202"/>
    </row>
    <row r="78" spans="1:6" ht="24.95" customHeight="1">
      <c r="A78" s="2170">
        <f t="shared" si="2"/>
        <v>36</v>
      </c>
      <c r="B78" s="2203" t="s">
        <v>1502</v>
      </c>
      <c r="C78" s="2175" t="s">
        <v>255</v>
      </c>
      <c r="D78" s="2240"/>
      <c r="E78" s="2173">
        <v>0</v>
      </c>
      <c r="F78" s="2202"/>
    </row>
    <row r="79" spans="1:6" ht="24.95" customHeight="1">
      <c r="A79" s="2170">
        <f t="shared" si="2"/>
        <v>37</v>
      </c>
      <c r="B79" s="2203" t="s">
        <v>1501</v>
      </c>
      <c r="C79" s="2175" t="s">
        <v>255</v>
      </c>
      <c r="D79" s="2240"/>
      <c r="E79" s="2173">
        <v>0</v>
      </c>
      <c r="F79" s="2202"/>
    </row>
    <row r="80" spans="1:6" ht="24.95" customHeight="1">
      <c r="A80" s="2170">
        <f t="shared" si="2"/>
        <v>38</v>
      </c>
      <c r="B80" s="2204" t="s">
        <v>1500</v>
      </c>
      <c r="C80" s="2196" t="s">
        <v>7</v>
      </c>
      <c r="D80" s="2240"/>
      <c r="E80" s="2173">
        <v>0</v>
      </c>
      <c r="F80" s="2202"/>
    </row>
    <row r="81" spans="1:6" ht="24.95" customHeight="1">
      <c r="A81" s="2205"/>
      <c r="B81" s="2204" t="s">
        <v>1499</v>
      </c>
      <c r="C81" s="2206"/>
      <c r="D81" s="2240"/>
      <c r="E81" s="2207"/>
      <c r="F81" s="2202"/>
    </row>
    <row r="82" spans="1:6" ht="24.95" customHeight="1">
      <c r="A82" s="2205"/>
      <c r="B82" s="2204" t="s">
        <v>1498</v>
      </c>
      <c r="C82" s="2206"/>
      <c r="D82" s="2240"/>
      <c r="E82" s="2207"/>
      <c r="F82" s="2202"/>
    </row>
    <row r="83" spans="1:6" ht="24.95" customHeight="1">
      <c r="A83" s="2205"/>
      <c r="B83" s="2204" t="s">
        <v>1497</v>
      </c>
      <c r="C83" s="2206"/>
      <c r="D83" s="2240"/>
      <c r="E83" s="2207"/>
      <c r="F83" s="2202"/>
    </row>
    <row r="84" spans="1:6" ht="24.95" customHeight="1">
      <c r="A84" s="2170">
        <f>A80+1</f>
        <v>39</v>
      </c>
      <c r="B84" s="2204" t="s">
        <v>544</v>
      </c>
      <c r="C84" s="2196" t="s">
        <v>7</v>
      </c>
      <c r="D84" s="2240"/>
      <c r="E84" s="2173">
        <v>0</v>
      </c>
      <c r="F84" s="2202"/>
    </row>
    <row r="85" spans="1:6" ht="24.95" customHeight="1">
      <c r="A85" s="2205"/>
      <c r="B85" s="2208"/>
      <c r="C85" s="2184"/>
      <c r="D85" s="2240"/>
      <c r="E85" s="2207"/>
      <c r="F85" s="2202"/>
    </row>
    <row r="86" spans="1:6" ht="24.95" customHeight="1">
      <c r="A86" s="2170"/>
      <c r="B86" s="2183" t="s">
        <v>586</v>
      </c>
      <c r="C86" s="2170"/>
      <c r="D86" s="2240"/>
      <c r="E86" s="2173"/>
      <c r="F86" s="2172"/>
    </row>
    <row r="87" spans="1:6" ht="24.95" customHeight="1">
      <c r="A87" s="2170">
        <v>1</v>
      </c>
      <c r="B87" s="2209" t="s">
        <v>587</v>
      </c>
      <c r="C87" s="2170" t="s">
        <v>534</v>
      </c>
      <c r="D87" s="2240"/>
      <c r="E87" s="2186">
        <v>0.96719999999999995</v>
      </c>
      <c r="F87" s="2172" t="s">
        <v>588</v>
      </c>
    </row>
    <row r="88" spans="1:6" ht="24.95" customHeight="1">
      <c r="A88" s="2170">
        <f t="shared" ref="A88:A127" si="3">A87+1</f>
        <v>2</v>
      </c>
      <c r="B88" s="2209" t="s">
        <v>589</v>
      </c>
      <c r="C88" s="2170" t="s">
        <v>534</v>
      </c>
      <c r="D88" s="2234"/>
      <c r="E88" s="2186">
        <v>0.96719999999999995</v>
      </c>
      <c r="F88" s="2172" t="s">
        <v>588</v>
      </c>
    </row>
    <row r="89" spans="1:6" ht="24.95" customHeight="1">
      <c r="A89" s="2170">
        <f t="shared" si="3"/>
        <v>3</v>
      </c>
      <c r="B89" s="2185" t="s">
        <v>590</v>
      </c>
      <c r="C89" s="2170" t="s">
        <v>591</v>
      </c>
      <c r="D89" s="2234"/>
      <c r="E89" s="2173">
        <v>0</v>
      </c>
      <c r="F89" s="2172"/>
    </row>
    <row r="90" spans="1:6" ht="24.95" customHeight="1">
      <c r="A90" s="2170">
        <f t="shared" si="3"/>
        <v>4</v>
      </c>
      <c r="B90" s="2185" t="s">
        <v>592</v>
      </c>
      <c r="C90" s="2170" t="s">
        <v>534</v>
      </c>
      <c r="D90" s="2234"/>
      <c r="E90" s="2173">
        <v>0.60329999999999995</v>
      </c>
      <c r="F90" s="2172"/>
    </row>
    <row r="91" spans="1:6" ht="24.95" customHeight="1">
      <c r="A91" s="2170">
        <f t="shared" si="3"/>
        <v>5</v>
      </c>
      <c r="B91" s="2185" t="s">
        <v>551</v>
      </c>
      <c r="C91" s="2170" t="s">
        <v>534</v>
      </c>
      <c r="D91" s="2234"/>
      <c r="E91" s="2173">
        <v>0</v>
      </c>
      <c r="F91" s="2172"/>
    </row>
    <row r="92" spans="1:6" ht="24.95" customHeight="1">
      <c r="A92" s="2170">
        <f t="shared" si="3"/>
        <v>6</v>
      </c>
      <c r="B92" s="2185" t="s">
        <v>593</v>
      </c>
      <c r="C92" s="2210" t="s">
        <v>591</v>
      </c>
      <c r="D92" s="2234"/>
      <c r="E92" s="2173">
        <v>0</v>
      </c>
      <c r="F92" s="2172"/>
    </row>
    <row r="93" spans="1:6" ht="24.95" customHeight="1">
      <c r="A93" s="2170">
        <f t="shared" si="3"/>
        <v>7</v>
      </c>
      <c r="B93" s="2185" t="s">
        <v>594</v>
      </c>
      <c r="C93" s="2210" t="s">
        <v>255</v>
      </c>
      <c r="D93" s="2234"/>
      <c r="E93" s="2173">
        <v>0</v>
      </c>
      <c r="F93" s="2187"/>
    </row>
    <row r="94" spans="1:6" ht="24.95" customHeight="1">
      <c r="A94" s="2170">
        <f t="shared" si="3"/>
        <v>8</v>
      </c>
      <c r="B94" s="2185" t="s">
        <v>595</v>
      </c>
      <c r="C94" s="2210" t="s">
        <v>255</v>
      </c>
      <c r="D94" s="2234"/>
      <c r="E94" s="2173">
        <v>0</v>
      </c>
      <c r="F94" s="2187"/>
    </row>
    <row r="95" spans="1:6" ht="24.95" customHeight="1">
      <c r="A95" s="2170">
        <f t="shared" si="3"/>
        <v>9</v>
      </c>
      <c r="B95" s="2185" t="s">
        <v>546</v>
      </c>
      <c r="C95" s="2170" t="s">
        <v>255</v>
      </c>
      <c r="D95" s="2234"/>
      <c r="E95" s="2186">
        <v>0</v>
      </c>
      <c r="F95" s="2187"/>
    </row>
    <row r="96" spans="1:6" ht="24.95" customHeight="1">
      <c r="A96" s="2170">
        <f t="shared" si="3"/>
        <v>10</v>
      </c>
      <c r="B96" s="2185" t="s">
        <v>547</v>
      </c>
      <c r="C96" s="2170" t="s">
        <v>534</v>
      </c>
      <c r="D96" s="2234"/>
      <c r="E96" s="2186">
        <v>0</v>
      </c>
      <c r="F96" s="2187"/>
    </row>
    <row r="97" spans="1:6" ht="24.95" customHeight="1">
      <c r="A97" s="2170">
        <f t="shared" si="3"/>
        <v>11</v>
      </c>
      <c r="B97" s="2185" t="s">
        <v>548</v>
      </c>
      <c r="C97" s="2170" t="s">
        <v>255</v>
      </c>
      <c r="D97" s="2234"/>
      <c r="E97" s="2186">
        <v>0</v>
      </c>
      <c r="F97" s="2187"/>
    </row>
    <row r="98" spans="1:6" ht="24.95" customHeight="1">
      <c r="A98" s="2170">
        <f t="shared" si="3"/>
        <v>12</v>
      </c>
      <c r="B98" s="2211" t="s">
        <v>1496</v>
      </c>
      <c r="C98" s="2212" t="s">
        <v>534</v>
      </c>
      <c r="D98" s="2241"/>
      <c r="E98" s="2213">
        <v>0.96719999999999995</v>
      </c>
      <c r="F98" s="2214" t="s">
        <v>588</v>
      </c>
    </row>
    <row r="99" spans="1:6" ht="24.95" customHeight="1">
      <c r="A99" s="2170">
        <f t="shared" si="3"/>
        <v>13</v>
      </c>
      <c r="B99" s="2211" t="s">
        <v>596</v>
      </c>
      <c r="C99" s="2212" t="s">
        <v>534</v>
      </c>
      <c r="D99" s="2241"/>
      <c r="E99" s="2213">
        <v>0.96719999999999995</v>
      </c>
      <c r="F99" s="2214" t="s">
        <v>588</v>
      </c>
    </row>
    <row r="100" spans="1:6" ht="24.95" customHeight="1">
      <c r="A100" s="2170">
        <f t="shared" si="3"/>
        <v>14</v>
      </c>
      <c r="B100" s="2211" t="s">
        <v>597</v>
      </c>
      <c r="C100" s="2212" t="s">
        <v>534</v>
      </c>
      <c r="D100" s="2241"/>
      <c r="E100" s="2213">
        <v>0.96719999999999995</v>
      </c>
      <c r="F100" s="2214" t="s">
        <v>588</v>
      </c>
    </row>
    <row r="101" spans="1:6" ht="24.95" customHeight="1">
      <c r="A101" s="2170">
        <f t="shared" si="3"/>
        <v>15</v>
      </c>
      <c r="B101" s="2211" t="s">
        <v>598</v>
      </c>
      <c r="C101" s="2212" t="s">
        <v>534</v>
      </c>
      <c r="D101" s="2241"/>
      <c r="E101" s="2213">
        <v>0.96719999999999995</v>
      </c>
      <c r="F101" s="2214" t="s">
        <v>588</v>
      </c>
    </row>
    <row r="102" spans="1:6" ht="24.95" customHeight="1">
      <c r="A102" s="2170">
        <f t="shared" si="3"/>
        <v>16</v>
      </c>
      <c r="B102" s="2211" t="s">
        <v>599</v>
      </c>
      <c r="C102" s="2212" t="s">
        <v>534</v>
      </c>
      <c r="D102" s="2241"/>
      <c r="E102" s="2213">
        <v>0.98740000000000006</v>
      </c>
      <c r="F102" s="2214" t="s">
        <v>588</v>
      </c>
    </row>
    <row r="103" spans="1:6" ht="24.95" customHeight="1">
      <c r="A103" s="2170">
        <f t="shared" si="3"/>
        <v>17</v>
      </c>
      <c r="B103" s="2211" t="s">
        <v>600</v>
      </c>
      <c r="C103" s="2212" t="s">
        <v>534</v>
      </c>
      <c r="D103" s="2241"/>
      <c r="E103" s="2213">
        <v>0.98740000000000006</v>
      </c>
      <c r="F103" s="2214" t="s">
        <v>588</v>
      </c>
    </row>
    <row r="104" spans="1:6" ht="24.95" customHeight="1">
      <c r="A104" s="2170">
        <f t="shared" si="3"/>
        <v>18</v>
      </c>
      <c r="B104" s="2185" t="s">
        <v>601</v>
      </c>
      <c r="C104" s="2170" t="s">
        <v>7</v>
      </c>
      <c r="D104" s="2234"/>
      <c r="E104" s="2173">
        <v>0.31390000000000001</v>
      </c>
      <c r="F104" s="2172" t="s">
        <v>602</v>
      </c>
    </row>
    <row r="105" spans="1:6" ht="24.95" customHeight="1">
      <c r="A105" s="2170">
        <f t="shared" si="3"/>
        <v>19</v>
      </c>
      <c r="B105" s="2185" t="s">
        <v>603</v>
      </c>
      <c r="C105" s="2170" t="s">
        <v>7</v>
      </c>
      <c r="D105" s="2234"/>
      <c r="E105" s="2173">
        <v>0.31390000000000001</v>
      </c>
      <c r="F105" s="2172" t="s">
        <v>602</v>
      </c>
    </row>
    <row r="106" spans="1:6" ht="24.95" customHeight="1">
      <c r="A106" s="2170">
        <f t="shared" si="3"/>
        <v>20</v>
      </c>
      <c r="B106" s="2185" t="s">
        <v>1495</v>
      </c>
      <c r="C106" s="2170" t="s">
        <v>255</v>
      </c>
      <c r="D106" s="2234"/>
      <c r="E106" s="2173">
        <v>0</v>
      </c>
      <c r="F106" s="2172"/>
    </row>
    <row r="107" spans="1:6" ht="24.95" customHeight="1">
      <c r="A107" s="2170">
        <f t="shared" si="3"/>
        <v>21</v>
      </c>
      <c r="B107" s="2185" t="s">
        <v>1494</v>
      </c>
      <c r="C107" s="2170" t="s">
        <v>255</v>
      </c>
      <c r="D107" s="2234"/>
      <c r="E107" s="2173">
        <v>0</v>
      </c>
      <c r="F107" s="2172"/>
    </row>
    <row r="108" spans="1:6" ht="24.95" customHeight="1">
      <c r="A108" s="2170">
        <f t="shared" si="3"/>
        <v>22</v>
      </c>
      <c r="B108" s="2215" t="s">
        <v>1493</v>
      </c>
      <c r="C108" s="2170" t="s">
        <v>255</v>
      </c>
      <c r="D108" s="2234"/>
      <c r="E108" s="2173">
        <v>0</v>
      </c>
      <c r="F108" s="2172"/>
    </row>
    <row r="109" spans="1:6" ht="24.95" customHeight="1">
      <c r="A109" s="2170">
        <f t="shared" si="3"/>
        <v>23</v>
      </c>
      <c r="B109" s="2216" t="s">
        <v>1492</v>
      </c>
      <c r="C109" s="2196" t="s">
        <v>255</v>
      </c>
      <c r="D109" s="2234"/>
      <c r="E109" s="2173">
        <v>0</v>
      </c>
      <c r="F109" s="2172"/>
    </row>
    <row r="110" spans="1:6" ht="24.95" customHeight="1">
      <c r="A110" s="2170">
        <f t="shared" si="3"/>
        <v>24</v>
      </c>
      <c r="B110" s="2188" t="s">
        <v>604</v>
      </c>
      <c r="C110" s="2170" t="s">
        <v>255</v>
      </c>
      <c r="D110" s="2234"/>
      <c r="E110" s="2173">
        <v>0</v>
      </c>
      <c r="F110" s="2172"/>
    </row>
    <row r="111" spans="1:6" ht="24.95" customHeight="1">
      <c r="A111" s="2170">
        <f t="shared" si="3"/>
        <v>25</v>
      </c>
      <c r="B111" s="2188" t="s">
        <v>605</v>
      </c>
      <c r="C111" s="2170" t="s">
        <v>255</v>
      </c>
      <c r="D111" s="2234"/>
      <c r="E111" s="2173">
        <v>0</v>
      </c>
      <c r="F111" s="2172"/>
    </row>
    <row r="112" spans="1:6" ht="24.95" customHeight="1">
      <c r="A112" s="2170">
        <f t="shared" si="3"/>
        <v>26</v>
      </c>
      <c r="B112" s="2185" t="s">
        <v>606</v>
      </c>
      <c r="C112" s="2181" t="s">
        <v>255</v>
      </c>
      <c r="D112" s="2242"/>
      <c r="E112" s="2173">
        <v>0</v>
      </c>
      <c r="F112" s="2172"/>
    </row>
    <row r="113" spans="1:6" ht="24.95" customHeight="1">
      <c r="A113" s="2170">
        <f t="shared" si="3"/>
        <v>27</v>
      </c>
      <c r="B113" s="2185" t="s">
        <v>607</v>
      </c>
      <c r="C113" s="2181" t="s">
        <v>255</v>
      </c>
      <c r="D113" s="2242"/>
      <c r="E113" s="2173">
        <v>0</v>
      </c>
      <c r="F113" s="2172"/>
    </row>
    <row r="114" spans="1:6" ht="24.95" customHeight="1">
      <c r="A114" s="2170">
        <f t="shared" si="3"/>
        <v>28</v>
      </c>
      <c r="B114" s="2185" t="s">
        <v>608</v>
      </c>
      <c r="C114" s="2181" t="s">
        <v>255</v>
      </c>
      <c r="D114" s="2242"/>
      <c r="E114" s="2173">
        <v>0</v>
      </c>
      <c r="F114" s="2172"/>
    </row>
    <row r="115" spans="1:6" ht="24.95" customHeight="1">
      <c r="A115" s="2170">
        <f t="shared" si="3"/>
        <v>29</v>
      </c>
      <c r="B115" s="2185" t="s">
        <v>609</v>
      </c>
      <c r="C115" s="2181" t="s">
        <v>255</v>
      </c>
      <c r="D115" s="2242"/>
      <c r="E115" s="2173">
        <v>0</v>
      </c>
      <c r="F115" s="2172"/>
    </row>
    <row r="116" spans="1:6" ht="24.95" customHeight="1">
      <c r="A116" s="2170">
        <f t="shared" si="3"/>
        <v>30</v>
      </c>
      <c r="B116" s="2185" t="s">
        <v>610</v>
      </c>
      <c r="C116" s="2170" t="s">
        <v>255</v>
      </c>
      <c r="D116" s="2234"/>
      <c r="E116" s="2173">
        <v>0</v>
      </c>
      <c r="F116" s="2172"/>
    </row>
    <row r="117" spans="1:6" ht="24.95" customHeight="1">
      <c r="A117" s="2170">
        <f t="shared" si="3"/>
        <v>31</v>
      </c>
      <c r="B117" s="2185" t="s">
        <v>611</v>
      </c>
      <c r="C117" s="2170" t="s">
        <v>255</v>
      </c>
      <c r="D117" s="2234"/>
      <c r="E117" s="2173">
        <v>0</v>
      </c>
      <c r="F117" s="2172"/>
    </row>
    <row r="118" spans="1:6" ht="24.95" customHeight="1">
      <c r="A118" s="2170">
        <f t="shared" si="3"/>
        <v>32</v>
      </c>
      <c r="B118" s="2185" t="s">
        <v>612</v>
      </c>
      <c r="C118" s="2170" t="s">
        <v>255</v>
      </c>
      <c r="D118" s="2234"/>
      <c r="E118" s="2173">
        <v>0</v>
      </c>
      <c r="F118" s="2172"/>
    </row>
    <row r="119" spans="1:6" ht="24.95" customHeight="1">
      <c r="A119" s="2170">
        <f t="shared" si="3"/>
        <v>33</v>
      </c>
      <c r="B119" s="2185" t="s">
        <v>613</v>
      </c>
      <c r="C119" s="2170" t="s">
        <v>255</v>
      </c>
      <c r="D119" s="2234"/>
      <c r="E119" s="2173">
        <v>0</v>
      </c>
      <c r="F119" s="2172"/>
    </row>
    <row r="120" spans="1:6" ht="24.95" customHeight="1">
      <c r="A120" s="2170">
        <f t="shared" si="3"/>
        <v>34</v>
      </c>
      <c r="B120" s="2185" t="s">
        <v>614</v>
      </c>
      <c r="C120" s="2170" t="s">
        <v>255</v>
      </c>
      <c r="D120" s="2234"/>
      <c r="E120" s="2173">
        <v>0</v>
      </c>
      <c r="F120" s="2217"/>
    </row>
    <row r="121" spans="1:6" ht="24.95" customHeight="1">
      <c r="A121" s="2170">
        <f t="shared" si="3"/>
        <v>35</v>
      </c>
      <c r="B121" s="2185" t="s">
        <v>549</v>
      </c>
      <c r="C121" s="2170" t="s">
        <v>255</v>
      </c>
      <c r="D121" s="2234"/>
      <c r="E121" s="2173">
        <v>0</v>
      </c>
      <c r="F121" s="2217"/>
    </row>
    <row r="122" spans="1:6" ht="24.95" customHeight="1">
      <c r="A122" s="2170">
        <f t="shared" si="3"/>
        <v>36</v>
      </c>
      <c r="B122" s="2185" t="s">
        <v>615</v>
      </c>
      <c r="C122" s="2196" t="s">
        <v>255</v>
      </c>
      <c r="D122" s="2243"/>
      <c r="E122" s="2173">
        <v>0</v>
      </c>
      <c r="F122" s="2217"/>
    </row>
    <row r="123" spans="1:6" ht="24.95" customHeight="1">
      <c r="A123" s="2170">
        <f t="shared" si="3"/>
        <v>37</v>
      </c>
      <c r="B123" s="2177" t="s">
        <v>616</v>
      </c>
      <c r="C123" s="2196" t="s">
        <v>255</v>
      </c>
      <c r="D123" s="2243"/>
      <c r="E123" s="2173">
        <v>0</v>
      </c>
      <c r="F123" s="2217"/>
    </row>
    <row r="124" spans="1:6" ht="24.95" customHeight="1">
      <c r="A124" s="2170">
        <f t="shared" si="3"/>
        <v>38</v>
      </c>
      <c r="B124" s="2177" t="s">
        <v>617</v>
      </c>
      <c r="C124" s="2196" t="s">
        <v>534</v>
      </c>
      <c r="D124" s="2243"/>
      <c r="E124" s="2173">
        <v>0</v>
      </c>
      <c r="F124" s="2170"/>
    </row>
    <row r="125" spans="1:6" ht="24.95" customHeight="1">
      <c r="A125" s="2170">
        <f t="shared" si="3"/>
        <v>39</v>
      </c>
      <c r="B125" s="2177" t="s">
        <v>618</v>
      </c>
      <c r="C125" s="2196" t="s">
        <v>255</v>
      </c>
      <c r="D125" s="2243"/>
      <c r="E125" s="2173">
        <v>0</v>
      </c>
      <c r="F125" s="2170"/>
    </row>
    <row r="126" spans="1:6" ht="24.95" customHeight="1">
      <c r="A126" s="2170">
        <f t="shared" si="3"/>
        <v>40</v>
      </c>
      <c r="B126" s="2177" t="s">
        <v>619</v>
      </c>
      <c r="C126" s="2170" t="s">
        <v>255</v>
      </c>
      <c r="D126" s="2234"/>
      <c r="E126" s="2173">
        <v>0</v>
      </c>
      <c r="F126" s="2170"/>
    </row>
    <row r="127" spans="1:6" ht="24.95" customHeight="1">
      <c r="A127" s="2170">
        <f t="shared" si="3"/>
        <v>41</v>
      </c>
      <c r="B127" s="2177" t="s">
        <v>620</v>
      </c>
      <c r="C127" s="2170" t="s">
        <v>255</v>
      </c>
      <c r="D127" s="2234"/>
      <c r="E127" s="2173">
        <v>0</v>
      </c>
      <c r="F127" s="2170"/>
    </row>
    <row r="128" spans="1:6" ht="24.95" customHeight="1">
      <c r="A128" s="2170"/>
      <c r="B128" s="2177"/>
      <c r="C128" s="2170"/>
      <c r="D128" s="2234"/>
      <c r="E128" s="2173"/>
      <c r="F128" s="2170"/>
    </row>
    <row r="129" spans="1:6" ht="24.95" customHeight="1">
      <c r="A129" s="2170">
        <f>A127+1</f>
        <v>42</v>
      </c>
      <c r="B129" s="2177" t="s">
        <v>1491</v>
      </c>
      <c r="C129" s="2170"/>
      <c r="D129" s="2234"/>
      <c r="E129" s="2173"/>
      <c r="F129" s="2170"/>
    </row>
    <row r="130" spans="1:6" ht="24.95" customHeight="1">
      <c r="A130" s="2212"/>
      <c r="B130" s="2218" t="s">
        <v>1490</v>
      </c>
      <c r="C130" s="2212" t="s">
        <v>718</v>
      </c>
      <c r="D130" s="2241"/>
      <c r="E130" s="2219">
        <v>0.4</v>
      </c>
      <c r="F130" s="2212"/>
    </row>
    <row r="131" spans="1:6" ht="24.95" customHeight="1">
      <c r="A131" s="2212"/>
      <c r="B131" s="2220" t="s">
        <v>621</v>
      </c>
      <c r="C131" s="2212" t="s">
        <v>1461</v>
      </c>
      <c r="D131" s="2241"/>
      <c r="E131" s="2219">
        <v>0</v>
      </c>
      <c r="F131" s="2212"/>
    </row>
    <row r="132" spans="1:6" ht="24.95" customHeight="1">
      <c r="A132" s="2212"/>
      <c r="B132" s="2220" t="s">
        <v>622</v>
      </c>
      <c r="C132" s="2212" t="s">
        <v>1461</v>
      </c>
      <c r="D132" s="2241"/>
      <c r="E132" s="2219">
        <v>0</v>
      </c>
      <c r="F132" s="2212"/>
    </row>
    <row r="133" spans="1:6" ht="24.95" customHeight="1">
      <c r="A133" s="2212"/>
      <c r="B133" s="2220" t="s">
        <v>623</v>
      </c>
      <c r="C133" s="2212" t="s">
        <v>1461</v>
      </c>
      <c r="D133" s="2241"/>
      <c r="E133" s="2219">
        <v>0</v>
      </c>
      <c r="F133" s="2212"/>
    </row>
    <row r="134" spans="1:6" ht="24.95" customHeight="1">
      <c r="A134" s="2212"/>
      <c r="B134" s="2220" t="s">
        <v>624</v>
      </c>
      <c r="C134" s="2212" t="s">
        <v>1461</v>
      </c>
      <c r="D134" s="2241"/>
      <c r="E134" s="2219">
        <v>0</v>
      </c>
      <c r="F134" s="2212"/>
    </row>
    <row r="135" spans="1:6" ht="24.95" customHeight="1">
      <c r="A135" s="2212"/>
      <c r="B135" s="2220" t="s">
        <v>1470</v>
      </c>
      <c r="C135" s="2212" t="s">
        <v>1461</v>
      </c>
      <c r="D135" s="2241"/>
      <c r="E135" s="2219">
        <v>0</v>
      </c>
      <c r="F135" s="2212"/>
    </row>
    <row r="136" spans="1:6" ht="24.95" customHeight="1">
      <c r="A136" s="2212"/>
      <c r="B136" s="2220" t="s">
        <v>1469</v>
      </c>
      <c r="C136" s="2212" t="s">
        <v>1461</v>
      </c>
      <c r="D136" s="2241"/>
      <c r="E136" s="2219">
        <v>0</v>
      </c>
      <c r="F136" s="2212"/>
    </row>
    <row r="137" spans="1:6" ht="24.95" customHeight="1">
      <c r="A137" s="2212"/>
      <c r="B137" s="2220" t="s">
        <v>1468</v>
      </c>
      <c r="C137" s="2212" t="s">
        <v>1461</v>
      </c>
      <c r="D137" s="2241"/>
      <c r="E137" s="2219">
        <v>0</v>
      </c>
      <c r="F137" s="2212"/>
    </row>
    <row r="138" spans="1:6" ht="24.95" customHeight="1">
      <c r="A138" s="2212"/>
      <c r="B138" s="2220" t="s">
        <v>1467</v>
      </c>
      <c r="C138" s="2212" t="s">
        <v>1461</v>
      </c>
      <c r="D138" s="2241"/>
      <c r="E138" s="2219">
        <v>0</v>
      </c>
      <c r="F138" s="2212"/>
    </row>
    <row r="139" spans="1:6" ht="24.95" customHeight="1">
      <c r="A139" s="2212"/>
      <c r="B139" s="2220" t="s">
        <v>1466</v>
      </c>
      <c r="C139" s="2212" t="s">
        <v>1461</v>
      </c>
      <c r="D139" s="2241"/>
      <c r="E139" s="2219">
        <v>0</v>
      </c>
      <c r="F139" s="2212"/>
    </row>
    <row r="140" spans="1:6" ht="24.95" customHeight="1">
      <c r="A140" s="2170"/>
      <c r="B140" s="2177" t="s">
        <v>1459</v>
      </c>
      <c r="C140" s="2170" t="s">
        <v>1461</v>
      </c>
      <c r="D140" s="2234"/>
      <c r="E140" s="2173">
        <v>0</v>
      </c>
      <c r="F140" s="2170"/>
    </row>
    <row r="141" spans="1:6" ht="24.95" customHeight="1">
      <c r="A141" s="2170"/>
      <c r="B141" s="2177" t="s">
        <v>1489</v>
      </c>
      <c r="C141" s="2170" t="s">
        <v>1461</v>
      </c>
      <c r="D141" s="2234"/>
      <c r="E141" s="2173">
        <v>0</v>
      </c>
      <c r="F141" s="2170"/>
    </row>
    <row r="142" spans="1:6" ht="24.95" customHeight="1">
      <c r="A142" s="2170"/>
      <c r="B142" s="2177" t="s">
        <v>1488</v>
      </c>
      <c r="C142" s="2170" t="s">
        <v>1461</v>
      </c>
      <c r="D142" s="2234"/>
      <c r="E142" s="2173">
        <v>0</v>
      </c>
      <c r="F142" s="2170"/>
    </row>
    <row r="143" spans="1:6" ht="24.95" customHeight="1">
      <c r="A143" s="2170"/>
      <c r="B143" s="2177" t="s">
        <v>626</v>
      </c>
      <c r="C143" s="2170" t="s">
        <v>1461</v>
      </c>
      <c r="D143" s="2234"/>
      <c r="E143" s="2173">
        <v>0</v>
      </c>
      <c r="F143" s="2170"/>
    </row>
    <row r="144" spans="1:6" ht="24.95" customHeight="1">
      <c r="A144" s="2170"/>
      <c r="B144" s="2177" t="s">
        <v>627</v>
      </c>
      <c r="C144" s="2170" t="s">
        <v>1461</v>
      </c>
      <c r="D144" s="2234"/>
      <c r="E144" s="2173">
        <v>0</v>
      </c>
      <c r="F144" s="2170"/>
    </row>
    <row r="145" spans="1:6" ht="24.95" customHeight="1">
      <c r="A145" s="2170"/>
      <c r="B145" s="2177" t="s">
        <v>1487</v>
      </c>
      <c r="C145" s="2170" t="s">
        <v>1473</v>
      </c>
      <c r="D145" s="2234"/>
      <c r="E145" s="2173">
        <v>0</v>
      </c>
      <c r="F145" s="2170"/>
    </row>
    <row r="146" spans="1:6" ht="24.95" customHeight="1">
      <c r="A146" s="2170"/>
      <c r="B146" s="2177" t="s">
        <v>1486</v>
      </c>
      <c r="C146" s="2170" t="s">
        <v>1473</v>
      </c>
      <c r="D146" s="2234"/>
      <c r="E146" s="2173">
        <v>0</v>
      </c>
      <c r="F146" s="2170"/>
    </row>
    <row r="147" spans="1:6" ht="24.95" customHeight="1">
      <c r="A147" s="2170"/>
      <c r="B147" s="2177" t="s">
        <v>1485</v>
      </c>
      <c r="C147" s="2170" t="s">
        <v>1473</v>
      </c>
      <c r="D147" s="2234"/>
      <c r="E147" s="2173">
        <v>0</v>
      </c>
      <c r="F147" s="2170"/>
    </row>
    <row r="148" spans="1:6" ht="24.95" customHeight="1">
      <c r="A148" s="2170"/>
      <c r="B148" s="2177" t="s">
        <v>1484</v>
      </c>
      <c r="C148" s="2170" t="s">
        <v>1473</v>
      </c>
      <c r="D148" s="2234"/>
      <c r="E148" s="2173">
        <v>0</v>
      </c>
      <c r="F148" s="2170"/>
    </row>
    <row r="149" spans="1:6" ht="24.95" customHeight="1">
      <c r="A149" s="2170"/>
      <c r="B149" s="2177" t="s">
        <v>1483</v>
      </c>
      <c r="C149" s="2170" t="s">
        <v>1473</v>
      </c>
      <c r="D149" s="2234"/>
      <c r="E149" s="2173">
        <v>0</v>
      </c>
      <c r="F149" s="2170"/>
    </row>
    <row r="150" spans="1:6" ht="24.95" customHeight="1">
      <c r="A150" s="2170"/>
      <c r="B150" s="2177" t="s">
        <v>1482</v>
      </c>
      <c r="C150" s="2170" t="s">
        <v>1473</v>
      </c>
      <c r="D150" s="2234"/>
      <c r="E150" s="2173">
        <v>0</v>
      </c>
      <c r="F150" s="2170"/>
    </row>
    <row r="151" spans="1:6" ht="24.95" customHeight="1">
      <c r="A151" s="2170"/>
      <c r="B151" s="2177" t="s">
        <v>1481</v>
      </c>
      <c r="C151" s="2170" t="s">
        <v>1473</v>
      </c>
      <c r="D151" s="2234"/>
      <c r="E151" s="2173">
        <v>0</v>
      </c>
      <c r="F151" s="2170"/>
    </row>
    <row r="152" spans="1:6" ht="24.95" customHeight="1">
      <c r="A152" s="2170"/>
      <c r="B152" s="2177" t="s">
        <v>1480</v>
      </c>
      <c r="C152" s="2170" t="s">
        <v>1473</v>
      </c>
      <c r="D152" s="2234"/>
      <c r="E152" s="2173">
        <v>0</v>
      </c>
      <c r="F152" s="2170"/>
    </row>
    <row r="153" spans="1:6" ht="24.95" customHeight="1">
      <c r="A153" s="2170"/>
      <c r="B153" s="2177" t="s">
        <v>1479</v>
      </c>
      <c r="C153" s="2170" t="s">
        <v>1473</v>
      </c>
      <c r="D153" s="2234"/>
      <c r="E153" s="2173">
        <v>0</v>
      </c>
      <c r="F153" s="2170"/>
    </row>
    <row r="154" spans="1:6" ht="24.95" customHeight="1">
      <c r="A154" s="2170"/>
      <c r="B154" s="2177" t="s">
        <v>1478</v>
      </c>
      <c r="C154" s="2170" t="s">
        <v>1473</v>
      </c>
      <c r="D154" s="2234"/>
      <c r="E154" s="2173">
        <v>0</v>
      </c>
      <c r="F154" s="2170"/>
    </row>
    <row r="155" spans="1:6" ht="24.95" customHeight="1">
      <c r="A155" s="2170"/>
      <c r="B155" s="2177" t="s">
        <v>1477</v>
      </c>
      <c r="C155" s="2170" t="s">
        <v>1473</v>
      </c>
      <c r="D155" s="2234"/>
      <c r="E155" s="2173">
        <v>0</v>
      </c>
      <c r="F155" s="2170"/>
    </row>
    <row r="156" spans="1:6" ht="24.95" customHeight="1">
      <c r="A156" s="2170"/>
      <c r="B156" s="2177" t="s">
        <v>1476</v>
      </c>
      <c r="C156" s="2170" t="s">
        <v>1473</v>
      </c>
      <c r="D156" s="2234"/>
      <c r="E156" s="2173">
        <v>0</v>
      </c>
      <c r="F156" s="2170"/>
    </row>
    <row r="157" spans="1:6" ht="24.95" customHeight="1">
      <c r="A157" s="2170"/>
      <c r="B157" s="2177" t="s">
        <v>1475</v>
      </c>
      <c r="C157" s="2170" t="s">
        <v>1473</v>
      </c>
      <c r="D157" s="2234"/>
      <c r="E157" s="2173">
        <v>0</v>
      </c>
      <c r="F157" s="2170"/>
    </row>
    <row r="158" spans="1:6" ht="24.95" customHeight="1">
      <c r="A158" s="2170"/>
      <c r="B158" s="2177" t="s">
        <v>1474</v>
      </c>
      <c r="C158" s="2170" t="s">
        <v>1473</v>
      </c>
      <c r="D158" s="2234"/>
      <c r="E158" s="2173">
        <v>0</v>
      </c>
      <c r="F158" s="2170"/>
    </row>
    <row r="159" spans="1:6" ht="24.95" customHeight="1">
      <c r="A159" s="2170"/>
      <c r="B159" s="2177"/>
      <c r="C159" s="2170"/>
      <c r="D159" s="2234"/>
      <c r="E159" s="2173"/>
      <c r="F159" s="2170"/>
    </row>
    <row r="160" spans="1:6" ht="24.95" customHeight="1">
      <c r="A160" s="2170"/>
      <c r="B160" s="2177" t="s">
        <v>1472</v>
      </c>
      <c r="C160" s="2170"/>
      <c r="D160" s="2234"/>
      <c r="E160" s="2173"/>
      <c r="F160" s="2170"/>
    </row>
    <row r="161" spans="1:6" ht="24.95" customHeight="1">
      <c r="A161" s="2170"/>
      <c r="B161" s="2218" t="s">
        <v>1471</v>
      </c>
      <c r="C161" s="2170" t="s">
        <v>7</v>
      </c>
      <c r="D161" s="2234"/>
      <c r="E161" s="2173">
        <v>0</v>
      </c>
      <c r="F161" s="2170"/>
    </row>
    <row r="162" spans="1:6" ht="24.95" customHeight="1">
      <c r="A162" s="2170"/>
      <c r="B162" s="2220" t="s">
        <v>621</v>
      </c>
      <c r="C162" s="2212" t="s">
        <v>1461</v>
      </c>
      <c r="D162" s="2241"/>
      <c r="E162" s="2219">
        <v>0</v>
      </c>
      <c r="F162" s="2170"/>
    </row>
    <row r="163" spans="1:6" ht="24.95" customHeight="1">
      <c r="A163" s="2170"/>
      <c r="B163" s="2220" t="s">
        <v>622</v>
      </c>
      <c r="C163" s="2212" t="s">
        <v>1461</v>
      </c>
      <c r="D163" s="2241"/>
      <c r="E163" s="2219">
        <v>0</v>
      </c>
      <c r="F163" s="2170"/>
    </row>
    <row r="164" spans="1:6" ht="24.95" customHeight="1">
      <c r="A164" s="2170"/>
      <c r="B164" s="2220" t="s">
        <v>623</v>
      </c>
      <c r="C164" s="2212" t="s">
        <v>1461</v>
      </c>
      <c r="D164" s="2241"/>
      <c r="E164" s="2219">
        <v>0</v>
      </c>
      <c r="F164" s="2170"/>
    </row>
    <row r="165" spans="1:6" ht="24.95" customHeight="1">
      <c r="A165" s="2170"/>
      <c r="B165" s="2220" t="s">
        <v>624</v>
      </c>
      <c r="C165" s="2212" t="s">
        <v>1461</v>
      </c>
      <c r="D165" s="2241"/>
      <c r="E165" s="2219">
        <v>0</v>
      </c>
      <c r="F165" s="2170"/>
    </row>
    <row r="166" spans="1:6" ht="24.95" customHeight="1">
      <c r="A166" s="2170"/>
      <c r="B166" s="2177" t="s">
        <v>1470</v>
      </c>
      <c r="C166" s="2170" t="s">
        <v>1461</v>
      </c>
      <c r="D166" s="2234"/>
      <c r="E166" s="2173">
        <v>0</v>
      </c>
      <c r="F166" s="2170"/>
    </row>
    <row r="167" spans="1:6" ht="24.95" customHeight="1">
      <c r="A167" s="2170"/>
      <c r="B167" s="2220" t="s">
        <v>1469</v>
      </c>
      <c r="C167" s="2212" t="s">
        <v>1461</v>
      </c>
      <c r="D167" s="2234"/>
      <c r="E167" s="2219">
        <v>0</v>
      </c>
      <c r="F167" s="2170"/>
    </row>
    <row r="168" spans="1:6" ht="24.95" customHeight="1">
      <c r="A168" s="2170"/>
      <c r="B168" s="2220" t="s">
        <v>1468</v>
      </c>
      <c r="C168" s="2170" t="s">
        <v>1461</v>
      </c>
      <c r="D168" s="2234"/>
      <c r="E168" s="2219">
        <v>0</v>
      </c>
      <c r="F168" s="2170"/>
    </row>
    <row r="169" spans="1:6" ht="24.95" customHeight="1">
      <c r="A169" s="2170"/>
      <c r="B169" s="2220" t="s">
        <v>1467</v>
      </c>
      <c r="C169" s="2170" t="s">
        <v>1461</v>
      </c>
      <c r="D169" s="2234"/>
      <c r="E169" s="2219">
        <v>0</v>
      </c>
      <c r="F169" s="2170"/>
    </row>
    <row r="170" spans="1:6" ht="24.95" customHeight="1">
      <c r="A170" s="2170"/>
      <c r="B170" s="2220" t="s">
        <v>1466</v>
      </c>
      <c r="C170" s="2170" t="s">
        <v>1461</v>
      </c>
      <c r="D170" s="2234"/>
      <c r="E170" s="2219">
        <v>0</v>
      </c>
      <c r="F170" s="2170"/>
    </row>
    <row r="171" spans="1:6" ht="24.95" customHeight="1">
      <c r="A171" s="2170"/>
      <c r="B171" s="2220" t="s">
        <v>1459</v>
      </c>
      <c r="C171" s="2170" t="s">
        <v>1461</v>
      </c>
      <c r="D171" s="2234"/>
      <c r="E171" s="2219">
        <v>0</v>
      </c>
      <c r="F171" s="2170"/>
    </row>
    <row r="172" spans="1:6" ht="24.95" customHeight="1">
      <c r="A172" s="2170"/>
      <c r="B172" s="2220" t="s">
        <v>1465</v>
      </c>
      <c r="C172" s="2170" t="s">
        <v>1461</v>
      </c>
      <c r="D172" s="2234"/>
      <c r="E172" s="2219">
        <v>0</v>
      </c>
      <c r="F172" s="2170"/>
    </row>
    <row r="173" spans="1:6" ht="24.95" customHeight="1">
      <c r="A173" s="2170"/>
      <c r="B173" s="2220" t="s">
        <v>1464</v>
      </c>
      <c r="C173" s="2170" t="s">
        <v>1461</v>
      </c>
      <c r="D173" s="2234"/>
      <c r="E173" s="2219">
        <v>0</v>
      </c>
      <c r="F173" s="2170"/>
    </row>
    <row r="174" spans="1:6" ht="24.95" customHeight="1">
      <c r="A174" s="2170"/>
      <c r="B174" s="2220" t="s">
        <v>1463</v>
      </c>
      <c r="C174" s="2170" t="s">
        <v>1461</v>
      </c>
      <c r="D174" s="2234"/>
      <c r="E174" s="2219">
        <v>0</v>
      </c>
      <c r="F174" s="2170"/>
    </row>
    <row r="175" spans="1:6" ht="24.95" customHeight="1">
      <c r="A175" s="2170"/>
      <c r="B175" s="2220" t="s">
        <v>1462</v>
      </c>
      <c r="C175" s="2170" t="s">
        <v>1461</v>
      </c>
      <c r="D175" s="2234"/>
      <c r="E175" s="2219">
        <v>0</v>
      </c>
      <c r="F175" s="2170"/>
    </row>
    <row r="176" spans="1:6" ht="24.95" customHeight="1">
      <c r="A176" s="2170"/>
      <c r="B176" s="2177" t="s">
        <v>1460</v>
      </c>
      <c r="C176" s="2170" t="s">
        <v>625</v>
      </c>
      <c r="D176" s="2234"/>
      <c r="E176" s="2219">
        <v>0</v>
      </c>
      <c r="F176" s="2170"/>
    </row>
    <row r="177" spans="1:6" ht="24.95" customHeight="1">
      <c r="A177" s="2170"/>
      <c r="B177" s="2177"/>
      <c r="C177" s="2170"/>
      <c r="D177" s="2234"/>
      <c r="E177" s="2173"/>
      <c r="F177" s="2170"/>
    </row>
    <row r="178" spans="1:6" ht="24.95" customHeight="1">
      <c r="A178" s="2170">
        <f>A129+1</f>
        <v>43</v>
      </c>
      <c r="B178" s="2177" t="s">
        <v>1459</v>
      </c>
      <c r="C178" s="2170" t="s">
        <v>7</v>
      </c>
      <c r="D178" s="2234"/>
      <c r="E178" s="2173">
        <v>0</v>
      </c>
      <c r="F178" s="2170"/>
    </row>
    <row r="179" spans="1:6" ht="24.95" customHeight="1">
      <c r="A179" s="2170"/>
      <c r="B179" s="2221"/>
      <c r="C179" s="2170"/>
      <c r="D179" s="2234"/>
      <c r="E179" s="2173"/>
      <c r="F179" s="2172"/>
    </row>
    <row r="180" spans="1:6" ht="24.95" customHeight="1">
      <c r="A180" s="2170"/>
      <c r="B180" s="2221" t="s">
        <v>628</v>
      </c>
      <c r="C180" s="2170"/>
      <c r="D180" s="2234"/>
      <c r="E180" s="2173"/>
      <c r="F180" s="2172"/>
    </row>
    <row r="181" spans="1:6" ht="24.95" customHeight="1">
      <c r="A181" s="2170">
        <f t="shared" ref="A181:A197" si="4">A180+1</f>
        <v>1</v>
      </c>
      <c r="B181" s="2185" t="s">
        <v>629</v>
      </c>
      <c r="C181" s="2181" t="s">
        <v>534</v>
      </c>
      <c r="D181" s="2242"/>
      <c r="E181" s="2173">
        <v>0</v>
      </c>
      <c r="F181" s="2172"/>
    </row>
    <row r="182" spans="1:6" ht="24.95" customHeight="1">
      <c r="A182" s="2170">
        <f t="shared" si="4"/>
        <v>2</v>
      </c>
      <c r="B182" s="2185" t="s">
        <v>630</v>
      </c>
      <c r="C182" s="2170" t="s">
        <v>534</v>
      </c>
      <c r="D182" s="2234"/>
      <c r="E182" s="2173">
        <v>0</v>
      </c>
      <c r="F182" s="2172"/>
    </row>
    <row r="183" spans="1:6" ht="24.95" customHeight="1">
      <c r="A183" s="2222">
        <f t="shared" si="4"/>
        <v>3</v>
      </c>
      <c r="B183" s="2185" t="s">
        <v>631</v>
      </c>
      <c r="C183" s="2170" t="s">
        <v>534</v>
      </c>
      <c r="D183" s="2244"/>
      <c r="E183" s="2173">
        <v>0</v>
      </c>
      <c r="F183" s="2172"/>
    </row>
    <row r="184" spans="1:6" ht="24.95" customHeight="1">
      <c r="A184" s="2222">
        <f t="shared" si="4"/>
        <v>4</v>
      </c>
      <c r="B184" s="2185" t="s">
        <v>632</v>
      </c>
      <c r="C184" s="2170" t="s">
        <v>534</v>
      </c>
      <c r="D184" s="2244"/>
      <c r="E184" s="2173">
        <v>0</v>
      </c>
      <c r="F184" s="2172"/>
    </row>
    <row r="185" spans="1:6" ht="24.95" customHeight="1">
      <c r="A185" s="2222">
        <f t="shared" si="4"/>
        <v>5</v>
      </c>
      <c r="B185" s="2185" t="s">
        <v>633</v>
      </c>
      <c r="C185" s="2170" t="s">
        <v>534</v>
      </c>
      <c r="D185" s="2244"/>
      <c r="E185" s="2173">
        <v>0</v>
      </c>
      <c r="F185" s="2172"/>
    </row>
    <row r="186" spans="1:6" ht="24.95" customHeight="1">
      <c r="A186" s="2222">
        <f t="shared" si="4"/>
        <v>6</v>
      </c>
      <c r="B186" s="2185" t="s">
        <v>634</v>
      </c>
      <c r="C186" s="2181" t="s">
        <v>255</v>
      </c>
      <c r="D186" s="2244"/>
      <c r="E186" s="2173">
        <v>0</v>
      </c>
      <c r="F186" s="2172"/>
    </row>
    <row r="187" spans="1:6" ht="24.95" customHeight="1">
      <c r="A187" s="2222">
        <f t="shared" si="4"/>
        <v>7</v>
      </c>
      <c r="B187" s="2185" t="s">
        <v>635</v>
      </c>
      <c r="C187" s="2196" t="s">
        <v>534</v>
      </c>
      <c r="D187" s="2244"/>
      <c r="E187" s="2173">
        <v>0</v>
      </c>
      <c r="F187" s="2172"/>
    </row>
    <row r="188" spans="1:6" ht="24.95" customHeight="1">
      <c r="A188" s="2222">
        <f t="shared" si="4"/>
        <v>8</v>
      </c>
      <c r="B188" s="2223" t="s">
        <v>636</v>
      </c>
      <c r="C188" s="2196" t="s">
        <v>7</v>
      </c>
      <c r="D188" s="2244"/>
      <c r="E188" s="2173">
        <v>0</v>
      </c>
      <c r="F188" s="2172"/>
    </row>
    <row r="189" spans="1:6" ht="24.95" customHeight="1">
      <c r="A189" s="2222">
        <f t="shared" si="4"/>
        <v>9</v>
      </c>
      <c r="B189" s="2224" t="s">
        <v>637</v>
      </c>
      <c r="C189" s="2170" t="s">
        <v>7</v>
      </c>
      <c r="D189" s="2234"/>
      <c r="E189" s="2173">
        <v>0</v>
      </c>
      <c r="F189" s="2172"/>
    </row>
    <row r="190" spans="1:6" ht="24.95" customHeight="1">
      <c r="A190" s="2222">
        <f t="shared" si="4"/>
        <v>10</v>
      </c>
      <c r="B190" s="2224" t="s">
        <v>638</v>
      </c>
      <c r="C190" s="2170" t="s">
        <v>7</v>
      </c>
      <c r="D190" s="2234"/>
      <c r="E190" s="2173">
        <v>0</v>
      </c>
      <c r="F190" s="2172"/>
    </row>
    <row r="191" spans="1:6" ht="24.95" customHeight="1">
      <c r="A191" s="2222">
        <f t="shared" si="4"/>
        <v>11</v>
      </c>
      <c r="B191" s="2224" t="s">
        <v>639</v>
      </c>
      <c r="C191" s="2170" t="s">
        <v>7</v>
      </c>
      <c r="D191" s="2234"/>
      <c r="E191" s="2173">
        <v>0</v>
      </c>
      <c r="F191" s="2172"/>
    </row>
    <row r="192" spans="1:6" ht="24.95" customHeight="1">
      <c r="A192" s="2222">
        <f t="shared" si="4"/>
        <v>12</v>
      </c>
      <c r="B192" s="2171" t="s">
        <v>537</v>
      </c>
      <c r="C192" s="2170" t="s">
        <v>7</v>
      </c>
      <c r="D192" s="2244"/>
      <c r="E192" s="2173">
        <v>0</v>
      </c>
      <c r="F192" s="2172"/>
    </row>
    <row r="193" spans="1:6" ht="24.95" customHeight="1">
      <c r="A193" s="2222">
        <f t="shared" si="4"/>
        <v>13</v>
      </c>
      <c r="B193" s="2185" t="s">
        <v>640</v>
      </c>
      <c r="C193" s="2170" t="s">
        <v>255</v>
      </c>
      <c r="D193" s="2234"/>
      <c r="E193" s="2173">
        <v>0</v>
      </c>
      <c r="F193" s="2172"/>
    </row>
    <row r="194" spans="1:6" ht="24.95" customHeight="1">
      <c r="A194" s="2222">
        <f t="shared" si="4"/>
        <v>14</v>
      </c>
      <c r="B194" s="2224" t="s">
        <v>538</v>
      </c>
      <c r="C194" s="2170" t="s">
        <v>255</v>
      </c>
      <c r="D194" s="2234"/>
      <c r="E194" s="2173">
        <v>0</v>
      </c>
      <c r="F194" s="2172"/>
    </row>
    <row r="195" spans="1:6" ht="24.95" customHeight="1">
      <c r="A195" s="2222">
        <f t="shared" si="4"/>
        <v>15</v>
      </c>
      <c r="B195" s="2224" t="s">
        <v>536</v>
      </c>
      <c r="C195" s="2170" t="s">
        <v>255</v>
      </c>
      <c r="D195" s="2234"/>
      <c r="E195" s="2173">
        <v>0</v>
      </c>
      <c r="F195" s="2172"/>
    </row>
    <row r="196" spans="1:6" ht="24.95" customHeight="1">
      <c r="A196" s="2222">
        <f t="shared" si="4"/>
        <v>16</v>
      </c>
      <c r="B196" s="2171" t="s">
        <v>641</v>
      </c>
      <c r="C196" s="2170" t="s">
        <v>7</v>
      </c>
      <c r="D196" s="2234"/>
      <c r="E196" s="2173">
        <v>0</v>
      </c>
      <c r="F196" s="2172"/>
    </row>
    <row r="197" spans="1:6" ht="24.95" customHeight="1">
      <c r="A197" s="2222">
        <f t="shared" si="4"/>
        <v>17</v>
      </c>
      <c r="B197" s="2171" t="s">
        <v>642</v>
      </c>
      <c r="C197" s="2170" t="s">
        <v>7</v>
      </c>
      <c r="D197" s="2234"/>
      <c r="E197" s="2173">
        <v>0</v>
      </c>
      <c r="F197" s="2172"/>
    </row>
    <row r="198" spans="1:6" ht="24.95" customHeight="1">
      <c r="A198" s="2222"/>
      <c r="B198" s="2185"/>
      <c r="C198" s="2170"/>
      <c r="D198" s="2234"/>
      <c r="E198" s="2173"/>
      <c r="F198" s="2172"/>
    </row>
    <row r="199" spans="1:6" ht="24.95" customHeight="1">
      <c r="A199" s="2222"/>
      <c r="B199" s="2225" t="s">
        <v>1406</v>
      </c>
      <c r="C199" s="2170"/>
      <c r="D199" s="2234"/>
      <c r="E199" s="2173"/>
      <c r="F199" s="2172"/>
    </row>
    <row r="200" spans="1:6" ht="24.95" customHeight="1">
      <c r="A200" s="2222">
        <v>1</v>
      </c>
      <c r="B200" s="2185" t="s">
        <v>1458</v>
      </c>
      <c r="C200" s="2170" t="s">
        <v>625</v>
      </c>
      <c r="D200" s="2234"/>
      <c r="E200" s="2173">
        <v>0</v>
      </c>
      <c r="F200" s="2172"/>
    </row>
    <row r="201" spans="1:6" ht="24.95" customHeight="1">
      <c r="A201" s="2222">
        <v>2</v>
      </c>
      <c r="B201" s="2185" t="s">
        <v>1457</v>
      </c>
      <c r="C201" s="2170" t="s">
        <v>625</v>
      </c>
      <c r="D201" s="2234"/>
      <c r="E201" s="2173">
        <v>0</v>
      </c>
      <c r="F201" s="2172"/>
    </row>
    <row r="202" spans="1:6" ht="24.95" customHeight="1">
      <c r="A202" s="2222">
        <v>3</v>
      </c>
      <c r="B202" s="2185" t="s">
        <v>1456</v>
      </c>
      <c r="C202" s="2170" t="s">
        <v>625</v>
      </c>
      <c r="D202" s="2234"/>
      <c r="E202" s="2173">
        <v>0</v>
      </c>
      <c r="F202" s="2172"/>
    </row>
    <row r="203" spans="1:6" ht="24.95" customHeight="1">
      <c r="A203" s="2222">
        <v>4</v>
      </c>
      <c r="B203" s="2185" t="s">
        <v>1455</v>
      </c>
      <c r="C203" s="2170" t="s">
        <v>625</v>
      </c>
      <c r="D203" s="2234"/>
      <c r="E203" s="2173">
        <v>0</v>
      </c>
      <c r="F203" s="2172"/>
    </row>
    <row r="204" spans="1:6" ht="24.95" customHeight="1">
      <c r="A204" s="2222">
        <v>5</v>
      </c>
      <c r="B204" s="2185" t="s">
        <v>1454</v>
      </c>
      <c r="C204" s="2170" t="s">
        <v>625</v>
      </c>
      <c r="D204" s="2234"/>
      <c r="E204" s="2173">
        <v>0</v>
      </c>
      <c r="F204" s="2172"/>
    </row>
    <row r="205" spans="1:6" ht="24.95" customHeight="1">
      <c r="A205" s="2222"/>
      <c r="B205" s="2185"/>
      <c r="C205" s="2170"/>
      <c r="D205" s="2172"/>
      <c r="E205" s="2173"/>
      <c r="F205" s="2172"/>
    </row>
    <row r="206" spans="1:6" ht="24.95" customHeight="1">
      <c r="A206" s="2222"/>
      <c r="B206" s="2185"/>
      <c r="C206" s="2170"/>
      <c r="D206" s="2172"/>
      <c r="E206" s="2173"/>
      <c r="F206" s="2172"/>
    </row>
    <row r="207" spans="1:6" ht="24.95" customHeight="1">
      <c r="A207" s="2222"/>
      <c r="B207" s="2185"/>
      <c r="C207" s="2170"/>
      <c r="D207" s="2172"/>
      <c r="E207" s="2173"/>
      <c r="F207" s="2172"/>
    </row>
    <row r="208" spans="1:6" ht="24.95" customHeight="1">
      <c r="A208" s="2222"/>
      <c r="B208" s="2185"/>
      <c r="C208" s="2170"/>
      <c r="D208" s="2172"/>
      <c r="E208" s="2173"/>
      <c r="F208" s="2172"/>
    </row>
    <row r="209" spans="1:6">
      <c r="A209" s="2226"/>
      <c r="B209" s="2227"/>
      <c r="C209" s="2161"/>
      <c r="D209" s="2162"/>
      <c r="E209" s="2162"/>
      <c r="F209" s="2162"/>
    </row>
  </sheetData>
  <mergeCells count="1">
    <mergeCell ref="A1:D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Q2813"/>
  <sheetViews>
    <sheetView topLeftCell="A2806" zoomScale="70" zoomScaleNormal="70" workbookViewId="0">
      <selection activeCell="K2805" sqref="K2805"/>
    </sheetView>
  </sheetViews>
  <sheetFormatPr defaultRowHeight="15"/>
  <cols>
    <col min="2" max="2" width="41" customWidth="1"/>
    <col min="5" max="5" width="14" customWidth="1"/>
    <col min="6" max="6" width="21.140625" customWidth="1"/>
    <col min="7" max="7" width="23" customWidth="1"/>
    <col min="8" max="8" width="21" customWidth="1"/>
    <col min="10" max="10" width="20.7109375" customWidth="1"/>
    <col min="11" max="11" width="22.5703125" customWidth="1"/>
  </cols>
  <sheetData>
    <row r="1" spans="1:17" ht="15.75">
      <c r="A1" s="2470" t="s">
        <v>1821</v>
      </c>
      <c r="B1" s="2471"/>
      <c r="C1" s="2471"/>
      <c r="D1" s="2471"/>
      <c r="E1" s="2471"/>
      <c r="F1" s="2471"/>
      <c r="G1" s="2471"/>
      <c r="H1" s="1564"/>
      <c r="I1" s="1620"/>
      <c r="J1" s="1620"/>
      <c r="K1" s="1620"/>
      <c r="L1" s="1620" t="s">
        <v>1820</v>
      </c>
      <c r="M1" s="1620" t="s">
        <v>1819</v>
      </c>
      <c r="N1" s="1549"/>
      <c r="O1" s="1549"/>
      <c r="P1" s="1549"/>
      <c r="Q1" s="1549"/>
    </row>
    <row r="2" spans="1:17">
      <c r="A2" s="1622"/>
      <c r="B2" s="1623"/>
      <c r="C2" s="1622"/>
      <c r="D2" s="1564"/>
      <c r="E2" s="1564"/>
      <c r="F2" s="1625"/>
      <c r="G2" s="1625"/>
      <c r="H2" s="1564"/>
      <c r="I2" s="1620"/>
      <c r="J2" s="1620"/>
      <c r="K2" s="1549"/>
      <c r="L2" s="1620" t="s">
        <v>1818</v>
      </c>
      <c r="M2" s="1620" t="s">
        <v>1818</v>
      </c>
      <c r="N2" s="1549"/>
      <c r="O2" s="1549"/>
      <c r="P2" s="1549"/>
      <c r="Q2" s="1549"/>
    </row>
    <row r="3" spans="1:17">
      <c r="A3" s="1622" t="s">
        <v>1817</v>
      </c>
      <c r="B3" s="1623" t="s">
        <v>1816</v>
      </c>
      <c r="C3" s="1622"/>
      <c r="D3" s="1564"/>
      <c r="E3" s="1564"/>
      <c r="F3" s="1564"/>
      <c r="G3" s="1564"/>
      <c r="H3" s="1620"/>
      <c r="I3" s="1620"/>
      <c r="J3" s="1620"/>
      <c r="K3" s="1549"/>
      <c r="L3" s="1948">
        <v>2.5000000000000001E-2</v>
      </c>
      <c r="M3" s="1947">
        <v>2.5000000000000001E-2</v>
      </c>
      <c r="N3" s="1549"/>
      <c r="O3" s="1549"/>
      <c r="P3" s="1549"/>
      <c r="Q3" s="1549"/>
    </row>
    <row r="4" spans="1:17">
      <c r="A4" s="1564">
        <v>1</v>
      </c>
      <c r="B4" s="1572" t="s">
        <v>1815</v>
      </c>
      <c r="C4" s="1622"/>
      <c r="D4" s="1564"/>
      <c r="E4" s="1564"/>
      <c r="F4" s="1564"/>
      <c r="G4" s="1564"/>
      <c r="H4" s="1620"/>
      <c r="I4" s="1549"/>
      <c r="J4" s="1620"/>
      <c r="K4" s="1620"/>
      <c r="L4" s="1620"/>
      <c r="M4" s="1549"/>
      <c r="N4" s="1549"/>
      <c r="O4" s="1549"/>
      <c r="P4" s="1549"/>
      <c r="Q4" s="1549"/>
    </row>
    <row r="5" spans="1:17">
      <c r="A5" s="1679"/>
      <c r="B5" s="1620"/>
      <c r="C5" s="1622"/>
      <c r="D5" s="1564"/>
      <c r="E5" s="1564"/>
      <c r="F5" s="1564"/>
      <c r="G5" s="1564"/>
      <c r="H5" s="1620"/>
      <c r="I5" s="1735"/>
      <c r="J5" s="1620"/>
      <c r="K5" s="1620"/>
      <c r="L5" s="1620"/>
      <c r="M5" s="1620"/>
      <c r="N5" s="1549"/>
      <c r="O5" s="1549"/>
      <c r="P5" s="1549"/>
      <c r="Q5" s="1549"/>
    </row>
    <row r="6" spans="1:17">
      <c r="A6" s="2467" t="s">
        <v>8</v>
      </c>
      <c r="B6" s="2467" t="s">
        <v>354</v>
      </c>
      <c r="C6" s="2467" t="s">
        <v>1550</v>
      </c>
      <c r="D6" s="2467" t="s">
        <v>21</v>
      </c>
      <c r="E6" s="2467" t="s">
        <v>1549</v>
      </c>
      <c r="F6" s="1666" t="s">
        <v>10</v>
      </c>
      <c r="G6" s="1666" t="s">
        <v>54</v>
      </c>
      <c r="H6" s="2463" t="s">
        <v>1548</v>
      </c>
      <c r="I6" s="2463" t="s">
        <v>1547</v>
      </c>
      <c r="J6" s="2463" t="s">
        <v>1546</v>
      </c>
      <c r="K6" s="2463" t="s">
        <v>1545</v>
      </c>
      <c r="L6" s="1620"/>
      <c r="M6" s="1620"/>
      <c r="N6" s="1549"/>
      <c r="O6" s="1549"/>
      <c r="P6" s="1549"/>
      <c r="Q6" s="1549"/>
    </row>
    <row r="7" spans="1:17">
      <c r="A7" s="2468"/>
      <c r="B7" s="2468"/>
      <c r="C7" s="2468"/>
      <c r="D7" s="2468"/>
      <c r="E7" s="2468"/>
      <c r="F7" s="1637" t="s">
        <v>1544</v>
      </c>
      <c r="G7" s="1637" t="s">
        <v>1544</v>
      </c>
      <c r="H7" s="2464"/>
      <c r="I7" s="2464"/>
      <c r="J7" s="2464"/>
      <c r="K7" s="2464"/>
      <c r="L7" s="1620"/>
      <c r="M7" s="1735" t="s">
        <v>1804</v>
      </c>
      <c r="N7" s="1549"/>
      <c r="O7" s="1549"/>
      <c r="P7" s="1549"/>
      <c r="Q7" s="1549"/>
    </row>
    <row r="8" spans="1:17">
      <c r="A8" s="1664"/>
      <c r="B8" s="1664"/>
      <c r="C8" s="1664"/>
      <c r="D8" s="1652"/>
      <c r="E8" s="1652"/>
      <c r="F8" s="1652"/>
      <c r="G8" s="1652"/>
      <c r="H8" s="1614"/>
      <c r="I8" s="1614"/>
      <c r="J8" s="1614"/>
      <c r="K8" s="1614"/>
      <c r="L8" s="1620"/>
      <c r="M8" s="1620"/>
      <c r="N8" s="1549"/>
      <c r="O8" s="1549"/>
      <c r="P8" s="1549"/>
      <c r="Q8" s="1549"/>
    </row>
    <row r="9" spans="1:17">
      <c r="A9" s="1646" t="s">
        <v>114</v>
      </c>
      <c r="B9" s="1645" t="s">
        <v>235</v>
      </c>
      <c r="C9" s="1646"/>
      <c r="D9" s="1646"/>
      <c r="E9" s="1646"/>
      <c r="F9" s="1646"/>
      <c r="G9" s="1646"/>
      <c r="H9" s="1613"/>
      <c r="I9" s="1613"/>
      <c r="J9" s="1613"/>
      <c r="K9" s="1613"/>
      <c r="L9" s="1620"/>
      <c r="M9" s="1620"/>
      <c r="N9" s="1549"/>
      <c r="O9" s="1549"/>
      <c r="P9" s="1549"/>
      <c r="Q9" s="1549"/>
    </row>
    <row r="10" spans="1:17">
      <c r="A10" s="1646"/>
      <c r="B10" s="1611" t="s">
        <v>50</v>
      </c>
      <c r="C10" s="1646" t="s">
        <v>231</v>
      </c>
      <c r="D10" s="1646" t="s">
        <v>48</v>
      </c>
      <c r="E10" s="1896">
        <v>0.5</v>
      </c>
      <c r="F10" s="1611">
        <f>'UPAH MEP'!D$7</f>
        <v>0</v>
      </c>
      <c r="G10" s="1645">
        <f>+F10*E10</f>
        <v>0</v>
      </c>
      <c r="H10" s="1606" t="s">
        <v>15</v>
      </c>
      <c r="I10" s="1603">
        <v>1</v>
      </c>
      <c r="J10" s="1599">
        <f>I10*G10</f>
        <v>0</v>
      </c>
      <c r="K10" s="1599">
        <f>G10-J10</f>
        <v>0</v>
      </c>
      <c r="L10" s="1620"/>
      <c r="M10" s="1620"/>
      <c r="N10" s="1549"/>
      <c r="O10" s="1549"/>
      <c r="P10" s="1549"/>
      <c r="Q10" s="1549"/>
    </row>
    <row r="11" spans="1:17">
      <c r="A11" s="1646"/>
      <c r="B11" s="1611" t="s">
        <v>797</v>
      </c>
      <c r="C11" s="1646" t="s">
        <v>232</v>
      </c>
      <c r="D11" s="1646" t="s">
        <v>48</v>
      </c>
      <c r="E11" s="1896">
        <v>1.2</v>
      </c>
      <c r="F11" s="1611">
        <f>'UPAH MEP'!D$8</f>
        <v>0</v>
      </c>
      <c r="G11" s="1645">
        <f>+F11*E11</f>
        <v>0</v>
      </c>
      <c r="H11" s="1606" t="s">
        <v>15</v>
      </c>
      <c r="I11" s="1603">
        <v>1</v>
      </c>
      <c r="J11" s="1599">
        <f>I11*G11</f>
        <v>0</v>
      </c>
      <c r="K11" s="1599">
        <f>G11-J11</f>
        <v>0</v>
      </c>
      <c r="L11" s="1620"/>
      <c r="M11" s="1620"/>
      <c r="N11" s="1549"/>
      <c r="O11" s="1549"/>
      <c r="P11" s="1549"/>
      <c r="Q11" s="1549"/>
    </row>
    <row r="12" spans="1:17">
      <c r="A12" s="1646"/>
      <c r="B12" s="1611" t="s">
        <v>177</v>
      </c>
      <c r="C12" s="1646" t="s">
        <v>233</v>
      </c>
      <c r="D12" s="1646" t="s">
        <v>48</v>
      </c>
      <c r="E12" s="1896">
        <v>0.12</v>
      </c>
      <c r="F12" s="1611">
        <f>'UPAH MEP'!D$5</f>
        <v>0</v>
      </c>
      <c r="G12" s="1645">
        <f>+F12*E12</f>
        <v>0</v>
      </c>
      <c r="H12" s="1606" t="s">
        <v>15</v>
      </c>
      <c r="I12" s="1603">
        <v>1</v>
      </c>
      <c r="J12" s="1599">
        <f>I12*G12</f>
        <v>0</v>
      </c>
      <c r="K12" s="1599">
        <f>G12-J12</f>
        <v>0</v>
      </c>
      <c r="L12" s="1620"/>
      <c r="M12" s="1620"/>
      <c r="N12" s="1549"/>
      <c r="O12" s="1549"/>
      <c r="P12" s="1549"/>
      <c r="Q12" s="1549"/>
    </row>
    <row r="13" spans="1:17">
      <c r="A13" s="1646"/>
      <c r="B13" s="1611" t="s">
        <v>41</v>
      </c>
      <c r="C13" s="1732" t="s">
        <v>234</v>
      </c>
      <c r="D13" s="1732" t="s">
        <v>48</v>
      </c>
      <c r="E13" s="1829">
        <v>0.04</v>
      </c>
      <c r="F13" s="1611">
        <f>'UPAH MEP'!D$6</f>
        <v>0</v>
      </c>
      <c r="G13" s="1730">
        <f>+F13*E13</f>
        <v>0</v>
      </c>
      <c r="H13" s="1606" t="s">
        <v>15</v>
      </c>
      <c r="I13" s="1603">
        <v>1</v>
      </c>
      <c r="J13" s="1599">
        <f>I13*G13</f>
        <v>0</v>
      </c>
      <c r="K13" s="1599">
        <f>G13-J13</f>
        <v>0</v>
      </c>
      <c r="L13" s="1620"/>
      <c r="M13" s="1620"/>
      <c r="N13" s="1549"/>
      <c r="O13" s="1549"/>
      <c r="P13" s="1549"/>
      <c r="Q13" s="1549"/>
    </row>
    <row r="14" spans="1:17">
      <c r="A14" s="1646"/>
      <c r="B14" s="1645"/>
      <c r="C14" s="1643"/>
      <c r="D14" s="1642"/>
      <c r="E14" s="1641" t="s">
        <v>1446</v>
      </c>
      <c r="F14" s="1640"/>
      <c r="G14" s="1639">
        <f>SUM(G10:G13)</f>
        <v>0</v>
      </c>
      <c r="H14" s="1589"/>
      <c r="I14" s="1589"/>
      <c r="J14" s="1589">
        <f>SUM(J10:J13)</f>
        <v>0</v>
      </c>
      <c r="K14" s="1589">
        <f>SUM(K10:K13)</f>
        <v>0</v>
      </c>
      <c r="L14" s="1620"/>
      <c r="M14" s="1620"/>
      <c r="N14" s="1549"/>
      <c r="O14" s="1549"/>
      <c r="P14" s="1549"/>
      <c r="Q14" s="1549"/>
    </row>
    <row r="15" spans="1:17">
      <c r="A15" s="1646" t="s">
        <v>115</v>
      </c>
      <c r="B15" s="1645" t="s">
        <v>237</v>
      </c>
      <c r="C15" s="1648"/>
      <c r="D15" s="1648"/>
      <c r="E15" s="1648"/>
      <c r="F15" s="1648"/>
      <c r="G15" s="1648"/>
      <c r="H15" s="1600"/>
      <c r="I15" s="1600"/>
      <c r="J15" s="1600"/>
      <c r="K15" s="1600"/>
      <c r="L15" s="1620"/>
      <c r="M15" s="1620"/>
      <c r="N15" s="1549"/>
      <c r="O15" s="1549"/>
      <c r="P15" s="1549"/>
      <c r="Q15" s="1549"/>
    </row>
    <row r="16" spans="1:17">
      <c r="A16" s="1646"/>
      <c r="B16" s="1946" t="s">
        <v>1814</v>
      </c>
      <c r="C16" s="1646"/>
      <c r="D16" s="1646" t="s">
        <v>26</v>
      </c>
      <c r="E16" s="1917">
        <v>1</v>
      </c>
      <c r="F16" s="1645">
        <f>'BAHAN MEP'!D32</f>
        <v>0</v>
      </c>
      <c r="G16" s="1645">
        <f>F16*E16</f>
        <v>0</v>
      </c>
      <c r="H16" s="1604"/>
      <c r="I16" s="1603">
        <v>0</v>
      </c>
      <c r="J16" s="1599">
        <f>I16*G16</f>
        <v>0</v>
      </c>
      <c r="K16" s="1599">
        <f>G16-J16</f>
        <v>0</v>
      </c>
      <c r="L16" s="1620"/>
      <c r="M16" s="1620"/>
      <c r="N16" s="1549"/>
      <c r="O16" s="1549"/>
      <c r="P16" s="1549"/>
      <c r="Q16" s="1549"/>
    </row>
    <row r="17" spans="1:17">
      <c r="A17" s="1646"/>
      <c r="B17" s="1644"/>
      <c r="C17" s="1732"/>
      <c r="D17" s="1637"/>
      <c r="E17" s="1945"/>
      <c r="F17" s="1722"/>
      <c r="G17" s="1722">
        <f>F17</f>
        <v>0</v>
      </c>
      <c r="H17" s="1604"/>
      <c r="I17" s="1603"/>
      <c r="J17" s="1599"/>
      <c r="K17" s="1599"/>
      <c r="L17" s="1620"/>
      <c r="M17" s="1620"/>
      <c r="N17" s="1549"/>
      <c r="O17" s="1549"/>
      <c r="P17" s="1549"/>
      <c r="Q17" s="1549"/>
    </row>
    <row r="18" spans="1:17">
      <c r="A18" s="1646"/>
      <c r="B18" s="1645"/>
      <c r="C18" s="1643"/>
      <c r="D18" s="1642"/>
      <c r="E18" s="1641" t="s">
        <v>1447</v>
      </c>
      <c r="F18" s="1640"/>
      <c r="G18" s="1639">
        <f>SUM(G16:G17)</f>
        <v>0</v>
      </c>
      <c r="H18" s="1589"/>
      <c r="I18" s="1589"/>
      <c r="J18" s="1589">
        <f>SUM(J16)</f>
        <v>0</v>
      </c>
      <c r="K18" s="1589">
        <f>SUM(K16)</f>
        <v>0</v>
      </c>
      <c r="L18" s="1620"/>
      <c r="M18" s="1620"/>
      <c r="N18" s="1549"/>
      <c r="O18" s="1549"/>
      <c r="P18" s="1549"/>
      <c r="Q18" s="1549"/>
    </row>
    <row r="19" spans="1:17">
      <c r="A19" s="1646"/>
      <c r="B19" s="1645"/>
      <c r="C19" s="1648"/>
      <c r="D19" s="1648"/>
      <c r="E19" s="1648"/>
      <c r="F19" s="1648"/>
      <c r="G19" s="1648"/>
      <c r="H19" s="1600"/>
      <c r="I19" s="1600"/>
      <c r="J19" s="1600"/>
      <c r="K19" s="1600"/>
      <c r="L19" s="1620"/>
      <c r="M19" s="1620"/>
      <c r="N19" s="1549"/>
      <c r="O19" s="1549"/>
      <c r="P19" s="1549"/>
      <c r="Q19" s="1549"/>
    </row>
    <row r="20" spans="1:17">
      <c r="A20" s="1646" t="s">
        <v>116</v>
      </c>
      <c r="B20" s="1645" t="s">
        <v>238</v>
      </c>
      <c r="C20" s="1646"/>
      <c r="D20" s="1646"/>
      <c r="E20" s="1646"/>
      <c r="F20" s="1646"/>
      <c r="G20" s="1721">
        <f>+F20*E20</f>
        <v>0</v>
      </c>
      <c r="H20" s="1595"/>
      <c r="I20" s="1595"/>
      <c r="J20" s="1595"/>
      <c r="K20" s="1595"/>
      <c r="L20" s="1620"/>
      <c r="M20" s="1620"/>
      <c r="N20" s="1549"/>
      <c r="O20" s="1549"/>
      <c r="P20" s="1549"/>
      <c r="Q20" s="1549"/>
    </row>
    <row r="21" spans="1:17">
      <c r="A21" s="1644"/>
      <c r="B21" s="1644"/>
      <c r="C21" s="1643"/>
      <c r="D21" s="1642"/>
      <c r="E21" s="1641" t="s">
        <v>1448</v>
      </c>
      <c r="F21" s="1640"/>
      <c r="G21" s="1639">
        <f>SUM(G20)</f>
        <v>0</v>
      </c>
      <c r="H21" s="1589"/>
      <c r="I21" s="1589"/>
      <c r="J21" s="1589"/>
      <c r="K21" s="1589"/>
      <c r="L21" s="1620"/>
      <c r="M21" s="1620"/>
      <c r="N21" s="1549"/>
      <c r="O21" s="1549"/>
      <c r="P21" s="1549"/>
      <c r="Q21" s="1549"/>
    </row>
    <row r="22" spans="1:17">
      <c r="A22" s="1638"/>
      <c r="B22" s="1638"/>
      <c r="C22" s="1637"/>
      <c r="D22" s="1637"/>
      <c r="E22" s="1630"/>
      <c r="F22" s="1637"/>
      <c r="G22" s="1637"/>
      <c r="H22" s="1554"/>
      <c r="I22" s="1554"/>
      <c r="J22" s="1554"/>
      <c r="K22" s="1554"/>
      <c r="L22" s="1620"/>
      <c r="M22" s="1620"/>
      <c r="N22" s="1549"/>
      <c r="O22" s="1549"/>
      <c r="P22" s="1549"/>
      <c r="Q22" s="1549"/>
    </row>
    <row r="23" spans="1:17">
      <c r="A23" s="1636"/>
      <c r="B23" s="1635"/>
      <c r="C23" s="1634"/>
      <c r="D23" s="1633"/>
      <c r="E23" s="1633"/>
      <c r="F23" s="1632"/>
      <c r="G23" s="1636"/>
      <c r="H23" s="1581"/>
      <c r="I23" s="1581"/>
      <c r="J23" s="1581"/>
      <c r="K23" s="1581"/>
      <c r="L23" s="1620"/>
      <c r="M23" s="1620"/>
      <c r="N23" s="1549"/>
      <c r="O23" s="1549"/>
      <c r="P23" s="1549"/>
      <c r="Q23" s="1549"/>
    </row>
    <row r="24" spans="1:17">
      <c r="A24" s="1566" t="s">
        <v>117</v>
      </c>
      <c r="B24" s="1573" t="s">
        <v>239</v>
      </c>
      <c r="C24" s="1564"/>
      <c r="D24" s="1572"/>
      <c r="E24" s="1572"/>
      <c r="F24" s="1570"/>
      <c r="G24" s="1569">
        <f>+G21+G18+G14</f>
        <v>0</v>
      </c>
      <c r="H24" s="1576"/>
      <c r="I24" s="1575" t="e">
        <f>J24/G24</f>
        <v>#DIV/0!</v>
      </c>
      <c r="J24" s="1574">
        <f>+J21+J18+J14</f>
        <v>0</v>
      </c>
      <c r="K24" s="1574">
        <f>+K21+K18+K14</f>
        <v>0</v>
      </c>
      <c r="L24" s="1620"/>
      <c r="M24" s="1620"/>
      <c r="N24" s="1549"/>
      <c r="O24" s="1549"/>
      <c r="P24" s="1549"/>
      <c r="Q24" s="1549"/>
    </row>
    <row r="25" spans="1:17">
      <c r="A25" s="1566" t="s">
        <v>124</v>
      </c>
      <c r="B25" s="1573" t="s">
        <v>1541</v>
      </c>
      <c r="C25" s="1564"/>
      <c r="D25" s="1572"/>
      <c r="E25" s="1571" t="str">
        <f>$L$2</f>
        <v>2,5% x D</v>
      </c>
      <c r="F25" s="1570"/>
      <c r="G25" s="1569">
        <f>G24*$L$3</f>
        <v>0</v>
      </c>
      <c r="H25" s="1567"/>
      <c r="I25" s="1568" t="s">
        <v>366</v>
      </c>
      <c r="J25" s="1567"/>
      <c r="K25" s="1567"/>
      <c r="L25" s="1620"/>
      <c r="M25" s="1620"/>
      <c r="N25" s="1549"/>
      <c r="O25" s="1549"/>
      <c r="P25" s="1549"/>
      <c r="Q25" s="1549"/>
    </row>
    <row r="26" spans="1:17">
      <c r="A26" s="1566" t="s">
        <v>241</v>
      </c>
      <c r="B26" s="1573" t="s">
        <v>1540</v>
      </c>
      <c r="C26" s="1564"/>
      <c r="D26" s="1572"/>
      <c r="E26" s="1571" t="str">
        <f>$M$2</f>
        <v>2,5% x D</v>
      </c>
      <c r="F26" s="1570"/>
      <c r="G26" s="1569">
        <f>G24*$M$3</f>
        <v>0</v>
      </c>
      <c r="H26" s="1567"/>
      <c r="I26" s="1568"/>
      <c r="J26" s="1567"/>
      <c r="K26" s="1567"/>
      <c r="L26" s="1620"/>
      <c r="M26" s="1620"/>
      <c r="N26" s="1549"/>
      <c r="O26" s="1549"/>
      <c r="P26" s="1549"/>
      <c r="Q26" s="1549"/>
    </row>
    <row r="27" spans="1:17">
      <c r="A27" s="1566" t="s">
        <v>123</v>
      </c>
      <c r="B27" s="1565" t="s">
        <v>1539</v>
      </c>
      <c r="C27" s="1564"/>
      <c r="D27" s="1564"/>
      <c r="E27" s="1564"/>
      <c r="F27" s="1563"/>
      <c r="G27" s="1562">
        <f>+G25+G24+G26</f>
        <v>0</v>
      </c>
      <c r="H27" s="1561"/>
      <c r="I27" s="1561"/>
      <c r="J27" s="1561"/>
      <c r="K27" s="1561"/>
      <c r="L27" s="1620"/>
      <c r="M27" s="1620"/>
      <c r="N27" s="1549"/>
      <c r="O27" s="1549"/>
      <c r="P27" s="1549"/>
      <c r="Q27" s="1549"/>
    </row>
    <row r="28" spans="1:17">
      <c r="A28" s="1630"/>
      <c r="B28" s="1629"/>
      <c r="C28" s="1628"/>
      <c r="D28" s="1628"/>
      <c r="E28" s="1628"/>
      <c r="F28" s="1627"/>
      <c r="G28" s="1637"/>
      <c r="H28" s="1554"/>
      <c r="I28" s="1554"/>
      <c r="J28" s="1554"/>
      <c r="K28" s="1554"/>
      <c r="L28" s="1620"/>
      <c r="M28" s="1620"/>
      <c r="N28" s="1549"/>
      <c r="O28" s="1549"/>
      <c r="P28" s="1549"/>
      <c r="Q28" s="1549"/>
    </row>
    <row r="29" spans="1:17">
      <c r="A29" s="1572"/>
      <c r="B29" s="1572"/>
      <c r="C29" s="1564"/>
      <c r="D29" s="1564"/>
      <c r="E29" s="1564"/>
      <c r="F29" s="1564"/>
      <c r="G29" s="1564"/>
      <c r="H29" s="1624"/>
      <c r="I29" s="1624"/>
      <c r="J29" s="1624"/>
      <c r="K29" s="1624"/>
      <c r="L29" s="1620"/>
      <c r="M29" s="1620"/>
      <c r="N29" s="1549"/>
      <c r="O29" s="1549"/>
      <c r="P29" s="1549"/>
      <c r="Q29" s="1549"/>
    </row>
    <row r="30" spans="1:17">
      <c r="A30" s="1564">
        <v>2</v>
      </c>
      <c r="B30" s="1572" t="s">
        <v>1813</v>
      </c>
      <c r="C30" s="1622"/>
      <c r="D30" s="1564"/>
      <c r="E30" s="1564"/>
      <c r="F30" s="1564"/>
      <c r="G30" s="1564"/>
      <c r="H30" s="1620"/>
      <c r="I30" s="1549"/>
      <c r="J30" s="1620"/>
      <c r="K30" s="1620"/>
      <c r="L30" s="1620"/>
      <c r="M30" s="1549"/>
      <c r="N30" s="1549"/>
      <c r="O30" s="1549"/>
      <c r="P30" s="1549"/>
      <c r="Q30" s="1549"/>
    </row>
    <row r="31" spans="1:17">
      <c r="A31" s="1679"/>
      <c r="B31" s="1620"/>
      <c r="C31" s="1622"/>
      <c r="D31" s="1564"/>
      <c r="E31" s="1564"/>
      <c r="F31" s="1564"/>
      <c r="G31" s="1564"/>
      <c r="H31" s="1620"/>
      <c r="I31" s="1735"/>
      <c r="J31" s="1620"/>
      <c r="K31" s="1620"/>
      <c r="L31" s="1620"/>
      <c r="M31" s="1620"/>
      <c r="N31" s="1549"/>
      <c r="O31" s="1549"/>
      <c r="P31" s="1549"/>
      <c r="Q31" s="1549"/>
    </row>
    <row r="32" spans="1:17">
      <c r="A32" s="2467" t="s">
        <v>8</v>
      </c>
      <c r="B32" s="2467" t="s">
        <v>354</v>
      </c>
      <c r="C32" s="2467" t="s">
        <v>1550</v>
      </c>
      <c r="D32" s="2467" t="s">
        <v>21</v>
      </c>
      <c r="E32" s="2467" t="s">
        <v>1549</v>
      </c>
      <c r="F32" s="1666" t="s">
        <v>10</v>
      </c>
      <c r="G32" s="1666" t="s">
        <v>54</v>
      </c>
      <c r="H32" s="2463" t="s">
        <v>1548</v>
      </c>
      <c r="I32" s="2463" t="s">
        <v>1547</v>
      </c>
      <c r="J32" s="2463" t="s">
        <v>1546</v>
      </c>
      <c r="K32" s="2463" t="s">
        <v>1545</v>
      </c>
      <c r="L32" s="1620"/>
      <c r="M32" s="1620"/>
      <c r="N32" s="1549"/>
      <c r="O32" s="1549"/>
      <c r="P32" s="1549"/>
      <c r="Q32" s="1549"/>
    </row>
    <row r="33" spans="1:17">
      <c r="A33" s="2468"/>
      <c r="B33" s="2468"/>
      <c r="C33" s="2468"/>
      <c r="D33" s="2468"/>
      <c r="E33" s="2468"/>
      <c r="F33" s="1637" t="s">
        <v>1544</v>
      </c>
      <c r="G33" s="1637" t="s">
        <v>1544</v>
      </c>
      <c r="H33" s="2464"/>
      <c r="I33" s="2464"/>
      <c r="J33" s="2464"/>
      <c r="K33" s="2464"/>
      <c r="L33" s="1620"/>
      <c r="M33" s="1735" t="s">
        <v>1804</v>
      </c>
      <c r="N33" s="1549"/>
      <c r="O33" s="1549"/>
      <c r="P33" s="1549"/>
      <c r="Q33" s="1549"/>
    </row>
    <row r="34" spans="1:17">
      <c r="A34" s="1664"/>
      <c r="B34" s="1664"/>
      <c r="C34" s="1664"/>
      <c r="D34" s="1652"/>
      <c r="E34" s="1652"/>
      <c r="F34" s="1652"/>
      <c r="G34" s="1652"/>
      <c r="H34" s="1614"/>
      <c r="I34" s="1614"/>
      <c r="J34" s="1614"/>
      <c r="K34" s="1614"/>
      <c r="L34" s="1620"/>
      <c r="M34" s="1620"/>
      <c r="N34" s="1549"/>
      <c r="O34" s="1549"/>
      <c r="P34" s="1549"/>
      <c r="Q34" s="1549"/>
    </row>
    <row r="35" spans="1:17">
      <c r="A35" s="1646" t="s">
        <v>114</v>
      </c>
      <c r="B35" s="1645" t="s">
        <v>235</v>
      </c>
      <c r="C35" s="1646"/>
      <c r="D35" s="1646"/>
      <c r="E35" s="1646"/>
      <c r="F35" s="1646"/>
      <c r="G35" s="1646"/>
      <c r="H35" s="1613"/>
      <c r="I35" s="1613"/>
      <c r="J35" s="1613"/>
      <c r="K35" s="1613"/>
      <c r="L35" s="1620"/>
      <c r="M35" s="1620"/>
      <c r="N35" s="1549"/>
      <c r="O35" s="1549"/>
      <c r="P35" s="1549"/>
      <c r="Q35" s="1549"/>
    </row>
    <row r="36" spans="1:17">
      <c r="A36" s="1646"/>
      <c r="B36" s="1611" t="s">
        <v>543</v>
      </c>
      <c r="C36" s="1646" t="s">
        <v>231</v>
      </c>
      <c r="D36" s="1646" t="s">
        <v>48</v>
      </c>
      <c r="E36" s="1896">
        <v>0.442</v>
      </c>
      <c r="F36" s="1611">
        <f>'UPAH MEP'!D$7</f>
        <v>0</v>
      </c>
      <c r="G36" s="1645">
        <f>+F36*E36</f>
        <v>0</v>
      </c>
      <c r="H36" s="1606" t="s">
        <v>15</v>
      </c>
      <c r="I36" s="1603">
        <v>1</v>
      </c>
      <c r="J36" s="1599">
        <f>I36*G36</f>
        <v>0</v>
      </c>
      <c r="K36" s="1599">
        <f>G36-J36</f>
        <v>0</v>
      </c>
      <c r="L36" s="1620"/>
      <c r="M36" s="1620"/>
      <c r="N36" s="1549"/>
      <c r="O36" s="1549"/>
      <c r="P36" s="1549"/>
      <c r="Q36" s="1549"/>
    </row>
    <row r="37" spans="1:17">
      <c r="A37" s="1646"/>
      <c r="B37" s="1611" t="s">
        <v>1558</v>
      </c>
      <c r="C37" s="1646" t="s">
        <v>232</v>
      </c>
      <c r="D37" s="1646" t="s">
        <v>48</v>
      </c>
      <c r="E37" s="1896">
        <v>0.73799999999999999</v>
      </c>
      <c r="F37" s="1611">
        <f>'UPAH MEP'!D$10</f>
        <v>0</v>
      </c>
      <c r="G37" s="1645">
        <f>+F37*E37</f>
        <v>0</v>
      </c>
      <c r="H37" s="1606" t="s">
        <v>15</v>
      </c>
      <c r="I37" s="1603">
        <v>1</v>
      </c>
      <c r="J37" s="1599">
        <f>I37*G37</f>
        <v>0</v>
      </c>
      <c r="K37" s="1599">
        <f>G37-J37</f>
        <v>0</v>
      </c>
      <c r="L37" s="1620"/>
      <c r="M37" s="1620"/>
      <c r="N37" s="1549"/>
      <c r="O37" s="1549"/>
      <c r="P37" s="1549"/>
      <c r="Q37" s="1549"/>
    </row>
    <row r="38" spans="1:17">
      <c r="A38" s="1646"/>
      <c r="B38" s="1611" t="s">
        <v>177</v>
      </c>
      <c r="C38" s="1646" t="s">
        <v>233</v>
      </c>
      <c r="D38" s="1646" t="s">
        <v>48</v>
      </c>
      <c r="E38" s="1896">
        <v>7.3999999999999996E-2</v>
      </c>
      <c r="F38" s="1611">
        <f>'UPAH MEP'!D$5</f>
        <v>0</v>
      </c>
      <c r="G38" s="1645">
        <f>+F38*E38</f>
        <v>0</v>
      </c>
      <c r="H38" s="1606" t="s">
        <v>15</v>
      </c>
      <c r="I38" s="1603">
        <v>1</v>
      </c>
      <c r="J38" s="1599">
        <f>I38*G38</f>
        <v>0</v>
      </c>
      <c r="K38" s="1599">
        <f>G38-J38</f>
        <v>0</v>
      </c>
      <c r="L38" s="1620"/>
      <c r="M38" s="1620"/>
      <c r="N38" s="1549"/>
      <c r="O38" s="1549"/>
      <c r="P38" s="1549"/>
      <c r="Q38" s="1549"/>
    </row>
    <row r="39" spans="1:17">
      <c r="A39" s="1646"/>
      <c r="B39" s="1611" t="s">
        <v>41</v>
      </c>
      <c r="C39" s="1732" t="s">
        <v>234</v>
      </c>
      <c r="D39" s="1732" t="s">
        <v>48</v>
      </c>
      <c r="E39" s="1829">
        <v>2.1999999999999999E-2</v>
      </c>
      <c r="F39" s="1611">
        <f>'UPAH MEP'!D$6</f>
        <v>0</v>
      </c>
      <c r="G39" s="1730">
        <f>+F39*E39</f>
        <v>0</v>
      </c>
      <c r="H39" s="1606" t="s">
        <v>15</v>
      </c>
      <c r="I39" s="1603">
        <v>1</v>
      </c>
      <c r="J39" s="1599">
        <f>I39*G39</f>
        <v>0</v>
      </c>
      <c r="K39" s="1599">
        <f>G39-J39</f>
        <v>0</v>
      </c>
      <c r="L39" s="1620"/>
      <c r="M39" s="1620"/>
      <c r="N39" s="1549"/>
      <c r="O39" s="1549"/>
      <c r="P39" s="1549"/>
      <c r="Q39" s="1549"/>
    </row>
    <row r="40" spans="1:17">
      <c r="A40" s="1646"/>
      <c r="B40" s="1645"/>
      <c r="C40" s="1643"/>
      <c r="D40" s="1642"/>
      <c r="E40" s="1641" t="s">
        <v>1446</v>
      </c>
      <c r="F40" s="1640"/>
      <c r="G40" s="1639">
        <f>SUM(G36:G39)</f>
        <v>0</v>
      </c>
      <c r="H40" s="1589"/>
      <c r="I40" s="1589"/>
      <c r="J40" s="1589">
        <f>SUM(J36:J39)</f>
        <v>0</v>
      </c>
      <c r="K40" s="1589">
        <f>SUM(K36:K39)</f>
        <v>0</v>
      </c>
      <c r="L40" s="1620"/>
      <c r="M40" s="1620"/>
      <c r="N40" s="1549"/>
      <c r="O40" s="1549"/>
      <c r="P40" s="1549"/>
      <c r="Q40" s="1549"/>
    </row>
    <row r="41" spans="1:17">
      <c r="A41" s="1646" t="s">
        <v>115</v>
      </c>
      <c r="B41" s="1645" t="s">
        <v>237</v>
      </c>
      <c r="C41" s="1648"/>
      <c r="D41" s="1648"/>
      <c r="E41" s="1648"/>
      <c r="F41" s="1648"/>
      <c r="G41" s="1648"/>
      <c r="H41" s="1600"/>
      <c r="I41" s="1600"/>
      <c r="J41" s="1600"/>
      <c r="K41" s="1600"/>
      <c r="L41" s="1620"/>
      <c r="M41" s="1620"/>
      <c r="N41" s="1549"/>
      <c r="O41" s="1549"/>
      <c r="P41" s="1549"/>
      <c r="Q41" s="1549"/>
    </row>
    <row r="42" spans="1:17">
      <c r="A42" s="1646"/>
      <c r="B42" s="1644" t="s">
        <v>1812</v>
      </c>
      <c r="C42" s="1646"/>
      <c r="D42" s="1646" t="s">
        <v>539</v>
      </c>
      <c r="E42" s="1917">
        <v>1</v>
      </c>
      <c r="F42" s="1645">
        <f>'BAHAN MEP'!D78</f>
        <v>0</v>
      </c>
      <c r="G42" s="1645">
        <f>F42*E42</f>
        <v>0</v>
      </c>
      <c r="H42" s="1604"/>
      <c r="I42" s="1603">
        <v>0</v>
      </c>
      <c r="J42" s="1599">
        <f>I42*G42</f>
        <v>0</v>
      </c>
      <c r="K42" s="1599">
        <f>G42-J42</f>
        <v>0</v>
      </c>
      <c r="L42" s="1620"/>
      <c r="M42" s="1620"/>
      <c r="N42" s="1549"/>
      <c r="O42" s="1549"/>
      <c r="P42" s="1549"/>
      <c r="Q42" s="1549"/>
    </row>
    <row r="43" spans="1:17">
      <c r="A43" s="1646"/>
      <c r="B43" s="1644"/>
      <c r="C43" s="1732"/>
      <c r="D43" s="1637"/>
      <c r="E43" s="1945"/>
      <c r="F43" s="1722"/>
      <c r="G43" s="1722">
        <f>F43</f>
        <v>0</v>
      </c>
      <c r="H43" s="1604"/>
      <c r="I43" s="1603"/>
      <c r="J43" s="1599"/>
      <c r="K43" s="1599"/>
      <c r="L43" s="1620"/>
      <c r="M43" s="1620"/>
      <c r="N43" s="1549"/>
      <c r="O43" s="1549"/>
      <c r="P43" s="1549"/>
      <c r="Q43" s="1549"/>
    </row>
    <row r="44" spans="1:17">
      <c r="A44" s="1646"/>
      <c r="B44" s="1645"/>
      <c r="C44" s="1643"/>
      <c r="D44" s="1642"/>
      <c r="E44" s="1641" t="s">
        <v>1447</v>
      </c>
      <c r="F44" s="1640"/>
      <c r="G44" s="1639">
        <f>SUM(G42:G43)</f>
        <v>0</v>
      </c>
      <c r="H44" s="1589"/>
      <c r="I44" s="1589"/>
      <c r="J44" s="1589">
        <f>SUM(J42)</f>
        <v>0</v>
      </c>
      <c r="K44" s="1589">
        <f>SUM(K42)</f>
        <v>0</v>
      </c>
      <c r="L44" s="1620"/>
      <c r="M44" s="1620"/>
      <c r="N44" s="1549"/>
      <c r="O44" s="1549"/>
      <c r="P44" s="1549"/>
      <c r="Q44" s="1549"/>
    </row>
    <row r="45" spans="1:17">
      <c r="A45" s="1646"/>
      <c r="B45" s="1645"/>
      <c r="C45" s="1648"/>
      <c r="D45" s="1648"/>
      <c r="E45" s="1648"/>
      <c r="F45" s="1648"/>
      <c r="G45" s="1648"/>
      <c r="H45" s="1600"/>
      <c r="I45" s="1600"/>
      <c r="J45" s="1600"/>
      <c r="K45" s="1600"/>
      <c r="L45" s="1620"/>
      <c r="M45" s="1620"/>
      <c r="N45" s="1549"/>
      <c r="O45" s="1549"/>
      <c r="P45" s="1549"/>
      <c r="Q45" s="1549"/>
    </row>
    <row r="46" spans="1:17">
      <c r="A46" s="1646" t="s">
        <v>116</v>
      </c>
      <c r="B46" s="1645" t="s">
        <v>238</v>
      </c>
      <c r="C46" s="1646"/>
      <c r="D46" s="1646"/>
      <c r="E46" s="1646"/>
      <c r="F46" s="1646"/>
      <c r="G46" s="1721">
        <f>+F46*E46</f>
        <v>0</v>
      </c>
      <c r="H46" s="1595"/>
      <c r="I46" s="1595"/>
      <c r="J46" s="1595"/>
      <c r="K46" s="1595"/>
      <c r="L46" s="1620"/>
      <c r="M46" s="1620"/>
      <c r="N46" s="1549"/>
      <c r="O46" s="1549"/>
      <c r="P46" s="1549"/>
      <c r="Q46" s="1549"/>
    </row>
    <row r="47" spans="1:17">
      <c r="A47" s="1644"/>
      <c r="B47" s="1644"/>
      <c r="C47" s="1643"/>
      <c r="D47" s="1642"/>
      <c r="E47" s="1641" t="s">
        <v>1448</v>
      </c>
      <c r="F47" s="1640"/>
      <c r="G47" s="1639">
        <f>SUM(G46)</f>
        <v>0</v>
      </c>
      <c r="H47" s="1589"/>
      <c r="I47" s="1589"/>
      <c r="J47" s="1589"/>
      <c r="K47" s="1589"/>
      <c r="L47" s="1620"/>
      <c r="M47" s="1620"/>
      <c r="N47" s="1549"/>
      <c r="O47" s="1549"/>
      <c r="P47" s="1549"/>
      <c r="Q47" s="1549"/>
    </row>
    <row r="48" spans="1:17">
      <c r="A48" s="1638"/>
      <c r="B48" s="1638"/>
      <c r="C48" s="1637"/>
      <c r="D48" s="1637"/>
      <c r="E48" s="1630"/>
      <c r="F48" s="1637"/>
      <c r="G48" s="1637"/>
      <c r="H48" s="1554"/>
      <c r="I48" s="1554"/>
      <c r="J48" s="1554"/>
      <c r="K48" s="1554"/>
      <c r="L48" s="1620"/>
      <c r="M48" s="1620"/>
      <c r="N48" s="1549"/>
      <c r="O48" s="1549"/>
      <c r="P48" s="1549"/>
      <c r="Q48" s="1549"/>
    </row>
    <row r="49" spans="1:17">
      <c r="A49" s="1636"/>
      <c r="B49" s="1635"/>
      <c r="C49" s="1634"/>
      <c r="D49" s="1633"/>
      <c r="E49" s="1633"/>
      <c r="F49" s="1632"/>
      <c r="G49" s="1636"/>
      <c r="H49" s="1581"/>
      <c r="I49" s="1581"/>
      <c r="J49" s="1581"/>
      <c r="K49" s="1581"/>
      <c r="L49" s="1620"/>
      <c r="M49" s="1620"/>
      <c r="N49" s="1549"/>
      <c r="O49" s="1549"/>
      <c r="P49" s="1549"/>
      <c r="Q49" s="1549"/>
    </row>
    <row r="50" spans="1:17">
      <c r="A50" s="1566" t="s">
        <v>117</v>
      </c>
      <c r="B50" s="1573" t="s">
        <v>239</v>
      </c>
      <c r="C50" s="1564"/>
      <c r="D50" s="1572"/>
      <c r="E50" s="1572"/>
      <c r="F50" s="1570"/>
      <c r="G50" s="1569">
        <f>+G47+G44+G40</f>
        <v>0</v>
      </c>
      <c r="H50" s="1576"/>
      <c r="I50" s="1575" t="e">
        <f>J50/G50</f>
        <v>#DIV/0!</v>
      </c>
      <c r="J50" s="1574">
        <f>+J47+J44+J40</f>
        <v>0</v>
      </c>
      <c r="K50" s="1574">
        <f>+K47+K44+K40</f>
        <v>0</v>
      </c>
      <c r="L50" s="1620"/>
      <c r="M50" s="1620"/>
      <c r="N50" s="1549"/>
      <c r="O50" s="1549"/>
      <c r="P50" s="1549"/>
      <c r="Q50" s="1549"/>
    </row>
    <row r="51" spans="1:17">
      <c r="A51" s="1566" t="s">
        <v>124</v>
      </c>
      <c r="B51" s="1573" t="s">
        <v>1541</v>
      </c>
      <c r="C51" s="1564"/>
      <c r="D51" s="1572"/>
      <c r="E51" s="1571" t="str">
        <f>$L$2</f>
        <v>2,5% x D</v>
      </c>
      <c r="F51" s="1570"/>
      <c r="G51" s="1569">
        <f>G50*$L$3</f>
        <v>0</v>
      </c>
      <c r="H51" s="1567"/>
      <c r="I51" s="1568" t="s">
        <v>366</v>
      </c>
      <c r="J51" s="1567"/>
      <c r="K51" s="1567"/>
      <c r="L51" s="1620"/>
      <c r="M51" s="1620"/>
      <c r="N51" s="1549"/>
      <c r="O51" s="1549"/>
      <c r="P51" s="1549"/>
      <c r="Q51" s="1549"/>
    </row>
    <row r="52" spans="1:17">
      <c r="A52" s="1566" t="s">
        <v>241</v>
      </c>
      <c r="B52" s="1573" t="s">
        <v>1540</v>
      </c>
      <c r="C52" s="1564"/>
      <c r="D52" s="1572"/>
      <c r="E52" s="1571" t="str">
        <f>$M$2</f>
        <v>2,5% x D</v>
      </c>
      <c r="F52" s="1570"/>
      <c r="G52" s="1569">
        <f>G50*$M$3</f>
        <v>0</v>
      </c>
      <c r="H52" s="1567"/>
      <c r="I52" s="1568"/>
      <c r="J52" s="1567"/>
      <c r="K52" s="1567"/>
      <c r="L52" s="1620"/>
      <c r="M52" s="1620"/>
      <c r="N52" s="1549"/>
      <c r="O52" s="1549"/>
      <c r="P52" s="1549"/>
      <c r="Q52" s="1549"/>
    </row>
    <row r="53" spans="1:17">
      <c r="A53" s="1566" t="s">
        <v>123</v>
      </c>
      <c r="B53" s="1565" t="s">
        <v>1539</v>
      </c>
      <c r="C53" s="1564"/>
      <c r="D53" s="1564"/>
      <c r="E53" s="1564"/>
      <c r="F53" s="1563"/>
      <c r="G53" s="1562">
        <f>+G51+G50+G52</f>
        <v>0</v>
      </c>
      <c r="H53" s="1561"/>
      <c r="I53" s="1561"/>
      <c r="J53" s="1561"/>
      <c r="K53" s="1561"/>
      <c r="L53" s="1620"/>
      <c r="M53" s="1620"/>
      <c r="N53" s="1549"/>
      <c r="O53" s="1549"/>
      <c r="P53" s="1549"/>
      <c r="Q53" s="1549"/>
    </row>
    <row r="54" spans="1:17">
      <c r="A54" s="1630"/>
      <c r="B54" s="1629"/>
      <c r="C54" s="1628"/>
      <c r="D54" s="1628"/>
      <c r="E54" s="1628"/>
      <c r="F54" s="1627"/>
      <c r="G54" s="1637"/>
      <c r="H54" s="1554"/>
      <c r="I54" s="1554"/>
      <c r="J54" s="1554"/>
      <c r="K54" s="1554"/>
      <c r="L54" s="1620"/>
      <c r="M54" s="1620"/>
      <c r="N54" s="1549"/>
      <c r="O54" s="1549"/>
      <c r="P54" s="1549"/>
      <c r="Q54" s="1549"/>
    </row>
    <row r="55" spans="1:17">
      <c r="A55" s="1572"/>
      <c r="B55" s="1572"/>
      <c r="C55" s="1564"/>
      <c r="D55" s="1564"/>
      <c r="E55" s="1564"/>
      <c r="F55" s="1564"/>
      <c r="G55" s="1564"/>
      <c r="H55" s="1624"/>
      <c r="I55" s="1624"/>
      <c r="J55" s="1624"/>
      <c r="K55" s="1624"/>
      <c r="L55" s="1620"/>
      <c r="M55" s="1620"/>
      <c r="N55" s="1549"/>
      <c r="O55" s="1549"/>
      <c r="P55" s="1549"/>
      <c r="Q55" s="1549"/>
    </row>
    <row r="56" spans="1:17">
      <c r="A56" s="1564">
        <v>2</v>
      </c>
      <c r="B56" s="1572" t="s">
        <v>1811</v>
      </c>
      <c r="C56" s="1622"/>
      <c r="D56" s="1564"/>
      <c r="E56" s="1564"/>
      <c r="F56" s="1564"/>
      <c r="G56" s="1564"/>
      <c r="H56" s="1620"/>
      <c r="I56" s="1549"/>
      <c r="J56" s="1620"/>
      <c r="K56" s="1620"/>
      <c r="L56" s="1620"/>
      <c r="M56" s="1549"/>
      <c r="N56" s="1549"/>
      <c r="O56" s="1549"/>
      <c r="P56" s="1549"/>
      <c r="Q56" s="1549"/>
    </row>
    <row r="57" spans="1:17">
      <c r="A57" s="1679"/>
      <c r="B57" s="1620"/>
      <c r="C57" s="1622"/>
      <c r="D57" s="1564"/>
      <c r="E57" s="1564"/>
      <c r="F57" s="1564"/>
      <c r="G57" s="1564"/>
      <c r="H57" s="1620"/>
      <c r="I57" s="1735"/>
      <c r="J57" s="1620"/>
      <c r="K57" s="1620"/>
      <c r="L57" s="1620"/>
      <c r="M57" s="1620"/>
      <c r="N57" s="1549"/>
      <c r="O57" s="1549"/>
      <c r="P57" s="1549"/>
      <c r="Q57" s="1549"/>
    </row>
    <row r="58" spans="1:17">
      <c r="A58" s="2467" t="s">
        <v>8</v>
      </c>
      <c r="B58" s="2467" t="s">
        <v>354</v>
      </c>
      <c r="C58" s="2467" t="s">
        <v>1550</v>
      </c>
      <c r="D58" s="2467" t="s">
        <v>21</v>
      </c>
      <c r="E58" s="2467" t="s">
        <v>1549</v>
      </c>
      <c r="F58" s="1666" t="s">
        <v>10</v>
      </c>
      <c r="G58" s="1666" t="s">
        <v>54</v>
      </c>
      <c r="H58" s="2463" t="s">
        <v>1548</v>
      </c>
      <c r="I58" s="2463" t="s">
        <v>1547</v>
      </c>
      <c r="J58" s="2463" t="s">
        <v>1546</v>
      </c>
      <c r="K58" s="2463" t="s">
        <v>1545</v>
      </c>
      <c r="L58" s="1620"/>
      <c r="M58" s="1620"/>
      <c r="N58" s="1549"/>
      <c r="O58" s="1549"/>
      <c r="P58" s="1549"/>
      <c r="Q58" s="1549"/>
    </row>
    <row r="59" spans="1:17">
      <c r="A59" s="2468"/>
      <c r="B59" s="2468"/>
      <c r="C59" s="2468"/>
      <c r="D59" s="2468"/>
      <c r="E59" s="2468"/>
      <c r="F59" s="1637" t="s">
        <v>1544</v>
      </c>
      <c r="G59" s="1637" t="s">
        <v>1544</v>
      </c>
      <c r="H59" s="2464"/>
      <c r="I59" s="2464"/>
      <c r="J59" s="2464"/>
      <c r="K59" s="2464"/>
      <c r="L59" s="1620"/>
      <c r="M59" s="1735" t="s">
        <v>1804</v>
      </c>
      <c r="N59" s="1549"/>
      <c r="O59" s="1549"/>
      <c r="P59" s="1549"/>
      <c r="Q59" s="1549"/>
    </row>
    <row r="60" spans="1:17">
      <c r="A60" s="1664"/>
      <c r="B60" s="1664"/>
      <c r="C60" s="1664"/>
      <c r="D60" s="1652"/>
      <c r="E60" s="1652"/>
      <c r="F60" s="1652"/>
      <c r="G60" s="1652"/>
      <c r="H60" s="1614"/>
      <c r="I60" s="1614"/>
      <c r="J60" s="1614"/>
      <c r="K60" s="1614"/>
      <c r="L60" s="1620"/>
      <c r="M60" s="1620"/>
      <c r="N60" s="1549"/>
      <c r="O60" s="1549"/>
      <c r="P60" s="1549"/>
      <c r="Q60" s="1549"/>
    </row>
    <row r="61" spans="1:17">
      <c r="A61" s="1646" t="s">
        <v>114</v>
      </c>
      <c r="B61" s="1645" t="s">
        <v>235</v>
      </c>
      <c r="C61" s="1646"/>
      <c r="D61" s="1646"/>
      <c r="E61" s="1646"/>
      <c r="F61" s="1646"/>
      <c r="G61" s="1646"/>
      <c r="H61" s="1613"/>
      <c r="I61" s="1613"/>
      <c r="J61" s="1613"/>
      <c r="K61" s="1613"/>
      <c r="L61" s="1620"/>
      <c r="M61" s="1620"/>
      <c r="N61" s="1549"/>
      <c r="O61" s="1549"/>
      <c r="P61" s="1549"/>
      <c r="Q61" s="1549"/>
    </row>
    <row r="62" spans="1:17">
      <c r="A62" s="1646"/>
      <c r="B62" s="1611" t="s">
        <v>543</v>
      </c>
      <c r="C62" s="1646" t="s">
        <v>231</v>
      </c>
      <c r="D62" s="1646" t="s">
        <v>48</v>
      </c>
      <c r="E62" s="1896">
        <v>0.41699999999999998</v>
      </c>
      <c r="F62" s="1611">
        <f>'UPAH MEP'!D$7</f>
        <v>0</v>
      </c>
      <c r="G62" s="1645">
        <f>+F62*E62</f>
        <v>0</v>
      </c>
      <c r="H62" s="1606" t="s">
        <v>15</v>
      </c>
      <c r="I62" s="1603">
        <v>1</v>
      </c>
      <c r="J62" s="1599">
        <f>I62*G62</f>
        <v>0</v>
      </c>
      <c r="K62" s="1599">
        <f>G62-J62</f>
        <v>0</v>
      </c>
      <c r="L62" s="1620"/>
      <c r="M62" s="1620"/>
      <c r="N62" s="1549"/>
      <c r="O62" s="1549"/>
      <c r="P62" s="1549"/>
      <c r="Q62" s="1549"/>
    </row>
    <row r="63" spans="1:17">
      <c r="A63" s="1646"/>
      <c r="B63" s="1611" t="s">
        <v>1558</v>
      </c>
      <c r="C63" s="1646" t="s">
        <v>232</v>
      </c>
      <c r="D63" s="1646" t="s">
        <v>48</v>
      </c>
      <c r="E63" s="1896">
        <v>0.69599999999999995</v>
      </c>
      <c r="F63" s="1611">
        <f>'UPAH MEP'!D$10</f>
        <v>0</v>
      </c>
      <c r="G63" s="1645">
        <f>+F63*E63</f>
        <v>0</v>
      </c>
      <c r="H63" s="1606" t="s">
        <v>15</v>
      </c>
      <c r="I63" s="1603">
        <v>1</v>
      </c>
      <c r="J63" s="1599">
        <f>I63*G63</f>
        <v>0</v>
      </c>
      <c r="K63" s="1599">
        <f>G63-J63</f>
        <v>0</v>
      </c>
      <c r="L63" s="1620"/>
      <c r="M63" s="1620"/>
      <c r="N63" s="1549"/>
      <c r="O63" s="1549"/>
      <c r="P63" s="1549"/>
      <c r="Q63" s="1549"/>
    </row>
    <row r="64" spans="1:17">
      <c r="A64" s="1646"/>
      <c r="B64" s="1611" t="s">
        <v>177</v>
      </c>
      <c r="C64" s="1646" t="s">
        <v>233</v>
      </c>
      <c r="D64" s="1646" t="s">
        <v>48</v>
      </c>
      <c r="E64" s="1896">
        <v>7.0000000000000007E-2</v>
      </c>
      <c r="F64" s="1611">
        <f>'UPAH MEP'!D$5</f>
        <v>0</v>
      </c>
      <c r="G64" s="1645">
        <f>+F64*E64</f>
        <v>0</v>
      </c>
      <c r="H64" s="1606" t="s">
        <v>15</v>
      </c>
      <c r="I64" s="1603">
        <v>1</v>
      </c>
      <c r="J64" s="1599">
        <f>I64*G64</f>
        <v>0</v>
      </c>
      <c r="K64" s="1599">
        <f>G64-J64</f>
        <v>0</v>
      </c>
      <c r="L64" s="1620"/>
      <c r="M64" s="1620"/>
      <c r="N64" s="1549"/>
      <c r="O64" s="1549"/>
      <c r="P64" s="1549"/>
      <c r="Q64" s="1549"/>
    </row>
    <row r="65" spans="1:17">
      <c r="A65" s="1646"/>
      <c r="B65" s="1611" t="s">
        <v>41</v>
      </c>
      <c r="C65" s="1732" t="s">
        <v>234</v>
      </c>
      <c r="D65" s="1732" t="s">
        <v>48</v>
      </c>
      <c r="E65" s="1829">
        <v>2.1000000000000001E-2</v>
      </c>
      <c r="F65" s="1611">
        <f>'UPAH MEP'!D$6</f>
        <v>0</v>
      </c>
      <c r="G65" s="1730">
        <f>+F65*E65</f>
        <v>0</v>
      </c>
      <c r="H65" s="1606" t="s">
        <v>15</v>
      </c>
      <c r="I65" s="1603">
        <v>1</v>
      </c>
      <c r="J65" s="1599">
        <f>I65*G65</f>
        <v>0</v>
      </c>
      <c r="K65" s="1599">
        <f>G65-J65</f>
        <v>0</v>
      </c>
      <c r="L65" s="1620"/>
      <c r="M65" s="1620"/>
      <c r="N65" s="1549"/>
      <c r="O65" s="1549"/>
      <c r="P65" s="1549"/>
      <c r="Q65" s="1549"/>
    </row>
    <row r="66" spans="1:17">
      <c r="A66" s="1646"/>
      <c r="B66" s="1645"/>
      <c r="C66" s="1643"/>
      <c r="D66" s="1642"/>
      <c r="E66" s="1641" t="s">
        <v>1446</v>
      </c>
      <c r="F66" s="1640"/>
      <c r="G66" s="1639">
        <f>SUM(G62:G65)</f>
        <v>0</v>
      </c>
      <c r="H66" s="1589"/>
      <c r="I66" s="1589"/>
      <c r="J66" s="1589">
        <f>SUM(J62:J65)</f>
        <v>0</v>
      </c>
      <c r="K66" s="1589">
        <f>SUM(K62:K65)</f>
        <v>0</v>
      </c>
      <c r="L66" s="1620"/>
      <c r="M66" s="1620"/>
      <c r="N66" s="1549"/>
      <c r="O66" s="1549"/>
      <c r="P66" s="1549"/>
      <c r="Q66" s="1549"/>
    </row>
    <row r="67" spans="1:17">
      <c r="A67" s="1646" t="s">
        <v>115</v>
      </c>
      <c r="B67" s="1645" t="s">
        <v>237</v>
      </c>
      <c r="C67" s="1648"/>
      <c r="D67" s="1648"/>
      <c r="E67" s="1648"/>
      <c r="F67" s="1648"/>
      <c r="G67" s="1648"/>
      <c r="H67" s="1600"/>
      <c r="I67" s="1600"/>
      <c r="J67" s="1600"/>
      <c r="K67" s="1600"/>
      <c r="L67" s="1620"/>
      <c r="M67" s="1620"/>
      <c r="N67" s="1549"/>
      <c r="O67" s="1549"/>
      <c r="P67" s="1549"/>
      <c r="Q67" s="1549"/>
    </row>
    <row r="68" spans="1:17">
      <c r="A68" s="1646"/>
      <c r="B68" s="1644" t="s">
        <v>1810</v>
      </c>
      <c r="C68" s="1646"/>
      <c r="D68" s="1646" t="s">
        <v>539</v>
      </c>
      <c r="E68" s="1917">
        <v>1.0249999999999999</v>
      </c>
      <c r="F68" s="1645">
        <f>'BAHAN MEP'!D80</f>
        <v>0</v>
      </c>
      <c r="G68" s="1645">
        <f>F68*E68</f>
        <v>0</v>
      </c>
      <c r="H68" s="1604"/>
      <c r="I68" s="1603">
        <v>0</v>
      </c>
      <c r="J68" s="1599">
        <f>I68*G68</f>
        <v>0</v>
      </c>
      <c r="K68" s="1599">
        <f>G68-J68</f>
        <v>0</v>
      </c>
      <c r="L68" s="1620"/>
      <c r="M68" s="1620"/>
      <c r="N68" s="1549"/>
      <c r="O68" s="1549"/>
      <c r="P68" s="1549"/>
      <c r="Q68" s="1549"/>
    </row>
    <row r="69" spans="1:17">
      <c r="A69" s="1646"/>
      <c r="B69" s="1644"/>
      <c r="C69" s="1732"/>
      <c r="D69" s="1637"/>
      <c r="E69" s="1945"/>
      <c r="F69" s="1722"/>
      <c r="G69" s="1722">
        <f>F69</f>
        <v>0</v>
      </c>
      <c r="H69" s="1604"/>
      <c r="I69" s="1603"/>
      <c r="J69" s="1599"/>
      <c r="K69" s="1599"/>
      <c r="L69" s="1620"/>
      <c r="M69" s="1620"/>
      <c r="N69" s="1549"/>
      <c r="O69" s="1549"/>
      <c r="P69" s="1549"/>
      <c r="Q69" s="1549"/>
    </row>
    <row r="70" spans="1:17">
      <c r="A70" s="1646"/>
      <c r="B70" s="1645"/>
      <c r="C70" s="1643"/>
      <c r="D70" s="1642"/>
      <c r="E70" s="1641" t="s">
        <v>1447</v>
      </c>
      <c r="F70" s="1640"/>
      <c r="G70" s="1639">
        <f>SUM(G68:G69)</f>
        <v>0</v>
      </c>
      <c r="H70" s="1589"/>
      <c r="I70" s="1589"/>
      <c r="J70" s="1589">
        <f>SUM(J68)</f>
        <v>0</v>
      </c>
      <c r="K70" s="1589">
        <f>SUM(K68)</f>
        <v>0</v>
      </c>
      <c r="L70" s="1620"/>
      <c r="M70" s="1620"/>
      <c r="N70" s="1549"/>
      <c r="O70" s="1549"/>
      <c r="P70" s="1549"/>
      <c r="Q70" s="1549"/>
    </row>
    <row r="71" spans="1:17">
      <c r="A71" s="1646"/>
      <c r="B71" s="1645"/>
      <c r="C71" s="1648"/>
      <c r="D71" s="1648"/>
      <c r="E71" s="1648"/>
      <c r="F71" s="1648"/>
      <c r="G71" s="1648"/>
      <c r="H71" s="1600"/>
      <c r="I71" s="1600"/>
      <c r="J71" s="1600"/>
      <c r="K71" s="1600"/>
      <c r="L71" s="1620"/>
      <c r="M71" s="1620"/>
      <c r="N71" s="1549"/>
      <c r="O71" s="1549"/>
      <c r="P71" s="1549"/>
      <c r="Q71" s="1549"/>
    </row>
    <row r="72" spans="1:17">
      <c r="A72" s="1646" t="s">
        <v>116</v>
      </c>
      <c r="B72" s="1645" t="s">
        <v>238</v>
      </c>
      <c r="C72" s="1646"/>
      <c r="D72" s="1646"/>
      <c r="E72" s="1646"/>
      <c r="F72" s="1646"/>
      <c r="G72" s="1721">
        <f>+F72*E72</f>
        <v>0</v>
      </c>
      <c r="H72" s="1595"/>
      <c r="I72" s="1595"/>
      <c r="J72" s="1595"/>
      <c r="K72" s="1595"/>
      <c r="L72" s="1620"/>
      <c r="M72" s="1620"/>
      <c r="N72" s="1549"/>
      <c r="O72" s="1549"/>
      <c r="P72" s="1549"/>
      <c r="Q72" s="1549"/>
    </row>
    <row r="73" spans="1:17">
      <c r="A73" s="1644"/>
      <c r="B73" s="1644"/>
      <c r="C73" s="1643"/>
      <c r="D73" s="1642"/>
      <c r="E73" s="1641" t="s">
        <v>1448</v>
      </c>
      <c r="F73" s="1640"/>
      <c r="G73" s="1639">
        <f>SUM(G72)</f>
        <v>0</v>
      </c>
      <c r="H73" s="1589"/>
      <c r="I73" s="1589"/>
      <c r="J73" s="1589"/>
      <c r="K73" s="1589"/>
      <c r="L73" s="1620"/>
      <c r="M73" s="1620"/>
      <c r="N73" s="1549"/>
      <c r="O73" s="1549"/>
      <c r="P73" s="1549"/>
      <c r="Q73" s="1549"/>
    </row>
    <row r="74" spans="1:17">
      <c r="A74" s="1638"/>
      <c r="B74" s="1638"/>
      <c r="C74" s="1637"/>
      <c r="D74" s="1637"/>
      <c r="E74" s="1630"/>
      <c r="F74" s="1637"/>
      <c r="G74" s="1637"/>
      <c r="H74" s="1554"/>
      <c r="I74" s="1554"/>
      <c r="J74" s="1554"/>
      <c r="K74" s="1554"/>
      <c r="L74" s="1620"/>
      <c r="M74" s="1620"/>
      <c r="N74" s="1549"/>
      <c r="O74" s="1549"/>
      <c r="P74" s="1549"/>
      <c r="Q74" s="1549"/>
    </row>
    <row r="75" spans="1:17">
      <c r="A75" s="1636"/>
      <c r="B75" s="1635"/>
      <c r="C75" s="1634"/>
      <c r="D75" s="1633"/>
      <c r="E75" s="1633"/>
      <c r="F75" s="1632"/>
      <c r="G75" s="1636"/>
      <c r="H75" s="1581"/>
      <c r="I75" s="1581"/>
      <c r="J75" s="1581"/>
      <c r="K75" s="1581"/>
      <c r="L75" s="1620"/>
      <c r="M75" s="1620"/>
      <c r="N75" s="1549"/>
      <c r="O75" s="1549"/>
      <c r="P75" s="1549"/>
      <c r="Q75" s="1549"/>
    </row>
    <row r="76" spans="1:17">
      <c r="A76" s="1566" t="s">
        <v>117</v>
      </c>
      <c r="B76" s="1573" t="s">
        <v>239</v>
      </c>
      <c r="C76" s="1564"/>
      <c r="D76" s="1572"/>
      <c r="E76" s="1572"/>
      <c r="F76" s="1570"/>
      <c r="G76" s="1569">
        <f>+G73+G70+G66</f>
        <v>0</v>
      </c>
      <c r="H76" s="1576"/>
      <c r="I76" s="1575" t="e">
        <f>J76/G76</f>
        <v>#DIV/0!</v>
      </c>
      <c r="J76" s="1574">
        <f>+J73+J70+J66</f>
        <v>0</v>
      </c>
      <c r="K76" s="1574">
        <f>+K73+K70+K66</f>
        <v>0</v>
      </c>
      <c r="L76" s="1620"/>
      <c r="M76" s="1620"/>
      <c r="N76" s="1549"/>
      <c r="O76" s="1549"/>
      <c r="P76" s="1549"/>
      <c r="Q76" s="1549"/>
    </row>
    <row r="77" spans="1:17">
      <c r="A77" s="1566" t="s">
        <v>124</v>
      </c>
      <c r="B77" s="1573" t="s">
        <v>1541</v>
      </c>
      <c r="C77" s="1564"/>
      <c r="D77" s="1572"/>
      <c r="E77" s="1571" t="str">
        <f>$L$2</f>
        <v>2,5% x D</v>
      </c>
      <c r="F77" s="1570"/>
      <c r="G77" s="1569">
        <f>G76*$L$3</f>
        <v>0</v>
      </c>
      <c r="H77" s="1567"/>
      <c r="I77" s="1568" t="s">
        <v>366</v>
      </c>
      <c r="J77" s="1567"/>
      <c r="K77" s="1567"/>
      <c r="L77" s="1620"/>
      <c r="M77" s="1620"/>
      <c r="N77" s="1549"/>
      <c r="O77" s="1549"/>
      <c r="P77" s="1549"/>
      <c r="Q77" s="1549"/>
    </row>
    <row r="78" spans="1:17">
      <c r="A78" s="1566" t="s">
        <v>241</v>
      </c>
      <c r="B78" s="1573" t="s">
        <v>1540</v>
      </c>
      <c r="C78" s="1564"/>
      <c r="D78" s="1572"/>
      <c r="E78" s="1571" t="str">
        <f>$M$2</f>
        <v>2,5% x D</v>
      </c>
      <c r="F78" s="1570"/>
      <c r="G78" s="1569">
        <f>G76*$M$3</f>
        <v>0</v>
      </c>
      <c r="H78" s="1567"/>
      <c r="I78" s="1568"/>
      <c r="J78" s="1567"/>
      <c r="K78" s="1567"/>
      <c r="L78" s="1620"/>
      <c r="M78" s="1620"/>
      <c r="N78" s="1549"/>
      <c r="O78" s="1549"/>
      <c r="P78" s="1549"/>
      <c r="Q78" s="1549"/>
    </row>
    <row r="79" spans="1:17">
      <c r="A79" s="1566" t="s">
        <v>123</v>
      </c>
      <c r="B79" s="1565" t="s">
        <v>1539</v>
      </c>
      <c r="C79" s="1564"/>
      <c r="D79" s="1564"/>
      <c r="E79" s="1564"/>
      <c r="F79" s="1563"/>
      <c r="G79" s="1562">
        <f>+G77+G76+G78</f>
        <v>0</v>
      </c>
      <c r="H79" s="1561"/>
      <c r="I79" s="1561"/>
      <c r="J79" s="1561"/>
      <c r="K79" s="1561"/>
      <c r="L79" s="1620"/>
      <c r="M79" s="1620"/>
      <c r="N79" s="1549"/>
      <c r="O79" s="1549"/>
      <c r="P79" s="1549"/>
      <c r="Q79" s="1549"/>
    </row>
    <row r="80" spans="1:17">
      <c r="A80" s="1630"/>
      <c r="B80" s="1629"/>
      <c r="C80" s="1628"/>
      <c r="D80" s="1628"/>
      <c r="E80" s="1628"/>
      <c r="F80" s="1627"/>
      <c r="G80" s="1637"/>
      <c r="H80" s="1554"/>
      <c r="I80" s="1554"/>
      <c r="J80" s="1554"/>
      <c r="K80" s="1554"/>
      <c r="L80" s="1620"/>
      <c r="M80" s="1620"/>
      <c r="N80" s="1549"/>
      <c r="O80" s="1549"/>
      <c r="P80" s="1549"/>
      <c r="Q80" s="1549"/>
    </row>
    <row r="81" spans="1:17">
      <c r="A81" s="1572"/>
      <c r="B81" s="1572"/>
      <c r="C81" s="1564"/>
      <c r="D81" s="1564"/>
      <c r="E81" s="1564"/>
      <c r="F81" s="1564"/>
      <c r="G81" s="1564"/>
      <c r="H81" s="1624"/>
      <c r="I81" s="1624"/>
      <c r="J81" s="1624"/>
      <c r="K81" s="1624"/>
      <c r="L81" s="1620"/>
      <c r="M81" s="1620"/>
      <c r="N81" s="1549"/>
      <c r="O81" s="1549"/>
      <c r="P81" s="1549"/>
      <c r="Q81" s="1549"/>
    </row>
    <row r="82" spans="1:17">
      <c r="A82" s="1564">
        <v>3</v>
      </c>
      <c r="B82" s="1572" t="s">
        <v>1809</v>
      </c>
      <c r="C82" s="1622"/>
      <c r="D82" s="1564"/>
      <c r="E82" s="1564"/>
      <c r="F82" s="1564"/>
      <c r="G82" s="1564"/>
      <c r="H82" s="1620"/>
      <c r="I82" s="1549"/>
      <c r="J82" s="1620"/>
      <c r="K82" s="1620"/>
      <c r="L82" s="1620"/>
      <c r="M82" s="1549"/>
      <c r="N82" s="1549"/>
      <c r="O82" s="1549"/>
      <c r="P82" s="1549"/>
      <c r="Q82" s="1549"/>
    </row>
    <row r="83" spans="1:17">
      <c r="A83" s="1679"/>
      <c r="B83" s="1620"/>
      <c r="C83" s="1622"/>
      <c r="D83" s="1564"/>
      <c r="E83" s="1564"/>
      <c r="F83" s="1564"/>
      <c r="G83" s="1564"/>
      <c r="H83" s="1620"/>
      <c r="I83" s="1735"/>
      <c r="J83" s="1620"/>
      <c r="K83" s="1620"/>
      <c r="L83" s="1620"/>
      <c r="M83" s="1620"/>
      <c r="N83" s="1549"/>
      <c r="O83" s="1549"/>
      <c r="P83" s="1549"/>
      <c r="Q83" s="1549"/>
    </row>
    <row r="84" spans="1:17">
      <c r="A84" s="2467" t="s">
        <v>8</v>
      </c>
      <c r="B84" s="2467" t="s">
        <v>354</v>
      </c>
      <c r="C84" s="2467" t="s">
        <v>1550</v>
      </c>
      <c r="D84" s="2467" t="s">
        <v>21</v>
      </c>
      <c r="E84" s="2467" t="s">
        <v>1549</v>
      </c>
      <c r="F84" s="1666" t="s">
        <v>10</v>
      </c>
      <c r="G84" s="1666" t="s">
        <v>54</v>
      </c>
      <c r="H84" s="2463" t="s">
        <v>1548</v>
      </c>
      <c r="I84" s="2463" t="s">
        <v>1547</v>
      </c>
      <c r="J84" s="2463" t="s">
        <v>1546</v>
      </c>
      <c r="K84" s="2463" t="s">
        <v>1545</v>
      </c>
      <c r="L84" s="1620"/>
      <c r="M84" s="1620"/>
      <c r="N84" s="1549"/>
      <c r="O84" s="1549"/>
      <c r="P84" s="1549"/>
      <c r="Q84" s="1549"/>
    </row>
    <row r="85" spans="1:17">
      <c r="A85" s="2468"/>
      <c r="B85" s="2468"/>
      <c r="C85" s="2468"/>
      <c r="D85" s="2468"/>
      <c r="E85" s="2468"/>
      <c r="F85" s="1637" t="s">
        <v>1544</v>
      </c>
      <c r="G85" s="1637" t="s">
        <v>1544</v>
      </c>
      <c r="H85" s="2464"/>
      <c r="I85" s="2464"/>
      <c r="J85" s="2464"/>
      <c r="K85" s="2464"/>
      <c r="L85" s="1620"/>
      <c r="M85" s="1735" t="s">
        <v>1804</v>
      </c>
      <c r="N85" s="1549"/>
      <c r="O85" s="1549"/>
      <c r="P85" s="1549"/>
      <c r="Q85" s="1549"/>
    </row>
    <row r="86" spans="1:17">
      <c r="A86" s="1664"/>
      <c r="B86" s="1664"/>
      <c r="C86" s="1664"/>
      <c r="D86" s="1652"/>
      <c r="E86" s="1652"/>
      <c r="F86" s="1652"/>
      <c r="G86" s="1652"/>
      <c r="H86" s="1614"/>
      <c r="I86" s="1614"/>
      <c r="J86" s="1614"/>
      <c r="K86" s="1614"/>
      <c r="L86" s="1620"/>
      <c r="M86" s="1620"/>
      <c r="N86" s="1549"/>
      <c r="O86" s="1549"/>
      <c r="P86" s="1549"/>
      <c r="Q86" s="1549"/>
    </row>
    <row r="87" spans="1:17">
      <c r="A87" s="1646" t="s">
        <v>114</v>
      </c>
      <c r="B87" s="1645" t="s">
        <v>235</v>
      </c>
      <c r="C87" s="1646"/>
      <c r="D87" s="1646"/>
      <c r="E87" s="1646"/>
      <c r="F87" s="1646"/>
      <c r="G87" s="1646"/>
      <c r="H87" s="1613"/>
      <c r="I87" s="1613"/>
      <c r="J87" s="1613"/>
      <c r="K87" s="1613"/>
      <c r="L87" s="1620"/>
      <c r="M87" s="1620"/>
      <c r="N87" s="1549"/>
      <c r="O87" s="1549"/>
      <c r="P87" s="1549"/>
      <c r="Q87" s="1549"/>
    </row>
    <row r="88" spans="1:17">
      <c r="A88" s="1646"/>
      <c r="B88" s="1611" t="s">
        <v>543</v>
      </c>
      <c r="C88" s="1646" t="s">
        <v>231</v>
      </c>
      <c r="D88" s="1646" t="s">
        <v>48</v>
      </c>
      <c r="E88" s="1896">
        <v>0.5</v>
      </c>
      <c r="F88" s="1611">
        <f>'UPAH MEP'!D$7</f>
        <v>0</v>
      </c>
      <c r="G88" s="1645">
        <f>+F88*E88</f>
        <v>0</v>
      </c>
      <c r="H88" s="1606" t="s">
        <v>15</v>
      </c>
      <c r="I88" s="1603">
        <v>1</v>
      </c>
      <c r="J88" s="1599">
        <f>I88*G88</f>
        <v>0</v>
      </c>
      <c r="K88" s="1599">
        <f>G88-J88</f>
        <v>0</v>
      </c>
      <c r="L88" s="1620"/>
      <c r="M88" s="1620"/>
      <c r="N88" s="1549"/>
      <c r="O88" s="1549"/>
      <c r="P88" s="1549"/>
      <c r="Q88" s="1549"/>
    </row>
    <row r="89" spans="1:17">
      <c r="A89" s="1646"/>
      <c r="B89" s="1611" t="s">
        <v>1543</v>
      </c>
      <c r="C89" s="1646" t="s">
        <v>232</v>
      </c>
      <c r="D89" s="1646" t="s">
        <v>48</v>
      </c>
      <c r="E89" s="1896">
        <v>1.2</v>
      </c>
      <c r="F89" s="1611">
        <f>'UPAH MEP'!D$9</f>
        <v>0</v>
      </c>
      <c r="G89" s="1645">
        <f>+F89*E89</f>
        <v>0</v>
      </c>
      <c r="H89" s="1606" t="s">
        <v>15</v>
      </c>
      <c r="I89" s="1603">
        <v>1</v>
      </c>
      <c r="J89" s="1599">
        <f>I89*G89</f>
        <v>0</v>
      </c>
      <c r="K89" s="1599">
        <f>G89-J89</f>
        <v>0</v>
      </c>
      <c r="L89" s="1620"/>
      <c r="M89" s="1620"/>
      <c r="N89" s="1549"/>
      <c r="O89" s="1549"/>
      <c r="P89" s="1549"/>
      <c r="Q89" s="1549"/>
    </row>
    <row r="90" spans="1:17">
      <c r="A90" s="1646"/>
      <c r="B90" s="1611" t="s">
        <v>177</v>
      </c>
      <c r="C90" s="1646" t="s">
        <v>233</v>
      </c>
      <c r="D90" s="1646" t="s">
        <v>48</v>
      </c>
      <c r="E90" s="1896">
        <v>0.12</v>
      </c>
      <c r="F90" s="1611">
        <f>'UPAH MEP'!D$5</f>
        <v>0</v>
      </c>
      <c r="G90" s="1645">
        <f>+F90*E90</f>
        <v>0</v>
      </c>
      <c r="H90" s="1606" t="s">
        <v>15</v>
      </c>
      <c r="I90" s="1603">
        <v>1</v>
      </c>
      <c r="J90" s="1599">
        <f>I90*G90</f>
        <v>0</v>
      </c>
      <c r="K90" s="1599">
        <f>G90-J90</f>
        <v>0</v>
      </c>
      <c r="L90" s="1620"/>
      <c r="M90" s="1620"/>
      <c r="N90" s="1549"/>
      <c r="O90" s="1549"/>
      <c r="P90" s="1549"/>
      <c r="Q90" s="1549"/>
    </row>
    <row r="91" spans="1:17">
      <c r="A91" s="1646"/>
      <c r="B91" s="1611" t="s">
        <v>41</v>
      </c>
      <c r="C91" s="1732" t="s">
        <v>234</v>
      </c>
      <c r="D91" s="1732" t="s">
        <v>48</v>
      </c>
      <c r="E91" s="1829">
        <v>0.04</v>
      </c>
      <c r="F91" s="1611">
        <f>'UPAH MEP'!D$6</f>
        <v>0</v>
      </c>
      <c r="G91" s="1730">
        <f>+F91*E91</f>
        <v>0</v>
      </c>
      <c r="H91" s="1606" t="s">
        <v>15</v>
      </c>
      <c r="I91" s="1603">
        <v>1</v>
      </c>
      <c r="J91" s="1599">
        <f>I91*G91</f>
        <v>0</v>
      </c>
      <c r="K91" s="1599">
        <f>G91-J91</f>
        <v>0</v>
      </c>
      <c r="L91" s="1620"/>
      <c r="M91" s="1620"/>
      <c r="N91" s="1549"/>
      <c r="O91" s="1549"/>
      <c r="P91" s="1549"/>
      <c r="Q91" s="1549"/>
    </row>
    <row r="92" spans="1:17">
      <c r="A92" s="1646"/>
      <c r="B92" s="1645"/>
      <c r="C92" s="1643"/>
      <c r="D92" s="1642"/>
      <c r="E92" s="1641" t="s">
        <v>1446</v>
      </c>
      <c r="F92" s="1640"/>
      <c r="G92" s="1639">
        <f>SUM(G88:G91)</f>
        <v>0</v>
      </c>
      <c r="H92" s="1589"/>
      <c r="I92" s="1589"/>
      <c r="J92" s="1589">
        <f>SUM(J88:J91)</f>
        <v>0</v>
      </c>
      <c r="K92" s="1589">
        <f>SUM(K88:K91)</f>
        <v>0</v>
      </c>
      <c r="L92" s="1620"/>
      <c r="M92" s="1620"/>
      <c r="N92" s="1549"/>
      <c r="O92" s="1549"/>
      <c r="P92" s="1549"/>
      <c r="Q92" s="1549"/>
    </row>
    <row r="93" spans="1:17">
      <c r="A93" s="1646" t="s">
        <v>115</v>
      </c>
      <c r="B93" s="1645" t="s">
        <v>237</v>
      </c>
      <c r="C93" s="1648"/>
      <c r="D93" s="1648"/>
      <c r="E93" s="1648"/>
      <c r="F93" s="1648"/>
      <c r="G93" s="1648"/>
      <c r="H93" s="1600"/>
      <c r="I93" s="1600"/>
      <c r="J93" s="1600"/>
      <c r="K93" s="1600"/>
      <c r="L93" s="1620"/>
      <c r="M93" s="1620"/>
      <c r="N93" s="1549"/>
      <c r="O93" s="1549"/>
      <c r="P93" s="1549"/>
      <c r="Q93" s="1549"/>
    </row>
    <row r="94" spans="1:17">
      <c r="A94" s="1646"/>
      <c r="B94" s="1644" t="s">
        <v>1808</v>
      </c>
      <c r="C94" s="1646"/>
      <c r="D94" s="1646" t="s">
        <v>539</v>
      </c>
      <c r="E94" s="1917">
        <v>1</v>
      </c>
      <c r="F94" s="1645">
        <f>'BAHAN MEP'!D15</f>
        <v>0</v>
      </c>
      <c r="G94" s="1645">
        <f>F94*E94</f>
        <v>0</v>
      </c>
      <c r="H94" s="1604"/>
      <c r="I94" s="1603">
        <f>'BAHAN MEP'!E15</f>
        <v>0</v>
      </c>
      <c r="J94" s="1599">
        <f>I94*G94</f>
        <v>0</v>
      </c>
      <c r="K94" s="1599">
        <f>G94-J94</f>
        <v>0</v>
      </c>
      <c r="L94" s="1620"/>
      <c r="M94" s="1620"/>
      <c r="N94" s="1549"/>
      <c r="O94" s="1549"/>
      <c r="P94" s="1549"/>
      <c r="Q94" s="1549"/>
    </row>
    <row r="95" spans="1:17">
      <c r="A95" s="1646"/>
      <c r="B95" s="1644"/>
      <c r="C95" s="1732"/>
      <c r="D95" s="1637"/>
      <c r="E95" s="1945"/>
      <c r="F95" s="1722"/>
      <c r="G95" s="1722">
        <f>F95</f>
        <v>0</v>
      </c>
      <c r="H95" s="1604"/>
      <c r="I95" s="1603"/>
      <c r="J95" s="1599"/>
      <c r="K95" s="1599"/>
      <c r="L95" s="1620"/>
      <c r="M95" s="1620"/>
      <c r="N95" s="1549"/>
      <c r="O95" s="1549"/>
      <c r="P95" s="1549"/>
      <c r="Q95" s="1549"/>
    </row>
    <row r="96" spans="1:17">
      <c r="A96" s="1646"/>
      <c r="B96" s="1645"/>
      <c r="C96" s="1643"/>
      <c r="D96" s="1642"/>
      <c r="E96" s="1641" t="s">
        <v>1447</v>
      </c>
      <c r="F96" s="1640"/>
      <c r="G96" s="1639">
        <f>SUM(G94:G95)</f>
        <v>0</v>
      </c>
      <c r="H96" s="1589"/>
      <c r="I96" s="1589"/>
      <c r="J96" s="1589">
        <f>SUM(J94)</f>
        <v>0</v>
      </c>
      <c r="K96" s="1589">
        <f>SUM(K94)</f>
        <v>0</v>
      </c>
      <c r="L96" s="1620"/>
      <c r="M96" s="1620"/>
      <c r="N96" s="1549"/>
      <c r="O96" s="1549"/>
      <c r="P96" s="1549"/>
      <c r="Q96" s="1549"/>
    </row>
    <row r="97" spans="1:17">
      <c r="A97" s="1646"/>
      <c r="B97" s="1645"/>
      <c r="C97" s="1648"/>
      <c r="D97" s="1648"/>
      <c r="E97" s="1648"/>
      <c r="F97" s="1648"/>
      <c r="G97" s="1648"/>
      <c r="H97" s="1600"/>
      <c r="I97" s="1600"/>
      <c r="J97" s="1600"/>
      <c r="K97" s="1600"/>
      <c r="L97" s="1620"/>
      <c r="M97" s="1620"/>
      <c r="N97" s="1549"/>
      <c r="O97" s="1549"/>
      <c r="P97" s="1549"/>
      <c r="Q97" s="1549"/>
    </row>
    <row r="98" spans="1:17">
      <c r="A98" s="1646" t="s">
        <v>116</v>
      </c>
      <c r="B98" s="1645" t="s">
        <v>238</v>
      </c>
      <c r="C98" s="1646"/>
      <c r="D98" s="1646"/>
      <c r="E98" s="1646"/>
      <c r="F98" s="1646"/>
      <c r="G98" s="1721">
        <f>+F98*E98</f>
        <v>0</v>
      </c>
      <c r="H98" s="1595"/>
      <c r="I98" s="1595"/>
      <c r="J98" s="1595"/>
      <c r="K98" s="1595"/>
      <c r="L98" s="1620"/>
      <c r="M98" s="1620"/>
      <c r="N98" s="1549"/>
      <c r="O98" s="1549"/>
      <c r="P98" s="1549"/>
      <c r="Q98" s="1549"/>
    </row>
    <row r="99" spans="1:17">
      <c r="A99" s="1644"/>
      <c r="B99" s="1644"/>
      <c r="C99" s="1643"/>
      <c r="D99" s="1642"/>
      <c r="E99" s="1641" t="s">
        <v>1448</v>
      </c>
      <c r="F99" s="1640"/>
      <c r="G99" s="1639">
        <f>SUM(G98)</f>
        <v>0</v>
      </c>
      <c r="H99" s="1589"/>
      <c r="I99" s="1589"/>
      <c r="J99" s="1589"/>
      <c r="K99" s="1589"/>
      <c r="L99" s="1620"/>
      <c r="M99" s="1620"/>
      <c r="N99" s="1549"/>
      <c r="O99" s="1549"/>
      <c r="P99" s="1549"/>
      <c r="Q99" s="1549"/>
    </row>
    <row r="100" spans="1:17">
      <c r="A100" s="1638"/>
      <c r="B100" s="1638"/>
      <c r="C100" s="1637"/>
      <c r="D100" s="1637"/>
      <c r="E100" s="1630"/>
      <c r="F100" s="1637"/>
      <c r="G100" s="1637"/>
      <c r="H100" s="1554"/>
      <c r="I100" s="1554"/>
      <c r="J100" s="1554"/>
      <c r="K100" s="1554"/>
      <c r="L100" s="1620"/>
      <c r="M100" s="1620"/>
      <c r="N100" s="1549"/>
      <c r="O100" s="1549"/>
      <c r="P100" s="1549"/>
      <c r="Q100" s="1549"/>
    </row>
    <row r="101" spans="1:17">
      <c r="A101" s="1636"/>
      <c r="B101" s="1635"/>
      <c r="C101" s="1634"/>
      <c r="D101" s="1633"/>
      <c r="E101" s="1633"/>
      <c r="F101" s="1632"/>
      <c r="G101" s="1636"/>
      <c r="H101" s="1581"/>
      <c r="I101" s="1581"/>
      <c r="J101" s="1581"/>
      <c r="K101" s="1581"/>
      <c r="L101" s="1620"/>
      <c r="M101" s="1620"/>
      <c r="N101" s="1549"/>
      <c r="O101" s="1549"/>
      <c r="P101" s="1549"/>
      <c r="Q101" s="1549"/>
    </row>
    <row r="102" spans="1:17">
      <c r="A102" s="1566" t="s">
        <v>117</v>
      </c>
      <c r="B102" s="1573" t="s">
        <v>239</v>
      </c>
      <c r="C102" s="1564"/>
      <c r="D102" s="1572"/>
      <c r="E102" s="1572"/>
      <c r="F102" s="1570"/>
      <c r="G102" s="1569">
        <f>+G99+G96+G92</f>
        <v>0</v>
      </c>
      <c r="H102" s="1576"/>
      <c r="I102" s="1575" t="e">
        <f>J102/G102</f>
        <v>#DIV/0!</v>
      </c>
      <c r="J102" s="1574">
        <f>+J99+J96+J92</f>
        <v>0</v>
      </c>
      <c r="K102" s="1574">
        <f>+K99+K96+K92</f>
        <v>0</v>
      </c>
      <c r="L102" s="1620"/>
      <c r="M102" s="1620"/>
      <c r="N102" s="1549"/>
      <c r="O102" s="1549"/>
      <c r="P102" s="1549"/>
      <c r="Q102" s="1549"/>
    </row>
    <row r="103" spans="1:17">
      <c r="A103" s="1566" t="s">
        <v>124</v>
      </c>
      <c r="B103" s="1573" t="s">
        <v>1541</v>
      </c>
      <c r="C103" s="1564"/>
      <c r="D103" s="1572"/>
      <c r="E103" s="1571" t="str">
        <f>$L$2</f>
        <v>2,5% x D</v>
      </c>
      <c r="F103" s="1570"/>
      <c r="G103" s="1569">
        <f>G102*$L$3</f>
        <v>0</v>
      </c>
      <c r="H103" s="1567"/>
      <c r="I103" s="1568" t="s">
        <v>366</v>
      </c>
      <c r="J103" s="1567"/>
      <c r="K103" s="1567"/>
      <c r="L103" s="1620"/>
      <c r="M103" s="1620"/>
      <c r="N103" s="1549"/>
      <c r="O103" s="1549"/>
      <c r="P103" s="1549"/>
      <c r="Q103" s="1549"/>
    </row>
    <row r="104" spans="1:17">
      <c r="A104" s="1566" t="s">
        <v>241</v>
      </c>
      <c r="B104" s="1573" t="s">
        <v>1540</v>
      </c>
      <c r="C104" s="1564"/>
      <c r="D104" s="1572"/>
      <c r="E104" s="1571" t="str">
        <f>$M$2</f>
        <v>2,5% x D</v>
      </c>
      <c r="F104" s="1570"/>
      <c r="G104" s="1569">
        <f>G102*$M$3</f>
        <v>0</v>
      </c>
      <c r="H104" s="1567"/>
      <c r="I104" s="1568"/>
      <c r="J104" s="1567"/>
      <c r="K104" s="1567"/>
      <c r="L104" s="1620"/>
      <c r="M104" s="1620"/>
      <c r="N104" s="1549"/>
      <c r="O104" s="1549"/>
      <c r="P104" s="1549"/>
      <c r="Q104" s="1549"/>
    </row>
    <row r="105" spans="1:17">
      <c r="A105" s="1566" t="s">
        <v>123</v>
      </c>
      <c r="B105" s="1565" t="s">
        <v>1539</v>
      </c>
      <c r="C105" s="1564"/>
      <c r="D105" s="1564"/>
      <c r="E105" s="1564"/>
      <c r="F105" s="1563"/>
      <c r="G105" s="1562">
        <f>+G103+G102+G104</f>
        <v>0</v>
      </c>
      <c r="H105" s="1561"/>
      <c r="I105" s="1561"/>
      <c r="J105" s="1561"/>
      <c r="K105" s="1561"/>
      <c r="L105" s="1620"/>
      <c r="M105" s="1620"/>
      <c r="N105" s="1549"/>
      <c r="O105" s="1549"/>
      <c r="P105" s="1549"/>
      <c r="Q105" s="1549"/>
    </row>
    <row r="106" spans="1:17">
      <c r="A106" s="1630"/>
      <c r="B106" s="1629"/>
      <c r="C106" s="1628"/>
      <c r="D106" s="1628"/>
      <c r="E106" s="1628"/>
      <c r="F106" s="1627"/>
      <c r="G106" s="1637"/>
      <c r="H106" s="1554"/>
      <c r="I106" s="1554"/>
      <c r="J106" s="1554"/>
      <c r="K106" s="1554"/>
      <c r="L106" s="1620"/>
      <c r="M106" s="1620"/>
      <c r="N106" s="1549"/>
      <c r="O106" s="1549"/>
      <c r="P106" s="1549"/>
      <c r="Q106" s="1549"/>
    </row>
    <row r="107" spans="1:17">
      <c r="A107" s="1572"/>
      <c r="B107" s="1572"/>
      <c r="C107" s="1564"/>
      <c r="D107" s="1564"/>
      <c r="E107" s="1564"/>
      <c r="F107" s="1564"/>
      <c r="G107" s="1564"/>
      <c r="H107" s="1624"/>
      <c r="I107" s="1624"/>
      <c r="J107" s="1624"/>
      <c r="K107" s="1624"/>
      <c r="L107" s="1620"/>
      <c r="M107" s="1620"/>
      <c r="N107" s="1549"/>
      <c r="O107" s="1549"/>
      <c r="P107" s="1549"/>
      <c r="Q107" s="1549"/>
    </row>
    <row r="108" spans="1:17">
      <c r="A108" s="1564">
        <v>4</v>
      </c>
      <c r="B108" s="1572" t="s">
        <v>1807</v>
      </c>
      <c r="C108" s="1622"/>
      <c r="D108" s="1564"/>
      <c r="E108" s="1564"/>
      <c r="F108" s="1564"/>
      <c r="G108" s="1564"/>
      <c r="H108" s="1620"/>
      <c r="I108" s="1549"/>
      <c r="J108" s="1620"/>
      <c r="K108" s="1620"/>
      <c r="L108" s="1620"/>
      <c r="M108" s="1549"/>
      <c r="N108" s="1549"/>
      <c r="O108" s="1549"/>
      <c r="P108" s="1549"/>
      <c r="Q108" s="1549"/>
    </row>
    <row r="109" spans="1:17">
      <c r="A109" s="1679"/>
      <c r="B109" s="1620"/>
      <c r="C109" s="1622"/>
      <c r="D109" s="1564"/>
      <c r="E109" s="1564"/>
      <c r="F109" s="1564"/>
      <c r="G109" s="1564"/>
      <c r="H109" s="1620"/>
      <c r="I109" s="1735"/>
      <c r="J109" s="1620"/>
      <c r="K109" s="1620"/>
      <c r="L109" s="1620"/>
      <c r="M109" s="1620"/>
      <c r="N109" s="1549"/>
      <c r="O109" s="1549"/>
      <c r="P109" s="1549"/>
      <c r="Q109" s="1549"/>
    </row>
    <row r="110" spans="1:17">
      <c r="A110" s="2467" t="s">
        <v>8</v>
      </c>
      <c r="B110" s="2467" t="s">
        <v>354</v>
      </c>
      <c r="C110" s="2467" t="s">
        <v>1550</v>
      </c>
      <c r="D110" s="2467" t="s">
        <v>21</v>
      </c>
      <c r="E110" s="2467" t="s">
        <v>1549</v>
      </c>
      <c r="F110" s="1666" t="s">
        <v>10</v>
      </c>
      <c r="G110" s="1666" t="s">
        <v>54</v>
      </c>
      <c r="H110" s="2463" t="s">
        <v>1548</v>
      </c>
      <c r="I110" s="2463" t="s">
        <v>1547</v>
      </c>
      <c r="J110" s="2463" t="s">
        <v>1546</v>
      </c>
      <c r="K110" s="2463" t="s">
        <v>1545</v>
      </c>
      <c r="L110" s="1620"/>
      <c r="M110" s="1620"/>
      <c r="N110" s="1549"/>
      <c r="O110" s="1549"/>
      <c r="P110" s="1549"/>
      <c r="Q110" s="1549"/>
    </row>
    <row r="111" spans="1:17">
      <c r="A111" s="2468"/>
      <c r="B111" s="2468"/>
      <c r="C111" s="2468"/>
      <c r="D111" s="2468"/>
      <c r="E111" s="2468"/>
      <c r="F111" s="1637" t="s">
        <v>1544</v>
      </c>
      <c r="G111" s="1637" t="s">
        <v>1544</v>
      </c>
      <c r="H111" s="2464"/>
      <c r="I111" s="2464"/>
      <c r="J111" s="2464"/>
      <c r="K111" s="2464"/>
      <c r="L111" s="1620"/>
      <c r="M111" s="1735" t="s">
        <v>1804</v>
      </c>
      <c r="N111" s="1549"/>
      <c r="O111" s="1549"/>
      <c r="P111" s="1549"/>
      <c r="Q111" s="1549"/>
    </row>
    <row r="112" spans="1:17">
      <c r="A112" s="1664"/>
      <c r="B112" s="1664"/>
      <c r="C112" s="1664"/>
      <c r="D112" s="1652"/>
      <c r="E112" s="1652"/>
      <c r="F112" s="1652"/>
      <c r="G112" s="1652"/>
      <c r="H112" s="1614"/>
      <c r="I112" s="1614"/>
      <c r="J112" s="1614"/>
      <c r="K112" s="1614"/>
      <c r="L112" s="1620"/>
      <c r="M112" s="1620"/>
      <c r="N112" s="1549"/>
      <c r="O112" s="1549"/>
      <c r="P112" s="1549"/>
      <c r="Q112" s="1549"/>
    </row>
    <row r="113" spans="1:17">
      <c r="A113" s="1646" t="s">
        <v>114</v>
      </c>
      <c r="B113" s="1645" t="s">
        <v>235</v>
      </c>
      <c r="C113" s="1646"/>
      <c r="D113" s="1646"/>
      <c r="E113" s="1646"/>
      <c r="F113" s="1646"/>
      <c r="G113" s="1646"/>
      <c r="H113" s="1613"/>
      <c r="I113" s="1613"/>
      <c r="J113" s="1613"/>
      <c r="K113" s="1613"/>
      <c r="L113" s="1620"/>
      <c r="M113" s="1620"/>
      <c r="N113" s="1549"/>
      <c r="O113" s="1549"/>
      <c r="P113" s="1549"/>
      <c r="Q113" s="1549"/>
    </row>
    <row r="114" spans="1:17">
      <c r="A114" s="1646"/>
      <c r="B114" s="1611" t="s">
        <v>543</v>
      </c>
      <c r="C114" s="1646" t="s">
        <v>231</v>
      </c>
      <c r="D114" s="1646" t="s">
        <v>48</v>
      </c>
      <c r="E114" s="1896">
        <v>0.5</v>
      </c>
      <c r="F114" s="1611">
        <f>'UPAH MEP'!D$7</f>
        <v>0</v>
      </c>
      <c r="G114" s="1645">
        <f>+F114*E114</f>
        <v>0</v>
      </c>
      <c r="H114" s="1606" t="s">
        <v>15</v>
      </c>
      <c r="I114" s="1603">
        <v>1</v>
      </c>
      <c r="J114" s="1599">
        <f>I114*G114</f>
        <v>0</v>
      </c>
      <c r="K114" s="1599">
        <f>G114-J114</f>
        <v>0</v>
      </c>
      <c r="L114" s="1620"/>
      <c r="M114" s="1620"/>
      <c r="N114" s="1549"/>
      <c r="O114" s="1549"/>
      <c r="P114" s="1549"/>
      <c r="Q114" s="1549"/>
    </row>
    <row r="115" spans="1:17">
      <c r="A115" s="1646"/>
      <c r="B115" s="1611" t="s">
        <v>797</v>
      </c>
      <c r="C115" s="1646" t="s">
        <v>232</v>
      </c>
      <c r="D115" s="1646" t="s">
        <v>48</v>
      </c>
      <c r="E115" s="1896">
        <v>1.2</v>
      </c>
      <c r="F115" s="1611">
        <f>'UPAH MEP'!D$8</f>
        <v>0</v>
      </c>
      <c r="G115" s="1645">
        <f>+F115*E115</f>
        <v>0</v>
      </c>
      <c r="H115" s="1606" t="s">
        <v>15</v>
      </c>
      <c r="I115" s="1603">
        <v>1</v>
      </c>
      <c r="J115" s="1599">
        <f>I115*G115</f>
        <v>0</v>
      </c>
      <c r="K115" s="1599">
        <f>G115-J115</f>
        <v>0</v>
      </c>
      <c r="L115" s="1620"/>
      <c r="M115" s="1620"/>
      <c r="N115" s="1549"/>
      <c r="O115" s="1549"/>
      <c r="P115" s="1549"/>
      <c r="Q115" s="1549"/>
    </row>
    <row r="116" spans="1:17">
      <c r="A116" s="1646"/>
      <c r="B116" s="1611" t="s">
        <v>177</v>
      </c>
      <c r="C116" s="1646" t="s">
        <v>233</v>
      </c>
      <c r="D116" s="1646" t="s">
        <v>48</v>
      </c>
      <c r="E116" s="1896">
        <v>0.12</v>
      </c>
      <c r="F116" s="1611">
        <f>'UPAH MEP'!D$5</f>
        <v>0</v>
      </c>
      <c r="G116" s="1645">
        <f>+F116*E116</f>
        <v>0</v>
      </c>
      <c r="H116" s="1606" t="s">
        <v>15</v>
      </c>
      <c r="I116" s="1603">
        <v>1</v>
      </c>
      <c r="J116" s="1599">
        <f>I116*G116</f>
        <v>0</v>
      </c>
      <c r="K116" s="1599">
        <f>G116-J116</f>
        <v>0</v>
      </c>
      <c r="L116" s="1620"/>
      <c r="M116" s="1620"/>
      <c r="N116" s="1549"/>
      <c r="O116" s="1549"/>
      <c r="P116" s="1549"/>
      <c r="Q116" s="1549"/>
    </row>
    <row r="117" spans="1:17">
      <c r="A117" s="1646"/>
      <c r="B117" s="1611" t="s">
        <v>41</v>
      </c>
      <c r="C117" s="1732" t="s">
        <v>234</v>
      </c>
      <c r="D117" s="1732" t="s">
        <v>48</v>
      </c>
      <c r="E117" s="1829">
        <v>0.04</v>
      </c>
      <c r="F117" s="1611">
        <f>'UPAH MEP'!D$6</f>
        <v>0</v>
      </c>
      <c r="G117" s="1730">
        <f>+F117*E117</f>
        <v>0</v>
      </c>
      <c r="H117" s="1606" t="s">
        <v>15</v>
      </c>
      <c r="I117" s="1603">
        <v>1</v>
      </c>
      <c r="J117" s="1599">
        <f>I117*G117</f>
        <v>0</v>
      </c>
      <c r="K117" s="1599">
        <f>G117-J117</f>
        <v>0</v>
      </c>
      <c r="L117" s="1620"/>
      <c r="M117" s="1620"/>
      <c r="N117" s="1549"/>
      <c r="O117" s="1549"/>
      <c r="P117" s="1549"/>
      <c r="Q117" s="1549"/>
    </row>
    <row r="118" spans="1:17">
      <c r="A118" s="1646"/>
      <c r="B118" s="1645"/>
      <c r="C118" s="1643"/>
      <c r="D118" s="1642"/>
      <c r="E118" s="1641" t="s">
        <v>1446</v>
      </c>
      <c r="F118" s="1640"/>
      <c r="G118" s="1639">
        <f>SUM(G114:G117)</f>
        <v>0</v>
      </c>
      <c r="H118" s="1589"/>
      <c r="I118" s="1589"/>
      <c r="J118" s="1589">
        <f>SUM(J114:J117)</f>
        <v>0</v>
      </c>
      <c r="K118" s="1589">
        <f>SUM(K114:K117)</f>
        <v>0</v>
      </c>
      <c r="L118" s="1620"/>
      <c r="M118" s="1620"/>
      <c r="N118" s="1549"/>
      <c r="O118" s="1549"/>
      <c r="P118" s="1549"/>
      <c r="Q118" s="1549"/>
    </row>
    <row r="119" spans="1:17">
      <c r="A119" s="1646" t="s">
        <v>115</v>
      </c>
      <c r="B119" s="1645" t="s">
        <v>237</v>
      </c>
      <c r="C119" s="1648"/>
      <c r="D119" s="1648"/>
      <c r="E119" s="1648"/>
      <c r="F119" s="1648"/>
      <c r="G119" s="1648"/>
      <c r="H119" s="1600"/>
      <c r="I119" s="1600"/>
      <c r="J119" s="1600"/>
      <c r="K119" s="1600"/>
      <c r="L119" s="1620"/>
      <c r="M119" s="1620"/>
      <c r="N119" s="1549"/>
      <c r="O119" s="1549"/>
      <c r="P119" s="1549"/>
      <c r="Q119" s="1549"/>
    </row>
    <row r="120" spans="1:17">
      <c r="A120" s="1646"/>
      <c r="B120" s="1644" t="s">
        <v>1806</v>
      </c>
      <c r="C120" s="1646"/>
      <c r="D120" s="1646" t="s">
        <v>539</v>
      </c>
      <c r="E120" s="1917">
        <v>1</v>
      </c>
      <c r="F120" s="1645">
        <f>SUM('BAHAN MEP'!D42:D44)</f>
        <v>0</v>
      </c>
      <c r="G120" s="1645">
        <f>F120*E120</f>
        <v>0</v>
      </c>
      <c r="H120" s="1604"/>
      <c r="I120" s="1603">
        <f>'BAHAN MEP'!E41</f>
        <v>0</v>
      </c>
      <c r="J120" s="1599">
        <f>I120*G120</f>
        <v>0</v>
      </c>
      <c r="K120" s="1599">
        <f>G120-J120</f>
        <v>0</v>
      </c>
      <c r="L120" s="1620"/>
      <c r="M120" s="1620"/>
      <c r="N120" s="1549"/>
      <c r="O120" s="1549"/>
      <c r="P120" s="1549"/>
      <c r="Q120" s="1549"/>
    </row>
    <row r="121" spans="1:17">
      <c r="A121" s="1646"/>
      <c r="B121" s="1644"/>
      <c r="C121" s="1732"/>
      <c r="D121" s="1637"/>
      <c r="E121" s="1945"/>
      <c r="F121" s="1722"/>
      <c r="G121" s="1722"/>
      <c r="H121" s="1604"/>
      <c r="I121" s="1603"/>
      <c r="J121" s="1599"/>
      <c r="K121" s="1599"/>
      <c r="L121" s="1620"/>
      <c r="M121" s="1620"/>
      <c r="N121" s="1549"/>
      <c r="O121" s="1549"/>
      <c r="P121" s="1549"/>
      <c r="Q121" s="1549"/>
    </row>
    <row r="122" spans="1:17">
      <c r="A122" s="1646"/>
      <c r="B122" s="1645"/>
      <c r="C122" s="1643"/>
      <c r="D122" s="1642"/>
      <c r="E122" s="1641" t="s">
        <v>1447</v>
      </c>
      <c r="F122" s="1640"/>
      <c r="G122" s="1639">
        <f>SUM(G120:G121)</f>
        <v>0</v>
      </c>
      <c r="H122" s="1589"/>
      <c r="I122" s="1589"/>
      <c r="J122" s="1589">
        <f>SUM(J120)</f>
        <v>0</v>
      </c>
      <c r="K122" s="1589">
        <f>SUM(K120)</f>
        <v>0</v>
      </c>
      <c r="L122" s="1620"/>
      <c r="M122" s="1620"/>
      <c r="N122" s="1549"/>
      <c r="O122" s="1549"/>
      <c r="P122" s="1549"/>
      <c r="Q122" s="1549"/>
    </row>
    <row r="123" spans="1:17">
      <c r="A123" s="1646"/>
      <c r="B123" s="1645"/>
      <c r="C123" s="1648"/>
      <c r="D123" s="1648"/>
      <c r="E123" s="1648"/>
      <c r="F123" s="1648"/>
      <c r="G123" s="1648"/>
      <c r="H123" s="1600"/>
      <c r="I123" s="1600"/>
      <c r="J123" s="1600"/>
      <c r="K123" s="1600"/>
      <c r="L123" s="1620"/>
      <c r="M123" s="1620"/>
      <c r="N123" s="1549"/>
      <c r="O123" s="1549"/>
      <c r="P123" s="1549"/>
      <c r="Q123" s="1549"/>
    </row>
    <row r="124" spans="1:17">
      <c r="A124" s="1646" t="s">
        <v>116</v>
      </c>
      <c r="B124" s="1645" t="s">
        <v>238</v>
      </c>
      <c r="C124" s="1646"/>
      <c r="D124" s="1646"/>
      <c r="E124" s="1646"/>
      <c r="F124" s="1646"/>
      <c r="G124" s="1721">
        <f>+F124*E124</f>
        <v>0</v>
      </c>
      <c r="H124" s="1595"/>
      <c r="I124" s="1595"/>
      <c r="J124" s="1595"/>
      <c r="K124" s="1595"/>
      <c r="L124" s="1620"/>
      <c r="M124" s="1620"/>
      <c r="N124" s="1549"/>
      <c r="O124" s="1549"/>
      <c r="P124" s="1549"/>
      <c r="Q124" s="1549"/>
    </row>
    <row r="125" spans="1:17">
      <c r="A125" s="1644"/>
      <c r="B125" s="1644"/>
      <c r="C125" s="1643"/>
      <c r="D125" s="1642"/>
      <c r="E125" s="1641" t="s">
        <v>1448</v>
      </c>
      <c r="F125" s="1640"/>
      <c r="G125" s="1639">
        <f>SUM(G124)</f>
        <v>0</v>
      </c>
      <c r="H125" s="1589"/>
      <c r="I125" s="1589"/>
      <c r="J125" s="1589"/>
      <c r="K125" s="1589"/>
      <c r="L125" s="1620"/>
      <c r="M125" s="1620"/>
      <c r="N125" s="1549"/>
      <c r="O125" s="1549"/>
      <c r="P125" s="1549"/>
      <c r="Q125" s="1549"/>
    </row>
    <row r="126" spans="1:17">
      <c r="A126" s="1638"/>
      <c r="B126" s="1638"/>
      <c r="C126" s="1637"/>
      <c r="D126" s="1637"/>
      <c r="E126" s="1630"/>
      <c r="F126" s="1637"/>
      <c r="G126" s="1637"/>
      <c r="H126" s="1554"/>
      <c r="I126" s="1554"/>
      <c r="J126" s="1554"/>
      <c r="K126" s="1554"/>
      <c r="L126" s="1620"/>
      <c r="M126" s="1620"/>
      <c r="N126" s="1549"/>
      <c r="O126" s="1549"/>
      <c r="P126" s="1549"/>
      <c r="Q126" s="1549"/>
    </row>
    <row r="127" spans="1:17">
      <c r="A127" s="1636"/>
      <c r="B127" s="1635"/>
      <c r="C127" s="1634"/>
      <c r="D127" s="1633"/>
      <c r="E127" s="1633"/>
      <c r="F127" s="1632"/>
      <c r="G127" s="1636"/>
      <c r="H127" s="1581"/>
      <c r="I127" s="1581"/>
      <c r="J127" s="1581"/>
      <c r="K127" s="1581"/>
      <c r="L127" s="1620"/>
      <c r="M127" s="1620"/>
      <c r="N127" s="1549"/>
      <c r="O127" s="1549"/>
      <c r="P127" s="1549"/>
      <c r="Q127" s="1549"/>
    </row>
    <row r="128" spans="1:17">
      <c r="A128" s="1566" t="s">
        <v>117</v>
      </c>
      <c r="B128" s="1573" t="s">
        <v>239</v>
      </c>
      <c r="C128" s="1564"/>
      <c r="D128" s="1572"/>
      <c r="E128" s="1572"/>
      <c r="F128" s="1570"/>
      <c r="G128" s="1569">
        <f>+G125+G122+G118</f>
        <v>0</v>
      </c>
      <c r="H128" s="1576"/>
      <c r="I128" s="1575" t="e">
        <f>J128/G128</f>
        <v>#DIV/0!</v>
      </c>
      <c r="J128" s="1574">
        <f>+J125+J122+J118</f>
        <v>0</v>
      </c>
      <c r="K128" s="1574">
        <f>+K125+K122+K118</f>
        <v>0</v>
      </c>
      <c r="L128" s="1620"/>
      <c r="M128" s="1620"/>
      <c r="N128" s="1549"/>
      <c r="O128" s="1549"/>
      <c r="P128" s="1549"/>
      <c r="Q128" s="1549"/>
    </row>
    <row r="129" spans="1:17">
      <c r="A129" s="1566" t="s">
        <v>124</v>
      </c>
      <c r="B129" s="1573" t="s">
        <v>1541</v>
      </c>
      <c r="C129" s="1564"/>
      <c r="D129" s="1572"/>
      <c r="E129" s="1571" t="str">
        <f>$L$2</f>
        <v>2,5% x D</v>
      </c>
      <c r="F129" s="1570"/>
      <c r="G129" s="1569">
        <f>G128*$L$3</f>
        <v>0</v>
      </c>
      <c r="H129" s="1567"/>
      <c r="I129" s="1568" t="s">
        <v>366</v>
      </c>
      <c r="J129" s="1567"/>
      <c r="K129" s="1567"/>
      <c r="L129" s="1620"/>
      <c r="M129" s="1620"/>
      <c r="N129" s="1549"/>
      <c r="O129" s="1549"/>
      <c r="P129" s="1549"/>
      <c r="Q129" s="1549"/>
    </row>
    <row r="130" spans="1:17">
      <c r="A130" s="1566" t="s">
        <v>241</v>
      </c>
      <c r="B130" s="1573" t="s">
        <v>1540</v>
      </c>
      <c r="C130" s="1564"/>
      <c r="D130" s="1572"/>
      <c r="E130" s="1571" t="str">
        <f>$M$2</f>
        <v>2,5% x D</v>
      </c>
      <c r="F130" s="1570"/>
      <c r="G130" s="1569">
        <f>G128*$M$3</f>
        <v>0</v>
      </c>
      <c r="H130" s="1567"/>
      <c r="I130" s="1568"/>
      <c r="J130" s="1567"/>
      <c r="K130" s="1567"/>
      <c r="L130" s="1620"/>
      <c r="M130" s="1620"/>
      <c r="N130" s="1549"/>
      <c r="O130" s="1549"/>
      <c r="P130" s="1549"/>
      <c r="Q130" s="1549"/>
    </row>
    <row r="131" spans="1:17">
      <c r="A131" s="1566" t="s">
        <v>123</v>
      </c>
      <c r="B131" s="1565" t="s">
        <v>1539</v>
      </c>
      <c r="C131" s="1564"/>
      <c r="D131" s="1564"/>
      <c r="E131" s="1564"/>
      <c r="F131" s="1563"/>
      <c r="G131" s="1562">
        <f>+G129+G128+G130</f>
        <v>0</v>
      </c>
      <c r="H131" s="1561"/>
      <c r="I131" s="1561"/>
      <c r="J131" s="1561"/>
      <c r="K131" s="1561"/>
      <c r="L131" s="1620"/>
      <c r="M131" s="1620"/>
      <c r="N131" s="1549"/>
      <c r="O131" s="1549"/>
      <c r="P131" s="1549"/>
      <c r="Q131" s="1549"/>
    </row>
    <row r="132" spans="1:17">
      <c r="A132" s="1630"/>
      <c r="B132" s="1629"/>
      <c r="C132" s="1628"/>
      <c r="D132" s="1628"/>
      <c r="E132" s="1628"/>
      <c r="F132" s="1627"/>
      <c r="G132" s="1637"/>
      <c r="H132" s="1554"/>
      <c r="I132" s="1554"/>
      <c r="J132" s="1554"/>
      <c r="K132" s="1554"/>
      <c r="L132" s="1620"/>
      <c r="M132" s="1620"/>
      <c r="N132" s="1549"/>
      <c r="O132" s="1549"/>
      <c r="P132" s="1549"/>
      <c r="Q132" s="1549"/>
    </row>
    <row r="133" spans="1:17">
      <c r="A133" s="1572"/>
      <c r="B133" s="1572"/>
      <c r="C133" s="1564"/>
      <c r="D133" s="1564"/>
      <c r="E133" s="1564"/>
      <c r="F133" s="1564"/>
      <c r="G133" s="1564"/>
      <c r="H133" s="1624"/>
      <c r="I133" s="1624"/>
      <c r="J133" s="1624"/>
      <c r="K133" s="1624"/>
      <c r="L133" s="1620"/>
      <c r="M133" s="1620"/>
      <c r="N133" s="1549"/>
      <c r="O133" s="1549"/>
      <c r="P133" s="1549"/>
      <c r="Q133" s="1549"/>
    </row>
    <row r="134" spans="1:17">
      <c r="A134" s="1564">
        <v>5</v>
      </c>
      <c r="B134" s="1572" t="s">
        <v>1805</v>
      </c>
      <c r="C134" s="1622"/>
      <c r="D134" s="1564"/>
      <c r="E134" s="1564"/>
      <c r="F134" s="1564"/>
      <c r="G134" s="1564"/>
      <c r="H134" s="1620"/>
      <c r="I134" s="1549"/>
      <c r="J134" s="1620"/>
      <c r="K134" s="1620"/>
      <c r="L134" s="1620"/>
      <c r="M134" s="1549"/>
      <c r="N134" s="1549"/>
      <c r="O134" s="1549"/>
      <c r="P134" s="1549"/>
      <c r="Q134" s="1549"/>
    </row>
    <row r="135" spans="1:17">
      <c r="A135" s="1679"/>
      <c r="B135" s="1620"/>
      <c r="C135" s="1622"/>
      <c r="D135" s="1564"/>
      <c r="E135" s="1564"/>
      <c r="F135" s="1564"/>
      <c r="G135" s="1564"/>
      <c r="H135" s="1620"/>
      <c r="I135" s="1735"/>
      <c r="J135" s="1620"/>
      <c r="K135" s="1620"/>
      <c r="L135" s="1620"/>
      <c r="M135" s="1620"/>
      <c r="N135" s="1549"/>
      <c r="O135" s="1549"/>
      <c r="P135" s="1549"/>
      <c r="Q135" s="1549"/>
    </row>
    <row r="136" spans="1:17">
      <c r="A136" s="2467" t="s">
        <v>8</v>
      </c>
      <c r="B136" s="2467" t="s">
        <v>354</v>
      </c>
      <c r="C136" s="2467" t="s">
        <v>1550</v>
      </c>
      <c r="D136" s="2467" t="s">
        <v>21</v>
      </c>
      <c r="E136" s="2467" t="s">
        <v>1549</v>
      </c>
      <c r="F136" s="1666" t="s">
        <v>10</v>
      </c>
      <c r="G136" s="1666" t="s">
        <v>54</v>
      </c>
      <c r="H136" s="2463" t="s">
        <v>1548</v>
      </c>
      <c r="I136" s="2463" t="s">
        <v>1547</v>
      </c>
      <c r="J136" s="2463" t="s">
        <v>1546</v>
      </c>
      <c r="K136" s="2463" t="s">
        <v>1545</v>
      </c>
      <c r="L136" s="1620"/>
      <c r="M136" s="1620"/>
      <c r="N136" s="1549"/>
      <c r="O136" s="1549"/>
      <c r="P136" s="1549"/>
      <c r="Q136" s="1549"/>
    </row>
    <row r="137" spans="1:17">
      <c r="A137" s="2468"/>
      <c r="B137" s="2468"/>
      <c r="C137" s="2468"/>
      <c r="D137" s="2468"/>
      <c r="E137" s="2468"/>
      <c r="F137" s="1637" t="s">
        <v>1544</v>
      </c>
      <c r="G137" s="1637" t="s">
        <v>1544</v>
      </c>
      <c r="H137" s="2464"/>
      <c r="I137" s="2464"/>
      <c r="J137" s="2464"/>
      <c r="K137" s="2464"/>
      <c r="L137" s="1620"/>
      <c r="M137" s="1735" t="s">
        <v>1804</v>
      </c>
      <c r="N137" s="1549"/>
      <c r="O137" s="1549"/>
      <c r="P137" s="1549"/>
      <c r="Q137" s="1549"/>
    </row>
    <row r="138" spans="1:17">
      <c r="A138" s="1664"/>
      <c r="B138" s="1664"/>
      <c r="C138" s="1664"/>
      <c r="D138" s="1652"/>
      <c r="E138" s="1652"/>
      <c r="F138" s="1652"/>
      <c r="G138" s="1652"/>
      <c r="H138" s="1614"/>
      <c r="I138" s="1614"/>
      <c r="J138" s="1614"/>
      <c r="K138" s="1614"/>
      <c r="L138" s="1620"/>
      <c r="M138" s="1620"/>
      <c r="N138" s="1549"/>
      <c r="O138" s="1549"/>
      <c r="P138" s="1549"/>
      <c r="Q138" s="1549"/>
    </row>
    <row r="139" spans="1:17">
      <c r="A139" s="1646" t="s">
        <v>114</v>
      </c>
      <c r="B139" s="1645" t="s">
        <v>235</v>
      </c>
      <c r="C139" s="1646"/>
      <c r="D139" s="1646"/>
      <c r="E139" s="1646"/>
      <c r="F139" s="1646"/>
      <c r="G139" s="1646"/>
      <c r="H139" s="1613"/>
      <c r="I139" s="1613"/>
      <c r="J139" s="1613"/>
      <c r="K139" s="1613"/>
      <c r="L139" s="1620"/>
      <c r="M139" s="1620"/>
      <c r="N139" s="1549"/>
      <c r="O139" s="1549"/>
      <c r="P139" s="1549"/>
      <c r="Q139" s="1549"/>
    </row>
    <row r="140" spans="1:17">
      <c r="A140" s="1646"/>
      <c r="B140" s="1611" t="s">
        <v>543</v>
      </c>
      <c r="C140" s="1646" t="s">
        <v>231</v>
      </c>
      <c r="D140" s="1646" t="s">
        <v>48</v>
      </c>
      <c r="E140" s="1896">
        <v>1</v>
      </c>
      <c r="F140" s="1611">
        <f>'UPAH MEP'!D$7</f>
        <v>0</v>
      </c>
      <c r="G140" s="1645">
        <f>+F140*E140</f>
        <v>0</v>
      </c>
      <c r="H140" s="1606" t="s">
        <v>15</v>
      </c>
      <c r="I140" s="1603">
        <v>1</v>
      </c>
      <c r="J140" s="1599">
        <f>I140*G140</f>
        <v>0</v>
      </c>
      <c r="K140" s="1599">
        <f>G140-J140</f>
        <v>0</v>
      </c>
      <c r="L140" s="1620"/>
      <c r="M140" s="1620"/>
      <c r="N140" s="1549"/>
      <c r="O140" s="1549"/>
      <c r="P140" s="1549"/>
      <c r="Q140" s="1549"/>
    </row>
    <row r="141" spans="1:17">
      <c r="A141" s="1646"/>
      <c r="B141" s="1611" t="s">
        <v>797</v>
      </c>
      <c r="C141" s="1646" t="s">
        <v>232</v>
      </c>
      <c r="D141" s="1646" t="s">
        <v>48</v>
      </c>
      <c r="E141" s="1896">
        <v>0.5</v>
      </c>
      <c r="F141" s="1611">
        <f>'UPAH MEP'!D$8</f>
        <v>0</v>
      </c>
      <c r="G141" s="1645">
        <f>+F141*E141</f>
        <v>0</v>
      </c>
      <c r="H141" s="1606" t="s">
        <v>15</v>
      </c>
      <c r="I141" s="1603">
        <v>1</v>
      </c>
      <c r="J141" s="1599">
        <f>I141*G141</f>
        <v>0</v>
      </c>
      <c r="K141" s="1599">
        <f>G141-J141</f>
        <v>0</v>
      </c>
      <c r="L141" s="1620"/>
      <c r="M141" s="1620"/>
      <c r="N141" s="1549"/>
      <c r="O141" s="1549"/>
      <c r="P141" s="1549"/>
      <c r="Q141" s="1549"/>
    </row>
    <row r="142" spans="1:17">
      <c r="A142" s="1646"/>
      <c r="B142" s="1611" t="s">
        <v>177</v>
      </c>
      <c r="C142" s="1646" t="s">
        <v>233</v>
      </c>
      <c r="D142" s="1646" t="s">
        <v>48</v>
      </c>
      <c r="E142" s="1896">
        <v>0.05</v>
      </c>
      <c r="F142" s="1611">
        <f>'UPAH MEP'!D$5</f>
        <v>0</v>
      </c>
      <c r="G142" s="1645">
        <f>+F142*E142</f>
        <v>0</v>
      </c>
      <c r="H142" s="1606" t="s">
        <v>15</v>
      </c>
      <c r="I142" s="1603">
        <v>1</v>
      </c>
      <c r="J142" s="1599">
        <f>I142*G142</f>
        <v>0</v>
      </c>
      <c r="K142" s="1599">
        <f>G142-J142</f>
        <v>0</v>
      </c>
      <c r="L142" s="1620"/>
      <c r="M142" s="1620"/>
      <c r="N142" s="1549"/>
      <c r="O142" s="1549"/>
      <c r="P142" s="1549"/>
      <c r="Q142" s="1549"/>
    </row>
    <row r="143" spans="1:17">
      <c r="A143" s="1646"/>
      <c r="B143" s="1611" t="s">
        <v>41</v>
      </c>
      <c r="C143" s="1732" t="s">
        <v>234</v>
      </c>
      <c r="D143" s="1732" t="s">
        <v>48</v>
      </c>
      <c r="E143" s="1829">
        <v>1.67E-2</v>
      </c>
      <c r="F143" s="1611">
        <f>'UPAH MEP'!D$6</f>
        <v>0</v>
      </c>
      <c r="G143" s="1730">
        <f>+F143*E143</f>
        <v>0</v>
      </c>
      <c r="H143" s="1606" t="s">
        <v>15</v>
      </c>
      <c r="I143" s="1603">
        <v>1</v>
      </c>
      <c r="J143" s="1599">
        <f>I143*G143</f>
        <v>0</v>
      </c>
      <c r="K143" s="1599">
        <f>G143-J143</f>
        <v>0</v>
      </c>
      <c r="L143" s="1620"/>
      <c r="M143" s="1620"/>
      <c r="N143" s="1549"/>
      <c r="O143" s="1549"/>
      <c r="P143" s="1549"/>
      <c r="Q143" s="1549"/>
    </row>
    <row r="144" spans="1:17">
      <c r="A144" s="1646"/>
      <c r="B144" s="1645"/>
      <c r="C144" s="1643"/>
      <c r="D144" s="1642"/>
      <c r="E144" s="1641" t="s">
        <v>1446</v>
      </c>
      <c r="F144" s="1640"/>
      <c r="G144" s="1639">
        <f>SUM(G140:G143)</f>
        <v>0</v>
      </c>
      <c r="H144" s="1589"/>
      <c r="I144" s="1589"/>
      <c r="J144" s="1589">
        <f>SUM(J140:J143)</f>
        <v>0</v>
      </c>
      <c r="K144" s="1589">
        <f>SUM(K140:K143)</f>
        <v>0</v>
      </c>
      <c r="L144" s="1620"/>
      <c r="M144" s="1620"/>
      <c r="N144" s="1549"/>
      <c r="O144" s="1549"/>
      <c r="P144" s="1549"/>
      <c r="Q144" s="1549"/>
    </row>
    <row r="145" spans="1:17">
      <c r="A145" s="1646" t="s">
        <v>115</v>
      </c>
      <c r="B145" s="1645" t="s">
        <v>237</v>
      </c>
      <c r="C145" s="1648"/>
      <c r="D145" s="1648"/>
      <c r="E145" s="1648"/>
      <c r="F145" s="1648"/>
      <c r="G145" s="1648"/>
      <c r="H145" s="1600"/>
      <c r="I145" s="1600"/>
      <c r="J145" s="1600"/>
      <c r="K145" s="1600"/>
      <c r="L145" s="1620"/>
      <c r="M145" s="1620"/>
      <c r="N145" s="1549"/>
      <c r="O145" s="1549"/>
      <c r="P145" s="1549"/>
      <c r="Q145" s="1549"/>
    </row>
    <row r="146" spans="1:17" ht="25.5">
      <c r="A146" s="1646"/>
      <c r="B146" s="1944" t="str">
        <f>'BAHAN MEP'!B53</f>
        <v>Wastafel Wasser Type FWSBN-AB-BN751 (Wastafel Meja)</v>
      </c>
      <c r="C146" s="1648"/>
      <c r="D146" s="1943" t="s">
        <v>255</v>
      </c>
      <c r="E146" s="1831">
        <v>1</v>
      </c>
      <c r="F146" s="1647">
        <f>'BAHAN MEP'!D53</f>
        <v>0</v>
      </c>
      <c r="G146" s="1941">
        <f t="shared" ref="G146:G153" si="0">E146*F146</f>
        <v>0</v>
      </c>
      <c r="H146" s="1600"/>
      <c r="I146" s="1600"/>
      <c r="J146" s="1600"/>
      <c r="K146" s="1600"/>
      <c r="L146" s="1620"/>
      <c r="M146" s="1620"/>
      <c r="N146" s="1549"/>
      <c r="O146" s="1549"/>
      <c r="P146" s="1549"/>
      <c r="Q146" s="1549"/>
    </row>
    <row r="147" spans="1:17">
      <c r="A147" s="1646"/>
      <c r="B147" s="1944" t="str">
        <f>'BAHAN MEP'!B54</f>
        <v>- Faucet</v>
      </c>
      <c r="C147" s="1648"/>
      <c r="D147" s="1943" t="s">
        <v>255</v>
      </c>
      <c r="E147" s="1831">
        <v>1</v>
      </c>
      <c r="F147" s="1647">
        <f>'BAHAN MEP'!D54</f>
        <v>0</v>
      </c>
      <c r="G147" s="1941">
        <f t="shared" si="0"/>
        <v>0</v>
      </c>
      <c r="H147" s="1600"/>
      <c r="I147" s="1600"/>
      <c r="J147" s="1600"/>
      <c r="K147" s="1600"/>
      <c r="L147" s="1620"/>
      <c r="M147" s="1620"/>
      <c r="N147" s="1549"/>
      <c r="O147" s="1549"/>
      <c r="P147" s="1549"/>
      <c r="Q147" s="1549"/>
    </row>
    <row r="148" spans="1:17" ht="25.5">
      <c r="A148" s="1646"/>
      <c r="B148" s="1944" t="str">
        <f>'BAHAN MEP'!B55</f>
        <v>- Flexible Hose Wasser Type FWSSF-AC-WBH 050 BL</v>
      </c>
      <c r="C148" s="1729"/>
      <c r="D148" s="1943" t="s">
        <v>255</v>
      </c>
      <c r="E148" s="1831">
        <v>1</v>
      </c>
      <c r="F148" s="1645">
        <f>'BAHAN MEP'!D55</f>
        <v>0</v>
      </c>
      <c r="G148" s="1941">
        <f t="shared" si="0"/>
        <v>0</v>
      </c>
      <c r="H148" s="1606" t="s">
        <v>15</v>
      </c>
      <c r="I148" s="1603">
        <v>0</v>
      </c>
      <c r="J148" s="1599">
        <f>I148*G148</f>
        <v>0</v>
      </c>
      <c r="K148" s="1599">
        <f>G148-J148</f>
        <v>0</v>
      </c>
      <c r="L148" s="1620"/>
      <c r="M148" s="1620"/>
      <c r="N148" s="1549"/>
      <c r="O148" s="1549"/>
      <c r="P148" s="1549"/>
      <c r="Q148" s="1549"/>
    </row>
    <row r="149" spans="1:17">
      <c r="A149" s="1646"/>
      <c r="B149" s="1944" t="str">
        <f>'BAHAN MEP'!B56</f>
        <v xml:space="preserve"> - Pop Up Waste </v>
      </c>
      <c r="C149" s="1648"/>
      <c r="D149" s="1943" t="s">
        <v>255</v>
      </c>
      <c r="E149" s="1827">
        <v>1</v>
      </c>
      <c r="F149" s="1647">
        <f>'BAHAN MEP'!D56</f>
        <v>0</v>
      </c>
      <c r="G149" s="1941">
        <f t="shared" si="0"/>
        <v>0</v>
      </c>
      <c r="H149" s="1600"/>
      <c r="I149" s="1600"/>
      <c r="J149" s="1600"/>
      <c r="K149" s="1600"/>
      <c r="L149" s="1620"/>
      <c r="M149" s="1620"/>
      <c r="N149" s="1549"/>
      <c r="O149" s="1549"/>
      <c r="P149" s="1549"/>
      <c r="Q149" s="1549"/>
    </row>
    <row r="150" spans="1:17">
      <c r="A150" s="1646"/>
      <c r="B150" s="1944" t="str">
        <f>'BAHAN MEP'!B57</f>
        <v xml:space="preserve"> - P - Trap </v>
      </c>
      <c r="C150" s="1648"/>
      <c r="D150" s="1943" t="s">
        <v>255</v>
      </c>
      <c r="E150" s="1827">
        <v>1</v>
      </c>
      <c r="F150" s="1647">
        <f>'BAHAN MEP'!D57</f>
        <v>0</v>
      </c>
      <c r="G150" s="1941">
        <f t="shared" si="0"/>
        <v>0</v>
      </c>
      <c r="H150" s="1600"/>
      <c r="I150" s="1600"/>
      <c r="J150" s="1600"/>
      <c r="K150" s="1600"/>
      <c r="L150" s="1620"/>
      <c r="M150" s="1620"/>
      <c r="N150" s="1549"/>
      <c r="O150" s="1549"/>
      <c r="P150" s="1549"/>
      <c r="Q150" s="1549"/>
    </row>
    <row r="151" spans="1:17">
      <c r="A151" s="1646"/>
      <c r="B151" s="1944" t="str">
        <f>'BAHAN MEP'!B58</f>
        <v xml:space="preserve"> - Single Angle Valve</v>
      </c>
      <c r="C151" s="1648"/>
      <c r="D151" s="1943" t="s">
        <v>255</v>
      </c>
      <c r="E151" s="1827">
        <v>1</v>
      </c>
      <c r="F151" s="1647">
        <f>'BAHAN MEP'!D58</f>
        <v>0</v>
      </c>
      <c r="G151" s="1941">
        <f t="shared" si="0"/>
        <v>0</v>
      </c>
      <c r="H151" s="1600"/>
      <c r="I151" s="1600"/>
      <c r="J151" s="1600"/>
      <c r="K151" s="1600"/>
      <c r="L151" s="1620"/>
      <c r="M151" s="1620"/>
      <c r="N151" s="1549"/>
      <c r="O151" s="1549"/>
      <c r="P151" s="1549"/>
      <c r="Q151" s="1549"/>
    </row>
    <row r="152" spans="1:17">
      <c r="A152" s="1646"/>
      <c r="B152" s="1944" t="s">
        <v>540</v>
      </c>
      <c r="C152" s="1646"/>
      <c r="D152" s="1943" t="s">
        <v>28</v>
      </c>
      <c r="E152" s="1942">
        <v>6</v>
      </c>
      <c r="F152" s="1645">
        <f>'BAHAN MEP'!D77</f>
        <v>0</v>
      </c>
      <c r="G152" s="1941">
        <f t="shared" si="0"/>
        <v>0</v>
      </c>
      <c r="H152" s="1606" t="s">
        <v>15</v>
      </c>
      <c r="I152" s="1603">
        <v>0</v>
      </c>
      <c r="J152" s="1599">
        <f>I152*G152</f>
        <v>0</v>
      </c>
      <c r="K152" s="1599">
        <f>G152-J152</f>
        <v>0</v>
      </c>
      <c r="L152" s="1620"/>
      <c r="M152" s="1620"/>
      <c r="N152" s="1549"/>
      <c r="O152" s="1549"/>
      <c r="P152" s="1549"/>
      <c r="Q152" s="1549"/>
    </row>
    <row r="153" spans="1:17">
      <c r="A153" s="1646"/>
      <c r="B153" s="1594" t="s">
        <v>229</v>
      </c>
      <c r="C153" s="1729"/>
      <c r="D153" s="1943" t="s">
        <v>27</v>
      </c>
      <c r="E153" s="1942">
        <v>0.01</v>
      </c>
      <c r="F153" s="1645">
        <f>'BAHAN MEP'!D76</f>
        <v>0</v>
      </c>
      <c r="G153" s="1941">
        <f t="shared" si="0"/>
        <v>0</v>
      </c>
      <c r="H153" s="1606" t="s">
        <v>15</v>
      </c>
      <c r="I153" s="1603">
        <v>0</v>
      </c>
      <c r="J153" s="1599">
        <f>I153*G153</f>
        <v>0</v>
      </c>
      <c r="K153" s="1599">
        <f>G153-J153</f>
        <v>0</v>
      </c>
      <c r="L153" s="1620"/>
      <c r="M153" s="1620"/>
      <c r="N153" s="1549"/>
      <c r="O153" s="1549"/>
      <c r="P153" s="1549"/>
      <c r="Q153" s="1549"/>
    </row>
    <row r="154" spans="1:17">
      <c r="A154" s="1646"/>
      <c r="B154" s="1645"/>
      <c r="C154" s="1643"/>
      <c r="D154" s="1642"/>
      <c r="E154" s="1641" t="s">
        <v>1447</v>
      </c>
      <c r="F154" s="1640"/>
      <c r="G154" s="1639">
        <f>SUM(G146:G153)</f>
        <v>0</v>
      </c>
      <c r="H154" s="1589"/>
      <c r="I154" s="1589"/>
      <c r="J154" s="1639">
        <f>SUM(J152:J153)</f>
        <v>0</v>
      </c>
      <c r="K154" s="1639">
        <f>SUM(K152:K153)</f>
        <v>0</v>
      </c>
      <c r="L154" s="1620"/>
      <c r="M154" s="1620"/>
      <c r="N154" s="1549"/>
      <c r="O154" s="1549"/>
      <c r="P154" s="1549"/>
      <c r="Q154" s="1549"/>
    </row>
    <row r="155" spans="1:17">
      <c r="A155" s="1646"/>
      <c r="B155" s="1645"/>
      <c r="C155" s="1648"/>
      <c r="D155" s="1648"/>
      <c r="E155" s="1648"/>
      <c r="F155" s="1648"/>
      <c r="G155" s="1648"/>
      <c r="H155" s="1600"/>
      <c r="I155" s="1600"/>
      <c r="J155" s="1600"/>
      <c r="K155" s="1600"/>
      <c r="L155" s="1620"/>
      <c r="M155" s="1620"/>
      <c r="N155" s="1549"/>
      <c r="O155" s="1549"/>
      <c r="P155" s="1549"/>
      <c r="Q155" s="1549"/>
    </row>
    <row r="156" spans="1:17">
      <c r="A156" s="1646" t="s">
        <v>116</v>
      </c>
      <c r="B156" s="1645" t="s">
        <v>238</v>
      </c>
      <c r="C156" s="1646"/>
      <c r="D156" s="1646"/>
      <c r="E156" s="1646"/>
      <c r="F156" s="1646"/>
      <c r="G156" s="1721">
        <f>+F156*E156</f>
        <v>0</v>
      </c>
      <c r="H156" s="1595"/>
      <c r="I156" s="1595"/>
      <c r="J156" s="1595"/>
      <c r="K156" s="1595"/>
      <c r="L156" s="1620"/>
      <c r="M156" s="1620"/>
      <c r="N156" s="1549"/>
      <c r="O156" s="1549"/>
      <c r="P156" s="1549"/>
      <c r="Q156" s="1549"/>
    </row>
    <row r="157" spans="1:17">
      <c r="A157" s="1644"/>
      <c r="B157" s="1644"/>
      <c r="C157" s="1643"/>
      <c r="D157" s="1642"/>
      <c r="E157" s="1641" t="s">
        <v>1448</v>
      </c>
      <c r="F157" s="1640"/>
      <c r="G157" s="1639">
        <f>SUM(G156)</f>
        <v>0</v>
      </c>
      <c r="H157" s="1589"/>
      <c r="I157" s="1589"/>
      <c r="J157" s="1589"/>
      <c r="K157" s="1589"/>
      <c r="L157" s="1620"/>
      <c r="M157" s="1620"/>
      <c r="N157" s="1549"/>
      <c r="O157" s="1549"/>
      <c r="P157" s="1549"/>
      <c r="Q157" s="1549"/>
    </row>
    <row r="158" spans="1:17">
      <c r="A158" s="1638"/>
      <c r="B158" s="1638"/>
      <c r="C158" s="1637"/>
      <c r="D158" s="1637"/>
      <c r="E158" s="1630"/>
      <c r="F158" s="1637"/>
      <c r="G158" s="1637"/>
      <c r="H158" s="1554"/>
      <c r="I158" s="1554"/>
      <c r="J158" s="1554"/>
      <c r="K158" s="1554"/>
      <c r="L158" s="1620"/>
      <c r="M158" s="1620"/>
      <c r="N158" s="1549"/>
      <c r="O158" s="1549"/>
      <c r="P158" s="1549"/>
      <c r="Q158" s="1549"/>
    </row>
    <row r="159" spans="1:17">
      <c r="A159" s="1636"/>
      <c r="B159" s="1635"/>
      <c r="C159" s="1634"/>
      <c r="D159" s="1633"/>
      <c r="E159" s="1633"/>
      <c r="F159" s="1632"/>
      <c r="G159" s="1636"/>
      <c r="H159" s="1581"/>
      <c r="I159" s="1581"/>
      <c r="J159" s="1581"/>
      <c r="K159" s="1581"/>
      <c r="L159" s="1620"/>
      <c r="M159" s="1620"/>
      <c r="N159" s="1549"/>
      <c r="O159" s="1549"/>
      <c r="P159" s="1549"/>
      <c r="Q159" s="1549"/>
    </row>
    <row r="160" spans="1:17">
      <c r="A160" s="1566" t="s">
        <v>117</v>
      </c>
      <c r="B160" s="1573" t="s">
        <v>239</v>
      </c>
      <c r="C160" s="1564"/>
      <c r="D160" s="1572"/>
      <c r="E160" s="1572"/>
      <c r="F160" s="1570"/>
      <c r="G160" s="1569">
        <f>+G157+G154+G144</f>
        <v>0</v>
      </c>
      <c r="H160" s="1576"/>
      <c r="I160" s="1575" t="e">
        <f>J160/G160</f>
        <v>#DIV/0!</v>
      </c>
      <c r="J160" s="1574">
        <f>+J157+J154+J144</f>
        <v>0</v>
      </c>
      <c r="K160" s="1574">
        <f>+K157+K154+K144</f>
        <v>0</v>
      </c>
      <c r="L160" s="1620"/>
      <c r="M160" s="1620"/>
      <c r="N160" s="1549"/>
      <c r="O160" s="1549"/>
      <c r="P160" s="1549"/>
      <c r="Q160" s="1549"/>
    </row>
    <row r="161" spans="1:17">
      <c r="A161" s="1566" t="s">
        <v>124</v>
      </c>
      <c r="B161" s="1573" t="s">
        <v>1541</v>
      </c>
      <c r="C161" s="1564"/>
      <c r="D161" s="1572"/>
      <c r="E161" s="1571" t="str">
        <f>$L$2</f>
        <v>2,5% x D</v>
      </c>
      <c r="F161" s="1570"/>
      <c r="G161" s="1569">
        <f>G160*$L$3</f>
        <v>0</v>
      </c>
      <c r="H161" s="1567"/>
      <c r="I161" s="1568" t="s">
        <v>366</v>
      </c>
      <c r="J161" s="1567"/>
      <c r="K161" s="1567"/>
      <c r="L161" s="1620"/>
      <c r="M161" s="1620"/>
      <c r="N161" s="1549"/>
      <c r="O161" s="1549"/>
      <c r="P161" s="1549"/>
      <c r="Q161" s="1549"/>
    </row>
    <row r="162" spans="1:17">
      <c r="A162" s="1566" t="s">
        <v>241</v>
      </c>
      <c r="B162" s="1573" t="s">
        <v>1540</v>
      </c>
      <c r="C162" s="1564"/>
      <c r="D162" s="1572"/>
      <c r="E162" s="1571" t="str">
        <f>$M$2</f>
        <v>2,5% x D</v>
      </c>
      <c r="F162" s="1570"/>
      <c r="G162" s="1569">
        <f>G160*$M$3</f>
        <v>0</v>
      </c>
      <c r="H162" s="1567"/>
      <c r="I162" s="1568"/>
      <c r="J162" s="1567"/>
      <c r="K162" s="1567"/>
      <c r="L162" s="1620"/>
      <c r="M162" s="1620"/>
      <c r="N162" s="1549"/>
      <c r="O162" s="1549"/>
      <c r="P162" s="1549"/>
      <c r="Q162" s="1549"/>
    </row>
    <row r="163" spans="1:17">
      <c r="A163" s="1566" t="s">
        <v>123</v>
      </c>
      <c r="B163" s="1565" t="s">
        <v>1539</v>
      </c>
      <c r="C163" s="1564"/>
      <c r="D163" s="1564"/>
      <c r="E163" s="1564"/>
      <c r="F163" s="1563"/>
      <c r="G163" s="1562">
        <f>+G161+G160+G162</f>
        <v>0</v>
      </c>
      <c r="H163" s="1561"/>
      <c r="I163" s="1561"/>
      <c r="J163" s="1561"/>
      <c r="K163" s="1561"/>
      <c r="L163" s="1620"/>
      <c r="M163" s="1620"/>
      <c r="N163" s="1549"/>
      <c r="O163" s="1549"/>
      <c r="P163" s="1549"/>
      <c r="Q163" s="1549"/>
    </row>
    <row r="164" spans="1:17">
      <c r="A164" s="1630"/>
      <c r="B164" s="1629"/>
      <c r="C164" s="1628"/>
      <c r="D164" s="1628"/>
      <c r="E164" s="1628"/>
      <c r="F164" s="1627"/>
      <c r="G164" s="1637"/>
      <c r="H164" s="1554"/>
      <c r="I164" s="1554"/>
      <c r="J164" s="1554"/>
      <c r="K164" s="1554"/>
      <c r="L164" s="1620"/>
      <c r="M164" s="1620"/>
      <c r="N164" s="1549"/>
      <c r="O164" s="1549"/>
      <c r="P164" s="1549"/>
      <c r="Q164" s="1549"/>
    </row>
    <row r="165" spans="1:17">
      <c r="A165" s="1633"/>
      <c r="B165" s="1633"/>
      <c r="C165" s="1634"/>
      <c r="D165" s="1634"/>
      <c r="E165" s="1634"/>
      <c r="F165" s="1634"/>
      <c r="G165" s="1634"/>
      <c r="H165" s="1620"/>
      <c r="I165" s="1620"/>
      <c r="J165" s="1620"/>
      <c r="K165" s="1620"/>
      <c r="L165" s="1620"/>
      <c r="M165" s="1620"/>
      <c r="N165" s="1549"/>
      <c r="O165" s="1549"/>
      <c r="P165" s="1549"/>
      <c r="Q165" s="1549"/>
    </row>
    <row r="166" spans="1:17">
      <c r="A166" s="1564">
        <v>6</v>
      </c>
      <c r="B166" s="1735" t="s">
        <v>1803</v>
      </c>
      <c r="C166" s="1622"/>
      <c r="D166" s="1564"/>
      <c r="E166" s="1564"/>
      <c r="F166" s="1564"/>
      <c r="G166" s="1564"/>
      <c r="H166" s="1620"/>
      <c r="I166" s="1549"/>
      <c r="J166" s="1620"/>
      <c r="K166" s="1620"/>
      <c r="L166" s="1620"/>
      <c r="M166" s="1735" t="s">
        <v>1751</v>
      </c>
      <c r="N166" s="1549"/>
      <c r="O166" s="1549"/>
      <c r="P166" s="1549"/>
      <c r="Q166" s="1549"/>
    </row>
    <row r="167" spans="1:17">
      <c r="A167" s="1679"/>
      <c r="B167" s="1620"/>
      <c r="C167" s="1622"/>
      <c r="D167" s="1564"/>
      <c r="E167" s="1564"/>
      <c r="F167" s="1564"/>
      <c r="G167" s="1564"/>
      <c r="H167" s="1620"/>
      <c r="I167" s="1620"/>
      <c r="J167" s="1620"/>
      <c r="K167" s="1620"/>
      <c r="L167" s="1620"/>
      <c r="M167" s="1620"/>
      <c r="N167" s="1549"/>
      <c r="O167" s="1549"/>
      <c r="P167" s="1549"/>
      <c r="Q167" s="1549"/>
    </row>
    <row r="168" spans="1:17">
      <c r="A168" s="2467" t="s">
        <v>8</v>
      </c>
      <c r="B168" s="2467" t="s">
        <v>354</v>
      </c>
      <c r="C168" s="2467" t="s">
        <v>1550</v>
      </c>
      <c r="D168" s="2467" t="s">
        <v>21</v>
      </c>
      <c r="E168" s="2467" t="s">
        <v>1549</v>
      </c>
      <c r="F168" s="1666" t="s">
        <v>10</v>
      </c>
      <c r="G168" s="1666" t="s">
        <v>54</v>
      </c>
      <c r="H168" s="2463" t="s">
        <v>1548</v>
      </c>
      <c r="I168" s="2463" t="s">
        <v>1547</v>
      </c>
      <c r="J168" s="2463" t="s">
        <v>1546</v>
      </c>
      <c r="K168" s="2463" t="s">
        <v>1545</v>
      </c>
      <c r="L168" s="1620"/>
      <c r="M168" s="1620"/>
      <c r="N168" s="1549"/>
      <c r="O168" s="1549"/>
      <c r="P168" s="1549"/>
      <c r="Q168" s="1549"/>
    </row>
    <row r="169" spans="1:17">
      <c r="A169" s="2468"/>
      <c r="B169" s="2468"/>
      <c r="C169" s="2468"/>
      <c r="D169" s="2468"/>
      <c r="E169" s="2468"/>
      <c r="F169" s="1637" t="s">
        <v>1544</v>
      </c>
      <c r="G169" s="1637" t="s">
        <v>1544</v>
      </c>
      <c r="H169" s="2464"/>
      <c r="I169" s="2464"/>
      <c r="J169" s="2464"/>
      <c r="K169" s="2464"/>
      <c r="L169" s="1620"/>
      <c r="M169" s="1620"/>
      <c r="N169" s="1549"/>
      <c r="O169" s="1549"/>
      <c r="P169" s="1549"/>
      <c r="Q169" s="1549"/>
    </row>
    <row r="170" spans="1:17">
      <c r="A170" s="1664"/>
      <c r="B170" s="1664"/>
      <c r="C170" s="1664"/>
      <c r="D170" s="1652"/>
      <c r="E170" s="1652"/>
      <c r="F170" s="1652"/>
      <c r="G170" s="1652"/>
      <c r="H170" s="1614"/>
      <c r="I170" s="1614"/>
      <c r="J170" s="1614"/>
      <c r="K170" s="1614"/>
      <c r="L170" s="1620"/>
      <c r="M170" s="1620"/>
      <c r="N170" s="1549"/>
      <c r="O170" s="1549"/>
      <c r="P170" s="1549"/>
      <c r="Q170" s="1549"/>
    </row>
    <row r="171" spans="1:17">
      <c r="A171" s="1646" t="s">
        <v>114</v>
      </c>
      <c r="B171" s="1645" t="s">
        <v>235</v>
      </c>
      <c r="C171" s="1646"/>
      <c r="D171" s="1646"/>
      <c r="E171" s="1646"/>
      <c r="F171" s="1646"/>
      <c r="G171" s="1646"/>
      <c r="H171" s="1613"/>
      <c r="I171" s="1613"/>
      <c r="J171" s="1613"/>
      <c r="K171" s="1613"/>
      <c r="L171" s="1620"/>
      <c r="M171" s="1620"/>
      <c r="N171" s="1549"/>
      <c r="O171" s="1549"/>
      <c r="P171" s="1549"/>
      <c r="Q171" s="1549"/>
    </row>
    <row r="172" spans="1:17">
      <c r="A172" s="1646"/>
      <c r="B172" s="1611" t="s">
        <v>50</v>
      </c>
      <c r="C172" s="1646" t="s">
        <v>231</v>
      </c>
      <c r="D172" s="1646" t="s">
        <v>48</v>
      </c>
      <c r="E172" s="1896">
        <v>1</v>
      </c>
      <c r="F172" s="1611">
        <f>'UPAH MEP'!D$7</f>
        <v>0</v>
      </c>
      <c r="G172" s="1645">
        <f>+F172*E172</f>
        <v>0</v>
      </c>
      <c r="H172" s="1606" t="s">
        <v>15</v>
      </c>
      <c r="I172" s="1603">
        <v>1</v>
      </c>
      <c r="J172" s="1599">
        <f>I172*G172</f>
        <v>0</v>
      </c>
      <c r="K172" s="1599">
        <f>G172-J172</f>
        <v>0</v>
      </c>
      <c r="L172" s="1620"/>
      <c r="M172" s="1620"/>
      <c r="N172" s="1549"/>
      <c r="O172" s="1549"/>
      <c r="P172" s="1549"/>
      <c r="Q172" s="1549"/>
    </row>
    <row r="173" spans="1:17">
      <c r="A173" s="1646"/>
      <c r="B173" s="1611" t="s">
        <v>797</v>
      </c>
      <c r="C173" s="1646" t="s">
        <v>232</v>
      </c>
      <c r="D173" s="1646" t="s">
        <v>48</v>
      </c>
      <c r="E173" s="1896">
        <v>0.5</v>
      </c>
      <c r="F173" s="1611">
        <f>'UPAH MEP'!D$8</f>
        <v>0</v>
      </c>
      <c r="G173" s="1645">
        <f>+F173*E173</f>
        <v>0</v>
      </c>
      <c r="H173" s="1606" t="s">
        <v>15</v>
      </c>
      <c r="I173" s="1603">
        <v>1</v>
      </c>
      <c r="J173" s="1599">
        <f>I173*G173</f>
        <v>0</v>
      </c>
      <c r="K173" s="1599">
        <f>G173-J173</f>
        <v>0</v>
      </c>
      <c r="L173" s="1620"/>
      <c r="M173" s="1620"/>
      <c r="N173" s="1549"/>
      <c r="O173" s="1549"/>
      <c r="P173" s="1549"/>
      <c r="Q173" s="1549"/>
    </row>
    <row r="174" spans="1:17">
      <c r="A174" s="1646"/>
      <c r="B174" s="1611" t="s">
        <v>177</v>
      </c>
      <c r="C174" s="1646" t="s">
        <v>233</v>
      </c>
      <c r="D174" s="1646" t="s">
        <v>48</v>
      </c>
      <c r="E174" s="1896">
        <v>0.05</v>
      </c>
      <c r="F174" s="1611">
        <f>'UPAH MEP'!D$5</f>
        <v>0</v>
      </c>
      <c r="G174" s="1645">
        <f>+F174*E174</f>
        <v>0</v>
      </c>
      <c r="H174" s="1606" t="s">
        <v>15</v>
      </c>
      <c r="I174" s="1603">
        <v>1</v>
      </c>
      <c r="J174" s="1599">
        <f>I174*G174</f>
        <v>0</v>
      </c>
      <c r="K174" s="1599">
        <f>G174-J174</f>
        <v>0</v>
      </c>
      <c r="L174" s="1620"/>
      <c r="M174" s="1620"/>
      <c r="N174" s="1549"/>
      <c r="O174" s="1549"/>
      <c r="P174" s="1549"/>
      <c r="Q174" s="1549"/>
    </row>
    <row r="175" spans="1:17">
      <c r="A175" s="1646"/>
      <c r="B175" s="1611" t="s">
        <v>41</v>
      </c>
      <c r="C175" s="1732" t="s">
        <v>234</v>
      </c>
      <c r="D175" s="1732" t="s">
        <v>48</v>
      </c>
      <c r="E175" s="1829">
        <v>1.67E-2</v>
      </c>
      <c r="F175" s="1611">
        <f>'UPAH MEP'!D$6</f>
        <v>0</v>
      </c>
      <c r="G175" s="1730">
        <f>+F175*E175</f>
        <v>0</v>
      </c>
      <c r="H175" s="1606" t="s">
        <v>15</v>
      </c>
      <c r="I175" s="1603">
        <v>1</v>
      </c>
      <c r="J175" s="1599">
        <f>I175*G175</f>
        <v>0</v>
      </c>
      <c r="K175" s="1599">
        <f>G175-J175</f>
        <v>0</v>
      </c>
      <c r="L175" s="1620"/>
      <c r="M175" s="1620"/>
      <c r="N175" s="1549"/>
      <c r="O175" s="1549"/>
      <c r="P175" s="1549"/>
      <c r="Q175" s="1549"/>
    </row>
    <row r="176" spans="1:17">
      <c r="A176" s="1646"/>
      <c r="B176" s="1645"/>
      <c r="C176" s="1643"/>
      <c r="D176" s="1642"/>
      <c r="E176" s="1641" t="s">
        <v>1446</v>
      </c>
      <c r="F176" s="1640"/>
      <c r="G176" s="1639">
        <f>SUM(G172:G175)</f>
        <v>0</v>
      </c>
      <c r="H176" s="1589"/>
      <c r="I176" s="1589"/>
      <c r="J176" s="1589">
        <f>SUM(J172:J175)</f>
        <v>0</v>
      </c>
      <c r="K176" s="1589">
        <f>SUM(K172:K175)</f>
        <v>0</v>
      </c>
      <c r="L176" s="1620"/>
      <c r="M176" s="1620"/>
      <c r="N176" s="1549"/>
      <c r="O176" s="1549"/>
      <c r="P176" s="1549"/>
      <c r="Q176" s="1549"/>
    </row>
    <row r="177" spans="1:17">
      <c r="A177" s="1646" t="s">
        <v>115</v>
      </c>
      <c r="B177" s="1645" t="s">
        <v>237</v>
      </c>
      <c r="C177" s="1648"/>
      <c r="D177" s="1648"/>
      <c r="E177" s="1648"/>
      <c r="F177" s="1648"/>
      <c r="G177" s="1648"/>
      <c r="H177" s="1600"/>
      <c r="I177" s="1600"/>
      <c r="J177" s="1600"/>
      <c r="K177" s="1600"/>
      <c r="L177" s="1620"/>
      <c r="M177" s="1620"/>
      <c r="N177" s="1549"/>
      <c r="O177" s="1549"/>
      <c r="P177" s="1549"/>
      <c r="Q177" s="1549"/>
    </row>
    <row r="178" spans="1:17">
      <c r="A178" s="1646"/>
      <c r="B178" s="1939" t="s">
        <v>1802</v>
      </c>
      <c r="C178" s="1648"/>
      <c r="D178" s="1646" t="s">
        <v>255</v>
      </c>
      <c r="E178" s="1917">
        <v>1</v>
      </c>
      <c r="F178" s="1937">
        <f>'BAHAN MEP'!D46</f>
        <v>0</v>
      </c>
      <c r="G178" s="1645">
        <f t="shared" ref="G178:G185" si="1">F178*E178</f>
        <v>0</v>
      </c>
      <c r="H178" s="1606" t="s">
        <v>15</v>
      </c>
      <c r="I178" s="1603">
        <v>0</v>
      </c>
      <c r="J178" s="1599">
        <f>I178*G178</f>
        <v>0</v>
      </c>
      <c r="K178" s="1599">
        <f>G178-J178</f>
        <v>0</v>
      </c>
      <c r="L178" s="1620"/>
      <c r="M178" s="1620"/>
      <c r="N178" s="1549"/>
      <c r="O178" s="1549"/>
      <c r="P178" s="1549"/>
      <c r="Q178" s="1549"/>
    </row>
    <row r="179" spans="1:17">
      <c r="A179" s="1646"/>
      <c r="B179" s="1939" t="str">
        <f>'BAHAN MEP'!B47</f>
        <v xml:space="preserve"> - Faucet </v>
      </c>
      <c r="C179" s="1648"/>
      <c r="D179" s="1646" t="s">
        <v>255</v>
      </c>
      <c r="E179" s="1909">
        <v>1</v>
      </c>
      <c r="F179" s="1937">
        <f>'BAHAN MEP'!D47</f>
        <v>0</v>
      </c>
      <c r="G179" s="1645">
        <f t="shared" si="1"/>
        <v>0</v>
      </c>
      <c r="H179" s="1606" t="s">
        <v>15</v>
      </c>
      <c r="I179" s="1603">
        <f>'BAHAN MEP'!E20</f>
        <v>0</v>
      </c>
      <c r="J179" s="1599">
        <f>I179*G179</f>
        <v>0</v>
      </c>
      <c r="K179" s="1599">
        <f>G179-J179</f>
        <v>0</v>
      </c>
      <c r="L179" s="1620"/>
      <c r="M179" s="1620"/>
      <c r="N179" s="1549"/>
      <c r="O179" s="1549"/>
      <c r="P179" s="1549"/>
      <c r="Q179" s="1549"/>
    </row>
    <row r="180" spans="1:17" ht="25.5">
      <c r="A180" s="1646"/>
      <c r="B180" s="1940" t="str">
        <f>'BAHAN MEP'!B48</f>
        <v>- Flexible Hose Wasser Type FWSSF-AC-WBH 050 BL</v>
      </c>
      <c r="C180" s="1648"/>
      <c r="D180" s="1646" t="s">
        <v>255</v>
      </c>
      <c r="E180" s="1909">
        <v>1</v>
      </c>
      <c r="F180" s="1937">
        <f>'BAHAN MEP'!D48</f>
        <v>0</v>
      </c>
      <c r="G180" s="1645">
        <f t="shared" si="1"/>
        <v>0</v>
      </c>
      <c r="H180" s="1606" t="s">
        <v>15</v>
      </c>
      <c r="I180" s="1603">
        <v>0</v>
      </c>
      <c r="J180" s="1599">
        <f>I180*G180</f>
        <v>0</v>
      </c>
      <c r="K180" s="1599">
        <f>G180-J180</f>
        <v>0</v>
      </c>
      <c r="L180" s="1620"/>
      <c r="M180" s="1620"/>
      <c r="N180" s="1549"/>
      <c r="O180" s="1549"/>
      <c r="P180" s="1549"/>
      <c r="Q180" s="1549"/>
    </row>
    <row r="181" spans="1:17">
      <c r="A181" s="1646"/>
      <c r="B181" s="1940" t="str">
        <f>'BAHAN MEP'!B49</f>
        <v xml:space="preserve"> - Pop Up Waste </v>
      </c>
      <c r="C181" s="1648"/>
      <c r="D181" s="1646" t="s">
        <v>255</v>
      </c>
      <c r="E181" s="1909">
        <v>1</v>
      </c>
      <c r="F181" s="1937">
        <f>'BAHAN MEP'!D49</f>
        <v>0</v>
      </c>
      <c r="G181" s="1645">
        <f t="shared" si="1"/>
        <v>0</v>
      </c>
      <c r="H181" s="1606" t="s">
        <v>15</v>
      </c>
      <c r="I181" s="1603">
        <f>'BAHAN MEP'!E22</f>
        <v>0</v>
      </c>
      <c r="J181" s="1599">
        <f>I181*G181</f>
        <v>0</v>
      </c>
      <c r="K181" s="1599">
        <f>G181-J181</f>
        <v>0</v>
      </c>
      <c r="L181" s="1620"/>
      <c r="M181" s="1620"/>
      <c r="N181" s="1549"/>
      <c r="O181" s="1549"/>
      <c r="P181" s="1549"/>
      <c r="Q181" s="1549"/>
    </row>
    <row r="182" spans="1:17">
      <c r="A182" s="1646"/>
      <c r="B182" s="1939" t="str">
        <f>'BAHAN MEP'!B50</f>
        <v xml:space="preserve"> - P - Trap </v>
      </c>
      <c r="C182" s="1648"/>
      <c r="D182" s="1646" t="s">
        <v>255</v>
      </c>
      <c r="E182" s="1909">
        <v>1</v>
      </c>
      <c r="F182" s="1937">
        <f>'BAHAN MEP'!D57</f>
        <v>0</v>
      </c>
      <c r="G182" s="1645">
        <f t="shared" si="1"/>
        <v>0</v>
      </c>
      <c r="H182" s="1606" t="s">
        <v>15</v>
      </c>
      <c r="I182" s="1603">
        <v>0</v>
      </c>
      <c r="J182" s="1599">
        <f>I182*G182</f>
        <v>0</v>
      </c>
      <c r="K182" s="1599">
        <f>G182-J182</f>
        <v>0</v>
      </c>
      <c r="L182" s="1620"/>
      <c r="M182" s="1620"/>
      <c r="N182" s="1549"/>
      <c r="O182" s="1549"/>
      <c r="P182" s="1549"/>
      <c r="Q182" s="1549"/>
    </row>
    <row r="183" spans="1:17">
      <c r="A183" s="1646"/>
      <c r="B183" s="1938" t="str">
        <f>'BAHAN MEP'!B51</f>
        <v xml:space="preserve"> - Single Angle Valve</v>
      </c>
      <c r="C183" s="1566"/>
      <c r="D183" s="1646" t="s">
        <v>255</v>
      </c>
      <c r="E183" s="1909">
        <v>1</v>
      </c>
      <c r="F183" s="1937">
        <f>'BAHAN MEP'!D58</f>
        <v>0</v>
      </c>
      <c r="G183" s="1645">
        <f t="shared" si="1"/>
        <v>0</v>
      </c>
      <c r="H183" s="1606"/>
      <c r="I183" s="1603"/>
      <c r="J183" s="1599"/>
      <c r="K183" s="1599"/>
      <c r="L183" s="1620"/>
      <c r="M183" s="1620"/>
      <c r="N183" s="1549"/>
      <c r="O183" s="1549"/>
      <c r="P183" s="1549"/>
      <c r="Q183" s="1549"/>
    </row>
    <row r="184" spans="1:17">
      <c r="A184" s="1646"/>
      <c r="B184" s="1644" t="s">
        <v>540</v>
      </c>
      <c r="C184" s="1729"/>
      <c r="D184" s="1729" t="s">
        <v>28</v>
      </c>
      <c r="E184" s="1909">
        <v>6</v>
      </c>
      <c r="F184" s="1645">
        <f>'BAHAN MEP'!D77</f>
        <v>0</v>
      </c>
      <c r="G184" s="1645">
        <f t="shared" si="1"/>
        <v>0</v>
      </c>
      <c r="H184" s="1606" t="s">
        <v>15</v>
      </c>
      <c r="I184" s="1603">
        <v>0</v>
      </c>
      <c r="J184" s="1599">
        <f>I184*G184</f>
        <v>0</v>
      </c>
      <c r="K184" s="1599">
        <f>G184-J184</f>
        <v>0</v>
      </c>
      <c r="L184" s="1620"/>
      <c r="M184" s="1620"/>
      <c r="N184" s="1549"/>
      <c r="O184" s="1549"/>
      <c r="P184" s="1549"/>
      <c r="Q184" s="1549"/>
    </row>
    <row r="185" spans="1:17">
      <c r="A185" s="1646"/>
      <c r="B185" s="1644" t="s">
        <v>229</v>
      </c>
      <c r="C185" s="1729"/>
      <c r="D185" s="1646" t="s">
        <v>1801</v>
      </c>
      <c r="E185" s="1909">
        <v>0.01</v>
      </c>
      <c r="F185" s="1645">
        <f>'BAHAN MEP'!D76</f>
        <v>0</v>
      </c>
      <c r="G185" s="1645">
        <f t="shared" si="1"/>
        <v>0</v>
      </c>
      <c r="H185" s="1606" t="s">
        <v>15</v>
      </c>
      <c r="I185" s="1603">
        <v>0</v>
      </c>
      <c r="J185" s="1599">
        <f>I185*G185</f>
        <v>0</v>
      </c>
      <c r="K185" s="1599">
        <f>G185-J185</f>
        <v>0</v>
      </c>
      <c r="L185" s="1620"/>
      <c r="M185" s="1620"/>
      <c r="N185" s="1549"/>
      <c r="O185" s="1549"/>
      <c r="P185" s="1549"/>
      <c r="Q185" s="1549"/>
    </row>
    <row r="186" spans="1:17">
      <c r="A186" s="1646"/>
      <c r="B186" s="1644"/>
      <c r="C186" s="1732"/>
      <c r="D186" s="1637"/>
      <c r="E186" s="1936"/>
      <c r="F186" s="1730"/>
      <c r="G186" s="1730"/>
      <c r="H186" s="1604"/>
      <c r="I186" s="1603"/>
      <c r="J186" s="1599"/>
      <c r="K186" s="1599"/>
      <c r="L186" s="1620"/>
      <c r="M186" s="1620"/>
      <c r="N186" s="1549"/>
      <c r="O186" s="1549"/>
      <c r="P186" s="1549"/>
      <c r="Q186" s="1549"/>
    </row>
    <row r="187" spans="1:17">
      <c r="A187" s="1646"/>
      <c r="B187" s="1645"/>
      <c r="C187" s="1643"/>
      <c r="D187" s="1642"/>
      <c r="E187" s="1641" t="s">
        <v>1447</v>
      </c>
      <c r="F187" s="1640"/>
      <c r="G187" s="1639">
        <f>SUM(G178:G186)</f>
        <v>0</v>
      </c>
      <c r="H187" s="1589"/>
      <c r="I187" s="1589"/>
      <c r="J187" s="1589">
        <f>SUM(J178:J185)</f>
        <v>0</v>
      </c>
      <c r="K187" s="1589">
        <f>SUM(K178:K185)</f>
        <v>0</v>
      </c>
      <c r="L187" s="1620"/>
      <c r="M187" s="1620"/>
      <c r="N187" s="1549"/>
      <c r="O187" s="1549"/>
      <c r="P187" s="1549"/>
      <c r="Q187" s="1549"/>
    </row>
    <row r="188" spans="1:17">
      <c r="A188" s="1646"/>
      <c r="B188" s="1645"/>
      <c r="C188" s="1648"/>
      <c r="D188" s="1648"/>
      <c r="E188" s="1648"/>
      <c r="F188" s="1648"/>
      <c r="G188" s="1648"/>
      <c r="H188" s="1600"/>
      <c r="I188" s="1600"/>
      <c r="J188" s="1600"/>
      <c r="K188" s="1600"/>
      <c r="L188" s="1620"/>
      <c r="M188" s="1620"/>
      <c r="N188" s="1549"/>
      <c r="O188" s="1549"/>
      <c r="P188" s="1549"/>
      <c r="Q188" s="1549"/>
    </row>
    <row r="189" spans="1:17">
      <c r="A189" s="1646" t="s">
        <v>116</v>
      </c>
      <c r="B189" s="1645" t="s">
        <v>238</v>
      </c>
      <c r="C189" s="1646"/>
      <c r="D189" s="1646"/>
      <c r="E189" s="1646"/>
      <c r="F189" s="1646"/>
      <c r="G189" s="1721">
        <f>+F189*E189</f>
        <v>0</v>
      </c>
      <c r="H189" s="1595"/>
      <c r="I189" s="1595"/>
      <c r="J189" s="1595"/>
      <c r="K189" s="1595"/>
      <c r="L189" s="1620"/>
      <c r="M189" s="1620"/>
      <c r="N189" s="1549"/>
      <c r="O189" s="1549"/>
      <c r="P189" s="1549"/>
      <c r="Q189" s="1549"/>
    </row>
    <row r="190" spans="1:17">
      <c r="A190" s="1644"/>
      <c r="B190" s="1644"/>
      <c r="C190" s="1643"/>
      <c r="D190" s="1642"/>
      <c r="E190" s="1641" t="s">
        <v>1448</v>
      </c>
      <c r="F190" s="1640"/>
      <c r="G190" s="1639">
        <f>SUM(G189)</f>
        <v>0</v>
      </c>
      <c r="H190" s="1589"/>
      <c r="I190" s="1589"/>
      <c r="J190" s="1589"/>
      <c r="K190" s="1589"/>
      <c r="L190" s="1620"/>
      <c r="M190" s="1620"/>
      <c r="N190" s="1549"/>
      <c r="O190" s="1549"/>
      <c r="P190" s="1549"/>
      <c r="Q190" s="1549"/>
    </row>
    <row r="191" spans="1:17">
      <c r="A191" s="1638"/>
      <c r="B191" s="1638"/>
      <c r="C191" s="1637"/>
      <c r="D191" s="1637"/>
      <c r="E191" s="1630"/>
      <c r="F191" s="1637"/>
      <c r="G191" s="1637"/>
      <c r="H191" s="1554"/>
      <c r="I191" s="1554"/>
      <c r="J191" s="1554"/>
      <c r="K191" s="1554"/>
      <c r="L191" s="1620"/>
      <c r="M191" s="1620"/>
      <c r="N191" s="1549"/>
      <c r="O191" s="1549"/>
      <c r="P191" s="1549"/>
      <c r="Q191" s="1549"/>
    </row>
    <row r="192" spans="1:17">
      <c r="A192" s="1636"/>
      <c r="B192" s="1635"/>
      <c r="C192" s="1634"/>
      <c r="D192" s="1633"/>
      <c r="E192" s="1633"/>
      <c r="F192" s="1632"/>
      <c r="G192" s="1636"/>
      <c r="H192" s="1581"/>
      <c r="I192" s="1581"/>
      <c r="J192" s="1581"/>
      <c r="K192" s="1581"/>
      <c r="L192" s="1620"/>
      <c r="M192" s="1620"/>
      <c r="N192" s="1549"/>
      <c r="O192" s="1549"/>
      <c r="P192" s="1549"/>
      <c r="Q192" s="1549"/>
    </row>
    <row r="193" spans="1:17">
      <c r="A193" s="1566" t="s">
        <v>117</v>
      </c>
      <c r="B193" s="1573" t="s">
        <v>239</v>
      </c>
      <c r="C193" s="1564"/>
      <c r="D193" s="1572"/>
      <c r="E193" s="1572"/>
      <c r="F193" s="1570"/>
      <c r="G193" s="1569">
        <f>+G190+G187+G176</f>
        <v>0</v>
      </c>
      <c r="H193" s="1576"/>
      <c r="I193" s="1575" t="e">
        <f>J193/G193</f>
        <v>#DIV/0!</v>
      </c>
      <c r="J193" s="1574">
        <f>+J190+J187+J176</f>
        <v>0</v>
      </c>
      <c r="K193" s="1720"/>
      <c r="L193" s="1620"/>
      <c r="M193" s="1620"/>
      <c r="N193" s="1549"/>
      <c r="O193" s="1549"/>
      <c r="P193" s="1549"/>
      <c r="Q193" s="1549"/>
    </row>
    <row r="194" spans="1:17">
      <c r="A194" s="1566" t="s">
        <v>124</v>
      </c>
      <c r="B194" s="1573" t="s">
        <v>1541</v>
      </c>
      <c r="C194" s="1564"/>
      <c r="D194" s="1572"/>
      <c r="E194" s="1571" t="str">
        <f>$L$2</f>
        <v>2,5% x D</v>
      </c>
      <c r="F194" s="1570"/>
      <c r="G194" s="1569">
        <f>G193*$L$3</f>
        <v>0</v>
      </c>
      <c r="H194" s="1567"/>
      <c r="I194" s="1568" t="s">
        <v>366</v>
      </c>
      <c r="J194" s="1567"/>
      <c r="K194" s="1567"/>
      <c r="L194" s="1620"/>
      <c r="M194" s="1620"/>
      <c r="N194" s="1549"/>
      <c r="O194" s="1549"/>
      <c r="P194" s="1549"/>
      <c r="Q194" s="1549"/>
    </row>
    <row r="195" spans="1:17">
      <c r="A195" s="1566" t="s">
        <v>241</v>
      </c>
      <c r="B195" s="1573" t="s">
        <v>1540</v>
      </c>
      <c r="C195" s="1564"/>
      <c r="D195" s="1572"/>
      <c r="E195" s="1571" t="str">
        <f>$M$2</f>
        <v>2,5% x D</v>
      </c>
      <c r="F195" s="1570"/>
      <c r="G195" s="1569">
        <f>G193*$M$3</f>
        <v>0</v>
      </c>
      <c r="H195" s="1567"/>
      <c r="I195" s="1568"/>
      <c r="J195" s="1567"/>
      <c r="K195" s="1567"/>
      <c r="L195" s="1620"/>
      <c r="M195" s="1620"/>
      <c r="N195" s="1549"/>
      <c r="O195" s="1549"/>
      <c r="P195" s="1549"/>
      <c r="Q195" s="1549"/>
    </row>
    <row r="196" spans="1:17">
      <c r="A196" s="1566" t="s">
        <v>123</v>
      </c>
      <c r="B196" s="1565" t="s">
        <v>1539</v>
      </c>
      <c r="C196" s="1564"/>
      <c r="D196" s="1564"/>
      <c r="E196" s="1564"/>
      <c r="F196" s="1563"/>
      <c r="G196" s="1562">
        <f>+G194+G193+G195</f>
        <v>0</v>
      </c>
      <c r="H196" s="1561"/>
      <c r="I196" s="1561"/>
      <c r="J196" s="1561"/>
      <c r="K196" s="1561"/>
      <c r="L196" s="1620"/>
      <c r="M196" s="1620"/>
      <c r="N196" s="1549"/>
      <c r="O196" s="1549"/>
      <c r="P196" s="1549"/>
      <c r="Q196" s="1549"/>
    </row>
    <row r="197" spans="1:17">
      <c r="A197" s="1630"/>
      <c r="B197" s="1629"/>
      <c r="C197" s="1628"/>
      <c r="D197" s="1628"/>
      <c r="E197" s="1628"/>
      <c r="F197" s="1627"/>
      <c r="G197" s="1637"/>
      <c r="H197" s="1554"/>
      <c r="I197" s="1554"/>
      <c r="J197" s="1554"/>
      <c r="K197" s="1554"/>
      <c r="L197" s="1620"/>
      <c r="M197" s="1620"/>
      <c r="N197" s="1549"/>
      <c r="O197" s="1549"/>
      <c r="P197" s="1549"/>
      <c r="Q197" s="1549"/>
    </row>
    <row r="198" spans="1:17">
      <c r="A198" s="1572"/>
      <c r="B198" s="1572"/>
      <c r="C198" s="1564"/>
      <c r="D198" s="1564"/>
      <c r="E198" s="1564"/>
      <c r="F198" s="1564"/>
      <c r="G198" s="1564"/>
      <c r="H198" s="1620"/>
      <c r="I198" s="1620"/>
      <c r="J198" s="1620"/>
      <c r="K198" s="1620"/>
      <c r="L198" s="1620"/>
      <c r="M198" s="1620"/>
      <c r="N198" s="1549"/>
      <c r="O198" s="1549"/>
      <c r="P198" s="1549"/>
      <c r="Q198" s="1549"/>
    </row>
    <row r="199" spans="1:17">
      <c r="A199" s="1564">
        <v>7</v>
      </c>
      <c r="B199" s="1572" t="s">
        <v>1800</v>
      </c>
      <c r="C199" s="1622"/>
      <c r="D199" s="1564"/>
      <c r="E199" s="1564"/>
      <c r="F199" s="1564"/>
      <c r="G199" s="1564"/>
      <c r="H199" s="1620"/>
      <c r="I199" s="1735" t="s">
        <v>1799</v>
      </c>
      <c r="J199" s="1620"/>
      <c r="K199" s="1620"/>
      <c r="L199" s="1620"/>
      <c r="M199" s="1620"/>
      <c r="N199" s="1549"/>
      <c r="O199" s="1549"/>
      <c r="P199" s="1549"/>
      <c r="Q199" s="1549"/>
    </row>
    <row r="200" spans="1:17">
      <c r="A200" s="1679"/>
      <c r="B200" s="1620"/>
      <c r="C200" s="1622"/>
      <c r="D200" s="1564"/>
      <c r="E200" s="1564"/>
      <c r="F200" s="1564"/>
      <c r="G200" s="1564"/>
      <c r="H200" s="1620"/>
      <c r="I200" s="1620"/>
      <c r="J200" s="1620"/>
      <c r="K200" s="1620"/>
      <c r="L200" s="1620"/>
      <c r="M200" s="1620"/>
      <c r="N200" s="1549"/>
      <c r="O200" s="1549"/>
      <c r="P200" s="1549"/>
      <c r="Q200" s="1549"/>
    </row>
    <row r="201" spans="1:17">
      <c r="A201" s="2467" t="s">
        <v>8</v>
      </c>
      <c r="B201" s="2467" t="s">
        <v>354</v>
      </c>
      <c r="C201" s="2467" t="s">
        <v>1550</v>
      </c>
      <c r="D201" s="2467" t="s">
        <v>21</v>
      </c>
      <c r="E201" s="2467" t="s">
        <v>1549</v>
      </c>
      <c r="F201" s="1666" t="s">
        <v>10</v>
      </c>
      <c r="G201" s="1666" t="s">
        <v>54</v>
      </c>
      <c r="H201" s="2463" t="s">
        <v>1548</v>
      </c>
      <c r="I201" s="2463" t="s">
        <v>1547</v>
      </c>
      <c r="J201" s="2463" t="s">
        <v>1546</v>
      </c>
      <c r="K201" s="2463" t="s">
        <v>1545</v>
      </c>
      <c r="L201" s="1620"/>
      <c r="M201" s="1620"/>
      <c r="N201" s="1549"/>
      <c r="O201" s="1549"/>
      <c r="P201" s="1549"/>
      <c r="Q201" s="1549"/>
    </row>
    <row r="202" spans="1:17">
      <c r="A202" s="2468"/>
      <c r="B202" s="2468"/>
      <c r="C202" s="2468"/>
      <c r="D202" s="2468"/>
      <c r="E202" s="2468"/>
      <c r="F202" s="1637" t="s">
        <v>1544</v>
      </c>
      <c r="G202" s="1637" t="s">
        <v>1544</v>
      </c>
      <c r="H202" s="2464"/>
      <c r="I202" s="2464"/>
      <c r="J202" s="2464"/>
      <c r="K202" s="2464"/>
      <c r="L202" s="1620"/>
      <c r="M202" s="1620"/>
      <c r="N202" s="1549"/>
      <c r="O202" s="1549"/>
      <c r="P202" s="1549"/>
      <c r="Q202" s="1549"/>
    </row>
    <row r="203" spans="1:17">
      <c r="A203" s="1664"/>
      <c r="B203" s="1664"/>
      <c r="C203" s="1664"/>
      <c r="D203" s="1652"/>
      <c r="E203" s="1652"/>
      <c r="F203" s="1652"/>
      <c r="G203" s="1652"/>
      <c r="H203" s="1614"/>
      <c r="I203" s="1614"/>
      <c r="J203" s="1614"/>
      <c r="K203" s="1614"/>
      <c r="L203" s="1620"/>
      <c r="M203" s="1620"/>
      <c r="N203" s="1549"/>
      <c r="O203" s="1549"/>
      <c r="P203" s="1549"/>
      <c r="Q203" s="1549"/>
    </row>
    <row r="204" spans="1:17">
      <c r="A204" s="1646" t="s">
        <v>114</v>
      </c>
      <c r="B204" s="1645" t="s">
        <v>235</v>
      </c>
      <c r="C204" s="1646"/>
      <c r="D204" s="1646"/>
      <c r="E204" s="1646"/>
      <c r="F204" s="1646"/>
      <c r="G204" s="1646"/>
      <c r="H204" s="1613"/>
      <c r="I204" s="1613"/>
      <c r="J204" s="1613"/>
      <c r="K204" s="1613"/>
      <c r="L204" s="1620"/>
      <c r="M204" s="1620"/>
      <c r="N204" s="1549"/>
      <c r="O204" s="1549"/>
      <c r="P204" s="1549"/>
      <c r="Q204" s="1549"/>
    </row>
    <row r="205" spans="1:17">
      <c r="A205" s="1646"/>
      <c r="B205" s="1611" t="s">
        <v>50</v>
      </c>
      <c r="C205" s="1646" t="s">
        <v>231</v>
      </c>
      <c r="D205" s="1646" t="s">
        <v>48</v>
      </c>
      <c r="E205" s="1896">
        <v>3.1E-2</v>
      </c>
      <c r="F205" s="1611">
        <f>'UPAH MEP'!D7</f>
        <v>0</v>
      </c>
      <c r="G205" s="1645">
        <f>+F205*E205</f>
        <v>0</v>
      </c>
      <c r="H205" s="1606" t="s">
        <v>15</v>
      </c>
      <c r="I205" s="1603">
        <v>1</v>
      </c>
      <c r="J205" s="1599">
        <f>I205*G205</f>
        <v>0</v>
      </c>
      <c r="K205" s="1599">
        <f>G205-J205</f>
        <v>0</v>
      </c>
      <c r="L205" s="1620"/>
      <c r="M205" s="1620"/>
      <c r="N205" s="1549"/>
      <c r="O205" s="1549"/>
      <c r="P205" s="1549"/>
      <c r="Q205" s="1549"/>
    </row>
    <row r="206" spans="1:17">
      <c r="A206" s="1646"/>
      <c r="B206" s="1611" t="s">
        <v>541</v>
      </c>
      <c r="C206" s="1646" t="s">
        <v>232</v>
      </c>
      <c r="D206" s="1646" t="s">
        <v>48</v>
      </c>
      <c r="E206" s="1896">
        <v>5.1999999999999998E-2</v>
      </c>
      <c r="F206" s="1611">
        <f>'UPAH MEP'!D$9</f>
        <v>0</v>
      </c>
      <c r="G206" s="1645">
        <f>+F206*E206</f>
        <v>0</v>
      </c>
      <c r="H206" s="1606" t="s">
        <v>15</v>
      </c>
      <c r="I206" s="1603">
        <v>1</v>
      </c>
      <c r="J206" s="1599">
        <f>I206*G206</f>
        <v>0</v>
      </c>
      <c r="K206" s="1599">
        <f>G206-J206</f>
        <v>0</v>
      </c>
      <c r="L206" s="1620"/>
      <c r="M206" s="1620"/>
      <c r="N206" s="1549"/>
      <c r="O206" s="1549"/>
      <c r="P206" s="1549"/>
      <c r="Q206" s="1549"/>
    </row>
    <row r="207" spans="1:17">
      <c r="A207" s="1646"/>
      <c r="B207" s="1611" t="s">
        <v>177</v>
      </c>
      <c r="C207" s="1646" t="s">
        <v>233</v>
      </c>
      <c r="D207" s="1646" t="s">
        <v>48</v>
      </c>
      <c r="E207" s="1896">
        <v>5.0000000000000001E-3</v>
      </c>
      <c r="F207" s="1611">
        <f>'UPAH MEP'!D5</f>
        <v>0</v>
      </c>
      <c r="G207" s="1645">
        <f>+F207*E207</f>
        <v>0</v>
      </c>
      <c r="H207" s="1606" t="s">
        <v>15</v>
      </c>
      <c r="I207" s="1603">
        <v>1</v>
      </c>
      <c r="J207" s="1599">
        <f>I207*G207</f>
        <v>0</v>
      </c>
      <c r="K207" s="1599">
        <f>G207-J207</f>
        <v>0</v>
      </c>
      <c r="L207" s="1620"/>
      <c r="M207" s="1620"/>
      <c r="N207" s="1549"/>
      <c r="O207" s="1549"/>
      <c r="P207" s="1549"/>
      <c r="Q207" s="1549"/>
    </row>
    <row r="208" spans="1:17">
      <c r="A208" s="1646"/>
      <c r="B208" s="1611" t="s">
        <v>41</v>
      </c>
      <c r="C208" s="1732" t="s">
        <v>234</v>
      </c>
      <c r="D208" s="1732" t="s">
        <v>48</v>
      </c>
      <c r="E208" s="1829">
        <v>2E-3</v>
      </c>
      <c r="F208" s="1611">
        <f>'UPAH MEP'!D6</f>
        <v>0</v>
      </c>
      <c r="G208" s="1730">
        <f>+F208*E208</f>
        <v>0</v>
      </c>
      <c r="H208" s="1606" t="s">
        <v>15</v>
      </c>
      <c r="I208" s="1603">
        <v>1</v>
      </c>
      <c r="J208" s="1599">
        <f>I208*G208</f>
        <v>0</v>
      </c>
      <c r="K208" s="1599">
        <f>G208-J208</f>
        <v>0</v>
      </c>
      <c r="L208" s="1620"/>
      <c r="M208" s="1620"/>
      <c r="N208" s="1549"/>
      <c r="O208" s="1549"/>
      <c r="P208" s="1549"/>
      <c r="Q208" s="1549"/>
    </row>
    <row r="209" spans="1:17">
      <c r="A209" s="1646"/>
      <c r="B209" s="1645"/>
      <c r="C209" s="1643"/>
      <c r="D209" s="1642"/>
      <c r="E209" s="1641" t="s">
        <v>1446</v>
      </c>
      <c r="F209" s="1640"/>
      <c r="G209" s="1639">
        <f>SUM(G205:G208)</f>
        <v>0</v>
      </c>
      <c r="H209" s="1589"/>
      <c r="I209" s="1589"/>
      <c r="J209" s="1589">
        <f>SUM(J205:J208)</f>
        <v>0</v>
      </c>
      <c r="K209" s="1589">
        <f>SUM(K205:K208)</f>
        <v>0</v>
      </c>
      <c r="L209" s="1620"/>
      <c r="M209" s="1620"/>
      <c r="N209" s="1549"/>
      <c r="O209" s="1549"/>
      <c r="P209" s="1549"/>
      <c r="Q209" s="1549"/>
    </row>
    <row r="210" spans="1:17">
      <c r="A210" s="1646" t="s">
        <v>115</v>
      </c>
      <c r="B210" s="1645" t="s">
        <v>237</v>
      </c>
      <c r="C210" s="1648"/>
      <c r="D210" s="1648"/>
      <c r="E210" s="1648"/>
      <c r="F210" s="1648"/>
      <c r="G210" s="1648"/>
      <c r="H210" s="1600"/>
      <c r="I210" s="1600"/>
      <c r="J210" s="1600"/>
      <c r="K210" s="1600"/>
      <c r="L210" s="1620"/>
      <c r="M210" s="1620"/>
      <c r="N210" s="1549"/>
      <c r="O210" s="1549"/>
      <c r="P210" s="1549"/>
      <c r="Q210" s="1549"/>
    </row>
    <row r="211" spans="1:17">
      <c r="A211" s="1646"/>
      <c r="B211" s="1644" t="s">
        <v>1798</v>
      </c>
      <c r="C211" s="1646"/>
      <c r="D211" s="1646" t="s">
        <v>1774</v>
      </c>
      <c r="E211" s="1917">
        <v>1.45</v>
      </c>
      <c r="F211" s="1645">
        <f>'BAHAN MEP'!D28</f>
        <v>0</v>
      </c>
      <c r="G211" s="1645">
        <f>F211*E211</f>
        <v>0</v>
      </c>
      <c r="H211" s="1604"/>
      <c r="I211" s="1603">
        <f>'BAHAN MEP'!E28</f>
        <v>0.623</v>
      </c>
      <c r="J211" s="1599">
        <f>I211*G211</f>
        <v>0</v>
      </c>
      <c r="K211" s="1599">
        <f>G211-J211</f>
        <v>0</v>
      </c>
      <c r="L211" s="1620"/>
      <c r="M211" s="1620"/>
      <c r="N211" s="1549"/>
      <c r="O211" s="1549"/>
      <c r="P211" s="1549"/>
      <c r="Q211" s="1549"/>
    </row>
    <row r="212" spans="1:17">
      <c r="A212" s="1646"/>
      <c r="B212" s="1644"/>
      <c r="C212" s="1729"/>
      <c r="D212" s="1566"/>
      <c r="E212" s="1909"/>
      <c r="F212" s="1736"/>
      <c r="G212" s="1645"/>
      <c r="H212" s="1604"/>
      <c r="I212" s="1603"/>
      <c r="J212" s="1599"/>
      <c r="K212" s="1599"/>
      <c r="L212" s="1620"/>
      <c r="M212" s="1620"/>
      <c r="N212" s="1549"/>
      <c r="O212" s="1549"/>
      <c r="P212" s="1549"/>
      <c r="Q212" s="1549"/>
    </row>
    <row r="213" spans="1:17">
      <c r="A213" s="1646"/>
      <c r="B213" s="1645"/>
      <c r="C213" s="1643"/>
      <c r="D213" s="1642"/>
      <c r="E213" s="1641" t="s">
        <v>1447</v>
      </c>
      <c r="F213" s="1640"/>
      <c r="G213" s="1639">
        <f>SUM(G211:G212)</f>
        <v>0</v>
      </c>
      <c r="H213" s="1589"/>
      <c r="I213" s="1589"/>
      <c r="J213" s="1589">
        <f>SUM(J211)</f>
        <v>0</v>
      </c>
      <c r="K213" s="1589">
        <f>SUM(K211)</f>
        <v>0</v>
      </c>
      <c r="L213" s="1620"/>
      <c r="M213" s="1620"/>
      <c r="N213" s="1549"/>
      <c r="O213" s="1549"/>
      <c r="P213" s="1549"/>
      <c r="Q213" s="1549"/>
    </row>
    <row r="214" spans="1:17">
      <c r="A214" s="1646"/>
      <c r="B214" s="1645"/>
      <c r="C214" s="1648"/>
      <c r="D214" s="1648"/>
      <c r="E214" s="1648"/>
      <c r="F214" s="1648"/>
      <c r="G214" s="1648"/>
      <c r="H214" s="1600"/>
      <c r="I214" s="1600"/>
      <c r="J214" s="1600"/>
      <c r="K214" s="1600"/>
      <c r="L214" s="1620"/>
      <c r="M214" s="1620"/>
      <c r="N214" s="1549"/>
      <c r="O214" s="1549"/>
      <c r="P214" s="1549"/>
      <c r="Q214" s="1549"/>
    </row>
    <row r="215" spans="1:17">
      <c r="A215" s="1646" t="s">
        <v>116</v>
      </c>
      <c r="B215" s="1645" t="s">
        <v>238</v>
      </c>
      <c r="C215" s="1646"/>
      <c r="D215" s="1646"/>
      <c r="E215" s="1646"/>
      <c r="F215" s="1646"/>
      <c r="G215" s="1721">
        <f>+F215*E215</f>
        <v>0</v>
      </c>
      <c r="H215" s="1595"/>
      <c r="I215" s="1595"/>
      <c r="J215" s="1595"/>
      <c r="K215" s="1595"/>
      <c r="L215" s="1620"/>
      <c r="M215" s="1620"/>
      <c r="N215" s="1549"/>
      <c r="O215" s="1549"/>
      <c r="P215" s="1549"/>
      <c r="Q215" s="1549"/>
    </row>
    <row r="216" spans="1:17">
      <c r="A216" s="1644"/>
      <c r="B216" s="1644"/>
      <c r="C216" s="1643"/>
      <c r="D216" s="1642"/>
      <c r="E216" s="1641" t="s">
        <v>1448</v>
      </c>
      <c r="F216" s="1640"/>
      <c r="G216" s="1639">
        <f>SUM(G215)</f>
        <v>0</v>
      </c>
      <c r="H216" s="1589"/>
      <c r="I216" s="1589"/>
      <c r="J216" s="1589"/>
      <c r="K216" s="1589"/>
      <c r="L216" s="1620"/>
      <c r="M216" s="1620"/>
      <c r="N216" s="1549"/>
      <c r="O216" s="1549"/>
      <c r="P216" s="1549"/>
      <c r="Q216" s="1549"/>
    </row>
    <row r="217" spans="1:17">
      <c r="A217" s="1638"/>
      <c r="B217" s="1638"/>
      <c r="C217" s="1637"/>
      <c r="D217" s="1637"/>
      <c r="E217" s="1630"/>
      <c r="F217" s="1637"/>
      <c r="G217" s="1637"/>
      <c r="H217" s="1554"/>
      <c r="I217" s="1554"/>
      <c r="J217" s="1554"/>
      <c r="K217" s="1554"/>
      <c r="L217" s="1620"/>
      <c r="M217" s="1620"/>
      <c r="N217" s="1549"/>
      <c r="O217" s="1549"/>
      <c r="P217" s="1549"/>
      <c r="Q217" s="1549"/>
    </row>
    <row r="218" spans="1:17">
      <c r="A218" s="1636"/>
      <c r="B218" s="1635"/>
      <c r="C218" s="1634"/>
      <c r="D218" s="1633"/>
      <c r="E218" s="1633"/>
      <c r="F218" s="1632"/>
      <c r="G218" s="1636"/>
      <c r="H218" s="1581"/>
      <c r="I218" s="1581"/>
      <c r="J218" s="1581"/>
      <c r="K218" s="1581"/>
      <c r="L218" s="1620"/>
      <c r="M218" s="1620"/>
      <c r="N218" s="1549"/>
      <c r="O218" s="1549"/>
      <c r="P218" s="1549"/>
      <c r="Q218" s="1549"/>
    </row>
    <row r="219" spans="1:17">
      <c r="A219" s="1566" t="s">
        <v>117</v>
      </c>
      <c r="B219" s="1573" t="s">
        <v>239</v>
      </c>
      <c r="C219" s="1564"/>
      <c r="D219" s="1572"/>
      <c r="E219" s="1572"/>
      <c r="F219" s="1570"/>
      <c r="G219" s="1569">
        <f>+G216+G213+G209</f>
        <v>0</v>
      </c>
      <c r="H219" s="1576"/>
      <c r="I219" s="1575" t="e">
        <f>J219/G219</f>
        <v>#DIV/0!</v>
      </c>
      <c r="J219" s="1574">
        <f>+J216+J213+J209</f>
        <v>0</v>
      </c>
      <c r="K219" s="1574">
        <f>+K216+K213+K209</f>
        <v>0</v>
      </c>
      <c r="L219" s="1620"/>
      <c r="M219" s="1620"/>
      <c r="N219" s="1549"/>
      <c r="O219" s="1549"/>
      <c r="P219" s="1549"/>
      <c r="Q219" s="1549"/>
    </row>
    <row r="220" spans="1:17">
      <c r="A220" s="1566" t="s">
        <v>124</v>
      </c>
      <c r="B220" s="1573" t="s">
        <v>1541</v>
      </c>
      <c r="C220" s="1564"/>
      <c r="D220" s="1572"/>
      <c r="E220" s="1571" t="str">
        <f>$L$2</f>
        <v>2,5% x D</v>
      </c>
      <c r="F220" s="1570"/>
      <c r="G220" s="1569">
        <f>G219*$L$3</f>
        <v>0</v>
      </c>
      <c r="H220" s="1567"/>
      <c r="I220" s="1568" t="s">
        <v>366</v>
      </c>
      <c r="J220" s="1567"/>
      <c r="K220" s="1567"/>
      <c r="L220" s="1620"/>
      <c r="M220" s="1620"/>
      <c r="N220" s="1549"/>
      <c r="O220" s="1549"/>
      <c r="P220" s="1549"/>
      <c r="Q220" s="1549"/>
    </row>
    <row r="221" spans="1:17">
      <c r="A221" s="1566" t="s">
        <v>241</v>
      </c>
      <c r="B221" s="1573" t="s">
        <v>1540</v>
      </c>
      <c r="C221" s="1564"/>
      <c r="D221" s="1572"/>
      <c r="E221" s="1571" t="str">
        <f>$M$2</f>
        <v>2,5% x D</v>
      </c>
      <c r="F221" s="1570"/>
      <c r="G221" s="1569">
        <f>G219*$M$3</f>
        <v>0</v>
      </c>
      <c r="H221" s="1567"/>
      <c r="I221" s="1568"/>
      <c r="J221" s="1567"/>
      <c r="K221" s="1567"/>
      <c r="L221" s="1620"/>
      <c r="M221" s="1620"/>
      <c r="N221" s="1549"/>
      <c r="O221" s="1549"/>
      <c r="P221" s="1549"/>
      <c r="Q221" s="1549"/>
    </row>
    <row r="222" spans="1:17">
      <c r="A222" s="1566" t="s">
        <v>123</v>
      </c>
      <c r="B222" s="1565" t="s">
        <v>1539</v>
      </c>
      <c r="C222" s="1564"/>
      <c r="D222" s="1564"/>
      <c r="E222" s="1564"/>
      <c r="F222" s="1563"/>
      <c r="G222" s="1562">
        <f>+G220+G219+G221</f>
        <v>0</v>
      </c>
      <c r="H222" s="1561"/>
      <c r="I222" s="1561"/>
      <c r="J222" s="1561"/>
      <c r="K222" s="1561"/>
      <c r="L222" s="1620"/>
      <c r="M222" s="1620"/>
      <c r="N222" s="1549"/>
      <c r="O222" s="1549"/>
      <c r="P222" s="1549"/>
      <c r="Q222" s="1549"/>
    </row>
    <row r="223" spans="1:17">
      <c r="A223" s="1630"/>
      <c r="B223" s="1629"/>
      <c r="C223" s="1628"/>
      <c r="D223" s="1628"/>
      <c r="E223" s="1628"/>
      <c r="F223" s="1627"/>
      <c r="G223" s="1637"/>
      <c r="H223" s="1554"/>
      <c r="I223" s="1554"/>
      <c r="J223" s="1554"/>
      <c r="K223" s="1554"/>
      <c r="L223" s="1620"/>
      <c r="M223" s="1620"/>
      <c r="N223" s="1549"/>
      <c r="O223" s="1549"/>
      <c r="P223" s="1549"/>
      <c r="Q223" s="1549"/>
    </row>
    <row r="224" spans="1:17">
      <c r="A224" s="1572"/>
      <c r="B224" s="1572"/>
      <c r="C224" s="1564"/>
      <c r="D224" s="1564"/>
      <c r="E224" s="1564"/>
      <c r="F224" s="1564"/>
      <c r="G224" s="1564"/>
      <c r="H224" s="1620"/>
      <c r="I224" s="1620"/>
      <c r="J224" s="1620"/>
      <c r="K224" s="1620"/>
      <c r="L224" s="1620"/>
      <c r="M224" s="1620"/>
      <c r="N224" s="1549"/>
      <c r="O224" s="1549"/>
      <c r="P224" s="1549"/>
      <c r="Q224" s="1549"/>
    </row>
    <row r="225" spans="1:17">
      <c r="A225" s="1564">
        <v>8</v>
      </c>
      <c r="B225" s="1572" t="s">
        <v>1797</v>
      </c>
      <c r="C225" s="1622"/>
      <c r="D225" s="1564"/>
      <c r="E225" s="1564"/>
      <c r="F225" s="1564"/>
      <c r="G225" s="1564"/>
      <c r="H225" s="1620"/>
      <c r="I225" s="1735" t="s">
        <v>1796</v>
      </c>
      <c r="J225" s="1620"/>
      <c r="K225" s="1620"/>
      <c r="L225" s="1620"/>
      <c r="M225" s="1620"/>
      <c r="N225" s="1549"/>
      <c r="O225" s="1549"/>
      <c r="P225" s="1549"/>
      <c r="Q225" s="1549"/>
    </row>
    <row r="226" spans="1:17">
      <c r="A226" s="1679"/>
      <c r="B226" s="1620"/>
      <c r="C226" s="1622"/>
      <c r="D226" s="1564"/>
      <c r="E226" s="1564"/>
      <c r="F226" s="1564"/>
      <c r="G226" s="1564"/>
      <c r="H226" s="1620"/>
      <c r="I226" s="1620"/>
      <c r="J226" s="1620"/>
      <c r="K226" s="1620"/>
      <c r="L226" s="1620"/>
      <c r="M226" s="1620"/>
      <c r="N226" s="1549"/>
      <c r="O226" s="1549"/>
      <c r="P226" s="1549"/>
      <c r="Q226" s="1549"/>
    </row>
    <row r="227" spans="1:17">
      <c r="A227" s="2467" t="s">
        <v>8</v>
      </c>
      <c r="B227" s="2467" t="s">
        <v>354</v>
      </c>
      <c r="C227" s="2467" t="s">
        <v>1550</v>
      </c>
      <c r="D227" s="2467" t="s">
        <v>21</v>
      </c>
      <c r="E227" s="2467" t="s">
        <v>1549</v>
      </c>
      <c r="F227" s="1666" t="s">
        <v>10</v>
      </c>
      <c r="G227" s="1666" t="s">
        <v>54</v>
      </c>
      <c r="H227" s="2463" t="s">
        <v>1548</v>
      </c>
      <c r="I227" s="2463" t="s">
        <v>1547</v>
      </c>
      <c r="J227" s="2463" t="s">
        <v>1546</v>
      </c>
      <c r="K227" s="2463" t="s">
        <v>1545</v>
      </c>
      <c r="L227" s="1620"/>
      <c r="M227" s="1620"/>
      <c r="N227" s="1549"/>
      <c r="O227" s="1549"/>
      <c r="P227" s="1549"/>
      <c r="Q227" s="1549"/>
    </row>
    <row r="228" spans="1:17">
      <c r="A228" s="2468"/>
      <c r="B228" s="2468"/>
      <c r="C228" s="2468"/>
      <c r="D228" s="2468"/>
      <c r="E228" s="2468"/>
      <c r="F228" s="1637" t="s">
        <v>1544</v>
      </c>
      <c r="G228" s="1637" t="s">
        <v>1544</v>
      </c>
      <c r="H228" s="2464"/>
      <c r="I228" s="2464"/>
      <c r="J228" s="2464"/>
      <c r="K228" s="2464"/>
      <c r="L228" s="1620"/>
      <c r="M228" s="1620"/>
      <c r="N228" s="1549"/>
      <c r="O228" s="1549"/>
      <c r="P228" s="1549"/>
      <c r="Q228" s="1549"/>
    </row>
    <row r="229" spans="1:17">
      <c r="A229" s="1664"/>
      <c r="B229" s="1664"/>
      <c r="C229" s="1664"/>
      <c r="D229" s="1652"/>
      <c r="E229" s="1652"/>
      <c r="F229" s="1652"/>
      <c r="G229" s="1652"/>
      <c r="H229" s="1614"/>
      <c r="I229" s="1614"/>
      <c r="J229" s="1614"/>
      <c r="K229" s="1614"/>
      <c r="L229" s="1620"/>
      <c r="M229" s="1620"/>
      <c r="N229" s="1549"/>
      <c r="O229" s="1549"/>
      <c r="P229" s="1549"/>
      <c r="Q229" s="1549"/>
    </row>
    <row r="230" spans="1:17">
      <c r="A230" s="1646" t="s">
        <v>114</v>
      </c>
      <c r="B230" s="1645" t="s">
        <v>235</v>
      </c>
      <c r="C230" s="1646"/>
      <c r="D230" s="1646"/>
      <c r="E230" s="1646"/>
      <c r="F230" s="1646"/>
      <c r="G230" s="1646"/>
      <c r="H230" s="1613"/>
      <c r="I230" s="1613"/>
      <c r="J230" s="1613"/>
      <c r="K230" s="1613"/>
      <c r="L230" s="1620"/>
      <c r="M230" s="1620"/>
      <c r="N230" s="1549"/>
      <c r="O230" s="1549"/>
      <c r="P230" s="1549"/>
      <c r="Q230" s="1549"/>
    </row>
    <row r="231" spans="1:17">
      <c r="A231" s="1646"/>
      <c r="B231" s="1611" t="s">
        <v>50</v>
      </c>
      <c r="C231" s="1646" t="s">
        <v>231</v>
      </c>
      <c r="D231" s="1646" t="s">
        <v>48</v>
      </c>
      <c r="E231" s="1896">
        <v>6.3E-2</v>
      </c>
      <c r="F231" s="1611">
        <f>'UPAH MEP'!D7</f>
        <v>0</v>
      </c>
      <c r="G231" s="1645">
        <f>+F231*E231</f>
        <v>0</v>
      </c>
      <c r="H231" s="1606" t="s">
        <v>15</v>
      </c>
      <c r="I231" s="1603">
        <v>1</v>
      </c>
      <c r="J231" s="1599">
        <f>I231*G231</f>
        <v>0</v>
      </c>
      <c r="K231" s="1599">
        <f>G231-J231</f>
        <v>0</v>
      </c>
      <c r="L231" s="1620"/>
      <c r="M231" s="1620"/>
      <c r="N231" s="1549"/>
      <c r="O231" s="1549"/>
      <c r="P231" s="1549"/>
      <c r="Q231" s="1549"/>
    </row>
    <row r="232" spans="1:17">
      <c r="A232" s="1646"/>
      <c r="B232" s="1611" t="s">
        <v>541</v>
      </c>
      <c r="C232" s="1646" t="s">
        <v>232</v>
      </c>
      <c r="D232" s="1646" t="s">
        <v>48</v>
      </c>
      <c r="E232" s="1896">
        <v>0.104</v>
      </c>
      <c r="F232" s="1611">
        <f>'UPAH MEP'!D$9</f>
        <v>0</v>
      </c>
      <c r="G232" s="1645">
        <f>+F232*E232</f>
        <v>0</v>
      </c>
      <c r="H232" s="1606" t="s">
        <v>15</v>
      </c>
      <c r="I232" s="1603">
        <v>1</v>
      </c>
      <c r="J232" s="1599">
        <f>I232*G232</f>
        <v>0</v>
      </c>
      <c r="K232" s="1599">
        <f>G232-J232</f>
        <v>0</v>
      </c>
      <c r="L232" s="1620"/>
      <c r="M232" s="1620"/>
      <c r="N232" s="1549"/>
      <c r="O232" s="1549"/>
      <c r="P232" s="1549"/>
      <c r="Q232" s="1549"/>
    </row>
    <row r="233" spans="1:17">
      <c r="A233" s="1646"/>
      <c r="B233" s="1611" t="s">
        <v>177</v>
      </c>
      <c r="C233" s="1646" t="s">
        <v>233</v>
      </c>
      <c r="D233" s="1646" t="s">
        <v>48</v>
      </c>
      <c r="E233" s="1896">
        <v>0.01</v>
      </c>
      <c r="F233" s="1611">
        <f>'UPAH MEP'!D5</f>
        <v>0</v>
      </c>
      <c r="G233" s="1645">
        <f>+F233*E233</f>
        <v>0</v>
      </c>
      <c r="H233" s="1606" t="s">
        <v>15</v>
      </c>
      <c r="I233" s="1603">
        <v>1</v>
      </c>
      <c r="J233" s="1599">
        <f>I233*G233</f>
        <v>0</v>
      </c>
      <c r="K233" s="1599">
        <f>G233-J233</f>
        <v>0</v>
      </c>
      <c r="L233" s="1620"/>
      <c r="M233" s="1620"/>
      <c r="N233" s="1549"/>
      <c r="O233" s="1549"/>
      <c r="P233" s="1549"/>
      <c r="Q233" s="1549"/>
    </row>
    <row r="234" spans="1:17">
      <c r="A234" s="1646"/>
      <c r="B234" s="1611" t="s">
        <v>41</v>
      </c>
      <c r="C234" s="1732" t="s">
        <v>234</v>
      </c>
      <c r="D234" s="1732" t="s">
        <v>48</v>
      </c>
      <c r="E234" s="1829">
        <v>3.0000000000000001E-3</v>
      </c>
      <c r="F234" s="1611">
        <f>'UPAH MEP'!D6</f>
        <v>0</v>
      </c>
      <c r="G234" s="1730">
        <f>+F234*E234</f>
        <v>0</v>
      </c>
      <c r="H234" s="1606" t="s">
        <v>15</v>
      </c>
      <c r="I234" s="1603">
        <v>1</v>
      </c>
      <c r="J234" s="1599">
        <f>I234*G234</f>
        <v>0</v>
      </c>
      <c r="K234" s="1599">
        <f>G234-J234</f>
        <v>0</v>
      </c>
      <c r="L234" s="1620"/>
      <c r="M234" s="1620"/>
      <c r="N234" s="1549"/>
      <c r="O234" s="1549"/>
      <c r="P234" s="1549"/>
      <c r="Q234" s="1549"/>
    </row>
    <row r="235" spans="1:17">
      <c r="A235" s="1646"/>
      <c r="B235" s="1645"/>
      <c r="C235" s="1643"/>
      <c r="D235" s="1642"/>
      <c r="E235" s="1641" t="s">
        <v>1446</v>
      </c>
      <c r="F235" s="1640"/>
      <c r="G235" s="1639">
        <f>SUM(G231:G234)</f>
        <v>0</v>
      </c>
      <c r="H235" s="1589"/>
      <c r="I235" s="1589"/>
      <c r="J235" s="1589">
        <f>SUM(J231:J234)</f>
        <v>0</v>
      </c>
      <c r="K235" s="1589">
        <f>SUM(K231:K234)</f>
        <v>0</v>
      </c>
      <c r="L235" s="1620"/>
      <c r="M235" s="1620"/>
      <c r="N235" s="1549"/>
      <c r="O235" s="1549"/>
      <c r="P235" s="1549"/>
      <c r="Q235" s="1549"/>
    </row>
    <row r="236" spans="1:17">
      <c r="A236" s="1646" t="s">
        <v>115</v>
      </c>
      <c r="B236" s="1645" t="s">
        <v>237</v>
      </c>
      <c r="C236" s="1648"/>
      <c r="D236" s="1648"/>
      <c r="E236" s="1648"/>
      <c r="F236" s="1648"/>
      <c r="G236" s="1648"/>
      <c r="H236" s="1600"/>
      <c r="I236" s="1600"/>
      <c r="J236" s="1600"/>
      <c r="K236" s="1600"/>
      <c r="L236" s="1620"/>
      <c r="M236" s="1620"/>
      <c r="N236" s="1549"/>
      <c r="O236" s="1549"/>
      <c r="P236" s="1549"/>
      <c r="Q236" s="1549"/>
    </row>
    <row r="237" spans="1:17">
      <c r="A237" s="1646"/>
      <c r="B237" s="1644" t="s">
        <v>1795</v>
      </c>
      <c r="C237" s="1646"/>
      <c r="D237" s="1646" t="s">
        <v>1774</v>
      </c>
      <c r="E237" s="1917">
        <v>1.45</v>
      </c>
      <c r="F237" s="1645">
        <f>'BAHAN MEP'!D29</f>
        <v>0</v>
      </c>
      <c r="G237" s="1645">
        <f>F237*E237</f>
        <v>0</v>
      </c>
      <c r="H237" s="1604"/>
      <c r="I237" s="1603">
        <f>'BAHAN MEP'!E29</f>
        <v>0.623</v>
      </c>
      <c r="J237" s="1599">
        <f>I237*G237</f>
        <v>0</v>
      </c>
      <c r="K237" s="1599">
        <f>G237-J237</f>
        <v>0</v>
      </c>
      <c r="L237" s="1620"/>
      <c r="M237" s="1620"/>
      <c r="N237" s="1549"/>
      <c r="O237" s="1549"/>
      <c r="P237" s="1549"/>
      <c r="Q237" s="1549"/>
    </row>
    <row r="238" spans="1:17">
      <c r="A238" s="1646"/>
      <c r="B238" s="1644"/>
      <c r="C238" s="1729"/>
      <c r="D238" s="1566"/>
      <c r="E238" s="1909"/>
      <c r="F238" s="1736"/>
      <c r="G238" s="1645"/>
      <c r="H238" s="1604"/>
      <c r="I238" s="1603"/>
      <c r="J238" s="1599"/>
      <c r="K238" s="1599"/>
      <c r="L238" s="1620"/>
      <c r="M238" s="1620"/>
      <c r="N238" s="1549"/>
      <c r="O238" s="1549"/>
      <c r="P238" s="1549"/>
      <c r="Q238" s="1549"/>
    </row>
    <row r="239" spans="1:17">
      <c r="A239" s="1646"/>
      <c r="B239" s="1645"/>
      <c r="C239" s="1643"/>
      <c r="D239" s="1642"/>
      <c r="E239" s="1641" t="s">
        <v>1447</v>
      </c>
      <c r="F239" s="1640"/>
      <c r="G239" s="1639">
        <f>SUM(G237:G238)</f>
        <v>0</v>
      </c>
      <c r="H239" s="1589"/>
      <c r="I239" s="1589"/>
      <c r="J239" s="1589">
        <f>SUM(J237)</f>
        <v>0</v>
      </c>
      <c r="K239" s="1589">
        <f>SUM(K237)</f>
        <v>0</v>
      </c>
      <c r="L239" s="1620"/>
      <c r="M239" s="1620"/>
      <c r="N239" s="1549"/>
      <c r="O239" s="1549"/>
      <c r="P239" s="1549"/>
      <c r="Q239" s="1549"/>
    </row>
    <row r="240" spans="1:17">
      <c r="A240" s="1646"/>
      <c r="B240" s="1645"/>
      <c r="C240" s="1648"/>
      <c r="D240" s="1648"/>
      <c r="E240" s="1648"/>
      <c r="F240" s="1648"/>
      <c r="G240" s="1648"/>
      <c r="H240" s="1600"/>
      <c r="I240" s="1600"/>
      <c r="J240" s="1600"/>
      <c r="K240" s="1600"/>
      <c r="L240" s="1620"/>
      <c r="M240" s="1620"/>
      <c r="N240" s="1549"/>
      <c r="O240" s="1549"/>
      <c r="P240" s="1549"/>
      <c r="Q240" s="1549"/>
    </row>
    <row r="241" spans="1:17">
      <c r="A241" s="1646" t="s">
        <v>116</v>
      </c>
      <c r="B241" s="1645" t="s">
        <v>238</v>
      </c>
      <c r="C241" s="1646"/>
      <c r="D241" s="1646"/>
      <c r="E241" s="1646"/>
      <c r="F241" s="1646"/>
      <c r="G241" s="1721">
        <f>+F241*E241</f>
        <v>0</v>
      </c>
      <c r="H241" s="1595"/>
      <c r="I241" s="1595"/>
      <c r="J241" s="1595"/>
      <c r="K241" s="1595"/>
      <c r="L241" s="1620"/>
      <c r="M241" s="1620"/>
      <c r="N241" s="1549"/>
      <c r="O241" s="1549"/>
      <c r="P241" s="1549"/>
      <c r="Q241" s="1549"/>
    </row>
    <row r="242" spans="1:17">
      <c r="A242" s="1644"/>
      <c r="B242" s="1644"/>
      <c r="C242" s="1643"/>
      <c r="D242" s="1642"/>
      <c r="E242" s="1641" t="s">
        <v>1448</v>
      </c>
      <c r="F242" s="1640"/>
      <c r="G242" s="1639">
        <f>SUM(G241)</f>
        <v>0</v>
      </c>
      <c r="H242" s="1589"/>
      <c r="I242" s="1589"/>
      <c r="J242" s="1589"/>
      <c r="K242" s="1589"/>
      <c r="L242" s="1620"/>
      <c r="M242" s="1620"/>
      <c r="N242" s="1549"/>
      <c r="O242" s="1549"/>
      <c r="P242" s="1549"/>
      <c r="Q242" s="1549"/>
    </row>
    <row r="243" spans="1:17">
      <c r="A243" s="1638"/>
      <c r="B243" s="1638"/>
      <c r="C243" s="1637"/>
      <c r="D243" s="1637"/>
      <c r="E243" s="1630"/>
      <c r="F243" s="1637"/>
      <c r="G243" s="1637"/>
      <c r="H243" s="1554"/>
      <c r="I243" s="1554"/>
      <c r="J243" s="1554"/>
      <c r="K243" s="1554"/>
      <c r="L243" s="1620"/>
      <c r="M243" s="1620"/>
      <c r="N243" s="1549"/>
      <c r="O243" s="1549"/>
      <c r="P243" s="1549"/>
      <c r="Q243" s="1549"/>
    </row>
    <row r="244" spans="1:17">
      <c r="A244" s="1636"/>
      <c r="B244" s="1635"/>
      <c r="C244" s="1634"/>
      <c r="D244" s="1633"/>
      <c r="E244" s="1633"/>
      <c r="F244" s="1632"/>
      <c r="G244" s="1636"/>
      <c r="H244" s="1581"/>
      <c r="I244" s="1581"/>
      <c r="J244" s="1581"/>
      <c r="K244" s="1581"/>
      <c r="L244" s="1620"/>
      <c r="M244" s="1620"/>
      <c r="N244" s="1549"/>
      <c r="O244" s="1549"/>
      <c r="P244" s="1549"/>
      <c r="Q244" s="1549"/>
    </row>
    <row r="245" spans="1:17">
      <c r="A245" s="1566" t="s">
        <v>117</v>
      </c>
      <c r="B245" s="1573" t="s">
        <v>239</v>
      </c>
      <c r="C245" s="1564"/>
      <c r="D245" s="1572"/>
      <c r="E245" s="1572"/>
      <c r="F245" s="1570"/>
      <c r="G245" s="1569">
        <f>+G242+G239+G235</f>
        <v>0</v>
      </c>
      <c r="H245" s="1576"/>
      <c r="I245" s="1575" t="e">
        <f>J245/G245</f>
        <v>#DIV/0!</v>
      </c>
      <c r="J245" s="1574">
        <f>+J242+J239+J235</f>
        <v>0</v>
      </c>
      <c r="K245" s="1574">
        <f>+K242+K239+K235</f>
        <v>0</v>
      </c>
      <c r="L245" s="1620"/>
      <c r="M245" s="1620"/>
      <c r="N245" s="1549"/>
      <c r="O245" s="1549"/>
      <c r="P245" s="1549"/>
      <c r="Q245" s="1549"/>
    </row>
    <row r="246" spans="1:17">
      <c r="A246" s="1566" t="s">
        <v>124</v>
      </c>
      <c r="B246" s="1573" t="s">
        <v>1541</v>
      </c>
      <c r="C246" s="1564"/>
      <c r="D246" s="1572"/>
      <c r="E246" s="1571" t="str">
        <f>$L$2</f>
        <v>2,5% x D</v>
      </c>
      <c r="F246" s="1570"/>
      <c r="G246" s="1569">
        <f>G245*$L$3</f>
        <v>0</v>
      </c>
      <c r="H246" s="1567"/>
      <c r="I246" s="1568" t="s">
        <v>366</v>
      </c>
      <c r="J246" s="1567"/>
      <c r="K246" s="1567"/>
      <c r="L246" s="1620"/>
      <c r="M246" s="1620"/>
      <c r="N246" s="1549"/>
      <c r="O246" s="1549"/>
      <c r="P246" s="1549"/>
      <c r="Q246" s="1549"/>
    </row>
    <row r="247" spans="1:17">
      <c r="A247" s="1566" t="s">
        <v>241</v>
      </c>
      <c r="B247" s="1573" t="s">
        <v>1540</v>
      </c>
      <c r="C247" s="1564"/>
      <c r="D247" s="1572"/>
      <c r="E247" s="1571" t="str">
        <f>$M$2</f>
        <v>2,5% x D</v>
      </c>
      <c r="F247" s="1570"/>
      <c r="G247" s="1569">
        <f>G245*$M$3</f>
        <v>0</v>
      </c>
      <c r="H247" s="1567"/>
      <c r="I247" s="1568"/>
      <c r="J247" s="1567"/>
      <c r="K247" s="1567"/>
      <c r="L247" s="1620"/>
      <c r="M247" s="1620"/>
      <c r="N247" s="1549"/>
      <c r="O247" s="1549"/>
      <c r="P247" s="1549"/>
      <c r="Q247" s="1549"/>
    </row>
    <row r="248" spans="1:17">
      <c r="A248" s="1566" t="s">
        <v>123</v>
      </c>
      <c r="B248" s="1565" t="s">
        <v>1539</v>
      </c>
      <c r="C248" s="1564"/>
      <c r="D248" s="1564"/>
      <c r="E248" s="1564"/>
      <c r="F248" s="1563"/>
      <c r="G248" s="1562">
        <f>+G246+G245+G247</f>
        <v>0</v>
      </c>
      <c r="H248" s="1561"/>
      <c r="I248" s="1561"/>
      <c r="J248" s="1561"/>
      <c r="K248" s="1561"/>
      <c r="L248" s="1620"/>
      <c r="M248" s="1620"/>
      <c r="N248" s="1549"/>
      <c r="O248" s="1549"/>
      <c r="P248" s="1549"/>
      <c r="Q248" s="1549"/>
    </row>
    <row r="249" spans="1:17">
      <c r="A249" s="1630"/>
      <c r="B249" s="1629"/>
      <c r="C249" s="1628"/>
      <c r="D249" s="1628"/>
      <c r="E249" s="1628"/>
      <c r="F249" s="1627"/>
      <c r="G249" s="1637"/>
      <c r="H249" s="1554"/>
      <c r="I249" s="1554"/>
      <c r="J249" s="1554"/>
      <c r="K249" s="1554"/>
      <c r="L249" s="1620"/>
      <c r="M249" s="1620"/>
      <c r="N249" s="1549"/>
      <c r="O249" s="1549"/>
      <c r="P249" s="1549"/>
      <c r="Q249" s="1549"/>
    </row>
    <row r="250" spans="1:17">
      <c r="A250" s="1572"/>
      <c r="B250" s="1572"/>
      <c r="C250" s="1564"/>
      <c r="D250" s="1564"/>
      <c r="E250" s="1564"/>
      <c r="F250" s="1564"/>
      <c r="G250" s="1564"/>
      <c r="H250" s="1620"/>
      <c r="I250" s="1620"/>
      <c r="J250" s="1620"/>
      <c r="K250" s="1620"/>
      <c r="L250" s="1620"/>
      <c r="M250" s="1620"/>
      <c r="N250" s="1549"/>
      <c r="O250" s="1549"/>
      <c r="P250" s="1549"/>
      <c r="Q250" s="1549"/>
    </row>
    <row r="251" spans="1:17">
      <c r="A251" s="1564">
        <v>9</v>
      </c>
      <c r="B251" s="1572" t="s">
        <v>1794</v>
      </c>
      <c r="C251" s="1622"/>
      <c r="D251" s="1564"/>
      <c r="E251" s="1564"/>
      <c r="F251" s="1564"/>
      <c r="G251" s="1564"/>
      <c r="H251" s="1620"/>
      <c r="I251" s="1735" t="s">
        <v>1789</v>
      </c>
      <c r="J251" s="1620"/>
      <c r="K251" s="1620"/>
      <c r="L251" s="1620"/>
      <c r="M251" s="1620"/>
      <c r="N251" s="1549"/>
      <c r="O251" s="1549"/>
      <c r="P251" s="1549"/>
      <c r="Q251" s="1549"/>
    </row>
    <row r="252" spans="1:17">
      <c r="A252" s="1679"/>
      <c r="B252" s="1620"/>
      <c r="C252" s="1622"/>
      <c r="D252" s="1564"/>
      <c r="E252" s="1564"/>
      <c r="F252" s="1564"/>
      <c r="G252" s="1564"/>
      <c r="H252" s="1620"/>
      <c r="I252" s="1620"/>
      <c r="J252" s="1620"/>
      <c r="K252" s="1620"/>
      <c r="L252" s="1620"/>
      <c r="M252" s="1620"/>
      <c r="N252" s="1549"/>
      <c r="O252" s="1549"/>
      <c r="P252" s="1549"/>
      <c r="Q252" s="1549"/>
    </row>
    <row r="253" spans="1:17">
      <c r="A253" s="2467" t="s">
        <v>8</v>
      </c>
      <c r="B253" s="2467" t="s">
        <v>354</v>
      </c>
      <c r="C253" s="2467" t="s">
        <v>1550</v>
      </c>
      <c r="D253" s="2467" t="s">
        <v>21</v>
      </c>
      <c r="E253" s="2467" t="s">
        <v>1549</v>
      </c>
      <c r="F253" s="1666" t="s">
        <v>10</v>
      </c>
      <c r="G253" s="1666" t="s">
        <v>54</v>
      </c>
      <c r="H253" s="2463" t="s">
        <v>1548</v>
      </c>
      <c r="I253" s="2463" t="s">
        <v>1547</v>
      </c>
      <c r="J253" s="2463" t="s">
        <v>1546</v>
      </c>
      <c r="K253" s="2463" t="s">
        <v>1545</v>
      </c>
      <c r="L253" s="1620"/>
      <c r="M253" s="1620"/>
      <c r="N253" s="1549"/>
      <c r="O253" s="1549"/>
      <c r="P253" s="1549"/>
      <c r="Q253" s="1549"/>
    </row>
    <row r="254" spans="1:17">
      <c r="A254" s="2468"/>
      <c r="B254" s="2468"/>
      <c r="C254" s="2468"/>
      <c r="D254" s="2468"/>
      <c r="E254" s="2468"/>
      <c r="F254" s="1637" t="s">
        <v>1544</v>
      </c>
      <c r="G254" s="1637" t="s">
        <v>1544</v>
      </c>
      <c r="H254" s="2464"/>
      <c r="I254" s="2464"/>
      <c r="J254" s="2464"/>
      <c r="K254" s="2464"/>
      <c r="L254" s="1620"/>
      <c r="M254" s="1620"/>
      <c r="N254" s="1549"/>
      <c r="O254" s="1549"/>
      <c r="P254" s="1549"/>
      <c r="Q254" s="1549"/>
    </row>
    <row r="255" spans="1:17">
      <c r="A255" s="1664"/>
      <c r="B255" s="1664"/>
      <c r="C255" s="1664"/>
      <c r="D255" s="1652"/>
      <c r="E255" s="1652"/>
      <c r="F255" s="1652"/>
      <c r="G255" s="1652"/>
      <c r="H255" s="1614"/>
      <c r="I255" s="1614"/>
      <c r="J255" s="1614"/>
      <c r="K255" s="1614"/>
      <c r="L255" s="1620"/>
      <c r="M255" s="1620"/>
      <c r="N255" s="1549"/>
      <c r="O255" s="1549"/>
      <c r="P255" s="1549"/>
      <c r="Q255" s="1549"/>
    </row>
    <row r="256" spans="1:17">
      <c r="A256" s="1646" t="s">
        <v>114</v>
      </c>
      <c r="B256" s="1645" t="s">
        <v>235</v>
      </c>
      <c r="C256" s="1646"/>
      <c r="D256" s="1646"/>
      <c r="E256" s="1646"/>
      <c r="F256" s="1646"/>
      <c r="G256" s="1646"/>
      <c r="H256" s="1613"/>
      <c r="I256" s="1613"/>
      <c r="J256" s="1613"/>
      <c r="K256" s="1613"/>
      <c r="L256" s="1620"/>
      <c r="M256" s="1620"/>
      <c r="N256" s="1549"/>
      <c r="O256" s="1549"/>
      <c r="P256" s="1549"/>
      <c r="Q256" s="1549"/>
    </row>
    <row r="257" spans="1:17">
      <c r="A257" s="1646"/>
      <c r="B257" s="1611" t="s">
        <v>50</v>
      </c>
      <c r="C257" s="1646" t="s">
        <v>231</v>
      </c>
      <c r="D257" s="1646" t="s">
        <v>48</v>
      </c>
      <c r="E257" s="1896">
        <v>9.4E-2</v>
      </c>
      <c r="F257" s="1611">
        <f>'UPAH MEP'!D7</f>
        <v>0</v>
      </c>
      <c r="G257" s="1645">
        <f>+F257*E257</f>
        <v>0</v>
      </c>
      <c r="H257" s="1606" t="s">
        <v>15</v>
      </c>
      <c r="I257" s="1603">
        <v>1</v>
      </c>
      <c r="J257" s="1599">
        <f>I257*G257</f>
        <v>0</v>
      </c>
      <c r="K257" s="1599">
        <f>G257-J257</f>
        <v>0</v>
      </c>
      <c r="L257" s="1620"/>
      <c r="M257" s="1620"/>
      <c r="N257" s="1549"/>
      <c r="O257" s="1549"/>
      <c r="P257" s="1549"/>
      <c r="Q257" s="1549"/>
    </row>
    <row r="258" spans="1:17">
      <c r="A258" s="1646"/>
      <c r="B258" s="1611" t="s">
        <v>541</v>
      </c>
      <c r="C258" s="1646" t="s">
        <v>232</v>
      </c>
      <c r="D258" s="1646" t="s">
        <v>48</v>
      </c>
      <c r="E258" s="1896">
        <v>0.157</v>
      </c>
      <c r="F258" s="1611">
        <f>'UPAH MEP'!D$9</f>
        <v>0</v>
      </c>
      <c r="G258" s="1645">
        <f>+F258*E258</f>
        <v>0</v>
      </c>
      <c r="H258" s="1606" t="s">
        <v>15</v>
      </c>
      <c r="I258" s="1603">
        <v>1</v>
      </c>
      <c r="J258" s="1599">
        <f>I258*G258</f>
        <v>0</v>
      </c>
      <c r="K258" s="1599">
        <f>G258-J258</f>
        <v>0</v>
      </c>
      <c r="L258" s="1620"/>
      <c r="M258" s="1620"/>
      <c r="N258" s="1549"/>
      <c r="O258" s="1549"/>
      <c r="P258" s="1549"/>
      <c r="Q258" s="1549"/>
    </row>
    <row r="259" spans="1:17">
      <c r="A259" s="1646"/>
      <c r="B259" s="1611" t="s">
        <v>177</v>
      </c>
      <c r="C259" s="1646" t="s">
        <v>233</v>
      </c>
      <c r="D259" s="1646" t="s">
        <v>48</v>
      </c>
      <c r="E259" s="1896">
        <v>1.6E-2</v>
      </c>
      <c r="F259" s="1611">
        <f>'UPAH MEP'!D5</f>
        <v>0</v>
      </c>
      <c r="G259" s="1645">
        <f>+F259*E259</f>
        <v>0</v>
      </c>
      <c r="H259" s="1606" t="s">
        <v>15</v>
      </c>
      <c r="I259" s="1603">
        <v>1</v>
      </c>
      <c r="J259" s="1599">
        <f>I259*G259</f>
        <v>0</v>
      </c>
      <c r="K259" s="1599">
        <f>G259-J259</f>
        <v>0</v>
      </c>
      <c r="L259" s="1620"/>
      <c r="M259" s="1620"/>
      <c r="N259" s="1549"/>
      <c r="O259" s="1549"/>
      <c r="P259" s="1549"/>
      <c r="Q259" s="1549"/>
    </row>
    <row r="260" spans="1:17">
      <c r="A260" s="1646"/>
      <c r="B260" s="1611" t="s">
        <v>41</v>
      </c>
      <c r="C260" s="1732" t="s">
        <v>234</v>
      </c>
      <c r="D260" s="1732" t="s">
        <v>48</v>
      </c>
      <c r="E260" s="1829">
        <v>5.0000000000000001E-3</v>
      </c>
      <c r="F260" s="1611">
        <f>'UPAH MEP'!D6</f>
        <v>0</v>
      </c>
      <c r="G260" s="1730">
        <f>+F260*E260</f>
        <v>0</v>
      </c>
      <c r="H260" s="1606" t="s">
        <v>15</v>
      </c>
      <c r="I260" s="1603">
        <v>1</v>
      </c>
      <c r="J260" s="1599">
        <f>I260*G260</f>
        <v>0</v>
      </c>
      <c r="K260" s="1599">
        <f>G260-J260</f>
        <v>0</v>
      </c>
      <c r="L260" s="1620"/>
      <c r="M260" s="1620"/>
      <c r="N260" s="1549"/>
      <c r="O260" s="1549"/>
      <c r="P260" s="1549"/>
      <c r="Q260" s="1549"/>
    </row>
    <row r="261" spans="1:17">
      <c r="A261" s="1646"/>
      <c r="B261" s="1645"/>
      <c r="C261" s="1643"/>
      <c r="D261" s="1642"/>
      <c r="E261" s="1641" t="s">
        <v>1446</v>
      </c>
      <c r="F261" s="1640"/>
      <c r="G261" s="1639">
        <f>SUM(G257:G260)</f>
        <v>0</v>
      </c>
      <c r="H261" s="1589"/>
      <c r="I261" s="1589"/>
      <c r="J261" s="1589">
        <f>SUM(J257:J260)</f>
        <v>0</v>
      </c>
      <c r="K261" s="1589">
        <f>SUM(K257:K260)</f>
        <v>0</v>
      </c>
      <c r="L261" s="1620"/>
      <c r="M261" s="1620"/>
      <c r="N261" s="1549"/>
      <c r="O261" s="1549"/>
      <c r="P261" s="1549"/>
      <c r="Q261" s="1549"/>
    </row>
    <row r="262" spans="1:17">
      <c r="A262" s="1646" t="s">
        <v>115</v>
      </c>
      <c r="B262" s="1645" t="s">
        <v>237</v>
      </c>
      <c r="C262" s="1648"/>
      <c r="D262" s="1648"/>
      <c r="E262" s="1648"/>
      <c r="F262" s="1648"/>
      <c r="G262" s="1648"/>
      <c r="H262" s="1600"/>
      <c r="I262" s="1600"/>
      <c r="J262" s="1600"/>
      <c r="K262" s="1600"/>
      <c r="L262" s="1620"/>
      <c r="M262" s="1620"/>
      <c r="N262" s="1549"/>
      <c r="O262" s="1549"/>
      <c r="P262" s="1549"/>
      <c r="Q262" s="1549"/>
    </row>
    <row r="263" spans="1:17">
      <c r="A263" s="1646"/>
      <c r="B263" s="1644" t="s">
        <v>1793</v>
      </c>
      <c r="C263" s="1646"/>
      <c r="D263" s="1646" t="s">
        <v>1774</v>
      </c>
      <c r="E263" s="1917">
        <v>1.45</v>
      </c>
      <c r="F263" s="1645">
        <f>'BAHAN MEP'!D30</f>
        <v>0</v>
      </c>
      <c r="G263" s="1645">
        <f>F263*E263</f>
        <v>0</v>
      </c>
      <c r="H263" s="1604"/>
      <c r="I263" s="1603">
        <f>'BAHAN MEP'!E30</f>
        <v>0.623</v>
      </c>
      <c r="J263" s="1599">
        <f>I263*G263</f>
        <v>0</v>
      </c>
      <c r="K263" s="1599">
        <f>G263-J263</f>
        <v>0</v>
      </c>
      <c r="L263" s="1620"/>
      <c r="M263" s="1620"/>
      <c r="N263" s="1549"/>
      <c r="O263" s="1549"/>
      <c r="P263" s="1549"/>
      <c r="Q263" s="1549"/>
    </row>
    <row r="264" spans="1:17">
      <c r="A264" s="1646"/>
      <c r="B264" s="1644"/>
      <c r="C264" s="1729"/>
      <c r="D264" s="1566"/>
      <c r="E264" s="1909"/>
      <c r="F264" s="1736"/>
      <c r="G264" s="1645"/>
      <c r="H264" s="1604"/>
      <c r="I264" s="1603"/>
      <c r="J264" s="1599"/>
      <c r="K264" s="1599"/>
      <c r="L264" s="1620"/>
      <c r="M264" s="1620"/>
      <c r="N264" s="1549"/>
      <c r="O264" s="1549"/>
      <c r="P264" s="1549"/>
      <c r="Q264" s="1549"/>
    </row>
    <row r="265" spans="1:17">
      <c r="A265" s="1646"/>
      <c r="B265" s="1645"/>
      <c r="C265" s="1643"/>
      <c r="D265" s="1642"/>
      <c r="E265" s="1641" t="s">
        <v>1447</v>
      </c>
      <c r="F265" s="1640"/>
      <c r="G265" s="1639">
        <f>SUM(G263:G264)</f>
        <v>0</v>
      </c>
      <c r="H265" s="1589"/>
      <c r="I265" s="1589"/>
      <c r="J265" s="1589">
        <f>SUM(J263)</f>
        <v>0</v>
      </c>
      <c r="K265" s="1589">
        <f>SUM(K263)</f>
        <v>0</v>
      </c>
      <c r="L265" s="1620"/>
      <c r="M265" s="1620"/>
      <c r="N265" s="1549"/>
      <c r="O265" s="1549"/>
      <c r="P265" s="1549"/>
      <c r="Q265" s="1549"/>
    </row>
    <row r="266" spans="1:17">
      <c r="A266" s="1646"/>
      <c r="B266" s="1645"/>
      <c r="C266" s="1648"/>
      <c r="D266" s="1648"/>
      <c r="E266" s="1648"/>
      <c r="F266" s="1648"/>
      <c r="G266" s="1648"/>
      <c r="H266" s="1600"/>
      <c r="I266" s="1600"/>
      <c r="J266" s="1600"/>
      <c r="K266" s="1600"/>
      <c r="L266" s="1620"/>
      <c r="M266" s="1620"/>
      <c r="N266" s="1549"/>
      <c r="O266" s="1549"/>
      <c r="P266" s="1549"/>
      <c r="Q266" s="1549"/>
    </row>
    <row r="267" spans="1:17">
      <c r="A267" s="1646" t="s">
        <v>116</v>
      </c>
      <c r="B267" s="1645" t="s">
        <v>238</v>
      </c>
      <c r="C267" s="1646"/>
      <c r="D267" s="1646"/>
      <c r="E267" s="1646"/>
      <c r="F267" s="1646"/>
      <c r="G267" s="1721">
        <f>+F267*E267</f>
        <v>0</v>
      </c>
      <c r="H267" s="1595"/>
      <c r="I267" s="1595"/>
      <c r="J267" s="1595"/>
      <c r="K267" s="1595"/>
      <c r="L267" s="1620"/>
      <c r="M267" s="1620"/>
      <c r="N267" s="1549"/>
      <c r="O267" s="1549"/>
      <c r="P267" s="1549"/>
      <c r="Q267" s="1549"/>
    </row>
    <row r="268" spans="1:17">
      <c r="A268" s="1644"/>
      <c r="B268" s="1644"/>
      <c r="C268" s="1643"/>
      <c r="D268" s="1642"/>
      <c r="E268" s="1641" t="s">
        <v>1448</v>
      </c>
      <c r="F268" s="1640"/>
      <c r="G268" s="1639">
        <f>SUM(G267)</f>
        <v>0</v>
      </c>
      <c r="H268" s="1589"/>
      <c r="I268" s="1589"/>
      <c r="J268" s="1589"/>
      <c r="K268" s="1589"/>
      <c r="L268" s="1620"/>
      <c r="M268" s="1620"/>
      <c r="N268" s="1549"/>
      <c r="O268" s="1549"/>
      <c r="P268" s="1549"/>
      <c r="Q268" s="1549"/>
    </row>
    <row r="269" spans="1:17">
      <c r="A269" s="1638"/>
      <c r="B269" s="1638"/>
      <c r="C269" s="1637"/>
      <c r="D269" s="1637"/>
      <c r="E269" s="1630"/>
      <c r="F269" s="1637"/>
      <c r="G269" s="1637"/>
      <c r="H269" s="1554"/>
      <c r="I269" s="1554"/>
      <c r="J269" s="1554"/>
      <c r="K269" s="1554"/>
      <c r="L269" s="1620"/>
      <c r="M269" s="1620"/>
      <c r="N269" s="1549"/>
      <c r="O269" s="1549"/>
      <c r="P269" s="1549"/>
      <c r="Q269" s="1549"/>
    </row>
    <row r="270" spans="1:17">
      <c r="A270" s="1636"/>
      <c r="B270" s="1635"/>
      <c r="C270" s="1634"/>
      <c r="D270" s="1633"/>
      <c r="E270" s="1633"/>
      <c r="F270" s="1632"/>
      <c r="G270" s="1636"/>
      <c r="H270" s="1581"/>
      <c r="I270" s="1581"/>
      <c r="J270" s="1581"/>
      <c r="K270" s="1581"/>
      <c r="L270" s="1620"/>
      <c r="M270" s="1620"/>
      <c r="N270" s="1549"/>
      <c r="O270" s="1549"/>
      <c r="P270" s="1549"/>
      <c r="Q270" s="1549"/>
    </row>
    <row r="271" spans="1:17">
      <c r="A271" s="1566" t="s">
        <v>117</v>
      </c>
      <c r="B271" s="1573" t="s">
        <v>239</v>
      </c>
      <c r="C271" s="1564"/>
      <c r="D271" s="1572"/>
      <c r="E271" s="1572"/>
      <c r="F271" s="1570"/>
      <c r="G271" s="1569">
        <f>+G268+G265+G261</f>
        <v>0</v>
      </c>
      <c r="H271" s="1576"/>
      <c r="I271" s="1575" t="e">
        <f>J271/G271</f>
        <v>#DIV/0!</v>
      </c>
      <c r="J271" s="1574">
        <f>+J268+J265+J261</f>
        <v>0</v>
      </c>
      <c r="K271" s="1574">
        <f>+K268+K265+K261</f>
        <v>0</v>
      </c>
      <c r="L271" s="1620"/>
      <c r="M271" s="1620"/>
      <c r="N271" s="1549"/>
      <c r="O271" s="1549"/>
      <c r="P271" s="1549"/>
      <c r="Q271" s="1549"/>
    </row>
    <row r="272" spans="1:17">
      <c r="A272" s="1566" t="s">
        <v>124</v>
      </c>
      <c r="B272" s="1573" t="s">
        <v>1541</v>
      </c>
      <c r="C272" s="1564"/>
      <c r="D272" s="1572"/>
      <c r="E272" s="1571" t="str">
        <f>$L$2</f>
        <v>2,5% x D</v>
      </c>
      <c r="F272" s="1570"/>
      <c r="G272" s="1569">
        <f>G271*$L$3</f>
        <v>0</v>
      </c>
      <c r="H272" s="1567"/>
      <c r="I272" s="1568" t="s">
        <v>366</v>
      </c>
      <c r="J272" s="1567"/>
      <c r="K272" s="1567"/>
      <c r="L272" s="1620"/>
      <c r="M272" s="1620"/>
      <c r="N272" s="1549"/>
      <c r="O272" s="1549"/>
      <c r="P272" s="1549"/>
      <c r="Q272" s="1549"/>
    </row>
    <row r="273" spans="1:17">
      <c r="A273" s="1566" t="s">
        <v>241</v>
      </c>
      <c r="B273" s="1573" t="s">
        <v>1540</v>
      </c>
      <c r="C273" s="1564"/>
      <c r="D273" s="1572"/>
      <c r="E273" s="1571" t="str">
        <f>$M$2</f>
        <v>2,5% x D</v>
      </c>
      <c r="F273" s="1570"/>
      <c r="G273" s="1569">
        <f>G271*$M$3</f>
        <v>0</v>
      </c>
      <c r="H273" s="1567"/>
      <c r="I273" s="1568"/>
      <c r="J273" s="1567"/>
      <c r="K273" s="1567"/>
      <c r="L273" s="1620"/>
      <c r="M273" s="1620"/>
      <c r="N273" s="1549"/>
      <c r="O273" s="1549"/>
      <c r="P273" s="1549"/>
      <c r="Q273" s="1549"/>
    </row>
    <row r="274" spans="1:17">
      <c r="A274" s="1566" t="s">
        <v>123</v>
      </c>
      <c r="B274" s="1565" t="s">
        <v>1539</v>
      </c>
      <c r="C274" s="1564"/>
      <c r="D274" s="1564"/>
      <c r="E274" s="1564"/>
      <c r="F274" s="1563"/>
      <c r="G274" s="1562">
        <f>+G272+G271+G273</f>
        <v>0</v>
      </c>
      <c r="H274" s="1561"/>
      <c r="I274" s="1561"/>
      <c r="J274" s="1561"/>
      <c r="K274" s="1561"/>
      <c r="L274" s="1620"/>
      <c r="M274" s="1620"/>
      <c r="N274" s="1549"/>
      <c r="O274" s="1549"/>
      <c r="P274" s="1549"/>
      <c r="Q274" s="1549"/>
    </row>
    <row r="275" spans="1:17">
      <c r="A275" s="1630"/>
      <c r="B275" s="1629"/>
      <c r="C275" s="1628"/>
      <c r="D275" s="1628"/>
      <c r="E275" s="1628"/>
      <c r="F275" s="1627"/>
      <c r="G275" s="1637"/>
      <c r="H275" s="1554"/>
      <c r="I275" s="1554"/>
      <c r="J275" s="1554"/>
      <c r="K275" s="1554"/>
      <c r="L275" s="1620"/>
      <c r="M275" s="1620"/>
      <c r="N275" s="1549"/>
      <c r="O275" s="1549"/>
      <c r="P275" s="1549"/>
      <c r="Q275" s="1549"/>
    </row>
    <row r="276" spans="1:17">
      <c r="A276" s="1572"/>
      <c r="B276" s="1572"/>
      <c r="C276" s="1564"/>
      <c r="D276" s="1564"/>
      <c r="E276" s="1564"/>
      <c r="F276" s="1564"/>
      <c r="G276" s="1564"/>
      <c r="H276" s="1620"/>
      <c r="I276" s="1620"/>
      <c r="J276" s="1620"/>
      <c r="K276" s="1620"/>
      <c r="L276" s="1620"/>
      <c r="M276" s="1620"/>
      <c r="N276" s="1549"/>
      <c r="O276" s="1549"/>
      <c r="P276" s="1549"/>
      <c r="Q276" s="1549"/>
    </row>
    <row r="277" spans="1:17">
      <c r="A277" s="1564">
        <v>10</v>
      </c>
      <c r="B277" s="1572" t="s">
        <v>1792</v>
      </c>
      <c r="C277" s="1622"/>
      <c r="D277" s="1564"/>
      <c r="E277" s="1564"/>
      <c r="F277" s="1564"/>
      <c r="G277" s="1564"/>
      <c r="H277" s="1620"/>
      <c r="I277" s="1735" t="s">
        <v>1789</v>
      </c>
      <c r="J277" s="1620"/>
      <c r="K277" s="1620"/>
      <c r="L277" s="1620"/>
      <c r="M277" s="1620"/>
      <c r="N277" s="1549"/>
      <c r="O277" s="1549"/>
      <c r="P277" s="1549"/>
      <c r="Q277" s="1549"/>
    </row>
    <row r="278" spans="1:17">
      <c r="A278" s="1679"/>
      <c r="B278" s="1620"/>
      <c r="C278" s="1622"/>
      <c r="D278" s="1564"/>
      <c r="E278" s="1564"/>
      <c r="F278" s="1564"/>
      <c r="G278" s="1564"/>
      <c r="H278" s="1620"/>
      <c r="I278" s="1620"/>
      <c r="J278" s="1620"/>
      <c r="K278" s="1620"/>
      <c r="L278" s="1620"/>
      <c r="M278" s="1620"/>
      <c r="N278" s="1549"/>
      <c r="O278" s="1549"/>
      <c r="P278" s="1549"/>
      <c r="Q278" s="1549"/>
    </row>
    <row r="279" spans="1:17">
      <c r="A279" s="2467" t="s">
        <v>8</v>
      </c>
      <c r="B279" s="2467" t="s">
        <v>354</v>
      </c>
      <c r="C279" s="2467" t="s">
        <v>1550</v>
      </c>
      <c r="D279" s="2467" t="s">
        <v>21</v>
      </c>
      <c r="E279" s="2467" t="s">
        <v>1549</v>
      </c>
      <c r="F279" s="1666" t="s">
        <v>10</v>
      </c>
      <c r="G279" s="1666" t="s">
        <v>54</v>
      </c>
      <c r="H279" s="2463" t="s">
        <v>1548</v>
      </c>
      <c r="I279" s="2463" t="s">
        <v>1547</v>
      </c>
      <c r="J279" s="2463" t="s">
        <v>1546</v>
      </c>
      <c r="K279" s="2463" t="s">
        <v>1545</v>
      </c>
      <c r="L279" s="1620"/>
      <c r="M279" s="1620"/>
      <c r="N279" s="1549"/>
      <c r="O279" s="1549"/>
      <c r="P279" s="1549"/>
      <c r="Q279" s="1549"/>
    </row>
    <row r="280" spans="1:17">
      <c r="A280" s="2468"/>
      <c r="B280" s="2468"/>
      <c r="C280" s="2468"/>
      <c r="D280" s="2468"/>
      <c r="E280" s="2468"/>
      <c r="F280" s="1637" t="s">
        <v>1544</v>
      </c>
      <c r="G280" s="1637" t="s">
        <v>1544</v>
      </c>
      <c r="H280" s="2464"/>
      <c r="I280" s="2464"/>
      <c r="J280" s="2464"/>
      <c r="K280" s="2464"/>
      <c r="L280" s="1620"/>
      <c r="M280" s="1620"/>
      <c r="N280" s="1549"/>
      <c r="O280" s="1549"/>
      <c r="P280" s="1549"/>
      <c r="Q280" s="1549"/>
    </row>
    <row r="281" spans="1:17">
      <c r="A281" s="1664"/>
      <c r="B281" s="1664"/>
      <c r="C281" s="1664"/>
      <c r="D281" s="1652"/>
      <c r="E281" s="1652"/>
      <c r="F281" s="1652"/>
      <c r="G281" s="1652"/>
      <c r="H281" s="1614"/>
      <c r="I281" s="1614"/>
      <c r="J281" s="1614"/>
      <c r="K281" s="1614"/>
      <c r="L281" s="1620"/>
      <c r="M281" s="1620"/>
      <c r="N281" s="1549"/>
      <c r="O281" s="1549"/>
      <c r="P281" s="1549"/>
      <c r="Q281" s="1549"/>
    </row>
    <row r="282" spans="1:17">
      <c r="A282" s="1646" t="s">
        <v>114</v>
      </c>
      <c r="B282" s="1645" t="s">
        <v>235</v>
      </c>
      <c r="C282" s="1646"/>
      <c r="D282" s="1646"/>
      <c r="E282" s="1646"/>
      <c r="F282" s="1646"/>
      <c r="G282" s="1646"/>
      <c r="H282" s="1613"/>
      <c r="I282" s="1613"/>
      <c r="J282" s="1613"/>
      <c r="K282" s="1613"/>
      <c r="L282" s="1620"/>
      <c r="M282" s="1620"/>
      <c r="N282" s="1549"/>
      <c r="O282" s="1549"/>
      <c r="P282" s="1549"/>
      <c r="Q282" s="1549"/>
    </row>
    <row r="283" spans="1:17">
      <c r="A283" s="1646"/>
      <c r="B283" s="1611" t="s">
        <v>50</v>
      </c>
      <c r="C283" s="1646" t="s">
        <v>231</v>
      </c>
      <c r="D283" s="1646" t="s">
        <v>48</v>
      </c>
      <c r="E283" s="1896">
        <v>0.123</v>
      </c>
      <c r="F283" s="1611">
        <f>'UPAH MEP'!D$7</f>
        <v>0</v>
      </c>
      <c r="G283" s="1645">
        <f>+F283*E283</f>
        <v>0</v>
      </c>
      <c r="H283" s="1606" t="s">
        <v>15</v>
      </c>
      <c r="I283" s="1603">
        <v>1</v>
      </c>
      <c r="J283" s="1599">
        <f>I283*G283</f>
        <v>0</v>
      </c>
      <c r="K283" s="1599">
        <f>G283-J283</f>
        <v>0</v>
      </c>
      <c r="L283" s="1620"/>
      <c r="M283" s="1620"/>
      <c r="N283" s="1549"/>
      <c r="O283" s="1549"/>
      <c r="P283" s="1549"/>
      <c r="Q283" s="1549"/>
    </row>
    <row r="284" spans="1:17">
      <c r="A284" s="1646"/>
      <c r="B284" s="1611" t="s">
        <v>541</v>
      </c>
      <c r="C284" s="1646" t="s">
        <v>232</v>
      </c>
      <c r="D284" s="1646" t="s">
        <v>48</v>
      </c>
      <c r="E284" s="1896">
        <v>0.20499999999999999</v>
      </c>
      <c r="F284" s="1611">
        <f>'UPAH MEP'!D$9</f>
        <v>0</v>
      </c>
      <c r="G284" s="1645">
        <f>+F284*E284</f>
        <v>0</v>
      </c>
      <c r="H284" s="1606" t="s">
        <v>15</v>
      </c>
      <c r="I284" s="1603">
        <v>1</v>
      </c>
      <c r="J284" s="1599">
        <f>I284*G284</f>
        <v>0</v>
      </c>
      <c r="K284" s="1599">
        <f>G284-J284</f>
        <v>0</v>
      </c>
      <c r="L284" s="1620"/>
      <c r="M284" s="1620"/>
      <c r="N284" s="1549"/>
      <c r="O284" s="1549"/>
      <c r="P284" s="1549"/>
      <c r="Q284" s="1549"/>
    </row>
    <row r="285" spans="1:17">
      <c r="A285" s="1646"/>
      <c r="B285" s="1611" t="s">
        <v>177</v>
      </c>
      <c r="C285" s="1646" t="s">
        <v>233</v>
      </c>
      <c r="D285" s="1646" t="s">
        <v>48</v>
      </c>
      <c r="E285" s="1896">
        <v>2.1000000000000001E-2</v>
      </c>
      <c r="F285" s="1611">
        <f>'UPAH MEP'!D$5</f>
        <v>0</v>
      </c>
      <c r="G285" s="1645">
        <f>+F285*E285</f>
        <v>0</v>
      </c>
      <c r="H285" s="1606" t="s">
        <v>15</v>
      </c>
      <c r="I285" s="1603">
        <v>1</v>
      </c>
      <c r="J285" s="1599">
        <f>I285*G285</f>
        <v>0</v>
      </c>
      <c r="K285" s="1599">
        <f>G285-J285</f>
        <v>0</v>
      </c>
      <c r="L285" s="1620"/>
      <c r="M285" s="1620"/>
      <c r="N285" s="1549"/>
      <c r="O285" s="1549"/>
      <c r="P285" s="1549"/>
      <c r="Q285" s="1549"/>
    </row>
    <row r="286" spans="1:17">
      <c r="A286" s="1646"/>
      <c r="B286" s="1611" t="s">
        <v>41</v>
      </c>
      <c r="C286" s="1732" t="s">
        <v>234</v>
      </c>
      <c r="D286" s="1732" t="s">
        <v>48</v>
      </c>
      <c r="E286" s="1829">
        <v>6.0000000000000001E-3</v>
      </c>
      <c r="F286" s="1611">
        <f>'UPAH MEP'!D$6</f>
        <v>0</v>
      </c>
      <c r="G286" s="1730">
        <f>+F286*E286</f>
        <v>0</v>
      </c>
      <c r="H286" s="1606" t="s">
        <v>15</v>
      </c>
      <c r="I286" s="1603">
        <v>1</v>
      </c>
      <c r="J286" s="1599">
        <f>I286*G286</f>
        <v>0</v>
      </c>
      <c r="K286" s="1599">
        <f>G286-J286</f>
        <v>0</v>
      </c>
      <c r="L286" s="1620"/>
      <c r="M286" s="1620"/>
      <c r="N286" s="1549"/>
      <c r="O286" s="1549"/>
      <c r="P286" s="1549"/>
      <c r="Q286" s="1549"/>
    </row>
    <row r="287" spans="1:17">
      <c r="A287" s="1646"/>
      <c r="B287" s="1645"/>
      <c r="C287" s="1643"/>
      <c r="D287" s="1642"/>
      <c r="E287" s="1641" t="s">
        <v>1446</v>
      </c>
      <c r="F287" s="1640"/>
      <c r="G287" s="1639">
        <f>SUM(G283:G286)</f>
        <v>0</v>
      </c>
      <c r="H287" s="1589"/>
      <c r="I287" s="1589"/>
      <c r="J287" s="1589">
        <f>SUM(J283:J286)</f>
        <v>0</v>
      </c>
      <c r="K287" s="1589">
        <f>SUM(K283:K286)</f>
        <v>0</v>
      </c>
      <c r="L287" s="1620"/>
      <c r="M287" s="1620"/>
      <c r="N287" s="1549"/>
      <c r="O287" s="1549"/>
      <c r="P287" s="1549"/>
      <c r="Q287" s="1549"/>
    </row>
    <row r="288" spans="1:17">
      <c r="A288" s="1646" t="s">
        <v>115</v>
      </c>
      <c r="B288" s="1645" t="s">
        <v>237</v>
      </c>
      <c r="C288" s="1648"/>
      <c r="D288" s="1648"/>
      <c r="E288" s="1648"/>
      <c r="F288" s="1648"/>
      <c r="G288" s="1648"/>
      <c r="H288" s="1600"/>
      <c r="I288" s="1600"/>
      <c r="J288" s="1600"/>
      <c r="K288" s="1600"/>
      <c r="L288" s="1620"/>
      <c r="M288" s="1620"/>
      <c r="N288" s="1549"/>
      <c r="O288" s="1549"/>
      <c r="P288" s="1549"/>
      <c r="Q288" s="1549"/>
    </row>
    <row r="289" spans="1:17">
      <c r="A289" s="1646"/>
      <c r="B289" s="1644" t="s">
        <v>1791</v>
      </c>
      <c r="C289" s="1646"/>
      <c r="D289" s="1646" t="s">
        <v>1774</v>
      </c>
      <c r="E289" s="1917">
        <v>1.45</v>
      </c>
      <c r="F289" s="1645">
        <f>'BAHAN MEP'!D31</f>
        <v>0</v>
      </c>
      <c r="G289" s="1645">
        <f>F289*E289</f>
        <v>0</v>
      </c>
      <c r="H289" s="1604"/>
      <c r="I289" s="1603">
        <f>'BAHAN MEP'!E31</f>
        <v>0.623</v>
      </c>
      <c r="J289" s="1599">
        <f>I289*G289</f>
        <v>0</v>
      </c>
      <c r="K289" s="1599">
        <f>G289-J289</f>
        <v>0</v>
      </c>
      <c r="L289" s="1620"/>
      <c r="M289" s="1620"/>
      <c r="N289" s="1549"/>
      <c r="O289" s="1549"/>
      <c r="P289" s="1549"/>
      <c r="Q289" s="1549"/>
    </row>
    <row r="290" spans="1:17">
      <c r="A290" s="1646"/>
      <c r="B290" s="1644"/>
      <c r="C290" s="1729"/>
      <c r="D290" s="1566"/>
      <c r="E290" s="1909"/>
      <c r="F290" s="1736"/>
      <c r="G290" s="1645"/>
      <c r="H290" s="1604"/>
      <c r="I290" s="1603"/>
      <c r="J290" s="1599"/>
      <c r="K290" s="1599"/>
      <c r="L290" s="1620"/>
      <c r="M290" s="1620"/>
      <c r="N290" s="1549"/>
      <c r="O290" s="1549"/>
      <c r="P290" s="1549"/>
      <c r="Q290" s="1549"/>
    </row>
    <row r="291" spans="1:17">
      <c r="A291" s="1646"/>
      <c r="B291" s="1645"/>
      <c r="C291" s="1643"/>
      <c r="D291" s="1642"/>
      <c r="E291" s="1641" t="s">
        <v>1447</v>
      </c>
      <c r="F291" s="1640"/>
      <c r="G291" s="1639">
        <f>SUM(G289:G290)</f>
        <v>0</v>
      </c>
      <c r="H291" s="1589"/>
      <c r="I291" s="1589"/>
      <c r="J291" s="1589">
        <f>SUM(J289)</f>
        <v>0</v>
      </c>
      <c r="K291" s="1589">
        <f>SUM(K289)</f>
        <v>0</v>
      </c>
      <c r="L291" s="1620"/>
      <c r="M291" s="1620"/>
      <c r="N291" s="1549"/>
      <c r="O291" s="1549"/>
      <c r="P291" s="1549"/>
      <c r="Q291" s="1549"/>
    </row>
    <row r="292" spans="1:17">
      <c r="A292" s="1646"/>
      <c r="B292" s="1645"/>
      <c r="C292" s="1648"/>
      <c r="D292" s="1648"/>
      <c r="E292" s="1648"/>
      <c r="F292" s="1648"/>
      <c r="G292" s="1648"/>
      <c r="H292" s="1600"/>
      <c r="I292" s="1600"/>
      <c r="J292" s="1600"/>
      <c r="K292" s="1600"/>
      <c r="L292" s="1620"/>
      <c r="M292" s="1620"/>
      <c r="N292" s="1549"/>
      <c r="O292" s="1549"/>
      <c r="P292" s="1549"/>
      <c r="Q292" s="1549"/>
    </row>
    <row r="293" spans="1:17">
      <c r="A293" s="1646" t="s">
        <v>116</v>
      </c>
      <c r="B293" s="1645" t="s">
        <v>238</v>
      </c>
      <c r="C293" s="1646"/>
      <c r="D293" s="1646"/>
      <c r="E293" s="1646"/>
      <c r="F293" s="1646"/>
      <c r="G293" s="1721">
        <f>+F293*E293</f>
        <v>0</v>
      </c>
      <c r="H293" s="1595"/>
      <c r="I293" s="1595"/>
      <c r="J293" s="1595"/>
      <c r="K293" s="1595"/>
      <c r="L293" s="1620"/>
      <c r="M293" s="1620"/>
      <c r="N293" s="1549"/>
      <c r="O293" s="1549"/>
      <c r="P293" s="1549"/>
      <c r="Q293" s="1549"/>
    </row>
    <row r="294" spans="1:17">
      <c r="A294" s="1644"/>
      <c r="B294" s="1644"/>
      <c r="C294" s="1643"/>
      <c r="D294" s="1642"/>
      <c r="E294" s="1641" t="s">
        <v>1448</v>
      </c>
      <c r="F294" s="1640"/>
      <c r="G294" s="1639">
        <f>SUM(G293)</f>
        <v>0</v>
      </c>
      <c r="H294" s="1589"/>
      <c r="I294" s="1589"/>
      <c r="J294" s="1589"/>
      <c r="K294" s="1589"/>
      <c r="L294" s="1620"/>
      <c r="M294" s="1620"/>
      <c r="N294" s="1549"/>
      <c r="O294" s="1549"/>
      <c r="P294" s="1549"/>
      <c r="Q294" s="1549"/>
    </row>
    <row r="295" spans="1:17">
      <c r="A295" s="1638"/>
      <c r="B295" s="1638"/>
      <c r="C295" s="1637"/>
      <c r="D295" s="1637"/>
      <c r="E295" s="1630"/>
      <c r="F295" s="1637"/>
      <c r="G295" s="1637"/>
      <c r="H295" s="1554"/>
      <c r="I295" s="1554"/>
      <c r="J295" s="1554"/>
      <c r="K295" s="1554"/>
      <c r="L295" s="1620"/>
      <c r="M295" s="1620"/>
      <c r="N295" s="1549"/>
      <c r="O295" s="1549"/>
      <c r="P295" s="1549"/>
      <c r="Q295" s="1549"/>
    </row>
    <row r="296" spans="1:17">
      <c r="A296" s="1636"/>
      <c r="B296" s="1635"/>
      <c r="C296" s="1634"/>
      <c r="D296" s="1633"/>
      <c r="E296" s="1633"/>
      <c r="F296" s="1632"/>
      <c r="G296" s="1636"/>
      <c r="H296" s="1581"/>
      <c r="I296" s="1581"/>
      <c r="J296" s="1581"/>
      <c r="K296" s="1581"/>
      <c r="L296" s="1620"/>
      <c r="M296" s="1620"/>
      <c r="N296" s="1549"/>
      <c r="O296" s="1549"/>
      <c r="P296" s="1549"/>
      <c r="Q296" s="1549"/>
    </row>
    <row r="297" spans="1:17">
      <c r="A297" s="1566" t="s">
        <v>117</v>
      </c>
      <c r="B297" s="1573" t="s">
        <v>239</v>
      </c>
      <c r="C297" s="1564"/>
      <c r="D297" s="1572"/>
      <c r="E297" s="1572"/>
      <c r="F297" s="1570"/>
      <c r="G297" s="1569">
        <f>+G294+G291+G287</f>
        <v>0</v>
      </c>
      <c r="H297" s="1576"/>
      <c r="I297" s="1575" t="e">
        <f>J297/G297</f>
        <v>#DIV/0!</v>
      </c>
      <c r="J297" s="1574">
        <f>+J294+J291+J287</f>
        <v>0</v>
      </c>
      <c r="K297" s="1574">
        <f>+K294+K291+K287</f>
        <v>0</v>
      </c>
      <c r="L297" s="1620"/>
      <c r="M297" s="1620"/>
      <c r="N297" s="1549"/>
      <c r="O297" s="1549"/>
      <c r="P297" s="1549"/>
      <c r="Q297" s="1549"/>
    </row>
    <row r="298" spans="1:17">
      <c r="A298" s="1566" t="s">
        <v>124</v>
      </c>
      <c r="B298" s="1573" t="s">
        <v>1541</v>
      </c>
      <c r="C298" s="1564"/>
      <c r="D298" s="1572"/>
      <c r="E298" s="1571" t="str">
        <f>$L$2</f>
        <v>2,5% x D</v>
      </c>
      <c r="F298" s="1570"/>
      <c r="G298" s="1569">
        <f>G297*$L$3</f>
        <v>0</v>
      </c>
      <c r="H298" s="1567"/>
      <c r="I298" s="1568" t="s">
        <v>366</v>
      </c>
      <c r="J298" s="1567"/>
      <c r="K298" s="1567"/>
      <c r="L298" s="1620"/>
      <c r="M298" s="1620"/>
      <c r="N298" s="1549"/>
      <c r="O298" s="1549"/>
      <c r="P298" s="1549"/>
      <c r="Q298" s="1549"/>
    </row>
    <row r="299" spans="1:17">
      <c r="A299" s="1566" t="s">
        <v>241</v>
      </c>
      <c r="B299" s="1573" t="s">
        <v>1540</v>
      </c>
      <c r="C299" s="1564"/>
      <c r="D299" s="1572"/>
      <c r="E299" s="1571" t="str">
        <f>$M$2</f>
        <v>2,5% x D</v>
      </c>
      <c r="F299" s="1570"/>
      <c r="G299" s="1569">
        <f>G297*$M$3</f>
        <v>0</v>
      </c>
      <c r="H299" s="1567"/>
      <c r="I299" s="1568"/>
      <c r="J299" s="1567"/>
      <c r="K299" s="1567"/>
      <c r="L299" s="1620"/>
      <c r="M299" s="1620"/>
      <c r="N299" s="1549"/>
      <c r="O299" s="1549"/>
      <c r="P299" s="1549"/>
      <c r="Q299" s="1549"/>
    </row>
    <row r="300" spans="1:17">
      <c r="A300" s="1566" t="s">
        <v>123</v>
      </c>
      <c r="B300" s="1565" t="s">
        <v>1539</v>
      </c>
      <c r="C300" s="1564"/>
      <c r="D300" s="1564"/>
      <c r="E300" s="1564"/>
      <c r="F300" s="1563"/>
      <c r="G300" s="1562">
        <f>+G298+G297+G299</f>
        <v>0</v>
      </c>
      <c r="H300" s="1561"/>
      <c r="I300" s="1561"/>
      <c r="J300" s="1561"/>
      <c r="K300" s="1561"/>
      <c r="L300" s="1620"/>
      <c r="M300" s="1620"/>
      <c r="N300" s="1549"/>
      <c r="O300" s="1549"/>
      <c r="P300" s="1549"/>
      <c r="Q300" s="1549"/>
    </row>
    <row r="301" spans="1:17">
      <c r="A301" s="1630"/>
      <c r="B301" s="1629"/>
      <c r="C301" s="1628"/>
      <c r="D301" s="1628"/>
      <c r="E301" s="1628"/>
      <c r="F301" s="1627"/>
      <c r="G301" s="1637"/>
      <c r="H301" s="1554"/>
      <c r="I301" s="1554"/>
      <c r="J301" s="1554"/>
      <c r="K301" s="1554"/>
      <c r="L301" s="1620"/>
      <c r="M301" s="1620"/>
      <c r="N301" s="1549"/>
      <c r="O301" s="1549"/>
      <c r="P301" s="1549"/>
      <c r="Q301" s="1549"/>
    </row>
    <row r="302" spans="1:17">
      <c r="A302" s="1572"/>
      <c r="B302" s="1572"/>
      <c r="C302" s="1564"/>
      <c r="D302" s="1564"/>
      <c r="E302" s="1564"/>
      <c r="F302" s="1564"/>
      <c r="G302" s="1564"/>
      <c r="H302" s="1624"/>
      <c r="I302" s="1624"/>
      <c r="J302" s="1624"/>
      <c r="K302" s="1624"/>
      <c r="L302" s="1620"/>
      <c r="M302" s="1620"/>
      <c r="N302" s="1549"/>
      <c r="O302" s="1549"/>
      <c r="P302" s="1549"/>
      <c r="Q302" s="1549"/>
    </row>
    <row r="303" spans="1:17">
      <c r="A303" s="1564">
        <v>11</v>
      </c>
      <c r="B303" s="1572" t="s">
        <v>1790</v>
      </c>
      <c r="C303" s="1622"/>
      <c r="D303" s="1564"/>
      <c r="E303" s="1564"/>
      <c r="F303" s="1564"/>
      <c r="G303" s="1564"/>
      <c r="H303" s="1620"/>
      <c r="I303" s="1735" t="s">
        <v>1789</v>
      </c>
      <c r="J303" s="1620"/>
      <c r="K303" s="1620"/>
      <c r="L303" s="1620"/>
      <c r="M303" s="1620"/>
      <c r="N303" s="1549"/>
      <c r="O303" s="1549"/>
      <c r="P303" s="1549"/>
      <c r="Q303" s="1549"/>
    </row>
    <row r="304" spans="1:17">
      <c r="A304" s="1679"/>
      <c r="B304" s="1620"/>
      <c r="C304" s="1622"/>
      <c r="D304" s="1564"/>
      <c r="E304" s="1564"/>
      <c r="F304" s="1564"/>
      <c r="G304" s="1564"/>
      <c r="H304" s="1620"/>
      <c r="I304" s="1620"/>
      <c r="J304" s="1620"/>
      <c r="K304" s="1620"/>
      <c r="L304" s="1620"/>
      <c r="M304" s="1620"/>
      <c r="N304" s="1549"/>
      <c r="O304" s="1549"/>
      <c r="P304" s="1549"/>
      <c r="Q304" s="1549"/>
    </row>
    <row r="305" spans="1:17">
      <c r="A305" s="2467" t="s">
        <v>8</v>
      </c>
      <c r="B305" s="2467" t="s">
        <v>354</v>
      </c>
      <c r="C305" s="2467" t="s">
        <v>1550</v>
      </c>
      <c r="D305" s="2467" t="s">
        <v>21</v>
      </c>
      <c r="E305" s="2467" t="s">
        <v>1549</v>
      </c>
      <c r="F305" s="1666" t="s">
        <v>10</v>
      </c>
      <c r="G305" s="1666" t="s">
        <v>54</v>
      </c>
      <c r="H305" s="2463" t="s">
        <v>1548</v>
      </c>
      <c r="I305" s="2463" t="s">
        <v>1547</v>
      </c>
      <c r="J305" s="2463" t="s">
        <v>1546</v>
      </c>
      <c r="K305" s="2463" t="s">
        <v>1545</v>
      </c>
      <c r="L305" s="1620"/>
      <c r="M305" s="1620"/>
      <c r="N305" s="1549"/>
      <c r="O305" s="1549"/>
      <c r="P305" s="1549"/>
      <c r="Q305" s="1549"/>
    </row>
    <row r="306" spans="1:17">
      <c r="A306" s="2468"/>
      <c r="B306" s="2468"/>
      <c r="C306" s="2468"/>
      <c r="D306" s="2468"/>
      <c r="E306" s="2468"/>
      <c r="F306" s="1637" t="s">
        <v>1544</v>
      </c>
      <c r="G306" s="1637" t="s">
        <v>1544</v>
      </c>
      <c r="H306" s="2464"/>
      <c r="I306" s="2464"/>
      <c r="J306" s="2464"/>
      <c r="K306" s="2464"/>
      <c r="L306" s="1620"/>
      <c r="M306" s="1620"/>
      <c r="N306" s="1549"/>
      <c r="O306" s="1549"/>
      <c r="P306" s="1549"/>
      <c r="Q306" s="1549"/>
    </row>
    <row r="307" spans="1:17">
      <c r="A307" s="1664"/>
      <c r="B307" s="1664"/>
      <c r="C307" s="1664"/>
      <c r="D307" s="1652"/>
      <c r="E307" s="1652"/>
      <c r="F307" s="1652"/>
      <c r="G307" s="1652"/>
      <c r="H307" s="1614"/>
      <c r="I307" s="1614"/>
      <c r="J307" s="1614"/>
      <c r="K307" s="1614"/>
      <c r="L307" s="1620"/>
      <c r="M307" s="1620"/>
      <c r="N307" s="1549"/>
      <c r="O307" s="1549"/>
      <c r="P307" s="1549"/>
      <c r="Q307" s="1549"/>
    </row>
    <row r="308" spans="1:17">
      <c r="A308" s="1646" t="s">
        <v>114</v>
      </c>
      <c r="B308" s="1645" t="s">
        <v>235</v>
      </c>
      <c r="C308" s="1646"/>
      <c r="D308" s="1646"/>
      <c r="E308" s="1646"/>
      <c r="F308" s="1646"/>
      <c r="G308" s="1646"/>
      <c r="H308" s="1613"/>
      <c r="I308" s="1613"/>
      <c r="J308" s="1613"/>
      <c r="K308" s="1613"/>
      <c r="L308" s="1620"/>
      <c r="M308" s="1620"/>
      <c r="N308" s="1549"/>
      <c r="O308" s="1549"/>
      <c r="P308" s="1549"/>
      <c r="Q308" s="1549"/>
    </row>
    <row r="309" spans="1:17">
      <c r="A309" s="1646"/>
      <c r="B309" s="1611" t="s">
        <v>50</v>
      </c>
      <c r="C309" s="1646" t="s">
        <v>231</v>
      </c>
      <c r="D309" s="1646" t="s">
        <v>48</v>
      </c>
      <c r="E309" s="1896">
        <v>0.183</v>
      </c>
      <c r="F309" s="1611">
        <f>'UPAH MEP'!D$7</f>
        <v>0</v>
      </c>
      <c r="G309" s="1645">
        <f>+F309*E309</f>
        <v>0</v>
      </c>
      <c r="H309" s="1606" t="s">
        <v>15</v>
      </c>
      <c r="I309" s="1603">
        <v>1</v>
      </c>
      <c r="J309" s="1599">
        <f>I309*G309</f>
        <v>0</v>
      </c>
      <c r="K309" s="1599">
        <f>G309-J309</f>
        <v>0</v>
      </c>
      <c r="L309" s="1620"/>
      <c r="M309" s="1620"/>
      <c r="N309" s="1549"/>
      <c r="O309" s="1549"/>
      <c r="P309" s="1549"/>
      <c r="Q309" s="1549"/>
    </row>
    <row r="310" spans="1:17">
      <c r="A310" s="1646"/>
      <c r="B310" s="1611" t="s">
        <v>541</v>
      </c>
      <c r="C310" s="1646" t="s">
        <v>232</v>
      </c>
      <c r="D310" s="1646" t="s">
        <v>48</v>
      </c>
      <c r="E310" s="1896">
        <v>0.30599999999999999</v>
      </c>
      <c r="F310" s="1611">
        <f>'UPAH MEP'!D$9</f>
        <v>0</v>
      </c>
      <c r="G310" s="1645">
        <f>+F310*E310</f>
        <v>0</v>
      </c>
      <c r="H310" s="1606" t="s">
        <v>15</v>
      </c>
      <c r="I310" s="1603">
        <v>1</v>
      </c>
      <c r="J310" s="1599">
        <f>I310*G310</f>
        <v>0</v>
      </c>
      <c r="K310" s="1599">
        <f>G310-J310</f>
        <v>0</v>
      </c>
      <c r="L310" s="1620"/>
      <c r="M310" s="1620"/>
      <c r="N310" s="1549"/>
      <c r="O310" s="1549"/>
      <c r="P310" s="1549"/>
      <c r="Q310" s="1549"/>
    </row>
    <row r="311" spans="1:17">
      <c r="A311" s="1646"/>
      <c r="B311" s="1611" t="s">
        <v>177</v>
      </c>
      <c r="C311" s="1646" t="s">
        <v>233</v>
      </c>
      <c r="D311" s="1646" t="s">
        <v>48</v>
      </c>
      <c r="E311" s="1896">
        <v>3.1E-2</v>
      </c>
      <c r="F311" s="1611">
        <f>'UPAH MEP'!D$5</f>
        <v>0</v>
      </c>
      <c r="G311" s="1645">
        <f>+F311*E311</f>
        <v>0</v>
      </c>
      <c r="H311" s="1606" t="s">
        <v>15</v>
      </c>
      <c r="I311" s="1603">
        <v>1</v>
      </c>
      <c r="J311" s="1599">
        <f>I311*G311</f>
        <v>0</v>
      </c>
      <c r="K311" s="1599">
        <f>G311-J311</f>
        <v>0</v>
      </c>
      <c r="L311" s="1620"/>
      <c r="M311" s="1620"/>
      <c r="N311" s="1549"/>
      <c r="O311" s="1549"/>
      <c r="P311" s="1549"/>
      <c r="Q311" s="1549"/>
    </row>
    <row r="312" spans="1:17">
      <c r="A312" s="1646"/>
      <c r="B312" s="1611" t="s">
        <v>41</v>
      </c>
      <c r="C312" s="1732" t="s">
        <v>234</v>
      </c>
      <c r="D312" s="1732" t="s">
        <v>48</v>
      </c>
      <c r="E312" s="1829">
        <v>8.9999999999999993E-3</v>
      </c>
      <c r="F312" s="1611">
        <f>'UPAH MEP'!D$6</f>
        <v>0</v>
      </c>
      <c r="G312" s="1730">
        <f>+F312*E312</f>
        <v>0</v>
      </c>
      <c r="H312" s="1606" t="s">
        <v>15</v>
      </c>
      <c r="I312" s="1603">
        <v>1</v>
      </c>
      <c r="J312" s="1599">
        <f>I312*G312</f>
        <v>0</v>
      </c>
      <c r="K312" s="1599">
        <f>G312-J312</f>
        <v>0</v>
      </c>
      <c r="L312" s="1620"/>
      <c r="M312" s="1620"/>
      <c r="N312" s="1549"/>
      <c r="O312" s="1549"/>
      <c r="P312" s="1549"/>
      <c r="Q312" s="1549"/>
    </row>
    <row r="313" spans="1:17">
      <c r="A313" s="1646"/>
      <c r="B313" s="1645"/>
      <c r="C313" s="1643"/>
      <c r="D313" s="1642"/>
      <c r="E313" s="1641" t="s">
        <v>1446</v>
      </c>
      <c r="F313" s="1640"/>
      <c r="G313" s="1639">
        <f>SUM(G309:G312)</f>
        <v>0</v>
      </c>
      <c r="H313" s="1589"/>
      <c r="I313" s="1589"/>
      <c r="J313" s="1589">
        <f>SUM(J309:J312)</f>
        <v>0</v>
      </c>
      <c r="K313" s="1589">
        <f>SUM(K309:K312)</f>
        <v>0</v>
      </c>
      <c r="L313" s="1620"/>
      <c r="M313" s="1620"/>
      <c r="N313" s="1549"/>
      <c r="O313" s="1549"/>
      <c r="P313" s="1549"/>
      <c r="Q313" s="1549"/>
    </row>
    <row r="314" spans="1:17">
      <c r="A314" s="1646" t="s">
        <v>115</v>
      </c>
      <c r="B314" s="1645" t="s">
        <v>237</v>
      </c>
      <c r="C314" s="1648"/>
      <c r="D314" s="1648"/>
      <c r="E314" s="1648"/>
      <c r="F314" s="1648"/>
      <c r="G314" s="1648"/>
      <c r="H314" s="1600"/>
      <c r="I314" s="1600"/>
      <c r="J314" s="1600"/>
      <c r="K314" s="1600"/>
      <c r="L314" s="1620"/>
      <c r="M314" s="1620"/>
      <c r="N314" s="1549"/>
      <c r="O314" s="1549"/>
      <c r="P314" s="1549"/>
      <c r="Q314" s="1549"/>
    </row>
    <row r="315" spans="1:17">
      <c r="A315" s="1646"/>
      <c r="B315" s="1644" t="s">
        <v>1788</v>
      </c>
      <c r="C315" s="1646"/>
      <c r="D315" s="1646" t="s">
        <v>1774</v>
      </c>
      <c r="E315" s="1917">
        <v>1.45</v>
      </c>
      <c r="F315" s="1645">
        <f>'BAHAN MEP'!D32</f>
        <v>0</v>
      </c>
      <c r="G315" s="1645">
        <f>F315*E315</f>
        <v>0</v>
      </c>
      <c r="H315" s="1604"/>
      <c r="I315" s="1603">
        <f>'BAHAN MEP'!E32</f>
        <v>0.623</v>
      </c>
      <c r="J315" s="1599">
        <f>I315*G315</f>
        <v>0</v>
      </c>
      <c r="K315" s="1599">
        <f>G315-J315</f>
        <v>0</v>
      </c>
      <c r="L315" s="1620"/>
      <c r="M315" s="1620"/>
      <c r="N315" s="1549"/>
      <c r="O315" s="1549"/>
      <c r="P315" s="1549"/>
      <c r="Q315" s="1549"/>
    </row>
    <row r="316" spans="1:17">
      <c r="A316" s="1646"/>
      <c r="B316" s="1644"/>
      <c r="C316" s="1729"/>
      <c r="D316" s="1566"/>
      <c r="E316" s="1909"/>
      <c r="F316" s="1736"/>
      <c r="G316" s="1645"/>
      <c r="H316" s="1604"/>
      <c r="I316" s="1603"/>
      <c r="J316" s="1599"/>
      <c r="K316" s="1599"/>
      <c r="L316" s="1620"/>
      <c r="M316" s="1620"/>
      <c r="N316" s="1549"/>
      <c r="O316" s="1549"/>
      <c r="P316" s="1549"/>
      <c r="Q316" s="1549"/>
    </row>
    <row r="317" spans="1:17">
      <c r="A317" s="1646"/>
      <c r="B317" s="1645"/>
      <c r="C317" s="1643"/>
      <c r="D317" s="1642"/>
      <c r="E317" s="1641" t="s">
        <v>1447</v>
      </c>
      <c r="F317" s="1640"/>
      <c r="G317" s="1639">
        <f>SUM(G315:G316)</f>
        <v>0</v>
      </c>
      <c r="H317" s="1589"/>
      <c r="I317" s="1589"/>
      <c r="J317" s="1589">
        <f>SUM(J315)</f>
        <v>0</v>
      </c>
      <c r="K317" s="1589">
        <f>SUM(K315)</f>
        <v>0</v>
      </c>
      <c r="L317" s="1620"/>
      <c r="M317" s="1620"/>
      <c r="N317" s="1549"/>
      <c r="O317" s="1549"/>
      <c r="P317" s="1549"/>
      <c r="Q317" s="1549"/>
    </row>
    <row r="318" spans="1:17">
      <c r="A318" s="1646"/>
      <c r="B318" s="1645"/>
      <c r="C318" s="1648"/>
      <c r="D318" s="1648"/>
      <c r="E318" s="1648"/>
      <c r="F318" s="1648"/>
      <c r="G318" s="1648"/>
      <c r="H318" s="1600"/>
      <c r="I318" s="1600"/>
      <c r="J318" s="1600"/>
      <c r="K318" s="1600"/>
      <c r="L318" s="1620"/>
      <c r="M318" s="1620"/>
      <c r="N318" s="1549"/>
      <c r="O318" s="1549"/>
      <c r="P318" s="1549"/>
      <c r="Q318" s="1549"/>
    </row>
    <row r="319" spans="1:17">
      <c r="A319" s="1646" t="s">
        <v>116</v>
      </c>
      <c r="B319" s="1645" t="s">
        <v>238</v>
      </c>
      <c r="C319" s="1646"/>
      <c r="D319" s="1646"/>
      <c r="E319" s="1646"/>
      <c r="F319" s="1646"/>
      <c r="G319" s="1721">
        <f>+F319*E319</f>
        <v>0</v>
      </c>
      <c r="H319" s="1595"/>
      <c r="I319" s="1595"/>
      <c r="J319" s="1595"/>
      <c r="K319" s="1595"/>
      <c r="L319" s="1620"/>
      <c r="M319" s="1620"/>
      <c r="N319" s="1549"/>
      <c r="O319" s="1549"/>
      <c r="P319" s="1549"/>
      <c r="Q319" s="1549"/>
    </row>
    <row r="320" spans="1:17">
      <c r="A320" s="1644"/>
      <c r="B320" s="1644"/>
      <c r="C320" s="1643"/>
      <c r="D320" s="1642"/>
      <c r="E320" s="1641" t="s">
        <v>1448</v>
      </c>
      <c r="F320" s="1640"/>
      <c r="G320" s="1639">
        <f>SUM(G319)</f>
        <v>0</v>
      </c>
      <c r="H320" s="1589"/>
      <c r="I320" s="1589"/>
      <c r="J320" s="1589"/>
      <c r="K320" s="1589"/>
      <c r="L320" s="1620"/>
      <c r="M320" s="1620"/>
      <c r="N320" s="1549"/>
      <c r="O320" s="1549"/>
      <c r="P320" s="1549"/>
      <c r="Q320" s="1549"/>
    </row>
    <row r="321" spans="1:17">
      <c r="A321" s="1638"/>
      <c r="B321" s="1638"/>
      <c r="C321" s="1637"/>
      <c r="D321" s="1637"/>
      <c r="E321" s="1630"/>
      <c r="F321" s="1637"/>
      <c r="G321" s="1637"/>
      <c r="H321" s="1554"/>
      <c r="I321" s="1554"/>
      <c r="J321" s="1554"/>
      <c r="K321" s="1554"/>
      <c r="L321" s="1620"/>
      <c r="M321" s="1620"/>
      <c r="N321" s="1549"/>
      <c r="O321" s="1549"/>
      <c r="P321" s="1549"/>
      <c r="Q321" s="1549"/>
    </row>
    <row r="322" spans="1:17">
      <c r="A322" s="1636"/>
      <c r="B322" s="1635"/>
      <c r="C322" s="1634"/>
      <c r="D322" s="1633"/>
      <c r="E322" s="1633"/>
      <c r="F322" s="1632"/>
      <c r="G322" s="1636"/>
      <c r="H322" s="1581"/>
      <c r="I322" s="1581"/>
      <c r="J322" s="1581"/>
      <c r="K322" s="1581"/>
      <c r="L322" s="1620"/>
      <c r="M322" s="1620"/>
      <c r="N322" s="1549"/>
      <c r="O322" s="1549"/>
      <c r="P322" s="1549"/>
      <c r="Q322" s="1549"/>
    </row>
    <row r="323" spans="1:17">
      <c r="A323" s="1566" t="s">
        <v>117</v>
      </c>
      <c r="B323" s="1573" t="s">
        <v>239</v>
      </c>
      <c r="C323" s="1564"/>
      <c r="D323" s="1572"/>
      <c r="E323" s="1572"/>
      <c r="F323" s="1570"/>
      <c r="G323" s="1569">
        <f>+G320+G317+G313</f>
        <v>0</v>
      </c>
      <c r="H323" s="1576"/>
      <c r="I323" s="1575" t="e">
        <f>J323/G323</f>
        <v>#DIV/0!</v>
      </c>
      <c r="J323" s="1574">
        <f>+J320+J317+J313</f>
        <v>0</v>
      </c>
      <c r="K323" s="1574">
        <f>+K320+K317+K313</f>
        <v>0</v>
      </c>
      <c r="L323" s="1620"/>
      <c r="M323" s="1620"/>
      <c r="N323" s="1549"/>
      <c r="O323" s="1549"/>
      <c r="P323" s="1549"/>
      <c r="Q323" s="1549"/>
    </row>
    <row r="324" spans="1:17">
      <c r="A324" s="1566" t="s">
        <v>124</v>
      </c>
      <c r="B324" s="1573" t="s">
        <v>1541</v>
      </c>
      <c r="C324" s="1564"/>
      <c r="D324" s="1572"/>
      <c r="E324" s="1571" t="str">
        <f>$L$2</f>
        <v>2,5% x D</v>
      </c>
      <c r="F324" s="1570"/>
      <c r="G324" s="1569">
        <f>G323*$L$3</f>
        <v>0</v>
      </c>
      <c r="H324" s="1567"/>
      <c r="I324" s="1568" t="s">
        <v>366</v>
      </c>
      <c r="J324" s="1567"/>
      <c r="K324" s="1567"/>
      <c r="L324" s="1620"/>
      <c r="M324" s="1620"/>
      <c r="N324" s="1549"/>
      <c r="O324" s="1549"/>
      <c r="P324" s="1549"/>
      <c r="Q324" s="1549"/>
    </row>
    <row r="325" spans="1:17">
      <c r="A325" s="1566" t="s">
        <v>241</v>
      </c>
      <c r="B325" s="1573" t="s">
        <v>1540</v>
      </c>
      <c r="C325" s="1564"/>
      <c r="D325" s="1572"/>
      <c r="E325" s="1571" t="str">
        <f>$M$2</f>
        <v>2,5% x D</v>
      </c>
      <c r="F325" s="1570"/>
      <c r="G325" s="1569">
        <f>G323*$M$3</f>
        <v>0</v>
      </c>
      <c r="H325" s="1567"/>
      <c r="I325" s="1568"/>
      <c r="J325" s="1567"/>
      <c r="K325" s="1567"/>
      <c r="L325" s="1620"/>
      <c r="M325" s="1620"/>
      <c r="N325" s="1549"/>
      <c r="O325" s="1549"/>
      <c r="P325" s="1549"/>
      <c r="Q325" s="1549"/>
    </row>
    <row r="326" spans="1:17">
      <c r="A326" s="1566" t="s">
        <v>123</v>
      </c>
      <c r="B326" s="1565" t="s">
        <v>1539</v>
      </c>
      <c r="C326" s="1564"/>
      <c r="D326" s="1564"/>
      <c r="E326" s="1564"/>
      <c r="F326" s="1563"/>
      <c r="G326" s="1562">
        <f>+G324+G323+G325</f>
        <v>0</v>
      </c>
      <c r="H326" s="1561"/>
      <c r="I326" s="1561"/>
      <c r="J326" s="1561"/>
      <c r="K326" s="1561"/>
      <c r="L326" s="1620"/>
      <c r="M326" s="1620"/>
      <c r="N326" s="1549"/>
      <c r="O326" s="1549"/>
      <c r="P326" s="1549"/>
      <c r="Q326" s="1549"/>
    </row>
    <row r="327" spans="1:17">
      <c r="A327" s="1630"/>
      <c r="B327" s="1629"/>
      <c r="C327" s="1628"/>
      <c r="D327" s="1628"/>
      <c r="E327" s="1628"/>
      <c r="F327" s="1627"/>
      <c r="G327" s="1637"/>
      <c r="H327" s="1554"/>
      <c r="I327" s="1554"/>
      <c r="J327" s="1554"/>
      <c r="K327" s="1554"/>
      <c r="L327" s="1620"/>
      <c r="M327" s="1620"/>
      <c r="N327" s="1549"/>
      <c r="O327" s="1549"/>
      <c r="P327" s="1549"/>
      <c r="Q327" s="1549"/>
    </row>
    <row r="328" spans="1:17">
      <c r="A328" s="1572"/>
      <c r="B328" s="1572"/>
      <c r="C328" s="1564"/>
      <c r="D328" s="1564"/>
      <c r="E328" s="1564"/>
      <c r="F328" s="1564"/>
      <c r="G328" s="1564"/>
      <c r="H328" s="1620"/>
      <c r="I328" s="1620"/>
      <c r="J328" s="1620"/>
      <c r="K328" s="1620"/>
      <c r="L328" s="1620"/>
      <c r="M328" s="1620"/>
      <c r="N328" s="1549"/>
      <c r="O328" s="1549"/>
      <c r="P328" s="1549"/>
      <c r="Q328" s="1549"/>
    </row>
    <row r="329" spans="1:17">
      <c r="A329" s="1564">
        <v>12</v>
      </c>
      <c r="B329" s="1572" t="s">
        <v>1787</v>
      </c>
      <c r="C329" s="1622"/>
      <c r="D329" s="1564"/>
      <c r="E329" s="1564"/>
      <c r="F329" s="1564"/>
      <c r="G329" s="1564"/>
      <c r="H329" s="1620"/>
      <c r="I329" s="1735" t="s">
        <v>1786</v>
      </c>
      <c r="J329" s="1620"/>
      <c r="K329" s="1620"/>
      <c r="L329" s="1620"/>
      <c r="M329" s="1620"/>
      <c r="N329" s="1549"/>
      <c r="O329" s="1549"/>
      <c r="P329" s="1549"/>
      <c r="Q329" s="1549"/>
    </row>
    <row r="330" spans="1:17">
      <c r="A330" s="1679"/>
      <c r="B330" s="1620"/>
      <c r="C330" s="1622"/>
      <c r="D330" s="1564"/>
      <c r="E330" s="1564"/>
      <c r="F330" s="1564"/>
      <c r="G330" s="1564"/>
      <c r="H330" s="1620"/>
      <c r="I330" s="1620"/>
      <c r="J330" s="1620"/>
      <c r="K330" s="1620"/>
      <c r="L330" s="1620"/>
      <c r="M330" s="1620"/>
      <c r="N330" s="1549"/>
      <c r="O330" s="1549"/>
      <c r="P330" s="1549"/>
      <c r="Q330" s="1549"/>
    </row>
    <row r="331" spans="1:17">
      <c r="A331" s="2467" t="s">
        <v>8</v>
      </c>
      <c r="B331" s="2467" t="s">
        <v>354</v>
      </c>
      <c r="C331" s="2467" t="s">
        <v>1550</v>
      </c>
      <c r="D331" s="2467" t="s">
        <v>21</v>
      </c>
      <c r="E331" s="2467" t="s">
        <v>1549</v>
      </c>
      <c r="F331" s="1666" t="s">
        <v>10</v>
      </c>
      <c r="G331" s="1666" t="s">
        <v>54</v>
      </c>
      <c r="H331" s="2463" t="s">
        <v>1548</v>
      </c>
      <c r="I331" s="2463" t="s">
        <v>1547</v>
      </c>
      <c r="J331" s="2463" t="s">
        <v>1546</v>
      </c>
      <c r="K331" s="2463" t="s">
        <v>1545</v>
      </c>
      <c r="L331" s="1620"/>
      <c r="M331" s="1620"/>
      <c r="N331" s="1549"/>
      <c r="O331" s="1549"/>
      <c r="P331" s="1549"/>
      <c r="Q331" s="1549"/>
    </row>
    <row r="332" spans="1:17">
      <c r="A332" s="2468"/>
      <c r="B332" s="2468"/>
      <c r="C332" s="2468"/>
      <c r="D332" s="2468"/>
      <c r="E332" s="2468"/>
      <c r="F332" s="1637" t="s">
        <v>1544</v>
      </c>
      <c r="G332" s="1637" t="s">
        <v>1544</v>
      </c>
      <c r="H332" s="2464"/>
      <c r="I332" s="2464"/>
      <c r="J332" s="2464"/>
      <c r="K332" s="2464"/>
      <c r="L332" s="1620"/>
      <c r="M332" s="1620"/>
      <c r="N332" s="1549"/>
      <c r="O332" s="1549"/>
      <c r="P332" s="1549"/>
      <c r="Q332" s="1549"/>
    </row>
    <row r="333" spans="1:17">
      <c r="A333" s="1664"/>
      <c r="B333" s="1664"/>
      <c r="C333" s="1664"/>
      <c r="D333" s="1652"/>
      <c r="E333" s="1652"/>
      <c r="F333" s="1652"/>
      <c r="G333" s="1652"/>
      <c r="H333" s="1614"/>
      <c r="I333" s="1614"/>
      <c r="J333" s="1614"/>
      <c r="K333" s="1614"/>
      <c r="L333" s="1620"/>
      <c r="M333" s="1620"/>
      <c r="N333" s="1549"/>
      <c r="O333" s="1549"/>
      <c r="P333" s="1549"/>
      <c r="Q333" s="1549"/>
    </row>
    <row r="334" spans="1:17">
      <c r="A334" s="1646" t="s">
        <v>114</v>
      </c>
      <c r="B334" s="1645" t="s">
        <v>235</v>
      </c>
      <c r="C334" s="1646"/>
      <c r="D334" s="1646"/>
      <c r="E334" s="1646"/>
      <c r="F334" s="1646"/>
      <c r="G334" s="1646"/>
      <c r="H334" s="1613"/>
      <c r="I334" s="1613"/>
      <c r="J334" s="1613"/>
      <c r="K334" s="1613"/>
      <c r="L334" s="1620"/>
      <c r="M334" s="1620"/>
      <c r="N334" s="1549"/>
      <c r="O334" s="1549"/>
      <c r="P334" s="1549"/>
      <c r="Q334" s="1549"/>
    </row>
    <row r="335" spans="1:17">
      <c r="A335" s="1646"/>
      <c r="B335" s="1611" t="s">
        <v>50</v>
      </c>
      <c r="C335" s="1646" t="s">
        <v>231</v>
      </c>
      <c r="D335" s="1646" t="s">
        <v>48</v>
      </c>
      <c r="E335" s="1896">
        <v>0.123</v>
      </c>
      <c r="F335" s="1611">
        <f>'UPAH MEP'!D7</f>
        <v>0</v>
      </c>
      <c r="G335" s="1645">
        <f>+F335*E335</f>
        <v>0</v>
      </c>
      <c r="H335" s="1606" t="s">
        <v>15</v>
      </c>
      <c r="I335" s="1603">
        <v>1</v>
      </c>
      <c r="J335" s="1599">
        <f>I335*G335</f>
        <v>0</v>
      </c>
      <c r="K335" s="1599">
        <f>G335-J335</f>
        <v>0</v>
      </c>
      <c r="L335" s="1620"/>
      <c r="M335" s="1620"/>
      <c r="N335" s="1549"/>
      <c r="O335" s="1549"/>
      <c r="P335" s="1549"/>
      <c r="Q335" s="1549"/>
    </row>
    <row r="336" spans="1:17">
      <c r="A336" s="1646"/>
      <c r="B336" s="1611" t="s">
        <v>541</v>
      </c>
      <c r="C336" s="1646" t="s">
        <v>232</v>
      </c>
      <c r="D336" s="1646" t="s">
        <v>48</v>
      </c>
      <c r="E336" s="1896">
        <v>0.20499999999999999</v>
      </c>
      <c r="F336" s="1611">
        <f>'UPAH MEP'!D$9</f>
        <v>0</v>
      </c>
      <c r="G336" s="1645">
        <f>+F336*E336</f>
        <v>0</v>
      </c>
      <c r="H336" s="1606" t="s">
        <v>15</v>
      </c>
      <c r="I336" s="1603">
        <v>1</v>
      </c>
      <c r="J336" s="1599">
        <f>I336*G336</f>
        <v>0</v>
      </c>
      <c r="K336" s="1599">
        <f>G336-J336</f>
        <v>0</v>
      </c>
      <c r="L336" s="1620"/>
      <c r="M336" s="1620"/>
      <c r="N336" s="1549"/>
      <c r="O336" s="1549"/>
      <c r="P336" s="1549"/>
      <c r="Q336" s="1549"/>
    </row>
    <row r="337" spans="1:17">
      <c r="A337" s="1646"/>
      <c r="B337" s="1611" t="s">
        <v>177</v>
      </c>
      <c r="C337" s="1646" t="s">
        <v>233</v>
      </c>
      <c r="D337" s="1646" t="s">
        <v>48</v>
      </c>
      <c r="E337" s="1896">
        <v>2.1000000000000001E-2</v>
      </c>
      <c r="F337" s="1611">
        <f>'UPAH MEP'!D5</f>
        <v>0</v>
      </c>
      <c r="G337" s="1645">
        <f>+F337*E337</f>
        <v>0</v>
      </c>
      <c r="H337" s="1606" t="s">
        <v>15</v>
      </c>
      <c r="I337" s="1603">
        <v>1</v>
      </c>
      <c r="J337" s="1599">
        <f>I337*G337</f>
        <v>0</v>
      </c>
      <c r="K337" s="1599">
        <f>G337-J337</f>
        <v>0</v>
      </c>
      <c r="L337" s="1620"/>
      <c r="M337" s="1620"/>
      <c r="N337" s="1549"/>
      <c r="O337" s="1549"/>
      <c r="P337" s="1549"/>
      <c r="Q337" s="1549"/>
    </row>
    <row r="338" spans="1:17">
      <c r="A338" s="1646"/>
      <c r="B338" s="1611" t="s">
        <v>41</v>
      </c>
      <c r="C338" s="1732" t="s">
        <v>234</v>
      </c>
      <c r="D338" s="1732" t="s">
        <v>48</v>
      </c>
      <c r="E338" s="1829">
        <v>6.0000000000000001E-3</v>
      </c>
      <c r="F338" s="1611">
        <f>'UPAH MEP'!D6</f>
        <v>0</v>
      </c>
      <c r="G338" s="1730">
        <f>+F338*E338</f>
        <v>0</v>
      </c>
      <c r="H338" s="1606" t="s">
        <v>15</v>
      </c>
      <c r="I338" s="1603">
        <v>1</v>
      </c>
      <c r="J338" s="1599">
        <f>I338*G338</f>
        <v>0</v>
      </c>
      <c r="K338" s="1599">
        <f>G338-J338</f>
        <v>0</v>
      </c>
      <c r="L338" s="1620"/>
      <c r="M338" s="1620"/>
      <c r="N338" s="1549"/>
      <c r="O338" s="1549"/>
      <c r="P338" s="1549"/>
      <c r="Q338" s="1549"/>
    </row>
    <row r="339" spans="1:17">
      <c r="A339" s="1646"/>
      <c r="B339" s="1645"/>
      <c r="C339" s="1643"/>
      <c r="D339" s="1642"/>
      <c r="E339" s="1641" t="s">
        <v>1446</v>
      </c>
      <c r="F339" s="1640"/>
      <c r="G339" s="1639">
        <f>SUM(G335:G338)</f>
        <v>0</v>
      </c>
      <c r="H339" s="1589"/>
      <c r="I339" s="1589"/>
      <c r="J339" s="1589">
        <f>SUM(J335:J338)</f>
        <v>0</v>
      </c>
      <c r="K339" s="1589">
        <f>SUM(K335:K338)</f>
        <v>0</v>
      </c>
      <c r="L339" s="1620"/>
      <c r="M339" s="1620"/>
      <c r="N339" s="1549"/>
      <c r="O339" s="1549"/>
      <c r="P339" s="1549"/>
      <c r="Q339" s="1549"/>
    </row>
    <row r="340" spans="1:17">
      <c r="A340" s="1646" t="s">
        <v>115</v>
      </c>
      <c r="B340" s="1645" t="s">
        <v>237</v>
      </c>
      <c r="C340" s="1648"/>
      <c r="D340" s="1648"/>
      <c r="E340" s="1648"/>
      <c r="F340" s="1648"/>
      <c r="G340" s="1648"/>
      <c r="H340" s="1600"/>
      <c r="I340" s="1600"/>
      <c r="J340" s="1600"/>
      <c r="K340" s="1600"/>
      <c r="L340" s="1620"/>
      <c r="M340" s="1620"/>
      <c r="N340" s="1549"/>
      <c r="O340" s="1549"/>
      <c r="P340" s="1549"/>
      <c r="Q340" s="1549"/>
    </row>
    <row r="341" spans="1:17">
      <c r="A341" s="1646"/>
      <c r="B341" s="1644" t="s">
        <v>1785</v>
      </c>
      <c r="C341" s="1646"/>
      <c r="D341" s="1646" t="s">
        <v>1774</v>
      </c>
      <c r="E341" s="1917">
        <v>1.45</v>
      </c>
      <c r="F341" s="1645">
        <f>'BAHAN MEP'!D33</f>
        <v>0</v>
      </c>
      <c r="G341" s="1645">
        <f>F341*E341</f>
        <v>0</v>
      </c>
      <c r="H341" s="1604"/>
      <c r="I341" s="1603">
        <f>'BAHAN MEP'!E33</f>
        <v>0.6018</v>
      </c>
      <c r="J341" s="1599">
        <f>I341*G341</f>
        <v>0</v>
      </c>
      <c r="K341" s="1599">
        <f>G341-J341</f>
        <v>0</v>
      </c>
      <c r="L341" s="1620"/>
      <c r="M341" s="1620"/>
      <c r="N341" s="1549"/>
      <c r="O341" s="1549"/>
      <c r="P341" s="1549"/>
      <c r="Q341" s="1549"/>
    </row>
    <row r="342" spans="1:17">
      <c r="A342" s="1646"/>
      <c r="B342" s="1644"/>
      <c r="C342" s="1729"/>
      <c r="D342" s="1566"/>
      <c r="E342" s="1909"/>
      <c r="F342" s="1736"/>
      <c r="G342" s="1645"/>
      <c r="H342" s="1604"/>
      <c r="I342" s="1603"/>
      <c r="J342" s="1599"/>
      <c r="K342" s="1599"/>
      <c r="L342" s="1620"/>
      <c r="M342" s="1620"/>
      <c r="N342" s="1549"/>
      <c r="O342" s="1549"/>
      <c r="P342" s="1549"/>
      <c r="Q342" s="1549"/>
    </row>
    <row r="343" spans="1:17">
      <c r="A343" s="1646"/>
      <c r="B343" s="1645"/>
      <c r="C343" s="1643"/>
      <c r="D343" s="1642"/>
      <c r="E343" s="1641" t="s">
        <v>1447</v>
      </c>
      <c r="F343" s="1640"/>
      <c r="G343" s="1639">
        <f>SUM(G341:G342)</f>
        <v>0</v>
      </c>
      <c r="H343" s="1589"/>
      <c r="I343" s="1589"/>
      <c r="J343" s="1589">
        <f>SUM(J341)</f>
        <v>0</v>
      </c>
      <c r="K343" s="1589">
        <f>SUM(K341)</f>
        <v>0</v>
      </c>
      <c r="L343" s="1620"/>
      <c r="M343" s="1620"/>
      <c r="N343" s="1549"/>
      <c r="O343" s="1549"/>
      <c r="P343" s="1549"/>
      <c r="Q343" s="1549"/>
    </row>
    <row r="344" spans="1:17">
      <c r="A344" s="1646"/>
      <c r="B344" s="1645"/>
      <c r="C344" s="1648"/>
      <c r="D344" s="1648"/>
      <c r="E344" s="1648"/>
      <c r="F344" s="1648"/>
      <c r="G344" s="1648"/>
      <c r="H344" s="1600"/>
      <c r="I344" s="1600"/>
      <c r="J344" s="1600"/>
      <c r="K344" s="1600"/>
      <c r="L344" s="1620"/>
      <c r="M344" s="1620"/>
      <c r="N344" s="1549"/>
      <c r="O344" s="1549"/>
      <c r="P344" s="1549"/>
      <c r="Q344" s="1549"/>
    </row>
    <row r="345" spans="1:17">
      <c r="A345" s="1646" t="s">
        <v>116</v>
      </c>
      <c r="B345" s="1645" t="s">
        <v>238</v>
      </c>
      <c r="C345" s="1646"/>
      <c r="D345" s="1646"/>
      <c r="E345" s="1646"/>
      <c r="F345" s="1646"/>
      <c r="G345" s="1721">
        <f>+F345*E345</f>
        <v>0</v>
      </c>
      <c r="H345" s="1595"/>
      <c r="I345" s="1595"/>
      <c r="J345" s="1595"/>
      <c r="K345" s="1595"/>
      <c r="L345" s="1620"/>
      <c r="M345" s="1620"/>
      <c r="N345" s="1549"/>
      <c r="O345" s="1549"/>
      <c r="P345" s="1549"/>
      <c r="Q345" s="1549"/>
    </row>
    <row r="346" spans="1:17">
      <c r="A346" s="1644"/>
      <c r="B346" s="1644"/>
      <c r="C346" s="1643"/>
      <c r="D346" s="1642"/>
      <c r="E346" s="1641" t="s">
        <v>1448</v>
      </c>
      <c r="F346" s="1640"/>
      <c r="G346" s="1639">
        <f>SUM(G345)</f>
        <v>0</v>
      </c>
      <c r="H346" s="1589"/>
      <c r="I346" s="1589"/>
      <c r="J346" s="1589"/>
      <c r="K346" s="1589"/>
      <c r="L346" s="1620"/>
      <c r="M346" s="1620"/>
      <c r="N346" s="1549"/>
      <c r="O346" s="1549"/>
      <c r="P346" s="1549"/>
      <c r="Q346" s="1549"/>
    </row>
    <row r="347" spans="1:17">
      <c r="A347" s="1638"/>
      <c r="B347" s="1638"/>
      <c r="C347" s="1637"/>
      <c r="D347" s="1637"/>
      <c r="E347" s="1630"/>
      <c r="F347" s="1637"/>
      <c r="G347" s="1637"/>
      <c r="H347" s="1554"/>
      <c r="I347" s="1554"/>
      <c r="J347" s="1554"/>
      <c r="K347" s="1554"/>
      <c r="L347" s="1620"/>
      <c r="M347" s="1620"/>
      <c r="N347" s="1549"/>
      <c r="O347" s="1549"/>
      <c r="P347" s="1549"/>
      <c r="Q347" s="1549"/>
    </row>
    <row r="348" spans="1:17">
      <c r="A348" s="1636"/>
      <c r="B348" s="1635"/>
      <c r="C348" s="1634"/>
      <c r="D348" s="1633"/>
      <c r="E348" s="1633"/>
      <c r="F348" s="1632"/>
      <c r="G348" s="1636"/>
      <c r="H348" s="1581"/>
      <c r="I348" s="1581"/>
      <c r="J348" s="1581"/>
      <c r="K348" s="1581"/>
      <c r="L348" s="1620"/>
      <c r="M348" s="1620"/>
      <c r="N348" s="1549"/>
      <c r="O348" s="1549"/>
      <c r="P348" s="1549"/>
      <c r="Q348" s="1549"/>
    </row>
    <row r="349" spans="1:17">
      <c r="A349" s="1566" t="s">
        <v>117</v>
      </c>
      <c r="B349" s="1573" t="s">
        <v>239</v>
      </c>
      <c r="C349" s="1564"/>
      <c r="D349" s="1572"/>
      <c r="E349" s="1572"/>
      <c r="F349" s="1570"/>
      <c r="G349" s="1569">
        <f>+G346+G343+G339</f>
        <v>0</v>
      </c>
      <c r="H349" s="1576"/>
      <c r="I349" s="1575" t="e">
        <f>J349/G349</f>
        <v>#DIV/0!</v>
      </c>
      <c r="J349" s="1574">
        <f>+J346+J343+J339</f>
        <v>0</v>
      </c>
      <c r="K349" s="1574">
        <f>+K346+K343+K339</f>
        <v>0</v>
      </c>
      <c r="L349" s="1620"/>
      <c r="M349" s="1620"/>
      <c r="N349" s="1549"/>
      <c r="O349" s="1549"/>
      <c r="P349" s="1549"/>
      <c r="Q349" s="1549"/>
    </row>
    <row r="350" spans="1:17">
      <c r="A350" s="1566" t="s">
        <v>124</v>
      </c>
      <c r="B350" s="1573" t="s">
        <v>1541</v>
      </c>
      <c r="C350" s="1564"/>
      <c r="D350" s="1572"/>
      <c r="E350" s="1571" t="str">
        <f>$L$2</f>
        <v>2,5% x D</v>
      </c>
      <c r="F350" s="1570"/>
      <c r="G350" s="1569">
        <f>G349*$L$3</f>
        <v>0</v>
      </c>
      <c r="H350" s="1567"/>
      <c r="I350" s="1568" t="s">
        <v>366</v>
      </c>
      <c r="J350" s="1567"/>
      <c r="K350" s="1567"/>
      <c r="L350" s="1620"/>
      <c r="M350" s="1620"/>
      <c r="N350" s="1549"/>
      <c r="O350" s="1549"/>
      <c r="P350" s="1549"/>
      <c r="Q350" s="1549"/>
    </row>
    <row r="351" spans="1:17">
      <c r="A351" s="1566" t="s">
        <v>241</v>
      </c>
      <c r="B351" s="1573" t="s">
        <v>1540</v>
      </c>
      <c r="C351" s="1564"/>
      <c r="D351" s="1572"/>
      <c r="E351" s="1571" t="str">
        <f>$M$2</f>
        <v>2,5% x D</v>
      </c>
      <c r="F351" s="1570"/>
      <c r="G351" s="1569">
        <f>G349*$M$3</f>
        <v>0</v>
      </c>
      <c r="H351" s="1567"/>
      <c r="I351" s="1568"/>
      <c r="J351" s="1567"/>
      <c r="K351" s="1567"/>
      <c r="L351" s="1620"/>
      <c r="M351" s="1620"/>
      <c r="N351" s="1549"/>
      <c r="O351" s="1549"/>
      <c r="P351" s="1549"/>
      <c r="Q351" s="1549"/>
    </row>
    <row r="352" spans="1:17">
      <c r="A352" s="1566" t="s">
        <v>123</v>
      </c>
      <c r="B352" s="1565" t="s">
        <v>1539</v>
      </c>
      <c r="C352" s="1564"/>
      <c r="D352" s="1564"/>
      <c r="E352" s="1564"/>
      <c r="F352" s="1563"/>
      <c r="G352" s="1562">
        <f>+G350+G349+G351</f>
        <v>0</v>
      </c>
      <c r="H352" s="1561"/>
      <c r="I352" s="1561"/>
      <c r="J352" s="1561"/>
      <c r="K352" s="1561"/>
      <c r="L352" s="1620"/>
      <c r="M352" s="1620"/>
      <c r="N352" s="1549"/>
      <c r="O352" s="1549"/>
      <c r="P352" s="1549"/>
      <c r="Q352" s="1549"/>
    </row>
    <row r="353" spans="1:17">
      <c r="A353" s="1630"/>
      <c r="B353" s="1629"/>
      <c r="C353" s="1628"/>
      <c r="D353" s="1628"/>
      <c r="E353" s="1628"/>
      <c r="F353" s="1627"/>
      <c r="G353" s="1637"/>
      <c r="H353" s="1554"/>
      <c r="I353" s="1554"/>
      <c r="J353" s="1554"/>
      <c r="K353" s="1554"/>
      <c r="L353" s="1620"/>
      <c r="M353" s="1620"/>
      <c r="N353" s="1549"/>
      <c r="O353" s="1549"/>
      <c r="P353" s="1549"/>
      <c r="Q353" s="1549"/>
    </row>
    <row r="354" spans="1:17">
      <c r="A354" s="1572"/>
      <c r="B354" s="1572"/>
      <c r="C354" s="1564"/>
      <c r="D354" s="1564"/>
      <c r="E354" s="1564"/>
      <c r="F354" s="1564"/>
      <c r="G354" s="1564"/>
      <c r="H354" s="1620"/>
      <c r="I354" s="1620"/>
      <c r="J354" s="1620"/>
      <c r="K354" s="1620"/>
      <c r="L354" s="1620"/>
      <c r="M354" s="1620"/>
      <c r="N354" s="1549"/>
      <c r="O354" s="1549"/>
      <c r="P354" s="1549"/>
      <c r="Q354" s="1549"/>
    </row>
    <row r="355" spans="1:17">
      <c r="A355" s="1564">
        <v>13</v>
      </c>
      <c r="B355" s="1572" t="s">
        <v>1784</v>
      </c>
      <c r="C355" s="1622"/>
      <c r="D355" s="1564"/>
      <c r="E355" s="1564"/>
      <c r="F355" s="1564"/>
      <c r="G355" s="1564"/>
      <c r="H355" s="1620"/>
      <c r="I355" s="1620" t="s">
        <v>1781</v>
      </c>
      <c r="J355" s="1620"/>
      <c r="K355" s="1620"/>
      <c r="L355" s="1620"/>
      <c r="M355" s="1620"/>
      <c r="N355" s="1549"/>
      <c r="O355" s="1549"/>
      <c r="P355" s="1549"/>
      <c r="Q355" s="1549"/>
    </row>
    <row r="356" spans="1:17">
      <c r="A356" s="1679"/>
      <c r="B356" s="1620"/>
      <c r="C356" s="1622"/>
      <c r="D356" s="1564"/>
      <c r="E356" s="1564"/>
      <c r="F356" s="1564"/>
      <c r="G356" s="1564"/>
      <c r="H356" s="1620"/>
      <c r="I356" s="1620"/>
      <c r="J356" s="1620"/>
      <c r="K356" s="1620"/>
      <c r="L356" s="1620"/>
      <c r="M356" s="1620"/>
      <c r="N356" s="1549"/>
      <c r="O356" s="1549"/>
      <c r="P356" s="1549"/>
      <c r="Q356" s="1549"/>
    </row>
    <row r="357" spans="1:17">
      <c r="A357" s="2467" t="s">
        <v>8</v>
      </c>
      <c r="B357" s="2467" t="s">
        <v>354</v>
      </c>
      <c r="C357" s="2467" t="s">
        <v>1550</v>
      </c>
      <c r="D357" s="2467" t="s">
        <v>21</v>
      </c>
      <c r="E357" s="2467" t="s">
        <v>1549</v>
      </c>
      <c r="F357" s="1666" t="s">
        <v>10</v>
      </c>
      <c r="G357" s="1666" t="s">
        <v>54</v>
      </c>
      <c r="H357" s="2463" t="s">
        <v>1548</v>
      </c>
      <c r="I357" s="2463" t="s">
        <v>1547</v>
      </c>
      <c r="J357" s="2463" t="s">
        <v>1546</v>
      </c>
      <c r="K357" s="2463" t="s">
        <v>1545</v>
      </c>
      <c r="L357" s="1620"/>
      <c r="M357" s="1620"/>
      <c r="N357" s="1549"/>
      <c r="O357" s="1549"/>
      <c r="P357" s="1549"/>
      <c r="Q357" s="1549"/>
    </row>
    <row r="358" spans="1:17">
      <c r="A358" s="2468"/>
      <c r="B358" s="2468"/>
      <c r="C358" s="2468"/>
      <c r="D358" s="2468"/>
      <c r="E358" s="2468"/>
      <c r="F358" s="1637" t="s">
        <v>1544</v>
      </c>
      <c r="G358" s="1637" t="s">
        <v>1544</v>
      </c>
      <c r="H358" s="2464"/>
      <c r="I358" s="2464"/>
      <c r="J358" s="2464"/>
      <c r="K358" s="2464"/>
      <c r="L358" s="1620"/>
      <c r="M358" s="1620"/>
      <c r="N358" s="1549"/>
      <c r="O358" s="1549"/>
      <c r="P358" s="1549"/>
      <c r="Q358" s="1549"/>
    </row>
    <row r="359" spans="1:17">
      <c r="A359" s="1664"/>
      <c r="B359" s="1664"/>
      <c r="C359" s="1664"/>
      <c r="D359" s="1652"/>
      <c r="E359" s="1652"/>
      <c r="F359" s="1652"/>
      <c r="G359" s="1652"/>
      <c r="H359" s="1614"/>
      <c r="I359" s="1614"/>
      <c r="J359" s="1614"/>
      <c r="K359" s="1614"/>
      <c r="L359" s="1620"/>
      <c r="M359" s="1620"/>
      <c r="N359" s="1549"/>
      <c r="O359" s="1549"/>
      <c r="P359" s="1549"/>
      <c r="Q359" s="1549"/>
    </row>
    <row r="360" spans="1:17">
      <c r="A360" s="1646" t="s">
        <v>114</v>
      </c>
      <c r="B360" s="1645" t="s">
        <v>235</v>
      </c>
      <c r="C360" s="1646"/>
      <c r="D360" s="1646"/>
      <c r="E360" s="1646"/>
      <c r="F360" s="1646"/>
      <c r="G360" s="1646"/>
      <c r="H360" s="1613"/>
      <c r="I360" s="1613"/>
      <c r="J360" s="1613"/>
      <c r="K360" s="1613"/>
      <c r="L360" s="1620"/>
      <c r="M360" s="1620"/>
      <c r="N360" s="1549"/>
      <c r="O360" s="1549"/>
      <c r="P360" s="1549"/>
      <c r="Q360" s="1549"/>
    </row>
    <row r="361" spans="1:17">
      <c r="A361" s="1646"/>
      <c r="B361" s="1611" t="s">
        <v>50</v>
      </c>
      <c r="C361" s="1646" t="s">
        <v>231</v>
      </c>
      <c r="D361" s="1646" t="s">
        <v>48</v>
      </c>
      <c r="E361" s="1896">
        <v>2.1000000000000001E-2</v>
      </c>
      <c r="F361" s="1611">
        <f>'UPAH MEP'!D7</f>
        <v>0</v>
      </c>
      <c r="G361" s="1645">
        <f>+F361*E361</f>
        <v>0</v>
      </c>
      <c r="H361" s="1606" t="s">
        <v>15</v>
      </c>
      <c r="I361" s="1603">
        <v>1</v>
      </c>
      <c r="J361" s="1599">
        <f>I361*G361</f>
        <v>0</v>
      </c>
      <c r="K361" s="1599">
        <f>G361-J361</f>
        <v>0</v>
      </c>
      <c r="L361" s="1620"/>
      <c r="M361" s="1620"/>
      <c r="N361" s="1549"/>
      <c r="O361" s="1549"/>
      <c r="P361" s="1549"/>
      <c r="Q361" s="1549"/>
    </row>
    <row r="362" spans="1:17">
      <c r="A362" s="1646"/>
      <c r="B362" s="1611" t="s">
        <v>541</v>
      </c>
      <c r="C362" s="1646" t="s">
        <v>232</v>
      </c>
      <c r="D362" s="1646" t="s">
        <v>48</v>
      </c>
      <c r="E362" s="1896">
        <v>3.5000000000000003E-2</v>
      </c>
      <c r="F362" s="1611">
        <f>'UPAH MEP'!D$9</f>
        <v>0</v>
      </c>
      <c r="G362" s="1645">
        <f>+F362*E362</f>
        <v>0</v>
      </c>
      <c r="H362" s="1606" t="s">
        <v>15</v>
      </c>
      <c r="I362" s="1603">
        <v>1</v>
      </c>
      <c r="J362" s="1599">
        <f>I362*G362</f>
        <v>0</v>
      </c>
      <c r="K362" s="1599">
        <f>G362-J362</f>
        <v>0</v>
      </c>
      <c r="L362" s="1620"/>
      <c r="M362" s="1620"/>
      <c r="N362" s="1549"/>
      <c r="O362" s="1549"/>
      <c r="P362" s="1549"/>
      <c r="Q362" s="1549"/>
    </row>
    <row r="363" spans="1:17">
      <c r="A363" s="1646"/>
      <c r="B363" s="1611" t="s">
        <v>177</v>
      </c>
      <c r="C363" s="1646" t="s">
        <v>233</v>
      </c>
      <c r="D363" s="1646" t="s">
        <v>48</v>
      </c>
      <c r="E363" s="1896">
        <v>3.0000000000000001E-3</v>
      </c>
      <c r="F363" s="1611">
        <f>'UPAH MEP'!D5</f>
        <v>0</v>
      </c>
      <c r="G363" s="1645">
        <f>+F363*E363</f>
        <v>0</v>
      </c>
      <c r="H363" s="1606" t="s">
        <v>15</v>
      </c>
      <c r="I363" s="1603">
        <v>1</v>
      </c>
      <c r="J363" s="1599">
        <f>I363*G363</f>
        <v>0</v>
      </c>
      <c r="K363" s="1599">
        <f>G363-J363</f>
        <v>0</v>
      </c>
      <c r="L363" s="1620"/>
      <c r="M363" s="1620"/>
      <c r="N363" s="1549"/>
      <c r="O363" s="1549"/>
      <c r="P363" s="1549"/>
      <c r="Q363" s="1549"/>
    </row>
    <row r="364" spans="1:17">
      <c r="A364" s="1646"/>
      <c r="B364" s="1611" t="s">
        <v>41</v>
      </c>
      <c r="C364" s="1732" t="s">
        <v>234</v>
      </c>
      <c r="D364" s="1732" t="s">
        <v>48</v>
      </c>
      <c r="E364" s="1829">
        <v>1E-3</v>
      </c>
      <c r="F364" s="1611">
        <f>'UPAH MEP'!D6</f>
        <v>0</v>
      </c>
      <c r="G364" s="1730">
        <f>+F364*E364</f>
        <v>0</v>
      </c>
      <c r="H364" s="1606" t="s">
        <v>15</v>
      </c>
      <c r="I364" s="1603">
        <v>1</v>
      </c>
      <c r="J364" s="1599">
        <f>I364*G364</f>
        <v>0</v>
      </c>
      <c r="K364" s="1599">
        <f>G364-J364</f>
        <v>0</v>
      </c>
      <c r="L364" s="1620"/>
      <c r="M364" s="1620"/>
      <c r="N364" s="1549"/>
      <c r="O364" s="1549"/>
      <c r="P364" s="1549"/>
      <c r="Q364" s="1549"/>
    </row>
    <row r="365" spans="1:17">
      <c r="A365" s="1646"/>
      <c r="B365" s="1645"/>
      <c r="C365" s="1643"/>
      <c r="D365" s="1642"/>
      <c r="E365" s="1641" t="s">
        <v>1446</v>
      </c>
      <c r="F365" s="1640"/>
      <c r="G365" s="1639">
        <f>SUM(G361:G364)</f>
        <v>0</v>
      </c>
      <c r="H365" s="1589"/>
      <c r="I365" s="1589"/>
      <c r="J365" s="1589">
        <f>SUM(J361:J364)</f>
        <v>0</v>
      </c>
      <c r="K365" s="1589">
        <f>SUM(K361:K364)</f>
        <v>0</v>
      </c>
      <c r="L365" s="1620"/>
      <c r="M365" s="1620"/>
      <c r="N365" s="1549"/>
      <c r="O365" s="1549"/>
      <c r="P365" s="1549"/>
      <c r="Q365" s="1549"/>
    </row>
    <row r="366" spans="1:17">
      <c r="A366" s="1646" t="s">
        <v>115</v>
      </c>
      <c r="B366" s="1645" t="s">
        <v>237</v>
      </c>
      <c r="C366" s="1648"/>
      <c r="D366" s="1648"/>
      <c r="E366" s="1648"/>
      <c r="F366" s="1648"/>
      <c r="G366" s="1648"/>
      <c r="H366" s="1600"/>
      <c r="I366" s="1600"/>
      <c r="J366" s="1600"/>
      <c r="K366" s="1600"/>
      <c r="L366" s="1620"/>
      <c r="M366" s="1620"/>
      <c r="N366" s="1549"/>
      <c r="O366" s="1549"/>
      <c r="P366" s="1549"/>
      <c r="Q366" s="1549"/>
    </row>
    <row r="367" spans="1:17">
      <c r="A367" s="1646"/>
      <c r="B367" s="1644" t="s">
        <v>1783</v>
      </c>
      <c r="C367" s="1646"/>
      <c r="D367" s="1646" t="s">
        <v>1774</v>
      </c>
      <c r="E367" s="1917">
        <v>1.65</v>
      </c>
      <c r="F367" s="1645">
        <f>'BAHAN MEP'!D34</f>
        <v>0</v>
      </c>
      <c r="G367" s="1645">
        <f>F367*E367</f>
        <v>0</v>
      </c>
      <c r="H367" s="1604"/>
      <c r="I367" s="1603">
        <f>'BAHAN MEP'!E34</f>
        <v>0.25230000000000002</v>
      </c>
      <c r="J367" s="1599">
        <f>I367*G367</f>
        <v>0</v>
      </c>
      <c r="K367" s="1599">
        <f>G367-J367</f>
        <v>0</v>
      </c>
      <c r="L367" s="1620"/>
      <c r="M367" s="1620"/>
      <c r="N367" s="1549"/>
      <c r="O367" s="1549"/>
      <c r="P367" s="1549"/>
      <c r="Q367" s="1549"/>
    </row>
    <row r="368" spans="1:17">
      <c r="A368" s="1646"/>
      <c r="B368" s="1644"/>
      <c r="C368" s="1729"/>
      <c r="D368" s="1566"/>
      <c r="E368" s="1909"/>
      <c r="F368" s="1736"/>
      <c r="G368" s="1645"/>
      <c r="H368" s="1604"/>
      <c r="I368" s="1603"/>
      <c r="J368" s="1599"/>
      <c r="K368" s="1599"/>
      <c r="L368" s="1620"/>
      <c r="M368" s="1620"/>
      <c r="N368" s="1549"/>
      <c r="O368" s="1549"/>
      <c r="P368" s="1549"/>
      <c r="Q368" s="1549"/>
    </row>
    <row r="369" spans="1:17">
      <c r="A369" s="1646"/>
      <c r="B369" s="1645"/>
      <c r="C369" s="1643"/>
      <c r="D369" s="1642"/>
      <c r="E369" s="1641" t="s">
        <v>1447</v>
      </c>
      <c r="F369" s="1640"/>
      <c r="G369" s="1639">
        <f>SUM(G367:G368)</f>
        <v>0</v>
      </c>
      <c r="H369" s="1589"/>
      <c r="I369" s="1589"/>
      <c r="J369" s="1589">
        <f>SUM(J367)</f>
        <v>0</v>
      </c>
      <c r="K369" s="1589">
        <f>SUM(K367)</f>
        <v>0</v>
      </c>
      <c r="L369" s="1620"/>
      <c r="M369" s="1620"/>
      <c r="N369" s="1549"/>
      <c r="O369" s="1549"/>
      <c r="P369" s="1549"/>
      <c r="Q369" s="1549"/>
    </row>
    <row r="370" spans="1:17">
      <c r="A370" s="1646"/>
      <c r="B370" s="1645"/>
      <c r="C370" s="1648"/>
      <c r="D370" s="1648"/>
      <c r="E370" s="1648"/>
      <c r="F370" s="1648"/>
      <c r="G370" s="1648"/>
      <c r="H370" s="1600"/>
      <c r="I370" s="1600"/>
      <c r="J370" s="1600"/>
      <c r="K370" s="1600"/>
      <c r="L370" s="1620"/>
      <c r="M370" s="1620"/>
      <c r="N370" s="1549"/>
      <c r="O370" s="1549"/>
      <c r="P370" s="1549"/>
      <c r="Q370" s="1549"/>
    </row>
    <row r="371" spans="1:17">
      <c r="A371" s="1646" t="s">
        <v>116</v>
      </c>
      <c r="B371" s="1645" t="s">
        <v>238</v>
      </c>
      <c r="C371" s="1646"/>
      <c r="D371" s="1646"/>
      <c r="E371" s="1646"/>
      <c r="F371" s="1646"/>
      <c r="G371" s="1721">
        <f>+F371*E371</f>
        <v>0</v>
      </c>
      <c r="H371" s="1595"/>
      <c r="I371" s="1595"/>
      <c r="J371" s="1595"/>
      <c r="K371" s="1595"/>
      <c r="L371" s="1620"/>
      <c r="M371" s="1620"/>
      <c r="N371" s="1549"/>
      <c r="O371" s="1549"/>
      <c r="P371" s="1549"/>
      <c r="Q371" s="1549"/>
    </row>
    <row r="372" spans="1:17">
      <c r="A372" s="1644"/>
      <c r="B372" s="1644"/>
      <c r="C372" s="1643"/>
      <c r="D372" s="1642"/>
      <c r="E372" s="1641" t="s">
        <v>1448</v>
      </c>
      <c r="F372" s="1640"/>
      <c r="G372" s="1639">
        <f>SUM(G371)</f>
        <v>0</v>
      </c>
      <c r="H372" s="1589"/>
      <c r="I372" s="1589"/>
      <c r="J372" s="1589"/>
      <c r="K372" s="1589"/>
      <c r="L372" s="1620"/>
      <c r="M372" s="1620"/>
      <c r="N372" s="1549"/>
      <c r="O372" s="1549"/>
      <c r="P372" s="1549"/>
      <c r="Q372" s="1549"/>
    </row>
    <row r="373" spans="1:17">
      <c r="A373" s="1638"/>
      <c r="B373" s="1638"/>
      <c r="C373" s="1637"/>
      <c r="D373" s="1637"/>
      <c r="E373" s="1630"/>
      <c r="F373" s="1637"/>
      <c r="G373" s="1637"/>
      <c r="H373" s="1554"/>
      <c r="I373" s="1554"/>
      <c r="J373" s="1554"/>
      <c r="K373" s="1554"/>
      <c r="L373" s="1620"/>
      <c r="M373" s="1620"/>
      <c r="N373" s="1549"/>
      <c r="O373" s="1549"/>
      <c r="P373" s="1549"/>
      <c r="Q373" s="1549"/>
    </row>
    <row r="374" spans="1:17">
      <c r="A374" s="1636"/>
      <c r="B374" s="1635"/>
      <c r="C374" s="1634"/>
      <c r="D374" s="1633"/>
      <c r="E374" s="1633"/>
      <c r="F374" s="1632"/>
      <c r="G374" s="1636"/>
      <c r="H374" s="1581"/>
      <c r="I374" s="1581"/>
      <c r="J374" s="1581"/>
      <c r="K374" s="1581"/>
      <c r="L374" s="1620"/>
      <c r="M374" s="1620"/>
      <c r="N374" s="1549"/>
      <c r="O374" s="1549"/>
      <c r="P374" s="1549"/>
      <c r="Q374" s="1549"/>
    </row>
    <row r="375" spans="1:17">
      <c r="A375" s="1566" t="s">
        <v>117</v>
      </c>
      <c r="B375" s="1573" t="s">
        <v>239</v>
      </c>
      <c r="C375" s="1564"/>
      <c r="D375" s="1572"/>
      <c r="E375" s="1572"/>
      <c r="F375" s="1570"/>
      <c r="G375" s="1569">
        <f>+G372+G369+G365</f>
        <v>0</v>
      </c>
      <c r="H375" s="1576"/>
      <c r="I375" s="1575" t="e">
        <f>J375/G375</f>
        <v>#DIV/0!</v>
      </c>
      <c r="J375" s="1574">
        <f>+J372+J369+J365</f>
        <v>0</v>
      </c>
      <c r="K375" s="1574">
        <f>+K372+K369+K365</f>
        <v>0</v>
      </c>
      <c r="L375" s="1620"/>
      <c r="M375" s="1620"/>
      <c r="N375" s="1549"/>
      <c r="O375" s="1549"/>
      <c r="P375" s="1549"/>
      <c r="Q375" s="1549"/>
    </row>
    <row r="376" spans="1:17">
      <c r="A376" s="1566" t="s">
        <v>124</v>
      </c>
      <c r="B376" s="1573" t="s">
        <v>1541</v>
      </c>
      <c r="C376" s="1564"/>
      <c r="D376" s="1572"/>
      <c r="E376" s="1571" t="str">
        <f>$L$2</f>
        <v>2,5% x D</v>
      </c>
      <c r="F376" s="1570"/>
      <c r="G376" s="1569">
        <f>G375*$L$3</f>
        <v>0</v>
      </c>
      <c r="H376" s="1567"/>
      <c r="I376" s="1568" t="s">
        <v>366</v>
      </c>
      <c r="J376" s="1567"/>
      <c r="K376" s="1567"/>
      <c r="L376" s="1620"/>
      <c r="M376" s="1620"/>
      <c r="N376" s="1549"/>
      <c r="O376" s="1549"/>
      <c r="P376" s="1549"/>
      <c r="Q376" s="1549"/>
    </row>
    <row r="377" spans="1:17">
      <c r="A377" s="1566" t="s">
        <v>241</v>
      </c>
      <c r="B377" s="1573" t="s">
        <v>1540</v>
      </c>
      <c r="C377" s="1564"/>
      <c r="D377" s="1572"/>
      <c r="E377" s="1571" t="str">
        <f>$M$2</f>
        <v>2,5% x D</v>
      </c>
      <c r="F377" s="1570"/>
      <c r="G377" s="1569">
        <f>G375*$M$3</f>
        <v>0</v>
      </c>
      <c r="H377" s="1567"/>
      <c r="I377" s="1568"/>
      <c r="J377" s="1567"/>
      <c r="K377" s="1567"/>
      <c r="L377" s="1620"/>
      <c r="M377" s="1620"/>
      <c r="N377" s="1549"/>
      <c r="O377" s="1549"/>
      <c r="P377" s="1549"/>
      <c r="Q377" s="1549"/>
    </row>
    <row r="378" spans="1:17">
      <c r="A378" s="1566" t="s">
        <v>123</v>
      </c>
      <c r="B378" s="1565" t="s">
        <v>1539</v>
      </c>
      <c r="C378" s="1564"/>
      <c r="D378" s="1564"/>
      <c r="E378" s="1564"/>
      <c r="F378" s="1563"/>
      <c r="G378" s="1562">
        <f>+G376+G375+G377</f>
        <v>0</v>
      </c>
      <c r="H378" s="1561"/>
      <c r="I378" s="1561"/>
      <c r="J378" s="1561"/>
      <c r="K378" s="1561"/>
      <c r="L378" s="1620"/>
      <c r="M378" s="1620"/>
      <c r="N378" s="1549"/>
      <c r="O378" s="1549"/>
      <c r="P378" s="1549"/>
      <c r="Q378" s="1549"/>
    </row>
    <row r="379" spans="1:17">
      <c r="A379" s="1630"/>
      <c r="B379" s="1629"/>
      <c r="C379" s="1628"/>
      <c r="D379" s="1628"/>
      <c r="E379" s="1628"/>
      <c r="F379" s="1627"/>
      <c r="G379" s="1637"/>
      <c r="H379" s="1554"/>
      <c r="I379" s="1554"/>
      <c r="J379" s="1554"/>
      <c r="K379" s="1554"/>
      <c r="L379" s="1620"/>
      <c r="M379" s="1620"/>
      <c r="N379" s="1549"/>
      <c r="O379" s="1549"/>
      <c r="P379" s="1549"/>
      <c r="Q379" s="1549"/>
    </row>
    <row r="380" spans="1:17">
      <c r="A380" s="1572"/>
      <c r="B380" s="1572"/>
      <c r="C380" s="1564"/>
      <c r="D380" s="1564"/>
      <c r="E380" s="1564"/>
      <c r="F380" s="1564"/>
      <c r="G380" s="1564"/>
      <c r="H380" s="1620"/>
      <c r="I380" s="1620"/>
      <c r="J380" s="1620"/>
      <c r="K380" s="1620"/>
      <c r="L380" s="1620"/>
      <c r="M380" s="1620"/>
      <c r="N380" s="1549"/>
      <c r="O380" s="1549"/>
      <c r="P380" s="1549"/>
      <c r="Q380" s="1549"/>
    </row>
    <row r="381" spans="1:17">
      <c r="A381" s="1564">
        <v>14</v>
      </c>
      <c r="B381" s="1572" t="s">
        <v>1782</v>
      </c>
      <c r="C381" s="1622"/>
      <c r="D381" s="1564"/>
      <c r="E381" s="1564"/>
      <c r="F381" s="1564"/>
      <c r="G381" s="1564"/>
      <c r="H381" s="1620"/>
      <c r="I381" s="1620" t="s">
        <v>1781</v>
      </c>
      <c r="J381" s="1620"/>
      <c r="K381" s="1620"/>
      <c r="L381" s="1620"/>
      <c r="M381" s="1620"/>
      <c r="N381" s="1549"/>
      <c r="O381" s="1549"/>
      <c r="P381" s="1549"/>
      <c r="Q381" s="1549"/>
    </row>
    <row r="382" spans="1:17">
      <c r="A382" s="1679"/>
      <c r="B382" s="1620"/>
      <c r="C382" s="1622"/>
      <c r="D382" s="1564"/>
      <c r="E382" s="1564"/>
      <c r="F382" s="1564"/>
      <c r="G382" s="1564"/>
      <c r="H382" s="1620"/>
      <c r="I382" s="1620"/>
      <c r="J382" s="1620"/>
      <c r="K382" s="1620"/>
      <c r="L382" s="1620"/>
      <c r="M382" s="1620"/>
      <c r="N382" s="1549"/>
      <c r="O382" s="1549"/>
      <c r="P382" s="1549"/>
      <c r="Q382" s="1549"/>
    </row>
    <row r="383" spans="1:17">
      <c r="A383" s="2467" t="s">
        <v>8</v>
      </c>
      <c r="B383" s="2467" t="s">
        <v>354</v>
      </c>
      <c r="C383" s="2467" t="s">
        <v>1550</v>
      </c>
      <c r="D383" s="2467" t="s">
        <v>21</v>
      </c>
      <c r="E383" s="2467" t="s">
        <v>1549</v>
      </c>
      <c r="F383" s="1666" t="s">
        <v>10</v>
      </c>
      <c r="G383" s="1666" t="s">
        <v>54</v>
      </c>
      <c r="H383" s="2463" t="s">
        <v>1548</v>
      </c>
      <c r="I383" s="2463" t="s">
        <v>1547</v>
      </c>
      <c r="J383" s="2463" t="s">
        <v>1546</v>
      </c>
      <c r="K383" s="2463" t="s">
        <v>1545</v>
      </c>
      <c r="L383" s="1620"/>
      <c r="M383" s="1620"/>
      <c r="N383" s="1549"/>
      <c r="O383" s="1549"/>
      <c r="P383" s="1549"/>
      <c r="Q383" s="1549"/>
    </row>
    <row r="384" spans="1:17">
      <c r="A384" s="2468"/>
      <c r="B384" s="2468"/>
      <c r="C384" s="2468"/>
      <c r="D384" s="2468"/>
      <c r="E384" s="2468"/>
      <c r="F384" s="1637" t="s">
        <v>1544</v>
      </c>
      <c r="G384" s="1637" t="s">
        <v>1544</v>
      </c>
      <c r="H384" s="2464"/>
      <c r="I384" s="2464"/>
      <c r="J384" s="2464"/>
      <c r="K384" s="2464"/>
      <c r="L384" s="1620"/>
      <c r="M384" s="1620"/>
      <c r="N384" s="1549"/>
      <c r="O384" s="1549"/>
      <c r="P384" s="1549"/>
      <c r="Q384" s="1549"/>
    </row>
    <row r="385" spans="1:17">
      <c r="A385" s="1664"/>
      <c r="B385" s="1664"/>
      <c r="C385" s="1664"/>
      <c r="D385" s="1652"/>
      <c r="E385" s="1652"/>
      <c r="F385" s="1652"/>
      <c r="G385" s="1652"/>
      <c r="H385" s="1614"/>
      <c r="I385" s="1614"/>
      <c r="J385" s="1614"/>
      <c r="K385" s="1614"/>
      <c r="L385" s="1620"/>
      <c r="M385" s="1620"/>
      <c r="N385" s="1549"/>
      <c r="O385" s="1549"/>
      <c r="P385" s="1549"/>
      <c r="Q385" s="1549"/>
    </row>
    <row r="386" spans="1:17">
      <c r="A386" s="1646" t="s">
        <v>114</v>
      </c>
      <c r="B386" s="1645" t="s">
        <v>235</v>
      </c>
      <c r="C386" s="1646"/>
      <c r="D386" s="1646"/>
      <c r="E386" s="1646"/>
      <c r="F386" s="1646"/>
      <c r="G386" s="1646"/>
      <c r="H386" s="1613"/>
      <c r="I386" s="1613"/>
      <c r="J386" s="1613"/>
      <c r="K386" s="1613"/>
      <c r="L386" s="1620"/>
      <c r="M386" s="1620"/>
      <c r="N386" s="1549"/>
      <c r="O386" s="1549"/>
      <c r="P386" s="1549"/>
      <c r="Q386" s="1549"/>
    </row>
    <row r="387" spans="1:17">
      <c r="A387" s="1646"/>
      <c r="B387" s="1611" t="s">
        <v>50</v>
      </c>
      <c r="C387" s="1646" t="s">
        <v>231</v>
      </c>
      <c r="D387" s="1646" t="s">
        <v>48</v>
      </c>
      <c r="E387" s="1896">
        <v>3.1E-2</v>
      </c>
      <c r="F387" s="1611">
        <f>'UPAH MEP'!D7</f>
        <v>0</v>
      </c>
      <c r="G387" s="1645">
        <f>+F387*E387</f>
        <v>0</v>
      </c>
      <c r="H387" s="1606" t="s">
        <v>15</v>
      </c>
      <c r="I387" s="1603">
        <v>1</v>
      </c>
      <c r="J387" s="1599">
        <f>I387*G387</f>
        <v>0</v>
      </c>
      <c r="K387" s="1599">
        <f>G387-J387</f>
        <v>0</v>
      </c>
      <c r="L387" s="1620"/>
      <c r="M387" s="1620"/>
      <c r="N387" s="1549"/>
      <c r="O387" s="1549"/>
      <c r="P387" s="1549"/>
      <c r="Q387" s="1549"/>
    </row>
    <row r="388" spans="1:17">
      <c r="A388" s="1646"/>
      <c r="B388" s="1611" t="s">
        <v>541</v>
      </c>
      <c r="C388" s="1646" t="s">
        <v>232</v>
      </c>
      <c r="D388" s="1646" t="s">
        <v>48</v>
      </c>
      <c r="E388" s="1896">
        <v>5.1999999999999998E-2</v>
      </c>
      <c r="F388" s="1611">
        <f>'UPAH MEP'!D$9</f>
        <v>0</v>
      </c>
      <c r="G388" s="1645">
        <f>+F388*E388</f>
        <v>0</v>
      </c>
      <c r="H388" s="1606" t="s">
        <v>15</v>
      </c>
      <c r="I388" s="1603">
        <v>1</v>
      </c>
      <c r="J388" s="1599">
        <f>I388*G388</f>
        <v>0</v>
      </c>
      <c r="K388" s="1599">
        <f>G388-J388</f>
        <v>0</v>
      </c>
      <c r="L388" s="1620"/>
      <c r="M388" s="1620"/>
      <c r="N388" s="1549"/>
      <c r="O388" s="1549"/>
      <c r="P388" s="1549"/>
      <c r="Q388" s="1549"/>
    </row>
    <row r="389" spans="1:17">
      <c r="A389" s="1646"/>
      <c r="B389" s="1611" t="s">
        <v>177</v>
      </c>
      <c r="C389" s="1646" t="s">
        <v>233</v>
      </c>
      <c r="D389" s="1646" t="s">
        <v>48</v>
      </c>
      <c r="E389" s="1896">
        <v>5.0000000000000001E-3</v>
      </c>
      <c r="F389" s="1611">
        <f>'UPAH MEP'!D5</f>
        <v>0</v>
      </c>
      <c r="G389" s="1645">
        <f>+F389*E389</f>
        <v>0</v>
      </c>
      <c r="H389" s="1606" t="s">
        <v>15</v>
      </c>
      <c r="I389" s="1603">
        <v>1</v>
      </c>
      <c r="J389" s="1599">
        <f>I389*G389</f>
        <v>0</v>
      </c>
      <c r="K389" s="1599">
        <f>G389-J389</f>
        <v>0</v>
      </c>
      <c r="L389" s="1620"/>
      <c r="M389" s="1620"/>
      <c r="N389" s="1549"/>
      <c r="O389" s="1549"/>
      <c r="P389" s="1549"/>
      <c r="Q389" s="1549"/>
    </row>
    <row r="390" spans="1:17">
      <c r="A390" s="1646"/>
      <c r="B390" s="1611" t="s">
        <v>41</v>
      </c>
      <c r="C390" s="1732" t="s">
        <v>234</v>
      </c>
      <c r="D390" s="1732" t="s">
        <v>48</v>
      </c>
      <c r="E390" s="1829">
        <v>2E-3</v>
      </c>
      <c r="F390" s="1611">
        <f>'UPAH MEP'!D6</f>
        <v>0</v>
      </c>
      <c r="G390" s="1730">
        <f>+F390*E390</f>
        <v>0</v>
      </c>
      <c r="H390" s="1606" t="s">
        <v>15</v>
      </c>
      <c r="I390" s="1603">
        <v>1</v>
      </c>
      <c r="J390" s="1599">
        <f>I390*G390</f>
        <v>0</v>
      </c>
      <c r="K390" s="1599">
        <f>G390-J390</f>
        <v>0</v>
      </c>
      <c r="L390" s="1620"/>
      <c r="M390" s="1620"/>
      <c r="N390" s="1549"/>
      <c r="O390" s="1549"/>
      <c r="P390" s="1549"/>
      <c r="Q390" s="1549"/>
    </row>
    <row r="391" spans="1:17">
      <c r="A391" s="1646"/>
      <c r="B391" s="1645"/>
      <c r="C391" s="1643"/>
      <c r="D391" s="1642"/>
      <c r="E391" s="1641" t="s">
        <v>1446</v>
      </c>
      <c r="F391" s="1640"/>
      <c r="G391" s="1639">
        <f>SUM(G387:G390)</f>
        <v>0</v>
      </c>
      <c r="H391" s="1589"/>
      <c r="I391" s="1589"/>
      <c r="J391" s="1589">
        <f>SUM(J387:J390)</f>
        <v>0</v>
      </c>
      <c r="K391" s="1589">
        <f>SUM(K387:K390)</f>
        <v>0</v>
      </c>
      <c r="L391" s="1620"/>
      <c r="M391" s="1620"/>
      <c r="N391" s="1549"/>
      <c r="O391" s="1549"/>
      <c r="P391" s="1549"/>
      <c r="Q391" s="1549"/>
    </row>
    <row r="392" spans="1:17">
      <c r="A392" s="1646" t="s">
        <v>115</v>
      </c>
      <c r="B392" s="1645" t="s">
        <v>237</v>
      </c>
      <c r="C392" s="1648"/>
      <c r="D392" s="1648"/>
      <c r="E392" s="1648"/>
      <c r="F392" s="1648"/>
      <c r="G392" s="1648"/>
      <c r="H392" s="1600"/>
      <c r="I392" s="1600"/>
      <c r="J392" s="1600"/>
      <c r="K392" s="1600"/>
      <c r="L392" s="1620"/>
      <c r="M392" s="1620"/>
      <c r="N392" s="1549"/>
      <c r="O392" s="1549"/>
      <c r="P392" s="1549"/>
      <c r="Q392" s="1549"/>
    </row>
    <row r="393" spans="1:17">
      <c r="A393" s="1646"/>
      <c r="B393" s="1644" t="s">
        <v>1780</v>
      </c>
      <c r="C393" s="1646"/>
      <c r="D393" s="1646" t="s">
        <v>1774</v>
      </c>
      <c r="E393" s="1917">
        <v>1.65</v>
      </c>
      <c r="F393" s="1645">
        <f>'BAHAN MEP'!D35</f>
        <v>0</v>
      </c>
      <c r="G393" s="1645">
        <f>F393*E393</f>
        <v>0</v>
      </c>
      <c r="H393" s="1604"/>
      <c r="I393" s="1603">
        <f>'BAHAN MEP'!E35</f>
        <v>0.25230000000000002</v>
      </c>
      <c r="J393" s="1599">
        <f>I393*G393</f>
        <v>0</v>
      </c>
      <c r="K393" s="1599">
        <f>G393-J393</f>
        <v>0</v>
      </c>
      <c r="L393" s="1620"/>
      <c r="M393" s="1620"/>
      <c r="N393" s="1549"/>
      <c r="O393" s="1549"/>
      <c r="P393" s="1549"/>
      <c r="Q393" s="1549"/>
    </row>
    <row r="394" spans="1:17">
      <c r="A394" s="1646"/>
      <c r="B394" s="1644"/>
      <c r="C394" s="1729"/>
      <c r="D394" s="1566"/>
      <c r="E394" s="1909"/>
      <c r="F394" s="1736"/>
      <c r="G394" s="1645"/>
      <c r="H394" s="1604"/>
      <c r="I394" s="1603"/>
      <c r="J394" s="1599"/>
      <c r="K394" s="1599"/>
      <c r="L394" s="1620"/>
      <c r="M394" s="1620"/>
      <c r="N394" s="1549"/>
      <c r="O394" s="1549"/>
      <c r="P394" s="1549"/>
      <c r="Q394" s="1549"/>
    </row>
    <row r="395" spans="1:17">
      <c r="A395" s="1646"/>
      <c r="B395" s="1645"/>
      <c r="C395" s="1643"/>
      <c r="D395" s="1642"/>
      <c r="E395" s="1641" t="s">
        <v>1447</v>
      </c>
      <c r="F395" s="1640"/>
      <c r="G395" s="1639">
        <f>SUM(G393:G394)</f>
        <v>0</v>
      </c>
      <c r="H395" s="1589"/>
      <c r="I395" s="1589"/>
      <c r="J395" s="1589">
        <f>SUM(J393)</f>
        <v>0</v>
      </c>
      <c r="K395" s="1589">
        <f>SUM(K393)</f>
        <v>0</v>
      </c>
      <c r="L395" s="1620"/>
      <c r="M395" s="1620"/>
      <c r="N395" s="1549"/>
      <c r="O395" s="1549"/>
      <c r="P395" s="1549"/>
      <c r="Q395" s="1549"/>
    </row>
    <row r="396" spans="1:17">
      <c r="A396" s="1646"/>
      <c r="B396" s="1645"/>
      <c r="C396" s="1648"/>
      <c r="D396" s="1648"/>
      <c r="E396" s="1648"/>
      <c r="F396" s="1648"/>
      <c r="G396" s="1648"/>
      <c r="H396" s="1600"/>
      <c r="I396" s="1600"/>
      <c r="J396" s="1600"/>
      <c r="K396" s="1600"/>
      <c r="L396" s="1620"/>
      <c r="M396" s="1620"/>
      <c r="N396" s="1549"/>
      <c r="O396" s="1549"/>
      <c r="P396" s="1549"/>
      <c r="Q396" s="1549"/>
    </row>
    <row r="397" spans="1:17">
      <c r="A397" s="1646" t="s">
        <v>116</v>
      </c>
      <c r="B397" s="1645" t="s">
        <v>238</v>
      </c>
      <c r="C397" s="1646"/>
      <c r="D397" s="1646"/>
      <c r="E397" s="1646"/>
      <c r="F397" s="1646"/>
      <c r="G397" s="1721">
        <f>+F397*E397</f>
        <v>0</v>
      </c>
      <c r="H397" s="1595"/>
      <c r="I397" s="1595"/>
      <c r="J397" s="1595"/>
      <c r="K397" s="1595"/>
      <c r="L397" s="1620"/>
      <c r="M397" s="1620"/>
      <c r="N397" s="1549"/>
      <c r="O397" s="1549"/>
      <c r="P397" s="1549"/>
      <c r="Q397" s="1549"/>
    </row>
    <row r="398" spans="1:17">
      <c r="A398" s="1644"/>
      <c r="B398" s="1644"/>
      <c r="C398" s="1643"/>
      <c r="D398" s="1642"/>
      <c r="E398" s="1641" t="s">
        <v>1448</v>
      </c>
      <c r="F398" s="1640"/>
      <c r="G398" s="1639">
        <f>SUM(G397)</f>
        <v>0</v>
      </c>
      <c r="H398" s="1589"/>
      <c r="I398" s="1589"/>
      <c r="J398" s="1589"/>
      <c r="K398" s="1589"/>
      <c r="L398" s="1620"/>
      <c r="M398" s="1620"/>
      <c r="N398" s="1549"/>
      <c r="O398" s="1549"/>
      <c r="P398" s="1549"/>
      <c r="Q398" s="1549"/>
    </row>
    <row r="399" spans="1:17">
      <c r="A399" s="1638"/>
      <c r="B399" s="1638"/>
      <c r="C399" s="1637"/>
      <c r="D399" s="1637"/>
      <c r="E399" s="1630"/>
      <c r="F399" s="1637"/>
      <c r="G399" s="1637"/>
      <c r="H399" s="1554"/>
      <c r="I399" s="1554"/>
      <c r="J399" s="1554"/>
      <c r="K399" s="1554"/>
      <c r="L399" s="1620"/>
      <c r="M399" s="1620"/>
      <c r="N399" s="1549"/>
      <c r="O399" s="1549"/>
      <c r="P399" s="1549"/>
      <c r="Q399" s="1549"/>
    </row>
    <row r="400" spans="1:17">
      <c r="A400" s="1636"/>
      <c r="B400" s="1635"/>
      <c r="C400" s="1634"/>
      <c r="D400" s="1633"/>
      <c r="E400" s="1633"/>
      <c r="F400" s="1632"/>
      <c r="G400" s="1636"/>
      <c r="H400" s="1581"/>
      <c r="I400" s="1581"/>
      <c r="J400" s="1581"/>
      <c r="K400" s="1581"/>
      <c r="L400" s="1620"/>
      <c r="M400" s="1620"/>
      <c r="N400" s="1549"/>
      <c r="O400" s="1549"/>
      <c r="P400" s="1549"/>
      <c r="Q400" s="1549"/>
    </row>
    <row r="401" spans="1:17">
      <c r="A401" s="1566" t="s">
        <v>117</v>
      </c>
      <c r="B401" s="1573" t="s">
        <v>239</v>
      </c>
      <c r="C401" s="1564"/>
      <c r="D401" s="1572"/>
      <c r="E401" s="1572"/>
      <c r="F401" s="1570"/>
      <c r="G401" s="1569">
        <f>+G398+G395+G391</f>
        <v>0</v>
      </c>
      <c r="H401" s="1576"/>
      <c r="I401" s="1575" t="e">
        <f>J401/G401</f>
        <v>#DIV/0!</v>
      </c>
      <c r="J401" s="1574">
        <f>+J398+J395+J391</f>
        <v>0</v>
      </c>
      <c r="K401" s="1574">
        <f>+K398+K395+K391</f>
        <v>0</v>
      </c>
      <c r="L401" s="1620"/>
      <c r="M401" s="1620"/>
      <c r="N401" s="1549"/>
      <c r="O401" s="1549"/>
      <c r="P401" s="1549"/>
      <c r="Q401" s="1549"/>
    </row>
    <row r="402" spans="1:17">
      <c r="A402" s="1566" t="s">
        <v>124</v>
      </c>
      <c r="B402" s="1573" t="s">
        <v>1541</v>
      </c>
      <c r="C402" s="1564"/>
      <c r="D402" s="1572"/>
      <c r="E402" s="1571" t="str">
        <f>$L$2</f>
        <v>2,5% x D</v>
      </c>
      <c r="F402" s="1570"/>
      <c r="G402" s="1569">
        <f>G401*$L$3</f>
        <v>0</v>
      </c>
      <c r="H402" s="1567"/>
      <c r="I402" s="1568" t="s">
        <v>366</v>
      </c>
      <c r="J402" s="1567"/>
      <c r="K402" s="1567"/>
      <c r="L402" s="1620"/>
      <c r="M402" s="1620"/>
      <c r="N402" s="1549"/>
      <c r="O402" s="1549"/>
      <c r="P402" s="1549"/>
      <c r="Q402" s="1549"/>
    </row>
    <row r="403" spans="1:17">
      <c r="A403" s="1566" t="s">
        <v>241</v>
      </c>
      <c r="B403" s="1573" t="s">
        <v>1540</v>
      </c>
      <c r="C403" s="1564"/>
      <c r="D403" s="1572"/>
      <c r="E403" s="1571" t="str">
        <f>$M$2</f>
        <v>2,5% x D</v>
      </c>
      <c r="F403" s="1570"/>
      <c r="G403" s="1569">
        <f>G401*$M$3</f>
        <v>0</v>
      </c>
      <c r="H403" s="1567"/>
      <c r="I403" s="1568"/>
      <c r="J403" s="1567"/>
      <c r="K403" s="1567"/>
      <c r="L403" s="1620"/>
      <c r="M403" s="1620"/>
      <c r="N403" s="1549"/>
      <c r="O403" s="1549"/>
      <c r="P403" s="1549"/>
      <c r="Q403" s="1549"/>
    </row>
    <row r="404" spans="1:17">
      <c r="A404" s="1566" t="s">
        <v>123</v>
      </c>
      <c r="B404" s="1565" t="s">
        <v>1539</v>
      </c>
      <c r="C404" s="1564"/>
      <c r="D404" s="1564"/>
      <c r="E404" s="1564"/>
      <c r="F404" s="1563"/>
      <c r="G404" s="1562">
        <f>+G402+G401+G403</f>
        <v>0</v>
      </c>
      <c r="H404" s="1561"/>
      <c r="I404" s="1561"/>
      <c r="J404" s="1561"/>
      <c r="K404" s="1561"/>
      <c r="L404" s="1620"/>
      <c r="M404" s="1620"/>
      <c r="N404" s="1549"/>
      <c r="O404" s="1549"/>
      <c r="P404" s="1549"/>
      <c r="Q404" s="1549"/>
    </row>
    <row r="405" spans="1:17">
      <c r="A405" s="1630"/>
      <c r="B405" s="1629"/>
      <c r="C405" s="1628"/>
      <c r="D405" s="1628"/>
      <c r="E405" s="1628"/>
      <c r="F405" s="1627"/>
      <c r="G405" s="1637"/>
      <c r="H405" s="1554"/>
      <c r="I405" s="1554"/>
      <c r="J405" s="1554"/>
      <c r="K405" s="1554"/>
      <c r="L405" s="1620"/>
      <c r="M405" s="1620"/>
      <c r="N405" s="1549"/>
      <c r="O405" s="1549"/>
      <c r="P405" s="1549"/>
      <c r="Q405" s="1549"/>
    </row>
    <row r="406" spans="1:17">
      <c r="A406" s="1572"/>
      <c r="B406" s="1572"/>
      <c r="C406" s="1564"/>
      <c r="D406" s="1564"/>
      <c r="E406" s="1564"/>
      <c r="F406" s="1564"/>
      <c r="G406" s="1564"/>
      <c r="H406" s="1620"/>
      <c r="I406" s="1620"/>
      <c r="J406" s="1620"/>
      <c r="K406" s="1620"/>
      <c r="L406" s="1620"/>
      <c r="M406" s="1620"/>
      <c r="N406" s="1549"/>
      <c r="O406" s="1549"/>
      <c r="P406" s="1549"/>
      <c r="Q406" s="1549"/>
    </row>
    <row r="407" spans="1:17">
      <c r="A407" s="1564">
        <v>15</v>
      </c>
      <c r="B407" s="1572" t="s">
        <v>1779</v>
      </c>
      <c r="C407" s="1622"/>
      <c r="D407" s="1564"/>
      <c r="E407" s="1564"/>
      <c r="F407" s="1564"/>
      <c r="G407" s="1564"/>
      <c r="H407" s="1620"/>
      <c r="I407" s="1620" t="s">
        <v>1776</v>
      </c>
      <c r="J407" s="1620"/>
      <c r="K407" s="1620"/>
      <c r="L407" s="1620"/>
      <c r="M407" s="1620"/>
      <c r="N407" s="1549"/>
      <c r="O407" s="1549"/>
      <c r="P407" s="1549"/>
      <c r="Q407" s="1549"/>
    </row>
    <row r="408" spans="1:17">
      <c r="A408" s="1679"/>
      <c r="B408" s="1620"/>
      <c r="C408" s="1622"/>
      <c r="D408" s="1564"/>
      <c r="E408" s="1564"/>
      <c r="F408" s="1564"/>
      <c r="G408" s="1564"/>
      <c r="H408" s="1620"/>
      <c r="I408" s="1620"/>
      <c r="J408" s="1620"/>
      <c r="K408" s="1620"/>
      <c r="L408" s="1620"/>
      <c r="M408" s="1620"/>
      <c r="N408" s="1549"/>
      <c r="O408" s="1549"/>
      <c r="P408" s="1549"/>
      <c r="Q408" s="1549"/>
    </row>
    <row r="409" spans="1:17">
      <c r="A409" s="2467" t="s">
        <v>8</v>
      </c>
      <c r="B409" s="2467" t="s">
        <v>354</v>
      </c>
      <c r="C409" s="2467" t="s">
        <v>1550</v>
      </c>
      <c r="D409" s="2467" t="s">
        <v>21</v>
      </c>
      <c r="E409" s="2467" t="s">
        <v>1549</v>
      </c>
      <c r="F409" s="1666" t="s">
        <v>10</v>
      </c>
      <c r="G409" s="1666" t="s">
        <v>54</v>
      </c>
      <c r="H409" s="2463" t="s">
        <v>1548</v>
      </c>
      <c r="I409" s="2463" t="s">
        <v>1547</v>
      </c>
      <c r="J409" s="2463" t="s">
        <v>1546</v>
      </c>
      <c r="K409" s="2463" t="s">
        <v>1545</v>
      </c>
      <c r="L409" s="1620"/>
      <c r="M409" s="1620"/>
      <c r="N409" s="1549"/>
      <c r="O409" s="1549"/>
      <c r="P409" s="1549"/>
      <c r="Q409" s="1549"/>
    </row>
    <row r="410" spans="1:17">
      <c r="A410" s="2468"/>
      <c r="B410" s="2468"/>
      <c r="C410" s="2468"/>
      <c r="D410" s="2468"/>
      <c r="E410" s="2468"/>
      <c r="F410" s="1637" t="s">
        <v>1544</v>
      </c>
      <c r="G410" s="1637" t="s">
        <v>1544</v>
      </c>
      <c r="H410" s="2464"/>
      <c r="I410" s="2464"/>
      <c r="J410" s="2464"/>
      <c r="K410" s="2464"/>
      <c r="L410" s="1620"/>
      <c r="M410" s="1620"/>
      <c r="N410" s="1549"/>
      <c r="O410" s="1549"/>
      <c r="P410" s="1549"/>
      <c r="Q410" s="1549"/>
    </row>
    <row r="411" spans="1:17">
      <c r="A411" s="1664"/>
      <c r="B411" s="1664"/>
      <c r="C411" s="1664"/>
      <c r="D411" s="1652"/>
      <c r="E411" s="1652"/>
      <c r="F411" s="1652"/>
      <c r="G411" s="1652"/>
      <c r="H411" s="1614"/>
      <c r="I411" s="1614"/>
      <c r="J411" s="1614"/>
      <c r="K411" s="1614"/>
      <c r="L411" s="1620"/>
      <c r="M411" s="1620"/>
      <c r="N411" s="1549"/>
      <c r="O411" s="1549"/>
      <c r="P411" s="1549"/>
      <c r="Q411" s="1549"/>
    </row>
    <row r="412" spans="1:17">
      <c r="A412" s="1646" t="s">
        <v>114</v>
      </c>
      <c r="B412" s="1645" t="s">
        <v>235</v>
      </c>
      <c r="C412" s="1646"/>
      <c r="D412" s="1646"/>
      <c r="E412" s="1646"/>
      <c r="F412" s="1646"/>
      <c r="G412" s="1646"/>
      <c r="H412" s="1613"/>
      <c r="I412" s="1613"/>
      <c r="J412" s="1613"/>
      <c r="K412" s="1613"/>
      <c r="L412" s="1620"/>
      <c r="M412" s="1620"/>
      <c r="N412" s="1549"/>
      <c r="O412" s="1549"/>
      <c r="P412" s="1549"/>
      <c r="Q412" s="1549"/>
    </row>
    <row r="413" spans="1:17">
      <c r="A413" s="1646"/>
      <c r="B413" s="1611" t="s">
        <v>50</v>
      </c>
      <c r="C413" s="1646" t="s">
        <v>231</v>
      </c>
      <c r="D413" s="1646" t="s">
        <v>48</v>
      </c>
      <c r="E413" s="1896">
        <v>4.3999999999999997E-2</v>
      </c>
      <c r="F413" s="1611">
        <f>'UPAH MEP'!D7</f>
        <v>0</v>
      </c>
      <c r="G413" s="1645">
        <f>+F413*E413</f>
        <v>0</v>
      </c>
      <c r="H413" s="1606" t="s">
        <v>15</v>
      </c>
      <c r="I413" s="1603">
        <v>1</v>
      </c>
      <c r="J413" s="1599">
        <f>I413*G413</f>
        <v>0</v>
      </c>
      <c r="K413" s="1599">
        <f>G413-J413</f>
        <v>0</v>
      </c>
      <c r="L413" s="1620"/>
      <c r="M413" s="1620"/>
      <c r="N413" s="1549"/>
      <c r="O413" s="1549"/>
      <c r="P413" s="1549"/>
      <c r="Q413" s="1549"/>
    </row>
    <row r="414" spans="1:17">
      <c r="A414" s="1646"/>
      <c r="B414" s="1611" t="s">
        <v>541</v>
      </c>
      <c r="C414" s="1646" t="s">
        <v>232</v>
      </c>
      <c r="D414" s="1646" t="s">
        <v>48</v>
      </c>
      <c r="E414" s="1896">
        <v>7.2999999999999995E-2</v>
      </c>
      <c r="F414" s="1611">
        <f>'UPAH MEP'!D$9</f>
        <v>0</v>
      </c>
      <c r="G414" s="1645">
        <f>+F414*E414</f>
        <v>0</v>
      </c>
      <c r="H414" s="1606" t="s">
        <v>15</v>
      </c>
      <c r="I414" s="1603">
        <v>1</v>
      </c>
      <c r="J414" s="1599">
        <f>I414*G414</f>
        <v>0</v>
      </c>
      <c r="K414" s="1599">
        <f>G414-J414</f>
        <v>0</v>
      </c>
      <c r="L414" s="1620"/>
      <c r="M414" s="1620"/>
      <c r="N414" s="1549"/>
      <c r="O414" s="1549"/>
      <c r="P414" s="1549"/>
      <c r="Q414" s="1549"/>
    </row>
    <row r="415" spans="1:17">
      <c r="A415" s="1646"/>
      <c r="B415" s="1611" t="s">
        <v>177</v>
      </c>
      <c r="C415" s="1646" t="s">
        <v>233</v>
      </c>
      <c r="D415" s="1646" t="s">
        <v>48</v>
      </c>
      <c r="E415" s="1896">
        <v>7.0000000000000001E-3</v>
      </c>
      <c r="F415" s="1611">
        <f>'UPAH MEP'!D5</f>
        <v>0</v>
      </c>
      <c r="G415" s="1645">
        <f>+F415*E415</f>
        <v>0</v>
      </c>
      <c r="H415" s="1606" t="s">
        <v>15</v>
      </c>
      <c r="I415" s="1603">
        <v>1</v>
      </c>
      <c r="J415" s="1599">
        <f>I415*G415</f>
        <v>0</v>
      </c>
      <c r="K415" s="1599">
        <f>G415-J415</f>
        <v>0</v>
      </c>
      <c r="L415" s="1620"/>
      <c r="M415" s="1620"/>
      <c r="N415" s="1549"/>
      <c r="O415" s="1549"/>
      <c r="P415" s="1549"/>
      <c r="Q415" s="1549"/>
    </row>
    <row r="416" spans="1:17">
      <c r="A416" s="1646"/>
      <c r="B416" s="1611" t="s">
        <v>41</v>
      </c>
      <c r="C416" s="1732" t="s">
        <v>234</v>
      </c>
      <c r="D416" s="1732" t="s">
        <v>48</v>
      </c>
      <c r="E416" s="1829">
        <v>2E-3</v>
      </c>
      <c r="F416" s="1611">
        <f>'UPAH MEP'!D6</f>
        <v>0</v>
      </c>
      <c r="G416" s="1730">
        <f>+F416*E416</f>
        <v>0</v>
      </c>
      <c r="H416" s="1606" t="s">
        <v>15</v>
      </c>
      <c r="I416" s="1603">
        <v>1</v>
      </c>
      <c r="J416" s="1599">
        <f>I416*G416</f>
        <v>0</v>
      </c>
      <c r="K416" s="1599">
        <f>G416-J416</f>
        <v>0</v>
      </c>
      <c r="L416" s="1620"/>
      <c r="M416" s="1620"/>
      <c r="N416" s="1549"/>
      <c r="O416" s="1549"/>
      <c r="P416" s="1549"/>
      <c r="Q416" s="1549"/>
    </row>
    <row r="417" spans="1:17">
      <c r="A417" s="1646"/>
      <c r="B417" s="1645"/>
      <c r="C417" s="1643"/>
      <c r="D417" s="1642"/>
      <c r="E417" s="1641" t="s">
        <v>1446</v>
      </c>
      <c r="F417" s="1640"/>
      <c r="G417" s="1639">
        <f>SUM(G413:G416)</f>
        <v>0</v>
      </c>
      <c r="H417" s="1589"/>
      <c r="I417" s="1589"/>
      <c r="J417" s="1589">
        <f>SUM(J413:J416)</f>
        <v>0</v>
      </c>
      <c r="K417" s="1589">
        <f>SUM(K413:K416)</f>
        <v>0</v>
      </c>
      <c r="L417" s="1620"/>
      <c r="M417" s="1620"/>
      <c r="N417" s="1549"/>
      <c r="O417" s="1549"/>
      <c r="P417" s="1549"/>
      <c r="Q417" s="1549"/>
    </row>
    <row r="418" spans="1:17">
      <c r="A418" s="1646" t="s">
        <v>115</v>
      </c>
      <c r="B418" s="1645" t="s">
        <v>237</v>
      </c>
      <c r="C418" s="1648"/>
      <c r="D418" s="1648"/>
      <c r="E418" s="1648"/>
      <c r="F418" s="1648"/>
      <c r="G418" s="1648"/>
      <c r="H418" s="1600"/>
      <c r="I418" s="1600"/>
      <c r="J418" s="1600"/>
      <c r="K418" s="1600"/>
      <c r="L418" s="1620"/>
      <c r="M418" s="1620"/>
      <c r="N418" s="1549"/>
      <c r="O418" s="1549"/>
      <c r="P418" s="1549"/>
      <c r="Q418" s="1549"/>
    </row>
    <row r="419" spans="1:17">
      <c r="A419" s="1646"/>
      <c r="B419" s="1644" t="s">
        <v>1778</v>
      </c>
      <c r="C419" s="1646"/>
      <c r="D419" s="1646" t="s">
        <v>1774</v>
      </c>
      <c r="E419" s="1917">
        <v>1.65</v>
      </c>
      <c r="F419" s="1645">
        <f>'BAHAN MEP'!D36</f>
        <v>0</v>
      </c>
      <c r="G419" s="1645">
        <f>F419*E419</f>
        <v>0</v>
      </c>
      <c r="H419" s="1604"/>
      <c r="I419" s="1603">
        <f>'BAHAN MEP'!E36</f>
        <v>0.25230000000000002</v>
      </c>
      <c r="J419" s="1599">
        <f>I419*G419</f>
        <v>0</v>
      </c>
      <c r="K419" s="1599">
        <f>G419-J419</f>
        <v>0</v>
      </c>
      <c r="L419" s="1620"/>
      <c r="M419" s="1620"/>
      <c r="N419" s="1549"/>
      <c r="O419" s="1549"/>
      <c r="P419" s="1549"/>
      <c r="Q419" s="1549"/>
    </row>
    <row r="420" spans="1:17">
      <c r="A420" s="1646"/>
      <c r="B420" s="1644"/>
      <c r="C420" s="1729"/>
      <c r="D420" s="1566"/>
      <c r="E420" s="1909"/>
      <c r="F420" s="1736"/>
      <c r="G420" s="1645"/>
      <c r="H420" s="1604"/>
      <c r="I420" s="1603"/>
      <c r="J420" s="1599"/>
      <c r="K420" s="1599"/>
      <c r="L420" s="1620"/>
      <c r="M420" s="1620"/>
      <c r="N420" s="1549"/>
      <c r="O420" s="1549"/>
      <c r="P420" s="1549"/>
      <c r="Q420" s="1549"/>
    </row>
    <row r="421" spans="1:17">
      <c r="A421" s="1646"/>
      <c r="B421" s="1645"/>
      <c r="C421" s="1643"/>
      <c r="D421" s="1642"/>
      <c r="E421" s="1641" t="s">
        <v>1447</v>
      </c>
      <c r="F421" s="1640"/>
      <c r="G421" s="1639">
        <f>SUM(G419:G420)</f>
        <v>0</v>
      </c>
      <c r="H421" s="1589"/>
      <c r="I421" s="1589"/>
      <c r="J421" s="1589">
        <f>SUM(J419)</f>
        <v>0</v>
      </c>
      <c r="K421" s="1589">
        <f>SUM(K419)</f>
        <v>0</v>
      </c>
      <c r="L421" s="1620"/>
      <c r="M421" s="1620"/>
      <c r="N421" s="1549"/>
      <c r="O421" s="1549"/>
      <c r="P421" s="1549"/>
      <c r="Q421" s="1549"/>
    </row>
    <row r="422" spans="1:17">
      <c r="A422" s="1646"/>
      <c r="B422" s="1645"/>
      <c r="C422" s="1648"/>
      <c r="D422" s="1648"/>
      <c r="E422" s="1648"/>
      <c r="F422" s="1648"/>
      <c r="G422" s="1648"/>
      <c r="H422" s="1600"/>
      <c r="I422" s="1600"/>
      <c r="J422" s="1600"/>
      <c r="K422" s="1600"/>
      <c r="L422" s="1620"/>
      <c r="M422" s="1620"/>
      <c r="N422" s="1549"/>
      <c r="O422" s="1549"/>
      <c r="P422" s="1549"/>
      <c r="Q422" s="1549"/>
    </row>
    <row r="423" spans="1:17">
      <c r="A423" s="1646" t="s">
        <v>116</v>
      </c>
      <c r="B423" s="1645" t="s">
        <v>238</v>
      </c>
      <c r="C423" s="1646"/>
      <c r="D423" s="1646"/>
      <c r="E423" s="1646"/>
      <c r="F423" s="1646"/>
      <c r="G423" s="1721">
        <f>+F423*E423</f>
        <v>0</v>
      </c>
      <c r="H423" s="1595"/>
      <c r="I423" s="1595"/>
      <c r="J423" s="1595"/>
      <c r="K423" s="1595"/>
      <c r="L423" s="1620"/>
      <c r="M423" s="1620"/>
      <c r="N423" s="1549"/>
      <c r="O423" s="1549"/>
      <c r="P423" s="1549"/>
      <c r="Q423" s="1549"/>
    </row>
    <row r="424" spans="1:17">
      <c r="A424" s="1644"/>
      <c r="B424" s="1644"/>
      <c r="C424" s="1643"/>
      <c r="D424" s="1642"/>
      <c r="E424" s="1641" t="s">
        <v>1448</v>
      </c>
      <c r="F424" s="1640"/>
      <c r="G424" s="1639">
        <f>SUM(G423)</f>
        <v>0</v>
      </c>
      <c r="H424" s="1589"/>
      <c r="I424" s="1589"/>
      <c r="J424" s="1589"/>
      <c r="K424" s="1589"/>
      <c r="L424" s="1620"/>
      <c r="M424" s="1620"/>
      <c r="N424" s="1549"/>
      <c r="O424" s="1549"/>
      <c r="P424" s="1549"/>
      <c r="Q424" s="1549"/>
    </row>
    <row r="425" spans="1:17">
      <c r="A425" s="1638"/>
      <c r="B425" s="1638"/>
      <c r="C425" s="1637"/>
      <c r="D425" s="1637"/>
      <c r="E425" s="1630"/>
      <c r="F425" s="1637"/>
      <c r="G425" s="1637"/>
      <c r="H425" s="1554"/>
      <c r="I425" s="1554"/>
      <c r="J425" s="1554"/>
      <c r="K425" s="1554"/>
      <c r="L425" s="1620"/>
      <c r="M425" s="1620"/>
      <c r="N425" s="1549"/>
      <c r="O425" s="1549"/>
      <c r="P425" s="1549"/>
      <c r="Q425" s="1549"/>
    </row>
    <row r="426" spans="1:17">
      <c r="A426" s="1636"/>
      <c r="B426" s="1635"/>
      <c r="C426" s="1634"/>
      <c r="D426" s="1633"/>
      <c r="E426" s="1633"/>
      <c r="F426" s="1632"/>
      <c r="G426" s="1636"/>
      <c r="H426" s="1581"/>
      <c r="I426" s="1581"/>
      <c r="J426" s="1581"/>
      <c r="K426" s="1581"/>
      <c r="L426" s="1620"/>
      <c r="M426" s="1620"/>
      <c r="N426" s="1549"/>
      <c r="O426" s="1549"/>
      <c r="P426" s="1549"/>
      <c r="Q426" s="1549"/>
    </row>
    <row r="427" spans="1:17">
      <c r="A427" s="1566" t="s">
        <v>117</v>
      </c>
      <c r="B427" s="1573" t="s">
        <v>239</v>
      </c>
      <c r="C427" s="1564"/>
      <c r="D427" s="1572"/>
      <c r="E427" s="1572"/>
      <c r="F427" s="1570"/>
      <c r="G427" s="1569">
        <f>+G424+G421+G417</f>
        <v>0</v>
      </c>
      <c r="H427" s="1576"/>
      <c r="I427" s="1575" t="e">
        <f>J427/G427</f>
        <v>#DIV/0!</v>
      </c>
      <c r="J427" s="1574">
        <f>+J424+J421+J417</f>
        <v>0</v>
      </c>
      <c r="K427" s="1574">
        <f>+K424+K421+K417</f>
        <v>0</v>
      </c>
      <c r="L427" s="1620"/>
      <c r="M427" s="1620"/>
      <c r="N427" s="1549"/>
      <c r="O427" s="1549"/>
      <c r="P427" s="1549"/>
      <c r="Q427" s="1549"/>
    </row>
    <row r="428" spans="1:17">
      <c r="A428" s="1566" t="s">
        <v>124</v>
      </c>
      <c r="B428" s="1573" t="s">
        <v>1541</v>
      </c>
      <c r="C428" s="1564"/>
      <c r="D428" s="1572"/>
      <c r="E428" s="1571" t="str">
        <f>$L$2</f>
        <v>2,5% x D</v>
      </c>
      <c r="F428" s="1570"/>
      <c r="G428" s="1569">
        <f>G427*$L$3</f>
        <v>0</v>
      </c>
      <c r="H428" s="1567"/>
      <c r="I428" s="1568" t="s">
        <v>366</v>
      </c>
      <c r="J428" s="1567"/>
      <c r="K428" s="1567"/>
      <c r="L428" s="1620"/>
      <c r="M428" s="1620"/>
      <c r="N428" s="1549"/>
      <c r="O428" s="1549"/>
      <c r="P428" s="1549"/>
      <c r="Q428" s="1549"/>
    </row>
    <row r="429" spans="1:17">
      <c r="A429" s="1566" t="s">
        <v>241</v>
      </c>
      <c r="B429" s="1573" t="s">
        <v>1540</v>
      </c>
      <c r="C429" s="1564"/>
      <c r="D429" s="1572"/>
      <c r="E429" s="1571" t="str">
        <f>$M$2</f>
        <v>2,5% x D</v>
      </c>
      <c r="F429" s="1570"/>
      <c r="G429" s="1569">
        <f>G427*$M$3</f>
        <v>0</v>
      </c>
      <c r="H429" s="1567"/>
      <c r="I429" s="1568"/>
      <c r="J429" s="1567"/>
      <c r="K429" s="1567"/>
      <c r="L429" s="1620"/>
      <c r="M429" s="1620"/>
      <c r="N429" s="1549"/>
      <c r="O429" s="1549"/>
      <c r="P429" s="1549"/>
      <c r="Q429" s="1549"/>
    </row>
    <row r="430" spans="1:17">
      <c r="A430" s="1566" t="s">
        <v>123</v>
      </c>
      <c r="B430" s="1565" t="s">
        <v>1539</v>
      </c>
      <c r="C430" s="1564"/>
      <c r="D430" s="1564"/>
      <c r="E430" s="1564"/>
      <c r="F430" s="1563"/>
      <c r="G430" s="1562">
        <f>+G428+G427+G429</f>
        <v>0</v>
      </c>
      <c r="H430" s="1561"/>
      <c r="I430" s="1561"/>
      <c r="J430" s="1561"/>
      <c r="K430" s="1561"/>
      <c r="L430" s="1620"/>
      <c r="M430" s="1620"/>
      <c r="N430" s="1549"/>
      <c r="O430" s="1549"/>
      <c r="P430" s="1549"/>
      <c r="Q430" s="1549"/>
    </row>
    <row r="431" spans="1:17">
      <c r="A431" s="1630"/>
      <c r="B431" s="1629"/>
      <c r="C431" s="1628"/>
      <c r="D431" s="1628"/>
      <c r="E431" s="1628"/>
      <c r="F431" s="1627"/>
      <c r="G431" s="1637"/>
      <c r="H431" s="1554"/>
      <c r="I431" s="1554"/>
      <c r="J431" s="1554"/>
      <c r="K431" s="1554"/>
      <c r="L431" s="1620"/>
      <c r="M431" s="1620"/>
      <c r="N431" s="1549"/>
      <c r="O431" s="1549"/>
      <c r="P431" s="1549"/>
      <c r="Q431" s="1549"/>
    </row>
    <row r="432" spans="1:17">
      <c r="A432" s="1572"/>
      <c r="B432" s="1572"/>
      <c r="C432" s="1564"/>
      <c r="D432" s="1564"/>
      <c r="E432" s="1564"/>
      <c r="F432" s="1564"/>
      <c r="G432" s="1564"/>
      <c r="H432" s="1620"/>
      <c r="I432" s="1620"/>
      <c r="J432" s="1620"/>
      <c r="K432" s="1620"/>
      <c r="L432" s="1620"/>
      <c r="M432" s="1620"/>
      <c r="N432" s="1549"/>
      <c r="O432" s="1549"/>
      <c r="P432" s="1549"/>
      <c r="Q432" s="1549"/>
    </row>
    <row r="433" spans="1:17">
      <c r="A433" s="1564">
        <v>16</v>
      </c>
      <c r="B433" s="1572" t="s">
        <v>1777</v>
      </c>
      <c r="C433" s="1622"/>
      <c r="D433" s="1564"/>
      <c r="E433" s="1564"/>
      <c r="F433" s="1564"/>
      <c r="G433" s="1564"/>
      <c r="H433" s="1620"/>
      <c r="I433" s="1620" t="s">
        <v>1776</v>
      </c>
      <c r="J433" s="1620"/>
      <c r="K433" s="1620"/>
      <c r="L433" s="1620"/>
      <c r="M433" s="1620"/>
      <c r="N433" s="1549"/>
      <c r="O433" s="1549"/>
      <c r="P433" s="1549"/>
      <c r="Q433" s="1549"/>
    </row>
    <row r="434" spans="1:17">
      <c r="A434" s="1679"/>
      <c r="B434" s="1620"/>
      <c r="C434" s="1622"/>
      <c r="D434" s="1564"/>
      <c r="E434" s="1564"/>
      <c r="F434" s="1564"/>
      <c r="G434" s="1564"/>
      <c r="H434" s="1620"/>
      <c r="I434" s="1620"/>
      <c r="J434" s="1620"/>
      <c r="K434" s="1620"/>
      <c r="L434" s="1620"/>
      <c r="M434" s="1620"/>
      <c r="N434" s="1549"/>
      <c r="O434" s="1549"/>
      <c r="P434" s="1549"/>
      <c r="Q434" s="1549"/>
    </row>
    <row r="435" spans="1:17">
      <c r="A435" s="2467" t="s">
        <v>8</v>
      </c>
      <c r="B435" s="2467" t="s">
        <v>354</v>
      </c>
      <c r="C435" s="2467" t="s">
        <v>1550</v>
      </c>
      <c r="D435" s="2467" t="s">
        <v>21</v>
      </c>
      <c r="E435" s="2467" t="s">
        <v>1549</v>
      </c>
      <c r="F435" s="1666" t="s">
        <v>10</v>
      </c>
      <c r="G435" s="1666" t="s">
        <v>54</v>
      </c>
      <c r="H435" s="2463" t="s">
        <v>1548</v>
      </c>
      <c r="I435" s="2463" t="s">
        <v>1547</v>
      </c>
      <c r="J435" s="2463" t="s">
        <v>1546</v>
      </c>
      <c r="K435" s="2463" t="s">
        <v>1545</v>
      </c>
      <c r="L435" s="1620"/>
      <c r="M435" s="1620"/>
      <c r="N435" s="1549"/>
      <c r="O435" s="1549"/>
      <c r="P435" s="1549"/>
      <c r="Q435" s="1549"/>
    </row>
    <row r="436" spans="1:17">
      <c r="A436" s="2468"/>
      <c r="B436" s="2468"/>
      <c r="C436" s="2468"/>
      <c r="D436" s="2468"/>
      <c r="E436" s="2468"/>
      <c r="F436" s="1637" t="s">
        <v>1544</v>
      </c>
      <c r="G436" s="1637" t="s">
        <v>1544</v>
      </c>
      <c r="H436" s="2464"/>
      <c r="I436" s="2464"/>
      <c r="J436" s="2464"/>
      <c r="K436" s="2464"/>
      <c r="L436" s="1620"/>
      <c r="M436" s="1620"/>
      <c r="N436" s="1549"/>
      <c r="O436" s="1549"/>
      <c r="P436" s="1549"/>
      <c r="Q436" s="1549"/>
    </row>
    <row r="437" spans="1:17">
      <c r="A437" s="1664"/>
      <c r="B437" s="1664"/>
      <c r="C437" s="1664"/>
      <c r="D437" s="1652"/>
      <c r="E437" s="1652"/>
      <c r="F437" s="1652"/>
      <c r="G437" s="1652"/>
      <c r="H437" s="1614"/>
      <c r="I437" s="1614"/>
      <c r="J437" s="1614"/>
      <c r="K437" s="1614"/>
      <c r="L437" s="1620"/>
      <c r="M437" s="1620"/>
      <c r="N437" s="1549"/>
      <c r="O437" s="1549"/>
      <c r="P437" s="1549"/>
      <c r="Q437" s="1549"/>
    </row>
    <row r="438" spans="1:17">
      <c r="A438" s="1646" t="s">
        <v>114</v>
      </c>
      <c r="B438" s="1645" t="s">
        <v>235</v>
      </c>
      <c r="C438" s="1646"/>
      <c r="D438" s="1646"/>
      <c r="E438" s="1646"/>
      <c r="F438" s="1646"/>
      <c r="G438" s="1646"/>
      <c r="H438" s="1613"/>
      <c r="I438" s="1613"/>
      <c r="J438" s="1613"/>
      <c r="K438" s="1613"/>
      <c r="L438" s="1620"/>
      <c r="M438" s="1620"/>
      <c r="N438" s="1549"/>
      <c r="O438" s="1549"/>
      <c r="P438" s="1549"/>
      <c r="Q438" s="1549"/>
    </row>
    <row r="439" spans="1:17">
      <c r="A439" s="1646"/>
      <c r="B439" s="1611" t="s">
        <v>50</v>
      </c>
      <c r="C439" s="1646" t="s">
        <v>231</v>
      </c>
      <c r="D439" s="1646" t="s">
        <v>48</v>
      </c>
      <c r="E439" s="1896">
        <v>5.3999999999999999E-2</v>
      </c>
      <c r="F439" s="1611">
        <f>'UPAH MEP'!D7</f>
        <v>0</v>
      </c>
      <c r="G439" s="1645">
        <f>+F439*E439</f>
        <v>0</v>
      </c>
      <c r="H439" s="1606" t="s">
        <v>15</v>
      </c>
      <c r="I439" s="1603">
        <v>1</v>
      </c>
      <c r="J439" s="1599">
        <f>I439*G439</f>
        <v>0</v>
      </c>
      <c r="K439" s="1599">
        <f>G439-J439</f>
        <v>0</v>
      </c>
      <c r="L439" s="1620"/>
      <c r="M439" s="1620"/>
      <c r="N439" s="1549"/>
      <c r="O439" s="1549"/>
      <c r="P439" s="1549"/>
      <c r="Q439" s="1549"/>
    </row>
    <row r="440" spans="1:17">
      <c r="A440" s="1646"/>
      <c r="B440" s="1611" t="s">
        <v>541</v>
      </c>
      <c r="C440" s="1646" t="s">
        <v>232</v>
      </c>
      <c r="D440" s="1646" t="s">
        <v>48</v>
      </c>
      <c r="E440" s="1896">
        <v>0.09</v>
      </c>
      <c r="F440" s="1611">
        <f>'UPAH MEP'!D$9</f>
        <v>0</v>
      </c>
      <c r="G440" s="1645">
        <f>+F440*E440</f>
        <v>0</v>
      </c>
      <c r="H440" s="1606" t="s">
        <v>15</v>
      </c>
      <c r="I440" s="1603">
        <v>1</v>
      </c>
      <c r="J440" s="1599">
        <f>I440*G440</f>
        <v>0</v>
      </c>
      <c r="K440" s="1599">
        <f>G440-J440</f>
        <v>0</v>
      </c>
      <c r="L440" s="1620"/>
      <c r="M440" s="1620"/>
      <c r="N440" s="1549"/>
      <c r="O440" s="1549"/>
      <c r="P440" s="1549"/>
      <c r="Q440" s="1549"/>
    </row>
    <row r="441" spans="1:17">
      <c r="A441" s="1646"/>
      <c r="B441" s="1611" t="s">
        <v>177</v>
      </c>
      <c r="C441" s="1646" t="s">
        <v>233</v>
      </c>
      <c r="D441" s="1646" t="s">
        <v>48</v>
      </c>
      <c r="E441" s="1896">
        <v>8.9999999999999993E-3</v>
      </c>
      <c r="F441" s="1611">
        <f>'UPAH MEP'!D5</f>
        <v>0</v>
      </c>
      <c r="G441" s="1645">
        <f>+F441*E441</f>
        <v>0</v>
      </c>
      <c r="H441" s="1606" t="s">
        <v>15</v>
      </c>
      <c r="I441" s="1603">
        <v>1</v>
      </c>
      <c r="J441" s="1599">
        <f>I441*G441</f>
        <v>0</v>
      </c>
      <c r="K441" s="1599">
        <f>G441-J441</f>
        <v>0</v>
      </c>
      <c r="L441" s="1620"/>
      <c r="M441" s="1620"/>
      <c r="N441" s="1549"/>
      <c r="O441" s="1549"/>
      <c r="P441" s="1549"/>
      <c r="Q441" s="1549"/>
    </row>
    <row r="442" spans="1:17">
      <c r="A442" s="1646"/>
      <c r="B442" s="1611" t="s">
        <v>41</v>
      </c>
      <c r="C442" s="1732" t="s">
        <v>234</v>
      </c>
      <c r="D442" s="1732" t="s">
        <v>48</v>
      </c>
      <c r="E442" s="1829">
        <v>3.0000000000000001E-3</v>
      </c>
      <c r="F442" s="1611">
        <f>'UPAH MEP'!D6</f>
        <v>0</v>
      </c>
      <c r="G442" s="1730">
        <f>+F442*E442</f>
        <v>0</v>
      </c>
      <c r="H442" s="1606" t="s">
        <v>15</v>
      </c>
      <c r="I442" s="1603">
        <v>1</v>
      </c>
      <c r="J442" s="1599">
        <f>I442*G442</f>
        <v>0</v>
      </c>
      <c r="K442" s="1599">
        <f>G442-J442</f>
        <v>0</v>
      </c>
      <c r="L442" s="1620"/>
      <c r="M442" s="1620"/>
      <c r="N442" s="1549"/>
      <c r="O442" s="1549"/>
      <c r="P442" s="1549"/>
      <c r="Q442" s="1549"/>
    </row>
    <row r="443" spans="1:17">
      <c r="A443" s="1646"/>
      <c r="B443" s="1645"/>
      <c r="C443" s="1643"/>
      <c r="D443" s="1642"/>
      <c r="E443" s="1641" t="s">
        <v>1446</v>
      </c>
      <c r="F443" s="1640"/>
      <c r="G443" s="1639">
        <f>SUM(G439:G442)</f>
        <v>0</v>
      </c>
      <c r="H443" s="1589"/>
      <c r="I443" s="1589"/>
      <c r="J443" s="1589">
        <f>SUM(J439:J442)</f>
        <v>0</v>
      </c>
      <c r="K443" s="1589">
        <f>SUM(K439:K442)</f>
        <v>0</v>
      </c>
      <c r="L443" s="1620"/>
      <c r="M443" s="1620"/>
      <c r="N443" s="1549"/>
      <c r="O443" s="1549"/>
      <c r="P443" s="1549"/>
      <c r="Q443" s="1549"/>
    </row>
    <row r="444" spans="1:17">
      <c r="A444" s="1646" t="s">
        <v>115</v>
      </c>
      <c r="B444" s="1645" t="s">
        <v>237</v>
      </c>
      <c r="C444" s="1648"/>
      <c r="D444" s="1648"/>
      <c r="E444" s="1648"/>
      <c r="F444" s="1648"/>
      <c r="G444" s="1648"/>
      <c r="H444" s="1600"/>
      <c r="I444" s="1600"/>
      <c r="J444" s="1600"/>
      <c r="K444" s="1600"/>
      <c r="L444" s="1620"/>
      <c r="M444" s="1620"/>
      <c r="N444" s="1549"/>
      <c r="O444" s="1549"/>
      <c r="P444" s="1549"/>
      <c r="Q444" s="1549"/>
    </row>
    <row r="445" spans="1:17">
      <c r="A445" s="1646"/>
      <c r="B445" s="1644" t="s">
        <v>1775</v>
      </c>
      <c r="C445" s="1646"/>
      <c r="D445" s="1646" t="s">
        <v>1774</v>
      </c>
      <c r="E445" s="1917">
        <v>1.65</v>
      </c>
      <c r="F445" s="1645">
        <f>'BAHAN MEP'!D37</f>
        <v>0</v>
      </c>
      <c r="G445" s="1645">
        <f>F445*E445</f>
        <v>0</v>
      </c>
      <c r="H445" s="1604"/>
      <c r="I445" s="1603">
        <f>'BAHAN MEP'!E37</f>
        <v>0.25230000000000002</v>
      </c>
      <c r="J445" s="1599">
        <f>I445*G445</f>
        <v>0</v>
      </c>
      <c r="K445" s="1599">
        <f>G445-J445</f>
        <v>0</v>
      </c>
      <c r="L445" s="1620"/>
      <c r="M445" s="1620"/>
      <c r="N445" s="1549"/>
      <c r="O445" s="1549"/>
      <c r="P445" s="1549"/>
      <c r="Q445" s="1549"/>
    </row>
    <row r="446" spans="1:17">
      <c r="A446" s="1646"/>
      <c r="B446" s="1644"/>
      <c r="C446" s="1729"/>
      <c r="D446" s="1566"/>
      <c r="E446" s="1909"/>
      <c r="F446" s="1736"/>
      <c r="G446" s="1645"/>
      <c r="H446" s="1604"/>
      <c r="I446" s="1603"/>
      <c r="J446" s="1599"/>
      <c r="K446" s="1599"/>
      <c r="L446" s="1620"/>
      <c r="M446" s="1620"/>
      <c r="N446" s="1549"/>
      <c r="O446" s="1549"/>
      <c r="P446" s="1549"/>
      <c r="Q446" s="1549"/>
    </row>
    <row r="447" spans="1:17">
      <c r="A447" s="1646"/>
      <c r="B447" s="1645"/>
      <c r="C447" s="1643"/>
      <c r="D447" s="1642"/>
      <c r="E447" s="1641" t="s">
        <v>1447</v>
      </c>
      <c r="F447" s="1640"/>
      <c r="G447" s="1639">
        <f>SUM(G445:G446)</f>
        <v>0</v>
      </c>
      <c r="H447" s="1589"/>
      <c r="I447" s="1589"/>
      <c r="J447" s="1589">
        <f>SUM(J445)</f>
        <v>0</v>
      </c>
      <c r="K447" s="1589">
        <f>SUM(K445)</f>
        <v>0</v>
      </c>
      <c r="L447" s="1620"/>
      <c r="M447" s="1620"/>
      <c r="N447" s="1549"/>
      <c r="O447" s="1549"/>
      <c r="P447" s="1549"/>
      <c r="Q447" s="1549"/>
    </row>
    <row r="448" spans="1:17">
      <c r="A448" s="1646"/>
      <c r="B448" s="1645"/>
      <c r="C448" s="1648"/>
      <c r="D448" s="1648"/>
      <c r="E448" s="1648"/>
      <c r="F448" s="1648"/>
      <c r="G448" s="1648"/>
      <c r="H448" s="1600"/>
      <c r="I448" s="1600"/>
      <c r="J448" s="1600"/>
      <c r="K448" s="1600"/>
      <c r="L448" s="1620"/>
      <c r="M448" s="1620"/>
      <c r="N448" s="1549"/>
      <c r="O448" s="1549"/>
      <c r="P448" s="1549"/>
      <c r="Q448" s="1549"/>
    </row>
    <row r="449" spans="1:17">
      <c r="A449" s="1646" t="s">
        <v>116</v>
      </c>
      <c r="B449" s="1645" t="s">
        <v>238</v>
      </c>
      <c r="C449" s="1646"/>
      <c r="D449" s="1646"/>
      <c r="E449" s="1646"/>
      <c r="F449" s="1646"/>
      <c r="G449" s="1721">
        <f>+F449*E449</f>
        <v>0</v>
      </c>
      <c r="H449" s="1595"/>
      <c r="I449" s="1595"/>
      <c r="J449" s="1595"/>
      <c r="K449" s="1595"/>
      <c r="L449" s="1620"/>
      <c r="M449" s="1620"/>
      <c r="N449" s="1549"/>
      <c r="O449" s="1549"/>
      <c r="P449" s="1549"/>
      <c r="Q449" s="1549"/>
    </row>
    <row r="450" spans="1:17">
      <c r="A450" s="1644"/>
      <c r="B450" s="1644"/>
      <c r="C450" s="1643"/>
      <c r="D450" s="1642"/>
      <c r="E450" s="1641" t="s">
        <v>1448</v>
      </c>
      <c r="F450" s="1640"/>
      <c r="G450" s="1639">
        <f>SUM(G449)</f>
        <v>0</v>
      </c>
      <c r="H450" s="1589"/>
      <c r="I450" s="1589"/>
      <c r="J450" s="1589"/>
      <c r="K450" s="1589"/>
      <c r="L450" s="1620"/>
      <c r="M450" s="1620"/>
      <c r="N450" s="1549"/>
      <c r="O450" s="1549"/>
      <c r="P450" s="1549"/>
      <c r="Q450" s="1549"/>
    </row>
    <row r="451" spans="1:17">
      <c r="A451" s="1638"/>
      <c r="B451" s="1638"/>
      <c r="C451" s="1637"/>
      <c r="D451" s="1637"/>
      <c r="E451" s="1630"/>
      <c r="F451" s="1637"/>
      <c r="G451" s="1637"/>
      <c r="H451" s="1554"/>
      <c r="I451" s="1554"/>
      <c r="J451" s="1554"/>
      <c r="K451" s="1554"/>
      <c r="L451" s="1620"/>
      <c r="M451" s="1620"/>
      <c r="N451" s="1549"/>
      <c r="O451" s="1549"/>
      <c r="P451" s="1549"/>
      <c r="Q451" s="1549"/>
    </row>
    <row r="452" spans="1:17">
      <c r="A452" s="1636"/>
      <c r="B452" s="1635"/>
      <c r="C452" s="1634"/>
      <c r="D452" s="1633"/>
      <c r="E452" s="1633"/>
      <c r="F452" s="1632"/>
      <c r="G452" s="1636"/>
      <c r="H452" s="1581"/>
      <c r="I452" s="1581"/>
      <c r="J452" s="1581"/>
      <c r="K452" s="1581"/>
      <c r="L452" s="1620"/>
      <c r="M452" s="1620"/>
      <c r="N452" s="1549"/>
      <c r="O452" s="1549"/>
      <c r="P452" s="1549"/>
      <c r="Q452" s="1549"/>
    </row>
    <row r="453" spans="1:17">
      <c r="A453" s="1566" t="s">
        <v>117</v>
      </c>
      <c r="B453" s="1573" t="s">
        <v>239</v>
      </c>
      <c r="C453" s="1564"/>
      <c r="D453" s="1572"/>
      <c r="E453" s="1572"/>
      <c r="F453" s="1570"/>
      <c r="G453" s="1569">
        <f>+G450+G447+G443</f>
        <v>0</v>
      </c>
      <c r="H453" s="1576"/>
      <c r="I453" s="1575" t="e">
        <f>J453/G453</f>
        <v>#DIV/0!</v>
      </c>
      <c r="J453" s="1574">
        <f>+J450+J447+J443</f>
        <v>0</v>
      </c>
      <c r="K453" s="1574">
        <f>+K450+K447+K443</f>
        <v>0</v>
      </c>
      <c r="L453" s="1620"/>
      <c r="M453" s="1620"/>
      <c r="N453" s="1549"/>
      <c r="O453" s="1549"/>
      <c r="P453" s="1549"/>
      <c r="Q453" s="1549"/>
    </row>
    <row r="454" spans="1:17">
      <c r="A454" s="1566" t="s">
        <v>124</v>
      </c>
      <c r="B454" s="1573" t="s">
        <v>1541</v>
      </c>
      <c r="C454" s="1564"/>
      <c r="D454" s="1572"/>
      <c r="E454" s="1571" t="str">
        <f>$L$2</f>
        <v>2,5% x D</v>
      </c>
      <c r="F454" s="1570"/>
      <c r="G454" s="1569">
        <f>G453*$L$3</f>
        <v>0</v>
      </c>
      <c r="H454" s="1567"/>
      <c r="I454" s="1568" t="s">
        <v>366</v>
      </c>
      <c r="J454" s="1567"/>
      <c r="K454" s="1567"/>
      <c r="L454" s="1620"/>
      <c r="M454" s="1620"/>
      <c r="N454" s="1549"/>
      <c r="O454" s="1549"/>
      <c r="P454" s="1549"/>
      <c r="Q454" s="1549"/>
    </row>
    <row r="455" spans="1:17">
      <c r="A455" s="1566" t="s">
        <v>241</v>
      </c>
      <c r="B455" s="1573" t="s">
        <v>1540</v>
      </c>
      <c r="C455" s="1564"/>
      <c r="D455" s="1572"/>
      <c r="E455" s="1571" t="str">
        <f>$M$2</f>
        <v>2,5% x D</v>
      </c>
      <c r="F455" s="1570"/>
      <c r="G455" s="1569">
        <f>G453*$M$3</f>
        <v>0</v>
      </c>
      <c r="H455" s="1567"/>
      <c r="I455" s="1568"/>
      <c r="J455" s="1567"/>
      <c r="K455" s="1567"/>
      <c r="L455" s="1620"/>
      <c r="M455" s="1620"/>
      <c r="N455" s="1549"/>
      <c r="O455" s="1549"/>
      <c r="P455" s="1549"/>
      <c r="Q455" s="1549"/>
    </row>
    <row r="456" spans="1:17">
      <c r="A456" s="1566" t="s">
        <v>123</v>
      </c>
      <c r="B456" s="1565" t="s">
        <v>1539</v>
      </c>
      <c r="C456" s="1564"/>
      <c r="D456" s="1564"/>
      <c r="E456" s="1564"/>
      <c r="F456" s="1563"/>
      <c r="G456" s="1562">
        <f>+G454+G453+G455</f>
        <v>0</v>
      </c>
      <c r="H456" s="1561"/>
      <c r="I456" s="1561"/>
      <c r="J456" s="1561"/>
      <c r="K456" s="1561"/>
      <c r="L456" s="1620"/>
      <c r="M456" s="1620"/>
      <c r="N456" s="1549"/>
      <c r="O456" s="1549"/>
      <c r="P456" s="1549"/>
      <c r="Q456" s="1549"/>
    </row>
    <row r="457" spans="1:17">
      <c r="A457" s="1630"/>
      <c r="B457" s="1629"/>
      <c r="C457" s="1628"/>
      <c r="D457" s="1628"/>
      <c r="E457" s="1628"/>
      <c r="F457" s="1627"/>
      <c r="G457" s="1637"/>
      <c r="H457" s="1554"/>
      <c r="I457" s="1554"/>
      <c r="J457" s="1554"/>
      <c r="K457" s="1554"/>
      <c r="L457" s="1620"/>
      <c r="M457" s="1620"/>
      <c r="N457" s="1549"/>
      <c r="O457" s="1549"/>
      <c r="P457" s="1549"/>
      <c r="Q457" s="1549"/>
    </row>
    <row r="458" spans="1:17">
      <c r="A458" s="1572"/>
      <c r="B458" s="1572"/>
      <c r="C458" s="1564"/>
      <c r="D458" s="1564"/>
      <c r="E458" s="1564"/>
      <c r="F458" s="1564"/>
      <c r="G458" s="1564"/>
      <c r="H458" s="1620"/>
      <c r="I458" s="1620"/>
      <c r="J458" s="1620"/>
      <c r="K458" s="1620"/>
      <c r="L458" s="1620"/>
      <c r="M458" s="1620"/>
      <c r="N458" s="1549"/>
      <c r="O458" s="1549"/>
      <c r="P458" s="1549"/>
      <c r="Q458" s="1549"/>
    </row>
    <row r="459" spans="1:17">
      <c r="A459" s="1564">
        <v>17</v>
      </c>
      <c r="B459" s="1572" t="s">
        <v>1773</v>
      </c>
      <c r="C459" s="1622"/>
      <c r="D459" s="1564"/>
      <c r="E459" s="1564"/>
      <c r="F459" s="1564"/>
      <c r="G459" s="1564"/>
      <c r="H459" s="1620"/>
      <c r="I459" s="1549" t="s">
        <v>1765</v>
      </c>
      <c r="J459" s="1620"/>
      <c r="K459" s="1620"/>
      <c r="L459" s="1620"/>
      <c r="M459" s="1620"/>
      <c r="N459" s="1549"/>
      <c r="O459" s="1549"/>
      <c r="P459" s="1549"/>
      <c r="Q459" s="1549"/>
    </row>
    <row r="460" spans="1:17">
      <c r="A460" s="1679"/>
      <c r="B460" s="1620"/>
      <c r="C460" s="1622"/>
      <c r="D460" s="1564"/>
      <c r="E460" s="1564"/>
      <c r="F460" s="1564"/>
      <c r="G460" s="1564"/>
      <c r="H460" s="1620"/>
      <c r="I460" s="1620"/>
      <c r="J460" s="1620"/>
      <c r="K460" s="1620"/>
      <c r="L460" s="1620"/>
      <c r="M460" s="1620"/>
      <c r="N460" s="1549"/>
      <c r="O460" s="1549"/>
      <c r="P460" s="1549"/>
      <c r="Q460" s="1549"/>
    </row>
    <row r="461" spans="1:17">
      <c r="A461" s="2467" t="s">
        <v>8</v>
      </c>
      <c r="B461" s="2467" t="s">
        <v>354</v>
      </c>
      <c r="C461" s="2467" t="s">
        <v>1550</v>
      </c>
      <c r="D461" s="2467" t="s">
        <v>21</v>
      </c>
      <c r="E461" s="2467" t="s">
        <v>1549</v>
      </c>
      <c r="F461" s="1666" t="s">
        <v>10</v>
      </c>
      <c r="G461" s="1666" t="s">
        <v>54</v>
      </c>
      <c r="H461" s="2463" t="s">
        <v>1548</v>
      </c>
      <c r="I461" s="2463" t="s">
        <v>1547</v>
      </c>
      <c r="J461" s="2463" t="s">
        <v>1546</v>
      </c>
      <c r="K461" s="2463" t="s">
        <v>1545</v>
      </c>
      <c r="L461" s="1620"/>
      <c r="M461" s="1620"/>
      <c r="N461" s="1549"/>
      <c r="O461" s="1549"/>
      <c r="P461" s="1549"/>
      <c r="Q461" s="1549"/>
    </row>
    <row r="462" spans="1:17">
      <c r="A462" s="2468"/>
      <c r="B462" s="2468"/>
      <c r="C462" s="2468"/>
      <c r="D462" s="2468"/>
      <c r="E462" s="2468"/>
      <c r="F462" s="1637" t="s">
        <v>1544</v>
      </c>
      <c r="G462" s="1637" t="s">
        <v>1544</v>
      </c>
      <c r="H462" s="2464"/>
      <c r="I462" s="2464"/>
      <c r="J462" s="2464"/>
      <c r="K462" s="2464"/>
      <c r="L462" s="1620"/>
      <c r="M462" s="1620"/>
      <c r="N462" s="1549"/>
      <c r="O462" s="1549"/>
      <c r="P462" s="1549"/>
      <c r="Q462" s="1549"/>
    </row>
    <row r="463" spans="1:17">
      <c r="A463" s="1664"/>
      <c r="B463" s="1664"/>
      <c r="C463" s="1664"/>
      <c r="D463" s="1652"/>
      <c r="E463" s="1652"/>
      <c r="F463" s="1652"/>
      <c r="G463" s="1652"/>
      <c r="H463" s="1614"/>
      <c r="I463" s="1614"/>
      <c r="J463" s="1614"/>
      <c r="K463" s="1614"/>
      <c r="L463" s="1620"/>
      <c r="M463" s="1620"/>
      <c r="N463" s="1549"/>
      <c r="O463" s="1549"/>
      <c r="P463" s="1549"/>
      <c r="Q463" s="1549"/>
    </row>
    <row r="464" spans="1:17">
      <c r="A464" s="1646" t="s">
        <v>114</v>
      </c>
      <c r="B464" s="1645" t="s">
        <v>235</v>
      </c>
      <c r="C464" s="1646"/>
      <c r="D464" s="1646"/>
      <c r="E464" s="1646"/>
      <c r="F464" s="1646"/>
      <c r="G464" s="1646"/>
      <c r="H464" s="1613"/>
      <c r="I464" s="1613"/>
      <c r="J464" s="1613"/>
      <c r="K464" s="1613"/>
      <c r="L464" s="1620"/>
      <c r="M464" s="1620"/>
      <c r="N464" s="1549"/>
      <c r="O464" s="1549"/>
      <c r="P464" s="1549"/>
      <c r="Q464" s="1549"/>
    </row>
    <row r="465" spans="1:17">
      <c r="A465" s="1646"/>
      <c r="B465" s="1611" t="s">
        <v>50</v>
      </c>
      <c r="C465" s="1646" t="s">
        <v>231</v>
      </c>
      <c r="D465" s="1646" t="s">
        <v>48</v>
      </c>
      <c r="E465" s="1896">
        <v>0.01</v>
      </c>
      <c r="F465" s="1611">
        <f>'UPAH MEP'!D$7</f>
        <v>0</v>
      </c>
      <c r="G465" s="1645">
        <f>+F465*E465</f>
        <v>0</v>
      </c>
      <c r="H465" s="1606" t="s">
        <v>15</v>
      </c>
      <c r="I465" s="1603">
        <v>1</v>
      </c>
      <c r="J465" s="1599">
        <f>I465*G465</f>
        <v>0</v>
      </c>
      <c r="K465" s="1599">
        <f>G465-J465</f>
        <v>0</v>
      </c>
      <c r="L465" s="1620"/>
      <c r="M465" s="1620"/>
      <c r="N465" s="1549"/>
      <c r="O465" s="1549"/>
      <c r="P465" s="1549"/>
      <c r="Q465" s="1549"/>
    </row>
    <row r="466" spans="1:17">
      <c r="A466" s="1646"/>
      <c r="B466" s="1611" t="s">
        <v>797</v>
      </c>
      <c r="C466" s="1646" t="s">
        <v>232</v>
      </c>
      <c r="D466" s="1646" t="s">
        <v>48</v>
      </c>
      <c r="E466" s="1896">
        <v>0.4</v>
      </c>
      <c r="F466" s="1611">
        <f>'UPAH MEP'!D$9</f>
        <v>0</v>
      </c>
      <c r="G466" s="1645">
        <f>+F466*E466</f>
        <v>0</v>
      </c>
      <c r="H466" s="1606" t="s">
        <v>15</v>
      </c>
      <c r="I466" s="1603">
        <v>1</v>
      </c>
      <c r="J466" s="1599">
        <f>I466*G466</f>
        <v>0</v>
      </c>
      <c r="K466" s="1599">
        <f>G466-J466</f>
        <v>0</v>
      </c>
      <c r="L466" s="1620"/>
      <c r="M466" s="1620"/>
      <c r="N466" s="1549"/>
      <c r="O466" s="1549"/>
      <c r="P466" s="1549"/>
      <c r="Q466" s="1549"/>
    </row>
    <row r="467" spans="1:17">
      <c r="A467" s="1646"/>
      <c r="B467" s="1611" t="s">
        <v>177</v>
      </c>
      <c r="C467" s="1646" t="s">
        <v>233</v>
      </c>
      <c r="D467" s="1646" t="s">
        <v>48</v>
      </c>
      <c r="E467" s="1896">
        <v>0.04</v>
      </c>
      <c r="F467" s="1611">
        <f>'UPAH MEP'!D$5</f>
        <v>0</v>
      </c>
      <c r="G467" s="1645">
        <f>+F467*E467</f>
        <v>0</v>
      </c>
      <c r="H467" s="1606" t="s">
        <v>15</v>
      </c>
      <c r="I467" s="1603">
        <v>1</v>
      </c>
      <c r="J467" s="1599">
        <f>I467*G467</f>
        <v>0</v>
      </c>
      <c r="K467" s="1599">
        <f>G467-J467</f>
        <v>0</v>
      </c>
      <c r="L467" s="1620"/>
      <c r="M467" s="1620"/>
      <c r="N467" s="1549"/>
      <c r="O467" s="1549"/>
      <c r="P467" s="1549"/>
      <c r="Q467" s="1549"/>
    </row>
    <row r="468" spans="1:17">
      <c r="A468" s="1646"/>
      <c r="B468" s="1611" t="s">
        <v>41</v>
      </c>
      <c r="C468" s="1732" t="s">
        <v>234</v>
      </c>
      <c r="D468" s="1732" t="s">
        <v>48</v>
      </c>
      <c r="E468" s="1829">
        <v>1.3299999999999999E-2</v>
      </c>
      <c r="F468" s="1611">
        <f>'UPAH MEP'!D$6</f>
        <v>0</v>
      </c>
      <c r="G468" s="1730">
        <f>+F468*E468</f>
        <v>0</v>
      </c>
      <c r="H468" s="1606" t="s">
        <v>15</v>
      </c>
      <c r="I468" s="1603">
        <v>1</v>
      </c>
      <c r="J468" s="1599">
        <f>I468*G468</f>
        <v>0</v>
      </c>
      <c r="K468" s="1599">
        <f>G468-J468</f>
        <v>0</v>
      </c>
      <c r="L468" s="1620"/>
      <c r="M468" s="1620"/>
      <c r="N468" s="1549"/>
      <c r="O468" s="1549"/>
      <c r="P468" s="1549"/>
      <c r="Q468" s="1549"/>
    </row>
    <row r="469" spans="1:17">
      <c r="A469" s="1646"/>
      <c r="B469" s="1645"/>
      <c r="C469" s="1643"/>
      <c r="D469" s="1642"/>
      <c r="E469" s="1641" t="s">
        <v>1446</v>
      </c>
      <c r="F469" s="1640"/>
      <c r="G469" s="1639">
        <f>SUM(G465:G468)</f>
        <v>0</v>
      </c>
      <c r="H469" s="1589"/>
      <c r="I469" s="1589"/>
      <c r="J469" s="1589">
        <f>SUM(J465:J468)</f>
        <v>0</v>
      </c>
      <c r="K469" s="1589">
        <f>SUM(K465:K468)</f>
        <v>0</v>
      </c>
      <c r="L469" s="1620"/>
      <c r="M469" s="1620"/>
      <c r="N469" s="1549"/>
      <c r="O469" s="1549"/>
      <c r="P469" s="1549"/>
      <c r="Q469" s="1549"/>
    </row>
    <row r="470" spans="1:17">
      <c r="A470" s="1646" t="s">
        <v>115</v>
      </c>
      <c r="B470" s="1645" t="s">
        <v>237</v>
      </c>
      <c r="C470" s="1648"/>
      <c r="D470" s="1648"/>
      <c r="E470" s="1648"/>
      <c r="F470" s="1648"/>
      <c r="G470" s="1648"/>
      <c r="H470" s="1600"/>
      <c r="I470" s="1600"/>
      <c r="J470" s="1600"/>
      <c r="K470" s="1600"/>
      <c r="L470" s="1620"/>
      <c r="M470" s="1620"/>
      <c r="N470" s="1549"/>
      <c r="O470" s="1549"/>
      <c r="P470" s="1549"/>
      <c r="Q470" s="1549"/>
    </row>
    <row r="471" spans="1:17">
      <c r="A471" s="1646"/>
      <c r="B471" s="1644" t="s">
        <v>1513</v>
      </c>
      <c r="C471" s="1646"/>
      <c r="D471" s="1646" t="s">
        <v>255</v>
      </c>
      <c r="E471" s="1917">
        <v>1</v>
      </c>
      <c r="F471" s="1645">
        <f>'BAHAN MEP'!D$66</f>
        <v>0</v>
      </c>
      <c r="G471" s="1645">
        <f>F471*E471</f>
        <v>0</v>
      </c>
      <c r="H471" s="1604"/>
      <c r="I471" s="1603">
        <v>0</v>
      </c>
      <c r="J471" s="1599">
        <f>I471*G471</f>
        <v>0</v>
      </c>
      <c r="K471" s="1599">
        <f>G471-J471</f>
        <v>0</v>
      </c>
      <c r="L471" s="1620"/>
      <c r="M471" s="1620"/>
      <c r="N471" s="1549"/>
      <c r="O471" s="1549"/>
      <c r="P471" s="1549"/>
      <c r="Q471" s="1549"/>
    </row>
    <row r="472" spans="1:17">
      <c r="A472" s="1646"/>
      <c r="B472" s="1644" t="s">
        <v>542</v>
      </c>
      <c r="C472" s="1729"/>
      <c r="D472" s="1566" t="s">
        <v>255</v>
      </c>
      <c r="E472" s="1909">
        <v>2.5000000000000001E-2</v>
      </c>
      <c r="F472" s="1736">
        <f>'BAHAN MEP'!D70</f>
        <v>0</v>
      </c>
      <c r="G472" s="1645">
        <f>F472*35/100</f>
        <v>0</v>
      </c>
      <c r="H472" s="1604"/>
      <c r="I472" s="1603"/>
      <c r="J472" s="1599"/>
      <c r="K472" s="1599"/>
      <c r="L472" s="1620"/>
      <c r="M472" s="1620"/>
      <c r="N472" s="1549"/>
      <c r="O472" s="1549"/>
      <c r="P472" s="1549"/>
      <c r="Q472" s="1549"/>
    </row>
    <row r="473" spans="1:17">
      <c r="A473" s="1646"/>
      <c r="B473" s="1645"/>
      <c r="C473" s="1643"/>
      <c r="D473" s="1642"/>
      <c r="E473" s="1641" t="s">
        <v>1447</v>
      </c>
      <c r="F473" s="1640"/>
      <c r="G473" s="1639">
        <f>SUM(G471:G472)</f>
        <v>0</v>
      </c>
      <c r="H473" s="1589"/>
      <c r="I473" s="1589"/>
      <c r="J473" s="1589">
        <f>SUM(J471)</f>
        <v>0</v>
      </c>
      <c r="K473" s="1589">
        <f>SUM(K471)</f>
        <v>0</v>
      </c>
      <c r="L473" s="1620"/>
      <c r="M473" s="1620"/>
      <c r="N473" s="1549"/>
      <c r="O473" s="1549"/>
      <c r="P473" s="1549"/>
      <c r="Q473" s="1549"/>
    </row>
    <row r="474" spans="1:17">
      <c r="A474" s="1646"/>
      <c r="B474" s="1645"/>
      <c r="C474" s="1648"/>
      <c r="D474" s="1648"/>
      <c r="E474" s="1648"/>
      <c r="F474" s="1648"/>
      <c r="G474" s="1648"/>
      <c r="H474" s="1600"/>
      <c r="I474" s="1600"/>
      <c r="J474" s="1600"/>
      <c r="K474" s="1600"/>
      <c r="L474" s="1620"/>
      <c r="M474" s="1620"/>
      <c r="N474" s="1549"/>
      <c r="O474" s="1549"/>
      <c r="P474" s="1549"/>
      <c r="Q474" s="1549"/>
    </row>
    <row r="475" spans="1:17">
      <c r="A475" s="1646" t="s">
        <v>116</v>
      </c>
      <c r="B475" s="1645" t="s">
        <v>238</v>
      </c>
      <c r="C475" s="1646"/>
      <c r="D475" s="1646"/>
      <c r="E475" s="1646"/>
      <c r="F475" s="1646"/>
      <c r="G475" s="1721">
        <f>+F475*E475</f>
        <v>0</v>
      </c>
      <c r="H475" s="1595"/>
      <c r="I475" s="1595"/>
      <c r="J475" s="1595"/>
      <c r="K475" s="1595"/>
      <c r="L475" s="1620"/>
      <c r="M475" s="1620"/>
      <c r="N475" s="1549"/>
      <c r="O475" s="1549"/>
      <c r="P475" s="1549"/>
      <c r="Q475" s="1549"/>
    </row>
    <row r="476" spans="1:17">
      <c r="A476" s="1644"/>
      <c r="B476" s="1644"/>
      <c r="C476" s="1643"/>
      <c r="D476" s="1642"/>
      <c r="E476" s="1641" t="s">
        <v>1448</v>
      </c>
      <c r="F476" s="1640"/>
      <c r="G476" s="1639">
        <f>SUM(G475)</f>
        <v>0</v>
      </c>
      <c r="H476" s="1589"/>
      <c r="I476" s="1589"/>
      <c r="J476" s="1589"/>
      <c r="K476" s="1589"/>
      <c r="L476" s="1620"/>
      <c r="M476" s="1620"/>
      <c r="N476" s="1549"/>
      <c r="O476" s="1549"/>
      <c r="P476" s="1549"/>
      <c r="Q476" s="1549"/>
    </row>
    <row r="477" spans="1:17">
      <c r="A477" s="1638"/>
      <c r="B477" s="1638"/>
      <c r="C477" s="1637"/>
      <c r="D477" s="1637"/>
      <c r="E477" s="1630"/>
      <c r="F477" s="1637"/>
      <c r="G477" s="1637"/>
      <c r="H477" s="1554"/>
      <c r="I477" s="1554"/>
      <c r="J477" s="1554"/>
      <c r="K477" s="1554"/>
      <c r="L477" s="1620"/>
      <c r="M477" s="1620"/>
      <c r="N477" s="1549"/>
      <c r="O477" s="1549"/>
      <c r="P477" s="1549"/>
      <c r="Q477" s="1549"/>
    </row>
    <row r="478" spans="1:17">
      <c r="A478" s="1636"/>
      <c r="B478" s="1635"/>
      <c r="C478" s="1634"/>
      <c r="D478" s="1633"/>
      <c r="E478" s="1633"/>
      <c r="F478" s="1632"/>
      <c r="G478" s="1636"/>
      <c r="H478" s="1581"/>
      <c r="I478" s="1581"/>
      <c r="J478" s="1581"/>
      <c r="K478" s="1581"/>
      <c r="L478" s="1620"/>
      <c r="M478" s="1620"/>
      <c r="N478" s="1549"/>
      <c r="O478" s="1549"/>
      <c r="P478" s="1549"/>
      <c r="Q478" s="1549"/>
    </row>
    <row r="479" spans="1:17">
      <c r="A479" s="1566" t="s">
        <v>117</v>
      </c>
      <c r="B479" s="1573" t="s">
        <v>239</v>
      </c>
      <c r="C479" s="1564"/>
      <c r="D479" s="1572"/>
      <c r="E479" s="1572"/>
      <c r="F479" s="1570"/>
      <c r="G479" s="1569">
        <f>+G476+G473+G469</f>
        <v>0</v>
      </c>
      <c r="H479" s="1576"/>
      <c r="I479" s="1575" t="e">
        <f>J479/G479</f>
        <v>#DIV/0!</v>
      </c>
      <c r="J479" s="1574">
        <f>+J476+J473+J469</f>
        <v>0</v>
      </c>
      <c r="K479" s="1574">
        <f>+K476+K473+K469</f>
        <v>0</v>
      </c>
      <c r="L479" s="1620"/>
      <c r="M479" s="1620"/>
      <c r="N479" s="1549"/>
      <c r="O479" s="1549"/>
      <c r="P479" s="1549"/>
      <c r="Q479" s="1549"/>
    </row>
    <row r="480" spans="1:17">
      <c r="A480" s="1566" t="s">
        <v>124</v>
      </c>
      <c r="B480" s="1573" t="s">
        <v>1541</v>
      </c>
      <c r="C480" s="1564"/>
      <c r="D480" s="1572"/>
      <c r="E480" s="1571" t="str">
        <f>$L$2</f>
        <v>2,5% x D</v>
      </c>
      <c r="F480" s="1570"/>
      <c r="G480" s="1569">
        <f>G479*$L$3</f>
        <v>0</v>
      </c>
      <c r="H480" s="1567"/>
      <c r="I480" s="1568" t="s">
        <v>366</v>
      </c>
      <c r="J480" s="1567"/>
      <c r="K480" s="1567"/>
      <c r="L480" s="1620"/>
      <c r="M480" s="1620"/>
      <c r="N480" s="1549"/>
      <c r="O480" s="1549"/>
      <c r="P480" s="1549"/>
      <c r="Q480" s="1549"/>
    </row>
    <row r="481" spans="1:17">
      <c r="A481" s="1566" t="s">
        <v>241</v>
      </c>
      <c r="B481" s="1573" t="s">
        <v>1540</v>
      </c>
      <c r="C481" s="1564"/>
      <c r="D481" s="1572"/>
      <c r="E481" s="1571" t="str">
        <f>$M$2</f>
        <v>2,5% x D</v>
      </c>
      <c r="F481" s="1570"/>
      <c r="G481" s="1569">
        <f>G479*$M$3</f>
        <v>0</v>
      </c>
      <c r="H481" s="1567"/>
      <c r="I481" s="1568"/>
      <c r="J481" s="1567"/>
      <c r="K481" s="1567"/>
      <c r="L481" s="1620"/>
      <c r="M481" s="1620"/>
      <c r="N481" s="1549"/>
      <c r="O481" s="1549"/>
      <c r="P481" s="1549"/>
      <c r="Q481" s="1549"/>
    </row>
    <row r="482" spans="1:17">
      <c r="A482" s="1566" t="s">
        <v>123</v>
      </c>
      <c r="B482" s="1565" t="s">
        <v>1539</v>
      </c>
      <c r="C482" s="1564"/>
      <c r="D482" s="1564"/>
      <c r="E482" s="1564"/>
      <c r="F482" s="1563"/>
      <c r="G482" s="1562">
        <f>+G480+G479+G481</f>
        <v>0</v>
      </c>
      <c r="H482" s="1561"/>
      <c r="I482" s="1561"/>
      <c r="J482" s="1561"/>
      <c r="K482" s="1561"/>
      <c r="L482" s="1620"/>
      <c r="M482" s="1620"/>
      <c r="N482" s="1549"/>
      <c r="O482" s="1549"/>
      <c r="P482" s="1549"/>
      <c r="Q482" s="1549"/>
    </row>
    <row r="483" spans="1:17">
      <c r="A483" s="1630"/>
      <c r="B483" s="1629"/>
      <c r="C483" s="1628"/>
      <c r="D483" s="1628"/>
      <c r="E483" s="1628"/>
      <c r="F483" s="1627"/>
      <c r="G483" s="1637"/>
      <c r="H483" s="1554"/>
      <c r="I483" s="1554"/>
      <c r="J483" s="1554"/>
      <c r="K483" s="1554"/>
      <c r="L483" s="1620"/>
      <c r="M483" s="1620"/>
      <c r="N483" s="1549"/>
      <c r="O483" s="1549"/>
      <c r="P483" s="1549"/>
      <c r="Q483" s="1549"/>
    </row>
    <row r="484" spans="1:17">
      <c r="A484" s="1572"/>
      <c r="B484" s="1572"/>
      <c r="C484" s="1564"/>
      <c r="D484" s="1564"/>
      <c r="E484" s="1564"/>
      <c r="F484" s="1564"/>
      <c r="G484" s="1564"/>
      <c r="H484" s="1620"/>
      <c r="I484" s="1620"/>
      <c r="J484" s="1620"/>
      <c r="K484" s="1620"/>
      <c r="L484" s="1620"/>
      <c r="M484" s="1620"/>
      <c r="N484" s="1549"/>
      <c r="O484" s="1549"/>
      <c r="P484" s="1549"/>
      <c r="Q484" s="1549"/>
    </row>
    <row r="485" spans="1:17">
      <c r="A485" s="1564">
        <v>18</v>
      </c>
      <c r="B485" s="1572" t="s">
        <v>1772</v>
      </c>
      <c r="C485" s="1622"/>
      <c r="D485" s="1564"/>
      <c r="E485" s="1564"/>
      <c r="F485" s="1564"/>
      <c r="G485" s="1564"/>
      <c r="H485" s="1620"/>
      <c r="I485" s="1549" t="s">
        <v>1765</v>
      </c>
      <c r="J485" s="1620"/>
      <c r="K485" s="1620"/>
      <c r="L485" s="1620"/>
      <c r="M485" s="1620"/>
      <c r="N485" s="1549"/>
      <c r="O485" s="1549"/>
      <c r="P485" s="1549"/>
      <c r="Q485" s="1549"/>
    </row>
    <row r="486" spans="1:17">
      <c r="A486" s="1679"/>
      <c r="B486" s="1620"/>
      <c r="C486" s="1622"/>
      <c r="D486" s="1564"/>
      <c r="E486" s="1564"/>
      <c r="F486" s="1564"/>
      <c r="G486" s="1564"/>
      <c r="H486" s="1620"/>
      <c r="I486" s="1620"/>
      <c r="J486" s="1620"/>
      <c r="K486" s="1620"/>
      <c r="L486" s="1620"/>
      <c r="M486" s="1620"/>
      <c r="N486" s="1549"/>
      <c r="O486" s="1549"/>
      <c r="P486" s="1549"/>
      <c r="Q486" s="1549"/>
    </row>
    <row r="487" spans="1:17">
      <c r="A487" s="2467" t="s">
        <v>8</v>
      </c>
      <c r="B487" s="2467" t="s">
        <v>354</v>
      </c>
      <c r="C487" s="2467" t="s">
        <v>1550</v>
      </c>
      <c r="D487" s="2467" t="s">
        <v>21</v>
      </c>
      <c r="E487" s="2467" t="s">
        <v>1549</v>
      </c>
      <c r="F487" s="1666" t="s">
        <v>10</v>
      </c>
      <c r="G487" s="1666" t="s">
        <v>54</v>
      </c>
      <c r="H487" s="2463" t="s">
        <v>1548</v>
      </c>
      <c r="I487" s="2463" t="s">
        <v>1547</v>
      </c>
      <c r="J487" s="2463" t="s">
        <v>1546</v>
      </c>
      <c r="K487" s="2463" t="s">
        <v>1545</v>
      </c>
      <c r="L487" s="1620"/>
      <c r="M487" s="1620"/>
      <c r="N487" s="1549"/>
      <c r="O487" s="1549"/>
      <c r="P487" s="1549"/>
      <c r="Q487" s="1549"/>
    </row>
    <row r="488" spans="1:17">
      <c r="A488" s="2468"/>
      <c r="B488" s="2468"/>
      <c r="C488" s="2468"/>
      <c r="D488" s="2468"/>
      <c r="E488" s="2468"/>
      <c r="F488" s="1637" t="s">
        <v>1544</v>
      </c>
      <c r="G488" s="1637" t="s">
        <v>1544</v>
      </c>
      <c r="H488" s="2464"/>
      <c r="I488" s="2464"/>
      <c r="J488" s="2464"/>
      <c r="K488" s="2464"/>
      <c r="L488" s="1620"/>
      <c r="M488" s="1620"/>
      <c r="N488" s="1549"/>
      <c r="O488" s="1549"/>
      <c r="P488" s="1549"/>
      <c r="Q488" s="1549"/>
    </row>
    <row r="489" spans="1:17">
      <c r="A489" s="1664"/>
      <c r="B489" s="1664"/>
      <c r="C489" s="1664"/>
      <c r="D489" s="1652"/>
      <c r="E489" s="1652"/>
      <c r="F489" s="1652"/>
      <c r="G489" s="1652"/>
      <c r="H489" s="1614"/>
      <c r="I489" s="1614"/>
      <c r="J489" s="1614"/>
      <c r="K489" s="1614"/>
      <c r="L489" s="1620"/>
      <c r="M489" s="1620"/>
      <c r="N489" s="1549"/>
      <c r="O489" s="1549"/>
      <c r="P489" s="1549"/>
      <c r="Q489" s="1549"/>
    </row>
    <row r="490" spans="1:17">
      <c r="A490" s="1646" t="s">
        <v>114</v>
      </c>
      <c r="B490" s="1645" t="s">
        <v>235</v>
      </c>
      <c r="C490" s="1646"/>
      <c r="D490" s="1646"/>
      <c r="E490" s="1646"/>
      <c r="F490" s="1646"/>
      <c r="G490" s="1646"/>
      <c r="H490" s="1613"/>
      <c r="I490" s="1613"/>
      <c r="J490" s="1613"/>
      <c r="K490" s="1613"/>
      <c r="L490" s="1620"/>
      <c r="M490" s="1620"/>
      <c r="N490" s="1549"/>
      <c r="O490" s="1549"/>
      <c r="P490" s="1549"/>
      <c r="Q490" s="1549"/>
    </row>
    <row r="491" spans="1:17">
      <c r="A491" s="1646"/>
      <c r="B491" s="1611" t="s">
        <v>1771</v>
      </c>
      <c r="C491" s="1646" t="s">
        <v>231</v>
      </c>
      <c r="D491" s="1646" t="s">
        <v>48</v>
      </c>
      <c r="E491" s="1896">
        <v>0.01</v>
      </c>
      <c r="F491" s="1611">
        <f>'UPAH MEP'!D$7</f>
        <v>0</v>
      </c>
      <c r="G491" s="1645">
        <f>+F491*E491</f>
        <v>0</v>
      </c>
      <c r="H491" s="1606" t="s">
        <v>15</v>
      </c>
      <c r="I491" s="1603">
        <v>1</v>
      </c>
      <c r="J491" s="1599">
        <f>I491*G491</f>
        <v>0</v>
      </c>
      <c r="K491" s="1599">
        <f>G491-J491</f>
        <v>0</v>
      </c>
      <c r="L491" s="1620"/>
      <c r="M491" s="1620"/>
      <c r="N491" s="1549"/>
      <c r="O491" s="1549"/>
      <c r="P491" s="1549"/>
      <c r="Q491" s="1549"/>
    </row>
    <row r="492" spans="1:17">
      <c r="A492" s="1646"/>
      <c r="B492" s="1611" t="s">
        <v>1543</v>
      </c>
      <c r="C492" s="1646" t="s">
        <v>232</v>
      </c>
      <c r="D492" s="1646" t="s">
        <v>48</v>
      </c>
      <c r="E492" s="1896">
        <v>0.1</v>
      </c>
      <c r="F492" s="1611">
        <f>'UPAH MEP'!D$8</f>
        <v>0</v>
      </c>
      <c r="G492" s="1645">
        <f>+F492*E492</f>
        <v>0</v>
      </c>
      <c r="H492" s="1606" t="s">
        <v>15</v>
      </c>
      <c r="I492" s="1603">
        <v>1</v>
      </c>
      <c r="J492" s="1599">
        <f>I492*G492</f>
        <v>0</v>
      </c>
      <c r="K492" s="1599">
        <f>G492-J492</f>
        <v>0</v>
      </c>
      <c r="L492" s="1620"/>
      <c r="M492" s="1620"/>
      <c r="N492" s="1549"/>
      <c r="O492" s="1549"/>
      <c r="P492" s="1549"/>
      <c r="Q492" s="1549"/>
    </row>
    <row r="493" spans="1:17">
      <c r="A493" s="1646"/>
      <c r="B493" s="1611" t="s">
        <v>177</v>
      </c>
      <c r="C493" s="1646" t="s">
        <v>233</v>
      </c>
      <c r="D493" s="1646" t="s">
        <v>48</v>
      </c>
      <c r="E493" s="1896">
        <v>0.01</v>
      </c>
      <c r="F493" s="1611">
        <f>'UPAH MEP'!D$5</f>
        <v>0</v>
      </c>
      <c r="G493" s="1645">
        <f>+F493*E493</f>
        <v>0</v>
      </c>
      <c r="H493" s="1606" t="s">
        <v>15</v>
      </c>
      <c r="I493" s="1603">
        <v>1</v>
      </c>
      <c r="J493" s="1599">
        <f>I493*G493</f>
        <v>0</v>
      </c>
      <c r="K493" s="1599">
        <f>G493-J493</f>
        <v>0</v>
      </c>
      <c r="L493" s="1620"/>
      <c r="M493" s="1620"/>
      <c r="N493" s="1549"/>
      <c r="O493" s="1549"/>
      <c r="P493" s="1549"/>
      <c r="Q493" s="1549"/>
    </row>
    <row r="494" spans="1:17">
      <c r="A494" s="1646"/>
      <c r="B494" s="1611" t="s">
        <v>41</v>
      </c>
      <c r="C494" s="1732" t="s">
        <v>234</v>
      </c>
      <c r="D494" s="1732" t="s">
        <v>48</v>
      </c>
      <c r="E494" s="1829">
        <v>3.3E-3</v>
      </c>
      <c r="F494" s="1611">
        <f>'UPAH MEP'!D$6</f>
        <v>0</v>
      </c>
      <c r="G494" s="1730">
        <f>+F494*E494</f>
        <v>0</v>
      </c>
      <c r="H494" s="1606" t="s">
        <v>15</v>
      </c>
      <c r="I494" s="1603">
        <v>1</v>
      </c>
      <c r="J494" s="1599">
        <f>I494*G494</f>
        <v>0</v>
      </c>
      <c r="K494" s="1599">
        <f>G494-J494</f>
        <v>0</v>
      </c>
      <c r="L494" s="1620"/>
      <c r="M494" s="1620"/>
      <c r="N494" s="1549"/>
      <c r="O494" s="1549"/>
      <c r="P494" s="1549"/>
      <c r="Q494" s="1549"/>
    </row>
    <row r="495" spans="1:17">
      <c r="A495" s="1646"/>
      <c r="B495" s="1645"/>
      <c r="C495" s="1643"/>
      <c r="D495" s="1642"/>
      <c r="E495" s="1641" t="s">
        <v>1446</v>
      </c>
      <c r="F495" s="1640"/>
      <c r="G495" s="1639">
        <f>SUM(G491:G494)</f>
        <v>0</v>
      </c>
      <c r="H495" s="1589"/>
      <c r="I495" s="1589"/>
      <c r="J495" s="1589">
        <f>SUM(J491:J494)</f>
        <v>0</v>
      </c>
      <c r="K495" s="1589">
        <f>SUM(K491:K494)</f>
        <v>0</v>
      </c>
      <c r="L495" s="1620"/>
      <c r="M495" s="1620"/>
      <c r="N495" s="1549"/>
      <c r="O495" s="1549"/>
      <c r="P495" s="1549"/>
      <c r="Q495" s="1549"/>
    </row>
    <row r="496" spans="1:17">
      <c r="A496" s="1646" t="s">
        <v>115</v>
      </c>
      <c r="B496" s="1645" t="s">
        <v>237</v>
      </c>
      <c r="C496" s="1648"/>
      <c r="D496" s="1648"/>
      <c r="E496" s="1648"/>
      <c r="F496" s="1648"/>
      <c r="G496" s="1648"/>
      <c r="H496" s="1600"/>
      <c r="I496" s="1600"/>
      <c r="J496" s="1600"/>
      <c r="K496" s="1600"/>
      <c r="L496" s="1620"/>
      <c r="M496" s="1620"/>
      <c r="N496" s="1549"/>
      <c r="O496" s="1549"/>
      <c r="P496" s="1549"/>
      <c r="Q496" s="1549"/>
    </row>
    <row r="497" spans="1:17">
      <c r="A497" s="1646"/>
      <c r="B497" s="1935" t="s">
        <v>1518</v>
      </c>
      <c r="C497" s="1646"/>
      <c r="D497" s="1646" t="s">
        <v>255</v>
      </c>
      <c r="E497" s="1917">
        <v>1</v>
      </c>
      <c r="F497" s="1645">
        <f>'BAHAN MEP'!D$61</f>
        <v>0</v>
      </c>
      <c r="G497" s="1645">
        <f>F497*E497</f>
        <v>0</v>
      </c>
      <c r="H497" s="1604"/>
      <c r="I497" s="1603">
        <v>0</v>
      </c>
      <c r="J497" s="1599">
        <f>I497*G497</f>
        <v>0</v>
      </c>
      <c r="K497" s="1599">
        <f>G497-J497</f>
        <v>0</v>
      </c>
      <c r="L497" s="1620"/>
      <c r="M497" s="1620"/>
      <c r="N497" s="1549"/>
      <c r="O497" s="1549"/>
      <c r="P497" s="1549"/>
      <c r="Q497" s="1549"/>
    </row>
    <row r="498" spans="1:17">
      <c r="A498" s="1646"/>
      <c r="B498" s="1644"/>
      <c r="C498" s="1729"/>
      <c r="D498" s="1566"/>
      <c r="E498" s="1909"/>
      <c r="F498" s="1736"/>
      <c r="G498" s="1645"/>
      <c r="H498" s="1604"/>
      <c r="I498" s="1603"/>
      <c r="J498" s="1599"/>
      <c r="K498" s="1599"/>
      <c r="L498" s="1620"/>
      <c r="M498" s="1620"/>
      <c r="N498" s="1549"/>
      <c r="O498" s="1549"/>
      <c r="P498" s="1549"/>
      <c r="Q498" s="1549"/>
    </row>
    <row r="499" spans="1:17">
      <c r="A499" s="1646"/>
      <c r="B499" s="1645"/>
      <c r="C499" s="1643"/>
      <c r="D499" s="1642"/>
      <c r="E499" s="1641" t="s">
        <v>1447</v>
      </c>
      <c r="F499" s="1640"/>
      <c r="G499" s="1639">
        <f>SUM(G497:G498)</f>
        <v>0</v>
      </c>
      <c r="H499" s="1589"/>
      <c r="I499" s="1589"/>
      <c r="J499" s="1589">
        <f>SUM(J497)</f>
        <v>0</v>
      </c>
      <c r="K499" s="1589">
        <f>SUM(K497)</f>
        <v>0</v>
      </c>
      <c r="L499" s="1620"/>
      <c r="M499" s="1620"/>
      <c r="N499" s="1549"/>
      <c r="O499" s="1549"/>
      <c r="P499" s="1549"/>
      <c r="Q499" s="1549"/>
    </row>
    <row r="500" spans="1:17">
      <c r="A500" s="1646"/>
      <c r="B500" s="1645"/>
      <c r="C500" s="1648"/>
      <c r="D500" s="1648"/>
      <c r="E500" s="1648"/>
      <c r="F500" s="1648"/>
      <c r="G500" s="1648"/>
      <c r="H500" s="1600"/>
      <c r="I500" s="1600"/>
      <c r="J500" s="1600"/>
      <c r="K500" s="1600"/>
      <c r="L500" s="1620"/>
      <c r="M500" s="1620"/>
      <c r="N500" s="1549"/>
      <c r="O500" s="1549"/>
      <c r="P500" s="1549"/>
      <c r="Q500" s="1549"/>
    </row>
    <row r="501" spans="1:17">
      <c r="A501" s="1646" t="s">
        <v>116</v>
      </c>
      <c r="B501" s="1645" t="s">
        <v>238</v>
      </c>
      <c r="C501" s="1646"/>
      <c r="D501" s="1646"/>
      <c r="E501" s="1646"/>
      <c r="F501" s="1646"/>
      <c r="G501" s="1721">
        <f>+F501*E501</f>
        <v>0</v>
      </c>
      <c r="H501" s="1595"/>
      <c r="I501" s="1595"/>
      <c r="J501" s="1595"/>
      <c r="K501" s="1595"/>
      <c r="L501" s="1620"/>
      <c r="M501" s="1620"/>
      <c r="N501" s="1549"/>
      <c r="O501" s="1549"/>
      <c r="P501" s="1549"/>
      <c r="Q501" s="1549"/>
    </row>
    <row r="502" spans="1:17">
      <c r="A502" s="1644"/>
      <c r="B502" s="1644"/>
      <c r="C502" s="1643"/>
      <c r="D502" s="1642"/>
      <c r="E502" s="1641" t="s">
        <v>1448</v>
      </c>
      <c r="F502" s="1640"/>
      <c r="G502" s="1639">
        <f>SUM(G501)</f>
        <v>0</v>
      </c>
      <c r="H502" s="1589"/>
      <c r="I502" s="1589"/>
      <c r="J502" s="1589"/>
      <c r="K502" s="1589"/>
      <c r="L502" s="1620"/>
      <c r="M502" s="1620"/>
      <c r="N502" s="1549"/>
      <c r="O502" s="1549"/>
      <c r="P502" s="1549"/>
      <c r="Q502" s="1549"/>
    </row>
    <row r="503" spans="1:17">
      <c r="A503" s="1638"/>
      <c r="B503" s="1638"/>
      <c r="C503" s="1637"/>
      <c r="D503" s="1637"/>
      <c r="E503" s="1630"/>
      <c r="F503" s="1637"/>
      <c r="G503" s="1637"/>
      <c r="H503" s="1554"/>
      <c r="I503" s="1554"/>
      <c r="J503" s="1554"/>
      <c r="K503" s="1554"/>
      <c r="L503" s="1620"/>
      <c r="M503" s="1620"/>
      <c r="N503" s="1549"/>
      <c r="O503" s="1549"/>
      <c r="P503" s="1549"/>
      <c r="Q503" s="1549"/>
    </row>
    <row r="504" spans="1:17">
      <c r="A504" s="1636"/>
      <c r="B504" s="1635"/>
      <c r="C504" s="1634"/>
      <c r="D504" s="1633"/>
      <c r="E504" s="1633"/>
      <c r="F504" s="1632"/>
      <c r="G504" s="1636"/>
      <c r="H504" s="1581"/>
      <c r="I504" s="1581"/>
      <c r="J504" s="1581"/>
      <c r="K504" s="1581"/>
      <c r="L504" s="1620"/>
      <c r="M504" s="1620"/>
      <c r="N504" s="1549"/>
      <c r="O504" s="1549"/>
      <c r="P504" s="1549"/>
      <c r="Q504" s="1549"/>
    </row>
    <row r="505" spans="1:17">
      <c r="A505" s="1566" t="s">
        <v>117</v>
      </c>
      <c r="B505" s="1573" t="s">
        <v>239</v>
      </c>
      <c r="C505" s="1564"/>
      <c r="D505" s="1572"/>
      <c r="E505" s="1572"/>
      <c r="F505" s="1570"/>
      <c r="G505" s="1569">
        <f>+G502+G499+G495</f>
        <v>0</v>
      </c>
      <c r="H505" s="1576"/>
      <c r="I505" s="1575" t="e">
        <f>J505/G505</f>
        <v>#DIV/0!</v>
      </c>
      <c r="J505" s="1574">
        <f>+J502+J499+J495</f>
        <v>0</v>
      </c>
      <c r="K505" s="1574">
        <f>+K502+K499+K495</f>
        <v>0</v>
      </c>
      <c r="L505" s="1620"/>
      <c r="M505" s="1620"/>
      <c r="N505" s="1549"/>
      <c r="O505" s="1549"/>
      <c r="P505" s="1549"/>
      <c r="Q505" s="1549"/>
    </row>
    <row r="506" spans="1:17">
      <c r="A506" s="1566" t="s">
        <v>124</v>
      </c>
      <c r="B506" s="1573" t="s">
        <v>1541</v>
      </c>
      <c r="C506" s="1564"/>
      <c r="D506" s="1572"/>
      <c r="E506" s="1571" t="str">
        <f>$L$2</f>
        <v>2,5% x D</v>
      </c>
      <c r="F506" s="1570"/>
      <c r="G506" s="1569">
        <f>G505*$L$3</f>
        <v>0</v>
      </c>
      <c r="H506" s="1567"/>
      <c r="I506" s="1568" t="s">
        <v>366</v>
      </c>
      <c r="J506" s="1567"/>
      <c r="K506" s="1567"/>
      <c r="L506" s="1620"/>
      <c r="M506" s="1620"/>
      <c r="N506" s="1549"/>
      <c r="O506" s="1549"/>
      <c r="P506" s="1549"/>
      <c r="Q506" s="1549"/>
    </row>
    <row r="507" spans="1:17">
      <c r="A507" s="1566" t="s">
        <v>241</v>
      </c>
      <c r="B507" s="1573" t="s">
        <v>1540</v>
      </c>
      <c r="C507" s="1564"/>
      <c r="D507" s="1572"/>
      <c r="E507" s="1571" t="str">
        <f>$M$2</f>
        <v>2,5% x D</v>
      </c>
      <c r="F507" s="1570"/>
      <c r="G507" s="1569">
        <f>G505*$M$3</f>
        <v>0</v>
      </c>
      <c r="H507" s="1567"/>
      <c r="I507" s="1568"/>
      <c r="J507" s="1567"/>
      <c r="K507" s="1567"/>
      <c r="L507" s="1620"/>
      <c r="M507" s="1620"/>
      <c r="N507" s="1549"/>
      <c r="O507" s="1549"/>
      <c r="P507" s="1549"/>
      <c r="Q507" s="1549"/>
    </row>
    <row r="508" spans="1:17">
      <c r="A508" s="1566" t="s">
        <v>123</v>
      </c>
      <c r="B508" s="1565" t="s">
        <v>1539</v>
      </c>
      <c r="C508" s="1564"/>
      <c r="D508" s="1564"/>
      <c r="E508" s="1564"/>
      <c r="F508" s="1563"/>
      <c r="G508" s="1562">
        <f>+G506+G505+G507</f>
        <v>0</v>
      </c>
      <c r="H508" s="1561"/>
      <c r="I508" s="1561"/>
      <c r="J508" s="1561"/>
      <c r="K508" s="1561"/>
      <c r="L508" s="1620"/>
      <c r="M508" s="1620"/>
      <c r="N508" s="1549"/>
      <c r="O508" s="1549"/>
      <c r="P508" s="1549"/>
      <c r="Q508" s="1549"/>
    </row>
    <row r="509" spans="1:17">
      <c r="A509" s="1630"/>
      <c r="B509" s="1629"/>
      <c r="C509" s="1628"/>
      <c r="D509" s="1628"/>
      <c r="E509" s="1628"/>
      <c r="F509" s="1627"/>
      <c r="G509" s="1637"/>
      <c r="H509" s="1554"/>
      <c r="I509" s="1554"/>
      <c r="J509" s="1554"/>
      <c r="K509" s="1554"/>
      <c r="L509" s="1620"/>
      <c r="M509" s="1620"/>
      <c r="N509" s="1549"/>
      <c r="O509" s="1549"/>
      <c r="P509" s="1549"/>
      <c r="Q509" s="1549"/>
    </row>
    <row r="510" spans="1:17">
      <c r="A510" s="1572"/>
      <c r="B510" s="1572"/>
      <c r="C510" s="1564"/>
      <c r="D510" s="1564"/>
      <c r="E510" s="1564"/>
      <c r="F510" s="1564"/>
      <c r="G510" s="1564"/>
      <c r="H510" s="1620"/>
      <c r="I510" s="1620"/>
      <c r="J510" s="1620"/>
      <c r="K510" s="1620"/>
      <c r="L510" s="1620"/>
      <c r="M510" s="1620"/>
      <c r="N510" s="1549"/>
      <c r="O510" s="1549"/>
      <c r="P510" s="1549"/>
      <c r="Q510" s="1549"/>
    </row>
    <row r="511" spans="1:17">
      <c r="A511" s="1564">
        <v>19</v>
      </c>
      <c r="B511" s="1572" t="s">
        <v>1770</v>
      </c>
      <c r="C511" s="1622"/>
      <c r="D511" s="1564"/>
      <c r="E511" s="1564"/>
      <c r="F511" s="1564"/>
      <c r="G511" s="1564"/>
      <c r="H511" s="1620"/>
      <c r="I511" s="1549" t="s">
        <v>1765</v>
      </c>
      <c r="J511" s="1620"/>
      <c r="K511" s="1620"/>
      <c r="L511" s="1620"/>
      <c r="M511" s="1620"/>
      <c r="N511" s="1549"/>
      <c r="O511" s="1549"/>
      <c r="P511" s="1549"/>
      <c r="Q511" s="1549"/>
    </row>
    <row r="512" spans="1:17">
      <c r="A512" s="1679"/>
      <c r="B512" s="1620"/>
      <c r="C512" s="1622"/>
      <c r="D512" s="1564"/>
      <c r="E512" s="1564"/>
      <c r="F512" s="1564"/>
      <c r="G512" s="1564"/>
      <c r="H512" s="1620"/>
      <c r="I512" s="1620"/>
      <c r="J512" s="1620"/>
      <c r="K512" s="1620"/>
      <c r="L512" s="1620"/>
      <c r="M512" s="1620"/>
      <c r="N512" s="1549"/>
      <c r="O512" s="1549"/>
      <c r="P512" s="1549"/>
      <c r="Q512" s="1549"/>
    </row>
    <row r="513" spans="1:17">
      <c r="A513" s="2467" t="s">
        <v>8</v>
      </c>
      <c r="B513" s="2467" t="s">
        <v>354</v>
      </c>
      <c r="C513" s="2467" t="s">
        <v>1550</v>
      </c>
      <c r="D513" s="2467" t="s">
        <v>21</v>
      </c>
      <c r="E513" s="2467" t="s">
        <v>1549</v>
      </c>
      <c r="F513" s="1666" t="s">
        <v>10</v>
      </c>
      <c r="G513" s="1666" t="s">
        <v>54</v>
      </c>
      <c r="H513" s="2463" t="s">
        <v>1548</v>
      </c>
      <c r="I513" s="2463" t="s">
        <v>1547</v>
      </c>
      <c r="J513" s="2463" t="s">
        <v>1546</v>
      </c>
      <c r="K513" s="2463" t="s">
        <v>1545</v>
      </c>
      <c r="L513" s="1620"/>
      <c r="M513" s="1620"/>
      <c r="N513" s="1549"/>
      <c r="O513" s="1549"/>
      <c r="P513" s="1549"/>
      <c r="Q513" s="1549"/>
    </row>
    <row r="514" spans="1:17">
      <c r="A514" s="2468"/>
      <c r="B514" s="2468"/>
      <c r="C514" s="2468"/>
      <c r="D514" s="2468"/>
      <c r="E514" s="2468"/>
      <c r="F514" s="1637" t="s">
        <v>1544</v>
      </c>
      <c r="G514" s="1637" t="s">
        <v>1544</v>
      </c>
      <c r="H514" s="2464"/>
      <c r="I514" s="2464"/>
      <c r="J514" s="2464"/>
      <c r="K514" s="2464"/>
      <c r="L514" s="1620"/>
      <c r="M514" s="1620"/>
      <c r="N514" s="1549"/>
      <c r="O514" s="1549"/>
      <c r="P514" s="1549"/>
      <c r="Q514" s="1549"/>
    </row>
    <row r="515" spans="1:17">
      <c r="A515" s="1664"/>
      <c r="B515" s="1664"/>
      <c r="C515" s="1664"/>
      <c r="D515" s="1652"/>
      <c r="E515" s="1652"/>
      <c r="F515" s="1652"/>
      <c r="G515" s="1652"/>
      <c r="H515" s="1614"/>
      <c r="I515" s="1614"/>
      <c r="J515" s="1614"/>
      <c r="K515" s="1614"/>
      <c r="L515" s="1620"/>
      <c r="M515" s="1620"/>
      <c r="N515" s="1549"/>
      <c r="O515" s="1549"/>
      <c r="P515" s="1549"/>
      <c r="Q515" s="1549"/>
    </row>
    <row r="516" spans="1:17">
      <c r="A516" s="1646" t="s">
        <v>114</v>
      </c>
      <c r="B516" s="1645" t="s">
        <v>235</v>
      </c>
      <c r="C516" s="1646"/>
      <c r="D516" s="1646"/>
      <c r="E516" s="1646"/>
      <c r="F516" s="1646"/>
      <c r="G516" s="1646"/>
      <c r="H516" s="1613"/>
      <c r="I516" s="1613"/>
      <c r="J516" s="1613"/>
      <c r="K516" s="1613"/>
      <c r="L516" s="1620"/>
      <c r="M516" s="1620"/>
      <c r="N516" s="1549"/>
      <c r="O516" s="1549"/>
      <c r="P516" s="1549"/>
      <c r="Q516" s="1549"/>
    </row>
    <row r="517" spans="1:17">
      <c r="A517" s="1646"/>
      <c r="B517" s="1611" t="s">
        <v>50</v>
      </c>
      <c r="C517" s="1646" t="s">
        <v>231</v>
      </c>
      <c r="D517" s="1646" t="s">
        <v>48</v>
      </c>
      <c r="E517" s="1896">
        <v>0.01</v>
      </c>
      <c r="F517" s="1611">
        <f>'UPAH MEP'!D$7</f>
        <v>0</v>
      </c>
      <c r="G517" s="1645">
        <f>+F517*E517</f>
        <v>0</v>
      </c>
      <c r="H517" s="1606" t="s">
        <v>15</v>
      </c>
      <c r="I517" s="1603">
        <v>1</v>
      </c>
      <c r="J517" s="1599">
        <f>I517*G517</f>
        <v>0</v>
      </c>
      <c r="K517" s="1599">
        <f>G517-J517</f>
        <v>0</v>
      </c>
      <c r="L517" s="1620"/>
      <c r="M517" s="1620"/>
      <c r="N517" s="1549"/>
      <c r="O517" s="1549"/>
      <c r="P517" s="1549"/>
      <c r="Q517" s="1549"/>
    </row>
    <row r="518" spans="1:17">
      <c r="A518" s="1646"/>
      <c r="B518" s="1611" t="s">
        <v>1543</v>
      </c>
      <c r="C518" s="1646" t="s">
        <v>232</v>
      </c>
      <c r="D518" s="1646" t="s">
        <v>48</v>
      </c>
      <c r="E518" s="1896">
        <v>0.1</v>
      </c>
      <c r="F518" s="1611">
        <f>'UPAH MEP'!D$8</f>
        <v>0</v>
      </c>
      <c r="G518" s="1645">
        <f>+F518*E518</f>
        <v>0</v>
      </c>
      <c r="H518" s="1606" t="s">
        <v>15</v>
      </c>
      <c r="I518" s="1603">
        <v>1</v>
      </c>
      <c r="J518" s="1599">
        <f>I518*G518</f>
        <v>0</v>
      </c>
      <c r="K518" s="1599">
        <f>G518-J518</f>
        <v>0</v>
      </c>
      <c r="L518" s="1620"/>
      <c r="M518" s="1620"/>
      <c r="N518" s="1549"/>
      <c r="O518" s="1549"/>
      <c r="P518" s="1549"/>
      <c r="Q518" s="1549"/>
    </row>
    <row r="519" spans="1:17">
      <c r="A519" s="1646"/>
      <c r="B519" s="1611" t="s">
        <v>177</v>
      </c>
      <c r="C519" s="1646" t="s">
        <v>233</v>
      </c>
      <c r="D519" s="1646" t="s">
        <v>48</v>
      </c>
      <c r="E519" s="1896">
        <v>0.01</v>
      </c>
      <c r="F519" s="1611">
        <f>'UPAH MEP'!D$5</f>
        <v>0</v>
      </c>
      <c r="G519" s="1645">
        <f>+F519*E519</f>
        <v>0</v>
      </c>
      <c r="H519" s="1606" t="s">
        <v>15</v>
      </c>
      <c r="I519" s="1603">
        <v>1</v>
      </c>
      <c r="J519" s="1599">
        <f>I519*G519</f>
        <v>0</v>
      </c>
      <c r="K519" s="1599">
        <f>G519-J519</f>
        <v>0</v>
      </c>
      <c r="L519" s="1620"/>
      <c r="M519" s="1620"/>
      <c r="N519" s="1549"/>
      <c r="O519" s="1549"/>
      <c r="P519" s="1549"/>
      <c r="Q519" s="1549"/>
    </row>
    <row r="520" spans="1:17">
      <c r="A520" s="1646"/>
      <c r="B520" s="1611" t="s">
        <v>41</v>
      </c>
      <c r="C520" s="1732" t="s">
        <v>234</v>
      </c>
      <c r="D520" s="1732" t="s">
        <v>48</v>
      </c>
      <c r="E520" s="1829">
        <v>3.3E-3</v>
      </c>
      <c r="F520" s="1611">
        <f>'UPAH MEP'!D$6</f>
        <v>0</v>
      </c>
      <c r="G520" s="1730">
        <f>+F520*E520</f>
        <v>0</v>
      </c>
      <c r="H520" s="1606" t="s">
        <v>15</v>
      </c>
      <c r="I520" s="1603">
        <v>1</v>
      </c>
      <c r="J520" s="1599">
        <f>I520*G520</f>
        <v>0</v>
      </c>
      <c r="K520" s="1599">
        <f>G520-J520</f>
        <v>0</v>
      </c>
      <c r="L520" s="1620"/>
      <c r="M520" s="1620"/>
      <c r="N520" s="1549"/>
      <c r="O520" s="1549"/>
      <c r="P520" s="1549"/>
      <c r="Q520" s="1549"/>
    </row>
    <row r="521" spans="1:17">
      <c r="A521" s="1646"/>
      <c r="B521" s="1645"/>
      <c r="C521" s="1643"/>
      <c r="D521" s="1642"/>
      <c r="E521" s="1641" t="s">
        <v>1446</v>
      </c>
      <c r="F521" s="1640"/>
      <c r="G521" s="1639">
        <f>SUM(G517:G520)</f>
        <v>0</v>
      </c>
      <c r="H521" s="1589"/>
      <c r="I521" s="1589"/>
      <c r="J521" s="1589">
        <f>SUM(J517:J520)</f>
        <v>0</v>
      </c>
      <c r="K521" s="1589">
        <f>SUM(K517:K520)</f>
        <v>0</v>
      </c>
      <c r="L521" s="1620"/>
      <c r="M521" s="1620"/>
      <c r="N521" s="1549"/>
      <c r="O521" s="1549"/>
      <c r="P521" s="1549"/>
      <c r="Q521" s="1549"/>
    </row>
    <row r="522" spans="1:17">
      <c r="A522" s="1646" t="s">
        <v>115</v>
      </c>
      <c r="B522" s="1645" t="s">
        <v>237</v>
      </c>
      <c r="C522" s="1648"/>
      <c r="D522" s="1648"/>
      <c r="E522" s="1648"/>
      <c r="F522" s="1648"/>
      <c r="G522" s="1648"/>
      <c r="H522" s="1600"/>
      <c r="I522" s="1600"/>
      <c r="J522" s="1600"/>
      <c r="K522" s="1600"/>
      <c r="L522" s="1620"/>
      <c r="M522" s="1620"/>
      <c r="N522" s="1549"/>
      <c r="O522" s="1549"/>
      <c r="P522" s="1549"/>
      <c r="Q522" s="1549"/>
    </row>
    <row r="523" spans="1:17" ht="25.5">
      <c r="A523" s="1646"/>
      <c r="B523" s="1935" t="s">
        <v>1517</v>
      </c>
      <c r="C523" s="1646"/>
      <c r="D523" s="1646" t="s">
        <v>255</v>
      </c>
      <c r="E523" s="1917">
        <v>1</v>
      </c>
      <c r="F523" s="1645">
        <f>'BAHAN MEP'!D$62</f>
        <v>0</v>
      </c>
      <c r="G523" s="1645">
        <f>F523*E523</f>
        <v>0</v>
      </c>
      <c r="H523" s="1604"/>
      <c r="I523" s="1603">
        <v>0</v>
      </c>
      <c r="J523" s="1599">
        <f>I523*G523</f>
        <v>0</v>
      </c>
      <c r="K523" s="1599">
        <f>G523-J523</f>
        <v>0</v>
      </c>
      <c r="L523" s="1620"/>
      <c r="M523" s="1620"/>
      <c r="N523" s="1549"/>
      <c r="O523" s="1549"/>
      <c r="P523" s="1549"/>
      <c r="Q523" s="1549"/>
    </row>
    <row r="524" spans="1:17">
      <c r="A524" s="1646"/>
      <c r="B524" s="1644"/>
      <c r="C524" s="1729"/>
      <c r="D524" s="1566"/>
      <c r="E524" s="1909"/>
      <c r="F524" s="1736"/>
      <c r="G524" s="1645"/>
      <c r="H524" s="1604"/>
      <c r="I524" s="1603"/>
      <c r="J524" s="1599"/>
      <c r="K524" s="1599"/>
      <c r="L524" s="1620"/>
      <c r="M524" s="1620"/>
      <c r="N524" s="1549"/>
      <c r="O524" s="1549"/>
      <c r="P524" s="1549"/>
      <c r="Q524" s="1549"/>
    </row>
    <row r="525" spans="1:17">
      <c r="A525" s="1646"/>
      <c r="B525" s="1645"/>
      <c r="C525" s="1643"/>
      <c r="D525" s="1642"/>
      <c r="E525" s="1641" t="s">
        <v>1447</v>
      </c>
      <c r="F525" s="1640"/>
      <c r="G525" s="1639">
        <f>SUM(G523:G524)</f>
        <v>0</v>
      </c>
      <c r="H525" s="1589"/>
      <c r="I525" s="1589"/>
      <c r="J525" s="1589">
        <f>SUM(J523)</f>
        <v>0</v>
      </c>
      <c r="K525" s="1589">
        <f>SUM(K523)</f>
        <v>0</v>
      </c>
      <c r="L525" s="1620"/>
      <c r="M525" s="1620"/>
      <c r="N525" s="1549"/>
      <c r="O525" s="1549"/>
      <c r="P525" s="1549"/>
      <c r="Q525" s="1549"/>
    </row>
    <row r="526" spans="1:17">
      <c r="A526" s="1646"/>
      <c r="B526" s="1645"/>
      <c r="C526" s="1648"/>
      <c r="D526" s="1648"/>
      <c r="E526" s="1648"/>
      <c r="F526" s="1648"/>
      <c r="G526" s="1648"/>
      <c r="H526" s="1600"/>
      <c r="I526" s="1600"/>
      <c r="J526" s="1600"/>
      <c r="K526" s="1600"/>
      <c r="L526" s="1620"/>
      <c r="M526" s="1620"/>
      <c r="N526" s="1549"/>
      <c r="O526" s="1549"/>
      <c r="P526" s="1549"/>
      <c r="Q526" s="1549"/>
    </row>
    <row r="527" spans="1:17">
      <c r="A527" s="1646" t="s">
        <v>116</v>
      </c>
      <c r="B527" s="1645" t="s">
        <v>238</v>
      </c>
      <c r="C527" s="1646"/>
      <c r="D527" s="1646"/>
      <c r="E527" s="1646"/>
      <c r="F527" s="1646"/>
      <c r="G527" s="1721">
        <f>+F527*E527</f>
        <v>0</v>
      </c>
      <c r="H527" s="1595"/>
      <c r="I527" s="1595"/>
      <c r="J527" s="1595"/>
      <c r="K527" s="1595"/>
      <c r="L527" s="1620"/>
      <c r="M527" s="1620"/>
      <c r="N527" s="1549"/>
      <c r="O527" s="1549"/>
      <c r="P527" s="1549"/>
      <c r="Q527" s="1549"/>
    </row>
    <row r="528" spans="1:17">
      <c r="A528" s="1644"/>
      <c r="B528" s="1644"/>
      <c r="C528" s="1643"/>
      <c r="D528" s="1642"/>
      <c r="E528" s="1641" t="s">
        <v>1448</v>
      </c>
      <c r="F528" s="1640"/>
      <c r="G528" s="1639">
        <f>SUM(G527)</f>
        <v>0</v>
      </c>
      <c r="H528" s="1589"/>
      <c r="I528" s="1589"/>
      <c r="J528" s="1589"/>
      <c r="K528" s="1589"/>
      <c r="L528" s="1620"/>
      <c r="M528" s="1620"/>
      <c r="N528" s="1549"/>
      <c r="O528" s="1549"/>
      <c r="P528" s="1549"/>
      <c r="Q528" s="1549"/>
    </row>
    <row r="529" spans="1:17">
      <c r="A529" s="1638"/>
      <c r="B529" s="1638"/>
      <c r="C529" s="1637"/>
      <c r="D529" s="1637"/>
      <c r="E529" s="1630"/>
      <c r="F529" s="1637"/>
      <c r="G529" s="1637"/>
      <c r="H529" s="1554"/>
      <c r="I529" s="1554"/>
      <c r="J529" s="1554"/>
      <c r="K529" s="1554"/>
      <c r="L529" s="1620"/>
      <c r="M529" s="1620"/>
      <c r="N529" s="1549"/>
      <c r="O529" s="1549"/>
      <c r="P529" s="1549"/>
      <c r="Q529" s="1549"/>
    </row>
    <row r="530" spans="1:17">
      <c r="A530" s="1636"/>
      <c r="B530" s="1635"/>
      <c r="C530" s="1634"/>
      <c r="D530" s="1633"/>
      <c r="E530" s="1633"/>
      <c r="F530" s="1632"/>
      <c r="G530" s="1636"/>
      <c r="H530" s="1581"/>
      <c r="I530" s="1581"/>
      <c r="J530" s="1581"/>
      <c r="K530" s="1581"/>
      <c r="L530" s="1620"/>
      <c r="M530" s="1620"/>
      <c r="N530" s="1549"/>
      <c r="O530" s="1549"/>
      <c r="P530" s="1549"/>
      <c r="Q530" s="1549"/>
    </row>
    <row r="531" spans="1:17">
      <c r="A531" s="1566" t="s">
        <v>117</v>
      </c>
      <c r="B531" s="1573" t="s">
        <v>239</v>
      </c>
      <c r="C531" s="1564"/>
      <c r="D531" s="1572"/>
      <c r="E531" s="1572"/>
      <c r="F531" s="1570"/>
      <c r="G531" s="1569">
        <f>+G528+G525+G521</f>
        <v>0</v>
      </c>
      <c r="H531" s="1576"/>
      <c r="I531" s="1575" t="e">
        <f>J531/G531</f>
        <v>#DIV/0!</v>
      </c>
      <c r="J531" s="1574">
        <f>+J528+J525+J521</f>
        <v>0</v>
      </c>
      <c r="K531" s="1574">
        <f>+K528+K525+K521</f>
        <v>0</v>
      </c>
      <c r="L531" s="1620"/>
      <c r="M531" s="1620"/>
      <c r="N531" s="1549"/>
      <c r="O531" s="1549"/>
      <c r="P531" s="1549"/>
      <c r="Q531" s="1549"/>
    </row>
    <row r="532" spans="1:17">
      <c r="A532" s="1566" t="s">
        <v>124</v>
      </c>
      <c r="B532" s="1573" t="s">
        <v>1541</v>
      </c>
      <c r="C532" s="1564"/>
      <c r="D532" s="1572"/>
      <c r="E532" s="1571" t="str">
        <f>$L$2</f>
        <v>2,5% x D</v>
      </c>
      <c r="F532" s="1570"/>
      <c r="G532" s="1569">
        <f>G531*$L$3</f>
        <v>0</v>
      </c>
      <c r="H532" s="1567"/>
      <c r="I532" s="1568" t="s">
        <v>366</v>
      </c>
      <c r="J532" s="1567"/>
      <c r="K532" s="1567"/>
      <c r="L532" s="1620"/>
      <c r="M532" s="1620"/>
      <c r="N532" s="1549"/>
      <c r="O532" s="1549"/>
      <c r="P532" s="1549"/>
      <c r="Q532" s="1549"/>
    </row>
    <row r="533" spans="1:17">
      <c r="A533" s="1566" t="s">
        <v>241</v>
      </c>
      <c r="B533" s="1573" t="s">
        <v>1540</v>
      </c>
      <c r="C533" s="1564"/>
      <c r="D533" s="1572"/>
      <c r="E533" s="1571" t="str">
        <f>$M$2</f>
        <v>2,5% x D</v>
      </c>
      <c r="F533" s="1570"/>
      <c r="G533" s="1569">
        <f>G531*$M$3</f>
        <v>0</v>
      </c>
      <c r="H533" s="1567"/>
      <c r="I533" s="1568"/>
      <c r="J533" s="1567"/>
      <c r="K533" s="1567"/>
      <c r="L533" s="1620"/>
      <c r="M533" s="1620"/>
      <c r="N533" s="1549"/>
      <c r="O533" s="1549"/>
      <c r="P533" s="1549"/>
      <c r="Q533" s="1549"/>
    </row>
    <row r="534" spans="1:17">
      <c r="A534" s="1566" t="s">
        <v>123</v>
      </c>
      <c r="B534" s="1565" t="s">
        <v>1539</v>
      </c>
      <c r="C534" s="1564"/>
      <c r="D534" s="1564"/>
      <c r="E534" s="1564"/>
      <c r="F534" s="1563"/>
      <c r="G534" s="1562">
        <f>+G532+G531+G533</f>
        <v>0</v>
      </c>
      <c r="H534" s="1561"/>
      <c r="I534" s="1561"/>
      <c r="J534" s="1561"/>
      <c r="K534" s="1561"/>
      <c r="L534" s="1620"/>
      <c r="M534" s="1620"/>
      <c r="N534" s="1549"/>
      <c r="O534" s="1549"/>
      <c r="P534" s="1549"/>
      <c r="Q534" s="1549"/>
    </row>
    <row r="535" spans="1:17">
      <c r="A535" s="1630"/>
      <c r="B535" s="1629"/>
      <c r="C535" s="1628"/>
      <c r="D535" s="1628"/>
      <c r="E535" s="1628"/>
      <c r="F535" s="1627"/>
      <c r="G535" s="1637"/>
      <c r="H535" s="1554"/>
      <c r="I535" s="1554"/>
      <c r="J535" s="1554"/>
      <c r="K535" s="1554"/>
      <c r="L535" s="1620"/>
      <c r="M535" s="1620"/>
      <c r="N535" s="1549"/>
      <c r="O535" s="1549"/>
      <c r="P535" s="1549"/>
      <c r="Q535" s="1549"/>
    </row>
    <row r="536" spans="1:17">
      <c r="A536" s="1572"/>
      <c r="B536" s="1572"/>
      <c r="C536" s="1564"/>
      <c r="D536" s="1564"/>
      <c r="E536" s="1564"/>
      <c r="F536" s="1564"/>
      <c r="G536" s="1564"/>
      <c r="H536" s="1620"/>
      <c r="I536" s="1620"/>
      <c r="J536" s="1620"/>
      <c r="K536" s="1620"/>
      <c r="L536" s="1620"/>
      <c r="M536" s="1620"/>
      <c r="N536" s="1549"/>
      <c r="O536" s="1549"/>
      <c r="P536" s="1549"/>
      <c r="Q536" s="1549"/>
    </row>
    <row r="537" spans="1:17">
      <c r="A537" s="1564">
        <v>20</v>
      </c>
      <c r="B537" s="1572" t="s">
        <v>1769</v>
      </c>
      <c r="C537" s="1622"/>
      <c r="D537" s="1564"/>
      <c r="E537" s="1564"/>
      <c r="F537" s="1564"/>
      <c r="G537" s="1564"/>
      <c r="H537" s="1620"/>
      <c r="I537" s="1549" t="s">
        <v>1765</v>
      </c>
      <c r="J537" s="1620"/>
      <c r="K537" s="1620"/>
      <c r="L537" s="1620"/>
      <c r="M537" s="1620"/>
      <c r="N537" s="1549"/>
      <c r="O537" s="1549"/>
      <c r="P537" s="1549"/>
      <c r="Q537" s="1549"/>
    </row>
    <row r="538" spans="1:17">
      <c r="A538" s="1679"/>
      <c r="B538" s="1620"/>
      <c r="C538" s="1622"/>
      <c r="D538" s="1564"/>
      <c r="E538" s="1564"/>
      <c r="F538" s="1564"/>
      <c r="G538" s="1564"/>
      <c r="H538" s="1620"/>
      <c r="I538" s="1620"/>
      <c r="J538" s="1620"/>
      <c r="K538" s="1620"/>
      <c r="L538" s="1620"/>
      <c r="M538" s="1620"/>
      <c r="N538" s="1549"/>
      <c r="O538" s="1549"/>
      <c r="P538" s="1549"/>
      <c r="Q538" s="1549"/>
    </row>
    <row r="539" spans="1:17">
      <c r="A539" s="2467" t="s">
        <v>8</v>
      </c>
      <c r="B539" s="2467" t="s">
        <v>354</v>
      </c>
      <c r="C539" s="2467" t="s">
        <v>1550</v>
      </c>
      <c r="D539" s="2467" t="s">
        <v>21</v>
      </c>
      <c r="E539" s="2467" t="s">
        <v>1549</v>
      </c>
      <c r="F539" s="1666" t="s">
        <v>10</v>
      </c>
      <c r="G539" s="1666" t="s">
        <v>54</v>
      </c>
      <c r="H539" s="2463" t="s">
        <v>1548</v>
      </c>
      <c r="I539" s="2463" t="s">
        <v>1547</v>
      </c>
      <c r="J539" s="2463" t="s">
        <v>1546</v>
      </c>
      <c r="K539" s="2463" t="s">
        <v>1545</v>
      </c>
      <c r="L539" s="1620"/>
      <c r="M539" s="1620"/>
      <c r="N539" s="1549"/>
      <c r="O539" s="1549"/>
      <c r="P539" s="1549"/>
      <c r="Q539" s="1549"/>
    </row>
    <row r="540" spans="1:17">
      <c r="A540" s="2468"/>
      <c r="B540" s="2468"/>
      <c r="C540" s="2468"/>
      <c r="D540" s="2468"/>
      <c r="E540" s="2468"/>
      <c r="F540" s="1637" t="s">
        <v>1544</v>
      </c>
      <c r="G540" s="1637" t="s">
        <v>1544</v>
      </c>
      <c r="H540" s="2464"/>
      <c r="I540" s="2464"/>
      <c r="J540" s="2464"/>
      <c r="K540" s="2464"/>
      <c r="L540" s="1620"/>
      <c r="M540" s="1620"/>
      <c r="N540" s="1549"/>
      <c r="O540" s="1549"/>
      <c r="P540" s="1549"/>
      <c r="Q540" s="1549"/>
    </row>
    <row r="541" spans="1:17">
      <c r="A541" s="1664"/>
      <c r="B541" s="1664"/>
      <c r="C541" s="1664"/>
      <c r="D541" s="1652"/>
      <c r="E541" s="1652"/>
      <c r="F541" s="1652"/>
      <c r="G541" s="1652"/>
      <c r="H541" s="1614"/>
      <c r="I541" s="1614"/>
      <c r="J541" s="1614"/>
      <c r="K541" s="1614"/>
      <c r="L541" s="1620"/>
      <c r="M541" s="1620"/>
      <c r="N541" s="1549"/>
      <c r="O541" s="1549"/>
      <c r="P541" s="1549"/>
      <c r="Q541" s="1549"/>
    </row>
    <row r="542" spans="1:17">
      <c r="A542" s="1646" t="s">
        <v>114</v>
      </c>
      <c r="B542" s="1645" t="s">
        <v>235</v>
      </c>
      <c r="C542" s="1646"/>
      <c r="D542" s="1646"/>
      <c r="E542" s="1646"/>
      <c r="F542" s="1646"/>
      <c r="G542" s="1646"/>
      <c r="H542" s="1613"/>
      <c r="I542" s="1613"/>
      <c r="J542" s="1613"/>
      <c r="K542" s="1613"/>
      <c r="L542" s="1620"/>
      <c r="M542" s="1620"/>
      <c r="N542" s="1549"/>
      <c r="O542" s="1549"/>
      <c r="P542" s="1549"/>
      <c r="Q542" s="1549"/>
    </row>
    <row r="543" spans="1:17">
      <c r="A543" s="1646"/>
      <c r="B543" s="1611" t="s">
        <v>50</v>
      </c>
      <c r="C543" s="1646" t="s">
        <v>231</v>
      </c>
      <c r="D543" s="1646" t="s">
        <v>48</v>
      </c>
      <c r="E543" s="1896">
        <v>0.01</v>
      </c>
      <c r="F543" s="1611">
        <f>'UPAH MEP'!D$7</f>
        <v>0</v>
      </c>
      <c r="G543" s="1645">
        <f>+F543*E543</f>
        <v>0</v>
      </c>
      <c r="H543" s="1606" t="s">
        <v>15</v>
      </c>
      <c r="I543" s="1603">
        <v>1</v>
      </c>
      <c r="J543" s="1599">
        <f>I543*G543</f>
        <v>0</v>
      </c>
      <c r="K543" s="1599">
        <f>G543-J543</f>
        <v>0</v>
      </c>
      <c r="L543" s="1620"/>
      <c r="M543" s="1620"/>
      <c r="N543" s="1549"/>
      <c r="O543" s="1549"/>
      <c r="P543" s="1549"/>
      <c r="Q543" s="1549"/>
    </row>
    <row r="544" spans="1:17">
      <c r="A544" s="1646"/>
      <c r="B544" s="1611" t="s">
        <v>1543</v>
      </c>
      <c r="C544" s="1646" t="s">
        <v>232</v>
      </c>
      <c r="D544" s="1646" t="s">
        <v>48</v>
      </c>
      <c r="E544" s="1896">
        <v>0.1</v>
      </c>
      <c r="F544" s="1611">
        <f>'UPAH MEP'!D$8</f>
        <v>0</v>
      </c>
      <c r="G544" s="1645">
        <f>+F544*E544</f>
        <v>0</v>
      </c>
      <c r="H544" s="1606" t="s">
        <v>15</v>
      </c>
      <c r="I544" s="1603">
        <v>1</v>
      </c>
      <c r="J544" s="1599">
        <f>I544*G544</f>
        <v>0</v>
      </c>
      <c r="K544" s="1599">
        <f>G544-J544</f>
        <v>0</v>
      </c>
      <c r="L544" s="1620"/>
      <c r="M544" s="1620"/>
      <c r="N544" s="1549"/>
      <c r="O544" s="1549"/>
      <c r="P544" s="1549"/>
      <c r="Q544" s="1549"/>
    </row>
    <row r="545" spans="1:17">
      <c r="A545" s="1646"/>
      <c r="B545" s="1611" t="s">
        <v>177</v>
      </c>
      <c r="C545" s="1646" t="s">
        <v>233</v>
      </c>
      <c r="D545" s="1646" t="s">
        <v>48</v>
      </c>
      <c r="E545" s="1896">
        <v>0.01</v>
      </c>
      <c r="F545" s="1611">
        <f>'UPAH MEP'!D$5</f>
        <v>0</v>
      </c>
      <c r="G545" s="1645">
        <f>+F545*E545</f>
        <v>0</v>
      </c>
      <c r="H545" s="1606" t="s">
        <v>15</v>
      </c>
      <c r="I545" s="1603">
        <v>1</v>
      </c>
      <c r="J545" s="1599">
        <f>I545*G545</f>
        <v>0</v>
      </c>
      <c r="K545" s="1599">
        <f>G545-J545</f>
        <v>0</v>
      </c>
      <c r="L545" s="1620"/>
      <c r="M545" s="1620"/>
      <c r="N545" s="1549"/>
      <c r="O545" s="1549"/>
      <c r="P545" s="1549"/>
      <c r="Q545" s="1549"/>
    </row>
    <row r="546" spans="1:17">
      <c r="A546" s="1646"/>
      <c r="B546" s="1611" t="s">
        <v>41</v>
      </c>
      <c r="C546" s="1732" t="s">
        <v>234</v>
      </c>
      <c r="D546" s="1732" t="s">
        <v>48</v>
      </c>
      <c r="E546" s="1829">
        <v>3.3E-3</v>
      </c>
      <c r="F546" s="1611">
        <f>'UPAH MEP'!D$6</f>
        <v>0</v>
      </c>
      <c r="G546" s="1730">
        <f>+F546*E546</f>
        <v>0</v>
      </c>
      <c r="H546" s="1606" t="s">
        <v>15</v>
      </c>
      <c r="I546" s="1603">
        <v>1</v>
      </c>
      <c r="J546" s="1599">
        <f>I546*G546</f>
        <v>0</v>
      </c>
      <c r="K546" s="1599">
        <f>G546-J546</f>
        <v>0</v>
      </c>
      <c r="L546" s="1620"/>
      <c r="M546" s="1620"/>
      <c r="N546" s="1549"/>
      <c r="O546" s="1549"/>
      <c r="P546" s="1549"/>
      <c r="Q546" s="1549"/>
    </row>
    <row r="547" spans="1:17">
      <c r="A547" s="1646"/>
      <c r="B547" s="1645"/>
      <c r="C547" s="1643"/>
      <c r="D547" s="1642"/>
      <c r="E547" s="1641" t="s">
        <v>1446</v>
      </c>
      <c r="F547" s="1640"/>
      <c r="G547" s="1639">
        <f>SUM(G543:G546)</f>
        <v>0</v>
      </c>
      <c r="H547" s="1589"/>
      <c r="I547" s="1589"/>
      <c r="J547" s="1589">
        <f>SUM(J543:J546)</f>
        <v>0</v>
      </c>
      <c r="K547" s="1589">
        <f>SUM(K543:K546)</f>
        <v>0</v>
      </c>
      <c r="L547" s="1620"/>
      <c r="M547" s="1620"/>
      <c r="N547" s="1549"/>
      <c r="O547" s="1549"/>
      <c r="P547" s="1549"/>
      <c r="Q547" s="1549"/>
    </row>
    <row r="548" spans="1:17">
      <c r="A548" s="1646" t="s">
        <v>115</v>
      </c>
      <c r="B548" s="1645" t="s">
        <v>237</v>
      </c>
      <c r="C548" s="1648"/>
      <c r="D548" s="1648"/>
      <c r="E548" s="1648"/>
      <c r="F548" s="1648"/>
      <c r="G548" s="1648"/>
      <c r="H548" s="1600"/>
      <c r="I548" s="1600"/>
      <c r="J548" s="1600"/>
      <c r="K548" s="1600"/>
      <c r="L548" s="1620"/>
      <c r="M548" s="1620"/>
      <c r="N548" s="1549"/>
      <c r="O548" s="1549"/>
      <c r="P548" s="1549"/>
      <c r="Q548" s="1549"/>
    </row>
    <row r="549" spans="1:17">
      <c r="A549" s="1646"/>
      <c r="B549" s="1935" t="s">
        <v>1768</v>
      </c>
      <c r="C549" s="1646"/>
      <c r="D549" s="1646" t="s">
        <v>255</v>
      </c>
      <c r="E549" s="1917">
        <v>1</v>
      </c>
      <c r="F549" s="1645">
        <f>'BAHAN MEP'!D63</f>
        <v>0</v>
      </c>
      <c r="G549" s="1645">
        <f>F549*E549</f>
        <v>0</v>
      </c>
      <c r="H549" s="1604"/>
      <c r="I549" s="1603">
        <v>0</v>
      </c>
      <c r="J549" s="1599">
        <f>I549*G549</f>
        <v>0</v>
      </c>
      <c r="K549" s="1599">
        <f>G549-J549</f>
        <v>0</v>
      </c>
      <c r="L549" s="1620"/>
      <c r="M549" s="1620"/>
      <c r="N549" s="1549"/>
      <c r="O549" s="1549"/>
      <c r="P549" s="1549"/>
      <c r="Q549" s="1549"/>
    </row>
    <row r="550" spans="1:17">
      <c r="A550" s="1646"/>
      <c r="B550" s="1644"/>
      <c r="C550" s="1729"/>
      <c r="D550" s="1566"/>
      <c r="E550" s="1909"/>
      <c r="F550" s="1736"/>
      <c r="G550" s="1645"/>
      <c r="H550" s="1604"/>
      <c r="I550" s="1603"/>
      <c r="J550" s="1599"/>
      <c r="K550" s="1599"/>
      <c r="L550" s="1620"/>
      <c r="M550" s="1620"/>
      <c r="N550" s="1549"/>
      <c r="O550" s="1549"/>
      <c r="P550" s="1549"/>
      <c r="Q550" s="1549"/>
    </row>
    <row r="551" spans="1:17">
      <c r="A551" s="1646"/>
      <c r="B551" s="1645"/>
      <c r="C551" s="1643"/>
      <c r="D551" s="1642"/>
      <c r="E551" s="1641" t="s">
        <v>1447</v>
      </c>
      <c r="F551" s="1640"/>
      <c r="G551" s="1639">
        <f>SUM(G549:G550)</f>
        <v>0</v>
      </c>
      <c r="H551" s="1589"/>
      <c r="I551" s="1589"/>
      <c r="J551" s="1589">
        <f>SUM(J549)</f>
        <v>0</v>
      </c>
      <c r="K551" s="1589">
        <f>SUM(K549)</f>
        <v>0</v>
      </c>
      <c r="L551" s="1620"/>
      <c r="M551" s="1620"/>
      <c r="N551" s="1549"/>
      <c r="O551" s="1549"/>
      <c r="P551" s="1549"/>
      <c r="Q551" s="1549"/>
    </row>
    <row r="552" spans="1:17">
      <c r="A552" s="1646"/>
      <c r="B552" s="1645"/>
      <c r="C552" s="1648"/>
      <c r="D552" s="1648"/>
      <c r="E552" s="1648"/>
      <c r="F552" s="1648"/>
      <c r="G552" s="1648"/>
      <c r="H552" s="1600"/>
      <c r="I552" s="1600"/>
      <c r="J552" s="1600"/>
      <c r="K552" s="1600"/>
      <c r="L552" s="1620"/>
      <c r="M552" s="1620"/>
      <c r="N552" s="1549"/>
      <c r="O552" s="1549"/>
      <c r="P552" s="1549"/>
      <c r="Q552" s="1549"/>
    </row>
    <row r="553" spans="1:17">
      <c r="A553" s="1646" t="s">
        <v>116</v>
      </c>
      <c r="B553" s="1645" t="s">
        <v>238</v>
      </c>
      <c r="C553" s="1646"/>
      <c r="D553" s="1646"/>
      <c r="E553" s="1646"/>
      <c r="F553" s="1646"/>
      <c r="G553" s="1721">
        <f>+F553*E553</f>
        <v>0</v>
      </c>
      <c r="H553" s="1595"/>
      <c r="I553" s="1595"/>
      <c r="J553" s="1595"/>
      <c r="K553" s="1595"/>
      <c r="L553" s="1620"/>
      <c r="M553" s="1620"/>
      <c r="N553" s="1549"/>
      <c r="O553" s="1549"/>
      <c r="P553" s="1549"/>
      <c r="Q553" s="1549"/>
    </row>
    <row r="554" spans="1:17">
      <c r="A554" s="1644"/>
      <c r="B554" s="1644"/>
      <c r="C554" s="1643"/>
      <c r="D554" s="1642"/>
      <c r="E554" s="1641" t="s">
        <v>1448</v>
      </c>
      <c r="F554" s="1640"/>
      <c r="G554" s="1639">
        <f>SUM(G553)</f>
        <v>0</v>
      </c>
      <c r="H554" s="1589"/>
      <c r="I554" s="1589"/>
      <c r="J554" s="1589"/>
      <c r="K554" s="1589"/>
      <c r="L554" s="1620"/>
      <c r="M554" s="1620"/>
      <c r="N554" s="1549"/>
      <c r="O554" s="1549"/>
      <c r="P554" s="1549"/>
      <c r="Q554" s="1549"/>
    </row>
    <row r="555" spans="1:17">
      <c r="A555" s="1638"/>
      <c r="B555" s="1638"/>
      <c r="C555" s="1637"/>
      <c r="D555" s="1637"/>
      <c r="E555" s="1630"/>
      <c r="F555" s="1637"/>
      <c r="G555" s="1637"/>
      <c r="H555" s="1554"/>
      <c r="I555" s="1554"/>
      <c r="J555" s="1554"/>
      <c r="K555" s="1554"/>
      <c r="L555" s="1620"/>
      <c r="M555" s="1620"/>
      <c r="N555" s="1549"/>
      <c r="O555" s="1549"/>
      <c r="P555" s="1549"/>
      <c r="Q555" s="1549"/>
    </row>
    <row r="556" spans="1:17">
      <c r="A556" s="1636"/>
      <c r="B556" s="1635"/>
      <c r="C556" s="1634"/>
      <c r="D556" s="1633"/>
      <c r="E556" s="1633"/>
      <c r="F556" s="1632"/>
      <c r="G556" s="1636"/>
      <c r="H556" s="1581"/>
      <c r="I556" s="1581"/>
      <c r="J556" s="1581"/>
      <c r="K556" s="1581"/>
      <c r="L556" s="1620"/>
      <c r="M556" s="1620"/>
      <c r="N556" s="1549"/>
      <c r="O556" s="1549"/>
      <c r="P556" s="1549"/>
      <c r="Q556" s="1549"/>
    </row>
    <row r="557" spans="1:17">
      <c r="A557" s="1566" t="s">
        <v>117</v>
      </c>
      <c r="B557" s="1573" t="s">
        <v>239</v>
      </c>
      <c r="C557" s="1564"/>
      <c r="D557" s="1572"/>
      <c r="E557" s="1572"/>
      <c r="F557" s="1570"/>
      <c r="G557" s="1569">
        <f>+G554+G551+G547</f>
        <v>0</v>
      </c>
      <c r="H557" s="1576"/>
      <c r="I557" s="1575" t="e">
        <f>J557/G557</f>
        <v>#DIV/0!</v>
      </c>
      <c r="J557" s="1574">
        <f>+J554+J551+J547</f>
        <v>0</v>
      </c>
      <c r="K557" s="1574">
        <f>+K554+K551+K547</f>
        <v>0</v>
      </c>
      <c r="L557" s="1620"/>
      <c r="M557" s="1620"/>
      <c r="N557" s="1549"/>
      <c r="O557" s="1549"/>
      <c r="P557" s="1549"/>
      <c r="Q557" s="1549"/>
    </row>
    <row r="558" spans="1:17">
      <c r="A558" s="1566" t="s">
        <v>124</v>
      </c>
      <c r="B558" s="1573" t="s">
        <v>1541</v>
      </c>
      <c r="C558" s="1564"/>
      <c r="D558" s="1572"/>
      <c r="E558" s="1571" t="str">
        <f>$L$2</f>
        <v>2,5% x D</v>
      </c>
      <c r="F558" s="1570"/>
      <c r="G558" s="1569">
        <f>G557*$L$3</f>
        <v>0</v>
      </c>
      <c r="H558" s="1567"/>
      <c r="I558" s="1568" t="s">
        <v>366</v>
      </c>
      <c r="J558" s="1567"/>
      <c r="K558" s="1567"/>
      <c r="L558" s="1620"/>
      <c r="M558" s="1620"/>
      <c r="N558" s="1549"/>
      <c r="O558" s="1549"/>
      <c r="P558" s="1549"/>
      <c r="Q558" s="1549"/>
    </row>
    <row r="559" spans="1:17">
      <c r="A559" s="1566" t="s">
        <v>241</v>
      </c>
      <c r="B559" s="1573" t="s">
        <v>1540</v>
      </c>
      <c r="C559" s="1564"/>
      <c r="D559" s="1572"/>
      <c r="E559" s="1571" t="str">
        <f>$M$2</f>
        <v>2,5% x D</v>
      </c>
      <c r="F559" s="1570"/>
      <c r="G559" s="1569">
        <f>G557*$M$3</f>
        <v>0</v>
      </c>
      <c r="H559" s="1567"/>
      <c r="I559" s="1568"/>
      <c r="J559" s="1567"/>
      <c r="K559" s="1567"/>
      <c r="L559" s="1620"/>
      <c r="M559" s="1620"/>
      <c r="N559" s="1549"/>
      <c r="O559" s="1549"/>
      <c r="P559" s="1549"/>
      <c r="Q559" s="1549"/>
    </row>
    <row r="560" spans="1:17">
      <c r="A560" s="1566" t="s">
        <v>123</v>
      </c>
      <c r="B560" s="1565" t="s">
        <v>1539</v>
      </c>
      <c r="C560" s="1564"/>
      <c r="D560" s="1564"/>
      <c r="E560" s="1564"/>
      <c r="F560" s="1563"/>
      <c r="G560" s="1562">
        <f>+G558+G557+G559</f>
        <v>0</v>
      </c>
      <c r="H560" s="1561"/>
      <c r="I560" s="1561"/>
      <c r="J560" s="1561"/>
      <c r="K560" s="1561"/>
      <c r="L560" s="1620"/>
      <c r="M560" s="1620"/>
      <c r="N560" s="1549"/>
      <c r="O560" s="1549"/>
      <c r="P560" s="1549"/>
      <c r="Q560" s="1549"/>
    </row>
    <row r="561" spans="1:17">
      <c r="A561" s="1630"/>
      <c r="B561" s="1629"/>
      <c r="C561" s="1628"/>
      <c r="D561" s="1628"/>
      <c r="E561" s="1628"/>
      <c r="F561" s="1627"/>
      <c r="G561" s="1637"/>
      <c r="H561" s="1554"/>
      <c r="I561" s="1554"/>
      <c r="J561" s="1554"/>
      <c r="K561" s="1554"/>
      <c r="L561" s="1620"/>
      <c r="M561" s="1620"/>
      <c r="N561" s="1549"/>
      <c r="O561" s="1549"/>
      <c r="P561" s="1549"/>
      <c r="Q561" s="1549"/>
    </row>
    <row r="562" spans="1:17">
      <c r="A562" s="1572"/>
      <c r="B562" s="1572"/>
      <c r="C562" s="1564"/>
      <c r="D562" s="1564"/>
      <c r="E562" s="1564"/>
      <c r="F562" s="1564"/>
      <c r="G562" s="1564"/>
      <c r="H562" s="1620"/>
      <c r="I562" s="1620"/>
      <c r="J562" s="1620"/>
      <c r="K562" s="1620"/>
      <c r="L562" s="1620"/>
      <c r="M562" s="1620"/>
      <c r="N562" s="1549"/>
      <c r="O562" s="1549"/>
      <c r="P562" s="1549"/>
      <c r="Q562" s="1549"/>
    </row>
    <row r="563" spans="1:17">
      <c r="A563" s="1564">
        <v>21</v>
      </c>
      <c r="B563" s="1572" t="s">
        <v>1767</v>
      </c>
      <c r="C563" s="1622"/>
      <c r="D563" s="1564"/>
      <c r="E563" s="1564"/>
      <c r="F563" s="1564"/>
      <c r="G563" s="1564"/>
      <c r="H563" s="1620"/>
      <c r="I563" s="1549" t="s">
        <v>1765</v>
      </c>
      <c r="J563" s="1620"/>
      <c r="K563" s="1620"/>
      <c r="L563" s="1620"/>
      <c r="M563" s="1620"/>
      <c r="N563" s="1549"/>
      <c r="O563" s="1549"/>
      <c r="P563" s="1549"/>
      <c r="Q563" s="1549"/>
    </row>
    <row r="564" spans="1:17">
      <c r="A564" s="1679"/>
      <c r="B564" s="1620"/>
      <c r="C564" s="1622"/>
      <c r="D564" s="1564"/>
      <c r="E564" s="1564"/>
      <c r="F564" s="1564"/>
      <c r="G564" s="1564"/>
      <c r="H564" s="1620"/>
      <c r="I564" s="1620"/>
      <c r="J564" s="1620"/>
      <c r="K564" s="1620"/>
      <c r="L564" s="1620"/>
      <c r="M564" s="1620"/>
      <c r="N564" s="1549"/>
      <c r="O564" s="1549"/>
      <c r="P564" s="1549"/>
      <c r="Q564" s="1549"/>
    </row>
    <row r="565" spans="1:17">
      <c r="A565" s="2467" t="s">
        <v>8</v>
      </c>
      <c r="B565" s="2467" t="s">
        <v>354</v>
      </c>
      <c r="C565" s="2467" t="s">
        <v>1550</v>
      </c>
      <c r="D565" s="2467" t="s">
        <v>21</v>
      </c>
      <c r="E565" s="2467" t="s">
        <v>1549</v>
      </c>
      <c r="F565" s="1666" t="s">
        <v>10</v>
      </c>
      <c r="G565" s="1666" t="s">
        <v>54</v>
      </c>
      <c r="H565" s="2463" t="s">
        <v>1548</v>
      </c>
      <c r="I565" s="2463" t="s">
        <v>1547</v>
      </c>
      <c r="J565" s="2463" t="s">
        <v>1546</v>
      </c>
      <c r="K565" s="2463" t="s">
        <v>1545</v>
      </c>
      <c r="L565" s="1620"/>
      <c r="M565" s="1620"/>
      <c r="N565" s="1549"/>
      <c r="O565" s="1549"/>
      <c r="P565" s="1549"/>
      <c r="Q565" s="1549"/>
    </row>
    <row r="566" spans="1:17">
      <c r="A566" s="2468"/>
      <c r="B566" s="2468"/>
      <c r="C566" s="2468"/>
      <c r="D566" s="2468"/>
      <c r="E566" s="2468"/>
      <c r="F566" s="1637" t="s">
        <v>1544</v>
      </c>
      <c r="G566" s="1637" t="s">
        <v>1544</v>
      </c>
      <c r="H566" s="2464"/>
      <c r="I566" s="2464"/>
      <c r="J566" s="2464"/>
      <c r="K566" s="2464"/>
      <c r="L566" s="1620"/>
      <c r="M566" s="1620"/>
      <c r="N566" s="1549"/>
      <c r="O566" s="1549"/>
      <c r="P566" s="1549"/>
      <c r="Q566" s="1549"/>
    </row>
    <row r="567" spans="1:17">
      <c r="A567" s="1664"/>
      <c r="B567" s="1664"/>
      <c r="C567" s="1664"/>
      <c r="D567" s="1652"/>
      <c r="E567" s="1652"/>
      <c r="F567" s="1652"/>
      <c r="G567" s="1652"/>
      <c r="H567" s="1614"/>
      <c r="I567" s="1614"/>
      <c r="J567" s="1614"/>
      <c r="K567" s="1614"/>
      <c r="L567" s="1620"/>
      <c r="M567" s="1620"/>
      <c r="N567" s="1549"/>
      <c r="O567" s="1549"/>
      <c r="P567" s="1549"/>
      <c r="Q567" s="1549"/>
    </row>
    <row r="568" spans="1:17">
      <c r="A568" s="1646" t="s">
        <v>114</v>
      </c>
      <c r="B568" s="1645" t="s">
        <v>235</v>
      </c>
      <c r="C568" s="1646"/>
      <c r="D568" s="1646"/>
      <c r="E568" s="1646"/>
      <c r="F568" s="1646"/>
      <c r="G568" s="1646"/>
      <c r="H568" s="1613"/>
      <c r="I568" s="1613"/>
      <c r="J568" s="1613"/>
      <c r="K568" s="1613"/>
      <c r="L568" s="1620"/>
      <c r="M568" s="1620"/>
      <c r="N568" s="1549"/>
      <c r="O568" s="1549"/>
      <c r="P568" s="1549"/>
      <c r="Q568" s="1549"/>
    </row>
    <row r="569" spans="1:17">
      <c r="A569" s="1646"/>
      <c r="B569" s="1611" t="s">
        <v>50</v>
      </c>
      <c r="C569" s="1646" t="s">
        <v>231</v>
      </c>
      <c r="D569" s="1646" t="s">
        <v>48</v>
      </c>
      <c r="E569" s="1896">
        <v>0.01</v>
      </c>
      <c r="F569" s="1611">
        <f>'UPAH MEP'!D$7</f>
        <v>0</v>
      </c>
      <c r="G569" s="1645">
        <f>+F569*E569</f>
        <v>0</v>
      </c>
      <c r="H569" s="1606" t="s">
        <v>15</v>
      </c>
      <c r="I569" s="1603">
        <v>1</v>
      </c>
      <c r="J569" s="1599">
        <f>I569*G569</f>
        <v>0</v>
      </c>
      <c r="K569" s="1599">
        <f>G569-J569</f>
        <v>0</v>
      </c>
      <c r="L569" s="1620"/>
      <c r="M569" s="1620"/>
      <c r="N569" s="1549"/>
      <c r="O569" s="1549"/>
      <c r="P569" s="1549"/>
      <c r="Q569" s="1549"/>
    </row>
    <row r="570" spans="1:17">
      <c r="A570" s="1646"/>
      <c r="B570" s="1611" t="s">
        <v>1543</v>
      </c>
      <c r="C570" s="1646" t="s">
        <v>232</v>
      </c>
      <c r="D570" s="1646" t="s">
        <v>48</v>
      </c>
      <c r="E570" s="1896">
        <v>0.1</v>
      </c>
      <c r="F570" s="1611">
        <f>'UPAH MEP'!D$8</f>
        <v>0</v>
      </c>
      <c r="G570" s="1645">
        <f>+F570*E570</f>
        <v>0</v>
      </c>
      <c r="H570" s="1606" t="s">
        <v>15</v>
      </c>
      <c r="I570" s="1603">
        <v>1</v>
      </c>
      <c r="J570" s="1599">
        <f>I570*G570</f>
        <v>0</v>
      </c>
      <c r="K570" s="1599">
        <f>G570-J570</f>
        <v>0</v>
      </c>
      <c r="L570" s="1620"/>
      <c r="M570" s="1620"/>
      <c r="N570" s="1549"/>
      <c r="O570" s="1549"/>
      <c r="P570" s="1549"/>
      <c r="Q570" s="1549"/>
    </row>
    <row r="571" spans="1:17">
      <c r="A571" s="1646"/>
      <c r="B571" s="1611" t="s">
        <v>177</v>
      </c>
      <c r="C571" s="1646" t="s">
        <v>233</v>
      </c>
      <c r="D571" s="1646" t="s">
        <v>48</v>
      </c>
      <c r="E571" s="1896">
        <v>0.01</v>
      </c>
      <c r="F571" s="1611">
        <f>'UPAH MEP'!D$5</f>
        <v>0</v>
      </c>
      <c r="G571" s="1645">
        <f>+F571*E571</f>
        <v>0</v>
      </c>
      <c r="H571" s="1606" t="s">
        <v>15</v>
      </c>
      <c r="I571" s="1603">
        <v>1</v>
      </c>
      <c r="J571" s="1599">
        <f>I571*G571</f>
        <v>0</v>
      </c>
      <c r="K571" s="1599">
        <f>G571-J571</f>
        <v>0</v>
      </c>
      <c r="L571" s="1620"/>
      <c r="M571" s="1620"/>
      <c r="N571" s="1549"/>
      <c r="O571" s="1549"/>
      <c r="P571" s="1549"/>
      <c r="Q571" s="1549"/>
    </row>
    <row r="572" spans="1:17">
      <c r="A572" s="1646"/>
      <c r="B572" s="1611" t="s">
        <v>41</v>
      </c>
      <c r="C572" s="1732" t="s">
        <v>234</v>
      </c>
      <c r="D572" s="1732" t="s">
        <v>48</v>
      </c>
      <c r="E572" s="1829">
        <v>3.3E-3</v>
      </c>
      <c r="F572" s="1611">
        <f>'UPAH MEP'!D$6</f>
        <v>0</v>
      </c>
      <c r="G572" s="1730">
        <f>+F572*E572</f>
        <v>0</v>
      </c>
      <c r="H572" s="1606" t="s">
        <v>15</v>
      </c>
      <c r="I572" s="1603">
        <v>1</v>
      </c>
      <c r="J572" s="1599">
        <f>I572*G572</f>
        <v>0</v>
      </c>
      <c r="K572" s="1599">
        <f>G572-J572</f>
        <v>0</v>
      </c>
      <c r="L572" s="1620"/>
      <c r="M572" s="1620"/>
      <c r="N572" s="1549"/>
      <c r="O572" s="1549"/>
      <c r="P572" s="1549"/>
      <c r="Q572" s="1549"/>
    </row>
    <row r="573" spans="1:17">
      <c r="A573" s="1646"/>
      <c r="B573" s="1645"/>
      <c r="C573" s="1643"/>
      <c r="D573" s="1642"/>
      <c r="E573" s="1641" t="s">
        <v>1446</v>
      </c>
      <c r="F573" s="1640"/>
      <c r="G573" s="1639">
        <f>SUM(G569:G572)</f>
        <v>0</v>
      </c>
      <c r="H573" s="1589"/>
      <c r="I573" s="1589"/>
      <c r="J573" s="1589">
        <f>SUM(J569:J572)</f>
        <v>0</v>
      </c>
      <c r="K573" s="1589">
        <f>SUM(K569:K572)</f>
        <v>0</v>
      </c>
      <c r="L573" s="1620"/>
      <c r="M573" s="1620"/>
      <c r="N573" s="1549"/>
      <c r="O573" s="1549"/>
      <c r="P573" s="1549"/>
      <c r="Q573" s="1549"/>
    </row>
    <row r="574" spans="1:17">
      <c r="A574" s="1646" t="s">
        <v>115</v>
      </c>
      <c r="B574" s="1645" t="s">
        <v>237</v>
      </c>
      <c r="C574" s="1648"/>
      <c r="D574" s="1648"/>
      <c r="E574" s="1648"/>
      <c r="F574" s="1648"/>
      <c r="G574" s="1648"/>
      <c r="H574" s="1600"/>
      <c r="I574" s="1600"/>
      <c r="J574" s="1600"/>
      <c r="K574" s="1600"/>
      <c r="L574" s="1620"/>
      <c r="M574" s="1620"/>
      <c r="N574" s="1549"/>
      <c r="O574" s="1549"/>
      <c r="P574" s="1549"/>
      <c r="Q574" s="1549"/>
    </row>
    <row r="575" spans="1:17">
      <c r="A575" s="1646"/>
      <c r="B575" s="1644" t="s">
        <v>1519</v>
      </c>
      <c r="C575" s="1646"/>
      <c r="D575" s="1646" t="s">
        <v>6</v>
      </c>
      <c r="E575" s="1917">
        <v>1</v>
      </c>
      <c r="F575" s="1645">
        <f>'BAHAN MEP'!D$60</f>
        <v>0</v>
      </c>
      <c r="G575" s="1645">
        <f>F575*E575</f>
        <v>0</v>
      </c>
      <c r="H575" s="1604"/>
      <c r="I575" s="1603">
        <v>0</v>
      </c>
      <c r="J575" s="1599">
        <f>I575*G575</f>
        <v>0</v>
      </c>
      <c r="K575" s="1599">
        <f>G575-J575</f>
        <v>0</v>
      </c>
      <c r="L575" s="1620"/>
      <c r="M575" s="1620"/>
      <c r="N575" s="1549"/>
      <c r="O575" s="1549"/>
      <c r="P575" s="1549"/>
      <c r="Q575" s="1549"/>
    </row>
    <row r="576" spans="1:17">
      <c r="A576" s="1646"/>
      <c r="B576" s="1645"/>
      <c r="C576" s="1643"/>
      <c r="D576" s="1642"/>
      <c r="E576" s="1641" t="s">
        <v>1447</v>
      </c>
      <c r="F576" s="1640"/>
      <c r="G576" s="1639">
        <f>SUM(G575)</f>
        <v>0</v>
      </c>
      <c r="H576" s="1604"/>
      <c r="I576" s="1603"/>
      <c r="J576" s="1599"/>
      <c r="K576" s="1599"/>
      <c r="L576" s="1620"/>
      <c r="M576" s="1620"/>
      <c r="N576" s="1549"/>
      <c r="O576" s="1549"/>
      <c r="P576" s="1549"/>
      <c r="Q576" s="1549"/>
    </row>
    <row r="577" spans="1:17">
      <c r="A577" s="1646"/>
      <c r="B577" s="1645"/>
      <c r="C577" s="1648"/>
      <c r="D577" s="1648"/>
      <c r="E577" s="1648"/>
      <c r="F577" s="1648"/>
      <c r="G577" s="1648"/>
      <c r="H577" s="1589"/>
      <c r="I577" s="1589"/>
      <c r="J577" s="1589">
        <f>SUM(J575)</f>
        <v>0</v>
      </c>
      <c r="K577" s="1589">
        <f>SUM(K575)</f>
        <v>0</v>
      </c>
      <c r="L577" s="1620"/>
      <c r="M577" s="1620"/>
      <c r="N577" s="1549"/>
      <c r="O577" s="1549"/>
      <c r="P577" s="1549"/>
      <c r="Q577" s="1549"/>
    </row>
    <row r="578" spans="1:17">
      <c r="A578" s="1646" t="s">
        <v>116</v>
      </c>
      <c r="B578" s="1645" t="s">
        <v>238</v>
      </c>
      <c r="C578" s="1646"/>
      <c r="D578" s="1646"/>
      <c r="E578" s="1646"/>
      <c r="F578" s="1646"/>
      <c r="G578" s="1721">
        <f>+F578*E578</f>
        <v>0</v>
      </c>
      <c r="H578" s="1600"/>
      <c r="I578" s="1600"/>
      <c r="J578" s="1600"/>
      <c r="K578" s="1600"/>
      <c r="L578" s="1620"/>
      <c r="M578" s="1620"/>
      <c r="N578" s="1549"/>
      <c r="O578" s="1549"/>
      <c r="P578" s="1549"/>
      <c r="Q578" s="1549"/>
    </row>
    <row r="579" spans="1:17">
      <c r="A579" s="1644"/>
      <c r="B579" s="1644"/>
      <c r="C579" s="1643"/>
      <c r="D579" s="1642"/>
      <c r="E579" s="1641" t="s">
        <v>1448</v>
      </c>
      <c r="F579" s="1640"/>
      <c r="G579" s="1639">
        <f>SUM(G578)</f>
        <v>0</v>
      </c>
      <c r="H579" s="1595"/>
      <c r="I579" s="1595"/>
      <c r="J579" s="1595"/>
      <c r="K579" s="1595"/>
      <c r="L579" s="1620"/>
      <c r="M579" s="1620"/>
      <c r="N579" s="1549"/>
      <c r="O579" s="1549"/>
      <c r="P579" s="1549"/>
      <c r="Q579" s="1549"/>
    </row>
    <row r="580" spans="1:17">
      <c r="A580" s="1638"/>
      <c r="B580" s="1638"/>
      <c r="C580" s="1637"/>
      <c r="D580" s="1637"/>
      <c r="E580" s="1630"/>
      <c r="F580" s="1637"/>
      <c r="G580" s="1637"/>
      <c r="H580" s="1589"/>
      <c r="I580" s="1589"/>
      <c r="J580" s="1589"/>
      <c r="K580" s="1589"/>
      <c r="L580" s="1620"/>
      <c r="M580" s="1620"/>
      <c r="N580" s="1549"/>
      <c r="O580" s="1549"/>
      <c r="P580" s="1549"/>
      <c r="Q580" s="1549"/>
    </row>
    <row r="581" spans="1:17">
      <c r="A581" s="1636"/>
      <c r="B581" s="1635"/>
      <c r="C581" s="1634"/>
      <c r="D581" s="1633"/>
      <c r="E581" s="1633"/>
      <c r="F581" s="1632"/>
      <c r="G581" s="1636"/>
      <c r="H581" s="1581"/>
      <c r="I581" s="1581"/>
      <c r="J581" s="1581"/>
      <c r="K581" s="1581"/>
      <c r="L581" s="1620"/>
      <c r="M581" s="1620"/>
      <c r="N581" s="1549"/>
      <c r="O581" s="1549"/>
      <c r="P581" s="1549"/>
      <c r="Q581" s="1549"/>
    </row>
    <row r="582" spans="1:17">
      <c r="A582" s="1566" t="s">
        <v>117</v>
      </c>
      <c r="B582" s="1573" t="s">
        <v>239</v>
      </c>
      <c r="C582" s="1564"/>
      <c r="D582" s="1572"/>
      <c r="E582" s="1572"/>
      <c r="F582" s="1570"/>
      <c r="G582" s="1569">
        <f>+G579+G576+G573</f>
        <v>0</v>
      </c>
      <c r="H582" s="1576"/>
      <c r="I582" s="1575" t="e">
        <f>J582/G582</f>
        <v>#DIV/0!</v>
      </c>
      <c r="J582" s="1574">
        <f>+J580+J577+J573</f>
        <v>0</v>
      </c>
      <c r="K582" s="1574">
        <f>+K580+K577+K573</f>
        <v>0</v>
      </c>
      <c r="L582" s="1620"/>
      <c r="M582" s="1620"/>
      <c r="N582" s="1549"/>
      <c r="O582" s="1549"/>
      <c r="P582" s="1549"/>
      <c r="Q582" s="1549"/>
    </row>
    <row r="583" spans="1:17">
      <c r="A583" s="1566" t="s">
        <v>124</v>
      </c>
      <c r="B583" s="1573" t="s">
        <v>1541</v>
      </c>
      <c r="C583" s="1564"/>
      <c r="D583" s="1572"/>
      <c r="E583" s="1571" t="str">
        <f>$L$2</f>
        <v>2,5% x D</v>
      </c>
      <c r="F583" s="1570"/>
      <c r="G583" s="1569">
        <f>G582*$L$3</f>
        <v>0</v>
      </c>
      <c r="H583" s="1567"/>
      <c r="I583" s="1568" t="s">
        <v>366</v>
      </c>
      <c r="J583" s="1567"/>
      <c r="K583" s="1567"/>
      <c r="L583" s="1620"/>
      <c r="M583" s="1620"/>
      <c r="N583" s="1549"/>
      <c r="O583" s="1549"/>
      <c r="P583" s="1549"/>
      <c r="Q583" s="1549"/>
    </row>
    <row r="584" spans="1:17">
      <c r="A584" s="1566" t="s">
        <v>241</v>
      </c>
      <c r="B584" s="1573" t="s">
        <v>1540</v>
      </c>
      <c r="C584" s="1564"/>
      <c r="D584" s="1572"/>
      <c r="E584" s="1571" t="str">
        <f>$M$2</f>
        <v>2,5% x D</v>
      </c>
      <c r="F584" s="1570"/>
      <c r="G584" s="1569">
        <f>G582*$M$3</f>
        <v>0</v>
      </c>
      <c r="H584" s="1567"/>
      <c r="I584" s="1568"/>
      <c r="J584" s="1567"/>
      <c r="K584" s="1567"/>
      <c r="L584" s="1620"/>
      <c r="M584" s="1620"/>
      <c r="N584" s="1549"/>
      <c r="O584" s="1549"/>
      <c r="P584" s="1549"/>
      <c r="Q584" s="1549"/>
    </row>
    <row r="585" spans="1:17">
      <c r="A585" s="1566" t="s">
        <v>123</v>
      </c>
      <c r="B585" s="1565" t="s">
        <v>1539</v>
      </c>
      <c r="C585" s="1564"/>
      <c r="D585" s="1564"/>
      <c r="E585" s="1564"/>
      <c r="F585" s="1563"/>
      <c r="G585" s="1562">
        <f>+G583+G582+G584</f>
        <v>0</v>
      </c>
      <c r="H585" s="1561"/>
      <c r="I585" s="1561"/>
      <c r="J585" s="1561"/>
      <c r="K585" s="1561"/>
      <c r="L585" s="1620"/>
      <c r="M585" s="1620"/>
      <c r="N585" s="1549"/>
      <c r="O585" s="1549"/>
      <c r="P585" s="1549"/>
      <c r="Q585" s="1549"/>
    </row>
    <row r="586" spans="1:17">
      <c r="A586" s="1630"/>
      <c r="B586" s="1629"/>
      <c r="C586" s="1628"/>
      <c r="D586" s="1628"/>
      <c r="E586" s="1628"/>
      <c r="F586" s="1627"/>
      <c r="G586" s="1637"/>
      <c r="H586" s="1554"/>
      <c r="I586" s="1554"/>
      <c r="J586" s="1554"/>
      <c r="K586" s="1554"/>
      <c r="L586" s="1620"/>
      <c r="M586" s="1620"/>
      <c r="N586" s="1549"/>
      <c r="O586" s="1549"/>
      <c r="P586" s="1549"/>
      <c r="Q586" s="1549"/>
    </row>
    <row r="587" spans="1:17">
      <c r="A587" s="1572"/>
      <c r="B587" s="1572"/>
      <c r="C587" s="1564"/>
      <c r="D587" s="1564"/>
      <c r="E587" s="1564"/>
      <c r="F587" s="1564"/>
      <c r="G587" s="1564"/>
      <c r="H587" s="1620"/>
      <c r="I587" s="1620"/>
      <c r="J587" s="1620"/>
      <c r="K587" s="1620"/>
      <c r="L587" s="1620"/>
      <c r="M587" s="1620"/>
      <c r="N587" s="1549"/>
      <c r="O587" s="1549"/>
      <c r="P587" s="1549"/>
      <c r="Q587" s="1549"/>
    </row>
    <row r="588" spans="1:17">
      <c r="A588" s="1564">
        <v>22</v>
      </c>
      <c r="B588" s="1572" t="s">
        <v>1766</v>
      </c>
      <c r="C588" s="1622"/>
      <c r="D588" s="1564"/>
      <c r="E588" s="1564"/>
      <c r="F588" s="1564"/>
      <c r="G588" s="1564"/>
      <c r="H588" s="1620"/>
      <c r="I588" s="1549" t="s">
        <v>1765</v>
      </c>
      <c r="J588" s="1620"/>
      <c r="K588" s="1620"/>
      <c r="L588" s="1620"/>
      <c r="M588" s="1620"/>
      <c r="N588" s="1549"/>
      <c r="O588" s="1549"/>
      <c r="P588" s="1549"/>
      <c r="Q588" s="1549"/>
    </row>
    <row r="589" spans="1:17">
      <c r="A589" s="1679"/>
      <c r="B589" s="1620"/>
      <c r="C589" s="1622"/>
      <c r="D589" s="1564"/>
      <c r="E589" s="1564"/>
      <c r="F589" s="1564"/>
      <c r="G589" s="1564"/>
      <c r="H589" s="1620"/>
      <c r="I589" s="1620"/>
      <c r="J589" s="1620"/>
      <c r="K589" s="1620"/>
      <c r="L589" s="1620"/>
      <c r="M589" s="1620"/>
      <c r="N589" s="1549"/>
      <c r="O589" s="1549"/>
      <c r="P589" s="1549"/>
      <c r="Q589" s="1549"/>
    </row>
    <row r="590" spans="1:17">
      <c r="A590" s="2467" t="s">
        <v>8</v>
      </c>
      <c r="B590" s="2467" t="s">
        <v>354</v>
      </c>
      <c r="C590" s="2467" t="s">
        <v>1550</v>
      </c>
      <c r="D590" s="2467" t="s">
        <v>21</v>
      </c>
      <c r="E590" s="2467" t="s">
        <v>1549</v>
      </c>
      <c r="F590" s="1666" t="s">
        <v>10</v>
      </c>
      <c r="G590" s="1666" t="s">
        <v>54</v>
      </c>
      <c r="H590" s="2463" t="s">
        <v>1548</v>
      </c>
      <c r="I590" s="2463" t="s">
        <v>1547</v>
      </c>
      <c r="J590" s="2463" t="s">
        <v>1546</v>
      </c>
      <c r="K590" s="2463" t="s">
        <v>1545</v>
      </c>
      <c r="L590" s="1620"/>
      <c r="M590" s="1620"/>
      <c r="N590" s="1549"/>
      <c r="O590" s="1549"/>
      <c r="P590" s="1549"/>
      <c r="Q590" s="1549"/>
    </row>
    <row r="591" spans="1:17">
      <c r="A591" s="2468"/>
      <c r="B591" s="2468"/>
      <c r="C591" s="2468"/>
      <c r="D591" s="2468"/>
      <c r="E591" s="2468"/>
      <c r="F591" s="1637" t="s">
        <v>1544</v>
      </c>
      <c r="G591" s="1637" t="s">
        <v>1544</v>
      </c>
      <c r="H591" s="2464"/>
      <c r="I591" s="2464"/>
      <c r="J591" s="2464"/>
      <c r="K591" s="2464"/>
      <c r="L591" s="1620"/>
      <c r="M591" s="1620"/>
      <c r="N591" s="1549"/>
      <c r="O591" s="1549"/>
      <c r="P591" s="1549"/>
      <c r="Q591" s="1549"/>
    </row>
    <row r="592" spans="1:17">
      <c r="A592" s="1664"/>
      <c r="B592" s="1664"/>
      <c r="C592" s="1664"/>
      <c r="D592" s="1652"/>
      <c r="E592" s="1652"/>
      <c r="F592" s="1652"/>
      <c r="G592" s="1652"/>
      <c r="H592" s="1614"/>
      <c r="I592" s="1614"/>
      <c r="J592" s="1614"/>
      <c r="K592" s="1614"/>
      <c r="L592" s="1620"/>
      <c r="M592" s="1620"/>
      <c r="N592" s="1549"/>
      <c r="O592" s="1549"/>
      <c r="P592" s="1549"/>
      <c r="Q592" s="1549"/>
    </row>
    <row r="593" spans="1:17">
      <c r="A593" s="1646" t="s">
        <v>114</v>
      </c>
      <c r="B593" s="1645" t="s">
        <v>235</v>
      </c>
      <c r="C593" s="1646"/>
      <c r="D593" s="1646"/>
      <c r="E593" s="1646"/>
      <c r="F593" s="1646"/>
      <c r="G593" s="1646"/>
      <c r="H593" s="1613"/>
      <c r="I593" s="1613"/>
      <c r="J593" s="1613"/>
      <c r="K593" s="1613"/>
      <c r="L593" s="1620"/>
      <c r="M593" s="1620"/>
      <c r="N593" s="1549"/>
      <c r="O593" s="1549"/>
      <c r="P593" s="1549"/>
      <c r="Q593" s="1549"/>
    </row>
    <row r="594" spans="1:17">
      <c r="A594" s="1646"/>
      <c r="B594" s="1611" t="s">
        <v>50</v>
      </c>
      <c r="C594" s="1646" t="s">
        <v>231</v>
      </c>
      <c r="D594" s="1646" t="s">
        <v>48</v>
      </c>
      <c r="E594" s="1896">
        <v>0.24399999999999999</v>
      </c>
      <c r="F594" s="1611">
        <f>'UPAH MEP'!D$7</f>
        <v>0</v>
      </c>
      <c r="G594" s="1645">
        <f>+F594*E594</f>
        <v>0</v>
      </c>
      <c r="H594" s="1606" t="s">
        <v>15</v>
      </c>
      <c r="I594" s="1603">
        <v>1</v>
      </c>
      <c r="J594" s="1599">
        <f>I594*G594</f>
        <v>0</v>
      </c>
      <c r="K594" s="1599">
        <f>G594-J594</f>
        <v>0</v>
      </c>
      <c r="L594" s="1620"/>
      <c r="M594" s="1620"/>
      <c r="N594" s="1549"/>
      <c r="O594" s="1549"/>
      <c r="P594" s="1549"/>
      <c r="Q594" s="1549"/>
    </row>
    <row r="595" spans="1:17">
      <c r="A595" s="1646"/>
      <c r="B595" s="1611" t="s">
        <v>541</v>
      </c>
      <c r="C595" s="1646" t="s">
        <v>232</v>
      </c>
      <c r="D595" s="1646" t="s">
        <v>48</v>
      </c>
      <c r="E595" s="1896">
        <v>0.40799999999999997</v>
      </c>
      <c r="F595" s="1611">
        <f>'UPAH MEP'!D$9</f>
        <v>0</v>
      </c>
      <c r="G595" s="1645">
        <f>+F595*E595</f>
        <v>0</v>
      </c>
      <c r="H595" s="1606" t="s">
        <v>15</v>
      </c>
      <c r="I595" s="1603">
        <v>1</v>
      </c>
      <c r="J595" s="1599">
        <f>I595*G595</f>
        <v>0</v>
      </c>
      <c r="K595" s="1599">
        <f>G595-J595</f>
        <v>0</v>
      </c>
      <c r="L595" s="1620"/>
      <c r="M595" s="1620"/>
      <c r="N595" s="1549"/>
      <c r="O595" s="1549"/>
      <c r="P595" s="1549"/>
      <c r="Q595" s="1549"/>
    </row>
    <row r="596" spans="1:17">
      <c r="A596" s="1646"/>
      <c r="B596" s="1611" t="s">
        <v>177</v>
      </c>
      <c r="C596" s="1646" t="s">
        <v>233</v>
      </c>
      <c r="D596" s="1646" t="s">
        <v>48</v>
      </c>
      <c r="E596" s="1896">
        <v>4.1000000000000002E-2</v>
      </c>
      <c r="F596" s="1611">
        <f>'UPAH MEP'!D$5</f>
        <v>0</v>
      </c>
      <c r="G596" s="1645">
        <f>+F596*E596</f>
        <v>0</v>
      </c>
      <c r="H596" s="1606" t="s">
        <v>15</v>
      </c>
      <c r="I596" s="1603">
        <v>1</v>
      </c>
      <c r="J596" s="1599">
        <f>I596*G596</f>
        <v>0</v>
      </c>
      <c r="K596" s="1599">
        <f>G596-J596</f>
        <v>0</v>
      </c>
      <c r="L596" s="1620"/>
      <c r="M596" s="1620"/>
      <c r="N596" s="1549"/>
      <c r="O596" s="1549"/>
      <c r="P596" s="1549"/>
      <c r="Q596" s="1549"/>
    </row>
    <row r="597" spans="1:17">
      <c r="A597" s="1646"/>
      <c r="B597" s="1611" t="s">
        <v>41</v>
      </c>
      <c r="C597" s="1732" t="s">
        <v>234</v>
      </c>
      <c r="D597" s="1732" t="s">
        <v>48</v>
      </c>
      <c r="E597" s="1829">
        <v>1.2E-2</v>
      </c>
      <c r="F597" s="1611">
        <f>'UPAH MEP'!D$6</f>
        <v>0</v>
      </c>
      <c r="G597" s="1730">
        <f>+F597*E597</f>
        <v>0</v>
      </c>
      <c r="H597" s="1606" t="s">
        <v>15</v>
      </c>
      <c r="I597" s="1603">
        <v>1</v>
      </c>
      <c r="J597" s="1599">
        <f>I597*G597</f>
        <v>0</v>
      </c>
      <c r="K597" s="1599">
        <f>G597-J597</f>
        <v>0</v>
      </c>
      <c r="L597" s="1620"/>
      <c r="M597" s="1620"/>
      <c r="N597" s="1549"/>
      <c r="O597" s="1549"/>
      <c r="P597" s="1549"/>
      <c r="Q597" s="1549"/>
    </row>
    <row r="598" spans="1:17">
      <c r="A598" s="1646"/>
      <c r="B598" s="1645"/>
      <c r="C598" s="1643"/>
      <c r="D598" s="1642"/>
      <c r="E598" s="1641" t="s">
        <v>1446</v>
      </c>
      <c r="F598" s="1640"/>
      <c r="G598" s="1639">
        <f>SUM(G594:G597)</f>
        <v>0</v>
      </c>
      <c r="H598" s="1589"/>
      <c r="I598" s="1589"/>
      <c r="J598" s="1589">
        <f>SUM(J594:J597)</f>
        <v>0</v>
      </c>
      <c r="K598" s="1589">
        <f>SUM(K594:K597)</f>
        <v>0</v>
      </c>
      <c r="L598" s="1620"/>
      <c r="M598" s="1620"/>
      <c r="N598" s="1549"/>
      <c r="O598" s="1549"/>
      <c r="P598" s="1549"/>
      <c r="Q598" s="1549"/>
    </row>
    <row r="599" spans="1:17">
      <c r="A599" s="1646" t="s">
        <v>115</v>
      </c>
      <c r="B599" s="1645" t="s">
        <v>237</v>
      </c>
      <c r="C599" s="1648"/>
      <c r="D599" s="1648"/>
      <c r="E599" s="1648"/>
      <c r="F599" s="1648"/>
      <c r="G599" s="1648"/>
      <c r="H599" s="1600"/>
      <c r="I599" s="1600"/>
      <c r="J599" s="1600"/>
      <c r="K599" s="1600"/>
      <c r="L599" s="1620"/>
      <c r="M599" s="1620"/>
      <c r="N599" s="1549"/>
      <c r="O599" s="1549"/>
      <c r="P599" s="1549"/>
      <c r="Q599" s="1549"/>
    </row>
    <row r="600" spans="1:17">
      <c r="A600" s="1646"/>
      <c r="B600" s="1644" t="s">
        <v>1764</v>
      </c>
      <c r="C600" s="1646"/>
      <c r="D600" s="1646" t="s">
        <v>539</v>
      </c>
      <c r="E600" s="1917">
        <v>1.1000000000000001</v>
      </c>
      <c r="F600" s="1645">
        <f>'BAHAN MEP'!D71</f>
        <v>0</v>
      </c>
      <c r="G600" s="1645">
        <f>F600*E600</f>
        <v>0</v>
      </c>
      <c r="H600" s="1604"/>
      <c r="I600" s="1603">
        <v>0</v>
      </c>
      <c r="J600" s="1599">
        <f>I600*G600</f>
        <v>0</v>
      </c>
      <c r="K600" s="1599">
        <f>G600-J600</f>
        <v>0</v>
      </c>
      <c r="L600" s="1620"/>
      <c r="M600" s="1620"/>
      <c r="N600" s="1549"/>
      <c r="O600" s="1549"/>
      <c r="P600" s="1549"/>
      <c r="Q600" s="1549"/>
    </row>
    <row r="601" spans="1:17">
      <c r="A601" s="1646"/>
      <c r="B601" s="1645"/>
      <c r="C601" s="1643"/>
      <c r="D601" s="1642"/>
      <c r="E601" s="1641" t="s">
        <v>1447</v>
      </c>
      <c r="F601" s="1640"/>
      <c r="G601" s="1639">
        <f>SUM(G600)</f>
        <v>0</v>
      </c>
      <c r="H601" s="1604"/>
      <c r="I601" s="1603"/>
      <c r="J601" s="1599"/>
      <c r="K601" s="1599"/>
      <c r="L601" s="1620"/>
      <c r="M601" s="1620"/>
      <c r="N601" s="1549"/>
      <c r="O601" s="1549"/>
      <c r="P601" s="1549"/>
      <c r="Q601" s="1549"/>
    </row>
    <row r="602" spans="1:17">
      <c r="A602" s="1646"/>
      <c r="B602" s="1645"/>
      <c r="C602" s="1648"/>
      <c r="D602" s="1648"/>
      <c r="E602" s="1648"/>
      <c r="F602" s="1648"/>
      <c r="G602" s="1648"/>
      <c r="H602" s="1589"/>
      <c r="I602" s="1589"/>
      <c r="J602" s="1589">
        <f>SUM(J600)</f>
        <v>0</v>
      </c>
      <c r="K602" s="1589">
        <f>SUM(K600)</f>
        <v>0</v>
      </c>
      <c r="L602" s="1620"/>
      <c r="M602" s="1620"/>
      <c r="N602" s="1549"/>
      <c r="O602" s="1549"/>
      <c r="P602" s="1549"/>
      <c r="Q602" s="1549"/>
    </row>
    <row r="603" spans="1:17">
      <c r="A603" s="1646" t="s">
        <v>116</v>
      </c>
      <c r="B603" s="1645" t="s">
        <v>238</v>
      </c>
      <c r="C603" s="1646"/>
      <c r="D603" s="1646"/>
      <c r="E603" s="1646"/>
      <c r="F603" s="1646"/>
      <c r="G603" s="1721">
        <f>+F603*E603</f>
        <v>0</v>
      </c>
      <c r="H603" s="1600"/>
      <c r="I603" s="1600"/>
      <c r="J603" s="1600"/>
      <c r="K603" s="1600"/>
      <c r="L603" s="1620"/>
      <c r="M603" s="1620"/>
      <c r="N603" s="1549"/>
      <c r="O603" s="1549"/>
      <c r="P603" s="1549"/>
      <c r="Q603" s="1549"/>
    </row>
    <row r="604" spans="1:17">
      <c r="A604" s="1644"/>
      <c r="B604" s="1644"/>
      <c r="C604" s="1643"/>
      <c r="D604" s="1642"/>
      <c r="E604" s="1641" t="s">
        <v>1448</v>
      </c>
      <c r="F604" s="1640"/>
      <c r="G604" s="1639">
        <f>SUM(G603)</f>
        <v>0</v>
      </c>
      <c r="H604" s="1595"/>
      <c r="I604" s="1595"/>
      <c r="J604" s="1595"/>
      <c r="K604" s="1595"/>
      <c r="L604" s="1620"/>
      <c r="M604" s="1620"/>
      <c r="N604" s="1549"/>
      <c r="O604" s="1549"/>
      <c r="P604" s="1549"/>
      <c r="Q604" s="1549"/>
    </row>
    <row r="605" spans="1:17">
      <c r="A605" s="1638"/>
      <c r="B605" s="1638"/>
      <c r="C605" s="1637"/>
      <c r="D605" s="1637"/>
      <c r="E605" s="1630"/>
      <c r="F605" s="1637"/>
      <c r="G605" s="1637"/>
      <c r="H605" s="1589"/>
      <c r="I605" s="1589"/>
      <c r="J605" s="1589"/>
      <c r="K605" s="1589"/>
      <c r="L605" s="1620"/>
      <c r="M605" s="1620"/>
      <c r="N605" s="1549"/>
      <c r="O605" s="1549"/>
      <c r="P605" s="1549"/>
      <c r="Q605" s="1549"/>
    </row>
    <row r="606" spans="1:17">
      <c r="A606" s="1636"/>
      <c r="B606" s="1635"/>
      <c r="C606" s="1634"/>
      <c r="D606" s="1633"/>
      <c r="E606" s="1633"/>
      <c r="F606" s="1632"/>
      <c r="G606" s="1636"/>
      <c r="H606" s="1581"/>
      <c r="I606" s="1581"/>
      <c r="J606" s="1581"/>
      <c r="K606" s="1581"/>
      <c r="L606" s="1620"/>
      <c r="M606" s="1620"/>
      <c r="N606" s="1549"/>
      <c r="O606" s="1549"/>
      <c r="P606" s="1549"/>
      <c r="Q606" s="1549"/>
    </row>
    <row r="607" spans="1:17">
      <c r="A607" s="1566" t="s">
        <v>117</v>
      </c>
      <c r="B607" s="1573" t="s">
        <v>239</v>
      </c>
      <c r="C607" s="1564"/>
      <c r="D607" s="1572"/>
      <c r="E607" s="1572"/>
      <c r="F607" s="1570"/>
      <c r="G607" s="1569">
        <f>+G604+G601+G598</f>
        <v>0</v>
      </c>
      <c r="H607" s="1576"/>
      <c r="I607" s="1575" t="e">
        <f>J607/G607</f>
        <v>#DIV/0!</v>
      </c>
      <c r="J607" s="1574">
        <f>+J605+J602+J598</f>
        <v>0</v>
      </c>
      <c r="K607" s="1574">
        <f>+K605+K602+K598</f>
        <v>0</v>
      </c>
      <c r="L607" s="1620"/>
      <c r="M607" s="1620"/>
      <c r="N607" s="1549"/>
      <c r="O607" s="1549"/>
      <c r="P607" s="1549"/>
      <c r="Q607" s="1549"/>
    </row>
    <row r="608" spans="1:17">
      <c r="A608" s="1566" t="s">
        <v>124</v>
      </c>
      <c r="B608" s="1573" t="s">
        <v>1541</v>
      </c>
      <c r="C608" s="1564"/>
      <c r="D608" s="1572"/>
      <c r="E608" s="1571" t="str">
        <f>$L$2</f>
        <v>2,5% x D</v>
      </c>
      <c r="F608" s="1570"/>
      <c r="G608" s="1569">
        <f>G607*$L$3</f>
        <v>0</v>
      </c>
      <c r="H608" s="1567"/>
      <c r="I608" s="1568" t="s">
        <v>366</v>
      </c>
      <c r="J608" s="1567"/>
      <c r="K608" s="1567"/>
      <c r="L608" s="1620"/>
      <c r="M608" s="1620"/>
      <c r="N608" s="1549"/>
      <c r="O608" s="1549"/>
      <c r="P608" s="1549"/>
      <c r="Q608" s="1549"/>
    </row>
    <row r="609" spans="1:17">
      <c r="A609" s="1566" t="s">
        <v>241</v>
      </c>
      <c r="B609" s="1573" t="s">
        <v>1540</v>
      </c>
      <c r="C609" s="1564"/>
      <c r="D609" s="1572"/>
      <c r="E609" s="1571" t="str">
        <f>$M$2</f>
        <v>2,5% x D</v>
      </c>
      <c r="F609" s="1570"/>
      <c r="G609" s="1569">
        <f>G607*$M$3</f>
        <v>0</v>
      </c>
      <c r="H609" s="1567"/>
      <c r="I609" s="1568"/>
      <c r="J609" s="1567"/>
      <c r="K609" s="1567"/>
      <c r="L609" s="1620"/>
      <c r="M609" s="1620"/>
      <c r="N609" s="1549"/>
      <c r="O609" s="1549"/>
      <c r="P609" s="1549"/>
      <c r="Q609" s="1549"/>
    </row>
    <row r="610" spans="1:17">
      <c r="A610" s="1566" t="s">
        <v>123</v>
      </c>
      <c r="B610" s="1565" t="s">
        <v>1539</v>
      </c>
      <c r="C610" s="1564"/>
      <c r="D610" s="1564"/>
      <c r="E610" s="1564"/>
      <c r="F610" s="1563"/>
      <c r="G610" s="1562">
        <f>+G608+G607+G609</f>
        <v>0</v>
      </c>
      <c r="H610" s="1561"/>
      <c r="I610" s="1561"/>
      <c r="J610" s="1561"/>
      <c r="K610" s="1561"/>
      <c r="L610" s="1620"/>
      <c r="M610" s="1620"/>
      <c r="N610" s="1549"/>
      <c r="O610" s="1549"/>
      <c r="P610" s="1549"/>
      <c r="Q610" s="1549"/>
    </row>
    <row r="611" spans="1:17">
      <c r="A611" s="1630"/>
      <c r="B611" s="1629"/>
      <c r="C611" s="1628"/>
      <c r="D611" s="1628"/>
      <c r="E611" s="1628"/>
      <c r="F611" s="1627"/>
      <c r="G611" s="1637"/>
      <c r="H611" s="1554"/>
      <c r="I611" s="1554"/>
      <c r="J611" s="1554"/>
      <c r="K611" s="1554"/>
      <c r="L611" s="1620"/>
      <c r="M611" s="1620"/>
      <c r="N611" s="1549"/>
      <c r="O611" s="1549"/>
      <c r="P611" s="1549"/>
      <c r="Q611" s="1549"/>
    </row>
    <row r="612" spans="1:17">
      <c r="A612" s="1572"/>
      <c r="B612" s="1572"/>
      <c r="C612" s="1564"/>
      <c r="D612" s="1564"/>
      <c r="E612" s="1564"/>
      <c r="F612" s="1564"/>
      <c r="G612" s="1564"/>
      <c r="H612" s="1549"/>
      <c r="I612" s="1549"/>
      <c r="J612" s="1549"/>
      <c r="K612" s="1549"/>
      <c r="L612" s="1620"/>
      <c r="M612" s="1620"/>
      <c r="N612" s="1549"/>
      <c r="O612" s="1549"/>
      <c r="P612" s="1549"/>
      <c r="Q612" s="1549"/>
    </row>
    <row r="613" spans="1:17">
      <c r="A613" s="1564">
        <v>23</v>
      </c>
      <c r="B613" s="1572" t="s">
        <v>1763</v>
      </c>
      <c r="C613" s="1622"/>
      <c r="D613" s="1564"/>
      <c r="E613" s="1564"/>
      <c r="F613" s="1564"/>
      <c r="G613" s="1564"/>
      <c r="H613" s="1620"/>
      <c r="I613" s="1620" t="s">
        <v>1762</v>
      </c>
      <c r="J613" s="1620"/>
      <c r="K613" s="1620"/>
      <c r="L613" s="1620"/>
      <c r="M613" s="1620"/>
      <c r="N613" s="1549"/>
      <c r="O613" s="1549"/>
      <c r="P613" s="1549"/>
      <c r="Q613" s="1549"/>
    </row>
    <row r="614" spans="1:17">
      <c r="A614" s="1679"/>
      <c r="B614" s="1620"/>
      <c r="C614" s="1622"/>
      <c r="D614" s="1564"/>
      <c r="E614" s="1564"/>
      <c r="F614" s="1564"/>
      <c r="G614" s="1564"/>
      <c r="H614" s="1620"/>
      <c r="I614" s="1735"/>
      <c r="J614" s="1620"/>
      <c r="K614" s="1620"/>
      <c r="L614" s="1620"/>
      <c r="M614" s="1620"/>
      <c r="N614" s="1549"/>
      <c r="O614" s="1549"/>
      <c r="P614" s="1549"/>
      <c r="Q614" s="1549"/>
    </row>
    <row r="615" spans="1:17">
      <c r="A615" s="2467" t="s">
        <v>8</v>
      </c>
      <c r="B615" s="2467" t="s">
        <v>354</v>
      </c>
      <c r="C615" s="2467" t="s">
        <v>1550</v>
      </c>
      <c r="D615" s="2467" t="s">
        <v>21</v>
      </c>
      <c r="E615" s="2467" t="s">
        <v>1549</v>
      </c>
      <c r="F615" s="1666" t="s">
        <v>10</v>
      </c>
      <c r="G615" s="1666" t="s">
        <v>54</v>
      </c>
      <c r="H615" s="2463" t="s">
        <v>1548</v>
      </c>
      <c r="I615" s="2463" t="s">
        <v>1547</v>
      </c>
      <c r="J615" s="2463" t="s">
        <v>1546</v>
      </c>
      <c r="K615" s="2463" t="s">
        <v>1545</v>
      </c>
      <c r="L615" s="1620"/>
      <c r="M615" s="1620"/>
      <c r="N615" s="1549"/>
      <c r="O615" s="1549"/>
      <c r="P615" s="1549"/>
      <c r="Q615" s="1549"/>
    </row>
    <row r="616" spans="1:17">
      <c r="A616" s="2468"/>
      <c r="B616" s="2468"/>
      <c r="C616" s="2468"/>
      <c r="D616" s="2468"/>
      <c r="E616" s="2468"/>
      <c r="F616" s="1637" t="s">
        <v>1544</v>
      </c>
      <c r="G616" s="1637" t="s">
        <v>1544</v>
      </c>
      <c r="H616" s="2464"/>
      <c r="I616" s="2464"/>
      <c r="J616" s="2464"/>
      <c r="K616" s="2464"/>
      <c r="L616" s="1620"/>
      <c r="M616" s="1620"/>
      <c r="N616" s="1549"/>
      <c r="O616" s="1549"/>
      <c r="P616" s="1549"/>
      <c r="Q616" s="1549"/>
    </row>
    <row r="617" spans="1:17">
      <c r="A617" s="1664"/>
      <c r="B617" s="1664"/>
      <c r="C617" s="1664"/>
      <c r="D617" s="1652"/>
      <c r="E617" s="1652"/>
      <c r="F617" s="1652"/>
      <c r="G617" s="1652"/>
      <c r="H617" s="1614"/>
      <c r="I617" s="1614"/>
      <c r="J617" s="1614"/>
      <c r="K617" s="1614"/>
      <c r="L617" s="1620"/>
      <c r="M617" s="1620"/>
      <c r="N617" s="1549"/>
      <c r="O617" s="1549"/>
      <c r="P617" s="1549"/>
      <c r="Q617" s="1549"/>
    </row>
    <row r="618" spans="1:17">
      <c r="A618" s="1646" t="s">
        <v>114</v>
      </c>
      <c r="B618" s="1645" t="s">
        <v>235</v>
      </c>
      <c r="C618" s="1646"/>
      <c r="D618" s="1646"/>
      <c r="E618" s="1646"/>
      <c r="F618" s="1646"/>
      <c r="G618" s="1646"/>
      <c r="H618" s="1613"/>
      <c r="I618" s="1613"/>
      <c r="J618" s="1613"/>
      <c r="K618" s="1613"/>
      <c r="L618" s="1620"/>
      <c r="M618" s="1620"/>
      <c r="N618" s="1549"/>
      <c r="O618" s="1549"/>
      <c r="P618" s="1549"/>
      <c r="Q618" s="1549"/>
    </row>
    <row r="619" spans="1:17">
      <c r="A619" s="1646"/>
      <c r="B619" s="1611" t="s">
        <v>50</v>
      </c>
      <c r="C619" s="1646" t="s">
        <v>231</v>
      </c>
      <c r="D619" s="1646" t="s">
        <v>48</v>
      </c>
      <c r="E619" s="1896">
        <v>0.115</v>
      </c>
      <c r="F619" s="1611">
        <f>'UPAH MEP'!D$7</f>
        <v>0</v>
      </c>
      <c r="G619" s="1645">
        <f>+F619*E619</f>
        <v>0</v>
      </c>
      <c r="H619" s="1606" t="s">
        <v>15</v>
      </c>
      <c r="I619" s="1603">
        <v>1</v>
      </c>
      <c r="J619" s="1599">
        <f>I619*G619</f>
        <v>0</v>
      </c>
      <c r="K619" s="1599">
        <f>G619-J619</f>
        <v>0</v>
      </c>
      <c r="L619" s="1620"/>
      <c r="M619" s="1620"/>
      <c r="N619" s="1549"/>
      <c r="O619" s="1549"/>
      <c r="P619" s="1549"/>
      <c r="Q619" s="1549"/>
    </row>
    <row r="620" spans="1:17">
      <c r="A620" s="1646"/>
      <c r="B620" s="1611" t="s">
        <v>541</v>
      </c>
      <c r="C620" s="1646" t="s">
        <v>232</v>
      </c>
      <c r="D620" s="1646" t="s">
        <v>48</v>
      </c>
      <c r="E620" s="1896">
        <v>0.193</v>
      </c>
      <c r="F620" s="1611">
        <f>'UPAH MEP'!D$9</f>
        <v>0</v>
      </c>
      <c r="G620" s="1645">
        <f>+F620*E620</f>
        <v>0</v>
      </c>
      <c r="H620" s="1606" t="s">
        <v>15</v>
      </c>
      <c r="I620" s="1603">
        <v>1</v>
      </c>
      <c r="J620" s="1599">
        <f>I620*G620</f>
        <v>0</v>
      </c>
      <c r="K620" s="1599">
        <f>G620-J620</f>
        <v>0</v>
      </c>
      <c r="L620" s="1620"/>
      <c r="M620" s="1620"/>
      <c r="N620" s="1549"/>
      <c r="O620" s="1549"/>
      <c r="P620" s="1549"/>
      <c r="Q620" s="1549"/>
    </row>
    <row r="621" spans="1:17">
      <c r="A621" s="1646"/>
      <c r="B621" s="1611" t="s">
        <v>177</v>
      </c>
      <c r="C621" s="1646" t="s">
        <v>233</v>
      </c>
      <c r="D621" s="1646" t="s">
        <v>48</v>
      </c>
      <c r="E621" s="1896">
        <v>1.9E-2</v>
      </c>
      <c r="F621" s="1611">
        <f>'UPAH MEP'!D$5</f>
        <v>0</v>
      </c>
      <c r="G621" s="1645">
        <f>+F621*E621</f>
        <v>0</v>
      </c>
      <c r="H621" s="1606" t="s">
        <v>15</v>
      </c>
      <c r="I621" s="1603">
        <v>1</v>
      </c>
      <c r="J621" s="1599">
        <f>I621*G621</f>
        <v>0</v>
      </c>
      <c r="K621" s="1599">
        <f>G621-J621</f>
        <v>0</v>
      </c>
      <c r="L621" s="1620"/>
      <c r="M621" s="1620"/>
      <c r="N621" s="1549"/>
      <c r="O621" s="1549"/>
      <c r="P621" s="1549"/>
      <c r="Q621" s="1549"/>
    </row>
    <row r="622" spans="1:17">
      <c r="A622" s="1646"/>
      <c r="B622" s="1611" t="s">
        <v>41</v>
      </c>
      <c r="C622" s="1732" t="s">
        <v>234</v>
      </c>
      <c r="D622" s="1732" t="s">
        <v>48</v>
      </c>
      <c r="E622" s="1829">
        <v>6.0000000000000001E-3</v>
      </c>
      <c r="F622" s="1611">
        <f>'UPAH MEP'!D$6</f>
        <v>0</v>
      </c>
      <c r="G622" s="1730">
        <f>+F622*E622</f>
        <v>0</v>
      </c>
      <c r="H622" s="1606" t="s">
        <v>15</v>
      </c>
      <c r="I622" s="1603">
        <v>1</v>
      </c>
      <c r="J622" s="1599">
        <f>I622*G622</f>
        <v>0</v>
      </c>
      <c r="K622" s="1599">
        <f>G622-J622</f>
        <v>0</v>
      </c>
      <c r="L622" s="1620"/>
      <c r="M622" s="1620"/>
      <c r="N622" s="1549"/>
      <c r="O622" s="1549"/>
      <c r="P622" s="1549"/>
      <c r="Q622" s="1549"/>
    </row>
    <row r="623" spans="1:17">
      <c r="A623" s="1646"/>
      <c r="B623" s="1645"/>
      <c r="C623" s="1643"/>
      <c r="D623" s="1642"/>
      <c r="E623" s="1641" t="s">
        <v>1446</v>
      </c>
      <c r="F623" s="1640"/>
      <c r="G623" s="1639">
        <f>SUM(G619:G622)</f>
        <v>0</v>
      </c>
      <c r="H623" s="1589"/>
      <c r="I623" s="1589"/>
      <c r="J623" s="1589">
        <f>SUM(J619:J622)</f>
        <v>0</v>
      </c>
      <c r="K623" s="1589">
        <f>SUM(K619:K622)</f>
        <v>0</v>
      </c>
      <c r="L623" s="1620"/>
      <c r="M623" s="1620"/>
      <c r="N623" s="1549"/>
      <c r="O623" s="1549"/>
      <c r="P623" s="1549"/>
      <c r="Q623" s="1549"/>
    </row>
    <row r="624" spans="1:17">
      <c r="A624" s="1646" t="s">
        <v>115</v>
      </c>
      <c r="B624" s="1645" t="s">
        <v>237</v>
      </c>
      <c r="C624" s="1648"/>
      <c r="D624" s="1648"/>
      <c r="E624" s="1648"/>
      <c r="F624" s="1648"/>
      <c r="G624" s="1648"/>
      <c r="H624" s="1600"/>
      <c r="I624" s="1600"/>
      <c r="J624" s="1600"/>
      <c r="K624" s="1600"/>
      <c r="L624" s="1620"/>
      <c r="M624" s="1620"/>
      <c r="N624" s="1549"/>
      <c r="O624" s="1549"/>
      <c r="P624" s="1549"/>
      <c r="Q624" s="1549"/>
    </row>
    <row r="625" spans="1:17">
      <c r="A625" s="1646"/>
      <c r="B625" s="1644" t="s">
        <v>1761</v>
      </c>
      <c r="C625" s="1646"/>
      <c r="D625" s="1646" t="s">
        <v>539</v>
      </c>
      <c r="E625" s="1917">
        <v>1.1000000000000001</v>
      </c>
      <c r="F625" s="1645">
        <f>'BAHAN MEP'!D72</f>
        <v>0</v>
      </c>
      <c r="G625" s="1645">
        <f>F625*E625</f>
        <v>0</v>
      </c>
      <c r="H625" s="1604"/>
      <c r="I625" s="1603">
        <f>'BAHAN MEP'!E70</f>
        <v>0</v>
      </c>
      <c r="J625" s="1599">
        <f>I625*G625</f>
        <v>0</v>
      </c>
      <c r="K625" s="1599">
        <f>G625-J625</f>
        <v>0</v>
      </c>
      <c r="L625" s="1620"/>
      <c r="M625" s="1620"/>
      <c r="N625" s="1549"/>
      <c r="O625" s="1549"/>
      <c r="P625" s="1549"/>
      <c r="Q625" s="1549"/>
    </row>
    <row r="626" spans="1:17">
      <c r="A626" s="1646"/>
      <c r="B626" s="1645"/>
      <c r="C626" s="1643"/>
      <c r="D626" s="1642"/>
      <c r="E626" s="1641" t="s">
        <v>1447</v>
      </c>
      <c r="F626" s="1640"/>
      <c r="G626" s="1639">
        <f>SUM(G625)</f>
        <v>0</v>
      </c>
      <c r="H626" s="1604"/>
      <c r="I626" s="1603"/>
      <c r="J626" s="1599"/>
      <c r="K626" s="1599"/>
      <c r="L626" s="1620"/>
      <c r="M626" s="1620"/>
      <c r="N626" s="1549"/>
      <c r="O626" s="1549"/>
      <c r="P626" s="1549"/>
      <c r="Q626" s="1549"/>
    </row>
    <row r="627" spans="1:17">
      <c r="A627" s="1646"/>
      <c r="B627" s="1645"/>
      <c r="C627" s="1648"/>
      <c r="D627" s="1648"/>
      <c r="E627" s="1648"/>
      <c r="F627" s="1648"/>
      <c r="G627" s="1648"/>
      <c r="H627" s="1589"/>
      <c r="I627" s="1589"/>
      <c r="J627" s="1589">
        <f>SUM(J625)</f>
        <v>0</v>
      </c>
      <c r="K627" s="1589">
        <f>SUM(K625)</f>
        <v>0</v>
      </c>
      <c r="L627" s="1620"/>
      <c r="M627" s="1620"/>
      <c r="N627" s="1549"/>
      <c r="O627" s="1549"/>
      <c r="P627" s="1549"/>
      <c r="Q627" s="1549"/>
    </row>
    <row r="628" spans="1:17">
      <c r="A628" s="1646" t="s">
        <v>116</v>
      </c>
      <c r="B628" s="1645" t="s">
        <v>238</v>
      </c>
      <c r="C628" s="1646"/>
      <c r="D628" s="1646"/>
      <c r="E628" s="1646"/>
      <c r="F628" s="1646"/>
      <c r="G628" s="1721">
        <f>+F628*E628</f>
        <v>0</v>
      </c>
      <c r="H628" s="1600"/>
      <c r="I628" s="1600"/>
      <c r="J628" s="1600"/>
      <c r="K628" s="1600"/>
      <c r="L628" s="1620"/>
      <c r="M628" s="1620"/>
      <c r="N628" s="1549"/>
      <c r="O628" s="1549"/>
      <c r="P628" s="1549"/>
      <c r="Q628" s="1549"/>
    </row>
    <row r="629" spans="1:17">
      <c r="A629" s="1644"/>
      <c r="B629" s="1644"/>
      <c r="C629" s="1643"/>
      <c r="D629" s="1642"/>
      <c r="E629" s="1641" t="s">
        <v>1448</v>
      </c>
      <c r="F629" s="1640"/>
      <c r="G629" s="1639">
        <f>SUM(G628)</f>
        <v>0</v>
      </c>
      <c r="H629" s="1595"/>
      <c r="I629" s="1595"/>
      <c r="J629" s="1595"/>
      <c r="K629" s="1595"/>
      <c r="L629" s="1620"/>
      <c r="M629" s="1620"/>
      <c r="N629" s="1549"/>
      <c r="O629" s="1549"/>
      <c r="P629" s="1549"/>
      <c r="Q629" s="1549"/>
    </row>
    <row r="630" spans="1:17">
      <c r="A630" s="1638"/>
      <c r="B630" s="1638"/>
      <c r="C630" s="1637"/>
      <c r="D630" s="1637"/>
      <c r="E630" s="1630"/>
      <c r="F630" s="1637"/>
      <c r="G630" s="1637"/>
      <c r="H630" s="1589"/>
      <c r="I630" s="1589"/>
      <c r="J630" s="1589"/>
      <c r="K630" s="1589"/>
      <c r="L630" s="1620"/>
      <c r="M630" s="1620"/>
      <c r="N630" s="1549"/>
      <c r="O630" s="1549"/>
      <c r="P630" s="1549"/>
      <c r="Q630" s="1549"/>
    </row>
    <row r="631" spans="1:17">
      <c r="A631" s="1636"/>
      <c r="B631" s="1635"/>
      <c r="C631" s="1634"/>
      <c r="D631" s="1633"/>
      <c r="E631" s="1633"/>
      <c r="F631" s="1632"/>
      <c r="G631" s="1636"/>
      <c r="H631" s="1581"/>
      <c r="I631" s="1581"/>
      <c r="J631" s="1581"/>
      <c r="K631" s="1581"/>
      <c r="L631" s="1620"/>
      <c r="M631" s="1620"/>
      <c r="N631" s="1549"/>
      <c r="O631" s="1549"/>
      <c r="P631" s="1549"/>
      <c r="Q631" s="1549"/>
    </row>
    <row r="632" spans="1:17">
      <c r="A632" s="1566" t="s">
        <v>117</v>
      </c>
      <c r="B632" s="1573" t="s">
        <v>239</v>
      </c>
      <c r="C632" s="1564"/>
      <c r="D632" s="1572"/>
      <c r="E632" s="1572"/>
      <c r="F632" s="1570"/>
      <c r="G632" s="1569">
        <f>+G629+G626+G623</f>
        <v>0</v>
      </c>
      <c r="H632" s="1576"/>
      <c r="I632" s="1575" t="e">
        <f>J632/G632</f>
        <v>#DIV/0!</v>
      </c>
      <c r="J632" s="1574">
        <f>+J630+J627+J623</f>
        <v>0</v>
      </c>
      <c r="K632" s="1574">
        <f>+K630+K627+K623</f>
        <v>0</v>
      </c>
      <c r="L632" s="1620"/>
      <c r="M632" s="1620"/>
      <c r="N632" s="1549"/>
      <c r="O632" s="1549"/>
      <c r="P632" s="1549"/>
      <c r="Q632" s="1549"/>
    </row>
    <row r="633" spans="1:17">
      <c r="A633" s="1566" t="s">
        <v>124</v>
      </c>
      <c r="B633" s="1573" t="s">
        <v>1541</v>
      </c>
      <c r="C633" s="1564"/>
      <c r="D633" s="1572"/>
      <c r="E633" s="1571" t="str">
        <f>$L$2</f>
        <v>2,5% x D</v>
      </c>
      <c r="F633" s="1570"/>
      <c r="G633" s="1569">
        <f>G632*$L$3</f>
        <v>0</v>
      </c>
      <c r="H633" s="1567"/>
      <c r="I633" s="1568" t="s">
        <v>366</v>
      </c>
      <c r="J633" s="1567"/>
      <c r="K633" s="1567"/>
      <c r="L633" s="1620"/>
      <c r="M633" s="1620"/>
      <c r="N633" s="1549"/>
      <c r="O633" s="1549"/>
      <c r="P633" s="1549"/>
      <c r="Q633" s="1549"/>
    </row>
    <row r="634" spans="1:17">
      <c r="A634" s="1566" t="s">
        <v>241</v>
      </c>
      <c r="B634" s="1573" t="s">
        <v>1540</v>
      </c>
      <c r="C634" s="1564"/>
      <c r="D634" s="1572"/>
      <c r="E634" s="1571" t="str">
        <f>$M$2</f>
        <v>2,5% x D</v>
      </c>
      <c r="F634" s="1570"/>
      <c r="G634" s="1569">
        <f>G632*$M$3</f>
        <v>0</v>
      </c>
      <c r="H634" s="1567"/>
      <c r="I634" s="1568"/>
      <c r="J634" s="1567"/>
      <c r="K634" s="1567"/>
      <c r="L634" s="1620"/>
      <c r="M634" s="1620"/>
      <c r="N634" s="1549"/>
      <c r="O634" s="1549"/>
      <c r="P634" s="1549"/>
      <c r="Q634" s="1549"/>
    </row>
    <row r="635" spans="1:17">
      <c r="A635" s="1566" t="s">
        <v>123</v>
      </c>
      <c r="B635" s="1565" t="s">
        <v>1539</v>
      </c>
      <c r="C635" s="1564"/>
      <c r="D635" s="1564"/>
      <c r="E635" s="1564"/>
      <c r="F635" s="1563"/>
      <c r="G635" s="1562">
        <f>+G633+G632+G634</f>
        <v>0</v>
      </c>
      <c r="H635" s="1561"/>
      <c r="I635" s="1561"/>
      <c r="J635" s="1561"/>
      <c r="K635" s="1561"/>
      <c r="L635" s="1620"/>
      <c r="M635" s="1620"/>
      <c r="N635" s="1549"/>
      <c r="O635" s="1549"/>
      <c r="P635" s="1549"/>
      <c r="Q635" s="1549"/>
    </row>
    <row r="636" spans="1:17">
      <c r="A636" s="1630"/>
      <c r="B636" s="1629"/>
      <c r="C636" s="1628"/>
      <c r="D636" s="1628"/>
      <c r="E636" s="1628"/>
      <c r="F636" s="1627"/>
      <c r="G636" s="1637"/>
      <c r="H636" s="1554"/>
      <c r="I636" s="1554"/>
      <c r="J636" s="1554"/>
      <c r="K636" s="1554"/>
      <c r="L636" s="1620"/>
      <c r="M636" s="1620"/>
      <c r="N636" s="1549"/>
      <c r="O636" s="1549"/>
      <c r="P636" s="1549"/>
      <c r="Q636" s="1549"/>
    </row>
    <row r="637" spans="1:17">
      <c r="A637" s="1572"/>
      <c r="B637" s="1572"/>
      <c r="C637" s="1564"/>
      <c r="D637" s="1564"/>
      <c r="E637" s="1564"/>
      <c r="F637" s="1564"/>
      <c r="G637" s="1564"/>
      <c r="H637" s="1620"/>
      <c r="I637" s="1620"/>
      <c r="J637" s="1620"/>
      <c r="K637" s="1620"/>
      <c r="L637" s="1620"/>
      <c r="M637" s="1620"/>
      <c r="N637" s="1549"/>
      <c r="O637" s="1549"/>
      <c r="P637" s="1549"/>
      <c r="Q637" s="1549"/>
    </row>
    <row r="638" spans="1:17">
      <c r="A638" s="1564">
        <v>24</v>
      </c>
      <c r="B638" s="1735" t="s">
        <v>1760</v>
      </c>
      <c r="C638" s="1622"/>
      <c r="D638" s="1564"/>
      <c r="E638" s="1564"/>
      <c r="F638" s="1564"/>
      <c r="G638" s="1564"/>
      <c r="H638" s="1620"/>
      <c r="I638" s="1549"/>
      <c r="J638" s="1620"/>
      <c r="K638" s="1620"/>
      <c r="L638" s="1620"/>
      <c r="M638" s="1620" t="s">
        <v>1759</v>
      </c>
      <c r="N638" s="1549"/>
      <c r="O638" s="1549"/>
      <c r="P638" s="1549"/>
      <c r="Q638" s="1549"/>
    </row>
    <row r="639" spans="1:17">
      <c r="A639" s="1679"/>
      <c r="B639" s="1620"/>
      <c r="C639" s="1622"/>
      <c r="D639" s="1564"/>
      <c r="E639" s="1564"/>
      <c r="F639" s="1564"/>
      <c r="G639" s="1564"/>
      <c r="H639" s="1620"/>
      <c r="I639" s="1620"/>
      <c r="J639" s="1620"/>
      <c r="K639" s="1620"/>
      <c r="L639" s="1620"/>
      <c r="M639" s="1620"/>
      <c r="N639" s="1549"/>
      <c r="O639" s="1549"/>
      <c r="P639" s="1549"/>
      <c r="Q639" s="1549"/>
    </row>
    <row r="640" spans="1:17">
      <c r="A640" s="2467" t="s">
        <v>8</v>
      </c>
      <c r="B640" s="2467" t="s">
        <v>354</v>
      </c>
      <c r="C640" s="2467" t="s">
        <v>1550</v>
      </c>
      <c r="D640" s="2467" t="s">
        <v>21</v>
      </c>
      <c r="E640" s="2467" t="s">
        <v>1549</v>
      </c>
      <c r="F640" s="1666" t="s">
        <v>10</v>
      </c>
      <c r="G640" s="1666" t="s">
        <v>54</v>
      </c>
      <c r="H640" s="2463" t="s">
        <v>1548</v>
      </c>
      <c r="I640" s="2463" t="s">
        <v>1547</v>
      </c>
      <c r="J640" s="2463" t="s">
        <v>1546</v>
      </c>
      <c r="K640" s="2463" t="s">
        <v>1545</v>
      </c>
      <c r="L640" s="1620"/>
      <c r="M640" s="1620"/>
      <c r="N640" s="1549"/>
      <c r="O640" s="1549"/>
      <c r="P640" s="1549"/>
      <c r="Q640" s="1549"/>
    </row>
    <row r="641" spans="1:17">
      <c r="A641" s="2468"/>
      <c r="B641" s="2468"/>
      <c r="C641" s="2468"/>
      <c r="D641" s="2468"/>
      <c r="E641" s="2468"/>
      <c r="F641" s="1637" t="s">
        <v>1544</v>
      </c>
      <c r="G641" s="1637" t="s">
        <v>1544</v>
      </c>
      <c r="H641" s="2464"/>
      <c r="I641" s="2464"/>
      <c r="J641" s="2464"/>
      <c r="K641" s="2464"/>
      <c r="L641" s="1620"/>
      <c r="M641" s="1620"/>
      <c r="N641" s="1549"/>
      <c r="O641" s="1549"/>
      <c r="P641" s="1549"/>
      <c r="Q641" s="1549"/>
    </row>
    <row r="642" spans="1:17">
      <c r="A642" s="1664"/>
      <c r="B642" s="1664"/>
      <c r="C642" s="1664"/>
      <c r="D642" s="1652"/>
      <c r="E642" s="1652"/>
      <c r="F642" s="1652"/>
      <c r="G642" s="1652"/>
      <c r="H642" s="1614"/>
      <c r="I642" s="1614"/>
      <c r="J642" s="1614"/>
      <c r="K642" s="1614"/>
      <c r="L642" s="1620"/>
      <c r="M642" s="1620"/>
      <c r="N642" s="1549"/>
      <c r="O642" s="1549"/>
      <c r="P642" s="1549"/>
      <c r="Q642" s="1549"/>
    </row>
    <row r="643" spans="1:17">
      <c r="A643" s="1646" t="s">
        <v>114</v>
      </c>
      <c r="B643" s="1645" t="s">
        <v>235</v>
      </c>
      <c r="C643" s="1646"/>
      <c r="D643" s="1646"/>
      <c r="E643" s="1896"/>
      <c r="F643" s="1611"/>
      <c r="G643" s="1645"/>
      <c r="H643" s="1613"/>
      <c r="I643" s="1613"/>
      <c r="J643" s="1613"/>
      <c r="K643" s="1613"/>
      <c r="L643" s="1620"/>
      <c r="M643" s="1620"/>
      <c r="N643" s="1549"/>
      <c r="O643" s="1549"/>
      <c r="P643" s="1549"/>
      <c r="Q643" s="1549"/>
    </row>
    <row r="644" spans="1:17">
      <c r="A644" s="1646"/>
      <c r="B644" s="1611" t="s">
        <v>50</v>
      </c>
      <c r="C644" s="1646" t="s">
        <v>231</v>
      </c>
      <c r="D644" s="1646" t="s">
        <v>48</v>
      </c>
      <c r="E644" s="1896">
        <v>0.13800000000000001</v>
      </c>
      <c r="F644" s="1611">
        <f>'UPAH MEP'!D$7</f>
        <v>0</v>
      </c>
      <c r="G644" s="1645">
        <f>+F644*E644</f>
        <v>0</v>
      </c>
      <c r="H644" s="1606" t="s">
        <v>15</v>
      </c>
      <c r="I644" s="1603">
        <v>1</v>
      </c>
      <c r="J644" s="1599">
        <f>I644*G644</f>
        <v>0</v>
      </c>
      <c r="K644" s="1599">
        <f>G644-J644</f>
        <v>0</v>
      </c>
      <c r="L644" s="1620"/>
      <c r="M644" s="1620"/>
      <c r="N644" s="1549"/>
      <c r="O644" s="1549"/>
      <c r="P644" s="1549"/>
      <c r="Q644" s="1549"/>
    </row>
    <row r="645" spans="1:17">
      <c r="A645" s="1646"/>
      <c r="B645" s="1611" t="s">
        <v>541</v>
      </c>
      <c r="C645" s="1646" t="s">
        <v>232</v>
      </c>
      <c r="D645" s="1646" t="s">
        <v>48</v>
      </c>
      <c r="E645" s="1896">
        <v>0.23100000000000001</v>
      </c>
      <c r="F645" s="1611">
        <f>'UPAH MEP'!D$9</f>
        <v>0</v>
      </c>
      <c r="G645" s="1645">
        <f>+F645*E645</f>
        <v>0</v>
      </c>
      <c r="H645" s="1606" t="s">
        <v>15</v>
      </c>
      <c r="I645" s="1603">
        <v>1</v>
      </c>
      <c r="J645" s="1599">
        <f>I645*G645</f>
        <v>0</v>
      </c>
      <c r="K645" s="1599">
        <f>G645-J645</f>
        <v>0</v>
      </c>
      <c r="L645" s="1620"/>
      <c r="M645" s="1620"/>
      <c r="N645" s="1549"/>
      <c r="O645" s="1549"/>
      <c r="P645" s="1549"/>
      <c r="Q645" s="1549"/>
    </row>
    <row r="646" spans="1:17">
      <c r="A646" s="1646"/>
      <c r="B646" s="1611" t="s">
        <v>177</v>
      </c>
      <c r="C646" s="1646" t="s">
        <v>233</v>
      </c>
      <c r="D646" s="1646" t="s">
        <v>48</v>
      </c>
      <c r="E646" s="1896">
        <v>2.3E-2</v>
      </c>
      <c r="F646" s="1611">
        <f>'UPAH MEP'!D$5</f>
        <v>0</v>
      </c>
      <c r="G646" s="1645">
        <f>+F646*E646</f>
        <v>0</v>
      </c>
      <c r="H646" s="1606" t="s">
        <v>15</v>
      </c>
      <c r="I646" s="1603">
        <v>1</v>
      </c>
      <c r="J646" s="1599">
        <f>I646*G646</f>
        <v>0</v>
      </c>
      <c r="K646" s="1599">
        <f>G646-J646</f>
        <v>0</v>
      </c>
      <c r="L646" s="1620"/>
      <c r="M646" s="1620"/>
      <c r="N646" s="1549"/>
      <c r="O646" s="1549"/>
      <c r="P646" s="1549"/>
      <c r="Q646" s="1549"/>
    </row>
    <row r="647" spans="1:17">
      <c r="A647" s="1646"/>
      <c r="B647" s="1611" t="s">
        <v>41</v>
      </c>
      <c r="C647" s="1646" t="s">
        <v>234</v>
      </c>
      <c r="D647" s="1646" t="s">
        <v>48</v>
      </c>
      <c r="E647" s="1829">
        <v>7.0000000000000001E-3</v>
      </c>
      <c r="F647" s="1611">
        <f>'UPAH MEP'!D$6</f>
        <v>0</v>
      </c>
      <c r="G647" s="1645">
        <f>+F647*E647</f>
        <v>0</v>
      </c>
      <c r="H647" s="1606" t="s">
        <v>15</v>
      </c>
      <c r="I647" s="1603">
        <v>1</v>
      </c>
      <c r="J647" s="1599">
        <f>I647*G647</f>
        <v>0</v>
      </c>
      <c r="K647" s="1599">
        <f>G647-J647</f>
        <v>0</v>
      </c>
      <c r="L647" s="1620"/>
      <c r="M647" s="1620"/>
      <c r="N647" s="1549"/>
      <c r="O647" s="1549"/>
      <c r="P647" s="1549"/>
      <c r="Q647" s="1549"/>
    </row>
    <row r="648" spans="1:17">
      <c r="A648" s="1646"/>
      <c r="B648" s="1645"/>
      <c r="C648" s="1643"/>
      <c r="D648" s="1642"/>
      <c r="E648" s="1642" t="s">
        <v>1557</v>
      </c>
      <c r="F648" s="1640"/>
      <c r="G648" s="1639">
        <f>SUM(G644:G647)</f>
        <v>0</v>
      </c>
      <c r="H648" s="1589"/>
      <c r="I648" s="1589"/>
      <c r="J648" s="1589">
        <f>SUM(J644:J647)</f>
        <v>0</v>
      </c>
      <c r="K648" s="1589">
        <f>SUM(K644:K647)</f>
        <v>0</v>
      </c>
      <c r="L648" s="1620"/>
      <c r="M648" s="1620"/>
      <c r="N648" s="1549"/>
      <c r="O648" s="1549"/>
      <c r="P648" s="1549"/>
      <c r="Q648" s="1549"/>
    </row>
    <row r="649" spans="1:17">
      <c r="A649" s="1646" t="s">
        <v>115</v>
      </c>
      <c r="B649" s="1645" t="s">
        <v>237</v>
      </c>
      <c r="C649" s="1648"/>
      <c r="D649" s="1653"/>
      <c r="E649" s="1652"/>
      <c r="F649" s="1648"/>
      <c r="G649" s="1648"/>
      <c r="H649" s="1600"/>
      <c r="I649" s="1600"/>
      <c r="J649" s="1600"/>
      <c r="K649" s="1600"/>
      <c r="L649" s="1620"/>
      <c r="M649" s="1620"/>
      <c r="N649" s="1549"/>
      <c r="O649" s="1549"/>
      <c r="P649" s="1549"/>
      <c r="Q649" s="1549"/>
    </row>
    <row r="650" spans="1:17">
      <c r="A650" s="1729"/>
      <c r="B650" s="1645" t="s">
        <v>1758</v>
      </c>
      <c r="C650" s="1646"/>
      <c r="D650" s="1650" t="s">
        <v>255</v>
      </c>
      <c r="E650" s="1649">
        <v>1.25</v>
      </c>
      <c r="F650" s="1645"/>
      <c r="G650" s="1645">
        <f>F650*E650</f>
        <v>0</v>
      </c>
      <c r="H650" s="1604"/>
      <c r="I650" s="1603">
        <v>0</v>
      </c>
      <c r="J650" s="1599">
        <f>I650*G650</f>
        <v>0</v>
      </c>
      <c r="K650" s="1599">
        <f>G650-J650</f>
        <v>0</v>
      </c>
      <c r="L650" s="1620"/>
      <c r="M650" s="1620"/>
      <c r="N650" s="1549"/>
      <c r="O650" s="1549"/>
      <c r="P650" s="1549"/>
      <c r="Q650" s="1549"/>
    </row>
    <row r="651" spans="1:17">
      <c r="A651" s="1729"/>
      <c r="B651" s="1726"/>
      <c r="C651" s="1732"/>
      <c r="D651" s="1910"/>
      <c r="E651" s="1930"/>
      <c r="F651" s="1934"/>
      <c r="G651" s="1569"/>
      <c r="H651" s="1604"/>
      <c r="I651" s="1603"/>
      <c r="J651" s="1599"/>
      <c r="K651" s="1599"/>
      <c r="L651" s="1620"/>
      <c r="M651" s="1620"/>
      <c r="N651" s="1549"/>
      <c r="O651" s="1549"/>
      <c r="P651" s="1549"/>
      <c r="Q651" s="1549"/>
    </row>
    <row r="652" spans="1:17">
      <c r="A652" s="1646"/>
      <c r="B652" s="1645"/>
      <c r="C652" s="1643"/>
      <c r="D652" s="1642"/>
      <c r="E652" s="1641" t="s">
        <v>1447</v>
      </c>
      <c r="F652" s="1640"/>
      <c r="G652" s="1639">
        <f>SUM(G650)</f>
        <v>0</v>
      </c>
      <c r="H652" s="1604"/>
      <c r="I652" s="1603"/>
      <c r="J652" s="1599"/>
      <c r="K652" s="1599"/>
      <c r="L652" s="1620"/>
      <c r="M652" s="1620"/>
      <c r="N652" s="1549"/>
      <c r="O652" s="1549"/>
      <c r="P652" s="1549"/>
      <c r="Q652" s="1549"/>
    </row>
    <row r="653" spans="1:17">
      <c r="A653" s="1646"/>
      <c r="B653" s="1645"/>
      <c r="C653" s="1648"/>
      <c r="D653" s="1648"/>
      <c r="E653" s="1648"/>
      <c r="F653" s="1648"/>
      <c r="G653" s="1648"/>
      <c r="H653" s="1589"/>
      <c r="I653" s="1589"/>
      <c r="J653" s="1589">
        <f>SUM(J650)</f>
        <v>0</v>
      </c>
      <c r="K653" s="1589">
        <f>SUM(K650)</f>
        <v>0</v>
      </c>
      <c r="L653" s="1620"/>
      <c r="M653" s="1620"/>
      <c r="N653" s="1549"/>
      <c r="O653" s="1549"/>
      <c r="P653" s="1549"/>
      <c r="Q653" s="1549"/>
    </row>
    <row r="654" spans="1:17">
      <c r="A654" s="1646" t="s">
        <v>116</v>
      </c>
      <c r="B654" s="1645" t="s">
        <v>238</v>
      </c>
      <c r="C654" s="1646"/>
      <c r="D654" s="1646"/>
      <c r="E654" s="1646"/>
      <c r="F654" s="1646"/>
      <c r="G654" s="1721">
        <f>+F654*E654</f>
        <v>0</v>
      </c>
      <c r="H654" s="1600"/>
      <c r="I654" s="1600"/>
      <c r="J654" s="1600"/>
      <c r="K654" s="1600"/>
      <c r="L654" s="1620"/>
      <c r="M654" s="1620"/>
      <c r="N654" s="1549"/>
      <c r="O654" s="1549"/>
      <c r="P654" s="1549"/>
      <c r="Q654" s="1549"/>
    </row>
    <row r="655" spans="1:17">
      <c r="A655" s="1644"/>
      <c r="B655" s="1644"/>
      <c r="C655" s="1643"/>
      <c r="D655" s="1642"/>
      <c r="E655" s="1641" t="s">
        <v>1448</v>
      </c>
      <c r="F655" s="1640"/>
      <c r="G655" s="1639">
        <f>SUM(G654)</f>
        <v>0</v>
      </c>
      <c r="H655" s="1595"/>
      <c r="I655" s="1595"/>
      <c r="J655" s="1595"/>
      <c r="K655" s="1595"/>
      <c r="L655" s="1620"/>
      <c r="M655" s="1620"/>
      <c r="N655" s="1549"/>
      <c r="O655" s="1549"/>
      <c r="P655" s="1549"/>
      <c r="Q655" s="1549"/>
    </row>
    <row r="656" spans="1:17">
      <c r="A656" s="1638"/>
      <c r="B656" s="1638"/>
      <c r="C656" s="1637"/>
      <c r="D656" s="1637"/>
      <c r="E656" s="1630"/>
      <c r="F656" s="1637"/>
      <c r="G656" s="1637"/>
      <c r="H656" s="1589"/>
      <c r="I656" s="1589"/>
      <c r="J656" s="1589"/>
      <c r="K656" s="1589"/>
      <c r="L656" s="1620"/>
      <c r="M656" s="1620"/>
      <c r="N656" s="1549"/>
      <c r="O656" s="1549"/>
      <c r="P656" s="1549"/>
      <c r="Q656" s="1549"/>
    </row>
    <row r="657" spans="1:17">
      <c r="A657" s="1636"/>
      <c r="B657" s="1635"/>
      <c r="C657" s="1634"/>
      <c r="D657" s="1633"/>
      <c r="E657" s="1633"/>
      <c r="F657" s="1632"/>
      <c r="G657" s="1636"/>
      <c r="H657" s="1581"/>
      <c r="I657" s="1581"/>
      <c r="J657" s="1581"/>
      <c r="K657" s="1581"/>
      <c r="L657" s="1620"/>
      <c r="M657" s="1620"/>
      <c r="N657" s="1549"/>
      <c r="O657" s="1549"/>
      <c r="P657" s="1549"/>
      <c r="Q657" s="1549"/>
    </row>
    <row r="658" spans="1:17">
      <c r="A658" s="1566" t="s">
        <v>117</v>
      </c>
      <c r="B658" s="1573" t="s">
        <v>239</v>
      </c>
      <c r="C658" s="1564"/>
      <c r="D658" s="1572"/>
      <c r="E658" s="1572"/>
      <c r="F658" s="1570"/>
      <c r="G658" s="1569">
        <f>+G655+G652+G648</f>
        <v>0</v>
      </c>
      <c r="H658" s="1576"/>
      <c r="I658" s="1575" t="e">
        <f>J658/G658</f>
        <v>#DIV/0!</v>
      </c>
      <c r="J658" s="1574">
        <f>+J656+J653+J648</f>
        <v>0</v>
      </c>
      <c r="K658" s="1574">
        <f>+K656+K653+K648</f>
        <v>0</v>
      </c>
      <c r="L658" s="1620"/>
      <c r="M658" s="1620"/>
      <c r="N658" s="1549"/>
      <c r="O658" s="1549"/>
      <c r="P658" s="1549"/>
      <c r="Q658" s="1549"/>
    </row>
    <row r="659" spans="1:17">
      <c r="A659" s="1566" t="s">
        <v>124</v>
      </c>
      <c r="B659" s="1573" t="s">
        <v>1541</v>
      </c>
      <c r="C659" s="1564"/>
      <c r="D659" s="1572"/>
      <c r="E659" s="1571" t="str">
        <f>$L$2</f>
        <v>2,5% x D</v>
      </c>
      <c r="F659" s="1570"/>
      <c r="G659" s="1569">
        <f>G658*$L$3</f>
        <v>0</v>
      </c>
      <c r="H659" s="1567"/>
      <c r="I659" s="1568" t="s">
        <v>366</v>
      </c>
      <c r="J659" s="1567"/>
      <c r="K659" s="1567"/>
      <c r="L659" s="1620"/>
      <c r="M659" s="1620"/>
      <c r="N659" s="1549"/>
      <c r="O659" s="1549"/>
      <c r="P659" s="1549"/>
      <c r="Q659" s="1549"/>
    </row>
    <row r="660" spans="1:17">
      <c r="A660" s="1566" t="s">
        <v>241</v>
      </c>
      <c r="B660" s="1573" t="s">
        <v>1540</v>
      </c>
      <c r="C660" s="1564"/>
      <c r="D660" s="1572"/>
      <c r="E660" s="1571" t="str">
        <f>$M$2</f>
        <v>2,5% x D</v>
      </c>
      <c r="F660" s="1570"/>
      <c r="G660" s="1569">
        <f>G658*$M$3</f>
        <v>0</v>
      </c>
      <c r="H660" s="1567"/>
      <c r="I660" s="1568"/>
      <c r="J660" s="1567"/>
      <c r="K660" s="1567"/>
      <c r="L660" s="1620"/>
      <c r="M660" s="1620"/>
      <c r="N660" s="1549"/>
      <c r="O660" s="1549"/>
      <c r="P660" s="1549"/>
      <c r="Q660" s="1549"/>
    </row>
    <row r="661" spans="1:17">
      <c r="A661" s="1566" t="s">
        <v>123</v>
      </c>
      <c r="B661" s="1565" t="s">
        <v>1539</v>
      </c>
      <c r="C661" s="1564"/>
      <c r="D661" s="1564"/>
      <c r="E661" s="1564"/>
      <c r="F661" s="1563"/>
      <c r="G661" s="1562">
        <f>+G659+G658+G660</f>
        <v>0</v>
      </c>
      <c r="H661" s="1561"/>
      <c r="I661" s="1561"/>
      <c r="J661" s="1561"/>
      <c r="K661" s="1561"/>
      <c r="L661" s="1620"/>
      <c r="M661" s="1620"/>
      <c r="N661" s="1549"/>
      <c r="O661" s="1549"/>
      <c r="P661" s="1549"/>
      <c r="Q661" s="1549"/>
    </row>
    <row r="662" spans="1:17">
      <c r="A662" s="1630"/>
      <c r="B662" s="1629"/>
      <c r="C662" s="1628"/>
      <c r="D662" s="1628"/>
      <c r="E662" s="1628"/>
      <c r="F662" s="1627"/>
      <c r="G662" s="1637"/>
      <c r="H662" s="1554"/>
      <c r="I662" s="1554"/>
      <c r="J662" s="1554"/>
      <c r="K662" s="1554"/>
      <c r="L662" s="1620"/>
      <c r="M662" s="1620"/>
      <c r="N662" s="1549"/>
      <c r="O662" s="1549"/>
      <c r="P662" s="1549"/>
      <c r="Q662" s="1549"/>
    </row>
    <row r="663" spans="1:17">
      <c r="A663" s="1572"/>
      <c r="B663" s="1572"/>
      <c r="C663" s="1564"/>
      <c r="D663" s="1564"/>
      <c r="E663" s="1564"/>
      <c r="F663" s="1564"/>
      <c r="G663" s="1564"/>
      <c r="H663" s="1620"/>
      <c r="I663" s="1620"/>
      <c r="J663" s="1620"/>
      <c r="K663" s="1620"/>
      <c r="L663" s="1620"/>
      <c r="M663" s="1620"/>
      <c r="N663" s="1549"/>
      <c r="O663" s="1549"/>
      <c r="P663" s="1549"/>
      <c r="Q663" s="1549"/>
    </row>
    <row r="664" spans="1:17">
      <c r="A664" s="1564">
        <v>24</v>
      </c>
      <c r="B664" s="1735" t="s">
        <v>1757</v>
      </c>
      <c r="C664" s="1622"/>
      <c r="D664" s="1564"/>
      <c r="E664" s="1564"/>
      <c r="F664" s="1564"/>
      <c r="G664" s="1564"/>
      <c r="H664" s="1620"/>
      <c r="I664" s="1549"/>
      <c r="J664" s="1620"/>
      <c r="K664" s="1620"/>
      <c r="L664" s="1620"/>
      <c r="M664" s="1620" t="s">
        <v>1756</v>
      </c>
      <c r="N664" s="1549"/>
      <c r="O664" s="1549"/>
      <c r="P664" s="1549"/>
      <c r="Q664" s="1549"/>
    </row>
    <row r="665" spans="1:17">
      <c r="A665" s="1679"/>
      <c r="B665" s="1620"/>
      <c r="C665" s="1622"/>
      <c r="D665" s="1564"/>
      <c r="E665" s="1564"/>
      <c r="F665" s="1564"/>
      <c r="G665" s="1564"/>
      <c r="H665" s="1620"/>
      <c r="I665" s="1620"/>
      <c r="J665" s="1620"/>
      <c r="K665" s="1620"/>
      <c r="L665" s="1620"/>
      <c r="M665" s="1620"/>
      <c r="N665" s="1549"/>
      <c r="O665" s="1549"/>
      <c r="P665" s="1549"/>
      <c r="Q665" s="1549"/>
    </row>
    <row r="666" spans="1:17">
      <c r="A666" s="2467" t="s">
        <v>8</v>
      </c>
      <c r="B666" s="2467" t="s">
        <v>354</v>
      </c>
      <c r="C666" s="2467" t="s">
        <v>1550</v>
      </c>
      <c r="D666" s="2467" t="s">
        <v>21</v>
      </c>
      <c r="E666" s="2467" t="s">
        <v>1549</v>
      </c>
      <c r="F666" s="1666" t="s">
        <v>10</v>
      </c>
      <c r="G666" s="1666" t="s">
        <v>54</v>
      </c>
      <c r="H666" s="2463" t="s">
        <v>1548</v>
      </c>
      <c r="I666" s="2463" t="s">
        <v>1547</v>
      </c>
      <c r="J666" s="2463" t="s">
        <v>1546</v>
      </c>
      <c r="K666" s="2463" t="s">
        <v>1545</v>
      </c>
      <c r="L666" s="1620"/>
      <c r="M666" s="1620"/>
      <c r="N666" s="1549"/>
      <c r="O666" s="1549"/>
      <c r="P666" s="1549"/>
      <c r="Q666" s="1549"/>
    </row>
    <row r="667" spans="1:17">
      <c r="A667" s="2468"/>
      <c r="B667" s="2468"/>
      <c r="C667" s="2468"/>
      <c r="D667" s="2468"/>
      <c r="E667" s="2468"/>
      <c r="F667" s="1637" t="s">
        <v>1544</v>
      </c>
      <c r="G667" s="1637" t="s">
        <v>1544</v>
      </c>
      <c r="H667" s="2464"/>
      <c r="I667" s="2464"/>
      <c r="J667" s="2464"/>
      <c r="K667" s="2464"/>
      <c r="L667" s="1620"/>
      <c r="M667" s="1620"/>
      <c r="N667" s="1549"/>
      <c r="O667" s="1549"/>
      <c r="P667" s="1549"/>
      <c r="Q667" s="1549"/>
    </row>
    <row r="668" spans="1:17">
      <c r="A668" s="1664"/>
      <c r="B668" s="1664"/>
      <c r="C668" s="1664"/>
      <c r="D668" s="1652"/>
      <c r="E668" s="1652"/>
      <c r="F668" s="1652"/>
      <c r="G668" s="1652"/>
      <c r="H668" s="1614"/>
      <c r="I668" s="1614"/>
      <c r="J668" s="1614"/>
      <c r="K668" s="1614"/>
      <c r="L668" s="1620"/>
      <c r="M668" s="1620"/>
      <c r="N668" s="1549"/>
      <c r="O668" s="1549"/>
      <c r="P668" s="1549"/>
      <c r="Q668" s="1549"/>
    </row>
    <row r="669" spans="1:17">
      <c r="A669" s="1598" t="s">
        <v>114</v>
      </c>
      <c r="B669" s="1599" t="s">
        <v>235</v>
      </c>
      <c r="C669" s="1598"/>
      <c r="D669" s="1597"/>
      <c r="E669" s="1597"/>
      <c r="F669" s="1597"/>
      <c r="G669" s="1597"/>
      <c r="H669" s="1613"/>
      <c r="I669" s="1613"/>
      <c r="J669" s="1613"/>
      <c r="K669" s="1613"/>
      <c r="L669" s="1550"/>
      <c r="M669" s="1550"/>
      <c r="N669" s="1550"/>
      <c r="O669" s="1550"/>
      <c r="P669" s="1550"/>
      <c r="Q669" s="1550"/>
    </row>
    <row r="670" spans="1:17">
      <c r="A670" s="1598"/>
      <c r="B670" s="1611" t="s">
        <v>50</v>
      </c>
      <c r="C670" s="1598" t="s">
        <v>231</v>
      </c>
      <c r="D670" s="1597" t="s">
        <v>48</v>
      </c>
      <c r="E670" s="1608">
        <v>0.01</v>
      </c>
      <c r="F670" s="1611">
        <f>'UPAH MEP'!D$7</f>
        <v>0</v>
      </c>
      <c r="G670" s="1599">
        <f>+F670*E670</f>
        <v>0</v>
      </c>
      <c r="H670" s="1606" t="s">
        <v>15</v>
      </c>
      <c r="I670" s="1603">
        <v>1</v>
      </c>
      <c r="J670" s="1599">
        <f>I670*G670</f>
        <v>0</v>
      </c>
      <c r="K670" s="1599">
        <f>G670-J670</f>
        <v>0</v>
      </c>
      <c r="L670" s="1550"/>
      <c r="M670" s="1550"/>
      <c r="N670" s="1550"/>
      <c r="O670" s="1550"/>
      <c r="P670" s="1550"/>
      <c r="Q670" s="1550"/>
    </row>
    <row r="671" spans="1:17">
      <c r="A671" s="1598"/>
      <c r="B671" s="1611" t="s">
        <v>1543</v>
      </c>
      <c r="C671" s="1598" t="s">
        <v>232</v>
      </c>
      <c r="D671" s="1597" t="s">
        <v>48</v>
      </c>
      <c r="E671" s="1608">
        <v>0.4</v>
      </c>
      <c r="F671" s="1611">
        <f>'UPAH MEP'!D$9</f>
        <v>0</v>
      </c>
      <c r="G671" s="1599">
        <f>+F671*E671</f>
        <v>0</v>
      </c>
      <c r="H671" s="1606" t="s">
        <v>15</v>
      </c>
      <c r="I671" s="1603">
        <v>1</v>
      </c>
      <c r="J671" s="1599">
        <f>I671*G671</f>
        <v>0</v>
      </c>
      <c r="K671" s="1599">
        <f>G671-J671</f>
        <v>0</v>
      </c>
      <c r="L671" s="1550"/>
      <c r="M671" s="1550"/>
      <c r="N671" s="1550"/>
      <c r="O671" s="1550"/>
      <c r="P671" s="1550"/>
      <c r="Q671" s="1550"/>
    </row>
    <row r="672" spans="1:17">
      <c r="A672" s="1598"/>
      <c r="B672" s="1610" t="s">
        <v>177</v>
      </c>
      <c r="C672" s="1598" t="s">
        <v>233</v>
      </c>
      <c r="D672" s="1597" t="s">
        <v>48</v>
      </c>
      <c r="E672" s="1608">
        <v>0.04</v>
      </c>
      <c r="F672" s="1611">
        <f>'UPAH MEP'!D$5</f>
        <v>0</v>
      </c>
      <c r="G672" s="1599">
        <f>+F672*E672</f>
        <v>0</v>
      </c>
      <c r="H672" s="1606" t="s">
        <v>15</v>
      </c>
      <c r="I672" s="1603">
        <v>1</v>
      </c>
      <c r="J672" s="1599">
        <f>I672*G672</f>
        <v>0</v>
      </c>
      <c r="K672" s="1599">
        <f>G672-J672</f>
        <v>0</v>
      </c>
      <c r="L672" s="1550"/>
      <c r="M672" s="1550"/>
      <c r="N672" s="1550"/>
      <c r="O672" s="1550"/>
      <c r="P672" s="1550"/>
      <c r="Q672" s="1550"/>
    </row>
    <row r="673" spans="1:17">
      <c r="A673" s="1598"/>
      <c r="B673" s="1610" t="s">
        <v>41</v>
      </c>
      <c r="C673" s="1609" t="s">
        <v>234</v>
      </c>
      <c r="D673" s="1928" t="s">
        <v>48</v>
      </c>
      <c r="E673" s="1927">
        <v>3.3E-3</v>
      </c>
      <c r="F673" s="1611">
        <f>'UPAH MEP'!D$6</f>
        <v>0</v>
      </c>
      <c r="G673" s="1926">
        <f>+F673*E673</f>
        <v>0</v>
      </c>
      <c r="H673" s="1606" t="s">
        <v>15</v>
      </c>
      <c r="I673" s="1603">
        <v>1</v>
      </c>
      <c r="J673" s="1599">
        <f>I673*G673</f>
        <v>0</v>
      </c>
      <c r="K673" s="1599">
        <f>G673-J673</f>
        <v>0</v>
      </c>
      <c r="L673" s="1550"/>
      <c r="M673" s="1550"/>
      <c r="N673" s="1550"/>
      <c r="O673" s="1550"/>
      <c r="P673" s="1550"/>
      <c r="Q673" s="1550"/>
    </row>
    <row r="674" spans="1:17">
      <c r="A674" s="1646"/>
      <c r="B674" s="1645"/>
      <c r="C674" s="1643"/>
      <c r="D674" s="1642"/>
      <c r="E674" s="1642" t="s">
        <v>1557</v>
      </c>
      <c r="F674" s="1640"/>
      <c r="G674" s="1639">
        <f>SUM(G670:G673)</f>
        <v>0</v>
      </c>
      <c r="H674" s="1589"/>
      <c r="I674" s="1589"/>
      <c r="J674" s="1589">
        <f>SUM(J670:J673)</f>
        <v>0</v>
      </c>
      <c r="K674" s="1589">
        <f>SUM(K670:K673)</f>
        <v>0</v>
      </c>
      <c r="L674" s="1620"/>
      <c r="M674" s="1620"/>
      <c r="N674" s="1549"/>
      <c r="O674" s="1549"/>
      <c r="P674" s="1549"/>
      <c r="Q674" s="1549"/>
    </row>
    <row r="675" spans="1:17">
      <c r="A675" s="1646" t="s">
        <v>115</v>
      </c>
      <c r="B675" s="1645" t="s">
        <v>237</v>
      </c>
      <c r="C675" s="1648"/>
      <c r="D675" s="1653"/>
      <c r="E675" s="1652"/>
      <c r="F675" s="1648"/>
      <c r="G675" s="1648"/>
      <c r="H675" s="1600"/>
      <c r="I675" s="1600"/>
      <c r="J675" s="1600"/>
      <c r="K675" s="1600"/>
      <c r="L675" s="1620"/>
      <c r="M675" s="1620"/>
      <c r="N675" s="1549"/>
      <c r="O675" s="1549"/>
      <c r="P675" s="1549"/>
      <c r="Q675" s="1549"/>
    </row>
    <row r="676" spans="1:17">
      <c r="A676" s="1729"/>
      <c r="B676" s="2270" t="s">
        <v>1755</v>
      </c>
      <c r="C676" s="2271"/>
      <c r="D676" s="2272" t="s">
        <v>255</v>
      </c>
      <c r="E676" s="2273">
        <v>1</v>
      </c>
      <c r="F676" s="1645">
        <f>'BAHAN MEP'!D64</f>
        <v>0</v>
      </c>
      <c r="G676" s="1645">
        <f>F676*E676</f>
        <v>0</v>
      </c>
      <c r="H676" s="1604"/>
      <c r="I676" s="1603">
        <v>0</v>
      </c>
      <c r="J676" s="1599">
        <f>I676*G676</f>
        <v>0</v>
      </c>
      <c r="K676" s="1599">
        <f>G676-J676</f>
        <v>0</v>
      </c>
      <c r="L676" s="1620"/>
      <c r="M676" s="1620"/>
      <c r="N676" s="1549"/>
      <c r="O676" s="1549"/>
      <c r="P676" s="1549"/>
      <c r="Q676" s="1549"/>
    </row>
    <row r="677" spans="1:17">
      <c r="A677" s="1933"/>
      <c r="B677" s="2270" t="s">
        <v>1754</v>
      </c>
      <c r="C677" s="2274"/>
      <c r="D677" s="2272" t="s">
        <v>255</v>
      </c>
      <c r="E677" s="2273">
        <v>1</v>
      </c>
      <c r="F677" s="1932">
        <f>'BAHAN MEP'!D58</f>
        <v>0</v>
      </c>
      <c r="G677" s="1806">
        <f>F677*E677</f>
        <v>0</v>
      </c>
      <c r="H677" s="1931"/>
      <c r="I677" s="1795"/>
      <c r="J677" s="1791"/>
      <c r="K677" s="1791"/>
      <c r="L677" s="1804"/>
      <c r="M677" s="1804"/>
      <c r="N677" s="1803"/>
      <c r="O677" s="1803"/>
      <c r="P677" s="1803"/>
      <c r="Q677" s="1803"/>
    </row>
    <row r="678" spans="1:17">
      <c r="A678" s="1729"/>
      <c r="B678" s="2275" t="s">
        <v>1753</v>
      </c>
      <c r="C678" s="2276"/>
      <c r="D678" s="2277" t="s">
        <v>255</v>
      </c>
      <c r="E678" s="2278">
        <v>2.5000000000000001E-2</v>
      </c>
      <c r="F678" s="1730">
        <f>'BAHAN MEP'!D70</f>
        <v>0</v>
      </c>
      <c r="G678" s="1929">
        <f>F678*E678</f>
        <v>0</v>
      </c>
      <c r="H678" s="1604"/>
      <c r="I678" s="1603">
        <v>0</v>
      </c>
      <c r="J678" s="1599">
        <f>I678*G678</f>
        <v>0</v>
      </c>
      <c r="K678" s="1599">
        <f>G678-J678</f>
        <v>0</v>
      </c>
      <c r="L678" s="1620"/>
      <c r="M678" s="1620"/>
      <c r="N678" s="1549"/>
      <c r="O678" s="1549"/>
      <c r="P678" s="1549"/>
      <c r="Q678" s="1549"/>
    </row>
    <row r="679" spans="1:17">
      <c r="A679" s="1646"/>
      <c r="B679" s="1645"/>
      <c r="C679" s="1643"/>
      <c r="D679" s="1642"/>
      <c r="E679" s="1641" t="s">
        <v>1447</v>
      </c>
      <c r="F679" s="1640"/>
      <c r="G679" s="1639">
        <f>SUM(G676:G678)</f>
        <v>0</v>
      </c>
      <c r="H679" s="1604"/>
      <c r="I679" s="1603"/>
      <c r="J679" s="1599"/>
      <c r="K679" s="1599"/>
      <c r="L679" s="1620"/>
      <c r="M679" s="1620"/>
      <c r="N679" s="1549"/>
      <c r="O679" s="1549"/>
      <c r="P679" s="1549"/>
      <c r="Q679" s="1549"/>
    </row>
    <row r="680" spans="1:17">
      <c r="A680" s="1646"/>
      <c r="B680" s="1645"/>
      <c r="C680" s="1648"/>
      <c r="D680" s="1648"/>
      <c r="E680" s="1648"/>
      <c r="F680" s="1648"/>
      <c r="G680" s="1648"/>
      <c r="H680" s="1589"/>
      <c r="I680" s="1589"/>
      <c r="J680" s="1589">
        <f>SUM(J676)</f>
        <v>0</v>
      </c>
      <c r="K680" s="1589">
        <f>SUM(K676)</f>
        <v>0</v>
      </c>
      <c r="L680" s="1620"/>
      <c r="M680" s="1620"/>
      <c r="N680" s="1549"/>
      <c r="O680" s="1549"/>
      <c r="P680" s="1549"/>
      <c r="Q680" s="1549"/>
    </row>
    <row r="681" spans="1:17">
      <c r="A681" s="1646" t="s">
        <v>116</v>
      </c>
      <c r="B681" s="1645" t="s">
        <v>238</v>
      </c>
      <c r="C681" s="1646"/>
      <c r="D681" s="1646"/>
      <c r="E681" s="1646"/>
      <c r="F681" s="1646"/>
      <c r="G681" s="1721">
        <f>+F681*E681</f>
        <v>0</v>
      </c>
      <c r="H681" s="1600"/>
      <c r="I681" s="1600"/>
      <c r="J681" s="1600"/>
      <c r="K681" s="1600"/>
      <c r="L681" s="1620"/>
      <c r="M681" s="1620"/>
      <c r="N681" s="1549"/>
      <c r="O681" s="1549"/>
      <c r="P681" s="1549"/>
      <c r="Q681" s="1549"/>
    </row>
    <row r="682" spans="1:17">
      <c r="A682" s="1644"/>
      <c r="B682" s="1644"/>
      <c r="C682" s="1643"/>
      <c r="D682" s="1642"/>
      <c r="E682" s="1641" t="s">
        <v>1448</v>
      </c>
      <c r="F682" s="1640"/>
      <c r="G682" s="1639">
        <f>SUM(G681)</f>
        <v>0</v>
      </c>
      <c r="H682" s="1595"/>
      <c r="I682" s="1595"/>
      <c r="J682" s="1595"/>
      <c r="K682" s="1595"/>
      <c r="L682" s="1620"/>
      <c r="M682" s="1620"/>
      <c r="N682" s="1549"/>
      <c r="O682" s="1549"/>
      <c r="P682" s="1549"/>
      <c r="Q682" s="1549"/>
    </row>
    <row r="683" spans="1:17">
      <c r="A683" s="1638"/>
      <c r="B683" s="1638"/>
      <c r="C683" s="1637"/>
      <c r="D683" s="1637"/>
      <c r="E683" s="1630"/>
      <c r="F683" s="1637"/>
      <c r="G683" s="1637"/>
      <c r="H683" s="1589"/>
      <c r="I683" s="1589"/>
      <c r="J683" s="1589"/>
      <c r="K683" s="1589"/>
      <c r="L683" s="1620"/>
      <c r="M683" s="1620"/>
      <c r="N683" s="1549"/>
      <c r="O683" s="1549"/>
      <c r="P683" s="1549"/>
      <c r="Q683" s="1549"/>
    </row>
    <row r="684" spans="1:17">
      <c r="A684" s="1636"/>
      <c r="B684" s="1635"/>
      <c r="C684" s="1634"/>
      <c r="D684" s="1633"/>
      <c r="E684" s="1633"/>
      <c r="F684" s="1632"/>
      <c r="G684" s="1636"/>
      <c r="H684" s="1581"/>
      <c r="I684" s="1581"/>
      <c r="J684" s="1581"/>
      <c r="K684" s="1581"/>
      <c r="L684" s="1620"/>
      <c r="M684" s="1620"/>
      <c r="N684" s="1549"/>
      <c r="O684" s="1549"/>
      <c r="P684" s="1549"/>
      <c r="Q684" s="1549"/>
    </row>
    <row r="685" spans="1:17">
      <c r="A685" s="1566" t="s">
        <v>117</v>
      </c>
      <c r="B685" s="1573" t="s">
        <v>239</v>
      </c>
      <c r="C685" s="1564"/>
      <c r="D685" s="1572"/>
      <c r="E685" s="1572"/>
      <c r="F685" s="1570"/>
      <c r="G685" s="1569">
        <f>+G682+G679+G674</f>
        <v>0</v>
      </c>
      <c r="H685" s="1576"/>
      <c r="I685" s="1575" t="e">
        <f>J685/G685</f>
        <v>#DIV/0!</v>
      </c>
      <c r="J685" s="1574">
        <f>+J683+J680+J674</f>
        <v>0</v>
      </c>
      <c r="K685" s="1574">
        <f>+K683+K680+K674</f>
        <v>0</v>
      </c>
      <c r="L685" s="1620"/>
      <c r="M685" s="1620"/>
      <c r="N685" s="1549"/>
      <c r="O685" s="1549"/>
      <c r="P685" s="1549"/>
      <c r="Q685" s="1549"/>
    </row>
    <row r="686" spans="1:17">
      <c r="A686" s="1566" t="s">
        <v>124</v>
      </c>
      <c r="B686" s="1573" t="s">
        <v>1541</v>
      </c>
      <c r="C686" s="1564"/>
      <c r="D686" s="1572"/>
      <c r="E686" s="1571" t="str">
        <f>$L$2</f>
        <v>2,5% x D</v>
      </c>
      <c r="F686" s="1570"/>
      <c r="G686" s="1569">
        <f>G685*$L$3</f>
        <v>0</v>
      </c>
      <c r="H686" s="1567"/>
      <c r="I686" s="1568" t="s">
        <v>366</v>
      </c>
      <c r="J686" s="1567"/>
      <c r="K686" s="1567"/>
      <c r="L686" s="1620"/>
      <c r="M686" s="1620"/>
      <c r="N686" s="1549"/>
      <c r="O686" s="1549"/>
      <c r="P686" s="1549"/>
      <c r="Q686" s="1549"/>
    </row>
    <row r="687" spans="1:17">
      <c r="A687" s="1566" t="s">
        <v>241</v>
      </c>
      <c r="B687" s="1573" t="s">
        <v>1540</v>
      </c>
      <c r="C687" s="1564"/>
      <c r="D687" s="1572"/>
      <c r="E687" s="1571" t="str">
        <f>$M$2</f>
        <v>2,5% x D</v>
      </c>
      <c r="F687" s="1570"/>
      <c r="G687" s="1569">
        <f>G685*$M$3</f>
        <v>0</v>
      </c>
      <c r="H687" s="1567"/>
      <c r="I687" s="1568"/>
      <c r="J687" s="1567"/>
      <c r="K687" s="1567"/>
      <c r="L687" s="1620"/>
      <c r="M687" s="1620"/>
      <c r="N687" s="1549"/>
      <c r="O687" s="1549"/>
      <c r="P687" s="1549"/>
      <c r="Q687" s="1549"/>
    </row>
    <row r="688" spans="1:17">
      <c r="A688" s="1566" t="s">
        <v>123</v>
      </c>
      <c r="B688" s="1565" t="s">
        <v>1539</v>
      </c>
      <c r="C688" s="1564"/>
      <c r="D688" s="1564"/>
      <c r="E688" s="1564"/>
      <c r="F688" s="1563"/>
      <c r="G688" s="1562">
        <f>+G686+G685+G687</f>
        <v>0</v>
      </c>
      <c r="H688" s="1561"/>
      <c r="I688" s="1561"/>
      <c r="J688" s="1561"/>
      <c r="K688" s="1561"/>
      <c r="L688" s="1620"/>
      <c r="M688" s="1620"/>
      <c r="N688" s="1549"/>
      <c r="O688" s="1549"/>
      <c r="P688" s="1549"/>
      <c r="Q688" s="1549"/>
    </row>
    <row r="689" spans="1:17">
      <c r="A689" s="1630"/>
      <c r="B689" s="1629"/>
      <c r="C689" s="1628"/>
      <c r="D689" s="1628"/>
      <c r="E689" s="1628"/>
      <c r="F689" s="1627"/>
      <c r="G689" s="1637"/>
      <c r="H689" s="1554"/>
      <c r="I689" s="1554"/>
      <c r="J689" s="1554"/>
      <c r="K689" s="1554"/>
      <c r="L689" s="1620"/>
      <c r="M689" s="1620"/>
      <c r="N689" s="1549"/>
      <c r="O689" s="1549"/>
      <c r="P689" s="1549"/>
      <c r="Q689" s="1549"/>
    </row>
    <row r="690" spans="1:17">
      <c r="A690" s="1572"/>
      <c r="B690" s="1572"/>
      <c r="C690" s="1564"/>
      <c r="D690" s="1564"/>
      <c r="E690" s="1564"/>
      <c r="F690" s="1564"/>
      <c r="G690" s="1564"/>
      <c r="H690" s="1620"/>
      <c r="I690" s="1620"/>
      <c r="J690" s="1620"/>
      <c r="K690" s="1620"/>
      <c r="L690" s="1620"/>
      <c r="M690" s="1620"/>
      <c r="N690" s="1549"/>
      <c r="O690" s="1549"/>
      <c r="P690" s="1549"/>
      <c r="Q690" s="1549"/>
    </row>
    <row r="691" spans="1:17">
      <c r="A691" s="1564">
        <v>25</v>
      </c>
      <c r="B691" s="1572" t="s">
        <v>1752</v>
      </c>
      <c r="C691" s="1622"/>
      <c r="D691" s="1564"/>
      <c r="E691" s="1564"/>
      <c r="F691" s="1564"/>
      <c r="G691" s="1564"/>
      <c r="H691" s="1620"/>
      <c r="I691" s="1620" t="s">
        <v>1751</v>
      </c>
      <c r="J691" s="1620"/>
      <c r="K691" s="1620"/>
      <c r="L691" s="1620"/>
      <c r="M691" s="1620"/>
      <c r="N691" s="1549"/>
      <c r="O691" s="1549"/>
      <c r="P691" s="1549"/>
      <c r="Q691" s="1549"/>
    </row>
    <row r="692" spans="1:17">
      <c r="A692" s="1679"/>
      <c r="B692" s="1620"/>
      <c r="C692" s="1622"/>
      <c r="D692" s="1564"/>
      <c r="E692" s="1564"/>
      <c r="F692" s="1564"/>
      <c r="G692" s="1564"/>
      <c r="H692" s="1620"/>
      <c r="I692" s="1735"/>
      <c r="J692" s="1620"/>
      <c r="K692" s="1620"/>
      <c r="L692" s="1620"/>
      <c r="M692" s="1620"/>
      <c r="N692" s="1549"/>
      <c r="O692" s="1549"/>
      <c r="P692" s="1549"/>
      <c r="Q692" s="1549"/>
    </row>
    <row r="693" spans="1:17">
      <c r="A693" s="2467" t="s">
        <v>8</v>
      </c>
      <c r="B693" s="2467" t="s">
        <v>354</v>
      </c>
      <c r="C693" s="2467" t="s">
        <v>1550</v>
      </c>
      <c r="D693" s="2467" t="s">
        <v>21</v>
      </c>
      <c r="E693" s="2467" t="s">
        <v>1549</v>
      </c>
      <c r="F693" s="1666" t="s">
        <v>10</v>
      </c>
      <c r="G693" s="1666" t="s">
        <v>54</v>
      </c>
      <c r="H693" s="2463" t="s">
        <v>1548</v>
      </c>
      <c r="I693" s="2463" t="s">
        <v>1547</v>
      </c>
      <c r="J693" s="2463" t="s">
        <v>1546</v>
      </c>
      <c r="K693" s="2463" t="s">
        <v>1545</v>
      </c>
      <c r="L693" s="1620"/>
      <c r="M693" s="1620"/>
      <c r="N693" s="1549"/>
      <c r="O693" s="1549"/>
      <c r="P693" s="1549"/>
      <c r="Q693" s="1549"/>
    </row>
    <row r="694" spans="1:17">
      <c r="A694" s="2468"/>
      <c r="B694" s="2468"/>
      <c r="C694" s="2468"/>
      <c r="D694" s="2468"/>
      <c r="E694" s="2468"/>
      <c r="F694" s="1637" t="s">
        <v>1544</v>
      </c>
      <c r="G694" s="1637" t="s">
        <v>1544</v>
      </c>
      <c r="H694" s="2464"/>
      <c r="I694" s="2464"/>
      <c r="J694" s="2464"/>
      <c r="K694" s="2464"/>
      <c r="L694" s="1620"/>
      <c r="M694" s="1620"/>
      <c r="N694" s="1549"/>
      <c r="O694" s="1549"/>
      <c r="P694" s="1549"/>
      <c r="Q694" s="1549"/>
    </row>
    <row r="695" spans="1:17">
      <c r="A695" s="1664"/>
      <c r="B695" s="1664"/>
      <c r="C695" s="1664"/>
      <c r="D695" s="1652"/>
      <c r="E695" s="1652"/>
      <c r="F695" s="1652"/>
      <c r="G695" s="1652"/>
      <c r="H695" s="1614"/>
      <c r="I695" s="1614"/>
      <c r="J695" s="1614"/>
      <c r="K695" s="1614"/>
      <c r="L695" s="1620"/>
      <c r="M695" s="1620"/>
      <c r="N695" s="1549"/>
      <c r="O695" s="1549"/>
      <c r="P695" s="1549"/>
      <c r="Q695" s="1549"/>
    </row>
    <row r="696" spans="1:17">
      <c r="A696" s="1646" t="s">
        <v>114</v>
      </c>
      <c r="B696" s="1645" t="s">
        <v>235</v>
      </c>
      <c r="C696" s="1646"/>
      <c r="D696" s="1646"/>
      <c r="E696" s="1646"/>
      <c r="F696" s="1646"/>
      <c r="G696" s="1646"/>
      <c r="H696" s="1613"/>
      <c r="I696" s="1613"/>
      <c r="J696" s="1613"/>
      <c r="K696" s="1613"/>
      <c r="L696" s="1620"/>
      <c r="M696" s="1620"/>
      <c r="N696" s="1549"/>
      <c r="O696" s="1549"/>
      <c r="P696" s="1549"/>
      <c r="Q696" s="1549"/>
    </row>
    <row r="697" spans="1:17">
      <c r="A697" s="1646"/>
      <c r="B697" s="1611" t="s">
        <v>543</v>
      </c>
      <c r="C697" s="1646" t="s">
        <v>231</v>
      </c>
      <c r="D697" s="1646" t="s">
        <v>48</v>
      </c>
      <c r="E697" s="1896">
        <v>0.03</v>
      </c>
      <c r="F697" s="1611">
        <f>'UPAH MEP'!D$7</f>
        <v>0</v>
      </c>
      <c r="G697" s="1645">
        <f>+F697*E697</f>
        <v>0</v>
      </c>
      <c r="H697" s="1606" t="s">
        <v>15</v>
      </c>
      <c r="I697" s="1603">
        <v>1</v>
      </c>
      <c r="J697" s="1599">
        <f>I697*G697</f>
        <v>0</v>
      </c>
      <c r="K697" s="1599">
        <f>G697-J697</f>
        <v>0</v>
      </c>
      <c r="L697" s="1620"/>
      <c r="M697" s="1620"/>
      <c r="N697" s="1549"/>
      <c r="O697" s="1549"/>
      <c r="P697" s="1549"/>
      <c r="Q697" s="1549"/>
    </row>
    <row r="698" spans="1:17">
      <c r="A698" s="1646"/>
      <c r="B698" s="1611" t="s">
        <v>1543</v>
      </c>
      <c r="C698" s="1646" t="s">
        <v>232</v>
      </c>
      <c r="D698" s="1646" t="s">
        <v>48</v>
      </c>
      <c r="E698" s="1896">
        <v>0.3</v>
      </c>
      <c r="F698" s="1611">
        <f>'UPAH MEP'!D$8</f>
        <v>0</v>
      </c>
      <c r="G698" s="1645">
        <f>+F698*E698</f>
        <v>0</v>
      </c>
      <c r="H698" s="1606" t="s">
        <v>15</v>
      </c>
      <c r="I698" s="1603">
        <v>1</v>
      </c>
      <c r="J698" s="1599">
        <f>I698*G698</f>
        <v>0</v>
      </c>
      <c r="K698" s="1599">
        <f>G698-J698</f>
        <v>0</v>
      </c>
      <c r="L698" s="1620"/>
      <c r="M698" s="1620"/>
      <c r="N698" s="1549"/>
      <c r="O698" s="1549"/>
      <c r="P698" s="1549"/>
      <c r="Q698" s="1549"/>
    </row>
    <row r="699" spans="1:17">
      <c r="A699" s="1646"/>
      <c r="B699" s="1611" t="s">
        <v>264</v>
      </c>
      <c r="C699" s="1646" t="s">
        <v>233</v>
      </c>
      <c r="D699" s="1646" t="s">
        <v>48</v>
      </c>
      <c r="E699" s="1896">
        <v>0.03</v>
      </c>
      <c r="F699" s="1611">
        <f>'UPAH MEP'!D$5</f>
        <v>0</v>
      </c>
      <c r="G699" s="1645">
        <f>+F699*E699</f>
        <v>0</v>
      </c>
      <c r="H699" s="1606" t="s">
        <v>15</v>
      </c>
      <c r="I699" s="1603">
        <v>1</v>
      </c>
      <c r="J699" s="1599">
        <f>I699*G699</f>
        <v>0</v>
      </c>
      <c r="K699" s="1599">
        <f>G699-J699</f>
        <v>0</v>
      </c>
      <c r="L699" s="1620"/>
      <c r="M699" s="1620"/>
      <c r="N699" s="1549"/>
      <c r="O699" s="1549"/>
      <c r="P699" s="1549"/>
      <c r="Q699" s="1549"/>
    </row>
    <row r="700" spans="1:17">
      <c r="A700" s="1646"/>
      <c r="B700" s="1611" t="s">
        <v>41</v>
      </c>
      <c r="C700" s="1732" t="s">
        <v>234</v>
      </c>
      <c r="D700" s="1732" t="s">
        <v>48</v>
      </c>
      <c r="E700" s="1829">
        <v>0.01</v>
      </c>
      <c r="F700" s="1611">
        <f>'UPAH MEP'!D$6</f>
        <v>0</v>
      </c>
      <c r="G700" s="1730">
        <f>+F700*E700</f>
        <v>0</v>
      </c>
      <c r="H700" s="1606" t="s">
        <v>15</v>
      </c>
      <c r="I700" s="1603">
        <v>1</v>
      </c>
      <c r="J700" s="1599">
        <f>I700*G700</f>
        <v>0</v>
      </c>
      <c r="K700" s="1599">
        <f>G700-J700</f>
        <v>0</v>
      </c>
      <c r="L700" s="1620"/>
      <c r="M700" s="1620"/>
      <c r="N700" s="1549"/>
      <c r="O700" s="1549"/>
      <c r="P700" s="1549"/>
      <c r="Q700" s="1549"/>
    </row>
    <row r="701" spans="1:17">
      <c r="A701" s="1646"/>
      <c r="B701" s="1645"/>
      <c r="C701" s="1643"/>
      <c r="D701" s="1642"/>
      <c r="E701" s="1641" t="s">
        <v>1446</v>
      </c>
      <c r="F701" s="1640"/>
      <c r="G701" s="1639">
        <f>SUM(G697:G700)</f>
        <v>0</v>
      </c>
      <c r="H701" s="1589"/>
      <c r="I701" s="1589"/>
      <c r="J701" s="1589">
        <f>SUM(J697:J700)</f>
        <v>0</v>
      </c>
      <c r="K701" s="1589">
        <f>SUM(K697:K700)</f>
        <v>0</v>
      </c>
      <c r="L701" s="1620"/>
      <c r="M701" s="1620"/>
      <c r="N701" s="1549"/>
      <c r="O701" s="1549"/>
      <c r="P701" s="1549"/>
      <c r="Q701" s="1549"/>
    </row>
    <row r="702" spans="1:17">
      <c r="A702" s="1646" t="s">
        <v>115</v>
      </c>
      <c r="B702" s="1645" t="s">
        <v>237</v>
      </c>
      <c r="C702" s="1648"/>
      <c r="D702" s="1648"/>
      <c r="E702" s="1648"/>
      <c r="F702" s="1648"/>
      <c r="G702" s="1648"/>
      <c r="H702" s="1600"/>
      <c r="I702" s="1600"/>
      <c r="J702" s="1600"/>
      <c r="K702" s="1600"/>
      <c r="L702" s="1620"/>
      <c r="M702" s="1620"/>
      <c r="N702" s="1549"/>
      <c r="O702" s="1549"/>
      <c r="P702" s="1549"/>
      <c r="Q702" s="1549"/>
    </row>
    <row r="703" spans="1:17">
      <c r="A703" s="1646"/>
      <c r="B703" s="1644" t="s">
        <v>1750</v>
      </c>
      <c r="C703" s="1646"/>
      <c r="D703" s="1646" t="s">
        <v>539</v>
      </c>
      <c r="E703" s="1917">
        <v>1</v>
      </c>
      <c r="F703" s="1645">
        <f>'BAHAN MEP'!D$75</f>
        <v>0</v>
      </c>
      <c r="G703" s="1645">
        <f>F703*E703</f>
        <v>0</v>
      </c>
      <c r="H703" s="1606" t="s">
        <v>15</v>
      </c>
      <c r="I703" s="1603">
        <v>0</v>
      </c>
      <c r="J703" s="1599">
        <f>I703*G703</f>
        <v>0</v>
      </c>
      <c r="K703" s="1599">
        <f>G703-J703</f>
        <v>0</v>
      </c>
      <c r="L703" s="1620"/>
      <c r="M703" s="1620"/>
      <c r="N703" s="1549"/>
      <c r="O703" s="1549"/>
      <c r="P703" s="1549"/>
      <c r="Q703" s="1549"/>
    </row>
    <row r="704" spans="1:17">
      <c r="A704" s="1646"/>
      <c r="B704" s="1645"/>
      <c r="C704" s="1643"/>
      <c r="D704" s="1642"/>
      <c r="E704" s="1641" t="s">
        <v>1447</v>
      </c>
      <c r="F704" s="1640"/>
      <c r="G704" s="1639">
        <f>SUM(G703)</f>
        <v>0</v>
      </c>
      <c r="H704" s="1589"/>
      <c r="I704" s="1589"/>
      <c r="J704" s="1589">
        <f>SUM(J702:J703)</f>
        <v>0</v>
      </c>
      <c r="K704" s="1589">
        <f>SUM(K702:K703)</f>
        <v>0</v>
      </c>
      <c r="L704" s="1620"/>
      <c r="M704" s="1620"/>
      <c r="N704" s="1549"/>
      <c r="O704" s="1549"/>
      <c r="P704" s="1549"/>
      <c r="Q704" s="1549"/>
    </row>
    <row r="705" spans="1:17">
      <c r="A705" s="1646"/>
      <c r="B705" s="1645"/>
      <c r="C705" s="1648"/>
      <c r="D705" s="1648"/>
      <c r="E705" s="1648"/>
      <c r="F705" s="1648"/>
      <c r="G705" s="1648"/>
      <c r="H705" s="1600"/>
      <c r="I705" s="1600"/>
      <c r="J705" s="1600"/>
      <c r="K705" s="1600"/>
      <c r="L705" s="1620"/>
      <c r="M705" s="1620"/>
      <c r="N705" s="1549"/>
      <c r="O705" s="1549"/>
      <c r="P705" s="1549"/>
      <c r="Q705" s="1549"/>
    </row>
    <row r="706" spans="1:17">
      <c r="A706" s="1646" t="s">
        <v>116</v>
      </c>
      <c r="B706" s="1645" t="s">
        <v>238</v>
      </c>
      <c r="C706" s="1646"/>
      <c r="D706" s="1646"/>
      <c r="E706" s="1646"/>
      <c r="F706" s="1646"/>
      <c r="G706" s="1721">
        <f>+F706*E706</f>
        <v>0</v>
      </c>
      <c r="H706" s="1595"/>
      <c r="I706" s="1595"/>
      <c r="J706" s="1595"/>
      <c r="K706" s="1595"/>
      <c r="L706" s="1620"/>
      <c r="M706" s="1620"/>
      <c r="N706" s="1549"/>
      <c r="O706" s="1549"/>
      <c r="P706" s="1549"/>
      <c r="Q706" s="1549"/>
    </row>
    <row r="707" spans="1:17">
      <c r="A707" s="1644"/>
      <c r="B707" s="1644"/>
      <c r="C707" s="1643"/>
      <c r="D707" s="1642"/>
      <c r="E707" s="1641" t="s">
        <v>1448</v>
      </c>
      <c r="F707" s="1640"/>
      <c r="G707" s="1639">
        <f>SUM(G706)</f>
        <v>0</v>
      </c>
      <c r="H707" s="1589"/>
      <c r="I707" s="1589"/>
      <c r="J707" s="1589"/>
      <c r="K707" s="1589"/>
      <c r="L707" s="1620"/>
      <c r="M707" s="1620"/>
      <c r="N707" s="1549"/>
      <c r="O707" s="1549"/>
      <c r="P707" s="1549"/>
      <c r="Q707" s="1549"/>
    </row>
    <row r="708" spans="1:17">
      <c r="A708" s="1638"/>
      <c r="B708" s="1638"/>
      <c r="C708" s="1637"/>
      <c r="D708" s="1637"/>
      <c r="E708" s="1630"/>
      <c r="F708" s="1637"/>
      <c r="G708" s="1637"/>
      <c r="H708" s="1554"/>
      <c r="I708" s="1554"/>
      <c r="J708" s="1554"/>
      <c r="K708" s="1554"/>
      <c r="L708" s="1620"/>
      <c r="M708" s="1620"/>
      <c r="N708" s="1549"/>
      <c r="O708" s="1549"/>
      <c r="P708" s="1549"/>
      <c r="Q708" s="1549"/>
    </row>
    <row r="709" spans="1:17">
      <c r="A709" s="1636"/>
      <c r="B709" s="1635"/>
      <c r="C709" s="1634"/>
      <c r="D709" s="1633"/>
      <c r="E709" s="1633"/>
      <c r="F709" s="1632"/>
      <c r="G709" s="1636"/>
      <c r="H709" s="1581"/>
      <c r="I709" s="1581"/>
      <c r="J709" s="1581"/>
      <c r="K709" s="1581"/>
      <c r="L709" s="1620"/>
      <c r="M709" s="1620"/>
      <c r="N709" s="1549"/>
      <c r="O709" s="1549"/>
      <c r="P709" s="1549"/>
      <c r="Q709" s="1549"/>
    </row>
    <row r="710" spans="1:17">
      <c r="A710" s="1566" t="s">
        <v>117</v>
      </c>
      <c r="B710" s="1573" t="s">
        <v>239</v>
      </c>
      <c r="C710" s="1564"/>
      <c r="D710" s="1572"/>
      <c r="E710" s="1572"/>
      <c r="F710" s="1570"/>
      <c r="G710" s="1569">
        <f>+G707+G704+G701</f>
        <v>0</v>
      </c>
      <c r="H710" s="1576"/>
      <c r="I710" s="1575" t="e">
        <f>J710/G710</f>
        <v>#DIV/0!</v>
      </c>
      <c r="J710" s="1574">
        <f>+J707+J704+J701</f>
        <v>0</v>
      </c>
      <c r="K710" s="1720"/>
      <c r="L710" s="1620"/>
      <c r="M710" s="1620"/>
      <c r="N710" s="1549"/>
      <c r="O710" s="1549"/>
      <c r="P710" s="1549"/>
      <c r="Q710" s="1549"/>
    </row>
    <row r="711" spans="1:17">
      <c r="A711" s="1566" t="s">
        <v>124</v>
      </c>
      <c r="B711" s="1573" t="s">
        <v>1541</v>
      </c>
      <c r="C711" s="1564"/>
      <c r="D711" s="1572"/>
      <c r="E711" s="1571" t="str">
        <f>$L$2</f>
        <v>2,5% x D</v>
      </c>
      <c r="F711" s="1570"/>
      <c r="G711" s="1569">
        <f>G710*$L$3</f>
        <v>0</v>
      </c>
      <c r="H711" s="1567"/>
      <c r="I711" s="1568" t="s">
        <v>366</v>
      </c>
      <c r="J711" s="1567"/>
      <c r="K711" s="1567"/>
      <c r="L711" s="1620"/>
      <c r="M711" s="1620"/>
      <c r="N711" s="1549"/>
      <c r="O711" s="1549"/>
      <c r="P711" s="1549"/>
      <c r="Q711" s="1549"/>
    </row>
    <row r="712" spans="1:17">
      <c r="A712" s="1566" t="s">
        <v>241</v>
      </c>
      <c r="B712" s="1573" t="s">
        <v>1540</v>
      </c>
      <c r="C712" s="1564"/>
      <c r="D712" s="1572"/>
      <c r="E712" s="1571" t="str">
        <f>$M$2</f>
        <v>2,5% x D</v>
      </c>
      <c r="F712" s="1570"/>
      <c r="G712" s="1569">
        <f>G710*$M$3</f>
        <v>0</v>
      </c>
      <c r="H712" s="1567"/>
      <c r="I712" s="1568"/>
      <c r="J712" s="1567"/>
      <c r="K712" s="1567"/>
      <c r="L712" s="1620"/>
      <c r="M712" s="1620"/>
      <c r="N712" s="1549"/>
      <c r="O712" s="1549"/>
      <c r="P712" s="1549"/>
      <c r="Q712" s="1549"/>
    </row>
    <row r="713" spans="1:17">
      <c r="A713" s="1566" t="s">
        <v>123</v>
      </c>
      <c r="B713" s="1565" t="s">
        <v>1539</v>
      </c>
      <c r="C713" s="1564"/>
      <c r="D713" s="1564"/>
      <c r="E713" s="1564"/>
      <c r="F713" s="1563"/>
      <c r="G713" s="1562">
        <f>+G711+G710+G712</f>
        <v>0</v>
      </c>
      <c r="H713" s="1561"/>
      <c r="I713" s="1561"/>
      <c r="J713" s="1561"/>
      <c r="K713" s="1561"/>
      <c r="L713" s="1620"/>
      <c r="M713" s="1620"/>
      <c r="N713" s="1549"/>
      <c r="O713" s="1549"/>
      <c r="P713" s="1549"/>
      <c r="Q713" s="1549"/>
    </row>
    <row r="714" spans="1:17">
      <c r="A714" s="1630"/>
      <c r="B714" s="1629"/>
      <c r="C714" s="1628"/>
      <c r="D714" s="1628"/>
      <c r="E714" s="1628"/>
      <c r="F714" s="1627"/>
      <c r="G714" s="1637"/>
      <c r="H714" s="1554"/>
      <c r="I714" s="1554"/>
      <c r="J714" s="1554"/>
      <c r="K714" s="1554"/>
      <c r="L714" s="1620"/>
      <c r="M714" s="1620"/>
      <c r="N714" s="1549"/>
      <c r="O714" s="1549"/>
      <c r="P714" s="1549"/>
      <c r="Q714" s="1549"/>
    </row>
    <row r="715" spans="1:17">
      <c r="A715" s="1572"/>
      <c r="B715" s="1572"/>
      <c r="C715" s="1564"/>
      <c r="D715" s="1564"/>
      <c r="E715" s="1564"/>
      <c r="F715" s="1564"/>
      <c r="G715" s="1564"/>
      <c r="H715" s="1620"/>
      <c r="I715" s="1620"/>
      <c r="J715" s="1620"/>
      <c r="K715" s="1620"/>
      <c r="L715" s="1620"/>
      <c r="M715" s="1620"/>
      <c r="N715" s="1549"/>
      <c r="O715" s="1549"/>
      <c r="P715" s="1549"/>
      <c r="Q715" s="1549"/>
    </row>
    <row r="716" spans="1:17">
      <c r="A716" s="1564">
        <v>26</v>
      </c>
      <c r="B716" s="1735" t="s">
        <v>1749</v>
      </c>
      <c r="C716" s="1622"/>
      <c r="D716" s="1564"/>
      <c r="E716" s="1564"/>
      <c r="F716" s="1564"/>
      <c r="G716" s="1564"/>
      <c r="H716" s="1620"/>
      <c r="I716" s="1620" t="s">
        <v>1748</v>
      </c>
      <c r="J716" s="1620"/>
      <c r="K716" s="1620"/>
      <c r="L716" s="1620"/>
      <c r="M716" s="1620"/>
      <c r="N716" s="1549"/>
      <c r="O716" s="1549"/>
      <c r="P716" s="1549"/>
      <c r="Q716" s="1549"/>
    </row>
    <row r="717" spans="1:17">
      <c r="A717" s="1679"/>
      <c r="B717" s="1620"/>
      <c r="C717" s="1622"/>
      <c r="D717" s="1564"/>
      <c r="E717" s="1564"/>
      <c r="F717" s="1564"/>
      <c r="G717" s="1564"/>
      <c r="H717" s="1620"/>
      <c r="I717" s="1620"/>
      <c r="J717" s="1620"/>
      <c r="K717" s="1620"/>
      <c r="L717" s="1620"/>
      <c r="M717" s="1620"/>
      <c r="N717" s="1549"/>
      <c r="O717" s="1549"/>
      <c r="P717" s="1549"/>
      <c r="Q717" s="1549"/>
    </row>
    <row r="718" spans="1:17">
      <c r="A718" s="2467" t="s">
        <v>8</v>
      </c>
      <c r="B718" s="2467" t="s">
        <v>354</v>
      </c>
      <c r="C718" s="2467" t="s">
        <v>1550</v>
      </c>
      <c r="D718" s="2467" t="s">
        <v>21</v>
      </c>
      <c r="E718" s="2467" t="s">
        <v>1549</v>
      </c>
      <c r="F718" s="1666" t="s">
        <v>10</v>
      </c>
      <c r="G718" s="1666" t="s">
        <v>54</v>
      </c>
      <c r="H718" s="2463" t="s">
        <v>1548</v>
      </c>
      <c r="I718" s="2463" t="s">
        <v>1547</v>
      </c>
      <c r="J718" s="2463" t="s">
        <v>1546</v>
      </c>
      <c r="K718" s="2463" t="s">
        <v>1545</v>
      </c>
      <c r="L718" s="1620"/>
      <c r="M718" s="1620"/>
      <c r="N718" s="1549"/>
      <c r="O718" s="1549"/>
      <c r="P718" s="1549"/>
      <c r="Q718" s="1549"/>
    </row>
    <row r="719" spans="1:17">
      <c r="A719" s="2468"/>
      <c r="B719" s="2468"/>
      <c r="C719" s="2468"/>
      <c r="D719" s="2468"/>
      <c r="E719" s="2468"/>
      <c r="F719" s="1637" t="s">
        <v>1544</v>
      </c>
      <c r="G719" s="1637" t="s">
        <v>1544</v>
      </c>
      <c r="H719" s="2464"/>
      <c r="I719" s="2464"/>
      <c r="J719" s="2464"/>
      <c r="K719" s="2464"/>
      <c r="L719" s="1620"/>
      <c r="M719" s="1620"/>
      <c r="N719" s="1549"/>
      <c r="O719" s="1549"/>
      <c r="P719" s="1549"/>
      <c r="Q719" s="1549"/>
    </row>
    <row r="720" spans="1:17">
      <c r="A720" s="1664"/>
      <c r="B720" s="1664"/>
      <c r="C720" s="1664"/>
      <c r="D720" s="1652"/>
      <c r="E720" s="1652"/>
      <c r="F720" s="1652"/>
      <c r="G720" s="1652"/>
      <c r="H720" s="1614"/>
      <c r="I720" s="1614"/>
      <c r="J720" s="1614"/>
      <c r="K720" s="1614"/>
      <c r="L720" s="1620"/>
      <c r="M720" s="1620"/>
      <c r="N720" s="1549"/>
      <c r="O720" s="1549"/>
      <c r="P720" s="1549"/>
      <c r="Q720" s="1549"/>
    </row>
    <row r="721" spans="1:17">
      <c r="A721" s="1598" t="s">
        <v>114</v>
      </c>
      <c r="B721" s="1599" t="s">
        <v>235</v>
      </c>
      <c r="C721" s="1598"/>
      <c r="D721" s="1597"/>
      <c r="E721" s="1597"/>
      <c r="F721" s="1597"/>
      <c r="G721" s="1597"/>
      <c r="H721" s="1613"/>
      <c r="I721" s="1613"/>
      <c r="J721" s="1613"/>
      <c r="K721" s="1613"/>
      <c r="L721" s="1550"/>
      <c r="M721" s="1550"/>
      <c r="N721" s="1550"/>
      <c r="O721" s="1550"/>
      <c r="P721" s="1550"/>
      <c r="Q721" s="1550"/>
    </row>
    <row r="722" spans="1:17">
      <c r="A722" s="1598"/>
      <c r="B722" s="1610" t="s">
        <v>543</v>
      </c>
      <c r="C722" s="1598" t="s">
        <v>231</v>
      </c>
      <c r="D722" s="1597" t="s">
        <v>48</v>
      </c>
      <c r="E722" s="1608">
        <v>6.4000000000000001E-2</v>
      </c>
      <c r="F722" s="1607">
        <f>'UPAH MEP'!D7</f>
        <v>0</v>
      </c>
      <c r="G722" s="1599">
        <f>+F722*E722</f>
        <v>0</v>
      </c>
      <c r="H722" s="1606" t="s">
        <v>15</v>
      </c>
      <c r="I722" s="1603">
        <v>1</v>
      </c>
      <c r="J722" s="1599">
        <f>I722*G722</f>
        <v>0</v>
      </c>
      <c r="K722" s="1599">
        <f>G722-J722</f>
        <v>0</v>
      </c>
      <c r="L722" s="1550"/>
      <c r="M722" s="1550"/>
      <c r="N722" s="1550"/>
      <c r="O722" s="1550"/>
      <c r="P722" s="1550"/>
      <c r="Q722" s="1550"/>
    </row>
    <row r="723" spans="1:17">
      <c r="A723" s="1598"/>
      <c r="B723" s="1610" t="s">
        <v>797</v>
      </c>
      <c r="C723" s="1598" t="s">
        <v>232</v>
      </c>
      <c r="D723" s="1597" t="s">
        <v>48</v>
      </c>
      <c r="E723" s="1608">
        <v>0.107</v>
      </c>
      <c r="F723" s="1607">
        <f>'UPAH MEP'!D$8</f>
        <v>0</v>
      </c>
      <c r="G723" s="1599">
        <f>+F723*E723</f>
        <v>0</v>
      </c>
      <c r="H723" s="1606" t="s">
        <v>15</v>
      </c>
      <c r="I723" s="1603">
        <v>1</v>
      </c>
      <c r="J723" s="1599">
        <f>I723*G723</f>
        <v>0</v>
      </c>
      <c r="K723" s="1599">
        <f>G723-J723</f>
        <v>0</v>
      </c>
      <c r="L723" s="1550"/>
      <c r="M723" s="1550"/>
      <c r="N723" s="1550"/>
      <c r="O723" s="1550"/>
      <c r="P723" s="1550"/>
      <c r="Q723" s="1550"/>
    </row>
    <row r="724" spans="1:17">
      <c r="A724" s="1598"/>
      <c r="B724" s="1610" t="s">
        <v>177</v>
      </c>
      <c r="C724" s="1598" t="s">
        <v>233</v>
      </c>
      <c r="D724" s="1597" t="s">
        <v>48</v>
      </c>
      <c r="E724" s="1608">
        <v>1.0999999999999999E-2</v>
      </c>
      <c r="F724" s="1611">
        <f>'UPAH MEP'!D$5</f>
        <v>0</v>
      </c>
      <c r="G724" s="1599">
        <f>+F724*E724</f>
        <v>0</v>
      </c>
      <c r="H724" s="1606" t="s">
        <v>15</v>
      </c>
      <c r="I724" s="1603">
        <v>1</v>
      </c>
      <c r="J724" s="1599">
        <f>I724*G724</f>
        <v>0</v>
      </c>
      <c r="K724" s="1599">
        <f>G724-J724</f>
        <v>0</v>
      </c>
      <c r="L724" s="1550"/>
      <c r="M724" s="1550"/>
      <c r="N724" s="1550"/>
      <c r="O724" s="1550"/>
      <c r="P724" s="1550"/>
      <c r="Q724" s="1550"/>
    </row>
    <row r="725" spans="1:17">
      <c r="A725" s="1598"/>
      <c r="B725" s="1610" t="s">
        <v>41</v>
      </c>
      <c r="C725" s="1609" t="s">
        <v>234</v>
      </c>
      <c r="D725" s="1928" t="s">
        <v>48</v>
      </c>
      <c r="E725" s="1927">
        <v>4.0000000000000001E-3</v>
      </c>
      <c r="F725" s="1607">
        <f>'UPAH MEP'!D6</f>
        <v>0</v>
      </c>
      <c r="G725" s="1926">
        <f>+F725*E725</f>
        <v>0</v>
      </c>
      <c r="H725" s="1606" t="s">
        <v>15</v>
      </c>
      <c r="I725" s="1603">
        <v>1</v>
      </c>
      <c r="J725" s="1599">
        <f>I725*G725</f>
        <v>0</v>
      </c>
      <c r="K725" s="1599">
        <f>G725-J725</f>
        <v>0</v>
      </c>
      <c r="L725" s="1550"/>
      <c r="M725" s="1550"/>
      <c r="N725" s="1550"/>
      <c r="O725" s="1550"/>
      <c r="P725" s="1550"/>
      <c r="Q725" s="1550"/>
    </row>
    <row r="726" spans="1:17">
      <c r="A726" s="1646"/>
      <c r="B726" s="1645"/>
      <c r="C726" s="1643"/>
      <c r="D726" s="1642"/>
      <c r="E726" s="1642" t="s">
        <v>1557</v>
      </c>
      <c r="F726" s="1640"/>
      <c r="G726" s="1639">
        <f>SUM(G722:G725)</f>
        <v>0</v>
      </c>
      <c r="H726" s="1589"/>
      <c r="I726" s="1589"/>
      <c r="J726" s="1589">
        <f>SUM(J722:J725)</f>
        <v>0</v>
      </c>
      <c r="K726" s="1589">
        <f>SUM(K722:K725)</f>
        <v>0</v>
      </c>
      <c r="L726" s="1620"/>
      <c r="M726" s="1620"/>
      <c r="N726" s="1549"/>
      <c r="O726" s="1549"/>
      <c r="P726" s="1549"/>
      <c r="Q726" s="1549"/>
    </row>
    <row r="727" spans="1:17">
      <c r="A727" s="1646" t="s">
        <v>115</v>
      </c>
      <c r="B727" s="1645" t="s">
        <v>237</v>
      </c>
      <c r="C727" s="1648"/>
      <c r="D727" s="1653"/>
      <c r="E727" s="1652"/>
      <c r="F727" s="1648"/>
      <c r="G727" s="1648"/>
      <c r="H727" s="1600"/>
      <c r="I727" s="1600"/>
      <c r="J727" s="1600"/>
      <c r="K727" s="1600"/>
      <c r="L727" s="1620"/>
      <c r="M727" s="1620"/>
      <c r="N727" s="1549"/>
      <c r="O727" s="1549"/>
      <c r="P727" s="1549"/>
      <c r="Q727" s="1549"/>
    </row>
    <row r="728" spans="1:17">
      <c r="A728" s="1729"/>
      <c r="B728" s="1726" t="s">
        <v>1747</v>
      </c>
      <c r="C728" s="1646"/>
      <c r="D728" s="1650" t="s">
        <v>255</v>
      </c>
      <c r="E728" s="1649">
        <v>1.1000000000000001</v>
      </c>
      <c r="F728" s="1645">
        <f>'BAHAN MEP'!D74</f>
        <v>0</v>
      </c>
      <c r="G728" s="1645">
        <f>F728*E728</f>
        <v>0</v>
      </c>
      <c r="H728" s="1606" t="s">
        <v>15</v>
      </c>
      <c r="I728" s="1603">
        <v>0</v>
      </c>
      <c r="J728" s="1599">
        <f>I728*G728</f>
        <v>0</v>
      </c>
      <c r="K728" s="1599">
        <f>G728-J728</f>
        <v>0</v>
      </c>
      <c r="L728" s="1620"/>
      <c r="M728" s="1620"/>
      <c r="N728" s="1549"/>
      <c r="O728" s="1549"/>
      <c r="P728" s="1549"/>
      <c r="Q728" s="1549"/>
    </row>
    <row r="729" spans="1:17">
      <c r="A729" s="1646"/>
      <c r="B729" s="1645"/>
      <c r="C729" s="1643"/>
      <c r="D729" s="1642"/>
      <c r="E729" s="1641" t="s">
        <v>1447</v>
      </c>
      <c r="F729" s="1640"/>
      <c r="G729" s="1639">
        <f>SUM(G728)</f>
        <v>0</v>
      </c>
      <c r="H729" s="1589"/>
      <c r="I729" s="1589"/>
      <c r="J729" s="1589">
        <f>SUM(J727:J728)</f>
        <v>0</v>
      </c>
      <c r="K729" s="1589">
        <f>SUM(K727:K728)</f>
        <v>0</v>
      </c>
      <c r="L729" s="1620"/>
      <c r="M729" s="1620"/>
      <c r="N729" s="1549"/>
      <c r="O729" s="1549"/>
      <c r="P729" s="1549"/>
      <c r="Q729" s="1549"/>
    </row>
    <row r="730" spans="1:17">
      <c r="A730" s="1646"/>
      <c r="B730" s="1645"/>
      <c r="C730" s="1648"/>
      <c r="D730" s="1648"/>
      <c r="E730" s="1648"/>
      <c r="F730" s="1648"/>
      <c r="G730" s="1648"/>
      <c r="H730" s="1600"/>
      <c r="I730" s="1600"/>
      <c r="J730" s="1600"/>
      <c r="K730" s="1600"/>
      <c r="L730" s="1620"/>
      <c r="M730" s="1620"/>
      <c r="N730" s="1549"/>
      <c r="O730" s="1549"/>
      <c r="P730" s="1549"/>
      <c r="Q730" s="1549"/>
    </row>
    <row r="731" spans="1:17">
      <c r="A731" s="1646" t="s">
        <v>116</v>
      </c>
      <c r="B731" s="1645" t="s">
        <v>238</v>
      </c>
      <c r="C731" s="1646"/>
      <c r="D731" s="1646"/>
      <c r="E731" s="1646"/>
      <c r="F731" s="1646"/>
      <c r="G731" s="1721">
        <f>+F731*E731</f>
        <v>0</v>
      </c>
      <c r="H731" s="1595"/>
      <c r="I731" s="1595"/>
      <c r="J731" s="1595"/>
      <c r="K731" s="1595"/>
      <c r="L731" s="1620"/>
      <c r="M731" s="1620"/>
      <c r="N731" s="1549"/>
      <c r="O731" s="1549"/>
      <c r="P731" s="1549"/>
      <c r="Q731" s="1549"/>
    </row>
    <row r="732" spans="1:17">
      <c r="A732" s="1644"/>
      <c r="B732" s="1644"/>
      <c r="C732" s="1643"/>
      <c r="D732" s="1642"/>
      <c r="E732" s="1641" t="s">
        <v>1448</v>
      </c>
      <c r="F732" s="1640"/>
      <c r="G732" s="1639">
        <f>SUM(G731)</f>
        <v>0</v>
      </c>
      <c r="H732" s="1589"/>
      <c r="I732" s="1589"/>
      <c r="J732" s="1589"/>
      <c r="K732" s="1589"/>
      <c r="L732" s="1620"/>
      <c r="M732" s="1620"/>
      <c r="N732" s="1549"/>
      <c r="O732" s="1549"/>
      <c r="P732" s="1549"/>
      <c r="Q732" s="1549"/>
    </row>
    <row r="733" spans="1:17">
      <c r="A733" s="1638"/>
      <c r="B733" s="1638"/>
      <c r="C733" s="1637"/>
      <c r="D733" s="1637"/>
      <c r="E733" s="1630"/>
      <c r="F733" s="1637"/>
      <c r="G733" s="1637"/>
      <c r="H733" s="1554"/>
      <c r="I733" s="1554"/>
      <c r="J733" s="1554"/>
      <c r="K733" s="1554"/>
      <c r="L733" s="1620"/>
      <c r="M733" s="1620"/>
      <c r="N733" s="1549"/>
      <c r="O733" s="1549"/>
      <c r="P733" s="1549"/>
      <c r="Q733" s="1549"/>
    </row>
    <row r="734" spans="1:17">
      <c r="A734" s="1636"/>
      <c r="B734" s="1635"/>
      <c r="C734" s="1634"/>
      <c r="D734" s="1633"/>
      <c r="E734" s="1633"/>
      <c r="F734" s="1632"/>
      <c r="G734" s="1636"/>
      <c r="H734" s="1581"/>
      <c r="I734" s="1581"/>
      <c r="J734" s="1581"/>
      <c r="K734" s="1581"/>
      <c r="L734" s="1620"/>
      <c r="M734" s="1620"/>
      <c r="N734" s="1549"/>
      <c r="O734" s="1549"/>
      <c r="P734" s="1549"/>
      <c r="Q734" s="1549"/>
    </row>
    <row r="735" spans="1:17">
      <c r="A735" s="1566" t="s">
        <v>117</v>
      </c>
      <c r="B735" s="1573" t="s">
        <v>239</v>
      </c>
      <c r="C735" s="1564"/>
      <c r="D735" s="1572"/>
      <c r="E735" s="1572"/>
      <c r="F735" s="1570"/>
      <c r="G735" s="1569">
        <f>+G732+G729+G726</f>
        <v>0</v>
      </c>
      <c r="H735" s="1576"/>
      <c r="I735" s="1575" t="e">
        <f>J735/G735</f>
        <v>#DIV/0!</v>
      </c>
      <c r="J735" s="1574">
        <f>+J732+J729+J726</f>
        <v>0</v>
      </c>
      <c r="K735" s="1720"/>
      <c r="L735" s="1620"/>
      <c r="M735" s="1620"/>
      <c r="N735" s="1549"/>
      <c r="O735" s="1549"/>
      <c r="P735" s="1549"/>
      <c r="Q735" s="1549"/>
    </row>
    <row r="736" spans="1:17">
      <c r="A736" s="1566" t="s">
        <v>124</v>
      </c>
      <c r="B736" s="1573" t="s">
        <v>1541</v>
      </c>
      <c r="C736" s="1564"/>
      <c r="D736" s="1572"/>
      <c r="E736" s="1571" t="str">
        <f>$L$2</f>
        <v>2,5% x D</v>
      </c>
      <c r="F736" s="1570"/>
      <c r="G736" s="1569">
        <f>G735*$L$3</f>
        <v>0</v>
      </c>
      <c r="H736" s="1567"/>
      <c r="I736" s="1568" t="s">
        <v>366</v>
      </c>
      <c r="J736" s="1567"/>
      <c r="K736" s="1567"/>
      <c r="L736" s="1620"/>
      <c r="M736" s="1620"/>
      <c r="N736" s="1549"/>
      <c r="O736" s="1549"/>
      <c r="P736" s="1549"/>
      <c r="Q736" s="1549"/>
    </row>
    <row r="737" spans="1:17">
      <c r="A737" s="1566" t="s">
        <v>241</v>
      </c>
      <c r="B737" s="1573" t="s">
        <v>1540</v>
      </c>
      <c r="C737" s="1564"/>
      <c r="D737" s="1572"/>
      <c r="E737" s="1571" t="str">
        <f>$M$2</f>
        <v>2,5% x D</v>
      </c>
      <c r="F737" s="1570"/>
      <c r="G737" s="1569">
        <f>G735*$M$3</f>
        <v>0</v>
      </c>
      <c r="H737" s="1567"/>
      <c r="I737" s="1568"/>
      <c r="J737" s="1567"/>
      <c r="K737" s="1567"/>
      <c r="L737" s="1620"/>
      <c r="M737" s="1620"/>
      <c r="N737" s="1549"/>
      <c r="O737" s="1549"/>
      <c r="P737" s="1549"/>
      <c r="Q737" s="1549"/>
    </row>
    <row r="738" spans="1:17">
      <c r="A738" s="1566" t="s">
        <v>123</v>
      </c>
      <c r="B738" s="1565" t="s">
        <v>1539</v>
      </c>
      <c r="C738" s="1564"/>
      <c r="D738" s="1564"/>
      <c r="E738" s="1564"/>
      <c r="F738" s="1563"/>
      <c r="G738" s="1562">
        <f>+G736+G735+G737</f>
        <v>0</v>
      </c>
      <c r="H738" s="1561"/>
      <c r="I738" s="1561"/>
      <c r="J738" s="1561"/>
      <c r="K738" s="1561"/>
      <c r="L738" s="1620"/>
      <c r="M738" s="1620"/>
      <c r="N738" s="1549"/>
      <c r="O738" s="1549"/>
      <c r="P738" s="1549"/>
      <c r="Q738" s="1549"/>
    </row>
    <row r="739" spans="1:17">
      <c r="A739" s="1630"/>
      <c r="B739" s="1629"/>
      <c r="C739" s="1628"/>
      <c r="D739" s="1628"/>
      <c r="E739" s="1628"/>
      <c r="F739" s="1627"/>
      <c r="G739" s="1637"/>
      <c r="H739" s="1554"/>
      <c r="I739" s="1554"/>
      <c r="J739" s="1554"/>
      <c r="K739" s="1554"/>
      <c r="L739" s="1620"/>
      <c r="M739" s="1620"/>
      <c r="N739" s="1549"/>
      <c r="O739" s="1549"/>
      <c r="P739" s="1549"/>
      <c r="Q739" s="1549"/>
    </row>
    <row r="740" spans="1:17">
      <c r="A740" s="1572"/>
      <c r="B740" s="1572"/>
      <c r="C740" s="1564"/>
      <c r="D740" s="1564"/>
      <c r="E740" s="1564"/>
      <c r="F740" s="1564"/>
      <c r="G740" s="1564"/>
      <c r="H740" s="1620"/>
      <c r="I740" s="1620"/>
      <c r="J740" s="1620"/>
      <c r="K740" s="1620"/>
      <c r="L740" s="1620"/>
      <c r="M740" s="1620"/>
      <c r="N740" s="1549"/>
      <c r="O740" s="1549"/>
      <c r="P740" s="1549"/>
      <c r="Q740" s="1549"/>
    </row>
    <row r="741" spans="1:17">
      <c r="A741" s="1564">
        <v>27</v>
      </c>
      <c r="B741" s="1572" t="s">
        <v>1746</v>
      </c>
      <c r="C741" s="1622"/>
      <c r="D741" s="1564"/>
      <c r="E741" s="1564"/>
      <c r="F741" s="1564"/>
      <c r="G741" s="1564"/>
      <c r="H741" s="1620"/>
      <c r="I741" s="1620" t="s">
        <v>1745</v>
      </c>
      <c r="J741" s="1620"/>
      <c r="K741" s="1620"/>
      <c r="L741" s="1620"/>
      <c r="M741" s="1620"/>
      <c r="N741" s="1549"/>
      <c r="O741" s="1549"/>
      <c r="P741" s="1549"/>
      <c r="Q741" s="1549"/>
    </row>
    <row r="742" spans="1:17">
      <c r="A742" s="1679"/>
      <c r="B742" s="1620"/>
      <c r="C742" s="1622"/>
      <c r="D742" s="1564"/>
      <c r="E742" s="1564"/>
      <c r="F742" s="1564"/>
      <c r="G742" s="1564"/>
      <c r="H742" s="1620"/>
      <c r="I742" s="1620"/>
      <c r="J742" s="1620"/>
      <c r="K742" s="1620"/>
      <c r="L742" s="1620"/>
      <c r="M742" s="1620"/>
      <c r="N742" s="1549"/>
      <c r="O742" s="1549"/>
      <c r="P742" s="1549"/>
      <c r="Q742" s="1549"/>
    </row>
    <row r="743" spans="1:17">
      <c r="A743" s="2467" t="s">
        <v>8</v>
      </c>
      <c r="B743" s="2467" t="s">
        <v>354</v>
      </c>
      <c r="C743" s="2467" t="s">
        <v>1550</v>
      </c>
      <c r="D743" s="2467" t="s">
        <v>21</v>
      </c>
      <c r="E743" s="2467" t="s">
        <v>1549</v>
      </c>
      <c r="F743" s="1666" t="s">
        <v>10</v>
      </c>
      <c r="G743" s="1666" t="s">
        <v>54</v>
      </c>
      <c r="H743" s="2463" t="s">
        <v>1548</v>
      </c>
      <c r="I743" s="2463" t="s">
        <v>1547</v>
      </c>
      <c r="J743" s="2463" t="s">
        <v>1546</v>
      </c>
      <c r="K743" s="2463" t="s">
        <v>1545</v>
      </c>
      <c r="L743" s="1620"/>
      <c r="M743" s="1620"/>
      <c r="N743" s="1549"/>
      <c r="O743" s="1549"/>
      <c r="P743" s="1549"/>
      <c r="Q743" s="1549"/>
    </row>
    <row r="744" spans="1:17">
      <c r="A744" s="2468"/>
      <c r="B744" s="2468"/>
      <c r="C744" s="2468"/>
      <c r="D744" s="2468"/>
      <c r="E744" s="2468"/>
      <c r="F744" s="1637" t="s">
        <v>1544</v>
      </c>
      <c r="G744" s="1637" t="s">
        <v>1544</v>
      </c>
      <c r="H744" s="2464"/>
      <c r="I744" s="2464"/>
      <c r="J744" s="2464"/>
      <c r="K744" s="2464"/>
      <c r="L744" s="1620"/>
      <c r="M744" s="1620"/>
      <c r="N744" s="1549"/>
      <c r="O744" s="1549"/>
      <c r="P744" s="1549"/>
      <c r="Q744" s="1549"/>
    </row>
    <row r="745" spans="1:17">
      <c r="A745" s="1664"/>
      <c r="B745" s="1664"/>
      <c r="C745" s="1664"/>
      <c r="D745" s="1652"/>
      <c r="E745" s="1652"/>
      <c r="F745" s="1652"/>
      <c r="G745" s="1652"/>
      <c r="H745" s="1614"/>
      <c r="I745" s="1614"/>
      <c r="J745" s="1614"/>
      <c r="K745" s="1614"/>
      <c r="L745" s="1620"/>
      <c r="M745" s="1620"/>
      <c r="N745" s="1549"/>
      <c r="O745" s="1549"/>
      <c r="P745" s="1549"/>
      <c r="Q745" s="1549"/>
    </row>
    <row r="746" spans="1:17">
      <c r="A746" s="1646" t="s">
        <v>114</v>
      </c>
      <c r="B746" s="1645" t="s">
        <v>235</v>
      </c>
      <c r="C746" s="1646"/>
      <c r="D746" s="1646"/>
      <c r="E746" s="1646"/>
      <c r="F746" s="1646"/>
      <c r="G746" s="1646"/>
      <c r="H746" s="1613"/>
      <c r="I746" s="1613"/>
      <c r="J746" s="1613"/>
      <c r="K746" s="1613"/>
      <c r="L746" s="1620"/>
      <c r="M746" s="1620"/>
      <c r="N746" s="1549"/>
      <c r="O746" s="1549"/>
      <c r="P746" s="1549"/>
      <c r="Q746" s="1549"/>
    </row>
    <row r="747" spans="1:17">
      <c r="A747" s="1646"/>
      <c r="B747" s="1611" t="s">
        <v>50</v>
      </c>
      <c r="C747" s="1646" t="s">
        <v>231</v>
      </c>
      <c r="D747" s="1646" t="s">
        <v>48</v>
      </c>
      <c r="E747" s="1896">
        <v>0.105</v>
      </c>
      <c r="F747" s="1611">
        <f>'UPAH MEP'!D$7</f>
        <v>0</v>
      </c>
      <c r="G747" s="1645">
        <f>+F747*E747</f>
        <v>0</v>
      </c>
      <c r="H747" s="1606" t="s">
        <v>15</v>
      </c>
      <c r="I747" s="1603">
        <v>1</v>
      </c>
      <c r="J747" s="1599">
        <f>I747*G747</f>
        <v>0</v>
      </c>
      <c r="K747" s="1599">
        <f>G747-J747</f>
        <v>0</v>
      </c>
      <c r="L747" s="1620"/>
      <c r="M747" s="1620"/>
      <c r="N747" s="1549"/>
      <c r="O747" s="1549"/>
      <c r="P747" s="1549"/>
      <c r="Q747" s="1549"/>
    </row>
    <row r="748" spans="1:17">
      <c r="A748" s="1646"/>
      <c r="B748" s="1611" t="s">
        <v>541</v>
      </c>
      <c r="C748" s="1646" t="s">
        <v>232</v>
      </c>
      <c r="D748" s="1646" t="s">
        <v>48</v>
      </c>
      <c r="E748" s="1896">
        <v>0.17499999999999999</v>
      </c>
      <c r="F748" s="1611">
        <f>'UPAH MEP'!D$9</f>
        <v>0</v>
      </c>
      <c r="G748" s="1645">
        <f>+F748*E748</f>
        <v>0</v>
      </c>
      <c r="H748" s="1606" t="s">
        <v>15</v>
      </c>
      <c r="I748" s="1603">
        <v>1</v>
      </c>
      <c r="J748" s="1599">
        <f>I748*G748</f>
        <v>0</v>
      </c>
      <c r="K748" s="1599">
        <f>G748-J748</f>
        <v>0</v>
      </c>
      <c r="L748" s="1620"/>
      <c r="M748" s="1620"/>
      <c r="N748" s="1549"/>
      <c r="O748" s="1549"/>
      <c r="P748" s="1549"/>
      <c r="Q748" s="1549"/>
    </row>
    <row r="749" spans="1:17">
      <c r="A749" s="1646"/>
      <c r="B749" s="1611" t="s">
        <v>177</v>
      </c>
      <c r="C749" s="1646" t="s">
        <v>233</v>
      </c>
      <c r="D749" s="1646" t="s">
        <v>48</v>
      </c>
      <c r="E749" s="1896">
        <v>1.7000000000000001E-2</v>
      </c>
      <c r="F749" s="1611">
        <f>'UPAH MEP'!D$5</f>
        <v>0</v>
      </c>
      <c r="G749" s="1645">
        <f>+F749*E749</f>
        <v>0</v>
      </c>
      <c r="H749" s="1606" t="s">
        <v>15</v>
      </c>
      <c r="I749" s="1603">
        <v>1</v>
      </c>
      <c r="J749" s="1599">
        <f>I749*G749</f>
        <v>0</v>
      </c>
      <c r="K749" s="1599">
        <f>G749-J749</f>
        <v>0</v>
      </c>
      <c r="L749" s="1620"/>
      <c r="M749" s="1620"/>
      <c r="N749" s="1549"/>
      <c r="O749" s="1549"/>
      <c r="P749" s="1549"/>
      <c r="Q749" s="1549"/>
    </row>
    <row r="750" spans="1:17">
      <c r="A750" s="1646"/>
      <c r="B750" s="1611" t="s">
        <v>41</v>
      </c>
      <c r="C750" s="1732" t="s">
        <v>234</v>
      </c>
      <c r="D750" s="1732" t="s">
        <v>48</v>
      </c>
      <c r="E750" s="1829">
        <v>5.0000000000000001E-3</v>
      </c>
      <c r="F750" s="1611">
        <f>'UPAH MEP'!D$6</f>
        <v>0</v>
      </c>
      <c r="G750" s="1730">
        <f>+F750*E750</f>
        <v>0</v>
      </c>
      <c r="H750" s="1606" t="s">
        <v>15</v>
      </c>
      <c r="I750" s="1603">
        <v>1</v>
      </c>
      <c r="J750" s="1599">
        <f>I750*G750</f>
        <v>0</v>
      </c>
      <c r="K750" s="1599">
        <f>G750-J750</f>
        <v>0</v>
      </c>
      <c r="L750" s="1620"/>
      <c r="M750" s="1620"/>
      <c r="N750" s="1549"/>
      <c r="O750" s="1549"/>
      <c r="P750" s="1549"/>
      <c r="Q750" s="1549"/>
    </row>
    <row r="751" spans="1:17">
      <c r="A751" s="1646"/>
      <c r="B751" s="1645"/>
      <c r="C751" s="1643"/>
      <c r="D751" s="1642"/>
      <c r="E751" s="1641" t="s">
        <v>1446</v>
      </c>
      <c r="F751" s="1640"/>
      <c r="G751" s="1639">
        <f>SUM(G747:G750)</f>
        <v>0</v>
      </c>
      <c r="H751" s="1589"/>
      <c r="I751" s="1589"/>
      <c r="J751" s="1589">
        <f>SUM(J747:J750)</f>
        <v>0</v>
      </c>
      <c r="K751" s="1589">
        <f>SUM(K747:K750)</f>
        <v>0</v>
      </c>
      <c r="L751" s="1620"/>
      <c r="M751" s="1620"/>
      <c r="N751" s="1549"/>
      <c r="O751" s="1549"/>
      <c r="P751" s="1549"/>
      <c r="Q751" s="1549"/>
    </row>
    <row r="752" spans="1:17">
      <c r="A752" s="1646" t="s">
        <v>115</v>
      </c>
      <c r="B752" s="1645" t="s">
        <v>237</v>
      </c>
      <c r="C752" s="1648"/>
      <c r="D752" s="1648"/>
      <c r="E752" s="1648"/>
      <c r="F752" s="1648"/>
      <c r="G752" s="1648"/>
      <c r="H752" s="1600"/>
      <c r="I752" s="1600"/>
      <c r="J752" s="1600"/>
      <c r="K752" s="1600"/>
      <c r="L752" s="1620"/>
      <c r="M752" s="1620"/>
      <c r="N752" s="1549"/>
      <c r="O752" s="1549"/>
      <c r="P752" s="1549"/>
      <c r="Q752" s="1549"/>
    </row>
    <row r="753" spans="1:17">
      <c r="A753" s="1646"/>
      <c r="B753" s="1644" t="s">
        <v>1744</v>
      </c>
      <c r="C753" s="1646"/>
      <c r="D753" s="1646" t="s">
        <v>255</v>
      </c>
      <c r="E753" s="1917">
        <v>1.1499999999999999</v>
      </c>
      <c r="F753" s="1645">
        <f>'BAHAN MEP'!D38</f>
        <v>0</v>
      </c>
      <c r="G753" s="1645">
        <f>F753*E753</f>
        <v>0</v>
      </c>
      <c r="H753" s="1606" t="s">
        <v>15</v>
      </c>
      <c r="I753" s="1603">
        <f>'BAHAN MEP'!E38</f>
        <v>0</v>
      </c>
      <c r="J753" s="1599">
        <f>I753*G753</f>
        <v>0</v>
      </c>
      <c r="K753" s="1599">
        <f>G753-J753</f>
        <v>0</v>
      </c>
      <c r="L753" s="1620"/>
      <c r="M753" s="1620"/>
      <c r="N753" s="1549"/>
      <c r="O753" s="1549"/>
      <c r="P753" s="1549"/>
      <c r="Q753" s="1549"/>
    </row>
    <row r="754" spans="1:17">
      <c r="A754" s="1646"/>
      <c r="B754" s="1645"/>
      <c r="C754" s="1643"/>
      <c r="D754" s="1642"/>
      <c r="E754" s="1641" t="s">
        <v>1447</v>
      </c>
      <c r="F754" s="1640"/>
      <c r="G754" s="1639">
        <f>SUM(G753:G753)</f>
        <v>0</v>
      </c>
      <c r="H754" s="1589"/>
      <c r="I754" s="1589"/>
      <c r="J754" s="1589">
        <f>SUM(J752:J753)</f>
        <v>0</v>
      </c>
      <c r="K754" s="1589">
        <f>SUM(K752:K753)</f>
        <v>0</v>
      </c>
      <c r="L754" s="1620"/>
      <c r="M754" s="1620"/>
      <c r="N754" s="1549"/>
      <c r="O754" s="1549"/>
      <c r="P754" s="1549"/>
      <c r="Q754" s="1549"/>
    </row>
    <row r="755" spans="1:17">
      <c r="A755" s="1646"/>
      <c r="B755" s="1645"/>
      <c r="C755" s="1648"/>
      <c r="D755" s="1648"/>
      <c r="E755" s="1648"/>
      <c r="F755" s="1648"/>
      <c r="G755" s="1648"/>
      <c r="H755" s="1600"/>
      <c r="I755" s="1600"/>
      <c r="J755" s="1600"/>
      <c r="K755" s="1600"/>
      <c r="L755" s="1620"/>
      <c r="M755" s="1620"/>
      <c r="N755" s="1549"/>
      <c r="O755" s="1549"/>
      <c r="P755" s="1549"/>
      <c r="Q755" s="1549"/>
    </row>
    <row r="756" spans="1:17">
      <c r="A756" s="1646" t="s">
        <v>116</v>
      </c>
      <c r="B756" s="1645" t="s">
        <v>238</v>
      </c>
      <c r="C756" s="1646"/>
      <c r="D756" s="1646"/>
      <c r="E756" s="1646"/>
      <c r="F756" s="1646"/>
      <c r="G756" s="1721">
        <f>+F756*E756</f>
        <v>0</v>
      </c>
      <c r="H756" s="1595"/>
      <c r="I756" s="1595"/>
      <c r="J756" s="1595"/>
      <c r="K756" s="1595"/>
      <c r="L756" s="1620"/>
      <c r="M756" s="1620"/>
      <c r="N756" s="1549"/>
      <c r="O756" s="1549"/>
      <c r="P756" s="1549"/>
      <c r="Q756" s="1549"/>
    </row>
    <row r="757" spans="1:17">
      <c r="A757" s="1644"/>
      <c r="B757" s="1644"/>
      <c r="C757" s="1643"/>
      <c r="D757" s="1642"/>
      <c r="E757" s="1641" t="s">
        <v>1448</v>
      </c>
      <c r="F757" s="1640"/>
      <c r="G757" s="1639">
        <f>SUM(G756)</f>
        <v>0</v>
      </c>
      <c r="H757" s="1589"/>
      <c r="I757" s="1589"/>
      <c r="J757" s="1589"/>
      <c r="K757" s="1589"/>
      <c r="L757" s="1620"/>
      <c r="M757" s="1620"/>
      <c r="N757" s="1549"/>
      <c r="O757" s="1549"/>
      <c r="P757" s="1549"/>
      <c r="Q757" s="1549"/>
    </row>
    <row r="758" spans="1:17">
      <c r="A758" s="1638"/>
      <c r="B758" s="1638"/>
      <c r="C758" s="1637"/>
      <c r="D758" s="1637"/>
      <c r="E758" s="1630"/>
      <c r="F758" s="1637"/>
      <c r="G758" s="1637"/>
      <c r="H758" s="1554"/>
      <c r="I758" s="1554"/>
      <c r="J758" s="1554"/>
      <c r="K758" s="1554"/>
      <c r="L758" s="1620"/>
      <c r="M758" s="1620"/>
      <c r="N758" s="1549"/>
      <c r="O758" s="1549"/>
      <c r="P758" s="1549"/>
      <c r="Q758" s="1549"/>
    </row>
    <row r="759" spans="1:17">
      <c r="A759" s="1636"/>
      <c r="B759" s="1635"/>
      <c r="C759" s="1634"/>
      <c r="D759" s="1633"/>
      <c r="E759" s="1633"/>
      <c r="F759" s="1632"/>
      <c r="G759" s="1636"/>
      <c r="H759" s="1581"/>
      <c r="I759" s="1581"/>
      <c r="J759" s="1581"/>
      <c r="K759" s="1581"/>
      <c r="L759" s="1620"/>
      <c r="M759" s="1620"/>
      <c r="N759" s="1549"/>
      <c r="O759" s="1549"/>
      <c r="P759" s="1549"/>
      <c r="Q759" s="1549"/>
    </row>
    <row r="760" spans="1:17">
      <c r="A760" s="1566" t="s">
        <v>117</v>
      </c>
      <c r="B760" s="1573" t="s">
        <v>239</v>
      </c>
      <c r="C760" s="1564"/>
      <c r="D760" s="1572"/>
      <c r="E760" s="1572"/>
      <c r="F760" s="1570"/>
      <c r="G760" s="1569">
        <f>+G757+G754+G751</f>
        <v>0</v>
      </c>
      <c r="H760" s="1576"/>
      <c r="I760" s="1575" t="e">
        <f>J760/G760</f>
        <v>#DIV/0!</v>
      </c>
      <c r="J760" s="1574">
        <f>+J757+J754+J751</f>
        <v>0</v>
      </c>
      <c r="K760" s="1720"/>
      <c r="L760" s="1620"/>
      <c r="M760" s="1620"/>
      <c r="N760" s="1549"/>
      <c r="O760" s="1549"/>
      <c r="P760" s="1549"/>
      <c r="Q760" s="1549"/>
    </row>
    <row r="761" spans="1:17">
      <c r="A761" s="1566" t="s">
        <v>124</v>
      </c>
      <c r="B761" s="1573" t="s">
        <v>1541</v>
      </c>
      <c r="C761" s="1564"/>
      <c r="D761" s="1572"/>
      <c r="E761" s="1571" t="str">
        <f>$L$2</f>
        <v>2,5% x D</v>
      </c>
      <c r="F761" s="1570"/>
      <c r="G761" s="1569">
        <f>G760*$L$3</f>
        <v>0</v>
      </c>
      <c r="H761" s="1567"/>
      <c r="I761" s="1568" t="s">
        <v>366</v>
      </c>
      <c r="J761" s="1567"/>
      <c r="K761" s="1567"/>
      <c r="L761" s="1620"/>
      <c r="M761" s="1620"/>
      <c r="N761" s="1549"/>
      <c r="O761" s="1549"/>
      <c r="P761" s="1549"/>
      <c r="Q761" s="1549"/>
    </row>
    <row r="762" spans="1:17">
      <c r="A762" s="1566" t="s">
        <v>241</v>
      </c>
      <c r="B762" s="1573" t="s">
        <v>1540</v>
      </c>
      <c r="C762" s="1564"/>
      <c r="D762" s="1572"/>
      <c r="E762" s="1571" t="str">
        <f>$M$2</f>
        <v>2,5% x D</v>
      </c>
      <c r="F762" s="1570"/>
      <c r="G762" s="1569">
        <f>G760*$M$3</f>
        <v>0</v>
      </c>
      <c r="H762" s="1567"/>
      <c r="I762" s="1568"/>
      <c r="J762" s="1567"/>
      <c r="K762" s="1567"/>
      <c r="L762" s="1620"/>
      <c r="M762" s="1620"/>
      <c r="N762" s="1549"/>
      <c r="O762" s="1549"/>
      <c r="P762" s="1549"/>
      <c r="Q762" s="1549"/>
    </row>
    <row r="763" spans="1:17">
      <c r="A763" s="1566" t="s">
        <v>123</v>
      </c>
      <c r="B763" s="1565" t="s">
        <v>1539</v>
      </c>
      <c r="C763" s="1564"/>
      <c r="D763" s="1564"/>
      <c r="E763" s="1564"/>
      <c r="F763" s="1563"/>
      <c r="G763" s="1562">
        <f>+G761+G760+G762</f>
        <v>0</v>
      </c>
      <c r="H763" s="1561"/>
      <c r="I763" s="1561"/>
      <c r="J763" s="1561"/>
      <c r="K763" s="1561"/>
      <c r="L763" s="1620"/>
      <c r="M763" s="1620"/>
      <c r="N763" s="1549"/>
      <c r="O763" s="1549"/>
      <c r="P763" s="1549"/>
      <c r="Q763" s="1549"/>
    </row>
    <row r="764" spans="1:17">
      <c r="A764" s="1630"/>
      <c r="B764" s="1629"/>
      <c r="C764" s="1628"/>
      <c r="D764" s="1628"/>
      <c r="E764" s="1628"/>
      <c r="F764" s="1627"/>
      <c r="G764" s="1637"/>
      <c r="H764" s="1554"/>
      <c r="I764" s="1554"/>
      <c r="J764" s="1554"/>
      <c r="K764" s="1554"/>
      <c r="L764" s="1620"/>
      <c r="M764" s="1620"/>
      <c r="N764" s="1549"/>
      <c r="O764" s="1549"/>
      <c r="P764" s="1549"/>
      <c r="Q764" s="1549"/>
    </row>
    <row r="765" spans="1:17">
      <c r="A765" s="1572"/>
      <c r="B765" s="1572"/>
      <c r="C765" s="1564"/>
      <c r="D765" s="1564"/>
      <c r="E765" s="1564"/>
      <c r="F765" s="1564"/>
      <c r="G765" s="1564"/>
      <c r="H765" s="1620"/>
      <c r="I765" s="1620"/>
      <c r="J765" s="1620"/>
      <c r="K765" s="1620"/>
      <c r="L765" s="1620"/>
      <c r="M765" s="1620"/>
      <c r="N765" s="1549"/>
      <c r="O765" s="1549"/>
      <c r="P765" s="1549"/>
      <c r="Q765" s="1549"/>
    </row>
    <row r="766" spans="1:17">
      <c r="A766" s="1564">
        <v>28</v>
      </c>
      <c r="B766" s="1572" t="s">
        <v>1743</v>
      </c>
      <c r="C766" s="1622"/>
      <c r="D766" s="1564"/>
      <c r="E766" s="1564"/>
      <c r="F766" s="1564"/>
      <c r="G766" s="1564"/>
      <c r="H766" s="1620"/>
      <c r="I766" s="1620" t="s">
        <v>1742</v>
      </c>
      <c r="J766" s="1620"/>
      <c r="K766" s="1620"/>
      <c r="L766" s="1620"/>
      <c r="M766" s="1620"/>
      <c r="N766" s="1549"/>
      <c r="O766" s="1549"/>
      <c r="P766" s="1549"/>
      <c r="Q766" s="1549"/>
    </row>
    <row r="767" spans="1:17">
      <c r="A767" s="1679"/>
      <c r="B767" s="1620"/>
      <c r="C767" s="1622"/>
      <c r="D767" s="1564"/>
      <c r="E767" s="1564"/>
      <c r="F767" s="1564"/>
      <c r="G767" s="1564"/>
      <c r="H767" s="1620"/>
      <c r="I767" s="1620"/>
      <c r="J767" s="1620"/>
      <c r="K767" s="1620"/>
      <c r="L767" s="1620"/>
      <c r="M767" s="1620"/>
      <c r="N767" s="1549"/>
      <c r="O767" s="1549"/>
      <c r="P767" s="1549"/>
      <c r="Q767" s="1549"/>
    </row>
    <row r="768" spans="1:17">
      <c r="A768" s="2467" t="s">
        <v>8</v>
      </c>
      <c r="B768" s="2467" t="s">
        <v>354</v>
      </c>
      <c r="C768" s="2467" t="s">
        <v>1550</v>
      </c>
      <c r="D768" s="2467" t="s">
        <v>21</v>
      </c>
      <c r="E768" s="2467" t="s">
        <v>1549</v>
      </c>
      <c r="F768" s="1666" t="s">
        <v>10</v>
      </c>
      <c r="G768" s="1666" t="s">
        <v>54</v>
      </c>
      <c r="H768" s="2463" t="s">
        <v>1548</v>
      </c>
      <c r="I768" s="2463" t="s">
        <v>1547</v>
      </c>
      <c r="J768" s="2463" t="s">
        <v>1546</v>
      </c>
      <c r="K768" s="2463" t="s">
        <v>1545</v>
      </c>
      <c r="L768" s="1620"/>
      <c r="M768" s="1620"/>
      <c r="N768" s="1549"/>
      <c r="O768" s="1549"/>
      <c r="P768" s="1549"/>
      <c r="Q768" s="1549"/>
    </row>
    <row r="769" spans="1:17">
      <c r="A769" s="2468"/>
      <c r="B769" s="2468"/>
      <c r="C769" s="2468"/>
      <c r="D769" s="2468"/>
      <c r="E769" s="2468"/>
      <c r="F769" s="1637" t="s">
        <v>1544</v>
      </c>
      <c r="G769" s="1637" t="s">
        <v>1544</v>
      </c>
      <c r="H769" s="2464"/>
      <c r="I769" s="2464"/>
      <c r="J769" s="2464"/>
      <c r="K769" s="2464"/>
      <c r="L769" s="1620"/>
      <c r="M769" s="1620"/>
      <c r="N769" s="1549"/>
      <c r="O769" s="1549"/>
      <c r="P769" s="1549"/>
      <c r="Q769" s="1549"/>
    </row>
    <row r="770" spans="1:17">
      <c r="A770" s="1664"/>
      <c r="B770" s="1664"/>
      <c r="C770" s="1664"/>
      <c r="D770" s="1652"/>
      <c r="E770" s="1652"/>
      <c r="F770" s="1652"/>
      <c r="G770" s="1652"/>
      <c r="H770" s="1614"/>
      <c r="I770" s="1614"/>
      <c r="J770" s="1614"/>
      <c r="K770" s="1614"/>
      <c r="L770" s="1620"/>
      <c r="M770" s="1620"/>
      <c r="N770" s="1549"/>
      <c r="O770" s="1549"/>
      <c r="P770" s="1549"/>
      <c r="Q770" s="1549"/>
    </row>
    <row r="771" spans="1:17">
      <c r="A771" s="1646" t="s">
        <v>114</v>
      </c>
      <c r="B771" s="1645" t="s">
        <v>235</v>
      </c>
      <c r="C771" s="1646"/>
      <c r="D771" s="1646"/>
      <c r="E771" s="1646"/>
      <c r="F771" s="1646"/>
      <c r="G771" s="1646"/>
      <c r="H771" s="1613"/>
      <c r="I771" s="1613"/>
      <c r="J771" s="1613"/>
      <c r="K771" s="1613"/>
      <c r="L771" s="1620"/>
      <c r="M771" s="1620"/>
      <c r="N771" s="1549"/>
      <c r="O771" s="1549"/>
      <c r="P771" s="1549"/>
      <c r="Q771" s="1549"/>
    </row>
    <row r="772" spans="1:17">
      <c r="A772" s="1646"/>
      <c r="B772" s="1611" t="s">
        <v>50</v>
      </c>
      <c r="C772" s="1646" t="s">
        <v>231</v>
      </c>
      <c r="D772" s="1646" t="s">
        <v>48</v>
      </c>
      <c r="E772" s="1675">
        <v>0.129</v>
      </c>
      <c r="F772" s="1611">
        <f>'UPAH MEP'!D$7</f>
        <v>0</v>
      </c>
      <c r="G772" s="1645">
        <f>+F772*E772</f>
        <v>0</v>
      </c>
      <c r="H772" s="1606" t="s">
        <v>15</v>
      </c>
      <c r="I772" s="1603">
        <v>1</v>
      </c>
      <c r="J772" s="1599">
        <f>I772*G772</f>
        <v>0</v>
      </c>
      <c r="K772" s="1599">
        <f>G772-J772</f>
        <v>0</v>
      </c>
      <c r="L772" s="1620"/>
      <c r="M772" s="1620"/>
      <c r="N772" s="1549"/>
      <c r="O772" s="1549"/>
      <c r="P772" s="1549"/>
      <c r="Q772" s="1549"/>
    </row>
    <row r="773" spans="1:17">
      <c r="A773" s="1646"/>
      <c r="B773" s="1611" t="s">
        <v>541</v>
      </c>
      <c r="C773" s="1646" t="s">
        <v>232</v>
      </c>
      <c r="D773" s="1646" t="s">
        <v>48</v>
      </c>
      <c r="E773" s="1675">
        <v>0.215</v>
      </c>
      <c r="F773" s="1611">
        <f>'UPAH MEP'!D$9</f>
        <v>0</v>
      </c>
      <c r="G773" s="1645">
        <f>+F773*E773</f>
        <v>0</v>
      </c>
      <c r="H773" s="1606" t="s">
        <v>15</v>
      </c>
      <c r="I773" s="1603">
        <v>1</v>
      </c>
      <c r="J773" s="1599">
        <f>I773*G773</f>
        <v>0</v>
      </c>
      <c r="K773" s="1599">
        <f>G773-J773</f>
        <v>0</v>
      </c>
      <c r="L773" s="1620"/>
      <c r="M773" s="1620"/>
      <c r="N773" s="1549"/>
      <c r="O773" s="1549"/>
      <c r="P773" s="1549"/>
      <c r="Q773" s="1549"/>
    </row>
    <row r="774" spans="1:17">
      <c r="A774" s="1646"/>
      <c r="B774" s="1611" t="s">
        <v>177</v>
      </c>
      <c r="C774" s="1646" t="s">
        <v>233</v>
      </c>
      <c r="D774" s="1646" t="s">
        <v>48</v>
      </c>
      <c r="E774" s="1675">
        <v>2.1000000000000001E-2</v>
      </c>
      <c r="F774" s="1611">
        <f>'UPAH MEP'!D$5</f>
        <v>0</v>
      </c>
      <c r="G774" s="1645">
        <f>+F774*E774</f>
        <v>0</v>
      </c>
      <c r="H774" s="1606" t="s">
        <v>15</v>
      </c>
      <c r="I774" s="1603">
        <v>1</v>
      </c>
      <c r="J774" s="1599">
        <f>I774*G774</f>
        <v>0</v>
      </c>
      <c r="K774" s="1599">
        <f>G774-J774</f>
        <v>0</v>
      </c>
      <c r="L774" s="1620"/>
      <c r="M774" s="1620"/>
      <c r="N774" s="1549"/>
      <c r="O774" s="1549"/>
      <c r="P774" s="1549"/>
      <c r="Q774" s="1549"/>
    </row>
    <row r="775" spans="1:17">
      <c r="A775" s="1646"/>
      <c r="B775" s="1611" t="s">
        <v>41</v>
      </c>
      <c r="C775" s="1732" t="s">
        <v>234</v>
      </c>
      <c r="D775" s="1732" t="s">
        <v>48</v>
      </c>
      <c r="E775" s="1925">
        <v>6.0000000000000001E-3</v>
      </c>
      <c r="F775" s="1611">
        <f>'UPAH MEP'!D$6</f>
        <v>0</v>
      </c>
      <c r="G775" s="1730">
        <f>+F775*E775</f>
        <v>0</v>
      </c>
      <c r="H775" s="1606" t="s">
        <v>15</v>
      </c>
      <c r="I775" s="1603">
        <v>1</v>
      </c>
      <c r="J775" s="1599">
        <f>I775*G775</f>
        <v>0</v>
      </c>
      <c r="K775" s="1599">
        <f>G775-J775</f>
        <v>0</v>
      </c>
      <c r="L775" s="1620"/>
      <c r="M775" s="1620"/>
      <c r="N775" s="1549"/>
      <c r="O775" s="1549"/>
      <c r="P775" s="1549"/>
      <c r="Q775" s="1549"/>
    </row>
    <row r="776" spans="1:17">
      <c r="A776" s="1646"/>
      <c r="B776" s="1645"/>
      <c r="C776" s="1643"/>
      <c r="D776" s="1642"/>
      <c r="E776" s="1641" t="s">
        <v>1446</v>
      </c>
      <c r="F776" s="1640"/>
      <c r="G776" s="1639">
        <f>SUM(G772:G775)</f>
        <v>0</v>
      </c>
      <c r="H776" s="1589"/>
      <c r="I776" s="1589"/>
      <c r="J776" s="1589">
        <f>SUM(J772:J775)</f>
        <v>0</v>
      </c>
      <c r="K776" s="1589">
        <f>SUM(K772:K775)</f>
        <v>0</v>
      </c>
      <c r="L776" s="1620"/>
      <c r="M776" s="1620"/>
      <c r="N776" s="1549"/>
      <c r="O776" s="1549"/>
      <c r="P776" s="1549"/>
      <c r="Q776" s="1549"/>
    </row>
    <row r="777" spans="1:17">
      <c r="A777" s="1646" t="s">
        <v>115</v>
      </c>
      <c r="B777" s="1645" t="s">
        <v>237</v>
      </c>
      <c r="C777" s="1648"/>
      <c r="D777" s="1648"/>
      <c r="E777" s="1648"/>
      <c r="F777" s="1648"/>
      <c r="G777" s="1648"/>
      <c r="H777" s="1600"/>
      <c r="I777" s="1600"/>
      <c r="J777" s="1600"/>
      <c r="K777" s="1600"/>
      <c r="L777" s="1620"/>
      <c r="M777" s="1620"/>
      <c r="N777" s="1549"/>
      <c r="O777" s="1549"/>
      <c r="P777" s="1549"/>
      <c r="Q777" s="1549"/>
    </row>
    <row r="778" spans="1:17">
      <c r="A778" s="1646"/>
      <c r="B778" s="1644" t="s">
        <v>1741</v>
      </c>
      <c r="C778" s="1646"/>
      <c r="D778" s="1646" t="s">
        <v>255</v>
      </c>
      <c r="E778" s="1917">
        <v>1.1499999999999999</v>
      </c>
      <c r="F778" s="1645">
        <f>'BAHAN MEP'!D39</f>
        <v>0</v>
      </c>
      <c r="G778" s="1645">
        <f>F778*E778</f>
        <v>0</v>
      </c>
      <c r="H778" s="1606" t="s">
        <v>15</v>
      </c>
      <c r="I778" s="1603">
        <f>'BAHAN MEP'!E39</f>
        <v>0</v>
      </c>
      <c r="J778" s="1599">
        <f>I778*G778</f>
        <v>0</v>
      </c>
      <c r="K778" s="1599">
        <f>G778-J778</f>
        <v>0</v>
      </c>
      <c r="L778" s="1620"/>
      <c r="M778" s="1620"/>
      <c r="N778" s="1549"/>
      <c r="O778" s="1549"/>
      <c r="P778" s="1549"/>
      <c r="Q778" s="1549"/>
    </row>
    <row r="779" spans="1:17">
      <c r="A779" s="1646"/>
      <c r="B779" s="1644"/>
      <c r="C779" s="1729"/>
      <c r="D779" s="1566"/>
      <c r="E779" s="1909"/>
      <c r="F779" s="1736"/>
      <c r="G779" s="1645"/>
      <c r="H779" s="1604"/>
      <c r="I779" s="1603"/>
      <c r="J779" s="1599"/>
      <c r="K779" s="1599"/>
      <c r="L779" s="1620"/>
      <c r="M779" s="1620"/>
      <c r="N779" s="1549"/>
      <c r="O779" s="1549"/>
      <c r="P779" s="1549"/>
      <c r="Q779" s="1549"/>
    </row>
    <row r="780" spans="1:17">
      <c r="A780" s="1646"/>
      <c r="B780" s="1645"/>
      <c r="C780" s="1643"/>
      <c r="D780" s="1642"/>
      <c r="E780" s="1641" t="s">
        <v>1447</v>
      </c>
      <c r="F780" s="1640"/>
      <c r="G780" s="1639">
        <f>SUM(G778:G779)</f>
        <v>0</v>
      </c>
      <c r="H780" s="1589"/>
      <c r="I780" s="1589"/>
      <c r="J780" s="1589">
        <f>SUM(J777:J778)</f>
        <v>0</v>
      </c>
      <c r="K780" s="1589">
        <f>SUM(K777:K778)</f>
        <v>0</v>
      </c>
      <c r="L780" s="1620"/>
      <c r="M780" s="1620"/>
      <c r="N780" s="1549"/>
      <c r="O780" s="1549"/>
      <c r="P780" s="1549"/>
      <c r="Q780" s="1549"/>
    </row>
    <row r="781" spans="1:17">
      <c r="A781" s="1646"/>
      <c r="B781" s="1645"/>
      <c r="C781" s="1648"/>
      <c r="D781" s="1648"/>
      <c r="E781" s="1648"/>
      <c r="F781" s="1648"/>
      <c r="G781" s="1648"/>
      <c r="H781" s="1600"/>
      <c r="I781" s="1600"/>
      <c r="J781" s="1600"/>
      <c r="K781" s="1600"/>
      <c r="L781" s="1620"/>
      <c r="M781" s="1620"/>
      <c r="N781" s="1549"/>
      <c r="O781" s="1549"/>
      <c r="P781" s="1549"/>
      <c r="Q781" s="1549"/>
    </row>
    <row r="782" spans="1:17">
      <c r="A782" s="1646" t="s">
        <v>116</v>
      </c>
      <c r="B782" s="1645" t="s">
        <v>238</v>
      </c>
      <c r="C782" s="1646"/>
      <c r="D782" s="1646"/>
      <c r="E782" s="1646"/>
      <c r="F782" s="1646"/>
      <c r="G782" s="1721">
        <f>+F782*E782</f>
        <v>0</v>
      </c>
      <c r="H782" s="1595"/>
      <c r="I782" s="1595"/>
      <c r="J782" s="1595"/>
      <c r="K782" s="1595"/>
      <c r="L782" s="1620"/>
      <c r="M782" s="1620"/>
      <c r="N782" s="1549"/>
      <c r="O782" s="1549"/>
      <c r="P782" s="1549"/>
      <c r="Q782" s="1549"/>
    </row>
    <row r="783" spans="1:17">
      <c r="A783" s="1644"/>
      <c r="B783" s="1644"/>
      <c r="C783" s="1643"/>
      <c r="D783" s="1642"/>
      <c r="E783" s="1641" t="s">
        <v>1448</v>
      </c>
      <c r="F783" s="1640"/>
      <c r="G783" s="1639">
        <f>SUM(G782)</f>
        <v>0</v>
      </c>
      <c r="H783" s="1589"/>
      <c r="I783" s="1589"/>
      <c r="J783" s="1589"/>
      <c r="K783" s="1589"/>
      <c r="L783" s="1620"/>
      <c r="M783" s="1620"/>
      <c r="N783" s="1549"/>
      <c r="O783" s="1549"/>
      <c r="P783" s="1549"/>
      <c r="Q783" s="1549"/>
    </row>
    <row r="784" spans="1:17">
      <c r="A784" s="1638"/>
      <c r="B784" s="1638"/>
      <c r="C784" s="1637"/>
      <c r="D784" s="1637"/>
      <c r="E784" s="1630"/>
      <c r="F784" s="1637"/>
      <c r="G784" s="1637"/>
      <c r="H784" s="1554"/>
      <c r="I784" s="1554"/>
      <c r="J784" s="1554"/>
      <c r="K784" s="1554"/>
      <c r="L784" s="1620"/>
      <c r="M784" s="1620"/>
      <c r="N784" s="1549"/>
      <c r="O784" s="1549"/>
      <c r="P784" s="1549"/>
      <c r="Q784" s="1549"/>
    </row>
    <row r="785" spans="1:17">
      <c r="A785" s="1636"/>
      <c r="B785" s="1635"/>
      <c r="C785" s="1634"/>
      <c r="D785" s="1633"/>
      <c r="E785" s="1633"/>
      <c r="F785" s="1632"/>
      <c r="G785" s="1636"/>
      <c r="H785" s="1581"/>
      <c r="I785" s="1581"/>
      <c r="J785" s="1581"/>
      <c r="K785" s="1581"/>
      <c r="L785" s="1620"/>
      <c r="M785" s="1620"/>
      <c r="N785" s="1549"/>
      <c r="O785" s="1549"/>
      <c r="P785" s="1549"/>
      <c r="Q785" s="1549"/>
    </row>
    <row r="786" spans="1:17">
      <c r="A786" s="1566" t="s">
        <v>117</v>
      </c>
      <c r="B786" s="1573" t="s">
        <v>239</v>
      </c>
      <c r="C786" s="1564"/>
      <c r="D786" s="1572"/>
      <c r="E786" s="1572"/>
      <c r="F786" s="1570"/>
      <c r="G786" s="1569">
        <f>+G783+G780+G776</f>
        <v>0</v>
      </c>
      <c r="H786" s="1576"/>
      <c r="I786" s="1575" t="e">
        <f>J786/G786</f>
        <v>#DIV/0!</v>
      </c>
      <c r="J786" s="1574">
        <f>+J783+J780+J776</f>
        <v>0</v>
      </c>
      <c r="K786" s="1720"/>
      <c r="L786" s="1620"/>
      <c r="M786" s="1620"/>
      <c r="N786" s="1549"/>
      <c r="O786" s="1549"/>
      <c r="P786" s="1549"/>
      <c r="Q786" s="1549"/>
    </row>
    <row r="787" spans="1:17">
      <c r="A787" s="1566" t="s">
        <v>124</v>
      </c>
      <c r="B787" s="1573" t="s">
        <v>1541</v>
      </c>
      <c r="C787" s="1564"/>
      <c r="D787" s="1572"/>
      <c r="E787" s="1571" t="str">
        <f>$L$2</f>
        <v>2,5% x D</v>
      </c>
      <c r="F787" s="1570"/>
      <c r="G787" s="1569">
        <f>G786*$L$3</f>
        <v>0</v>
      </c>
      <c r="H787" s="1567"/>
      <c r="I787" s="1568" t="s">
        <v>366</v>
      </c>
      <c r="J787" s="1567"/>
      <c r="K787" s="1567"/>
      <c r="L787" s="1620"/>
      <c r="M787" s="1620"/>
      <c r="N787" s="1549"/>
      <c r="O787" s="1549"/>
      <c r="P787" s="1549"/>
      <c r="Q787" s="1549"/>
    </row>
    <row r="788" spans="1:17">
      <c r="A788" s="1566" t="s">
        <v>241</v>
      </c>
      <c r="B788" s="1573" t="s">
        <v>1540</v>
      </c>
      <c r="C788" s="1564"/>
      <c r="D788" s="1572"/>
      <c r="E788" s="1571" t="str">
        <f>$M$2</f>
        <v>2,5% x D</v>
      </c>
      <c r="F788" s="1570"/>
      <c r="G788" s="1569">
        <f>G786*$M$3</f>
        <v>0</v>
      </c>
      <c r="H788" s="1567"/>
      <c r="I788" s="1568"/>
      <c r="J788" s="1567"/>
      <c r="K788" s="1567"/>
      <c r="L788" s="1620"/>
      <c r="M788" s="1620"/>
      <c r="N788" s="1549"/>
      <c r="O788" s="1549"/>
      <c r="P788" s="1549"/>
      <c r="Q788" s="1549"/>
    </row>
    <row r="789" spans="1:17">
      <c r="A789" s="1566" t="s">
        <v>123</v>
      </c>
      <c r="B789" s="1565" t="s">
        <v>1539</v>
      </c>
      <c r="C789" s="1564"/>
      <c r="D789" s="1564"/>
      <c r="E789" s="1564"/>
      <c r="F789" s="1563"/>
      <c r="G789" s="1562">
        <f>+G787+G786+G788</f>
        <v>0</v>
      </c>
      <c r="H789" s="1561"/>
      <c r="I789" s="1561"/>
      <c r="J789" s="1561"/>
      <c r="K789" s="1561"/>
      <c r="L789" s="1620"/>
      <c r="M789" s="1620"/>
      <c r="N789" s="1549"/>
      <c r="O789" s="1549"/>
      <c r="P789" s="1549"/>
      <c r="Q789" s="1549"/>
    </row>
    <row r="790" spans="1:17">
      <c r="A790" s="1630"/>
      <c r="B790" s="1629"/>
      <c r="C790" s="1628"/>
      <c r="D790" s="1628"/>
      <c r="E790" s="1628"/>
      <c r="F790" s="1627"/>
      <c r="G790" s="1637"/>
      <c r="H790" s="1554"/>
      <c r="I790" s="1554"/>
      <c r="J790" s="1554"/>
      <c r="K790" s="1554"/>
      <c r="L790" s="1620"/>
      <c r="M790" s="1620"/>
      <c r="N790" s="1549"/>
      <c r="O790" s="1549"/>
      <c r="P790" s="1549"/>
      <c r="Q790" s="1549"/>
    </row>
    <row r="791" spans="1:17">
      <c r="A791" s="1572"/>
      <c r="B791" s="1572"/>
      <c r="C791" s="1564"/>
      <c r="D791" s="1564"/>
      <c r="E791" s="1564"/>
      <c r="F791" s="1564"/>
      <c r="G791" s="1564"/>
      <c r="H791" s="1620"/>
      <c r="I791" s="1620"/>
      <c r="J791" s="1620"/>
      <c r="K791" s="1620"/>
      <c r="L791" s="1620"/>
      <c r="M791" s="1620"/>
      <c r="N791" s="1549"/>
      <c r="O791" s="1549"/>
      <c r="P791" s="1549"/>
      <c r="Q791" s="1549"/>
    </row>
    <row r="792" spans="1:17">
      <c r="A792" s="1564">
        <v>29</v>
      </c>
      <c r="B792" s="1572" t="s">
        <v>1740</v>
      </c>
      <c r="C792" s="1622"/>
      <c r="D792" s="1564"/>
      <c r="E792" s="1564"/>
      <c r="F792" s="1564"/>
      <c r="G792" s="1564"/>
      <c r="H792" s="1620"/>
      <c r="I792" s="1620" t="s">
        <v>1739</v>
      </c>
      <c r="J792" s="1620"/>
      <c r="K792" s="1620"/>
      <c r="L792" s="1620"/>
      <c r="M792" s="1620"/>
      <c r="N792" s="1549"/>
      <c r="O792" s="1549"/>
      <c r="P792" s="1549"/>
      <c r="Q792" s="1549"/>
    </row>
    <row r="793" spans="1:17">
      <c r="A793" s="1679"/>
      <c r="B793" s="1620"/>
      <c r="C793" s="1622"/>
      <c r="D793" s="1564"/>
      <c r="E793" s="1564"/>
      <c r="F793" s="1564"/>
      <c r="G793" s="1564"/>
      <c r="H793" s="1620"/>
      <c r="I793" s="1620"/>
      <c r="J793" s="1620"/>
      <c r="K793" s="1620"/>
      <c r="L793" s="1620"/>
      <c r="M793" s="1620"/>
      <c r="N793" s="1549"/>
      <c r="O793" s="1549"/>
      <c r="P793" s="1549"/>
      <c r="Q793" s="1549"/>
    </row>
    <row r="794" spans="1:17">
      <c r="A794" s="2467" t="s">
        <v>8</v>
      </c>
      <c r="B794" s="2467" t="s">
        <v>354</v>
      </c>
      <c r="C794" s="2467" t="s">
        <v>1550</v>
      </c>
      <c r="D794" s="2467" t="s">
        <v>21</v>
      </c>
      <c r="E794" s="2467" t="s">
        <v>1549</v>
      </c>
      <c r="F794" s="1666" t="s">
        <v>10</v>
      </c>
      <c r="G794" s="1666" t="s">
        <v>54</v>
      </c>
      <c r="H794" s="2463" t="s">
        <v>1548</v>
      </c>
      <c r="I794" s="2463" t="s">
        <v>1547</v>
      </c>
      <c r="J794" s="2463" t="s">
        <v>1546</v>
      </c>
      <c r="K794" s="2463" t="s">
        <v>1545</v>
      </c>
      <c r="L794" s="1620"/>
      <c r="M794" s="1620"/>
      <c r="N794" s="1549"/>
      <c r="O794" s="1549"/>
      <c r="P794" s="1549"/>
      <c r="Q794" s="1549"/>
    </row>
    <row r="795" spans="1:17">
      <c r="A795" s="2468"/>
      <c r="B795" s="2468"/>
      <c r="C795" s="2468"/>
      <c r="D795" s="2468"/>
      <c r="E795" s="2468"/>
      <c r="F795" s="1637" t="s">
        <v>1544</v>
      </c>
      <c r="G795" s="1637" t="s">
        <v>1544</v>
      </c>
      <c r="H795" s="2464"/>
      <c r="I795" s="2464"/>
      <c r="J795" s="2464"/>
      <c r="K795" s="2464"/>
      <c r="L795" s="1620"/>
      <c r="M795" s="1620"/>
      <c r="N795" s="1549"/>
      <c r="O795" s="1549"/>
      <c r="P795" s="1549"/>
      <c r="Q795" s="1549"/>
    </row>
    <row r="796" spans="1:17">
      <c r="A796" s="1664"/>
      <c r="B796" s="1664"/>
      <c r="C796" s="1664"/>
      <c r="D796" s="1652"/>
      <c r="E796" s="1652"/>
      <c r="F796" s="1652"/>
      <c r="G796" s="1652"/>
      <c r="H796" s="1614"/>
      <c r="I796" s="1614"/>
      <c r="J796" s="1614"/>
      <c r="K796" s="1614"/>
      <c r="L796" s="1620"/>
      <c r="M796" s="1620"/>
      <c r="N796" s="1549"/>
      <c r="O796" s="1549"/>
      <c r="P796" s="1549"/>
      <c r="Q796" s="1549"/>
    </row>
    <row r="797" spans="1:17">
      <c r="A797" s="1646" t="s">
        <v>114</v>
      </c>
      <c r="B797" s="1645" t="s">
        <v>235</v>
      </c>
      <c r="C797" s="1646"/>
      <c r="D797" s="1646"/>
      <c r="E797" s="1646"/>
      <c r="F797" s="1646"/>
      <c r="G797" s="1646"/>
      <c r="H797" s="1613"/>
      <c r="I797" s="1613"/>
      <c r="J797" s="1613"/>
      <c r="K797" s="1613"/>
      <c r="L797" s="1620"/>
      <c r="M797" s="1620"/>
      <c r="N797" s="1549"/>
      <c r="O797" s="1549"/>
      <c r="P797" s="1549"/>
      <c r="Q797" s="1549"/>
    </row>
    <row r="798" spans="1:17">
      <c r="A798" s="1646"/>
      <c r="B798" s="1611" t="s">
        <v>50</v>
      </c>
      <c r="C798" s="1646" t="s">
        <v>231</v>
      </c>
      <c r="D798" s="1646" t="s">
        <v>48</v>
      </c>
      <c r="E798" s="1675">
        <v>0.129</v>
      </c>
      <c r="F798" s="1611">
        <f>'UPAH MEP'!D$7</f>
        <v>0</v>
      </c>
      <c r="G798" s="1645">
        <f>+F798*E798</f>
        <v>0</v>
      </c>
      <c r="H798" s="1606" t="s">
        <v>15</v>
      </c>
      <c r="I798" s="1603">
        <v>1</v>
      </c>
      <c r="J798" s="1599">
        <f>I798*G798</f>
        <v>0</v>
      </c>
      <c r="K798" s="1599">
        <f>G798-J798</f>
        <v>0</v>
      </c>
      <c r="L798" s="1620"/>
      <c r="M798" s="1620"/>
      <c r="N798" s="1549"/>
      <c r="O798" s="1549"/>
      <c r="P798" s="1549"/>
      <c r="Q798" s="1549"/>
    </row>
    <row r="799" spans="1:17">
      <c r="A799" s="1646"/>
      <c r="B799" s="1611" t="s">
        <v>541</v>
      </c>
      <c r="C799" s="1646" t="s">
        <v>232</v>
      </c>
      <c r="D799" s="1646" t="s">
        <v>48</v>
      </c>
      <c r="E799" s="1675">
        <v>0.215</v>
      </c>
      <c r="F799" s="1611">
        <f>'UPAH MEP'!D$9</f>
        <v>0</v>
      </c>
      <c r="G799" s="1645">
        <f>+F799*E799</f>
        <v>0</v>
      </c>
      <c r="H799" s="1606" t="s">
        <v>15</v>
      </c>
      <c r="I799" s="1603">
        <v>1</v>
      </c>
      <c r="J799" s="1599">
        <f>I799*G799</f>
        <v>0</v>
      </c>
      <c r="K799" s="1599">
        <f>G799-J799</f>
        <v>0</v>
      </c>
      <c r="L799" s="1620"/>
      <c r="M799" s="1620"/>
      <c r="N799" s="1549"/>
      <c r="O799" s="1549"/>
      <c r="P799" s="1549"/>
      <c r="Q799" s="1549"/>
    </row>
    <row r="800" spans="1:17">
      <c r="A800" s="1646"/>
      <c r="B800" s="1611" t="s">
        <v>177</v>
      </c>
      <c r="C800" s="1646" t="s">
        <v>233</v>
      </c>
      <c r="D800" s="1646" t="s">
        <v>48</v>
      </c>
      <c r="E800" s="1675">
        <v>2.1000000000000001E-2</v>
      </c>
      <c r="F800" s="1611">
        <f>'UPAH MEP'!D$5</f>
        <v>0</v>
      </c>
      <c r="G800" s="1645">
        <f>+F800*E800</f>
        <v>0</v>
      </c>
      <c r="H800" s="1606" t="s">
        <v>15</v>
      </c>
      <c r="I800" s="1603">
        <v>1</v>
      </c>
      <c r="J800" s="1599">
        <f>I800*G800</f>
        <v>0</v>
      </c>
      <c r="K800" s="1599">
        <f>G800-J800</f>
        <v>0</v>
      </c>
      <c r="L800" s="1620"/>
      <c r="M800" s="1620"/>
      <c r="N800" s="1549"/>
      <c r="O800" s="1549"/>
      <c r="P800" s="1549"/>
      <c r="Q800" s="1549"/>
    </row>
    <row r="801" spans="1:17">
      <c r="A801" s="1646"/>
      <c r="B801" s="1611" t="s">
        <v>41</v>
      </c>
      <c r="C801" s="1732" t="s">
        <v>234</v>
      </c>
      <c r="D801" s="1732" t="s">
        <v>48</v>
      </c>
      <c r="E801" s="1925">
        <v>6.0000000000000001E-3</v>
      </c>
      <c r="F801" s="1611">
        <f>'UPAH MEP'!D$6</f>
        <v>0</v>
      </c>
      <c r="G801" s="1730">
        <f>+F801*E801</f>
        <v>0</v>
      </c>
      <c r="H801" s="1606" t="s">
        <v>15</v>
      </c>
      <c r="I801" s="1603">
        <v>1</v>
      </c>
      <c r="J801" s="1599">
        <f>I801*G801</f>
        <v>0</v>
      </c>
      <c r="K801" s="1599">
        <f>G801-J801</f>
        <v>0</v>
      </c>
      <c r="L801" s="1620"/>
      <c r="M801" s="1620"/>
      <c r="N801" s="1549"/>
      <c r="O801" s="1549"/>
      <c r="P801" s="1549"/>
      <c r="Q801" s="1549"/>
    </row>
    <row r="802" spans="1:17">
      <c r="A802" s="1646"/>
      <c r="B802" s="1645"/>
      <c r="C802" s="1643"/>
      <c r="D802" s="1642"/>
      <c r="E802" s="1641" t="s">
        <v>1446</v>
      </c>
      <c r="F802" s="1640"/>
      <c r="G802" s="1639">
        <f>SUM(G798:G801)</f>
        <v>0</v>
      </c>
      <c r="H802" s="1589"/>
      <c r="I802" s="1589"/>
      <c r="J802" s="1589">
        <f>SUM(J798:J801)</f>
        <v>0</v>
      </c>
      <c r="K802" s="1589">
        <f>SUM(K798:K801)</f>
        <v>0</v>
      </c>
      <c r="L802" s="1620"/>
      <c r="M802" s="1620"/>
      <c r="N802" s="1549"/>
      <c r="O802" s="1549"/>
      <c r="P802" s="1549"/>
      <c r="Q802" s="1549"/>
    </row>
    <row r="803" spans="1:17">
      <c r="A803" s="1646" t="s">
        <v>115</v>
      </c>
      <c r="B803" s="1645" t="s">
        <v>237</v>
      </c>
      <c r="C803" s="1648"/>
      <c r="D803" s="1648"/>
      <c r="E803" s="1648"/>
      <c r="F803" s="1648"/>
      <c r="G803" s="1648"/>
      <c r="H803" s="1600"/>
      <c r="I803" s="1600"/>
      <c r="J803" s="1600"/>
      <c r="K803" s="1600"/>
      <c r="L803" s="1620"/>
      <c r="M803" s="1620"/>
      <c r="N803" s="1549"/>
      <c r="O803" s="1549"/>
      <c r="P803" s="1549"/>
      <c r="Q803" s="1549"/>
    </row>
    <row r="804" spans="1:17">
      <c r="A804" s="1646"/>
      <c r="B804" s="1644" t="s">
        <v>1738</v>
      </c>
      <c r="C804" s="1646"/>
      <c r="D804" s="1646" t="s">
        <v>255</v>
      </c>
      <c r="E804" s="1917">
        <v>1.1499999999999999</v>
      </c>
      <c r="F804" s="1645">
        <f>'BAHAN MEP'!D40</f>
        <v>0</v>
      </c>
      <c r="G804" s="1645">
        <f>F804*E804</f>
        <v>0</v>
      </c>
      <c r="H804" s="1606" t="s">
        <v>15</v>
      </c>
      <c r="I804" s="1603">
        <f>'BAHAN MEP'!E40</f>
        <v>0</v>
      </c>
      <c r="J804" s="1599">
        <f>I804*G804</f>
        <v>0</v>
      </c>
      <c r="K804" s="1599">
        <f>G804-J804</f>
        <v>0</v>
      </c>
      <c r="L804" s="1620"/>
      <c r="M804" s="1620"/>
      <c r="N804" s="1549"/>
      <c r="O804" s="1549"/>
      <c r="P804" s="1549"/>
      <c r="Q804" s="1549"/>
    </row>
    <row r="805" spans="1:17">
      <c r="A805" s="1646"/>
      <c r="B805" s="1644"/>
      <c r="C805" s="1729"/>
      <c r="D805" s="1566"/>
      <c r="E805" s="1909"/>
      <c r="F805" s="1736"/>
      <c r="G805" s="1645"/>
      <c r="H805" s="1604"/>
      <c r="I805" s="1603"/>
      <c r="J805" s="1599"/>
      <c r="K805" s="1599"/>
      <c r="L805" s="1620"/>
      <c r="M805" s="1620"/>
      <c r="N805" s="1549"/>
      <c r="O805" s="1549"/>
      <c r="P805" s="1549"/>
      <c r="Q805" s="1549"/>
    </row>
    <row r="806" spans="1:17">
      <c r="A806" s="1646"/>
      <c r="B806" s="1645"/>
      <c r="C806" s="1643"/>
      <c r="D806" s="1642"/>
      <c r="E806" s="1641" t="s">
        <v>1447</v>
      </c>
      <c r="F806" s="1640"/>
      <c r="G806" s="1639">
        <f>SUM(G804:G805)</f>
        <v>0</v>
      </c>
      <c r="H806" s="1589"/>
      <c r="I806" s="1589"/>
      <c r="J806" s="1589">
        <f>SUM(J803:J804)</f>
        <v>0</v>
      </c>
      <c r="K806" s="1589">
        <f>SUM(K803:K804)</f>
        <v>0</v>
      </c>
      <c r="L806" s="1620"/>
      <c r="M806" s="1620"/>
      <c r="N806" s="1549"/>
      <c r="O806" s="1549"/>
      <c r="P806" s="1549"/>
      <c r="Q806" s="1549"/>
    </row>
    <row r="807" spans="1:17">
      <c r="A807" s="1646"/>
      <c r="B807" s="1645"/>
      <c r="C807" s="1648"/>
      <c r="D807" s="1648"/>
      <c r="E807" s="1648"/>
      <c r="F807" s="1648"/>
      <c r="G807" s="1648"/>
      <c r="H807" s="1600"/>
      <c r="I807" s="1600"/>
      <c r="J807" s="1600"/>
      <c r="K807" s="1600"/>
      <c r="L807" s="1620"/>
      <c r="M807" s="1620"/>
      <c r="N807" s="1549"/>
      <c r="O807" s="1549"/>
      <c r="P807" s="1549"/>
      <c r="Q807" s="1549"/>
    </row>
    <row r="808" spans="1:17">
      <c r="A808" s="1646" t="s">
        <v>116</v>
      </c>
      <c r="B808" s="1645" t="s">
        <v>238</v>
      </c>
      <c r="C808" s="1646"/>
      <c r="D808" s="1646"/>
      <c r="E808" s="1646"/>
      <c r="F808" s="1646"/>
      <c r="G808" s="1721">
        <f>+F808*E808</f>
        <v>0</v>
      </c>
      <c r="H808" s="1595"/>
      <c r="I808" s="1595"/>
      <c r="J808" s="1595"/>
      <c r="K808" s="1595"/>
      <c r="L808" s="1620"/>
      <c r="M808" s="1620"/>
      <c r="N808" s="1549"/>
      <c r="O808" s="1549"/>
      <c r="P808" s="1549"/>
      <c r="Q808" s="1549"/>
    </row>
    <row r="809" spans="1:17">
      <c r="A809" s="1644"/>
      <c r="B809" s="1644"/>
      <c r="C809" s="1643"/>
      <c r="D809" s="1642"/>
      <c r="E809" s="1641" t="s">
        <v>1448</v>
      </c>
      <c r="F809" s="1640"/>
      <c r="G809" s="1639">
        <f>SUM(G808)</f>
        <v>0</v>
      </c>
      <c r="H809" s="1589"/>
      <c r="I809" s="1589"/>
      <c r="J809" s="1589"/>
      <c r="K809" s="1589"/>
      <c r="L809" s="1620"/>
      <c r="M809" s="1620"/>
      <c r="N809" s="1549"/>
      <c r="O809" s="1549"/>
      <c r="P809" s="1549"/>
      <c r="Q809" s="1549"/>
    </row>
    <row r="810" spans="1:17">
      <c r="A810" s="1638"/>
      <c r="B810" s="1638"/>
      <c r="C810" s="1637"/>
      <c r="D810" s="1637"/>
      <c r="E810" s="1630"/>
      <c r="F810" s="1637"/>
      <c r="G810" s="1637"/>
      <c r="H810" s="1554"/>
      <c r="I810" s="1554"/>
      <c r="J810" s="1554"/>
      <c r="K810" s="1554"/>
      <c r="L810" s="1620"/>
      <c r="M810" s="1620"/>
      <c r="N810" s="1549"/>
      <c r="O810" s="1549"/>
      <c r="P810" s="1549"/>
      <c r="Q810" s="1549"/>
    </row>
    <row r="811" spans="1:17">
      <c r="A811" s="1636"/>
      <c r="B811" s="1635"/>
      <c r="C811" s="1634"/>
      <c r="D811" s="1633"/>
      <c r="E811" s="1633"/>
      <c r="F811" s="1632"/>
      <c r="G811" s="1636"/>
      <c r="H811" s="1581"/>
      <c r="I811" s="1581"/>
      <c r="J811" s="1581"/>
      <c r="K811" s="1581"/>
      <c r="L811" s="1620"/>
      <c r="M811" s="1620"/>
      <c r="N811" s="1549"/>
      <c r="O811" s="1549"/>
      <c r="P811" s="1549"/>
      <c r="Q811" s="1549"/>
    </row>
    <row r="812" spans="1:17">
      <c r="A812" s="1566" t="s">
        <v>117</v>
      </c>
      <c r="B812" s="1573" t="s">
        <v>239</v>
      </c>
      <c r="C812" s="1564"/>
      <c r="D812" s="1572"/>
      <c r="E812" s="1572"/>
      <c r="F812" s="1570"/>
      <c r="G812" s="1569">
        <f>+G809+G806+G802</f>
        <v>0</v>
      </c>
      <c r="H812" s="1576"/>
      <c r="I812" s="1575" t="e">
        <f>J812/G812</f>
        <v>#DIV/0!</v>
      </c>
      <c r="J812" s="1574">
        <f>+J809+J806+J802</f>
        <v>0</v>
      </c>
      <c r="K812" s="1720"/>
      <c r="L812" s="1620"/>
      <c r="M812" s="1620"/>
      <c r="N812" s="1549"/>
      <c r="O812" s="1549"/>
      <c r="P812" s="1549"/>
      <c r="Q812" s="1549"/>
    </row>
    <row r="813" spans="1:17">
      <c r="A813" s="1566" t="s">
        <v>124</v>
      </c>
      <c r="B813" s="1573" t="s">
        <v>1541</v>
      </c>
      <c r="C813" s="1564"/>
      <c r="D813" s="1572"/>
      <c r="E813" s="1571" t="str">
        <f>$L$2</f>
        <v>2,5% x D</v>
      </c>
      <c r="F813" s="1570"/>
      <c r="G813" s="1569">
        <f>G812*$L$3</f>
        <v>0</v>
      </c>
      <c r="H813" s="1567"/>
      <c r="I813" s="1568" t="s">
        <v>366</v>
      </c>
      <c r="J813" s="1567"/>
      <c r="K813" s="1567"/>
      <c r="L813" s="1620"/>
      <c r="M813" s="1620"/>
      <c r="N813" s="1549"/>
      <c r="O813" s="1549"/>
      <c r="P813" s="1549"/>
      <c r="Q813" s="1549"/>
    </row>
    <row r="814" spans="1:17">
      <c r="A814" s="1566" t="s">
        <v>241</v>
      </c>
      <c r="B814" s="1573" t="s">
        <v>1540</v>
      </c>
      <c r="C814" s="1564"/>
      <c r="D814" s="1572"/>
      <c r="E814" s="1571" t="str">
        <f>$M$2</f>
        <v>2,5% x D</v>
      </c>
      <c r="F814" s="1570"/>
      <c r="G814" s="1569">
        <f>G812*$M$3</f>
        <v>0</v>
      </c>
      <c r="H814" s="1567"/>
      <c r="I814" s="1568"/>
      <c r="J814" s="1567"/>
      <c r="K814" s="1567"/>
      <c r="L814" s="1620"/>
      <c r="M814" s="1620"/>
      <c r="N814" s="1549"/>
      <c r="O814" s="1549"/>
      <c r="P814" s="1549"/>
      <c r="Q814" s="1549"/>
    </row>
    <row r="815" spans="1:17">
      <c r="A815" s="1566" t="s">
        <v>123</v>
      </c>
      <c r="B815" s="1565" t="s">
        <v>1539</v>
      </c>
      <c r="C815" s="1564"/>
      <c r="D815" s="1564"/>
      <c r="E815" s="1564"/>
      <c r="F815" s="1563"/>
      <c r="G815" s="1562">
        <f>+G813+G812+G814</f>
        <v>0</v>
      </c>
      <c r="H815" s="1561"/>
      <c r="I815" s="1561"/>
      <c r="J815" s="1561"/>
      <c r="K815" s="1561"/>
      <c r="L815" s="1620"/>
      <c r="M815" s="1620"/>
      <c r="N815" s="1549"/>
      <c r="O815" s="1549"/>
      <c r="P815" s="1549"/>
      <c r="Q815" s="1549"/>
    </row>
    <row r="816" spans="1:17">
      <c r="A816" s="1630"/>
      <c r="B816" s="1629"/>
      <c r="C816" s="1628"/>
      <c r="D816" s="1628"/>
      <c r="E816" s="1628"/>
      <c r="F816" s="1627"/>
      <c r="G816" s="1637"/>
      <c r="H816" s="1554"/>
      <c r="I816" s="1554"/>
      <c r="J816" s="1554"/>
      <c r="K816" s="1554"/>
      <c r="L816" s="1620"/>
      <c r="M816" s="1620"/>
      <c r="N816" s="1549"/>
      <c r="O816" s="1549"/>
      <c r="P816" s="1549"/>
      <c r="Q816" s="1549"/>
    </row>
    <row r="817" spans="1:17">
      <c r="A817" s="1572"/>
      <c r="B817" s="1572"/>
      <c r="C817" s="1564"/>
      <c r="D817" s="1564"/>
      <c r="E817" s="1564"/>
      <c r="F817" s="1564"/>
      <c r="G817" s="1564"/>
      <c r="H817" s="1620"/>
      <c r="I817" s="1620"/>
      <c r="J817" s="1620"/>
      <c r="K817" s="1620"/>
      <c r="L817" s="1620"/>
      <c r="M817" s="1620"/>
      <c r="N817" s="1549"/>
      <c r="O817" s="1549"/>
      <c r="P817" s="1549"/>
      <c r="Q817" s="1549"/>
    </row>
    <row r="818" spans="1:17">
      <c r="A818" s="1564">
        <v>31</v>
      </c>
      <c r="B818" s="1572" t="s">
        <v>1737</v>
      </c>
      <c r="C818" s="1622"/>
      <c r="D818" s="1564"/>
      <c r="E818" s="1564"/>
      <c r="F818" s="1564"/>
      <c r="G818" s="1564"/>
      <c r="H818" s="1620"/>
      <c r="I818" s="1620"/>
      <c r="J818" s="1620"/>
      <c r="K818" s="1620"/>
      <c r="L818" s="1620"/>
      <c r="M818" s="1620"/>
      <c r="N818" s="1549"/>
      <c r="O818" s="1549"/>
      <c r="P818" s="1549"/>
      <c r="Q818" s="1549"/>
    </row>
    <row r="819" spans="1:17">
      <c r="A819" s="1679"/>
      <c r="B819" s="1620"/>
      <c r="C819" s="1622"/>
      <c r="D819" s="1564"/>
      <c r="E819" s="1564"/>
      <c r="F819" s="1564"/>
      <c r="G819" s="1564"/>
      <c r="H819" s="1620"/>
      <c r="I819" s="1620"/>
      <c r="J819" s="1620"/>
      <c r="K819" s="1620"/>
      <c r="L819" s="1620"/>
      <c r="M819" s="1620"/>
      <c r="N819" s="1549"/>
      <c r="O819" s="1549"/>
      <c r="P819" s="1549"/>
      <c r="Q819" s="1549"/>
    </row>
    <row r="820" spans="1:17">
      <c r="A820" s="2467" t="s">
        <v>8</v>
      </c>
      <c r="B820" s="2467" t="s">
        <v>354</v>
      </c>
      <c r="C820" s="2467" t="s">
        <v>1550</v>
      </c>
      <c r="D820" s="2467" t="s">
        <v>21</v>
      </c>
      <c r="E820" s="2467" t="s">
        <v>1549</v>
      </c>
      <c r="F820" s="1666" t="s">
        <v>10</v>
      </c>
      <c r="G820" s="1666" t="s">
        <v>54</v>
      </c>
      <c r="H820" s="2463" t="s">
        <v>1548</v>
      </c>
      <c r="I820" s="2463" t="s">
        <v>1547</v>
      </c>
      <c r="J820" s="2463" t="s">
        <v>1546</v>
      </c>
      <c r="K820" s="2463" t="s">
        <v>1545</v>
      </c>
      <c r="L820" s="1620"/>
      <c r="M820" s="1620"/>
      <c r="N820" s="1549"/>
      <c r="O820" s="1549"/>
      <c r="P820" s="1549"/>
      <c r="Q820" s="1549"/>
    </row>
    <row r="821" spans="1:17">
      <c r="A821" s="2468"/>
      <c r="B821" s="2468"/>
      <c r="C821" s="2468"/>
      <c r="D821" s="2468"/>
      <c r="E821" s="2468"/>
      <c r="F821" s="1637" t="s">
        <v>1544</v>
      </c>
      <c r="G821" s="1637" t="s">
        <v>1544</v>
      </c>
      <c r="H821" s="2464"/>
      <c r="I821" s="2464"/>
      <c r="J821" s="2464"/>
      <c r="K821" s="2464"/>
      <c r="L821" s="1620"/>
      <c r="M821" s="1620"/>
      <c r="N821" s="1549"/>
      <c r="O821" s="1549"/>
      <c r="P821" s="1549"/>
      <c r="Q821" s="1549"/>
    </row>
    <row r="822" spans="1:17">
      <c r="A822" s="1664"/>
      <c r="B822" s="1664"/>
      <c r="C822" s="1664"/>
      <c r="D822" s="1652"/>
      <c r="E822" s="1652"/>
      <c r="F822" s="1652"/>
      <c r="G822" s="1652"/>
      <c r="H822" s="1614"/>
      <c r="I822" s="1614"/>
      <c r="J822" s="1614"/>
      <c r="K822" s="1614"/>
      <c r="L822" s="1620"/>
      <c r="M822" s="1620"/>
      <c r="N822" s="1549"/>
      <c r="O822" s="1549"/>
      <c r="P822" s="1549"/>
      <c r="Q822" s="1549"/>
    </row>
    <row r="823" spans="1:17">
      <c r="A823" s="1646" t="s">
        <v>114</v>
      </c>
      <c r="B823" s="1645" t="s">
        <v>235</v>
      </c>
      <c r="C823" s="1646"/>
      <c r="D823" s="1646"/>
      <c r="E823" s="1646"/>
      <c r="F823" s="1646"/>
      <c r="G823" s="1646"/>
      <c r="H823" s="1613"/>
      <c r="I823" s="1613"/>
      <c r="J823" s="1613"/>
      <c r="K823" s="1613"/>
      <c r="L823" s="1620"/>
      <c r="M823" s="1620"/>
      <c r="N823" s="1549"/>
      <c r="O823" s="1549"/>
      <c r="P823" s="1549"/>
      <c r="Q823" s="1549"/>
    </row>
    <row r="824" spans="1:17">
      <c r="A824" s="1646"/>
      <c r="B824" s="1611" t="s">
        <v>543</v>
      </c>
      <c r="C824" s="1646"/>
      <c r="D824" s="1646" t="s">
        <v>48</v>
      </c>
      <c r="E824" s="1896">
        <v>3.3039999999999998</v>
      </c>
      <c r="F824" s="1611">
        <f>'UPAH MEP'!D$7</f>
        <v>0</v>
      </c>
      <c r="G824" s="1645">
        <f>+F824*E824</f>
        <v>0</v>
      </c>
      <c r="H824" s="1606" t="s">
        <v>15</v>
      </c>
      <c r="I824" s="1603">
        <v>1</v>
      </c>
      <c r="J824" s="1599">
        <f>I824*G824</f>
        <v>0</v>
      </c>
      <c r="K824" s="1599">
        <f>G824-J824</f>
        <v>0</v>
      </c>
      <c r="L824" s="1620"/>
      <c r="M824" s="1620"/>
      <c r="N824" s="1549"/>
      <c r="O824" s="1549"/>
      <c r="P824" s="1549"/>
      <c r="Q824" s="1549"/>
    </row>
    <row r="825" spans="1:17">
      <c r="A825" s="1646"/>
      <c r="B825" s="1611" t="s">
        <v>797</v>
      </c>
      <c r="C825" s="1646"/>
      <c r="D825" s="1646" t="s">
        <v>48</v>
      </c>
      <c r="E825" s="1896">
        <v>5.5179999999999998</v>
      </c>
      <c r="F825" s="1611">
        <f>'UPAH MEP'!D$9</f>
        <v>0</v>
      </c>
      <c r="G825" s="1645">
        <f>+F825*E825</f>
        <v>0</v>
      </c>
      <c r="H825" s="1606" t="s">
        <v>15</v>
      </c>
      <c r="I825" s="1603">
        <v>1</v>
      </c>
      <c r="J825" s="1599">
        <f>I825*G825</f>
        <v>0</v>
      </c>
      <c r="K825" s="1599">
        <f>G825-J825</f>
        <v>0</v>
      </c>
      <c r="L825" s="1620"/>
      <c r="M825" s="1620"/>
      <c r="N825" s="1549"/>
      <c r="O825" s="1549"/>
      <c r="P825" s="1549"/>
      <c r="Q825" s="1549"/>
    </row>
    <row r="826" spans="1:17">
      <c r="A826" s="1646"/>
      <c r="B826" s="1611" t="s">
        <v>225</v>
      </c>
      <c r="C826" s="1729"/>
      <c r="D826" s="1646" t="s">
        <v>48</v>
      </c>
      <c r="E826" s="1920">
        <v>0.55200000000000005</v>
      </c>
      <c r="F826" s="1611">
        <f>'UPAH MEP'!D$5</f>
        <v>0</v>
      </c>
      <c r="G826" s="1645">
        <f>+F826*E826</f>
        <v>0</v>
      </c>
      <c r="H826" s="1606" t="s">
        <v>15</v>
      </c>
      <c r="I826" s="1603">
        <v>1</v>
      </c>
      <c r="J826" s="1599">
        <f>I826*G826</f>
        <v>0</v>
      </c>
      <c r="K826" s="1599">
        <f>G826-J826</f>
        <v>0</v>
      </c>
      <c r="L826" s="1620"/>
      <c r="M826" s="1620"/>
      <c r="N826" s="1549"/>
      <c r="O826" s="1549"/>
      <c r="P826" s="1549"/>
      <c r="Q826" s="1549"/>
    </row>
    <row r="827" spans="1:17">
      <c r="A827" s="1646"/>
      <c r="B827" s="1611" t="s">
        <v>41</v>
      </c>
      <c r="C827" s="1732"/>
      <c r="D827" s="1732" t="s">
        <v>48</v>
      </c>
      <c r="E827" s="1829">
        <v>0.16600000000000001</v>
      </c>
      <c r="F827" s="1611">
        <f>'UPAH MEP'!D$6</f>
        <v>0</v>
      </c>
      <c r="G827" s="1730">
        <f>+F827*E827</f>
        <v>0</v>
      </c>
      <c r="H827" s="1606" t="s">
        <v>15</v>
      </c>
      <c r="I827" s="1603">
        <v>1</v>
      </c>
      <c r="J827" s="1599">
        <f>I827*G827</f>
        <v>0</v>
      </c>
      <c r="K827" s="1599">
        <f>G827-J827</f>
        <v>0</v>
      </c>
      <c r="L827" s="1620"/>
      <c r="M827" s="1620"/>
      <c r="N827" s="1549"/>
      <c r="O827" s="1549"/>
      <c r="P827" s="1549"/>
      <c r="Q827" s="1549"/>
    </row>
    <row r="828" spans="1:17">
      <c r="A828" s="1646"/>
      <c r="B828" s="1645"/>
      <c r="C828" s="1643"/>
      <c r="D828" s="1642"/>
      <c r="E828" s="1642" t="s">
        <v>1557</v>
      </c>
      <c r="F828" s="1640"/>
      <c r="G828" s="1639">
        <f>SUM(G824:G827)</f>
        <v>0</v>
      </c>
      <c r="H828" s="1589"/>
      <c r="I828" s="1589"/>
      <c r="J828" s="1589">
        <f>SUM(J824:J827)</f>
        <v>0</v>
      </c>
      <c r="K828" s="1589">
        <f>SUM(K824:K827)</f>
        <v>0</v>
      </c>
      <c r="L828" s="1620"/>
      <c r="M828" s="1620"/>
      <c r="N828" s="1549"/>
      <c r="O828" s="1549"/>
      <c r="P828" s="1549"/>
      <c r="Q828" s="1549"/>
    </row>
    <row r="829" spans="1:17">
      <c r="A829" s="1646" t="s">
        <v>115</v>
      </c>
      <c r="B829" s="1645" t="s">
        <v>237</v>
      </c>
      <c r="C829" s="1648"/>
      <c r="D829" s="1653"/>
      <c r="E829" s="1652"/>
      <c r="F829" s="1648"/>
      <c r="G829" s="1648"/>
      <c r="H829" s="1600"/>
      <c r="I829" s="1600"/>
      <c r="J829" s="1600"/>
      <c r="K829" s="1600"/>
      <c r="L829" s="1620"/>
      <c r="M829" s="1620"/>
      <c r="N829" s="1549"/>
      <c r="O829" s="1549"/>
      <c r="P829" s="1549"/>
      <c r="Q829" s="1549"/>
    </row>
    <row r="830" spans="1:17">
      <c r="A830" s="1729"/>
      <c r="B830" s="1924" t="s">
        <v>1736</v>
      </c>
      <c r="C830" s="1646"/>
      <c r="D830" s="1650" t="s">
        <v>7</v>
      </c>
      <c r="E830" s="1649">
        <v>1</v>
      </c>
      <c r="F830" s="1645">
        <f>'BAHAN MEP'!D71</f>
        <v>0</v>
      </c>
      <c r="G830" s="1645">
        <f>F830*E830</f>
        <v>0</v>
      </c>
      <c r="H830" s="1606" t="s">
        <v>15</v>
      </c>
      <c r="I830" s="1603">
        <v>0</v>
      </c>
      <c r="J830" s="1599">
        <f>I830*G830</f>
        <v>0</v>
      </c>
      <c r="K830" s="1599">
        <f>G830-J830</f>
        <v>0</v>
      </c>
      <c r="L830" s="1620"/>
      <c r="M830" s="1620"/>
      <c r="N830" s="1549"/>
      <c r="O830" s="1549"/>
      <c r="P830" s="1549"/>
      <c r="Q830" s="1549"/>
    </row>
    <row r="831" spans="1:17">
      <c r="A831" s="1646"/>
      <c r="B831" s="1728"/>
      <c r="C831" s="1646"/>
      <c r="D831" s="1650"/>
      <c r="E831" s="1649"/>
      <c r="F831" s="1645"/>
      <c r="G831" s="1645">
        <f>F831*E831</f>
        <v>0</v>
      </c>
      <c r="H831" s="1599"/>
      <c r="I831" s="1599"/>
      <c r="J831" s="1599"/>
      <c r="K831" s="1599"/>
      <c r="L831" s="1620"/>
      <c r="M831" s="1620"/>
      <c r="N831" s="1549"/>
      <c r="O831" s="1549"/>
      <c r="P831" s="1549"/>
      <c r="Q831" s="1549"/>
    </row>
    <row r="832" spans="1:17">
      <c r="A832" s="1646"/>
      <c r="B832" s="1645"/>
      <c r="C832" s="1643"/>
      <c r="D832" s="1642"/>
      <c r="E832" s="1641" t="s">
        <v>1447</v>
      </c>
      <c r="F832" s="1918"/>
      <c r="G832" s="1639">
        <f>SUM(G830:G831)</f>
        <v>0</v>
      </c>
      <c r="H832" s="1589"/>
      <c r="I832" s="1589"/>
      <c r="J832" s="1589">
        <f>SUM(J830:J830)</f>
        <v>0</v>
      </c>
      <c r="K832" s="1589">
        <f>SUM(K830:K830)</f>
        <v>0</v>
      </c>
      <c r="L832" s="1620"/>
      <c r="M832" s="1620"/>
      <c r="N832" s="1549"/>
      <c r="O832" s="1549"/>
      <c r="P832" s="1549"/>
      <c r="Q832" s="1549"/>
    </row>
    <row r="833" spans="1:17">
      <c r="A833" s="1646"/>
      <c r="B833" s="1645"/>
      <c r="C833" s="1648"/>
      <c r="D833" s="1648"/>
      <c r="E833" s="1648"/>
      <c r="F833" s="1648"/>
      <c r="G833" s="1648"/>
      <c r="H833" s="1600"/>
      <c r="I833" s="1600"/>
      <c r="J833" s="1600"/>
      <c r="K833" s="1600"/>
      <c r="L833" s="1620"/>
      <c r="M833" s="1620"/>
      <c r="N833" s="1549"/>
      <c r="O833" s="1549"/>
      <c r="P833" s="1549"/>
      <c r="Q833" s="1549"/>
    </row>
    <row r="834" spans="1:17">
      <c r="A834" s="1646" t="s">
        <v>116</v>
      </c>
      <c r="B834" s="1645" t="s">
        <v>238</v>
      </c>
      <c r="C834" s="1646"/>
      <c r="D834" s="1646"/>
      <c r="E834" s="1646"/>
      <c r="F834" s="1646"/>
      <c r="G834" s="1721">
        <f>+F834*E834</f>
        <v>0</v>
      </c>
      <c r="H834" s="1595"/>
      <c r="I834" s="1595"/>
      <c r="J834" s="1595"/>
      <c r="K834" s="1595"/>
      <c r="L834" s="1620"/>
      <c r="M834" s="1620"/>
      <c r="N834" s="1549"/>
      <c r="O834" s="1549"/>
      <c r="P834" s="1549"/>
      <c r="Q834" s="1549"/>
    </row>
    <row r="835" spans="1:17">
      <c r="A835" s="1644"/>
      <c r="B835" s="1644"/>
      <c r="C835" s="1643"/>
      <c r="D835" s="1642"/>
      <c r="E835" s="1641" t="s">
        <v>1448</v>
      </c>
      <c r="F835" s="1640"/>
      <c r="G835" s="1639">
        <f>SUM(G834)</f>
        <v>0</v>
      </c>
      <c r="H835" s="1589"/>
      <c r="I835" s="1589"/>
      <c r="J835" s="1589"/>
      <c r="K835" s="1589"/>
      <c r="L835" s="1620"/>
      <c r="M835" s="1620"/>
      <c r="N835" s="1549"/>
      <c r="O835" s="1549"/>
      <c r="P835" s="1549"/>
      <c r="Q835" s="1549"/>
    </row>
    <row r="836" spans="1:17">
      <c r="A836" s="1638"/>
      <c r="B836" s="1638"/>
      <c r="C836" s="1637"/>
      <c r="D836" s="1637"/>
      <c r="E836" s="1630"/>
      <c r="F836" s="1637"/>
      <c r="G836" s="1637"/>
      <c r="H836" s="1554"/>
      <c r="I836" s="1554"/>
      <c r="J836" s="1554"/>
      <c r="K836" s="1554"/>
      <c r="L836" s="1620"/>
      <c r="M836" s="1620"/>
      <c r="N836" s="1549"/>
      <c r="O836" s="1549"/>
      <c r="P836" s="1549"/>
      <c r="Q836" s="1549"/>
    </row>
    <row r="837" spans="1:17">
      <c r="A837" s="1636"/>
      <c r="B837" s="1635"/>
      <c r="C837" s="1634"/>
      <c r="D837" s="1633"/>
      <c r="E837" s="1633"/>
      <c r="F837" s="1632"/>
      <c r="G837" s="1636"/>
      <c r="H837" s="1581"/>
      <c r="I837" s="1581"/>
      <c r="J837" s="1581"/>
      <c r="K837" s="1581"/>
      <c r="L837" s="1620"/>
      <c r="M837" s="1620"/>
      <c r="N837" s="1549"/>
      <c r="O837" s="1549"/>
      <c r="P837" s="1549"/>
      <c r="Q837" s="1549"/>
    </row>
    <row r="838" spans="1:17">
      <c r="A838" s="1566" t="s">
        <v>117</v>
      </c>
      <c r="B838" s="1573" t="s">
        <v>239</v>
      </c>
      <c r="C838" s="1564"/>
      <c r="D838" s="1572"/>
      <c r="E838" s="1572"/>
      <c r="F838" s="1570"/>
      <c r="G838" s="1569">
        <f>+G835+G832+G828</f>
        <v>0</v>
      </c>
      <c r="H838" s="1576"/>
      <c r="I838" s="1575" t="e">
        <f>J838/G838</f>
        <v>#DIV/0!</v>
      </c>
      <c r="J838" s="1574">
        <f>+J835+J832+J828</f>
        <v>0</v>
      </c>
      <c r="K838" s="1720"/>
      <c r="L838" s="1620"/>
      <c r="M838" s="1620"/>
      <c r="N838" s="1549"/>
      <c r="O838" s="1549"/>
      <c r="P838" s="1549"/>
      <c r="Q838" s="1549"/>
    </row>
    <row r="839" spans="1:17">
      <c r="A839" s="1566" t="s">
        <v>124</v>
      </c>
      <c r="B839" s="1573" t="s">
        <v>1541</v>
      </c>
      <c r="C839" s="1564"/>
      <c r="D839" s="1572"/>
      <c r="E839" s="1571" t="str">
        <f>$L$2</f>
        <v>2,5% x D</v>
      </c>
      <c r="F839" s="1570"/>
      <c r="G839" s="1569">
        <f>G838*$L$3</f>
        <v>0</v>
      </c>
      <c r="H839" s="1567"/>
      <c r="I839" s="1568" t="s">
        <v>366</v>
      </c>
      <c r="J839" s="1567"/>
      <c r="K839" s="1567"/>
      <c r="L839" s="1620"/>
      <c r="M839" s="1620"/>
      <c r="N839" s="1549"/>
      <c r="O839" s="1549"/>
      <c r="P839" s="1549"/>
      <c r="Q839" s="1549"/>
    </row>
    <row r="840" spans="1:17">
      <c r="A840" s="1566" t="s">
        <v>241</v>
      </c>
      <c r="B840" s="1573" t="s">
        <v>1540</v>
      </c>
      <c r="C840" s="1564"/>
      <c r="D840" s="1572"/>
      <c r="E840" s="1571" t="str">
        <f>$M$2</f>
        <v>2,5% x D</v>
      </c>
      <c r="F840" s="1570"/>
      <c r="G840" s="1569">
        <f>G838*$M$3</f>
        <v>0</v>
      </c>
      <c r="H840" s="1567"/>
      <c r="I840" s="1568"/>
      <c r="J840" s="1567"/>
      <c r="K840" s="1567"/>
      <c r="L840" s="1620"/>
      <c r="M840" s="1620"/>
      <c r="N840" s="1549"/>
      <c r="O840" s="1549"/>
      <c r="P840" s="1549"/>
      <c r="Q840" s="1549"/>
    </row>
    <row r="841" spans="1:17">
      <c r="A841" s="1566" t="s">
        <v>123</v>
      </c>
      <c r="B841" s="1565" t="s">
        <v>1539</v>
      </c>
      <c r="C841" s="1564"/>
      <c r="D841" s="1564"/>
      <c r="E841" s="1564"/>
      <c r="F841" s="1563"/>
      <c r="G841" s="1562">
        <f>+G839+G838+G840</f>
        <v>0</v>
      </c>
      <c r="H841" s="1561"/>
      <c r="I841" s="1561"/>
      <c r="J841" s="1561"/>
      <c r="K841" s="1561"/>
      <c r="L841" s="1620"/>
      <c r="M841" s="1620"/>
      <c r="N841" s="1549"/>
      <c r="O841" s="1549"/>
      <c r="P841" s="1549"/>
      <c r="Q841" s="1549"/>
    </row>
    <row r="842" spans="1:17">
      <c r="A842" s="1630"/>
      <c r="B842" s="1629"/>
      <c r="C842" s="1628"/>
      <c r="D842" s="1628"/>
      <c r="E842" s="1628"/>
      <c r="F842" s="1627"/>
      <c r="G842" s="1637"/>
      <c r="H842" s="1554"/>
      <c r="I842" s="1554"/>
      <c r="J842" s="1554"/>
      <c r="K842" s="1554"/>
      <c r="L842" s="1620"/>
      <c r="M842" s="1620"/>
      <c r="N842" s="1549"/>
      <c r="O842" s="1549"/>
      <c r="P842" s="1549"/>
      <c r="Q842" s="1549"/>
    </row>
    <row r="843" spans="1:17">
      <c r="A843" s="1572"/>
      <c r="B843" s="1572"/>
      <c r="C843" s="1564"/>
      <c r="D843" s="1564"/>
      <c r="E843" s="1564"/>
      <c r="F843" s="1564"/>
      <c r="G843" s="1564"/>
      <c r="H843" s="1624"/>
      <c r="I843" s="1624"/>
      <c r="J843" s="1624"/>
      <c r="K843" s="1624"/>
      <c r="L843" s="1620"/>
      <c r="M843" s="1620"/>
      <c r="N843" s="1549"/>
      <c r="O843" s="1549"/>
      <c r="P843" s="1549"/>
      <c r="Q843" s="1549"/>
    </row>
    <row r="844" spans="1:17">
      <c r="A844" s="1564">
        <v>32</v>
      </c>
      <c r="B844" s="1572" t="s">
        <v>1735</v>
      </c>
      <c r="C844" s="1622"/>
      <c r="D844" s="1564"/>
      <c r="E844" s="1564"/>
      <c r="F844" s="1564"/>
      <c r="G844" s="1564"/>
      <c r="H844" s="1620"/>
      <c r="I844" s="1620"/>
      <c r="J844" s="1620"/>
      <c r="K844" s="1620"/>
      <c r="L844" s="1620"/>
      <c r="M844" s="1620"/>
      <c r="N844" s="1549"/>
      <c r="O844" s="1549"/>
      <c r="P844" s="1549"/>
      <c r="Q844" s="1549"/>
    </row>
    <row r="845" spans="1:17">
      <c r="A845" s="1679"/>
      <c r="B845" s="1620"/>
      <c r="C845" s="1622"/>
      <c r="D845" s="1564"/>
      <c r="E845" s="1564"/>
      <c r="F845" s="1564"/>
      <c r="G845" s="1564"/>
      <c r="H845" s="1620"/>
      <c r="I845" s="1620"/>
      <c r="J845" s="1620"/>
      <c r="K845" s="1620"/>
      <c r="L845" s="1620"/>
      <c r="M845" s="1620"/>
      <c r="N845" s="1549"/>
      <c r="O845" s="1549"/>
      <c r="P845" s="1549"/>
      <c r="Q845" s="1549"/>
    </row>
    <row r="846" spans="1:17">
      <c r="A846" s="2467" t="s">
        <v>8</v>
      </c>
      <c r="B846" s="2467" t="s">
        <v>354</v>
      </c>
      <c r="C846" s="2467" t="s">
        <v>1550</v>
      </c>
      <c r="D846" s="2467" t="s">
        <v>21</v>
      </c>
      <c r="E846" s="2467" t="s">
        <v>1549</v>
      </c>
      <c r="F846" s="1666" t="s">
        <v>10</v>
      </c>
      <c r="G846" s="1666" t="s">
        <v>54</v>
      </c>
      <c r="H846" s="2463" t="s">
        <v>1548</v>
      </c>
      <c r="I846" s="2463" t="s">
        <v>1547</v>
      </c>
      <c r="J846" s="2463" t="s">
        <v>1546</v>
      </c>
      <c r="K846" s="2463" t="s">
        <v>1545</v>
      </c>
      <c r="L846" s="1620"/>
      <c r="M846" s="1620"/>
      <c r="N846" s="1549"/>
      <c r="O846" s="1549"/>
      <c r="P846" s="1549"/>
      <c r="Q846" s="1549"/>
    </row>
    <row r="847" spans="1:17">
      <c r="A847" s="2468"/>
      <c r="B847" s="2468"/>
      <c r="C847" s="2468"/>
      <c r="D847" s="2468"/>
      <c r="E847" s="2468"/>
      <c r="F847" s="1637" t="s">
        <v>1544</v>
      </c>
      <c r="G847" s="1637" t="s">
        <v>1544</v>
      </c>
      <c r="H847" s="2464"/>
      <c r="I847" s="2464"/>
      <c r="J847" s="2464"/>
      <c r="K847" s="2464"/>
      <c r="L847" s="1620"/>
      <c r="M847" s="1620"/>
      <c r="N847" s="1549"/>
      <c r="O847" s="1549"/>
      <c r="P847" s="1549"/>
      <c r="Q847" s="1549"/>
    </row>
    <row r="848" spans="1:17">
      <c r="A848" s="1664"/>
      <c r="B848" s="1664"/>
      <c r="C848" s="1664"/>
      <c r="D848" s="1652"/>
      <c r="E848" s="1652"/>
      <c r="F848" s="1652"/>
      <c r="G848" s="1652"/>
      <c r="H848" s="1614"/>
      <c r="I848" s="1614"/>
      <c r="J848" s="1614"/>
      <c r="K848" s="1614"/>
      <c r="L848" s="1620"/>
      <c r="M848" s="1620"/>
      <c r="N848" s="1549"/>
      <c r="O848" s="1549"/>
      <c r="P848" s="1549"/>
      <c r="Q848" s="1549"/>
    </row>
    <row r="849" spans="1:17">
      <c r="A849" s="1646" t="s">
        <v>114</v>
      </c>
      <c r="B849" s="1645" t="s">
        <v>235</v>
      </c>
      <c r="C849" s="1646"/>
      <c r="D849" s="1646"/>
      <c r="E849" s="1646"/>
      <c r="F849" s="1646"/>
      <c r="G849" s="1646"/>
      <c r="H849" s="1613"/>
      <c r="I849" s="1613"/>
      <c r="J849" s="1613"/>
      <c r="K849" s="1613"/>
      <c r="L849" s="1620"/>
      <c r="M849" s="1620"/>
      <c r="N849" s="1549"/>
      <c r="O849" s="1549"/>
      <c r="P849" s="1549"/>
      <c r="Q849" s="1549"/>
    </row>
    <row r="850" spans="1:17">
      <c r="A850" s="1646"/>
      <c r="B850" s="1611" t="s">
        <v>543</v>
      </c>
      <c r="C850" s="1646"/>
      <c r="D850" s="1646" t="s">
        <v>48</v>
      </c>
      <c r="E850" s="1896">
        <v>0.78900000000000003</v>
      </c>
      <c r="F850" s="1611">
        <f>'UPAH MEP'!D$7</f>
        <v>0</v>
      </c>
      <c r="G850" s="1645">
        <f>+F850*E850</f>
        <v>0</v>
      </c>
      <c r="H850" s="1606" t="s">
        <v>15</v>
      </c>
      <c r="I850" s="1603">
        <v>1</v>
      </c>
      <c r="J850" s="1599">
        <f>I850*G850</f>
        <v>0</v>
      </c>
      <c r="K850" s="1599">
        <f>G850-J850</f>
        <v>0</v>
      </c>
      <c r="L850" s="1620"/>
      <c r="M850" s="1620"/>
      <c r="N850" s="1549"/>
      <c r="O850" s="1549"/>
      <c r="P850" s="1549"/>
      <c r="Q850" s="1549"/>
    </row>
    <row r="851" spans="1:17">
      <c r="A851" s="1646"/>
      <c r="B851" s="1611" t="s">
        <v>797</v>
      </c>
      <c r="C851" s="1646"/>
      <c r="D851" s="1646" t="s">
        <v>48</v>
      </c>
      <c r="E851" s="1896">
        <v>1.218</v>
      </c>
      <c r="F851" s="1611">
        <f>'UPAH MEP'!D$9</f>
        <v>0</v>
      </c>
      <c r="G851" s="1645">
        <f>+F851*E851</f>
        <v>0</v>
      </c>
      <c r="H851" s="1606" t="s">
        <v>15</v>
      </c>
      <c r="I851" s="1603">
        <v>1</v>
      </c>
      <c r="J851" s="1599">
        <f>I851*G851</f>
        <v>0</v>
      </c>
      <c r="K851" s="1599">
        <f>G851-J851</f>
        <v>0</v>
      </c>
      <c r="L851" s="1620"/>
      <c r="M851" s="1620"/>
      <c r="N851" s="1549"/>
      <c r="O851" s="1549"/>
      <c r="P851" s="1549"/>
      <c r="Q851" s="1549"/>
    </row>
    <row r="852" spans="1:17">
      <c r="A852" s="1646"/>
      <c r="B852" s="1611" t="s">
        <v>225</v>
      </c>
      <c r="C852" s="1729"/>
      <c r="D852" s="1646" t="s">
        <v>48</v>
      </c>
      <c r="E852" s="1920">
        <v>0.122</v>
      </c>
      <c r="F852" s="1611">
        <f>'UPAH MEP'!D$5</f>
        <v>0</v>
      </c>
      <c r="G852" s="1645">
        <f>+F852*E852</f>
        <v>0</v>
      </c>
      <c r="H852" s="1606" t="s">
        <v>15</v>
      </c>
      <c r="I852" s="1603">
        <v>1</v>
      </c>
      <c r="J852" s="1599">
        <f>I852*G852</f>
        <v>0</v>
      </c>
      <c r="K852" s="1599">
        <f>G852-J852</f>
        <v>0</v>
      </c>
      <c r="L852" s="1620"/>
      <c r="M852" s="1620"/>
      <c r="N852" s="1549"/>
      <c r="O852" s="1549"/>
      <c r="P852" s="1549"/>
      <c r="Q852" s="1549"/>
    </row>
    <row r="853" spans="1:17">
      <c r="A853" s="1646"/>
      <c r="B853" s="1611" t="s">
        <v>41</v>
      </c>
      <c r="C853" s="1732"/>
      <c r="D853" s="1732" t="s">
        <v>48</v>
      </c>
      <c r="E853" s="1829">
        <v>3.6999999999999998E-2</v>
      </c>
      <c r="F853" s="1611">
        <f>'UPAH MEP'!D$6</f>
        <v>0</v>
      </c>
      <c r="G853" s="1730">
        <f>+F853*E853</f>
        <v>0</v>
      </c>
      <c r="H853" s="1606" t="s">
        <v>15</v>
      </c>
      <c r="I853" s="1603">
        <v>1</v>
      </c>
      <c r="J853" s="1599">
        <f>I853*G853</f>
        <v>0</v>
      </c>
      <c r="K853" s="1599">
        <f>G853-J853</f>
        <v>0</v>
      </c>
      <c r="L853" s="1620"/>
      <c r="M853" s="1620"/>
      <c r="N853" s="1549"/>
      <c r="O853" s="1549"/>
      <c r="P853" s="1549"/>
      <c r="Q853" s="1549"/>
    </row>
    <row r="854" spans="1:17">
      <c r="A854" s="1646"/>
      <c r="B854" s="1645"/>
      <c r="C854" s="1643"/>
      <c r="D854" s="1642"/>
      <c r="E854" s="1642" t="s">
        <v>1557</v>
      </c>
      <c r="F854" s="1640"/>
      <c r="G854" s="1639">
        <f>SUM(G850:G853)</f>
        <v>0</v>
      </c>
      <c r="H854" s="1589"/>
      <c r="I854" s="1589"/>
      <c r="J854" s="1589">
        <f>SUM(J850:J853)</f>
        <v>0</v>
      </c>
      <c r="K854" s="1589">
        <f>SUM(K850:K853)</f>
        <v>0</v>
      </c>
      <c r="L854" s="1620"/>
      <c r="M854" s="1620"/>
      <c r="N854" s="1549"/>
      <c r="O854" s="1549"/>
      <c r="P854" s="1549"/>
      <c r="Q854" s="1549"/>
    </row>
    <row r="855" spans="1:17">
      <c r="A855" s="1646" t="s">
        <v>115</v>
      </c>
      <c r="B855" s="1645" t="s">
        <v>237</v>
      </c>
      <c r="C855" s="1648"/>
      <c r="D855" s="1653"/>
      <c r="E855" s="1652"/>
      <c r="F855" s="1648"/>
      <c r="G855" s="1648"/>
      <c r="H855" s="1600"/>
      <c r="I855" s="1600"/>
      <c r="J855" s="1600"/>
      <c r="K855" s="1600"/>
      <c r="L855" s="1620"/>
      <c r="M855" s="1620"/>
      <c r="N855" s="1549"/>
      <c r="O855" s="1549"/>
      <c r="P855" s="1549"/>
      <c r="Q855" s="1549"/>
    </row>
    <row r="856" spans="1:17">
      <c r="A856" s="1729"/>
      <c r="B856" s="1924" t="s">
        <v>1734</v>
      </c>
      <c r="C856" s="1646"/>
      <c r="D856" s="1650" t="s">
        <v>7</v>
      </c>
      <c r="E856" s="1649">
        <v>1.0249999999999999</v>
      </c>
      <c r="F856" s="1645">
        <f>'BAHAN MEP'!D73</f>
        <v>0</v>
      </c>
      <c r="G856" s="1645">
        <f>F856*E856</f>
        <v>0</v>
      </c>
      <c r="H856" s="1606" t="s">
        <v>15</v>
      </c>
      <c r="I856" s="1603">
        <v>0</v>
      </c>
      <c r="J856" s="1599">
        <f>I856*G856</f>
        <v>0</v>
      </c>
      <c r="K856" s="1599">
        <f>G856-J856</f>
        <v>0</v>
      </c>
      <c r="L856" s="1620"/>
      <c r="M856" s="1620"/>
      <c r="N856" s="1549"/>
      <c r="O856" s="1549"/>
      <c r="P856" s="1549"/>
      <c r="Q856" s="1549"/>
    </row>
    <row r="857" spans="1:17">
      <c r="A857" s="1646"/>
      <c r="B857" s="1728"/>
      <c r="C857" s="1646"/>
      <c r="D857" s="1650"/>
      <c r="E857" s="1649"/>
      <c r="F857" s="1645"/>
      <c r="G857" s="1645">
        <f>F857*E857</f>
        <v>0</v>
      </c>
      <c r="H857" s="1599"/>
      <c r="I857" s="1599"/>
      <c r="J857" s="1599"/>
      <c r="K857" s="1599"/>
      <c r="L857" s="1620"/>
      <c r="M857" s="1620"/>
      <c r="N857" s="1549"/>
      <c r="O857" s="1549"/>
      <c r="P857" s="1549"/>
      <c r="Q857" s="1549"/>
    </row>
    <row r="858" spans="1:17">
      <c r="A858" s="1646"/>
      <c r="B858" s="1645"/>
      <c r="C858" s="1643"/>
      <c r="D858" s="1642"/>
      <c r="E858" s="1641" t="s">
        <v>1447</v>
      </c>
      <c r="F858" s="1918"/>
      <c r="G858" s="1639">
        <f>SUM(G856:G857)</f>
        <v>0</v>
      </c>
      <c r="H858" s="1589"/>
      <c r="I858" s="1589"/>
      <c r="J858" s="1589">
        <f>SUM(J856:J856)</f>
        <v>0</v>
      </c>
      <c r="K858" s="1589">
        <f>SUM(K856:K856)</f>
        <v>0</v>
      </c>
      <c r="L858" s="1620"/>
      <c r="M858" s="1620"/>
      <c r="N858" s="1549"/>
      <c r="O858" s="1549"/>
      <c r="P858" s="1549"/>
      <c r="Q858" s="1549"/>
    </row>
    <row r="859" spans="1:17">
      <c r="A859" s="1646"/>
      <c r="B859" s="1645"/>
      <c r="C859" s="1648"/>
      <c r="D859" s="1648"/>
      <c r="E859" s="1648"/>
      <c r="F859" s="1648"/>
      <c r="G859" s="1648"/>
      <c r="H859" s="1600"/>
      <c r="I859" s="1600"/>
      <c r="J859" s="1600"/>
      <c r="K859" s="1600"/>
      <c r="L859" s="1620"/>
      <c r="M859" s="1620"/>
      <c r="N859" s="1549"/>
      <c r="O859" s="1549"/>
      <c r="P859" s="1549"/>
      <c r="Q859" s="1549"/>
    </row>
    <row r="860" spans="1:17">
      <c r="A860" s="1646" t="s">
        <v>116</v>
      </c>
      <c r="B860" s="1645" t="s">
        <v>238</v>
      </c>
      <c r="C860" s="1646"/>
      <c r="D860" s="1646"/>
      <c r="E860" s="1646"/>
      <c r="F860" s="1646"/>
      <c r="G860" s="1721">
        <f>+F860*E860</f>
        <v>0</v>
      </c>
      <c r="H860" s="1595"/>
      <c r="I860" s="1595"/>
      <c r="J860" s="1595"/>
      <c r="K860" s="1595"/>
      <c r="L860" s="1620"/>
      <c r="M860" s="1620"/>
      <c r="N860" s="1549"/>
      <c r="O860" s="1549"/>
      <c r="P860" s="1549"/>
      <c r="Q860" s="1549"/>
    </row>
    <row r="861" spans="1:17">
      <c r="A861" s="1644"/>
      <c r="B861" s="1644"/>
      <c r="C861" s="1643"/>
      <c r="D861" s="1642"/>
      <c r="E861" s="1641" t="s">
        <v>1448</v>
      </c>
      <c r="F861" s="1640"/>
      <c r="G861" s="1639">
        <f>SUM(G860)</f>
        <v>0</v>
      </c>
      <c r="H861" s="1589"/>
      <c r="I861" s="1589"/>
      <c r="J861" s="1589"/>
      <c r="K861" s="1589"/>
      <c r="L861" s="1620"/>
      <c r="M861" s="1620"/>
      <c r="N861" s="1549"/>
      <c r="O861" s="1549"/>
      <c r="P861" s="1549"/>
      <c r="Q861" s="1549"/>
    </row>
    <row r="862" spans="1:17">
      <c r="A862" s="1638"/>
      <c r="B862" s="1638"/>
      <c r="C862" s="1637"/>
      <c r="D862" s="1637"/>
      <c r="E862" s="1630"/>
      <c r="F862" s="1637"/>
      <c r="G862" s="1637"/>
      <c r="H862" s="1554"/>
      <c r="I862" s="1554"/>
      <c r="J862" s="1554"/>
      <c r="K862" s="1554"/>
      <c r="L862" s="1620"/>
      <c r="M862" s="1620"/>
      <c r="N862" s="1549"/>
      <c r="O862" s="1549"/>
      <c r="P862" s="1549"/>
      <c r="Q862" s="1549"/>
    </row>
    <row r="863" spans="1:17">
      <c r="A863" s="1636"/>
      <c r="B863" s="1635"/>
      <c r="C863" s="1634"/>
      <c r="D863" s="1633"/>
      <c r="E863" s="1633"/>
      <c r="F863" s="1632"/>
      <c r="G863" s="1636"/>
      <c r="H863" s="1581"/>
      <c r="I863" s="1581"/>
      <c r="J863" s="1581"/>
      <c r="K863" s="1581"/>
      <c r="L863" s="1620"/>
      <c r="M863" s="1620"/>
      <c r="N863" s="1549"/>
      <c r="O863" s="1549"/>
      <c r="P863" s="1549"/>
      <c r="Q863" s="1549"/>
    </row>
    <row r="864" spans="1:17">
      <c r="A864" s="1566" t="s">
        <v>117</v>
      </c>
      <c r="B864" s="1573" t="s">
        <v>239</v>
      </c>
      <c r="C864" s="1564"/>
      <c r="D864" s="1572"/>
      <c r="E864" s="1572"/>
      <c r="F864" s="1570"/>
      <c r="G864" s="1569">
        <f>+G861+G858+G854</f>
        <v>0</v>
      </c>
      <c r="H864" s="1576"/>
      <c r="I864" s="1575" t="e">
        <f>J864/G864</f>
        <v>#DIV/0!</v>
      </c>
      <c r="J864" s="1574">
        <f>+J861+J858+J854</f>
        <v>0</v>
      </c>
      <c r="K864" s="1720"/>
      <c r="L864" s="1620"/>
      <c r="M864" s="1620"/>
      <c r="N864" s="1549"/>
      <c r="O864" s="1549"/>
      <c r="P864" s="1549"/>
      <c r="Q864" s="1549"/>
    </row>
    <row r="865" spans="1:17">
      <c r="A865" s="1566" t="s">
        <v>124</v>
      </c>
      <c r="B865" s="1573" t="s">
        <v>1541</v>
      </c>
      <c r="C865" s="1564"/>
      <c r="D865" s="1572"/>
      <c r="E865" s="1571" t="str">
        <f>$L$2</f>
        <v>2,5% x D</v>
      </c>
      <c r="F865" s="1570"/>
      <c r="G865" s="1569">
        <f>G864*$L$3</f>
        <v>0</v>
      </c>
      <c r="H865" s="1567"/>
      <c r="I865" s="1568" t="s">
        <v>366</v>
      </c>
      <c r="J865" s="1567"/>
      <c r="K865" s="1567"/>
      <c r="L865" s="1620"/>
      <c r="M865" s="1620"/>
      <c r="N865" s="1549"/>
      <c r="O865" s="1549"/>
      <c r="P865" s="1549"/>
      <c r="Q865" s="1549"/>
    </row>
    <row r="866" spans="1:17">
      <c r="A866" s="1566" t="s">
        <v>241</v>
      </c>
      <c r="B866" s="1573" t="s">
        <v>1540</v>
      </c>
      <c r="C866" s="1564"/>
      <c r="D866" s="1572"/>
      <c r="E866" s="1571" t="str">
        <f>$M$2</f>
        <v>2,5% x D</v>
      </c>
      <c r="F866" s="1570"/>
      <c r="G866" s="1569">
        <f>G864*$M$3</f>
        <v>0</v>
      </c>
      <c r="H866" s="1567"/>
      <c r="I866" s="1568"/>
      <c r="J866" s="1567"/>
      <c r="K866" s="1567"/>
      <c r="L866" s="1620"/>
      <c r="M866" s="1620"/>
      <c r="N866" s="1549"/>
      <c r="O866" s="1549"/>
      <c r="P866" s="1549"/>
      <c r="Q866" s="1549"/>
    </row>
    <row r="867" spans="1:17">
      <c r="A867" s="1566" t="s">
        <v>123</v>
      </c>
      <c r="B867" s="1565" t="s">
        <v>1539</v>
      </c>
      <c r="C867" s="1564"/>
      <c r="D867" s="1564"/>
      <c r="E867" s="1564"/>
      <c r="F867" s="1563"/>
      <c r="G867" s="1562">
        <f>+G865+G864+G866</f>
        <v>0</v>
      </c>
      <c r="H867" s="1561"/>
      <c r="I867" s="1561"/>
      <c r="J867" s="1561"/>
      <c r="K867" s="1561"/>
      <c r="L867" s="1620"/>
      <c r="M867" s="1620"/>
      <c r="N867" s="1549"/>
      <c r="O867" s="1549"/>
      <c r="P867" s="1549"/>
      <c r="Q867" s="1549"/>
    </row>
    <row r="868" spans="1:17">
      <c r="A868" s="1630"/>
      <c r="B868" s="1629"/>
      <c r="C868" s="1628"/>
      <c r="D868" s="1628"/>
      <c r="E868" s="1628"/>
      <c r="F868" s="1627"/>
      <c r="G868" s="1637"/>
      <c r="H868" s="1554"/>
      <c r="I868" s="1554"/>
      <c r="J868" s="1554"/>
      <c r="K868" s="1554"/>
      <c r="L868" s="1620"/>
      <c r="M868" s="1620"/>
      <c r="N868" s="1549"/>
      <c r="O868" s="1549"/>
      <c r="P868" s="1549"/>
      <c r="Q868" s="1549"/>
    </row>
    <row r="869" spans="1:17">
      <c r="A869" s="1572"/>
      <c r="B869" s="1572"/>
      <c r="C869" s="1564"/>
      <c r="D869" s="1564"/>
      <c r="E869" s="1564"/>
      <c r="F869" s="1564"/>
      <c r="G869" s="1564"/>
      <c r="H869" s="1620"/>
      <c r="I869" s="1620"/>
      <c r="J869" s="1620"/>
      <c r="K869" s="1620"/>
      <c r="L869" s="1620"/>
      <c r="M869" s="1620"/>
      <c r="N869" s="1549"/>
      <c r="O869" s="1549"/>
      <c r="P869" s="1549"/>
      <c r="Q869" s="1549"/>
    </row>
    <row r="870" spans="1:17">
      <c r="A870" s="1564">
        <v>33</v>
      </c>
      <c r="B870" s="1572" t="s">
        <v>1733</v>
      </c>
      <c r="C870" s="1622"/>
      <c r="D870" s="1564"/>
      <c r="E870" s="1564"/>
      <c r="F870" s="1564"/>
      <c r="G870" s="1564"/>
      <c r="H870" s="1620"/>
      <c r="I870" s="1620"/>
      <c r="J870" s="1620"/>
      <c r="K870" s="1620"/>
      <c r="L870" s="1620"/>
      <c r="M870" s="1620"/>
      <c r="N870" s="1549"/>
      <c r="O870" s="1549"/>
      <c r="P870" s="1549"/>
      <c r="Q870" s="1549"/>
    </row>
    <row r="871" spans="1:17">
      <c r="A871" s="1679"/>
      <c r="B871" s="1620"/>
      <c r="C871" s="1622"/>
      <c r="D871" s="1564"/>
      <c r="E871" s="1564"/>
      <c r="F871" s="1564"/>
      <c r="G871" s="1564"/>
      <c r="H871" s="1620"/>
      <c r="I871" s="1620"/>
      <c r="J871" s="1620"/>
      <c r="K871" s="1620"/>
      <c r="L871" s="1620"/>
      <c r="M871" s="1620"/>
      <c r="N871" s="1549"/>
      <c r="O871" s="1549"/>
      <c r="P871" s="1549"/>
      <c r="Q871" s="1549"/>
    </row>
    <row r="872" spans="1:17">
      <c r="A872" s="2467" t="s">
        <v>8</v>
      </c>
      <c r="B872" s="2467" t="s">
        <v>354</v>
      </c>
      <c r="C872" s="2467" t="s">
        <v>1550</v>
      </c>
      <c r="D872" s="2467" t="s">
        <v>21</v>
      </c>
      <c r="E872" s="2467" t="s">
        <v>1549</v>
      </c>
      <c r="F872" s="1666" t="s">
        <v>10</v>
      </c>
      <c r="G872" s="1666" t="s">
        <v>54</v>
      </c>
      <c r="H872" s="2463" t="s">
        <v>1548</v>
      </c>
      <c r="I872" s="2463" t="s">
        <v>1547</v>
      </c>
      <c r="J872" s="2463" t="s">
        <v>1546</v>
      </c>
      <c r="K872" s="2463" t="s">
        <v>1545</v>
      </c>
      <c r="L872" s="1620"/>
      <c r="M872" s="1620"/>
      <c r="N872" s="1549"/>
      <c r="O872" s="1549"/>
      <c r="P872" s="1549"/>
      <c r="Q872" s="1549"/>
    </row>
    <row r="873" spans="1:17">
      <c r="A873" s="2468"/>
      <c r="B873" s="2468"/>
      <c r="C873" s="2468"/>
      <c r="D873" s="2468"/>
      <c r="E873" s="2468"/>
      <c r="F873" s="1637" t="s">
        <v>1544</v>
      </c>
      <c r="G873" s="1637" t="s">
        <v>1544</v>
      </c>
      <c r="H873" s="2464"/>
      <c r="I873" s="2464"/>
      <c r="J873" s="2464"/>
      <c r="K873" s="2464"/>
      <c r="L873" s="1620"/>
      <c r="M873" s="1620"/>
      <c r="N873" s="1549"/>
      <c r="O873" s="1549"/>
      <c r="P873" s="1549"/>
      <c r="Q873" s="1549"/>
    </row>
    <row r="874" spans="1:17">
      <c r="A874" s="1664"/>
      <c r="B874" s="1664"/>
      <c r="C874" s="1664"/>
      <c r="D874" s="1652"/>
      <c r="E874" s="1652"/>
      <c r="F874" s="1652"/>
      <c r="G874" s="1652"/>
      <c r="H874" s="1614"/>
      <c r="I874" s="1614"/>
      <c r="J874" s="1614"/>
      <c r="K874" s="1614"/>
      <c r="L874" s="1620"/>
      <c r="M874" s="1620"/>
      <c r="N874" s="1549"/>
      <c r="O874" s="1549"/>
      <c r="P874" s="1549"/>
      <c r="Q874" s="1549"/>
    </row>
    <row r="875" spans="1:17">
      <c r="A875" s="1646" t="s">
        <v>114</v>
      </c>
      <c r="B875" s="1645" t="s">
        <v>235</v>
      </c>
      <c r="C875" s="1646"/>
      <c r="D875" s="1646"/>
      <c r="E875" s="1646"/>
      <c r="F875" s="1646"/>
      <c r="G875" s="1646"/>
      <c r="H875" s="1613"/>
      <c r="I875" s="1613"/>
      <c r="J875" s="1613"/>
      <c r="K875" s="1613"/>
      <c r="L875" s="1620"/>
      <c r="M875" s="1620"/>
      <c r="N875" s="1549"/>
      <c r="O875" s="1549"/>
      <c r="P875" s="1549"/>
      <c r="Q875" s="1549"/>
    </row>
    <row r="876" spans="1:17">
      <c r="A876" s="1646"/>
      <c r="B876" s="1611" t="s">
        <v>543</v>
      </c>
      <c r="C876" s="1646"/>
      <c r="D876" s="1646" t="s">
        <v>48</v>
      </c>
      <c r="E876" s="1896">
        <v>0.03</v>
      </c>
      <c r="F876" s="1611">
        <f>'UPAH MEP'!D$7</f>
        <v>0</v>
      </c>
      <c r="G876" s="1645">
        <f>+F876*E876</f>
        <v>0</v>
      </c>
      <c r="H876" s="1606" t="s">
        <v>15</v>
      </c>
      <c r="I876" s="1603">
        <v>1</v>
      </c>
      <c r="J876" s="1599">
        <f>I876*G876</f>
        <v>0</v>
      </c>
      <c r="K876" s="1599">
        <f>G876-J876</f>
        <v>0</v>
      </c>
      <c r="L876" s="1620"/>
      <c r="M876" s="1620"/>
      <c r="N876" s="1549"/>
      <c r="O876" s="1549"/>
      <c r="P876" s="1549"/>
      <c r="Q876" s="1549"/>
    </row>
    <row r="877" spans="1:17">
      <c r="A877" s="1646"/>
      <c r="B877" s="1611" t="s">
        <v>1543</v>
      </c>
      <c r="C877" s="1646"/>
      <c r="D877" s="1646" t="s">
        <v>48</v>
      </c>
      <c r="E877" s="1896">
        <v>0.3</v>
      </c>
      <c r="F877" s="1611">
        <f>'UPAH MEP'!D$8</f>
        <v>0</v>
      </c>
      <c r="G877" s="1645">
        <f>+F877*E877</f>
        <v>0</v>
      </c>
      <c r="H877" s="1606" t="s">
        <v>15</v>
      </c>
      <c r="I877" s="1603">
        <v>1</v>
      </c>
      <c r="J877" s="1599">
        <f>I877*G877</f>
        <v>0</v>
      </c>
      <c r="K877" s="1599">
        <f>G877-J877</f>
        <v>0</v>
      </c>
      <c r="L877" s="1620"/>
      <c r="M877" s="1620"/>
      <c r="N877" s="1549"/>
      <c r="O877" s="1549"/>
      <c r="P877" s="1549"/>
      <c r="Q877" s="1549"/>
    </row>
    <row r="878" spans="1:17">
      <c r="A878" s="1646"/>
      <c r="B878" s="1611" t="s">
        <v>225</v>
      </c>
      <c r="C878" s="1729"/>
      <c r="D878" s="1646" t="s">
        <v>48</v>
      </c>
      <c r="E878" s="1920">
        <v>0.03</v>
      </c>
      <c r="F878" s="1611">
        <f>'UPAH MEP'!D$5</f>
        <v>0</v>
      </c>
      <c r="G878" s="1645">
        <f>+F878*E878</f>
        <v>0</v>
      </c>
      <c r="H878" s="1606" t="s">
        <v>15</v>
      </c>
      <c r="I878" s="1603">
        <v>1</v>
      </c>
      <c r="J878" s="1599">
        <f>I878*G878</f>
        <v>0</v>
      </c>
      <c r="K878" s="1599">
        <f>G878-J878</f>
        <v>0</v>
      </c>
      <c r="L878" s="1620"/>
      <c r="M878" s="1620"/>
      <c r="N878" s="1549"/>
      <c r="O878" s="1549"/>
      <c r="P878" s="1549"/>
      <c r="Q878" s="1549"/>
    </row>
    <row r="879" spans="1:17">
      <c r="A879" s="1646"/>
      <c r="B879" s="1611" t="s">
        <v>41</v>
      </c>
      <c r="C879" s="1732"/>
      <c r="D879" s="1732" t="s">
        <v>48</v>
      </c>
      <c r="E879" s="1829">
        <v>0.01</v>
      </c>
      <c r="F879" s="1611">
        <f>'UPAH MEP'!D$6</f>
        <v>0</v>
      </c>
      <c r="G879" s="1730">
        <f>+F879*E879</f>
        <v>0</v>
      </c>
      <c r="H879" s="1606" t="s">
        <v>15</v>
      </c>
      <c r="I879" s="1603">
        <v>1</v>
      </c>
      <c r="J879" s="1599">
        <f>I879*G879</f>
        <v>0</v>
      </c>
      <c r="K879" s="1599">
        <f>G879-J879</f>
        <v>0</v>
      </c>
      <c r="L879" s="1620"/>
      <c r="M879" s="1620"/>
      <c r="N879" s="1549"/>
      <c r="O879" s="1549"/>
      <c r="P879" s="1549"/>
      <c r="Q879" s="1549"/>
    </row>
    <row r="880" spans="1:17">
      <c r="A880" s="1646"/>
      <c r="B880" s="1645"/>
      <c r="C880" s="1643"/>
      <c r="D880" s="1642"/>
      <c r="E880" s="1642" t="s">
        <v>1557</v>
      </c>
      <c r="F880" s="1640"/>
      <c r="G880" s="1639">
        <f>SUM(G876:G879)</f>
        <v>0</v>
      </c>
      <c r="H880" s="1589"/>
      <c r="I880" s="1589"/>
      <c r="J880" s="1589">
        <f>SUM(J876:J879)</f>
        <v>0</v>
      </c>
      <c r="K880" s="1589">
        <f>SUM(K876:K879)</f>
        <v>0</v>
      </c>
      <c r="L880" s="1620"/>
      <c r="M880" s="1620"/>
      <c r="N880" s="1549"/>
      <c r="O880" s="1549"/>
      <c r="P880" s="1549"/>
      <c r="Q880" s="1549"/>
    </row>
    <row r="881" spans="1:17">
      <c r="A881" s="1646" t="s">
        <v>115</v>
      </c>
      <c r="B881" s="1645" t="s">
        <v>237</v>
      </c>
      <c r="C881" s="1648"/>
      <c r="D881" s="1653"/>
      <c r="E881" s="1652"/>
      <c r="F881" s="1648"/>
      <c r="G881" s="1648"/>
      <c r="H881" s="1600"/>
      <c r="I881" s="1600"/>
      <c r="J881" s="1600"/>
      <c r="K881" s="1600"/>
      <c r="L881" s="1620"/>
      <c r="M881" s="1620"/>
      <c r="N881" s="1549"/>
      <c r="O881" s="1549"/>
      <c r="P881" s="1549"/>
      <c r="Q881" s="1549"/>
    </row>
    <row r="882" spans="1:17" ht="51">
      <c r="A882" s="1729"/>
      <c r="B882" s="1923" t="s">
        <v>1511</v>
      </c>
      <c r="C882" s="1646"/>
      <c r="D882" s="1878" t="s">
        <v>7</v>
      </c>
      <c r="E882" s="1825">
        <v>1</v>
      </c>
      <c r="F882" s="1645">
        <f>'BAHAN MEP'!D68</f>
        <v>0</v>
      </c>
      <c r="G882" s="1645">
        <f>F882*E882</f>
        <v>0</v>
      </c>
      <c r="H882" s="1606" t="s">
        <v>15</v>
      </c>
      <c r="I882" s="1603">
        <v>0</v>
      </c>
      <c r="J882" s="1599">
        <f>I882*G882</f>
        <v>0</v>
      </c>
      <c r="K882" s="1599">
        <f>G882-J882</f>
        <v>0</v>
      </c>
      <c r="L882" s="1620"/>
      <c r="M882" s="1620"/>
      <c r="N882" s="1549"/>
      <c r="O882" s="1549"/>
      <c r="P882" s="1549"/>
      <c r="Q882" s="1549"/>
    </row>
    <row r="883" spans="1:17" ht="25.5">
      <c r="A883" s="1646"/>
      <c r="B883" s="1923" t="s">
        <v>1732</v>
      </c>
      <c r="C883" s="1646"/>
      <c r="D883" s="1878" t="s">
        <v>7</v>
      </c>
      <c r="E883" s="1649">
        <v>1</v>
      </c>
      <c r="F883" s="1645">
        <f>'BAHAN MEP'!D69</f>
        <v>0</v>
      </c>
      <c r="G883" s="1645">
        <f>F883*E883</f>
        <v>0</v>
      </c>
      <c r="H883" s="1599"/>
      <c r="I883" s="1599"/>
      <c r="J883" s="1599"/>
      <c r="K883" s="1599"/>
      <c r="L883" s="1620"/>
      <c r="M883" s="1620"/>
      <c r="N883" s="1549"/>
      <c r="O883" s="1549"/>
      <c r="P883" s="1549"/>
      <c r="Q883" s="1549"/>
    </row>
    <row r="884" spans="1:17">
      <c r="A884" s="1646"/>
      <c r="B884" s="1645"/>
      <c r="C884" s="1643"/>
      <c r="D884" s="1642"/>
      <c r="E884" s="1641" t="s">
        <v>1447</v>
      </c>
      <c r="F884" s="1918"/>
      <c r="G884" s="1639">
        <f>SUM(G882:G883)</f>
        <v>0</v>
      </c>
      <c r="H884" s="1589"/>
      <c r="I884" s="1589"/>
      <c r="J884" s="1589">
        <f>SUM(J882:J882)</f>
        <v>0</v>
      </c>
      <c r="K884" s="1589">
        <f>SUM(K882:K882)</f>
        <v>0</v>
      </c>
      <c r="L884" s="1620"/>
      <c r="M884" s="1620"/>
      <c r="N884" s="1549"/>
      <c r="O884" s="1549"/>
      <c r="P884" s="1549"/>
      <c r="Q884" s="1549"/>
    </row>
    <row r="885" spans="1:17">
      <c r="A885" s="1646"/>
      <c r="B885" s="1645"/>
      <c r="C885" s="1648"/>
      <c r="D885" s="1648"/>
      <c r="E885" s="1648"/>
      <c r="F885" s="1648"/>
      <c r="G885" s="1648"/>
      <c r="H885" s="1600"/>
      <c r="I885" s="1600"/>
      <c r="J885" s="1600"/>
      <c r="K885" s="1600"/>
      <c r="L885" s="1620"/>
      <c r="M885" s="1620"/>
      <c r="N885" s="1549"/>
      <c r="O885" s="1549"/>
      <c r="P885" s="1549"/>
      <c r="Q885" s="1549"/>
    </row>
    <row r="886" spans="1:17">
      <c r="A886" s="1646" t="s">
        <v>116</v>
      </c>
      <c r="B886" s="1645" t="s">
        <v>238</v>
      </c>
      <c r="C886" s="1646"/>
      <c r="D886" s="1646"/>
      <c r="E886" s="1646"/>
      <c r="F886" s="1646"/>
      <c r="G886" s="1721">
        <f>+F886*E886</f>
        <v>0</v>
      </c>
      <c r="H886" s="1595"/>
      <c r="I886" s="1595"/>
      <c r="J886" s="1595"/>
      <c r="K886" s="1595"/>
      <c r="L886" s="1620"/>
      <c r="M886" s="1620"/>
      <c r="N886" s="1549"/>
      <c r="O886" s="1549"/>
      <c r="P886" s="1549"/>
      <c r="Q886" s="1549"/>
    </row>
    <row r="887" spans="1:17">
      <c r="A887" s="1644"/>
      <c r="B887" s="1644"/>
      <c r="C887" s="1643"/>
      <c r="D887" s="1642"/>
      <c r="E887" s="1641" t="s">
        <v>1448</v>
      </c>
      <c r="F887" s="1640"/>
      <c r="G887" s="1639">
        <f>SUM(G886)</f>
        <v>0</v>
      </c>
      <c r="H887" s="1589"/>
      <c r="I887" s="1589"/>
      <c r="J887" s="1589"/>
      <c r="K887" s="1589"/>
      <c r="L887" s="1620"/>
      <c r="M887" s="1620"/>
      <c r="N887" s="1549"/>
      <c r="O887" s="1549"/>
      <c r="P887" s="1549"/>
      <c r="Q887" s="1549"/>
    </row>
    <row r="888" spans="1:17">
      <c r="A888" s="1638"/>
      <c r="B888" s="1638"/>
      <c r="C888" s="1637"/>
      <c r="D888" s="1637"/>
      <c r="E888" s="1630"/>
      <c r="F888" s="1637"/>
      <c r="G888" s="1637"/>
      <c r="H888" s="1554"/>
      <c r="I888" s="1554"/>
      <c r="J888" s="1554"/>
      <c r="K888" s="1554"/>
      <c r="L888" s="1620"/>
      <c r="M888" s="1620"/>
      <c r="N888" s="1549"/>
      <c r="O888" s="1549"/>
      <c r="P888" s="1549"/>
      <c r="Q888" s="1549"/>
    </row>
    <row r="889" spans="1:17">
      <c r="A889" s="1636"/>
      <c r="B889" s="1635"/>
      <c r="C889" s="1634"/>
      <c r="D889" s="1633"/>
      <c r="E889" s="1633"/>
      <c r="F889" s="1632"/>
      <c r="G889" s="1636"/>
      <c r="H889" s="1581"/>
      <c r="I889" s="1581"/>
      <c r="J889" s="1581"/>
      <c r="K889" s="1581"/>
      <c r="L889" s="1620"/>
      <c r="M889" s="1620"/>
      <c r="N889" s="1549"/>
      <c r="O889" s="1549"/>
      <c r="P889" s="1549"/>
      <c r="Q889" s="1549"/>
    </row>
    <row r="890" spans="1:17">
      <c r="A890" s="1566" t="s">
        <v>117</v>
      </c>
      <c r="B890" s="1573" t="s">
        <v>239</v>
      </c>
      <c r="C890" s="1564"/>
      <c r="D890" s="1572"/>
      <c r="E890" s="1572"/>
      <c r="F890" s="1570"/>
      <c r="G890" s="1569">
        <f>+G887+G884+G880</f>
        <v>0</v>
      </c>
      <c r="H890" s="1576"/>
      <c r="I890" s="1575" t="e">
        <f>J890/G890</f>
        <v>#DIV/0!</v>
      </c>
      <c r="J890" s="1574">
        <f>+J887+J884+J880</f>
        <v>0</v>
      </c>
      <c r="K890" s="1720"/>
      <c r="L890" s="1620"/>
      <c r="M890" s="1620"/>
      <c r="N890" s="1549"/>
      <c r="O890" s="1549"/>
      <c r="P890" s="1549"/>
      <c r="Q890" s="1549"/>
    </row>
    <row r="891" spans="1:17">
      <c r="A891" s="1566" t="s">
        <v>124</v>
      </c>
      <c r="B891" s="1573" t="s">
        <v>1541</v>
      </c>
      <c r="C891" s="1564"/>
      <c r="D891" s="1572"/>
      <c r="E891" s="1571" t="str">
        <f>$L$2</f>
        <v>2,5% x D</v>
      </c>
      <c r="F891" s="1570"/>
      <c r="G891" s="1569">
        <f>G890*$L$3</f>
        <v>0</v>
      </c>
      <c r="H891" s="1567"/>
      <c r="I891" s="1568" t="s">
        <v>366</v>
      </c>
      <c r="J891" s="1567"/>
      <c r="K891" s="1567"/>
      <c r="L891" s="1620"/>
      <c r="M891" s="1620"/>
      <c r="N891" s="1549"/>
      <c r="O891" s="1549"/>
      <c r="P891" s="1549"/>
      <c r="Q891" s="1549"/>
    </row>
    <row r="892" spans="1:17">
      <c r="A892" s="1566" t="s">
        <v>241</v>
      </c>
      <c r="B892" s="1573" t="s">
        <v>1540</v>
      </c>
      <c r="C892" s="1564"/>
      <c r="D892" s="1572"/>
      <c r="E892" s="1571" t="str">
        <f>$M$2</f>
        <v>2,5% x D</v>
      </c>
      <c r="F892" s="1570"/>
      <c r="G892" s="1569">
        <f>G890*$M$3</f>
        <v>0</v>
      </c>
      <c r="H892" s="1567"/>
      <c r="I892" s="1568"/>
      <c r="J892" s="1567"/>
      <c r="K892" s="1567"/>
      <c r="L892" s="1620"/>
      <c r="M892" s="1620"/>
      <c r="N892" s="1549"/>
      <c r="O892" s="1549"/>
      <c r="P892" s="1549"/>
      <c r="Q892" s="1549"/>
    </row>
    <row r="893" spans="1:17">
      <c r="A893" s="1566" t="s">
        <v>123</v>
      </c>
      <c r="B893" s="1565" t="s">
        <v>1539</v>
      </c>
      <c r="C893" s="1564"/>
      <c r="D893" s="1564"/>
      <c r="E893" s="1564"/>
      <c r="F893" s="1563"/>
      <c r="G893" s="1562">
        <f>+G891+G890+G892</f>
        <v>0</v>
      </c>
      <c r="H893" s="1561"/>
      <c r="I893" s="1561"/>
      <c r="J893" s="1561"/>
      <c r="K893" s="1561"/>
      <c r="L893" s="1620"/>
      <c r="M893" s="1620"/>
      <c r="N893" s="1549"/>
      <c r="O893" s="1549"/>
      <c r="P893" s="1549"/>
      <c r="Q893" s="1549"/>
    </row>
    <row r="894" spans="1:17">
      <c r="A894" s="1630"/>
      <c r="B894" s="1629"/>
      <c r="C894" s="1628"/>
      <c r="D894" s="1628"/>
      <c r="E894" s="1628"/>
      <c r="F894" s="1627"/>
      <c r="G894" s="1637"/>
      <c r="H894" s="1554"/>
      <c r="I894" s="1554"/>
      <c r="J894" s="1554"/>
      <c r="K894" s="1554"/>
      <c r="L894" s="1620"/>
      <c r="M894" s="1620"/>
      <c r="N894" s="1549"/>
      <c r="O894" s="1549"/>
      <c r="P894" s="1549"/>
      <c r="Q894" s="1549"/>
    </row>
    <row r="895" spans="1:17">
      <c r="A895" s="1572"/>
      <c r="B895" s="1572"/>
      <c r="C895" s="1564"/>
      <c r="D895" s="1564"/>
      <c r="E895" s="1564"/>
      <c r="F895" s="1564"/>
      <c r="G895" s="1564"/>
      <c r="H895" s="1620"/>
      <c r="I895" s="1620"/>
      <c r="J895" s="1620"/>
      <c r="K895" s="1620"/>
      <c r="L895" s="1620"/>
      <c r="M895" s="1620"/>
      <c r="N895" s="1549"/>
      <c r="O895" s="1549"/>
      <c r="P895" s="1549"/>
      <c r="Q895" s="1549"/>
    </row>
    <row r="896" spans="1:17">
      <c r="A896" s="1564">
        <v>34</v>
      </c>
      <c r="B896" s="1572" t="s">
        <v>1731</v>
      </c>
      <c r="C896" s="1622"/>
      <c r="D896" s="1564"/>
      <c r="E896" s="1564"/>
      <c r="F896" s="1564"/>
      <c r="G896" s="1564"/>
      <c r="H896" s="1620"/>
      <c r="I896" s="1620"/>
      <c r="J896" s="1620"/>
      <c r="K896" s="1620"/>
      <c r="L896" s="1620"/>
      <c r="M896" s="1620"/>
      <c r="N896" s="1549"/>
      <c r="O896" s="1549"/>
      <c r="P896" s="1549"/>
      <c r="Q896" s="1549"/>
    </row>
    <row r="897" spans="1:17">
      <c r="A897" s="1679"/>
      <c r="B897" s="1620"/>
      <c r="C897" s="1622"/>
      <c r="D897" s="1564"/>
      <c r="E897" s="1564"/>
      <c r="F897" s="1564"/>
      <c r="G897" s="1564"/>
      <c r="H897" s="1620"/>
      <c r="I897" s="1620"/>
      <c r="J897" s="1620"/>
      <c r="K897" s="1620"/>
      <c r="L897" s="1620"/>
      <c r="M897" s="1620"/>
      <c r="N897" s="1549"/>
      <c r="O897" s="1549"/>
      <c r="P897" s="1549"/>
      <c r="Q897" s="1549"/>
    </row>
    <row r="898" spans="1:17">
      <c r="A898" s="2467" t="s">
        <v>8</v>
      </c>
      <c r="B898" s="2467" t="s">
        <v>354</v>
      </c>
      <c r="C898" s="2467" t="s">
        <v>1550</v>
      </c>
      <c r="D898" s="2467" t="s">
        <v>21</v>
      </c>
      <c r="E898" s="2467" t="s">
        <v>1549</v>
      </c>
      <c r="F898" s="1666" t="s">
        <v>10</v>
      </c>
      <c r="G898" s="1666" t="s">
        <v>54</v>
      </c>
      <c r="H898" s="2463" t="s">
        <v>1548</v>
      </c>
      <c r="I898" s="2463" t="s">
        <v>1547</v>
      </c>
      <c r="J898" s="2463" t="s">
        <v>1546</v>
      </c>
      <c r="K898" s="2463" t="s">
        <v>1545</v>
      </c>
      <c r="L898" s="1620"/>
      <c r="M898" s="1620"/>
      <c r="N898" s="1549"/>
      <c r="O898" s="1549"/>
      <c r="P898" s="1549"/>
      <c r="Q898" s="1549"/>
    </row>
    <row r="899" spans="1:17">
      <c r="A899" s="2468"/>
      <c r="B899" s="2468"/>
      <c r="C899" s="2468"/>
      <c r="D899" s="2468"/>
      <c r="E899" s="2468"/>
      <c r="F899" s="1637" t="s">
        <v>1544</v>
      </c>
      <c r="G899" s="1637" t="s">
        <v>1544</v>
      </c>
      <c r="H899" s="2464"/>
      <c r="I899" s="2464"/>
      <c r="J899" s="2464"/>
      <c r="K899" s="2464"/>
      <c r="L899" s="1620"/>
      <c r="M899" s="1620"/>
      <c r="N899" s="1549"/>
      <c r="O899" s="1549"/>
      <c r="P899" s="1549"/>
      <c r="Q899" s="1549"/>
    </row>
    <row r="900" spans="1:17">
      <c r="A900" s="1664"/>
      <c r="B900" s="1664"/>
      <c r="C900" s="1664"/>
      <c r="D900" s="1652"/>
      <c r="E900" s="1652"/>
      <c r="F900" s="1652"/>
      <c r="G900" s="1652"/>
      <c r="H900" s="1614"/>
      <c r="I900" s="1614"/>
      <c r="J900" s="1614"/>
      <c r="K900" s="1614"/>
      <c r="L900" s="1620"/>
      <c r="M900" s="1620"/>
      <c r="N900" s="1549"/>
      <c r="O900" s="1549"/>
      <c r="P900" s="1549"/>
      <c r="Q900" s="1549"/>
    </row>
    <row r="901" spans="1:17">
      <c r="A901" s="1646" t="s">
        <v>114</v>
      </c>
      <c r="B901" s="1645" t="s">
        <v>235</v>
      </c>
      <c r="C901" s="1646"/>
      <c r="D901" s="1646"/>
      <c r="E901" s="1646"/>
      <c r="F901" s="1646"/>
      <c r="G901" s="1646"/>
      <c r="H901" s="1613"/>
      <c r="I901" s="1613"/>
      <c r="J901" s="1613"/>
      <c r="K901" s="1613"/>
      <c r="L901" s="1620"/>
      <c r="M901" s="1620"/>
      <c r="N901" s="1549"/>
      <c r="O901" s="1549"/>
      <c r="P901" s="1549"/>
      <c r="Q901" s="1549"/>
    </row>
    <row r="902" spans="1:17">
      <c r="A902" s="1646"/>
      <c r="B902" s="1611" t="s">
        <v>543</v>
      </c>
      <c r="C902" s="1646"/>
      <c r="D902" s="1646" t="s">
        <v>48</v>
      </c>
      <c r="E902" s="1896">
        <v>1</v>
      </c>
      <c r="F902" s="1611">
        <f>'UPAH MEP'!D$7</f>
        <v>0</v>
      </c>
      <c r="G902" s="1645">
        <f>+F902*E902</f>
        <v>0</v>
      </c>
      <c r="H902" s="1606" t="s">
        <v>15</v>
      </c>
      <c r="I902" s="1603">
        <v>1</v>
      </c>
      <c r="J902" s="1599">
        <f>I902*G902</f>
        <v>0</v>
      </c>
      <c r="K902" s="1599">
        <f>G902-J902</f>
        <v>0</v>
      </c>
      <c r="L902" s="1620"/>
      <c r="M902" s="1620"/>
      <c r="N902" s="1549"/>
      <c r="O902" s="1549"/>
      <c r="P902" s="1549"/>
      <c r="Q902" s="1549"/>
    </row>
    <row r="903" spans="1:17">
      <c r="A903" s="1646"/>
      <c r="B903" s="1611" t="s">
        <v>1543</v>
      </c>
      <c r="C903" s="1646"/>
      <c r="D903" s="1646" t="s">
        <v>48</v>
      </c>
      <c r="E903" s="1896">
        <v>0.5</v>
      </c>
      <c r="F903" s="1611">
        <f>'UPAH MEP'!D$9</f>
        <v>0</v>
      </c>
      <c r="G903" s="1645">
        <f>+F903*E903</f>
        <v>0</v>
      </c>
      <c r="H903" s="1606" t="s">
        <v>15</v>
      </c>
      <c r="I903" s="1603">
        <v>1</v>
      </c>
      <c r="J903" s="1599">
        <f>I903*G903</f>
        <v>0</v>
      </c>
      <c r="K903" s="1599">
        <f>G903-J903</f>
        <v>0</v>
      </c>
      <c r="L903" s="1620"/>
      <c r="M903" s="1620"/>
      <c r="N903" s="1549"/>
      <c r="O903" s="1549"/>
      <c r="P903" s="1549"/>
      <c r="Q903" s="1549"/>
    </row>
    <row r="904" spans="1:17">
      <c r="A904" s="1646"/>
      <c r="B904" s="1611" t="s">
        <v>225</v>
      </c>
      <c r="C904" s="1729"/>
      <c r="D904" s="1646" t="s">
        <v>48</v>
      </c>
      <c r="E904" s="1920">
        <v>0.05</v>
      </c>
      <c r="F904" s="1611">
        <f>'UPAH MEP'!D$5</f>
        <v>0</v>
      </c>
      <c r="G904" s="1645">
        <f>+F904*E904</f>
        <v>0</v>
      </c>
      <c r="H904" s="1606" t="s">
        <v>15</v>
      </c>
      <c r="I904" s="1603">
        <v>1</v>
      </c>
      <c r="J904" s="1599">
        <f>I904*G904</f>
        <v>0</v>
      </c>
      <c r="K904" s="1599">
        <f>G904-J904</f>
        <v>0</v>
      </c>
      <c r="L904" s="1620"/>
      <c r="M904" s="1620"/>
      <c r="N904" s="1549"/>
      <c r="O904" s="1549"/>
      <c r="P904" s="1549"/>
      <c r="Q904" s="1549"/>
    </row>
    <row r="905" spans="1:17">
      <c r="A905" s="1646"/>
      <c r="B905" s="1611" t="s">
        <v>41</v>
      </c>
      <c r="C905" s="1732"/>
      <c r="D905" s="1732" t="s">
        <v>48</v>
      </c>
      <c r="E905" s="1829">
        <v>1.67E-2</v>
      </c>
      <c r="F905" s="1611">
        <f>'UPAH MEP'!D$6</f>
        <v>0</v>
      </c>
      <c r="G905" s="1730">
        <f>+F905*E905</f>
        <v>0</v>
      </c>
      <c r="H905" s="1606" t="s">
        <v>15</v>
      </c>
      <c r="I905" s="1603">
        <v>1</v>
      </c>
      <c r="J905" s="1599">
        <f>I905*G905</f>
        <v>0</v>
      </c>
      <c r="K905" s="1599">
        <f>G905-J905</f>
        <v>0</v>
      </c>
      <c r="L905" s="1620"/>
      <c r="M905" s="1620"/>
      <c r="N905" s="1549"/>
      <c r="O905" s="1549"/>
      <c r="P905" s="1549"/>
      <c r="Q905" s="1549"/>
    </row>
    <row r="906" spans="1:17">
      <c r="A906" s="1646"/>
      <c r="B906" s="1645"/>
      <c r="C906" s="1643"/>
      <c r="D906" s="1642"/>
      <c r="E906" s="1642" t="s">
        <v>1557</v>
      </c>
      <c r="F906" s="1640"/>
      <c r="G906" s="1639">
        <f>SUM(G902:G905)</f>
        <v>0</v>
      </c>
      <c r="H906" s="1589"/>
      <c r="I906" s="1589"/>
      <c r="J906" s="1589">
        <f>SUM(J902:J905)</f>
        <v>0</v>
      </c>
      <c r="K906" s="1589">
        <f>SUM(K902:K905)</f>
        <v>0</v>
      </c>
      <c r="L906" s="1620"/>
      <c r="M906" s="1620"/>
      <c r="N906" s="1549"/>
      <c r="O906" s="1549"/>
      <c r="P906" s="1549"/>
      <c r="Q906" s="1549"/>
    </row>
    <row r="907" spans="1:17">
      <c r="A907" s="1646" t="s">
        <v>115</v>
      </c>
      <c r="B907" s="1645" t="s">
        <v>237</v>
      </c>
      <c r="C907" s="1648"/>
      <c r="D907" s="1653"/>
      <c r="E907" s="1652"/>
      <c r="F907" s="1648"/>
      <c r="G907" s="1648"/>
      <c r="H907" s="1600"/>
      <c r="I907" s="1600"/>
      <c r="J907" s="1600"/>
      <c r="K907" s="1600"/>
      <c r="L907" s="1620"/>
      <c r="M907" s="1620"/>
      <c r="N907" s="1549"/>
      <c r="O907" s="1549"/>
      <c r="P907" s="1549"/>
      <c r="Q907" s="1549"/>
    </row>
    <row r="908" spans="1:17" ht="51">
      <c r="A908" s="1729"/>
      <c r="B908" s="1923" t="s">
        <v>1512</v>
      </c>
      <c r="C908" s="1646"/>
      <c r="D908" s="1878" t="s">
        <v>7</v>
      </c>
      <c r="E908" s="1825">
        <v>1</v>
      </c>
      <c r="F908" s="1645">
        <f>'BAHAN MEP'!D67</f>
        <v>0</v>
      </c>
      <c r="G908" s="1645">
        <f>F908*E908</f>
        <v>0</v>
      </c>
      <c r="H908" s="1606" t="s">
        <v>15</v>
      </c>
      <c r="I908" s="1603">
        <v>0</v>
      </c>
      <c r="J908" s="1599">
        <f>I908*G908</f>
        <v>0</v>
      </c>
      <c r="K908" s="1599">
        <f>G908-J908</f>
        <v>0</v>
      </c>
      <c r="L908" s="1620"/>
      <c r="M908" s="1620"/>
      <c r="N908" s="1549"/>
      <c r="O908" s="1549"/>
      <c r="P908" s="1549"/>
      <c r="Q908" s="1549"/>
    </row>
    <row r="909" spans="1:17">
      <c r="A909" s="1646"/>
      <c r="B909" s="1728"/>
      <c r="C909" s="1646"/>
      <c r="D909" s="1650"/>
      <c r="E909" s="1649"/>
      <c r="F909" s="1645"/>
      <c r="G909" s="1645">
        <f>F909*E909</f>
        <v>0</v>
      </c>
      <c r="H909" s="1599"/>
      <c r="I909" s="1599"/>
      <c r="J909" s="1599"/>
      <c r="K909" s="1599"/>
      <c r="L909" s="1620"/>
      <c r="M909" s="1620"/>
      <c r="N909" s="1549"/>
      <c r="O909" s="1549"/>
      <c r="P909" s="1549"/>
      <c r="Q909" s="1549"/>
    </row>
    <row r="910" spans="1:17">
      <c r="A910" s="1646"/>
      <c r="B910" s="1645"/>
      <c r="C910" s="1643"/>
      <c r="D910" s="1642"/>
      <c r="E910" s="1641" t="s">
        <v>1447</v>
      </c>
      <c r="F910" s="1918"/>
      <c r="G910" s="1639">
        <f>SUM(G908:G909)</f>
        <v>0</v>
      </c>
      <c r="H910" s="1589"/>
      <c r="I910" s="1589"/>
      <c r="J910" s="1589">
        <f>SUM(J908:J908)</f>
        <v>0</v>
      </c>
      <c r="K910" s="1589">
        <f>SUM(K908:K908)</f>
        <v>0</v>
      </c>
      <c r="L910" s="1620"/>
      <c r="M910" s="1620"/>
      <c r="N910" s="1549"/>
      <c r="O910" s="1549"/>
      <c r="P910" s="1549"/>
      <c r="Q910" s="1549"/>
    </row>
    <row r="911" spans="1:17">
      <c r="A911" s="1646"/>
      <c r="B911" s="1645"/>
      <c r="C911" s="1648"/>
      <c r="D911" s="1648"/>
      <c r="E911" s="1648"/>
      <c r="F911" s="1648"/>
      <c r="G911" s="1648"/>
      <c r="H911" s="1600"/>
      <c r="I911" s="1600"/>
      <c r="J911" s="1600"/>
      <c r="K911" s="1600"/>
      <c r="L911" s="1620"/>
      <c r="M911" s="1620"/>
      <c r="N911" s="1549"/>
      <c r="O911" s="1549"/>
      <c r="P911" s="1549"/>
      <c r="Q911" s="1549"/>
    </row>
    <row r="912" spans="1:17">
      <c r="A912" s="1646" t="s">
        <v>116</v>
      </c>
      <c r="B912" s="1645" t="s">
        <v>238</v>
      </c>
      <c r="C912" s="1646"/>
      <c r="D912" s="1646"/>
      <c r="E912" s="1646"/>
      <c r="F912" s="1646"/>
      <c r="G912" s="1721">
        <f>+F912*E912</f>
        <v>0</v>
      </c>
      <c r="H912" s="1595"/>
      <c r="I912" s="1595"/>
      <c r="J912" s="1595"/>
      <c r="K912" s="1595"/>
      <c r="L912" s="1620"/>
      <c r="M912" s="1620"/>
      <c r="N912" s="1549"/>
      <c r="O912" s="1549"/>
      <c r="P912" s="1549"/>
      <c r="Q912" s="1549"/>
    </row>
    <row r="913" spans="1:17">
      <c r="A913" s="1644"/>
      <c r="B913" s="1644"/>
      <c r="C913" s="1643"/>
      <c r="D913" s="1642"/>
      <c r="E913" s="1641" t="s">
        <v>1448</v>
      </c>
      <c r="F913" s="1640"/>
      <c r="G913" s="1639">
        <f>SUM(G912)</f>
        <v>0</v>
      </c>
      <c r="H913" s="1589"/>
      <c r="I913" s="1589"/>
      <c r="J913" s="1589"/>
      <c r="K913" s="1589"/>
      <c r="L913" s="1620"/>
      <c r="M913" s="1620"/>
      <c r="N913" s="1549"/>
      <c r="O913" s="1549"/>
      <c r="P913" s="1549"/>
      <c r="Q913" s="1549"/>
    </row>
    <row r="914" spans="1:17">
      <c r="A914" s="1638"/>
      <c r="B914" s="1638"/>
      <c r="C914" s="1637"/>
      <c r="D914" s="1637"/>
      <c r="E914" s="1630"/>
      <c r="F914" s="1637"/>
      <c r="G914" s="1637"/>
      <c r="H914" s="1554"/>
      <c r="I914" s="1554"/>
      <c r="J914" s="1554"/>
      <c r="K914" s="1554"/>
      <c r="L914" s="1620"/>
      <c r="M914" s="1620"/>
      <c r="N914" s="1549"/>
      <c r="O914" s="1549"/>
      <c r="P914" s="1549"/>
      <c r="Q914" s="1549"/>
    </row>
    <row r="915" spans="1:17">
      <c r="A915" s="1636"/>
      <c r="B915" s="1635"/>
      <c r="C915" s="1634"/>
      <c r="D915" s="1633"/>
      <c r="E915" s="1633"/>
      <c r="F915" s="1632"/>
      <c r="G915" s="1636"/>
      <c r="H915" s="1581"/>
      <c r="I915" s="1581"/>
      <c r="J915" s="1581"/>
      <c r="K915" s="1581"/>
      <c r="L915" s="1620"/>
      <c r="M915" s="1620"/>
      <c r="N915" s="1549"/>
      <c r="O915" s="1549"/>
      <c r="P915" s="1549"/>
      <c r="Q915" s="1549"/>
    </row>
    <row r="916" spans="1:17">
      <c r="A916" s="1566" t="s">
        <v>117</v>
      </c>
      <c r="B916" s="1573" t="s">
        <v>239</v>
      </c>
      <c r="C916" s="1564"/>
      <c r="D916" s="1572"/>
      <c r="E916" s="1572"/>
      <c r="F916" s="1570"/>
      <c r="G916" s="1569">
        <f>+G913+G910+G906</f>
        <v>0</v>
      </c>
      <c r="H916" s="1576"/>
      <c r="I916" s="1575" t="e">
        <f>J916/G916</f>
        <v>#DIV/0!</v>
      </c>
      <c r="J916" s="1574">
        <f>+J913+J910+J906</f>
        <v>0</v>
      </c>
      <c r="K916" s="1720"/>
      <c r="L916" s="1620"/>
      <c r="M916" s="1620"/>
      <c r="N916" s="1549"/>
      <c r="O916" s="1549"/>
      <c r="P916" s="1549"/>
      <c r="Q916" s="1549"/>
    </row>
    <row r="917" spans="1:17">
      <c r="A917" s="1566" t="s">
        <v>124</v>
      </c>
      <c r="B917" s="1573" t="s">
        <v>1541</v>
      </c>
      <c r="C917" s="1564"/>
      <c r="D917" s="1572"/>
      <c r="E917" s="1571" t="str">
        <f>$L$2</f>
        <v>2,5% x D</v>
      </c>
      <c r="F917" s="1570"/>
      <c r="G917" s="1569">
        <f>G916*$L$3</f>
        <v>0</v>
      </c>
      <c r="H917" s="1567"/>
      <c r="I917" s="1568" t="s">
        <v>366</v>
      </c>
      <c r="J917" s="1567"/>
      <c r="K917" s="1567"/>
      <c r="L917" s="1620"/>
      <c r="M917" s="1620"/>
      <c r="N917" s="1549"/>
      <c r="O917" s="1549"/>
      <c r="P917" s="1549"/>
      <c r="Q917" s="1549"/>
    </row>
    <row r="918" spans="1:17">
      <c r="A918" s="1566" t="s">
        <v>241</v>
      </c>
      <c r="B918" s="1573" t="s">
        <v>1540</v>
      </c>
      <c r="C918" s="1564"/>
      <c r="D918" s="1572"/>
      <c r="E918" s="1571" t="str">
        <f>$M$2</f>
        <v>2,5% x D</v>
      </c>
      <c r="F918" s="1570"/>
      <c r="G918" s="1569">
        <f>G916*$M$3</f>
        <v>0</v>
      </c>
      <c r="H918" s="1567"/>
      <c r="I918" s="1568"/>
      <c r="J918" s="1567"/>
      <c r="K918" s="1567"/>
      <c r="L918" s="1620"/>
      <c r="M918" s="1620"/>
      <c r="N918" s="1549"/>
      <c r="O918" s="1549"/>
      <c r="P918" s="1549"/>
      <c r="Q918" s="1549"/>
    </row>
    <row r="919" spans="1:17">
      <c r="A919" s="1566" t="s">
        <v>123</v>
      </c>
      <c r="B919" s="1565" t="s">
        <v>1539</v>
      </c>
      <c r="C919" s="1564"/>
      <c r="D919" s="1564"/>
      <c r="E919" s="1564"/>
      <c r="F919" s="1563"/>
      <c r="G919" s="1562">
        <f>+G917+G916+G918</f>
        <v>0</v>
      </c>
      <c r="H919" s="1561"/>
      <c r="I919" s="1561"/>
      <c r="J919" s="1561"/>
      <c r="K919" s="1561"/>
      <c r="L919" s="1620"/>
      <c r="M919" s="1620"/>
      <c r="N919" s="1549"/>
      <c r="O919" s="1549"/>
      <c r="P919" s="1549"/>
      <c r="Q919" s="1549"/>
    </row>
    <row r="920" spans="1:17">
      <c r="A920" s="1630"/>
      <c r="B920" s="1629"/>
      <c r="C920" s="1628"/>
      <c r="D920" s="1628"/>
      <c r="E920" s="1628"/>
      <c r="F920" s="1627"/>
      <c r="G920" s="1637"/>
      <c r="H920" s="1554"/>
      <c r="I920" s="1554"/>
      <c r="J920" s="1554"/>
      <c r="K920" s="1554"/>
      <c r="L920" s="1620"/>
      <c r="M920" s="1620"/>
      <c r="N920" s="1549"/>
      <c r="O920" s="1549"/>
      <c r="P920" s="1549"/>
      <c r="Q920" s="1549"/>
    </row>
    <row r="921" spans="1:17">
      <c r="A921" s="1572"/>
      <c r="B921" s="1572"/>
      <c r="C921" s="1564"/>
      <c r="D921" s="1564"/>
      <c r="E921" s="1564"/>
      <c r="F921" s="1564"/>
      <c r="G921" s="1564"/>
      <c r="H921" s="1620"/>
      <c r="I921" s="1620"/>
      <c r="J921" s="1620"/>
      <c r="K921" s="1620"/>
      <c r="L921" s="1620"/>
      <c r="M921" s="1620"/>
      <c r="N921" s="1549"/>
      <c r="O921" s="1549"/>
      <c r="P921" s="1549"/>
      <c r="Q921" s="1549"/>
    </row>
    <row r="922" spans="1:17">
      <c r="A922" s="1564">
        <v>35</v>
      </c>
      <c r="B922" s="2469" t="s">
        <v>1730</v>
      </c>
      <c r="C922" s="2469"/>
      <c r="D922" s="1564"/>
      <c r="E922" s="1564"/>
      <c r="F922" s="1564"/>
      <c r="G922" s="1564"/>
      <c r="H922" s="1620"/>
      <c r="I922" s="1620"/>
      <c r="J922" s="1620"/>
      <c r="K922" s="1620"/>
      <c r="L922" s="1620"/>
      <c r="M922" s="1620"/>
      <c r="N922" s="1549"/>
      <c r="O922" s="1549"/>
      <c r="P922" s="1549"/>
      <c r="Q922" s="1549"/>
    </row>
    <row r="923" spans="1:17">
      <c r="A923" s="1679"/>
      <c r="B923" s="1620"/>
      <c r="C923" s="1622"/>
      <c r="D923" s="1564"/>
      <c r="E923" s="1564"/>
      <c r="F923" s="1564"/>
      <c r="G923" s="1564"/>
      <c r="H923" s="1620"/>
      <c r="I923" s="1620"/>
      <c r="J923" s="1620"/>
      <c r="K923" s="1620"/>
      <c r="L923" s="1620"/>
      <c r="M923" s="1620"/>
      <c r="N923" s="1549"/>
      <c r="O923" s="1549"/>
      <c r="P923" s="1549"/>
      <c r="Q923" s="1549"/>
    </row>
    <row r="924" spans="1:17">
      <c r="A924" s="2467" t="s">
        <v>8</v>
      </c>
      <c r="B924" s="2467" t="s">
        <v>354</v>
      </c>
      <c r="C924" s="2467" t="s">
        <v>1550</v>
      </c>
      <c r="D924" s="2467" t="s">
        <v>21</v>
      </c>
      <c r="E924" s="2467" t="s">
        <v>1549</v>
      </c>
      <c r="F924" s="1666" t="s">
        <v>10</v>
      </c>
      <c r="G924" s="1666" t="s">
        <v>54</v>
      </c>
      <c r="H924" s="2463" t="s">
        <v>1548</v>
      </c>
      <c r="I924" s="2463" t="s">
        <v>1547</v>
      </c>
      <c r="J924" s="2463" t="s">
        <v>1546</v>
      </c>
      <c r="K924" s="2463" t="s">
        <v>1545</v>
      </c>
      <c r="L924" s="1620"/>
      <c r="M924" s="1620"/>
      <c r="N924" s="1549"/>
      <c r="O924" s="1549"/>
      <c r="P924" s="1549"/>
      <c r="Q924" s="1549"/>
    </row>
    <row r="925" spans="1:17">
      <c r="A925" s="2468"/>
      <c r="B925" s="2468"/>
      <c r="C925" s="2468"/>
      <c r="D925" s="2468"/>
      <c r="E925" s="2468"/>
      <c r="F925" s="1637" t="s">
        <v>1544</v>
      </c>
      <c r="G925" s="1637" t="s">
        <v>1544</v>
      </c>
      <c r="H925" s="2464"/>
      <c r="I925" s="2464"/>
      <c r="J925" s="2464"/>
      <c r="K925" s="2464"/>
      <c r="L925" s="1620"/>
      <c r="M925" s="1620"/>
      <c r="N925" s="1549"/>
      <c r="O925" s="1549"/>
      <c r="P925" s="1549"/>
      <c r="Q925" s="1549"/>
    </row>
    <row r="926" spans="1:17">
      <c r="A926" s="1664"/>
      <c r="B926" s="1664"/>
      <c r="C926" s="1664"/>
      <c r="D926" s="1652"/>
      <c r="E926" s="1652"/>
      <c r="F926" s="1652"/>
      <c r="G926" s="1652"/>
      <c r="H926" s="1614"/>
      <c r="I926" s="1614"/>
      <c r="J926" s="1614"/>
      <c r="K926" s="1614"/>
      <c r="L926" s="1620"/>
      <c r="M926" s="1620"/>
      <c r="N926" s="1549"/>
      <c r="O926" s="1549"/>
      <c r="P926" s="1549"/>
      <c r="Q926" s="1549"/>
    </row>
    <row r="927" spans="1:17">
      <c r="A927" s="1646" t="s">
        <v>114</v>
      </c>
      <c r="B927" s="1645" t="s">
        <v>235</v>
      </c>
      <c r="C927" s="1646"/>
      <c r="D927" s="1646"/>
      <c r="E927" s="1646"/>
      <c r="F927" s="1646"/>
      <c r="G927" s="1646"/>
      <c r="H927" s="1613"/>
      <c r="I927" s="1613"/>
      <c r="J927" s="1613"/>
      <c r="K927" s="1613"/>
      <c r="L927" s="1620"/>
      <c r="M927" s="1620"/>
      <c r="N927" s="1549"/>
      <c r="O927" s="1549"/>
      <c r="P927" s="1549"/>
      <c r="Q927" s="1549"/>
    </row>
    <row r="928" spans="1:17">
      <c r="A928" s="1646"/>
      <c r="B928" s="1611" t="s">
        <v>543</v>
      </c>
      <c r="C928" s="1646"/>
      <c r="D928" s="1646" t="s">
        <v>48</v>
      </c>
      <c r="E928" s="1896">
        <v>0.03</v>
      </c>
      <c r="F928" s="1611">
        <f>'UPAH MEP'!D$7</f>
        <v>0</v>
      </c>
      <c r="G928" s="1645">
        <f>+F928*E928</f>
        <v>0</v>
      </c>
      <c r="H928" s="1606" t="s">
        <v>15</v>
      </c>
      <c r="I928" s="1603">
        <v>1</v>
      </c>
      <c r="J928" s="1599">
        <f>I928*G928</f>
        <v>0</v>
      </c>
      <c r="K928" s="1599">
        <f>G928-J928</f>
        <v>0</v>
      </c>
      <c r="L928" s="1620"/>
      <c r="M928" s="1620"/>
      <c r="N928" s="1549"/>
      <c r="O928" s="1549"/>
      <c r="P928" s="1549"/>
      <c r="Q928" s="1549"/>
    </row>
    <row r="929" spans="1:17">
      <c r="A929" s="1646"/>
      <c r="B929" s="1611" t="s">
        <v>1543</v>
      </c>
      <c r="C929" s="1646"/>
      <c r="D929" s="1646" t="s">
        <v>48</v>
      </c>
      <c r="E929" s="1896">
        <v>0.3</v>
      </c>
      <c r="F929" s="1611">
        <f>'UPAH MEP'!D$9</f>
        <v>0</v>
      </c>
      <c r="G929" s="1645">
        <f>+F929*E929</f>
        <v>0</v>
      </c>
      <c r="H929" s="1606" t="s">
        <v>15</v>
      </c>
      <c r="I929" s="1603">
        <v>1</v>
      </c>
      <c r="J929" s="1599">
        <f>I929*G929</f>
        <v>0</v>
      </c>
      <c r="K929" s="1599">
        <f>G929-J929</f>
        <v>0</v>
      </c>
      <c r="L929" s="1620"/>
      <c r="M929" s="1620"/>
      <c r="N929" s="1549"/>
      <c r="O929" s="1549"/>
      <c r="P929" s="1549"/>
      <c r="Q929" s="1549"/>
    </row>
    <row r="930" spans="1:17">
      <c r="A930" s="1646"/>
      <c r="B930" s="1611" t="s">
        <v>225</v>
      </c>
      <c r="C930" s="1729"/>
      <c r="D930" s="1646" t="s">
        <v>48</v>
      </c>
      <c r="E930" s="1920">
        <v>0.03</v>
      </c>
      <c r="F930" s="1611">
        <f>'UPAH MEP'!D$5</f>
        <v>0</v>
      </c>
      <c r="G930" s="1645">
        <f>+F930*E930</f>
        <v>0</v>
      </c>
      <c r="H930" s="1606" t="s">
        <v>15</v>
      </c>
      <c r="I930" s="1603">
        <v>1</v>
      </c>
      <c r="J930" s="1599">
        <f>I930*G930</f>
        <v>0</v>
      </c>
      <c r="K930" s="1599">
        <f>G930-J930</f>
        <v>0</v>
      </c>
      <c r="L930" s="1620"/>
      <c r="M930" s="1620"/>
      <c r="N930" s="1549"/>
      <c r="O930" s="1549"/>
      <c r="P930" s="1549"/>
      <c r="Q930" s="1549"/>
    </row>
    <row r="931" spans="1:17">
      <c r="A931" s="1646"/>
      <c r="B931" s="1611" t="s">
        <v>41</v>
      </c>
      <c r="C931" s="1732"/>
      <c r="D931" s="1732" t="s">
        <v>48</v>
      </c>
      <c r="E931" s="1829">
        <v>0.01</v>
      </c>
      <c r="F931" s="1611">
        <f>'UPAH MEP'!D$6</f>
        <v>0</v>
      </c>
      <c r="G931" s="1730">
        <f>+F931*E931</f>
        <v>0</v>
      </c>
      <c r="H931" s="1606" t="s">
        <v>15</v>
      </c>
      <c r="I931" s="1603">
        <v>1</v>
      </c>
      <c r="J931" s="1599">
        <f>I931*G931</f>
        <v>0</v>
      </c>
      <c r="K931" s="1599">
        <f>G931-J931</f>
        <v>0</v>
      </c>
      <c r="L931" s="1620"/>
      <c r="M931" s="1620"/>
      <c r="N931" s="1549"/>
      <c r="O931" s="1549"/>
      <c r="P931" s="1549"/>
      <c r="Q931" s="1549"/>
    </row>
    <row r="932" spans="1:17">
      <c r="A932" s="1646"/>
      <c r="B932" s="1645"/>
      <c r="C932" s="1643"/>
      <c r="D932" s="1642"/>
      <c r="E932" s="1642" t="s">
        <v>1557</v>
      </c>
      <c r="F932" s="1640"/>
      <c r="G932" s="1639">
        <f>SUM(G928:G931)</f>
        <v>0</v>
      </c>
      <c r="H932" s="1589"/>
      <c r="I932" s="1589"/>
      <c r="J932" s="1589">
        <f>SUM(J928:J931)</f>
        <v>0</v>
      </c>
      <c r="K932" s="1589">
        <f>SUM(K928:K931)</f>
        <v>0</v>
      </c>
      <c r="L932" s="1620"/>
      <c r="M932" s="1620"/>
      <c r="N932" s="1549"/>
      <c r="O932" s="1549"/>
      <c r="P932" s="1549"/>
      <c r="Q932" s="1549"/>
    </row>
    <row r="933" spans="1:17">
      <c r="A933" s="1646" t="s">
        <v>115</v>
      </c>
      <c r="B933" s="1645" t="s">
        <v>237</v>
      </c>
      <c r="C933" s="1648"/>
      <c r="D933" s="1653"/>
      <c r="E933" s="1652"/>
      <c r="F933" s="1648"/>
      <c r="G933" s="1648"/>
      <c r="H933" s="1600"/>
      <c r="I933" s="1600"/>
      <c r="J933" s="1600"/>
      <c r="K933" s="1600"/>
      <c r="L933" s="1620"/>
      <c r="M933" s="1620"/>
      <c r="N933" s="1549"/>
      <c r="O933" s="1549"/>
      <c r="P933" s="1549"/>
      <c r="Q933" s="1549"/>
    </row>
    <row r="934" spans="1:17" ht="39">
      <c r="A934" s="1729"/>
      <c r="B934" s="1919" t="s">
        <v>1729</v>
      </c>
      <c r="C934" s="1646"/>
      <c r="D934" s="1878" t="s">
        <v>7</v>
      </c>
      <c r="E934" s="1825">
        <v>1</v>
      </c>
      <c r="F934" s="1645">
        <f>'BAHAN MEP'!D64</f>
        <v>0</v>
      </c>
      <c r="G934" s="1645">
        <f>F934*E934</f>
        <v>0</v>
      </c>
      <c r="H934" s="1606" t="s">
        <v>15</v>
      </c>
      <c r="I934" s="1603">
        <v>0</v>
      </c>
      <c r="J934" s="1599">
        <f>I934*G934</f>
        <v>0</v>
      </c>
      <c r="K934" s="1599">
        <f>G934-J934</f>
        <v>0</v>
      </c>
      <c r="L934" s="1620"/>
      <c r="M934" s="1620"/>
      <c r="N934" s="1549"/>
      <c r="O934" s="1549"/>
      <c r="P934" s="1549"/>
      <c r="Q934" s="1549"/>
    </row>
    <row r="935" spans="1:17">
      <c r="A935" s="1646"/>
      <c r="B935" s="1728"/>
      <c r="C935" s="1646"/>
      <c r="D935" s="1650"/>
      <c r="E935" s="1649"/>
      <c r="F935" s="1645"/>
      <c r="G935" s="1645">
        <f>F935*E935</f>
        <v>0</v>
      </c>
      <c r="H935" s="1599"/>
      <c r="I935" s="1599"/>
      <c r="J935" s="1599"/>
      <c r="K935" s="1599"/>
      <c r="L935" s="1620"/>
      <c r="M935" s="1620"/>
      <c r="N935" s="1549"/>
      <c r="O935" s="1549"/>
      <c r="P935" s="1549"/>
      <c r="Q935" s="1549"/>
    </row>
    <row r="936" spans="1:17">
      <c r="A936" s="1646"/>
      <c r="B936" s="1645"/>
      <c r="C936" s="1643"/>
      <c r="D936" s="1642"/>
      <c r="E936" s="1641" t="s">
        <v>1447</v>
      </c>
      <c r="F936" s="1918"/>
      <c r="G936" s="1639">
        <f>SUM(G934:G935)</f>
        <v>0</v>
      </c>
      <c r="H936" s="1589"/>
      <c r="I936" s="1589"/>
      <c r="J936" s="1589">
        <f>SUM(J934:J934)</f>
        <v>0</v>
      </c>
      <c r="K936" s="1589">
        <f>SUM(K934:K934)</f>
        <v>0</v>
      </c>
      <c r="L936" s="1620"/>
      <c r="M936" s="1620"/>
      <c r="N936" s="1549"/>
      <c r="O936" s="1549"/>
      <c r="P936" s="1549"/>
      <c r="Q936" s="1549"/>
    </row>
    <row r="937" spans="1:17">
      <c r="A937" s="1646"/>
      <c r="B937" s="1645"/>
      <c r="C937" s="1648"/>
      <c r="D937" s="1648"/>
      <c r="E937" s="1648"/>
      <c r="F937" s="1648"/>
      <c r="G937" s="1648"/>
      <c r="H937" s="1600"/>
      <c r="I937" s="1600"/>
      <c r="J937" s="1600"/>
      <c r="K937" s="1600"/>
      <c r="L937" s="1620"/>
      <c r="M937" s="1620"/>
      <c r="N937" s="1549"/>
      <c r="O937" s="1549"/>
      <c r="P937" s="1549"/>
      <c r="Q937" s="1549"/>
    </row>
    <row r="938" spans="1:17">
      <c r="A938" s="1646" t="s">
        <v>116</v>
      </c>
      <c r="B938" s="1645" t="s">
        <v>238</v>
      </c>
      <c r="C938" s="1646"/>
      <c r="D938" s="1646"/>
      <c r="E938" s="1646"/>
      <c r="F938" s="1646"/>
      <c r="G938" s="1721">
        <f>+F938*E938</f>
        <v>0</v>
      </c>
      <c r="H938" s="1595"/>
      <c r="I938" s="1595"/>
      <c r="J938" s="1595"/>
      <c r="K938" s="1595"/>
      <c r="L938" s="1620"/>
      <c r="M938" s="1620"/>
      <c r="N938" s="1549"/>
      <c r="O938" s="1549"/>
      <c r="P938" s="1549"/>
      <c r="Q938" s="1549"/>
    </row>
    <row r="939" spans="1:17">
      <c r="A939" s="1644"/>
      <c r="B939" s="1644"/>
      <c r="C939" s="1643"/>
      <c r="D939" s="1642"/>
      <c r="E939" s="1641" t="s">
        <v>1448</v>
      </c>
      <c r="F939" s="1640"/>
      <c r="G939" s="1639">
        <f>SUM(G938)</f>
        <v>0</v>
      </c>
      <c r="H939" s="1589"/>
      <c r="I939" s="1589"/>
      <c r="J939" s="1589"/>
      <c r="K939" s="1589"/>
      <c r="L939" s="1620"/>
      <c r="M939" s="1620"/>
      <c r="N939" s="1549"/>
      <c r="O939" s="1549"/>
      <c r="P939" s="1549"/>
      <c r="Q939" s="1549"/>
    </row>
    <row r="940" spans="1:17">
      <c r="A940" s="1638"/>
      <c r="B940" s="1638"/>
      <c r="C940" s="1637"/>
      <c r="D940" s="1637"/>
      <c r="E940" s="1630"/>
      <c r="F940" s="1637"/>
      <c r="G940" s="1637"/>
      <c r="H940" s="1554"/>
      <c r="I940" s="1554"/>
      <c r="J940" s="1554"/>
      <c r="K940" s="1554"/>
      <c r="L940" s="1620"/>
      <c r="M940" s="1620"/>
      <c r="N940" s="1549"/>
      <c r="O940" s="1549"/>
      <c r="P940" s="1549"/>
      <c r="Q940" s="1549"/>
    </row>
    <row r="941" spans="1:17">
      <c r="A941" s="1636"/>
      <c r="B941" s="1635"/>
      <c r="C941" s="1634"/>
      <c r="D941" s="1633"/>
      <c r="E941" s="1633"/>
      <c r="F941" s="1632"/>
      <c r="G941" s="1636"/>
      <c r="H941" s="1581"/>
      <c r="I941" s="1581"/>
      <c r="J941" s="1581"/>
      <c r="K941" s="1581"/>
      <c r="L941" s="1620"/>
      <c r="M941" s="1620"/>
      <c r="N941" s="1549"/>
      <c r="O941" s="1549"/>
      <c r="P941" s="1549"/>
      <c r="Q941" s="1549"/>
    </row>
    <row r="942" spans="1:17">
      <c r="A942" s="1566" t="s">
        <v>117</v>
      </c>
      <c r="B942" s="1573" t="s">
        <v>239</v>
      </c>
      <c r="C942" s="1564"/>
      <c r="D942" s="1572"/>
      <c r="E942" s="1572"/>
      <c r="F942" s="1570"/>
      <c r="G942" s="1569">
        <f>+G939+G936+G932</f>
        <v>0</v>
      </c>
      <c r="H942" s="1576"/>
      <c r="I942" s="1575" t="e">
        <f>J942/G942</f>
        <v>#DIV/0!</v>
      </c>
      <c r="J942" s="1574">
        <f>+J939+J936+J932</f>
        <v>0</v>
      </c>
      <c r="K942" s="1720"/>
      <c r="L942" s="1620"/>
      <c r="M942" s="1620"/>
      <c r="N942" s="1549"/>
      <c r="O942" s="1549"/>
      <c r="P942" s="1549"/>
      <c r="Q942" s="1549"/>
    </row>
    <row r="943" spans="1:17">
      <c r="A943" s="1566" t="s">
        <v>124</v>
      </c>
      <c r="B943" s="1573" t="s">
        <v>1541</v>
      </c>
      <c r="C943" s="1564"/>
      <c r="D943" s="1572"/>
      <c r="E943" s="1571" t="str">
        <f>$L$2</f>
        <v>2,5% x D</v>
      </c>
      <c r="F943" s="1570"/>
      <c r="G943" s="1569">
        <f>G942*$L$3</f>
        <v>0</v>
      </c>
      <c r="H943" s="1567"/>
      <c r="I943" s="1568" t="s">
        <v>366</v>
      </c>
      <c r="J943" s="1567"/>
      <c r="K943" s="1567"/>
      <c r="L943" s="1620"/>
      <c r="M943" s="1620"/>
      <c r="N943" s="1549"/>
      <c r="O943" s="1549"/>
      <c r="P943" s="1549"/>
      <c r="Q943" s="1549"/>
    </row>
    <row r="944" spans="1:17">
      <c r="A944" s="1566" t="s">
        <v>241</v>
      </c>
      <c r="B944" s="1573" t="s">
        <v>1540</v>
      </c>
      <c r="C944" s="1564"/>
      <c r="D944" s="1572"/>
      <c r="E944" s="1571" t="str">
        <f>$M$2</f>
        <v>2,5% x D</v>
      </c>
      <c r="F944" s="1570"/>
      <c r="G944" s="1569">
        <f>G942*$M$3</f>
        <v>0</v>
      </c>
      <c r="H944" s="1567"/>
      <c r="I944" s="1568"/>
      <c r="J944" s="1567"/>
      <c r="K944" s="1567"/>
      <c r="L944" s="1620"/>
      <c r="M944" s="1620"/>
      <c r="N944" s="1549"/>
      <c r="O944" s="1549"/>
      <c r="P944" s="1549"/>
      <c r="Q944" s="1549"/>
    </row>
    <row r="945" spans="1:17">
      <c r="A945" s="1566" t="s">
        <v>123</v>
      </c>
      <c r="B945" s="1565" t="s">
        <v>1539</v>
      </c>
      <c r="C945" s="1564"/>
      <c r="D945" s="1564"/>
      <c r="E945" s="1564"/>
      <c r="F945" s="1563"/>
      <c r="G945" s="1562">
        <f>+G943+G942+G944</f>
        <v>0</v>
      </c>
      <c r="H945" s="1561"/>
      <c r="I945" s="1561"/>
      <c r="J945" s="1561"/>
      <c r="K945" s="1561"/>
      <c r="L945" s="1620"/>
      <c r="M945" s="1620"/>
      <c r="N945" s="1549"/>
      <c r="O945" s="1549"/>
      <c r="P945" s="1549"/>
      <c r="Q945" s="1549"/>
    </row>
    <row r="946" spans="1:17">
      <c r="A946" s="1630"/>
      <c r="B946" s="1629"/>
      <c r="C946" s="1628"/>
      <c r="D946" s="1628"/>
      <c r="E946" s="1628"/>
      <c r="F946" s="1627"/>
      <c r="G946" s="1637"/>
      <c r="H946" s="1554"/>
      <c r="I946" s="1554"/>
      <c r="J946" s="1554"/>
      <c r="K946" s="1554"/>
      <c r="L946" s="1620"/>
      <c r="M946" s="1620"/>
      <c r="N946" s="1549"/>
      <c r="O946" s="1549"/>
      <c r="P946" s="1549"/>
      <c r="Q946" s="1549"/>
    </row>
    <row r="947" spans="1:17">
      <c r="A947" s="1572"/>
      <c r="B947" s="1572"/>
      <c r="C947" s="1564"/>
      <c r="D947" s="1564"/>
      <c r="E947" s="1564"/>
      <c r="F947" s="1564"/>
      <c r="G947" s="1564"/>
      <c r="H947" s="1620"/>
      <c r="I947" s="1620"/>
      <c r="J947" s="1620"/>
      <c r="K947" s="1620"/>
      <c r="L947" s="1620"/>
      <c r="M947" s="1620"/>
      <c r="N947" s="1549"/>
      <c r="O947" s="1549"/>
      <c r="P947" s="1549"/>
      <c r="Q947" s="1549"/>
    </row>
    <row r="948" spans="1:17">
      <c r="A948" s="1564">
        <v>36</v>
      </c>
      <c r="B948" s="2469" t="s">
        <v>1728</v>
      </c>
      <c r="C948" s="2469"/>
      <c r="D948" s="1564"/>
      <c r="E948" s="1564"/>
      <c r="F948" s="1564"/>
      <c r="G948" s="1564"/>
      <c r="H948" s="1620"/>
      <c r="I948" s="1620"/>
      <c r="J948" s="1620"/>
      <c r="K948" s="1620"/>
      <c r="L948" s="1620"/>
      <c r="M948" s="1620"/>
      <c r="N948" s="1549"/>
      <c r="O948" s="1549"/>
      <c r="P948" s="1549"/>
      <c r="Q948" s="1549"/>
    </row>
    <row r="949" spans="1:17">
      <c r="A949" s="1679"/>
      <c r="B949" s="1620"/>
      <c r="C949" s="1622"/>
      <c r="D949" s="1564"/>
      <c r="E949" s="1564"/>
      <c r="F949" s="1564"/>
      <c r="G949" s="1564"/>
      <c r="H949" s="1620"/>
      <c r="I949" s="1620"/>
      <c r="J949" s="1620"/>
      <c r="K949" s="1620"/>
      <c r="L949" s="1620"/>
      <c r="M949" s="1620"/>
      <c r="N949" s="1549"/>
      <c r="O949" s="1549"/>
      <c r="P949" s="1549"/>
      <c r="Q949" s="1549"/>
    </row>
    <row r="950" spans="1:17">
      <c r="A950" s="2467" t="s">
        <v>8</v>
      </c>
      <c r="B950" s="2467" t="s">
        <v>354</v>
      </c>
      <c r="C950" s="2467" t="s">
        <v>1550</v>
      </c>
      <c r="D950" s="2467" t="s">
        <v>21</v>
      </c>
      <c r="E950" s="2467" t="s">
        <v>1549</v>
      </c>
      <c r="F950" s="1666" t="s">
        <v>10</v>
      </c>
      <c r="G950" s="1666" t="s">
        <v>54</v>
      </c>
      <c r="H950" s="2463" t="s">
        <v>1548</v>
      </c>
      <c r="I950" s="2463" t="s">
        <v>1547</v>
      </c>
      <c r="J950" s="2463" t="s">
        <v>1546</v>
      </c>
      <c r="K950" s="2463" t="s">
        <v>1545</v>
      </c>
      <c r="L950" s="1620"/>
      <c r="M950" s="1620"/>
      <c r="N950" s="1549"/>
      <c r="O950" s="1549"/>
      <c r="P950" s="1549"/>
      <c r="Q950" s="1549"/>
    </row>
    <row r="951" spans="1:17">
      <c r="A951" s="2468"/>
      <c r="B951" s="2468"/>
      <c r="C951" s="2468"/>
      <c r="D951" s="2468"/>
      <c r="E951" s="2468"/>
      <c r="F951" s="1637" t="s">
        <v>1544</v>
      </c>
      <c r="G951" s="1637" t="s">
        <v>1544</v>
      </c>
      <c r="H951" s="2464"/>
      <c r="I951" s="2464"/>
      <c r="J951" s="2464"/>
      <c r="K951" s="2464"/>
      <c r="L951" s="1620"/>
      <c r="M951" s="1620"/>
      <c r="N951" s="1549"/>
      <c r="O951" s="1549"/>
      <c r="P951" s="1549"/>
      <c r="Q951" s="1549"/>
    </row>
    <row r="952" spans="1:17">
      <c r="A952" s="1664"/>
      <c r="B952" s="1664"/>
      <c r="C952" s="1664"/>
      <c r="D952" s="1652"/>
      <c r="E952" s="1652"/>
      <c r="F952" s="1652"/>
      <c r="G952" s="1652"/>
      <c r="H952" s="1614"/>
      <c r="I952" s="1614"/>
      <c r="J952" s="1614"/>
      <c r="K952" s="1614"/>
      <c r="L952" s="1620"/>
      <c r="M952" s="1620"/>
      <c r="N952" s="1549"/>
      <c r="O952" s="1549"/>
      <c r="P952" s="1549"/>
      <c r="Q952" s="1549"/>
    </row>
    <row r="953" spans="1:17">
      <c r="A953" s="1646" t="s">
        <v>114</v>
      </c>
      <c r="B953" s="1645" t="s">
        <v>235</v>
      </c>
      <c r="C953" s="1646"/>
      <c r="D953" s="1646"/>
      <c r="E953" s="1646"/>
      <c r="F953" s="1646"/>
      <c r="G953" s="1646"/>
      <c r="H953" s="1613"/>
      <c r="I953" s="1613"/>
      <c r="J953" s="1613"/>
      <c r="K953" s="1613"/>
      <c r="L953" s="1620"/>
      <c r="M953" s="1620"/>
      <c r="N953" s="1549"/>
      <c r="O953" s="1549"/>
      <c r="P953" s="1549"/>
      <c r="Q953" s="1549"/>
    </row>
    <row r="954" spans="1:17">
      <c r="A954" s="1646"/>
      <c r="B954" s="1611" t="s">
        <v>543</v>
      </c>
      <c r="C954" s="1646"/>
      <c r="D954" s="1646" t="s">
        <v>48</v>
      </c>
      <c r="E954" s="1896">
        <v>0.20699999999999999</v>
      </c>
      <c r="F954" s="1611">
        <f>'UPAH MEP'!D$7</f>
        <v>0</v>
      </c>
      <c r="G954" s="1645">
        <f>+F954*E954</f>
        <v>0</v>
      </c>
      <c r="H954" s="1606" t="s">
        <v>15</v>
      </c>
      <c r="I954" s="1603">
        <v>1</v>
      </c>
      <c r="J954" s="1599">
        <f>I954*G954</f>
        <v>0</v>
      </c>
      <c r="K954" s="1599">
        <f>G954-J954</f>
        <v>0</v>
      </c>
      <c r="L954" s="1620"/>
      <c r="M954" s="1620"/>
      <c r="N954" s="1549"/>
      <c r="O954" s="1549"/>
      <c r="P954" s="1549"/>
      <c r="Q954" s="1549"/>
    </row>
    <row r="955" spans="1:17">
      <c r="A955" s="1646"/>
      <c r="B955" s="1611" t="s">
        <v>1543</v>
      </c>
      <c r="C955" s="1646"/>
      <c r="D955" s="1646" t="s">
        <v>48</v>
      </c>
      <c r="E955" s="1896">
        <v>0.34599999999999997</v>
      </c>
      <c r="F955" s="1611">
        <f>'UPAH MEP'!D$9</f>
        <v>0</v>
      </c>
      <c r="G955" s="1645">
        <f>+F955*E955</f>
        <v>0</v>
      </c>
      <c r="H955" s="1606" t="s">
        <v>15</v>
      </c>
      <c r="I955" s="1603">
        <v>1</v>
      </c>
      <c r="J955" s="1599">
        <f>I955*G955</f>
        <v>0</v>
      </c>
      <c r="K955" s="1599">
        <f>G955-J955</f>
        <v>0</v>
      </c>
      <c r="L955" s="1620"/>
      <c r="M955" s="1620"/>
      <c r="N955" s="1549"/>
      <c r="O955" s="1549"/>
      <c r="P955" s="1549"/>
      <c r="Q955" s="1549"/>
    </row>
    <row r="956" spans="1:17">
      <c r="A956" s="1646"/>
      <c r="B956" s="1611" t="s">
        <v>225</v>
      </c>
      <c r="C956" s="1729"/>
      <c r="D956" s="1646" t="s">
        <v>48</v>
      </c>
      <c r="E956" s="1920">
        <v>3.5000000000000003E-2</v>
      </c>
      <c r="F956" s="1611">
        <f>'UPAH MEP'!D$5</f>
        <v>0</v>
      </c>
      <c r="G956" s="1645">
        <f>+F956*E956</f>
        <v>0</v>
      </c>
      <c r="H956" s="1606" t="s">
        <v>15</v>
      </c>
      <c r="I956" s="1603">
        <v>1</v>
      </c>
      <c r="J956" s="1599">
        <f>I956*G956</f>
        <v>0</v>
      </c>
      <c r="K956" s="1599">
        <f>G956-J956</f>
        <v>0</v>
      </c>
      <c r="L956" s="1620"/>
      <c r="M956" s="1620"/>
      <c r="N956" s="1549"/>
      <c r="O956" s="1549"/>
      <c r="P956" s="1549"/>
      <c r="Q956" s="1549"/>
    </row>
    <row r="957" spans="1:17">
      <c r="A957" s="1646"/>
      <c r="B957" s="1611" t="s">
        <v>41</v>
      </c>
      <c r="C957" s="1732"/>
      <c r="D957" s="1732" t="s">
        <v>48</v>
      </c>
      <c r="E957" s="1829">
        <v>0.01</v>
      </c>
      <c r="F957" s="1611">
        <f>'UPAH MEP'!D$6</f>
        <v>0</v>
      </c>
      <c r="G957" s="1730">
        <f>+F957*E957</f>
        <v>0</v>
      </c>
      <c r="H957" s="1606" t="s">
        <v>15</v>
      </c>
      <c r="I957" s="1603">
        <v>1</v>
      </c>
      <c r="J957" s="1599">
        <f>I957*G957</f>
        <v>0</v>
      </c>
      <c r="K957" s="1599">
        <f>G957-J957</f>
        <v>0</v>
      </c>
      <c r="L957" s="1620"/>
      <c r="M957" s="1620"/>
      <c r="N957" s="1549"/>
      <c r="O957" s="1549"/>
      <c r="P957" s="1549"/>
      <c r="Q957" s="1549"/>
    </row>
    <row r="958" spans="1:17">
      <c r="A958" s="1646"/>
      <c r="B958" s="1645"/>
      <c r="C958" s="1643"/>
      <c r="D958" s="1642"/>
      <c r="E958" s="1642" t="s">
        <v>1557</v>
      </c>
      <c r="F958" s="1640"/>
      <c r="G958" s="1639">
        <f>SUM(G954:G957)</f>
        <v>0</v>
      </c>
      <c r="H958" s="1589"/>
      <c r="I958" s="1589"/>
      <c r="J958" s="1589">
        <f>SUM(J954:J957)</f>
        <v>0</v>
      </c>
      <c r="K958" s="1589">
        <f>SUM(K954:K957)</f>
        <v>0</v>
      </c>
      <c r="L958" s="1620"/>
      <c r="M958" s="1620"/>
      <c r="N958" s="1549"/>
      <c r="O958" s="1549"/>
      <c r="P958" s="1549"/>
      <c r="Q958" s="1549"/>
    </row>
    <row r="959" spans="1:17">
      <c r="A959" s="1646" t="s">
        <v>115</v>
      </c>
      <c r="B959" s="1645" t="s">
        <v>237</v>
      </c>
      <c r="C959" s="1648"/>
      <c r="D959" s="1653"/>
      <c r="E959" s="1652"/>
      <c r="F959" s="1648"/>
      <c r="G959" s="1648"/>
      <c r="H959" s="1600"/>
      <c r="I959" s="1600"/>
      <c r="J959" s="1600"/>
      <c r="K959" s="1600"/>
      <c r="L959" s="1620"/>
      <c r="M959" s="1620"/>
      <c r="N959" s="1549"/>
      <c r="O959" s="1549"/>
      <c r="P959" s="1549"/>
      <c r="Q959" s="1549"/>
    </row>
    <row r="960" spans="1:17">
      <c r="A960" s="1729"/>
      <c r="B960" s="1919" t="s">
        <v>1727</v>
      </c>
      <c r="C960" s="1646"/>
      <c r="D960" s="1878" t="s">
        <v>7</v>
      </c>
      <c r="E960" s="1825">
        <v>1.1499999999999999</v>
      </c>
      <c r="F960" s="1645">
        <f>'BAHAN MEP'!D79</f>
        <v>0</v>
      </c>
      <c r="G960" s="1645">
        <f>F960*E960</f>
        <v>0</v>
      </c>
      <c r="H960" s="1606" t="s">
        <v>15</v>
      </c>
      <c r="I960" s="1603">
        <v>0</v>
      </c>
      <c r="J960" s="1599">
        <f>I960*G960</f>
        <v>0</v>
      </c>
      <c r="K960" s="1599">
        <f>G960-J960</f>
        <v>0</v>
      </c>
      <c r="L960" s="1620"/>
      <c r="M960" s="1620"/>
      <c r="N960" s="1549"/>
      <c r="O960" s="1549"/>
      <c r="P960" s="1549"/>
      <c r="Q960" s="1549"/>
    </row>
    <row r="961" spans="1:17">
      <c r="A961" s="1646"/>
      <c r="B961" s="1728"/>
      <c r="C961" s="1646"/>
      <c r="D961" s="1650"/>
      <c r="E961" s="1649"/>
      <c r="F961" s="1645"/>
      <c r="G961" s="1645">
        <f>F961*E961</f>
        <v>0</v>
      </c>
      <c r="H961" s="1599"/>
      <c r="I961" s="1599"/>
      <c r="J961" s="1599"/>
      <c r="K961" s="1599"/>
      <c r="L961" s="1620"/>
      <c r="M961" s="1620"/>
      <c r="N961" s="1549"/>
      <c r="O961" s="1549"/>
      <c r="P961" s="1549"/>
      <c r="Q961" s="1549"/>
    </row>
    <row r="962" spans="1:17">
      <c r="A962" s="1646"/>
      <c r="B962" s="1645"/>
      <c r="C962" s="1643"/>
      <c r="D962" s="1642"/>
      <c r="E962" s="1641" t="s">
        <v>1447</v>
      </c>
      <c r="F962" s="1918"/>
      <c r="G962" s="1639">
        <f>SUM(G960:G961)</f>
        <v>0</v>
      </c>
      <c r="H962" s="1589"/>
      <c r="I962" s="1589"/>
      <c r="J962" s="1589">
        <f>SUM(J960:J960)</f>
        <v>0</v>
      </c>
      <c r="K962" s="1589">
        <f>SUM(K960:K960)</f>
        <v>0</v>
      </c>
      <c r="L962" s="1620"/>
      <c r="M962" s="1620"/>
      <c r="N962" s="1549"/>
      <c r="O962" s="1549"/>
      <c r="P962" s="1549"/>
      <c r="Q962" s="1549"/>
    </row>
    <row r="963" spans="1:17">
      <c r="A963" s="1646"/>
      <c r="B963" s="1645"/>
      <c r="C963" s="1648"/>
      <c r="D963" s="1648"/>
      <c r="E963" s="1648"/>
      <c r="F963" s="1648"/>
      <c r="G963" s="1648"/>
      <c r="H963" s="1600"/>
      <c r="I963" s="1600"/>
      <c r="J963" s="1600"/>
      <c r="K963" s="1600"/>
      <c r="L963" s="1620"/>
      <c r="M963" s="1620"/>
      <c r="N963" s="1549"/>
      <c r="O963" s="1549"/>
      <c r="P963" s="1549"/>
      <c r="Q963" s="1549"/>
    </row>
    <row r="964" spans="1:17">
      <c r="A964" s="1646" t="s">
        <v>116</v>
      </c>
      <c r="B964" s="1645" t="s">
        <v>238</v>
      </c>
      <c r="C964" s="1646"/>
      <c r="D964" s="1646"/>
      <c r="E964" s="1646"/>
      <c r="F964" s="1646"/>
      <c r="G964" s="1721">
        <f>+F964*E964</f>
        <v>0</v>
      </c>
      <c r="H964" s="1595"/>
      <c r="I964" s="1595"/>
      <c r="J964" s="1595"/>
      <c r="K964" s="1595"/>
      <c r="L964" s="1620"/>
      <c r="M964" s="1620"/>
      <c r="N964" s="1549"/>
      <c r="O964" s="1549"/>
      <c r="P964" s="1549"/>
      <c r="Q964" s="1549"/>
    </row>
    <row r="965" spans="1:17">
      <c r="A965" s="1644"/>
      <c r="B965" s="1644"/>
      <c r="C965" s="1643"/>
      <c r="D965" s="1642"/>
      <c r="E965" s="1641" t="s">
        <v>1448</v>
      </c>
      <c r="F965" s="1640"/>
      <c r="G965" s="1639">
        <f>SUM(G964)</f>
        <v>0</v>
      </c>
      <c r="H965" s="1589"/>
      <c r="I965" s="1589"/>
      <c r="J965" s="1589"/>
      <c r="K965" s="1589"/>
      <c r="L965" s="1620"/>
      <c r="M965" s="1620"/>
      <c r="N965" s="1549"/>
      <c r="O965" s="1549"/>
      <c r="P965" s="1549"/>
      <c r="Q965" s="1549"/>
    </row>
    <row r="966" spans="1:17">
      <c r="A966" s="1638"/>
      <c r="B966" s="1638"/>
      <c r="C966" s="1637"/>
      <c r="D966" s="1637"/>
      <c r="E966" s="1630"/>
      <c r="F966" s="1637"/>
      <c r="G966" s="1637"/>
      <c r="H966" s="1554"/>
      <c r="I966" s="1554"/>
      <c r="J966" s="1554"/>
      <c r="K966" s="1554"/>
      <c r="L966" s="1620"/>
      <c r="M966" s="1620"/>
      <c r="N966" s="1549"/>
      <c r="O966" s="1549"/>
      <c r="P966" s="1549"/>
      <c r="Q966" s="1549"/>
    </row>
    <row r="967" spans="1:17">
      <c r="A967" s="1636"/>
      <c r="B967" s="1635"/>
      <c r="C967" s="1634"/>
      <c r="D967" s="1633"/>
      <c r="E967" s="1633"/>
      <c r="F967" s="1632"/>
      <c r="G967" s="1636"/>
      <c r="H967" s="1581"/>
      <c r="I967" s="1581"/>
      <c r="J967" s="1581"/>
      <c r="K967" s="1581"/>
      <c r="L967" s="1620"/>
      <c r="M967" s="1620"/>
      <c r="N967" s="1549"/>
      <c r="O967" s="1549"/>
      <c r="P967" s="1549"/>
      <c r="Q967" s="1549"/>
    </row>
    <row r="968" spans="1:17">
      <c r="A968" s="1566" t="s">
        <v>117</v>
      </c>
      <c r="B968" s="1573" t="s">
        <v>239</v>
      </c>
      <c r="C968" s="1564"/>
      <c r="D968" s="1572"/>
      <c r="E968" s="1572"/>
      <c r="F968" s="1570"/>
      <c r="G968" s="1569">
        <f>+G965+G962+G958</f>
        <v>0</v>
      </c>
      <c r="H968" s="1576"/>
      <c r="I968" s="1575" t="e">
        <f>J968/G968</f>
        <v>#DIV/0!</v>
      </c>
      <c r="J968" s="1574">
        <f>+J965+J962+J958</f>
        <v>0</v>
      </c>
      <c r="K968" s="1720"/>
      <c r="L968" s="1620"/>
      <c r="M968" s="1620"/>
      <c r="N968" s="1549"/>
      <c r="O968" s="1549"/>
      <c r="P968" s="1549"/>
      <c r="Q968" s="1549"/>
    </row>
    <row r="969" spans="1:17">
      <c r="A969" s="1566" t="s">
        <v>124</v>
      </c>
      <c r="B969" s="1573" t="s">
        <v>1541</v>
      </c>
      <c r="C969" s="1564"/>
      <c r="D969" s="1572"/>
      <c r="E969" s="1571" t="str">
        <f>$L$2</f>
        <v>2,5% x D</v>
      </c>
      <c r="F969" s="1570"/>
      <c r="G969" s="1569">
        <f>G968*$L$3</f>
        <v>0</v>
      </c>
      <c r="H969" s="1567"/>
      <c r="I969" s="1568" t="s">
        <v>366</v>
      </c>
      <c r="J969" s="1567"/>
      <c r="K969" s="1567"/>
      <c r="L969" s="1620"/>
      <c r="M969" s="1620"/>
      <c r="N969" s="1549"/>
      <c r="O969" s="1549"/>
      <c r="P969" s="1549"/>
      <c r="Q969" s="1549"/>
    </row>
    <row r="970" spans="1:17">
      <c r="A970" s="1566" t="s">
        <v>241</v>
      </c>
      <c r="B970" s="1573" t="s">
        <v>1540</v>
      </c>
      <c r="C970" s="1564"/>
      <c r="D970" s="1572"/>
      <c r="E970" s="1571" t="str">
        <f>$M$2</f>
        <v>2,5% x D</v>
      </c>
      <c r="F970" s="1570"/>
      <c r="G970" s="1569">
        <f>G968*$M$3</f>
        <v>0</v>
      </c>
      <c r="H970" s="1567"/>
      <c r="I970" s="1568"/>
      <c r="J970" s="1567"/>
      <c r="K970" s="1567"/>
      <c r="L970" s="1620"/>
      <c r="M970" s="1620"/>
      <c r="N970" s="1549"/>
      <c r="O970" s="1549"/>
      <c r="P970" s="1549"/>
      <c r="Q970" s="1549"/>
    </row>
    <row r="971" spans="1:17">
      <c r="A971" s="1566" t="s">
        <v>123</v>
      </c>
      <c r="B971" s="1565" t="s">
        <v>1539</v>
      </c>
      <c r="C971" s="1564"/>
      <c r="D971" s="1564"/>
      <c r="E971" s="1564"/>
      <c r="F971" s="1563"/>
      <c r="G971" s="1562">
        <f>+G969+G968+G970</f>
        <v>0</v>
      </c>
      <c r="H971" s="1561"/>
      <c r="I971" s="1561"/>
      <c r="J971" s="1561"/>
      <c r="K971" s="1561"/>
      <c r="L971" s="1620"/>
      <c r="M971" s="1620"/>
      <c r="N971" s="1549"/>
      <c r="O971" s="1549"/>
      <c r="P971" s="1549"/>
      <c r="Q971" s="1549"/>
    </row>
    <row r="972" spans="1:17">
      <c r="A972" s="1630"/>
      <c r="B972" s="1629"/>
      <c r="C972" s="1628"/>
      <c r="D972" s="1628"/>
      <c r="E972" s="1628"/>
      <c r="F972" s="1627"/>
      <c r="G972" s="1637"/>
      <c r="H972" s="1554"/>
      <c r="I972" s="1554"/>
      <c r="J972" s="1554"/>
      <c r="K972" s="1554"/>
      <c r="L972" s="1620"/>
      <c r="M972" s="1620"/>
      <c r="N972" s="1549"/>
      <c r="O972" s="1549"/>
      <c r="P972" s="1549"/>
      <c r="Q972" s="1549"/>
    </row>
    <row r="973" spans="1:17">
      <c r="A973" s="1572"/>
      <c r="B973" s="1572"/>
      <c r="C973" s="1564"/>
      <c r="D973" s="1564"/>
      <c r="E973" s="1564"/>
      <c r="F973" s="1564"/>
      <c r="G973" s="1564"/>
      <c r="H973" s="1620"/>
      <c r="I973" s="1620"/>
      <c r="J973" s="1620"/>
      <c r="K973" s="1620"/>
      <c r="L973" s="1620"/>
      <c r="M973" s="1620"/>
      <c r="N973" s="1549"/>
      <c r="O973" s="1549"/>
      <c r="P973" s="1549"/>
      <c r="Q973" s="1549"/>
    </row>
    <row r="974" spans="1:17">
      <c r="A974" s="1564">
        <v>37</v>
      </c>
      <c r="B974" s="2469" t="s">
        <v>1726</v>
      </c>
      <c r="C974" s="2469"/>
      <c r="D974" s="1564"/>
      <c r="E974" s="1564"/>
      <c r="F974" s="1564"/>
      <c r="G974" s="1564"/>
      <c r="H974" s="1620"/>
      <c r="I974" s="1620"/>
      <c r="J974" s="1620"/>
      <c r="K974" s="1620"/>
      <c r="L974" s="1620"/>
      <c r="M974" s="1620"/>
      <c r="N974" s="1549"/>
      <c r="O974" s="1549"/>
      <c r="P974" s="1549"/>
      <c r="Q974" s="1549"/>
    </row>
    <row r="975" spans="1:17">
      <c r="A975" s="1679"/>
      <c r="B975" s="1620"/>
      <c r="C975" s="1622"/>
      <c r="D975" s="1564"/>
      <c r="E975" s="1564"/>
      <c r="F975" s="1564"/>
      <c r="G975" s="1564"/>
      <c r="H975" s="1620"/>
      <c r="I975" s="1620"/>
      <c r="J975" s="1620"/>
      <c r="K975" s="1620"/>
      <c r="L975" s="1620"/>
      <c r="M975" s="1620"/>
      <c r="N975" s="1549"/>
      <c r="O975" s="1549"/>
      <c r="P975" s="1549"/>
      <c r="Q975" s="1549"/>
    </row>
    <row r="976" spans="1:17">
      <c r="A976" s="2467" t="s">
        <v>8</v>
      </c>
      <c r="B976" s="2467" t="s">
        <v>354</v>
      </c>
      <c r="C976" s="2467" t="s">
        <v>1550</v>
      </c>
      <c r="D976" s="2467" t="s">
        <v>21</v>
      </c>
      <c r="E976" s="2467" t="s">
        <v>1549</v>
      </c>
      <c r="F976" s="1666" t="s">
        <v>10</v>
      </c>
      <c r="G976" s="1666" t="s">
        <v>54</v>
      </c>
      <c r="H976" s="2463" t="s">
        <v>1548</v>
      </c>
      <c r="I976" s="2463" t="s">
        <v>1547</v>
      </c>
      <c r="J976" s="2463" t="s">
        <v>1546</v>
      </c>
      <c r="K976" s="2463" t="s">
        <v>1545</v>
      </c>
      <c r="L976" s="1620"/>
      <c r="M976" s="1620"/>
      <c r="N976" s="1549"/>
      <c r="O976" s="1549"/>
      <c r="P976" s="1549"/>
      <c r="Q976" s="1549"/>
    </row>
    <row r="977" spans="1:17">
      <c r="A977" s="2468"/>
      <c r="B977" s="2468"/>
      <c r="C977" s="2468"/>
      <c r="D977" s="2468"/>
      <c r="E977" s="2468"/>
      <c r="F977" s="1637" t="s">
        <v>1544</v>
      </c>
      <c r="G977" s="1637" t="s">
        <v>1544</v>
      </c>
      <c r="H977" s="2464"/>
      <c r="I977" s="2464"/>
      <c r="J977" s="2464"/>
      <c r="K977" s="2464"/>
      <c r="L977" s="1620"/>
      <c r="M977" s="1620"/>
      <c r="N977" s="1549"/>
      <c r="O977" s="1549"/>
      <c r="P977" s="1549"/>
      <c r="Q977" s="1549"/>
    </row>
    <row r="978" spans="1:17">
      <c r="A978" s="1664"/>
      <c r="B978" s="1664"/>
      <c r="C978" s="1664"/>
      <c r="D978" s="1652"/>
      <c r="E978" s="1652"/>
      <c r="F978" s="1652"/>
      <c r="G978" s="1652"/>
      <c r="H978" s="1614"/>
      <c r="I978" s="1614"/>
      <c r="J978" s="1614"/>
      <c r="K978" s="1614"/>
      <c r="L978" s="1620"/>
      <c r="M978" s="1620"/>
      <c r="N978" s="1549"/>
      <c r="O978" s="1549"/>
      <c r="P978" s="1549"/>
      <c r="Q978" s="1549"/>
    </row>
    <row r="979" spans="1:17">
      <c r="A979" s="1646" t="s">
        <v>114</v>
      </c>
      <c r="B979" s="1645" t="s">
        <v>235</v>
      </c>
      <c r="C979" s="1646"/>
      <c r="D979" s="1646"/>
      <c r="E979" s="1646"/>
      <c r="F979" s="1646"/>
      <c r="G979" s="1646"/>
      <c r="H979" s="1613"/>
      <c r="I979" s="1613"/>
      <c r="J979" s="1613"/>
      <c r="K979" s="1613"/>
      <c r="L979" s="1620"/>
      <c r="M979" s="1620"/>
      <c r="N979" s="1549"/>
      <c r="O979" s="1549"/>
      <c r="P979" s="1549"/>
      <c r="Q979" s="1549"/>
    </row>
    <row r="980" spans="1:17">
      <c r="A980" s="1646"/>
      <c r="B980" s="1611" t="s">
        <v>543</v>
      </c>
      <c r="C980" s="1646"/>
      <c r="D980" s="1646" t="s">
        <v>48</v>
      </c>
      <c r="E980" s="1825">
        <v>3.3039999999999998</v>
      </c>
      <c r="F980" s="1611">
        <f>'UPAH MEP'!D$7</f>
        <v>0</v>
      </c>
      <c r="G980" s="1645">
        <f>+F980*E980</f>
        <v>0</v>
      </c>
      <c r="H980" s="1606" t="s">
        <v>15</v>
      </c>
      <c r="I980" s="1603">
        <v>1</v>
      </c>
      <c r="J980" s="1599">
        <f>I980*G980</f>
        <v>0</v>
      </c>
      <c r="K980" s="1599">
        <f>G980-J980</f>
        <v>0</v>
      </c>
      <c r="L980" s="1620"/>
      <c r="M980" s="1620"/>
      <c r="N980" s="1549"/>
      <c r="O980" s="1549"/>
      <c r="P980" s="1549"/>
      <c r="Q980" s="1549"/>
    </row>
    <row r="981" spans="1:17">
      <c r="A981" s="1646"/>
      <c r="B981" s="1611" t="s">
        <v>1543</v>
      </c>
      <c r="C981" s="1646"/>
      <c r="D981" s="1646" t="s">
        <v>48</v>
      </c>
      <c r="E981" s="1825">
        <v>5.5179999999999998</v>
      </c>
      <c r="F981" s="1611">
        <f>'UPAH MEP'!D$9</f>
        <v>0</v>
      </c>
      <c r="G981" s="1645">
        <f>+F981*E981</f>
        <v>0</v>
      </c>
      <c r="H981" s="1606" t="s">
        <v>15</v>
      </c>
      <c r="I981" s="1603">
        <v>1</v>
      </c>
      <c r="J981" s="1599">
        <f>I981*G981</f>
        <v>0</v>
      </c>
      <c r="K981" s="1599">
        <f>G981-J981</f>
        <v>0</v>
      </c>
      <c r="L981" s="1620"/>
      <c r="M981" s="1620"/>
      <c r="N981" s="1549"/>
      <c r="O981" s="1549"/>
      <c r="P981" s="1549"/>
      <c r="Q981" s="1549"/>
    </row>
    <row r="982" spans="1:17">
      <c r="A982" s="1646"/>
      <c r="B982" s="1611" t="s">
        <v>225</v>
      </c>
      <c r="C982" s="1729"/>
      <c r="D982" s="1646" t="s">
        <v>48</v>
      </c>
      <c r="E982" s="1830">
        <v>0.55200000000000005</v>
      </c>
      <c r="F982" s="1611">
        <f>'UPAH MEP'!D$5</f>
        <v>0</v>
      </c>
      <c r="G982" s="1645">
        <f>+F982*E982</f>
        <v>0</v>
      </c>
      <c r="H982" s="1606" t="s">
        <v>15</v>
      </c>
      <c r="I982" s="1603">
        <v>1</v>
      </c>
      <c r="J982" s="1599">
        <f>I982*G982</f>
        <v>0</v>
      </c>
      <c r="K982" s="1599">
        <f>G982-J982</f>
        <v>0</v>
      </c>
      <c r="L982" s="1620"/>
      <c r="M982" s="1620"/>
      <c r="N982" s="1549"/>
      <c r="O982" s="1549"/>
      <c r="P982" s="1549"/>
      <c r="Q982" s="1549"/>
    </row>
    <row r="983" spans="1:17">
      <c r="A983" s="1646"/>
      <c r="B983" s="1611" t="s">
        <v>41</v>
      </c>
      <c r="C983" s="1732"/>
      <c r="D983" s="1732" t="s">
        <v>48</v>
      </c>
      <c r="E983" s="1922">
        <v>0.16600000000000001</v>
      </c>
      <c r="F983" s="1611">
        <f>'UPAH MEP'!D$6</f>
        <v>0</v>
      </c>
      <c r="G983" s="1730">
        <f>+F983*E983</f>
        <v>0</v>
      </c>
      <c r="H983" s="1606" t="s">
        <v>15</v>
      </c>
      <c r="I983" s="1603">
        <v>1</v>
      </c>
      <c r="J983" s="1599">
        <f>I983*G983</f>
        <v>0</v>
      </c>
      <c r="K983" s="1599">
        <f>G983-J983</f>
        <v>0</v>
      </c>
      <c r="L983" s="1620"/>
      <c r="M983" s="1620"/>
      <c r="N983" s="1549"/>
      <c r="O983" s="1549"/>
      <c r="P983" s="1549"/>
      <c r="Q983" s="1549"/>
    </row>
    <row r="984" spans="1:17">
      <c r="A984" s="1646"/>
      <c r="B984" s="1645"/>
      <c r="C984" s="1643"/>
      <c r="D984" s="1642"/>
      <c r="E984" s="1642" t="s">
        <v>1557</v>
      </c>
      <c r="F984" s="1640"/>
      <c r="G984" s="1639">
        <f>SUM(G980:G983)</f>
        <v>0</v>
      </c>
      <c r="H984" s="1589"/>
      <c r="I984" s="1589"/>
      <c r="J984" s="1589">
        <f>SUM(J980:J983)</f>
        <v>0</v>
      </c>
      <c r="K984" s="1589">
        <f>SUM(K980:K983)</f>
        <v>0</v>
      </c>
      <c r="L984" s="1620"/>
      <c r="M984" s="1620"/>
      <c r="N984" s="1549"/>
      <c r="O984" s="1549"/>
      <c r="P984" s="1549"/>
      <c r="Q984" s="1549"/>
    </row>
    <row r="985" spans="1:17">
      <c r="A985" s="1646" t="s">
        <v>115</v>
      </c>
      <c r="B985" s="1645" t="s">
        <v>237</v>
      </c>
      <c r="C985" s="1648"/>
      <c r="D985" s="1653"/>
      <c r="E985" s="1652"/>
      <c r="F985" s="1648"/>
      <c r="G985" s="1648"/>
      <c r="H985" s="1600"/>
      <c r="I985" s="1600"/>
      <c r="J985" s="1600"/>
      <c r="K985" s="1600"/>
      <c r="L985" s="1620"/>
      <c r="M985" s="1620"/>
      <c r="N985" s="1549"/>
      <c r="O985" s="1549"/>
      <c r="P985" s="1549"/>
      <c r="Q985" s="1549"/>
    </row>
    <row r="986" spans="1:17">
      <c r="A986" s="1729"/>
      <c r="B986" s="1919" t="s">
        <v>1725</v>
      </c>
      <c r="C986" s="1646"/>
      <c r="D986" s="1878" t="s">
        <v>7</v>
      </c>
      <c r="E986" s="1808">
        <f>1.5-0.5</f>
        <v>1</v>
      </c>
      <c r="F986" s="1645">
        <f>'BAHAN MEP'!D84</f>
        <v>0</v>
      </c>
      <c r="G986" s="1645">
        <f>F986*E986</f>
        <v>0</v>
      </c>
      <c r="H986" s="1606">
        <f>'BAHAN MEP'!F84</f>
        <v>0</v>
      </c>
      <c r="I986" s="1603">
        <f>'BAHAN MEP'!E84</f>
        <v>0</v>
      </c>
      <c r="J986" s="1599">
        <f>I986*G986</f>
        <v>0</v>
      </c>
      <c r="K986" s="1599">
        <f>G986-J986</f>
        <v>0</v>
      </c>
      <c r="L986" s="1620"/>
      <c r="M986" s="1620"/>
      <c r="N986" s="1549"/>
      <c r="O986" s="1549"/>
      <c r="P986" s="1549"/>
      <c r="Q986" s="1549"/>
    </row>
    <row r="987" spans="1:17">
      <c r="A987" s="1646"/>
      <c r="B987" s="1728"/>
      <c r="C987" s="1646"/>
      <c r="D987" s="1650"/>
      <c r="E987" s="1649"/>
      <c r="F987" s="1645"/>
      <c r="G987" s="1645"/>
      <c r="H987" s="1599"/>
      <c r="I987" s="1599"/>
      <c r="J987" s="1599"/>
      <c r="K987" s="1599"/>
      <c r="L987" s="1620"/>
      <c r="M987" s="1620"/>
      <c r="N987" s="1549"/>
      <c r="O987" s="1549"/>
      <c r="P987" s="1549"/>
      <c r="Q987" s="1549"/>
    </row>
    <row r="988" spans="1:17">
      <c r="A988" s="1646"/>
      <c r="B988" s="1645"/>
      <c r="C988" s="1643"/>
      <c r="D988" s="1642"/>
      <c r="E988" s="1641" t="s">
        <v>1447</v>
      </c>
      <c r="F988" s="1918"/>
      <c r="G988" s="1639">
        <f>SUM(G986:G987)</f>
        <v>0</v>
      </c>
      <c r="H988" s="1589"/>
      <c r="I988" s="1589"/>
      <c r="J988" s="1589">
        <f>SUM(J986:J986)</f>
        <v>0</v>
      </c>
      <c r="K988" s="1589">
        <f>SUM(K986:K986)</f>
        <v>0</v>
      </c>
      <c r="L988" s="1620"/>
      <c r="M988" s="1620"/>
      <c r="N988" s="1549"/>
      <c r="O988" s="1549"/>
      <c r="P988" s="1549"/>
      <c r="Q988" s="1549"/>
    </row>
    <row r="989" spans="1:17">
      <c r="A989" s="1646"/>
      <c r="B989" s="1645"/>
      <c r="C989" s="1648"/>
      <c r="D989" s="1648"/>
      <c r="E989" s="1648"/>
      <c r="F989" s="1648"/>
      <c r="G989" s="1648"/>
      <c r="H989" s="1600"/>
      <c r="I989" s="1600"/>
      <c r="J989" s="1600"/>
      <c r="K989" s="1600"/>
      <c r="L989" s="1620"/>
      <c r="M989" s="1620"/>
      <c r="N989" s="1549"/>
      <c r="O989" s="1549"/>
      <c r="P989" s="1549"/>
      <c r="Q989" s="1549"/>
    </row>
    <row r="990" spans="1:17">
      <c r="A990" s="1646" t="s">
        <v>116</v>
      </c>
      <c r="B990" s="1645" t="s">
        <v>238</v>
      </c>
      <c r="C990" s="1646"/>
      <c r="D990" s="1646"/>
      <c r="E990" s="1646"/>
      <c r="F990" s="1646"/>
      <c r="G990" s="1721">
        <f>+F990*E990</f>
        <v>0</v>
      </c>
      <c r="H990" s="1595"/>
      <c r="I990" s="1595"/>
      <c r="J990" s="1595"/>
      <c r="K990" s="1595"/>
      <c r="L990" s="1620"/>
      <c r="M990" s="1620"/>
      <c r="N990" s="1549"/>
      <c r="O990" s="1549"/>
      <c r="P990" s="1549"/>
      <c r="Q990" s="1549"/>
    </row>
    <row r="991" spans="1:17">
      <c r="A991" s="1644"/>
      <c r="B991" s="1644"/>
      <c r="C991" s="1643"/>
      <c r="D991" s="1642"/>
      <c r="E991" s="1641" t="s">
        <v>1448</v>
      </c>
      <c r="F991" s="1640"/>
      <c r="G991" s="1639">
        <f>SUM(G990)</f>
        <v>0</v>
      </c>
      <c r="H991" s="1589"/>
      <c r="I991" s="1589"/>
      <c r="J991" s="1589"/>
      <c r="K991" s="1589"/>
      <c r="L991" s="1620"/>
      <c r="M991" s="1620"/>
      <c r="N991" s="1549"/>
      <c r="O991" s="1549"/>
      <c r="P991" s="1549"/>
      <c r="Q991" s="1549"/>
    </row>
    <row r="992" spans="1:17">
      <c r="A992" s="1638"/>
      <c r="B992" s="1638"/>
      <c r="C992" s="1637"/>
      <c r="D992" s="1637"/>
      <c r="E992" s="1630"/>
      <c r="F992" s="1637"/>
      <c r="G992" s="1637"/>
      <c r="H992" s="1554"/>
      <c r="I992" s="1554"/>
      <c r="J992" s="1554"/>
      <c r="K992" s="1554"/>
      <c r="L992" s="1620"/>
      <c r="M992" s="1620"/>
      <c r="N992" s="1549"/>
      <c r="O992" s="1549"/>
      <c r="P992" s="1549"/>
      <c r="Q992" s="1549"/>
    </row>
    <row r="993" spans="1:17">
      <c r="A993" s="1636"/>
      <c r="B993" s="1635"/>
      <c r="C993" s="1634"/>
      <c r="D993" s="1633"/>
      <c r="E993" s="1633"/>
      <c r="F993" s="1632"/>
      <c r="G993" s="1636"/>
      <c r="H993" s="1581"/>
      <c r="I993" s="1581"/>
      <c r="J993" s="1581"/>
      <c r="K993" s="1581"/>
      <c r="L993" s="1620"/>
      <c r="M993" s="1620"/>
      <c r="N993" s="1549"/>
      <c r="O993" s="1549"/>
      <c r="P993" s="1549"/>
      <c r="Q993" s="1549"/>
    </row>
    <row r="994" spans="1:17">
      <c r="A994" s="1566" t="s">
        <v>117</v>
      </c>
      <c r="B994" s="1573" t="s">
        <v>239</v>
      </c>
      <c r="C994" s="1564"/>
      <c r="D994" s="1572"/>
      <c r="E994" s="1572"/>
      <c r="F994" s="1570"/>
      <c r="G994" s="1569">
        <f>+G991+G988+G984</f>
        <v>0</v>
      </c>
      <c r="H994" s="1576"/>
      <c r="I994" s="1575" t="e">
        <f>J994/G994</f>
        <v>#DIV/0!</v>
      </c>
      <c r="J994" s="1574">
        <f>+J991+J988+J984</f>
        <v>0</v>
      </c>
      <c r="K994" s="1720"/>
      <c r="L994" s="1620"/>
      <c r="M994" s="1620"/>
      <c r="N994" s="1549"/>
      <c r="O994" s="1549"/>
      <c r="P994" s="1549"/>
      <c r="Q994" s="1549"/>
    </row>
    <row r="995" spans="1:17">
      <c r="A995" s="1566" t="s">
        <v>124</v>
      </c>
      <c r="B995" s="1573" t="s">
        <v>1541</v>
      </c>
      <c r="C995" s="1564"/>
      <c r="D995" s="1572"/>
      <c r="E995" s="1571" t="str">
        <f>$L$2</f>
        <v>2,5% x D</v>
      </c>
      <c r="F995" s="1570"/>
      <c r="G995" s="1569">
        <f>G994*$L$3</f>
        <v>0</v>
      </c>
      <c r="H995" s="1567"/>
      <c r="I995" s="1568" t="s">
        <v>366</v>
      </c>
      <c r="J995" s="1567"/>
      <c r="K995" s="1567"/>
      <c r="L995" s="1620"/>
      <c r="M995" s="1620"/>
      <c r="N995" s="1549"/>
      <c r="O995" s="1549"/>
      <c r="P995" s="1549"/>
      <c r="Q995" s="1549"/>
    </row>
    <row r="996" spans="1:17">
      <c r="A996" s="1566" t="s">
        <v>241</v>
      </c>
      <c r="B996" s="1573" t="s">
        <v>1540</v>
      </c>
      <c r="C996" s="1564"/>
      <c r="D996" s="1572"/>
      <c r="E996" s="1571" t="str">
        <f>$M$2</f>
        <v>2,5% x D</v>
      </c>
      <c r="F996" s="1570"/>
      <c r="G996" s="1569">
        <f>G994*$M$3</f>
        <v>0</v>
      </c>
      <c r="H996" s="1567"/>
      <c r="I996" s="1568"/>
      <c r="J996" s="1567"/>
      <c r="K996" s="1567"/>
      <c r="L996" s="1620"/>
      <c r="M996" s="1620"/>
      <c r="N996" s="1549"/>
      <c r="O996" s="1549"/>
      <c r="P996" s="1549"/>
      <c r="Q996" s="1549"/>
    </row>
    <row r="997" spans="1:17">
      <c r="A997" s="1566" t="s">
        <v>123</v>
      </c>
      <c r="B997" s="1565" t="s">
        <v>1539</v>
      </c>
      <c r="C997" s="1564"/>
      <c r="D997" s="1564"/>
      <c r="E997" s="1564"/>
      <c r="F997" s="1563"/>
      <c r="G997" s="1562">
        <f>+G995+G994+G996</f>
        <v>0</v>
      </c>
      <c r="H997" s="1561"/>
      <c r="I997" s="1561"/>
      <c r="J997" s="1561"/>
      <c r="K997" s="1561"/>
      <c r="L997" s="1620"/>
      <c r="M997" s="1620"/>
      <c r="N997" s="1549"/>
      <c r="O997" s="1549"/>
      <c r="P997" s="1549"/>
      <c r="Q997" s="1549"/>
    </row>
    <row r="998" spans="1:17">
      <c r="A998" s="1630"/>
      <c r="B998" s="1629"/>
      <c r="C998" s="1628"/>
      <c r="D998" s="1628"/>
      <c r="E998" s="1628"/>
      <c r="F998" s="1627"/>
      <c r="G998" s="1637"/>
      <c r="H998" s="1554"/>
      <c r="I998" s="1554"/>
      <c r="J998" s="1554"/>
      <c r="K998" s="1554"/>
      <c r="L998" s="1620"/>
      <c r="M998" s="1620"/>
      <c r="N998" s="1549"/>
      <c r="O998" s="1549"/>
      <c r="P998" s="1549"/>
      <c r="Q998" s="1549"/>
    </row>
    <row r="999" spans="1:17">
      <c r="A999" s="1572"/>
      <c r="B999" s="1572"/>
      <c r="C999" s="1564"/>
      <c r="D999" s="1564"/>
      <c r="E999" s="1564"/>
      <c r="F999" s="1564"/>
      <c r="G999" s="1564"/>
      <c r="H999" s="1620"/>
      <c r="I999" s="1620"/>
      <c r="J999" s="1620"/>
      <c r="K999" s="1620"/>
      <c r="L999" s="1620"/>
      <c r="M999" s="1620"/>
      <c r="N999" s="1549"/>
      <c r="O999" s="1549"/>
      <c r="P999" s="1549"/>
      <c r="Q999" s="1549"/>
    </row>
    <row r="1000" spans="1:17">
      <c r="A1000" s="1622" t="s">
        <v>1724</v>
      </c>
      <c r="B1000" s="1623" t="s">
        <v>1723</v>
      </c>
      <c r="C1000" s="1622"/>
      <c r="D1000" s="1564"/>
      <c r="E1000" s="1564"/>
      <c r="F1000" s="1564"/>
      <c r="G1000" s="1564"/>
      <c r="H1000" s="1620"/>
      <c r="I1000" s="1620"/>
      <c r="J1000" s="1620"/>
      <c r="K1000" s="1620"/>
      <c r="L1000" s="1620"/>
      <c r="M1000" s="1620"/>
      <c r="N1000" s="1549"/>
      <c r="O1000" s="1549"/>
      <c r="P1000" s="1549"/>
      <c r="Q1000" s="1549"/>
    </row>
    <row r="1001" spans="1:17">
      <c r="A1001" s="1622"/>
      <c r="B1001" s="1623"/>
      <c r="C1001" s="1622"/>
      <c r="D1001" s="1564"/>
      <c r="E1001" s="1564"/>
      <c r="F1001" s="1564"/>
      <c r="G1001" s="1564"/>
      <c r="H1001" s="1620"/>
      <c r="I1001" s="1620"/>
      <c r="J1001" s="1620"/>
      <c r="K1001" s="1620"/>
      <c r="L1001" s="1620"/>
      <c r="M1001" s="1620"/>
      <c r="N1001" s="1549"/>
      <c r="O1001" s="1549"/>
      <c r="P1001" s="1549"/>
      <c r="Q1001" s="1549"/>
    </row>
    <row r="1002" spans="1:17">
      <c r="A1002" s="1564">
        <v>1</v>
      </c>
      <c r="B1002" s="1921" t="s">
        <v>1722</v>
      </c>
      <c r="C1002" s="1622"/>
      <c r="D1002" s="1564"/>
      <c r="E1002" s="1564"/>
      <c r="F1002" s="1564"/>
      <c r="G1002" s="1564"/>
      <c r="H1002" s="1620"/>
      <c r="I1002" s="1620"/>
      <c r="J1002" s="1620"/>
      <c r="K1002" s="1620"/>
      <c r="L1002" s="1620"/>
      <c r="M1002" s="1620"/>
      <c r="N1002" s="1549"/>
      <c r="O1002" s="1549"/>
      <c r="P1002" s="1549"/>
      <c r="Q1002" s="1549"/>
    </row>
    <row r="1003" spans="1:17">
      <c r="A1003" s="1679"/>
      <c r="B1003" s="1620"/>
      <c r="C1003" s="1622"/>
      <c r="D1003" s="1564"/>
      <c r="E1003" s="1564"/>
      <c r="F1003" s="1564"/>
      <c r="G1003" s="1564"/>
      <c r="H1003" s="1620"/>
      <c r="I1003" s="1620"/>
      <c r="J1003" s="1620"/>
      <c r="K1003" s="1620"/>
      <c r="L1003" s="1620"/>
      <c r="M1003" s="1620"/>
      <c r="N1003" s="1549"/>
      <c r="O1003" s="1549"/>
      <c r="P1003" s="1549"/>
      <c r="Q1003" s="1549"/>
    </row>
    <row r="1004" spans="1:17">
      <c r="A1004" s="2467" t="s">
        <v>8</v>
      </c>
      <c r="B1004" s="2467" t="s">
        <v>354</v>
      </c>
      <c r="C1004" s="2467" t="s">
        <v>1550</v>
      </c>
      <c r="D1004" s="2467" t="s">
        <v>21</v>
      </c>
      <c r="E1004" s="2467" t="s">
        <v>1549</v>
      </c>
      <c r="F1004" s="1666" t="s">
        <v>10</v>
      </c>
      <c r="G1004" s="1666" t="s">
        <v>54</v>
      </c>
      <c r="H1004" s="2463" t="s">
        <v>1548</v>
      </c>
      <c r="I1004" s="2463" t="s">
        <v>1547</v>
      </c>
      <c r="J1004" s="2463" t="s">
        <v>1546</v>
      </c>
      <c r="K1004" s="2463" t="s">
        <v>1545</v>
      </c>
      <c r="L1004" s="1620"/>
      <c r="M1004" s="1620"/>
      <c r="N1004" s="1549"/>
      <c r="O1004" s="1549"/>
      <c r="P1004" s="1549"/>
      <c r="Q1004" s="1549"/>
    </row>
    <row r="1005" spans="1:17">
      <c r="A1005" s="2468"/>
      <c r="B1005" s="2468"/>
      <c r="C1005" s="2468"/>
      <c r="D1005" s="2468"/>
      <c r="E1005" s="2468"/>
      <c r="F1005" s="1637" t="s">
        <v>1544</v>
      </c>
      <c r="G1005" s="1637" t="s">
        <v>1544</v>
      </c>
      <c r="H1005" s="2464"/>
      <c r="I1005" s="2464"/>
      <c r="J1005" s="2464"/>
      <c r="K1005" s="2464"/>
      <c r="L1005" s="1620"/>
      <c r="M1005" s="1620"/>
      <c r="N1005" s="1549"/>
      <c r="O1005" s="1549"/>
      <c r="P1005" s="1549"/>
      <c r="Q1005" s="1549"/>
    </row>
    <row r="1006" spans="1:17">
      <c r="A1006" s="1664"/>
      <c r="B1006" s="1664"/>
      <c r="C1006" s="1664"/>
      <c r="D1006" s="1652"/>
      <c r="E1006" s="1652"/>
      <c r="F1006" s="1652"/>
      <c r="G1006" s="1652"/>
      <c r="H1006" s="1614"/>
      <c r="I1006" s="1614"/>
      <c r="J1006" s="1614"/>
      <c r="K1006" s="1614"/>
      <c r="L1006" s="1620"/>
      <c r="M1006" s="1620"/>
      <c r="N1006" s="1549"/>
      <c r="O1006" s="1549"/>
      <c r="P1006" s="1549"/>
      <c r="Q1006" s="1549"/>
    </row>
    <row r="1007" spans="1:17">
      <c r="A1007" s="1646" t="s">
        <v>114</v>
      </c>
      <c r="B1007" s="1645" t="s">
        <v>235</v>
      </c>
      <c r="C1007" s="1646"/>
      <c r="D1007" s="1646"/>
      <c r="E1007" s="1646"/>
      <c r="F1007" s="1646"/>
      <c r="G1007" s="1646"/>
      <c r="H1007" s="1613"/>
      <c r="I1007" s="1613"/>
      <c r="J1007" s="1613"/>
      <c r="K1007" s="1613"/>
      <c r="L1007" s="1620"/>
      <c r="M1007" s="1620"/>
      <c r="N1007" s="1549"/>
      <c r="O1007" s="1549"/>
      <c r="P1007" s="1549"/>
      <c r="Q1007" s="1549"/>
    </row>
    <row r="1008" spans="1:17">
      <c r="A1008" s="1646"/>
      <c r="B1008" s="1611" t="s">
        <v>543</v>
      </c>
      <c r="C1008" s="1646"/>
      <c r="D1008" s="1646" t="s">
        <v>48</v>
      </c>
      <c r="E1008" s="1896">
        <v>3.3039999999999998</v>
      </c>
      <c r="F1008" s="1611">
        <f>'UPAH MEP'!D$7</f>
        <v>0</v>
      </c>
      <c r="G1008" s="1645">
        <f>+F1008*E1008</f>
        <v>0</v>
      </c>
      <c r="H1008" s="1606" t="s">
        <v>15</v>
      </c>
      <c r="I1008" s="1603">
        <v>1</v>
      </c>
      <c r="J1008" s="1599">
        <f>I1008*G1008</f>
        <v>0</v>
      </c>
      <c r="K1008" s="1599">
        <f>G1008-J1008</f>
        <v>0</v>
      </c>
      <c r="L1008" s="1620"/>
      <c r="M1008" s="1620"/>
      <c r="N1008" s="1549"/>
      <c r="O1008" s="1549"/>
      <c r="P1008" s="1549"/>
      <c r="Q1008" s="1549"/>
    </row>
    <row r="1009" spans="1:17">
      <c r="A1009" s="1646"/>
      <c r="B1009" s="1611" t="s">
        <v>1543</v>
      </c>
      <c r="C1009" s="1646"/>
      <c r="D1009" s="1646" t="s">
        <v>48</v>
      </c>
      <c r="E1009" s="1896">
        <v>5.5179999999999998</v>
      </c>
      <c r="F1009" s="1611">
        <f>'UPAH MEP'!D$9</f>
        <v>0</v>
      </c>
      <c r="G1009" s="1645">
        <f>+F1009*E1009</f>
        <v>0</v>
      </c>
      <c r="H1009" s="1606" t="s">
        <v>15</v>
      </c>
      <c r="I1009" s="1603">
        <v>1</v>
      </c>
      <c r="J1009" s="1599">
        <f>I1009*G1009</f>
        <v>0</v>
      </c>
      <c r="K1009" s="1599">
        <f>G1009-J1009</f>
        <v>0</v>
      </c>
      <c r="L1009" s="1620"/>
      <c r="M1009" s="1620"/>
      <c r="N1009" s="1549"/>
      <c r="O1009" s="1549"/>
      <c r="P1009" s="1549"/>
      <c r="Q1009" s="1549"/>
    </row>
    <row r="1010" spans="1:17">
      <c r="A1010" s="1646"/>
      <c r="B1010" s="1611" t="s">
        <v>225</v>
      </c>
      <c r="C1010" s="1729"/>
      <c r="D1010" s="1646" t="s">
        <v>48</v>
      </c>
      <c r="E1010" s="1920">
        <v>0.55200000000000005</v>
      </c>
      <c r="F1010" s="1611">
        <f>'UPAH MEP'!D$5</f>
        <v>0</v>
      </c>
      <c r="G1010" s="1645">
        <f>+F1010*E1010</f>
        <v>0</v>
      </c>
      <c r="H1010" s="1606" t="s">
        <v>15</v>
      </c>
      <c r="I1010" s="1603">
        <v>1</v>
      </c>
      <c r="J1010" s="1599">
        <f>I1010*G1010</f>
        <v>0</v>
      </c>
      <c r="K1010" s="1599">
        <f>G1010-J1010</f>
        <v>0</v>
      </c>
      <c r="L1010" s="1620"/>
      <c r="M1010" s="1620"/>
      <c r="N1010" s="1549"/>
      <c r="O1010" s="1549"/>
      <c r="P1010" s="1549"/>
      <c r="Q1010" s="1549"/>
    </row>
    <row r="1011" spans="1:17">
      <c r="A1011" s="1646"/>
      <c r="B1011" s="1611" t="s">
        <v>41</v>
      </c>
      <c r="C1011" s="1732"/>
      <c r="D1011" s="1732" t="s">
        <v>48</v>
      </c>
      <c r="E1011" s="1829">
        <v>0.16600000000000001</v>
      </c>
      <c r="F1011" s="1611">
        <f>'UPAH MEP'!D$6</f>
        <v>0</v>
      </c>
      <c r="G1011" s="1730">
        <f>+F1011*E1011</f>
        <v>0</v>
      </c>
      <c r="H1011" s="1606" t="s">
        <v>15</v>
      </c>
      <c r="I1011" s="1603">
        <v>1</v>
      </c>
      <c r="J1011" s="1599">
        <f>I1011*G1011</f>
        <v>0</v>
      </c>
      <c r="K1011" s="1599">
        <f>G1011-J1011</f>
        <v>0</v>
      </c>
      <c r="L1011" s="1620"/>
      <c r="M1011" s="1620"/>
      <c r="N1011" s="1549"/>
      <c r="O1011" s="1549"/>
      <c r="P1011" s="1549"/>
      <c r="Q1011" s="1549"/>
    </row>
    <row r="1012" spans="1:17">
      <c r="A1012" s="1646"/>
      <c r="B1012" s="1645"/>
      <c r="C1012" s="1643"/>
      <c r="D1012" s="1642"/>
      <c r="E1012" s="1642" t="s">
        <v>1557</v>
      </c>
      <c r="F1012" s="1640"/>
      <c r="G1012" s="1639">
        <f>SUM(G1008:G1011)</f>
        <v>0</v>
      </c>
      <c r="H1012" s="1589"/>
      <c r="I1012" s="1589"/>
      <c r="J1012" s="1589">
        <f>SUM(J1008:J1011)</f>
        <v>0</v>
      </c>
      <c r="K1012" s="1589">
        <f>SUM(K1008:K1011)</f>
        <v>0</v>
      </c>
      <c r="L1012" s="1620"/>
      <c r="M1012" s="1620"/>
      <c r="N1012" s="1549"/>
      <c r="O1012" s="1549"/>
      <c r="P1012" s="1549"/>
      <c r="Q1012" s="1549"/>
    </row>
    <row r="1013" spans="1:17">
      <c r="A1013" s="1646" t="s">
        <v>115</v>
      </c>
      <c r="B1013" s="1645" t="s">
        <v>237</v>
      </c>
      <c r="C1013" s="1648"/>
      <c r="D1013" s="1653"/>
      <c r="E1013" s="1652"/>
      <c r="F1013" s="1648"/>
      <c r="G1013" s="1648"/>
      <c r="H1013" s="1600"/>
      <c r="I1013" s="1600"/>
      <c r="J1013" s="1600"/>
      <c r="K1013" s="1600"/>
      <c r="L1013" s="1620"/>
      <c r="M1013" s="1620"/>
      <c r="N1013" s="1549"/>
      <c r="O1013" s="1549"/>
      <c r="P1013" s="1549"/>
      <c r="Q1013" s="1549"/>
    </row>
    <row r="1014" spans="1:17">
      <c r="A1014" s="1729"/>
      <c r="B1014" s="1919" t="s">
        <v>1721</v>
      </c>
      <c r="C1014" s="1646"/>
      <c r="D1014" s="1878" t="s">
        <v>7</v>
      </c>
      <c r="E1014" s="1825">
        <v>1.5</v>
      </c>
      <c r="F1014" s="1645">
        <f>'BAHAN MEP'!D200</f>
        <v>0</v>
      </c>
      <c r="G1014" s="1645">
        <f>F1014*E1014</f>
        <v>0</v>
      </c>
      <c r="H1014" s="1606" t="s">
        <v>15</v>
      </c>
      <c r="I1014" s="1603">
        <v>0</v>
      </c>
      <c r="J1014" s="1599">
        <f>I1014*G1014</f>
        <v>0</v>
      </c>
      <c r="K1014" s="1599">
        <f>G1014-J1014</f>
        <v>0</v>
      </c>
      <c r="L1014" s="1620"/>
      <c r="M1014" s="1620"/>
      <c r="N1014" s="1549"/>
      <c r="O1014" s="1549"/>
      <c r="P1014" s="1549"/>
      <c r="Q1014" s="1549"/>
    </row>
    <row r="1015" spans="1:17">
      <c r="A1015" s="1646"/>
      <c r="B1015" s="1728"/>
      <c r="C1015" s="1646"/>
      <c r="D1015" s="1650"/>
      <c r="E1015" s="1649"/>
      <c r="F1015" s="1645"/>
      <c r="G1015" s="1645"/>
      <c r="H1015" s="1599"/>
      <c r="I1015" s="1599"/>
      <c r="J1015" s="1599"/>
      <c r="K1015" s="1599"/>
      <c r="L1015" s="1620"/>
      <c r="M1015" s="1620"/>
      <c r="N1015" s="1549"/>
      <c r="O1015" s="1549"/>
      <c r="P1015" s="1549"/>
      <c r="Q1015" s="1549"/>
    </row>
    <row r="1016" spans="1:17">
      <c r="A1016" s="1646"/>
      <c r="B1016" s="1645"/>
      <c r="C1016" s="1643"/>
      <c r="D1016" s="1642"/>
      <c r="E1016" s="1641" t="s">
        <v>1447</v>
      </c>
      <c r="F1016" s="1918"/>
      <c r="G1016" s="1639">
        <f>SUM(G1014:G1015)</f>
        <v>0</v>
      </c>
      <c r="H1016" s="1589"/>
      <c r="I1016" s="1589"/>
      <c r="J1016" s="1589">
        <f>SUM(J1014:J1014)</f>
        <v>0</v>
      </c>
      <c r="K1016" s="1589">
        <f>SUM(K1014:K1014)</f>
        <v>0</v>
      </c>
      <c r="L1016" s="1620"/>
      <c r="M1016" s="1620"/>
      <c r="N1016" s="1549"/>
      <c r="O1016" s="1549"/>
      <c r="P1016" s="1549"/>
      <c r="Q1016" s="1549"/>
    </row>
    <row r="1017" spans="1:17">
      <c r="A1017" s="1646"/>
      <c r="B1017" s="1645"/>
      <c r="C1017" s="1648"/>
      <c r="D1017" s="1648"/>
      <c r="E1017" s="1648"/>
      <c r="F1017" s="1648"/>
      <c r="G1017" s="1648"/>
      <c r="H1017" s="1600"/>
      <c r="I1017" s="1600"/>
      <c r="J1017" s="1600"/>
      <c r="K1017" s="1600"/>
      <c r="L1017" s="1620"/>
      <c r="M1017" s="1620"/>
      <c r="N1017" s="1549"/>
      <c r="O1017" s="1549"/>
      <c r="P1017" s="1549"/>
      <c r="Q1017" s="1549"/>
    </row>
    <row r="1018" spans="1:17">
      <c r="A1018" s="1646" t="s">
        <v>116</v>
      </c>
      <c r="B1018" s="1645" t="s">
        <v>238</v>
      </c>
      <c r="C1018" s="1646"/>
      <c r="D1018" s="1646"/>
      <c r="E1018" s="1646"/>
      <c r="F1018" s="1646"/>
      <c r="G1018" s="1721">
        <f>+F1018*E1018</f>
        <v>0</v>
      </c>
      <c r="H1018" s="1595"/>
      <c r="I1018" s="1595"/>
      <c r="J1018" s="1595"/>
      <c r="K1018" s="1595"/>
      <c r="L1018" s="1620"/>
      <c r="M1018" s="1620"/>
      <c r="N1018" s="1549"/>
      <c r="O1018" s="1549"/>
      <c r="P1018" s="1549"/>
      <c r="Q1018" s="1549"/>
    </row>
    <row r="1019" spans="1:17">
      <c r="A1019" s="1644"/>
      <c r="B1019" s="1644"/>
      <c r="C1019" s="1643"/>
      <c r="D1019" s="1642"/>
      <c r="E1019" s="1641" t="s">
        <v>1448</v>
      </c>
      <c r="F1019" s="1640"/>
      <c r="G1019" s="1639">
        <f>SUM(G1018)</f>
        <v>0</v>
      </c>
      <c r="H1019" s="1589"/>
      <c r="I1019" s="1589"/>
      <c r="J1019" s="1589"/>
      <c r="K1019" s="1589"/>
      <c r="L1019" s="1620"/>
      <c r="M1019" s="1620"/>
      <c r="N1019" s="1549"/>
      <c r="O1019" s="1549"/>
      <c r="P1019" s="1549"/>
      <c r="Q1019" s="1549"/>
    </row>
    <row r="1020" spans="1:17">
      <c r="A1020" s="1638"/>
      <c r="B1020" s="1638"/>
      <c r="C1020" s="1637"/>
      <c r="D1020" s="1637"/>
      <c r="E1020" s="1630"/>
      <c r="F1020" s="1637"/>
      <c r="G1020" s="1637"/>
      <c r="H1020" s="1554"/>
      <c r="I1020" s="1554"/>
      <c r="J1020" s="1554"/>
      <c r="K1020" s="1554"/>
      <c r="L1020" s="1620"/>
      <c r="M1020" s="1620"/>
      <c r="N1020" s="1549"/>
      <c r="O1020" s="1549"/>
      <c r="P1020" s="1549"/>
      <c r="Q1020" s="1549"/>
    </row>
    <row r="1021" spans="1:17">
      <c r="A1021" s="1636"/>
      <c r="B1021" s="1635"/>
      <c r="C1021" s="1634"/>
      <c r="D1021" s="1633"/>
      <c r="E1021" s="1633"/>
      <c r="F1021" s="1632"/>
      <c r="G1021" s="1636"/>
      <c r="H1021" s="1581"/>
      <c r="I1021" s="1581"/>
      <c r="J1021" s="1581"/>
      <c r="K1021" s="1581"/>
      <c r="L1021" s="1620"/>
      <c r="M1021" s="1620"/>
      <c r="N1021" s="1549"/>
      <c r="O1021" s="1549"/>
      <c r="P1021" s="1549"/>
      <c r="Q1021" s="1549"/>
    </row>
    <row r="1022" spans="1:17">
      <c r="A1022" s="1566" t="s">
        <v>117</v>
      </c>
      <c r="B1022" s="1573" t="s">
        <v>239</v>
      </c>
      <c r="C1022" s="1564"/>
      <c r="D1022" s="1572"/>
      <c r="E1022" s="1572"/>
      <c r="F1022" s="1570"/>
      <c r="G1022" s="1569">
        <f>+G1019+G1016+G1012</f>
        <v>0</v>
      </c>
      <c r="H1022" s="1576"/>
      <c r="I1022" s="1575" t="e">
        <f>J1022/G1022</f>
        <v>#DIV/0!</v>
      </c>
      <c r="J1022" s="1574">
        <f>+J1019+J1016+J1012</f>
        <v>0</v>
      </c>
      <c r="K1022" s="1720"/>
      <c r="L1022" s="1620"/>
      <c r="M1022" s="1620"/>
      <c r="N1022" s="1549"/>
      <c r="O1022" s="1549"/>
      <c r="P1022" s="1549"/>
      <c r="Q1022" s="1549"/>
    </row>
    <row r="1023" spans="1:17">
      <c r="A1023" s="1566" t="s">
        <v>124</v>
      </c>
      <c r="B1023" s="1573" t="s">
        <v>1541</v>
      </c>
      <c r="C1023" s="1564"/>
      <c r="D1023" s="1572"/>
      <c r="E1023" s="1571" t="str">
        <f>$L$2</f>
        <v>2,5% x D</v>
      </c>
      <c r="F1023" s="1570"/>
      <c r="G1023" s="1569">
        <f>G1022*$L$3</f>
        <v>0</v>
      </c>
      <c r="H1023" s="1567"/>
      <c r="I1023" s="1568" t="s">
        <v>366</v>
      </c>
      <c r="J1023" s="1567"/>
      <c r="K1023" s="1567"/>
      <c r="L1023" s="1620"/>
      <c r="M1023" s="1620"/>
      <c r="N1023" s="1549"/>
      <c r="O1023" s="1549"/>
      <c r="P1023" s="1549"/>
      <c r="Q1023" s="1549"/>
    </row>
    <row r="1024" spans="1:17">
      <c r="A1024" s="1566" t="s">
        <v>241</v>
      </c>
      <c r="B1024" s="1573" t="s">
        <v>1540</v>
      </c>
      <c r="C1024" s="1564"/>
      <c r="D1024" s="1572"/>
      <c r="E1024" s="1571" t="str">
        <f>$M$2</f>
        <v>2,5% x D</v>
      </c>
      <c r="F1024" s="1570"/>
      <c r="G1024" s="1569">
        <f>G1022*$M$3</f>
        <v>0</v>
      </c>
      <c r="H1024" s="1567"/>
      <c r="I1024" s="1568"/>
      <c r="J1024" s="1567"/>
      <c r="K1024" s="1567"/>
      <c r="L1024" s="1620"/>
      <c r="M1024" s="1620"/>
      <c r="N1024" s="1549"/>
      <c r="O1024" s="1549"/>
      <c r="P1024" s="1549"/>
      <c r="Q1024" s="1549"/>
    </row>
    <row r="1025" spans="1:17">
      <c r="A1025" s="1566" t="s">
        <v>123</v>
      </c>
      <c r="B1025" s="1565" t="s">
        <v>1539</v>
      </c>
      <c r="C1025" s="1564"/>
      <c r="D1025" s="1564"/>
      <c r="E1025" s="1564"/>
      <c r="F1025" s="1563"/>
      <c r="G1025" s="1562">
        <f>+G1023+G1022+G1024</f>
        <v>0</v>
      </c>
      <c r="H1025" s="1561"/>
      <c r="I1025" s="1561"/>
      <c r="J1025" s="1561"/>
      <c r="K1025" s="1561"/>
      <c r="L1025" s="1620"/>
      <c r="M1025" s="1620"/>
      <c r="N1025" s="1549"/>
      <c r="O1025" s="1549"/>
      <c r="P1025" s="1549"/>
      <c r="Q1025" s="1549"/>
    </row>
    <row r="1026" spans="1:17">
      <c r="A1026" s="1630"/>
      <c r="B1026" s="1629"/>
      <c r="C1026" s="1628"/>
      <c r="D1026" s="1628"/>
      <c r="E1026" s="1628"/>
      <c r="F1026" s="1627"/>
      <c r="G1026" s="1637"/>
      <c r="H1026" s="1554"/>
      <c r="I1026" s="1554"/>
      <c r="J1026" s="1554"/>
      <c r="K1026" s="1554"/>
      <c r="L1026" s="1620"/>
      <c r="M1026" s="1620"/>
      <c r="N1026" s="1549"/>
      <c r="O1026" s="1549"/>
      <c r="P1026" s="1549"/>
      <c r="Q1026" s="1549"/>
    </row>
    <row r="1027" spans="1:17">
      <c r="A1027" s="1572"/>
      <c r="B1027" s="1572"/>
      <c r="C1027" s="1564"/>
      <c r="D1027" s="1564"/>
      <c r="E1027" s="1564"/>
      <c r="F1027" s="1564"/>
      <c r="G1027" s="1564"/>
      <c r="H1027" s="1620"/>
      <c r="I1027" s="1620"/>
      <c r="J1027" s="1620"/>
      <c r="K1027" s="1620"/>
      <c r="L1027" s="1620"/>
      <c r="M1027" s="1620"/>
      <c r="N1027" s="1549"/>
      <c r="O1027" s="1549"/>
      <c r="P1027" s="1549"/>
      <c r="Q1027" s="1549"/>
    </row>
    <row r="1028" spans="1:17">
      <c r="A1028" s="1564">
        <v>2</v>
      </c>
      <c r="B1028" s="1572" t="s">
        <v>1720</v>
      </c>
      <c r="C1028" s="1622"/>
      <c r="D1028" s="1564"/>
      <c r="E1028" s="1564"/>
      <c r="F1028" s="1564"/>
      <c r="G1028" s="1564"/>
      <c r="H1028" s="1620"/>
      <c r="I1028" s="1620"/>
      <c r="J1028" s="1620"/>
      <c r="K1028" s="1620"/>
      <c r="L1028" s="1620"/>
      <c r="M1028" s="1620"/>
      <c r="N1028" s="1549"/>
      <c r="O1028" s="1549"/>
      <c r="P1028" s="1549"/>
      <c r="Q1028" s="1549"/>
    </row>
    <row r="1029" spans="1:17">
      <c r="A1029" s="1679"/>
      <c r="B1029" s="1620"/>
      <c r="C1029" s="1622"/>
      <c r="D1029" s="1564"/>
      <c r="E1029" s="1564"/>
      <c r="F1029" s="1564"/>
      <c r="G1029" s="1564"/>
      <c r="H1029" s="1620"/>
      <c r="I1029" s="1620"/>
      <c r="J1029" s="1620"/>
      <c r="K1029" s="1620"/>
      <c r="L1029" s="1620"/>
      <c r="M1029" s="1620"/>
      <c r="N1029" s="1549"/>
      <c r="O1029" s="1549"/>
      <c r="P1029" s="1549"/>
      <c r="Q1029" s="1549"/>
    </row>
    <row r="1030" spans="1:17">
      <c r="A1030" s="2467" t="s">
        <v>8</v>
      </c>
      <c r="B1030" s="2467" t="s">
        <v>354</v>
      </c>
      <c r="C1030" s="2467" t="s">
        <v>1550</v>
      </c>
      <c r="D1030" s="2467" t="s">
        <v>21</v>
      </c>
      <c r="E1030" s="2467" t="s">
        <v>1549</v>
      </c>
      <c r="F1030" s="1666" t="s">
        <v>10</v>
      </c>
      <c r="G1030" s="1666" t="s">
        <v>54</v>
      </c>
      <c r="H1030" s="2463" t="s">
        <v>1548</v>
      </c>
      <c r="I1030" s="2463" t="s">
        <v>1547</v>
      </c>
      <c r="J1030" s="2463" t="s">
        <v>1546</v>
      </c>
      <c r="K1030" s="2463" t="s">
        <v>1545</v>
      </c>
      <c r="L1030" s="1620"/>
      <c r="M1030" s="1620"/>
      <c r="N1030" s="1549"/>
      <c r="O1030" s="1549"/>
      <c r="P1030" s="1549"/>
      <c r="Q1030" s="1549"/>
    </row>
    <row r="1031" spans="1:17">
      <c r="A1031" s="2468"/>
      <c r="B1031" s="2468"/>
      <c r="C1031" s="2468"/>
      <c r="D1031" s="2468"/>
      <c r="E1031" s="2468"/>
      <c r="F1031" s="1637" t="s">
        <v>1544</v>
      </c>
      <c r="G1031" s="1637" t="s">
        <v>1544</v>
      </c>
      <c r="H1031" s="2464"/>
      <c r="I1031" s="2464"/>
      <c r="J1031" s="2464"/>
      <c r="K1031" s="2464"/>
      <c r="L1031" s="1620"/>
      <c r="M1031" s="1620"/>
      <c r="N1031" s="1549"/>
      <c r="O1031" s="1549"/>
      <c r="P1031" s="1549"/>
      <c r="Q1031" s="1549"/>
    </row>
    <row r="1032" spans="1:17">
      <c r="A1032" s="1664"/>
      <c r="B1032" s="1664"/>
      <c r="C1032" s="1664"/>
      <c r="D1032" s="1652"/>
      <c r="E1032" s="1652"/>
      <c r="F1032" s="1652"/>
      <c r="G1032" s="1652"/>
      <c r="H1032" s="1614"/>
      <c r="I1032" s="1614"/>
      <c r="J1032" s="1614"/>
      <c r="K1032" s="1614"/>
      <c r="L1032" s="1620"/>
      <c r="M1032" s="1620"/>
      <c r="N1032" s="1549"/>
      <c r="O1032" s="1549"/>
      <c r="P1032" s="1549"/>
      <c r="Q1032" s="1549"/>
    </row>
    <row r="1033" spans="1:17">
      <c r="A1033" s="1646" t="s">
        <v>114</v>
      </c>
      <c r="B1033" s="1645" t="s">
        <v>235</v>
      </c>
      <c r="C1033" s="1646"/>
      <c r="D1033" s="1646"/>
      <c r="E1033" s="1646"/>
      <c r="F1033" s="1646"/>
      <c r="G1033" s="1646"/>
      <c r="H1033" s="1613"/>
      <c r="I1033" s="1613"/>
      <c r="J1033" s="1613"/>
      <c r="K1033" s="1613"/>
      <c r="L1033" s="1620"/>
      <c r="M1033" s="1620"/>
      <c r="N1033" s="1549"/>
      <c r="O1033" s="1549"/>
      <c r="P1033" s="1549"/>
      <c r="Q1033" s="1549"/>
    </row>
    <row r="1034" spans="1:17">
      <c r="A1034" s="1646"/>
      <c r="B1034" s="1611" t="s">
        <v>543</v>
      </c>
      <c r="C1034" s="1646"/>
      <c r="D1034" s="1646" t="s">
        <v>48</v>
      </c>
      <c r="E1034" s="1896">
        <v>1.3240000000000001</v>
      </c>
      <c r="F1034" s="1611">
        <f>'UPAH MEP'!D$7</f>
        <v>0</v>
      </c>
      <c r="G1034" s="1645">
        <f>+F1034*E1034</f>
        <v>0</v>
      </c>
      <c r="H1034" s="1606" t="s">
        <v>15</v>
      </c>
      <c r="I1034" s="1603">
        <v>1</v>
      </c>
      <c r="J1034" s="1599">
        <f>I1034*G1034</f>
        <v>0</v>
      </c>
      <c r="K1034" s="1599">
        <f>G1034-J1034</f>
        <v>0</v>
      </c>
      <c r="L1034" s="1620"/>
      <c r="M1034" s="1620"/>
      <c r="N1034" s="1549"/>
      <c r="O1034" s="1549"/>
      <c r="P1034" s="1549"/>
      <c r="Q1034" s="1549"/>
    </row>
    <row r="1035" spans="1:17">
      <c r="A1035" s="1646"/>
      <c r="B1035" s="1611" t="s">
        <v>1543</v>
      </c>
      <c r="C1035" s="1646"/>
      <c r="D1035" s="1646" t="s">
        <v>48</v>
      </c>
      <c r="E1035" s="1896">
        <v>2.2109999999999999</v>
      </c>
      <c r="F1035" s="1611">
        <f>'UPAH MEP'!D$9</f>
        <v>0</v>
      </c>
      <c r="G1035" s="1645">
        <f>+F1035*E1035</f>
        <v>0</v>
      </c>
      <c r="H1035" s="1606" t="s">
        <v>15</v>
      </c>
      <c r="I1035" s="1603">
        <v>1</v>
      </c>
      <c r="J1035" s="1599">
        <f>I1035*G1035</f>
        <v>0</v>
      </c>
      <c r="K1035" s="1599">
        <f>G1035-J1035</f>
        <v>0</v>
      </c>
      <c r="L1035" s="1620"/>
      <c r="M1035" s="1620"/>
      <c r="N1035" s="1549"/>
      <c r="O1035" s="1549"/>
      <c r="P1035" s="1549"/>
      <c r="Q1035" s="1549"/>
    </row>
    <row r="1036" spans="1:17">
      <c r="A1036" s="1646"/>
      <c r="B1036" s="1611" t="s">
        <v>225</v>
      </c>
      <c r="C1036" s="1729"/>
      <c r="D1036" s="1646" t="s">
        <v>48</v>
      </c>
      <c r="E1036" s="1920">
        <v>0.21099999999999999</v>
      </c>
      <c r="F1036" s="1611">
        <f>'UPAH MEP'!D$5</f>
        <v>0</v>
      </c>
      <c r="G1036" s="1645">
        <f>+F1036*E1036</f>
        <v>0</v>
      </c>
      <c r="H1036" s="1606" t="s">
        <v>15</v>
      </c>
      <c r="I1036" s="1603">
        <v>1</v>
      </c>
      <c r="J1036" s="1599">
        <f>I1036*G1036</f>
        <v>0</v>
      </c>
      <c r="K1036" s="1599">
        <f>G1036-J1036</f>
        <v>0</v>
      </c>
      <c r="L1036" s="1620"/>
      <c r="M1036" s="1620"/>
      <c r="N1036" s="1549"/>
      <c r="O1036" s="1549"/>
      <c r="P1036" s="1549"/>
      <c r="Q1036" s="1549"/>
    </row>
    <row r="1037" spans="1:17">
      <c r="A1037" s="1646"/>
      <c r="B1037" s="1611" t="s">
        <v>41</v>
      </c>
      <c r="C1037" s="1732"/>
      <c r="D1037" s="1732" t="s">
        <v>48</v>
      </c>
      <c r="E1037" s="1829">
        <v>6.6000000000000003E-2</v>
      </c>
      <c r="F1037" s="1611">
        <f>'UPAH MEP'!D$6</f>
        <v>0</v>
      </c>
      <c r="G1037" s="1730">
        <f>+F1037*E1037</f>
        <v>0</v>
      </c>
      <c r="H1037" s="1606" t="s">
        <v>15</v>
      </c>
      <c r="I1037" s="1603">
        <v>1</v>
      </c>
      <c r="J1037" s="1599">
        <f>I1037*G1037</f>
        <v>0</v>
      </c>
      <c r="K1037" s="1599">
        <f>G1037-J1037</f>
        <v>0</v>
      </c>
      <c r="L1037" s="1620"/>
      <c r="M1037" s="1620"/>
      <c r="N1037" s="1549"/>
      <c r="O1037" s="1549"/>
      <c r="P1037" s="1549"/>
      <c r="Q1037" s="1549"/>
    </row>
    <row r="1038" spans="1:17">
      <c r="A1038" s="1646"/>
      <c r="B1038" s="1645"/>
      <c r="C1038" s="1643"/>
      <c r="D1038" s="1642"/>
      <c r="E1038" s="1642" t="s">
        <v>1557</v>
      </c>
      <c r="F1038" s="1640"/>
      <c r="G1038" s="1639">
        <f>SUM(G1034:G1037)</f>
        <v>0</v>
      </c>
      <c r="H1038" s="1589"/>
      <c r="I1038" s="1589"/>
      <c r="J1038" s="1589">
        <f>SUM(J1034:J1037)</f>
        <v>0</v>
      </c>
      <c r="K1038" s="1589">
        <f>SUM(K1034:K1037)</f>
        <v>0</v>
      </c>
      <c r="L1038" s="1620"/>
      <c r="M1038" s="1620"/>
      <c r="N1038" s="1549"/>
      <c r="O1038" s="1549"/>
      <c r="P1038" s="1549"/>
      <c r="Q1038" s="1549"/>
    </row>
    <row r="1039" spans="1:17">
      <c r="A1039" s="1646" t="s">
        <v>115</v>
      </c>
      <c r="B1039" s="1645" t="s">
        <v>237</v>
      </c>
      <c r="C1039" s="1648"/>
      <c r="D1039" s="1653"/>
      <c r="E1039" s="1652"/>
      <c r="F1039" s="1648"/>
      <c r="G1039" s="1648"/>
      <c r="H1039" s="1600"/>
      <c r="I1039" s="1600"/>
      <c r="J1039" s="1600"/>
      <c r="K1039" s="1600"/>
      <c r="L1039" s="1620"/>
      <c r="M1039" s="1620"/>
      <c r="N1039" s="1549"/>
      <c r="O1039" s="1549"/>
      <c r="P1039" s="1549"/>
      <c r="Q1039" s="1549"/>
    </row>
    <row r="1040" spans="1:17">
      <c r="A1040" s="1729"/>
      <c r="B1040" s="1919" t="s">
        <v>1719</v>
      </c>
      <c r="C1040" s="1646"/>
      <c r="D1040" s="1878" t="s">
        <v>7</v>
      </c>
      <c r="E1040" s="1825">
        <v>1.5</v>
      </c>
      <c r="F1040" s="1645">
        <f>'BAHAN MEP'!D201</f>
        <v>0</v>
      </c>
      <c r="G1040" s="1645">
        <f>F1040*E1040</f>
        <v>0</v>
      </c>
      <c r="H1040" s="1606" t="s">
        <v>15</v>
      </c>
      <c r="I1040" s="1603">
        <v>0</v>
      </c>
      <c r="J1040" s="1599">
        <f>I1040*G1040</f>
        <v>0</v>
      </c>
      <c r="K1040" s="1599">
        <f>G1040-J1040</f>
        <v>0</v>
      </c>
      <c r="L1040" s="1620"/>
      <c r="M1040" s="1620"/>
      <c r="N1040" s="1549"/>
      <c r="O1040" s="1549"/>
      <c r="P1040" s="1549"/>
      <c r="Q1040" s="1549"/>
    </row>
    <row r="1041" spans="1:17">
      <c r="A1041" s="1646"/>
      <c r="B1041" s="1728"/>
      <c r="C1041" s="1646"/>
      <c r="D1041" s="1650"/>
      <c r="E1041" s="1649"/>
      <c r="F1041" s="1645"/>
      <c r="G1041" s="1645"/>
      <c r="H1041" s="1599"/>
      <c r="I1041" s="1599"/>
      <c r="J1041" s="1599"/>
      <c r="K1041" s="1599"/>
      <c r="L1041" s="1620"/>
      <c r="M1041" s="1620"/>
      <c r="N1041" s="1549"/>
      <c r="O1041" s="1549"/>
      <c r="P1041" s="1549"/>
      <c r="Q1041" s="1549"/>
    </row>
    <row r="1042" spans="1:17">
      <c r="A1042" s="1646"/>
      <c r="B1042" s="1645"/>
      <c r="C1042" s="1643"/>
      <c r="D1042" s="1642"/>
      <c r="E1042" s="1641" t="s">
        <v>1447</v>
      </c>
      <c r="F1042" s="1918"/>
      <c r="G1042" s="1639">
        <f>SUM(G1040:G1041)</f>
        <v>0</v>
      </c>
      <c r="H1042" s="1589"/>
      <c r="I1042" s="1589"/>
      <c r="J1042" s="1589">
        <f>SUM(J1040:J1040)</f>
        <v>0</v>
      </c>
      <c r="K1042" s="1589">
        <f>SUM(K1040:K1040)</f>
        <v>0</v>
      </c>
      <c r="L1042" s="1620"/>
      <c r="M1042" s="1620"/>
      <c r="N1042" s="1549"/>
      <c r="O1042" s="1549"/>
      <c r="P1042" s="1549"/>
      <c r="Q1042" s="1549"/>
    </row>
    <row r="1043" spans="1:17">
      <c r="A1043" s="1646"/>
      <c r="B1043" s="1645"/>
      <c r="C1043" s="1648"/>
      <c r="D1043" s="1648"/>
      <c r="E1043" s="1648"/>
      <c r="F1043" s="1648"/>
      <c r="G1043" s="1648"/>
      <c r="H1043" s="1600"/>
      <c r="I1043" s="1600"/>
      <c r="J1043" s="1600"/>
      <c r="K1043" s="1600"/>
      <c r="L1043" s="1620"/>
      <c r="M1043" s="1620"/>
      <c r="N1043" s="1549"/>
      <c r="O1043" s="1549"/>
      <c r="P1043" s="1549"/>
      <c r="Q1043" s="1549"/>
    </row>
    <row r="1044" spans="1:17">
      <c r="A1044" s="1646" t="s">
        <v>116</v>
      </c>
      <c r="B1044" s="1645" t="s">
        <v>238</v>
      </c>
      <c r="C1044" s="1646"/>
      <c r="D1044" s="1646"/>
      <c r="E1044" s="1646"/>
      <c r="F1044" s="1646"/>
      <c r="G1044" s="1721">
        <f>+F1044*E1044</f>
        <v>0</v>
      </c>
      <c r="H1044" s="1595"/>
      <c r="I1044" s="1595"/>
      <c r="J1044" s="1595"/>
      <c r="K1044" s="1595"/>
      <c r="L1044" s="1620"/>
      <c r="M1044" s="1620"/>
      <c r="N1044" s="1549"/>
      <c r="O1044" s="1549"/>
      <c r="P1044" s="1549"/>
      <c r="Q1044" s="1549"/>
    </row>
    <row r="1045" spans="1:17">
      <c r="A1045" s="1644"/>
      <c r="B1045" s="1644"/>
      <c r="C1045" s="1643"/>
      <c r="D1045" s="1642"/>
      <c r="E1045" s="1641" t="s">
        <v>1448</v>
      </c>
      <c r="F1045" s="1640"/>
      <c r="G1045" s="1639">
        <f>SUM(G1044)</f>
        <v>0</v>
      </c>
      <c r="H1045" s="1589"/>
      <c r="I1045" s="1589"/>
      <c r="J1045" s="1589"/>
      <c r="K1045" s="1589"/>
      <c r="L1045" s="1620"/>
      <c r="M1045" s="1620"/>
      <c r="N1045" s="1549"/>
      <c r="O1045" s="1549"/>
      <c r="P1045" s="1549"/>
      <c r="Q1045" s="1549"/>
    </row>
    <row r="1046" spans="1:17">
      <c r="A1046" s="1638"/>
      <c r="B1046" s="1638"/>
      <c r="C1046" s="1637"/>
      <c r="D1046" s="1637"/>
      <c r="E1046" s="1630"/>
      <c r="F1046" s="1637"/>
      <c r="G1046" s="1637"/>
      <c r="H1046" s="1554"/>
      <c r="I1046" s="1554"/>
      <c r="J1046" s="1554"/>
      <c r="K1046" s="1554"/>
      <c r="L1046" s="1620"/>
      <c r="M1046" s="1620"/>
      <c r="N1046" s="1549"/>
      <c r="O1046" s="1549"/>
      <c r="P1046" s="1549"/>
      <c r="Q1046" s="1549"/>
    </row>
    <row r="1047" spans="1:17">
      <c r="A1047" s="1636"/>
      <c r="B1047" s="1635"/>
      <c r="C1047" s="1634"/>
      <c r="D1047" s="1633"/>
      <c r="E1047" s="1633"/>
      <c r="F1047" s="1632"/>
      <c r="G1047" s="1636"/>
      <c r="H1047" s="1581"/>
      <c r="I1047" s="1581"/>
      <c r="J1047" s="1581"/>
      <c r="K1047" s="1581"/>
      <c r="L1047" s="1620"/>
      <c r="M1047" s="1620"/>
      <c r="N1047" s="1549"/>
      <c r="O1047" s="1549"/>
      <c r="P1047" s="1549"/>
      <c r="Q1047" s="1549"/>
    </row>
    <row r="1048" spans="1:17">
      <c r="A1048" s="1566" t="s">
        <v>117</v>
      </c>
      <c r="B1048" s="1573" t="s">
        <v>239</v>
      </c>
      <c r="C1048" s="1564"/>
      <c r="D1048" s="1572"/>
      <c r="E1048" s="1572"/>
      <c r="F1048" s="1570"/>
      <c r="G1048" s="1569">
        <f>+G1045+G1042+G1038</f>
        <v>0</v>
      </c>
      <c r="H1048" s="1576"/>
      <c r="I1048" s="1575" t="e">
        <f>J1048/G1048</f>
        <v>#DIV/0!</v>
      </c>
      <c r="J1048" s="1574">
        <f>+J1045+J1042+J1038</f>
        <v>0</v>
      </c>
      <c r="K1048" s="1720"/>
      <c r="L1048" s="1620"/>
      <c r="M1048" s="1620"/>
      <c r="N1048" s="1549"/>
      <c r="O1048" s="1549"/>
      <c r="P1048" s="1549"/>
      <c r="Q1048" s="1549"/>
    </row>
    <row r="1049" spans="1:17">
      <c r="A1049" s="1566" t="s">
        <v>124</v>
      </c>
      <c r="B1049" s="1573" t="s">
        <v>1541</v>
      </c>
      <c r="C1049" s="1564"/>
      <c r="D1049" s="1572"/>
      <c r="E1049" s="1571" t="str">
        <f>$L$2</f>
        <v>2,5% x D</v>
      </c>
      <c r="F1049" s="1570"/>
      <c r="G1049" s="1569">
        <f>G1048*$L$3</f>
        <v>0</v>
      </c>
      <c r="H1049" s="1567"/>
      <c r="I1049" s="1568" t="s">
        <v>366</v>
      </c>
      <c r="J1049" s="1567"/>
      <c r="K1049" s="1567"/>
      <c r="L1049" s="1620"/>
      <c r="M1049" s="1620"/>
      <c r="N1049" s="1549"/>
      <c r="O1049" s="1549"/>
      <c r="P1049" s="1549"/>
      <c r="Q1049" s="1549"/>
    </row>
    <row r="1050" spans="1:17">
      <c r="A1050" s="1566" t="s">
        <v>241</v>
      </c>
      <c r="B1050" s="1573" t="s">
        <v>1540</v>
      </c>
      <c r="C1050" s="1564"/>
      <c r="D1050" s="1572"/>
      <c r="E1050" s="1571" t="str">
        <f>$M$2</f>
        <v>2,5% x D</v>
      </c>
      <c r="F1050" s="1570"/>
      <c r="G1050" s="1569">
        <f>G1048*$M$3</f>
        <v>0</v>
      </c>
      <c r="H1050" s="1567"/>
      <c r="I1050" s="1568"/>
      <c r="J1050" s="1567"/>
      <c r="K1050" s="1567"/>
      <c r="L1050" s="1620"/>
      <c r="M1050" s="1620"/>
      <c r="N1050" s="1549"/>
      <c r="O1050" s="1549"/>
      <c r="P1050" s="1549"/>
      <c r="Q1050" s="1549"/>
    </row>
    <row r="1051" spans="1:17">
      <c r="A1051" s="1566" t="s">
        <v>123</v>
      </c>
      <c r="B1051" s="1565" t="s">
        <v>1539</v>
      </c>
      <c r="C1051" s="1564"/>
      <c r="D1051" s="1564"/>
      <c r="E1051" s="1564"/>
      <c r="F1051" s="1563"/>
      <c r="G1051" s="1562">
        <f>+G1049+G1048+G1050</f>
        <v>0</v>
      </c>
      <c r="H1051" s="1561"/>
      <c r="I1051" s="1561"/>
      <c r="J1051" s="1561"/>
      <c r="K1051" s="1561"/>
      <c r="L1051" s="1620"/>
      <c r="M1051" s="1620"/>
      <c r="N1051" s="1549"/>
      <c r="O1051" s="1549"/>
      <c r="P1051" s="1549"/>
      <c r="Q1051" s="1549"/>
    </row>
    <row r="1052" spans="1:17">
      <c r="A1052" s="1630"/>
      <c r="B1052" s="1629"/>
      <c r="C1052" s="1628"/>
      <c r="D1052" s="1628"/>
      <c r="E1052" s="1628"/>
      <c r="F1052" s="1627"/>
      <c r="G1052" s="1637"/>
      <c r="H1052" s="1554"/>
      <c r="I1052" s="1554"/>
      <c r="J1052" s="1554"/>
      <c r="K1052" s="1554"/>
      <c r="L1052" s="1620"/>
      <c r="M1052" s="1620"/>
      <c r="N1052" s="1549"/>
      <c r="O1052" s="1549"/>
      <c r="P1052" s="1549"/>
      <c r="Q1052" s="1549"/>
    </row>
    <row r="1053" spans="1:17">
      <c r="A1053" s="1572"/>
      <c r="B1053" s="1572"/>
      <c r="C1053" s="1564"/>
      <c r="D1053" s="1564"/>
      <c r="E1053" s="1564"/>
      <c r="F1053" s="1564"/>
      <c r="G1053" s="1564"/>
      <c r="H1053" s="1620"/>
      <c r="I1053" s="1620"/>
      <c r="J1053" s="1620"/>
      <c r="K1053" s="1620"/>
      <c r="L1053" s="1620"/>
      <c r="M1053" s="1620"/>
      <c r="N1053" s="1549"/>
      <c r="O1053" s="1549"/>
      <c r="P1053" s="1549"/>
      <c r="Q1053" s="1549"/>
    </row>
    <row r="1054" spans="1:17">
      <c r="A1054" s="1564">
        <v>3</v>
      </c>
      <c r="B1054" s="1572" t="s">
        <v>1718</v>
      </c>
      <c r="C1054" s="1622"/>
      <c r="D1054" s="1564"/>
      <c r="E1054" s="1564"/>
      <c r="F1054" s="1564"/>
      <c r="G1054" s="1564"/>
      <c r="H1054" s="1620"/>
      <c r="I1054" s="1620"/>
      <c r="J1054" s="1620"/>
      <c r="K1054" s="1620"/>
      <c r="L1054" s="1620"/>
      <c r="M1054" s="1620"/>
      <c r="N1054" s="1549"/>
      <c r="O1054" s="1549"/>
      <c r="P1054" s="1549"/>
      <c r="Q1054" s="1549"/>
    </row>
    <row r="1055" spans="1:17">
      <c r="A1055" s="1679"/>
      <c r="B1055" s="1620"/>
      <c r="C1055" s="1622"/>
      <c r="D1055" s="1564"/>
      <c r="E1055" s="1564"/>
      <c r="F1055" s="1564"/>
      <c r="G1055" s="1564"/>
      <c r="H1055" s="1620"/>
      <c r="I1055" s="1620"/>
      <c r="J1055" s="1620"/>
      <c r="K1055" s="1620"/>
      <c r="L1055" s="1620"/>
      <c r="M1055" s="1620"/>
      <c r="N1055" s="1549"/>
      <c r="O1055" s="1549"/>
      <c r="P1055" s="1549"/>
      <c r="Q1055" s="1549"/>
    </row>
    <row r="1056" spans="1:17">
      <c r="A1056" s="2467" t="s">
        <v>8</v>
      </c>
      <c r="B1056" s="2467" t="s">
        <v>354</v>
      </c>
      <c r="C1056" s="2467" t="s">
        <v>1550</v>
      </c>
      <c r="D1056" s="2467" t="s">
        <v>21</v>
      </c>
      <c r="E1056" s="2467" t="s">
        <v>1549</v>
      </c>
      <c r="F1056" s="1666" t="s">
        <v>10</v>
      </c>
      <c r="G1056" s="1666" t="s">
        <v>54</v>
      </c>
      <c r="H1056" s="2463" t="s">
        <v>1548</v>
      </c>
      <c r="I1056" s="2463" t="s">
        <v>1547</v>
      </c>
      <c r="J1056" s="2463" t="s">
        <v>1546</v>
      </c>
      <c r="K1056" s="2463" t="s">
        <v>1545</v>
      </c>
      <c r="L1056" s="1620"/>
      <c r="M1056" s="1620"/>
      <c r="N1056" s="1549"/>
      <c r="O1056" s="1549"/>
      <c r="P1056" s="1549"/>
      <c r="Q1056" s="1549"/>
    </row>
    <row r="1057" spans="1:17">
      <c r="A1057" s="2468"/>
      <c r="B1057" s="2468"/>
      <c r="C1057" s="2468"/>
      <c r="D1057" s="2468"/>
      <c r="E1057" s="2468"/>
      <c r="F1057" s="1637" t="s">
        <v>1544</v>
      </c>
      <c r="G1057" s="1637" t="s">
        <v>1544</v>
      </c>
      <c r="H1057" s="2464"/>
      <c r="I1057" s="2464"/>
      <c r="J1057" s="2464"/>
      <c r="K1057" s="2464"/>
      <c r="L1057" s="1620"/>
      <c r="M1057" s="1620"/>
      <c r="N1057" s="1549"/>
      <c r="O1057" s="1549"/>
      <c r="P1057" s="1549"/>
      <c r="Q1057" s="1549"/>
    </row>
    <row r="1058" spans="1:17">
      <c r="A1058" s="1664"/>
      <c r="B1058" s="1664"/>
      <c r="C1058" s="1664"/>
      <c r="D1058" s="1652"/>
      <c r="E1058" s="1652"/>
      <c r="F1058" s="1652"/>
      <c r="G1058" s="1652"/>
      <c r="H1058" s="1614"/>
      <c r="I1058" s="1614"/>
      <c r="J1058" s="1614"/>
      <c r="K1058" s="1614"/>
      <c r="L1058" s="1620"/>
      <c r="M1058" s="1620"/>
      <c r="N1058" s="1549"/>
      <c r="O1058" s="1549"/>
      <c r="P1058" s="1549"/>
      <c r="Q1058" s="1549"/>
    </row>
    <row r="1059" spans="1:17">
      <c r="A1059" s="1646" t="s">
        <v>114</v>
      </c>
      <c r="B1059" s="1645" t="s">
        <v>235</v>
      </c>
      <c r="C1059" s="1646"/>
      <c r="D1059" s="1646"/>
      <c r="E1059" s="1646"/>
      <c r="F1059" s="1646"/>
      <c r="G1059" s="1646"/>
      <c r="H1059" s="1613"/>
      <c r="I1059" s="1613"/>
      <c r="J1059" s="1613"/>
      <c r="K1059" s="1613"/>
      <c r="L1059" s="1620"/>
      <c r="M1059" s="1620"/>
      <c r="N1059" s="1549"/>
      <c r="O1059" s="1549"/>
      <c r="P1059" s="1549"/>
      <c r="Q1059" s="1549"/>
    </row>
    <row r="1060" spans="1:17">
      <c r="A1060" s="1646"/>
      <c r="B1060" s="1611" t="s">
        <v>543</v>
      </c>
      <c r="C1060" s="1646"/>
      <c r="D1060" s="1646" t="s">
        <v>48</v>
      </c>
      <c r="E1060" s="1896">
        <v>0.41699999999999998</v>
      </c>
      <c r="F1060" s="1611">
        <f>'UPAH MEP'!D$7</f>
        <v>0</v>
      </c>
      <c r="G1060" s="1645">
        <f>+F1060*E1060</f>
        <v>0</v>
      </c>
      <c r="H1060" s="1606" t="s">
        <v>15</v>
      </c>
      <c r="I1060" s="1603">
        <v>1</v>
      </c>
      <c r="J1060" s="1599">
        <f>I1060*G1060</f>
        <v>0</v>
      </c>
      <c r="K1060" s="1599">
        <f>G1060-J1060</f>
        <v>0</v>
      </c>
      <c r="L1060" s="1620"/>
      <c r="M1060" s="1620"/>
      <c r="N1060" s="1549"/>
      <c r="O1060" s="1549"/>
      <c r="P1060" s="1549"/>
      <c r="Q1060" s="1549"/>
    </row>
    <row r="1061" spans="1:17">
      <c r="A1061" s="1646"/>
      <c r="B1061" s="1611" t="s">
        <v>1543</v>
      </c>
      <c r="C1061" s="1646"/>
      <c r="D1061" s="1646" t="s">
        <v>48</v>
      </c>
      <c r="E1061" s="1896">
        <v>0.69599999999999995</v>
      </c>
      <c r="F1061" s="1611">
        <f>'UPAH MEP'!D$9</f>
        <v>0</v>
      </c>
      <c r="G1061" s="1645">
        <f>+F1061*E1061</f>
        <v>0</v>
      </c>
      <c r="H1061" s="1606" t="s">
        <v>15</v>
      </c>
      <c r="I1061" s="1603">
        <v>1</v>
      </c>
      <c r="J1061" s="1599">
        <f>I1061*G1061</f>
        <v>0</v>
      </c>
      <c r="K1061" s="1599">
        <f>G1061-J1061</f>
        <v>0</v>
      </c>
      <c r="L1061" s="1620"/>
      <c r="M1061" s="1620"/>
      <c r="N1061" s="1549"/>
      <c r="O1061" s="1549"/>
      <c r="P1061" s="1549"/>
      <c r="Q1061" s="1549"/>
    </row>
    <row r="1062" spans="1:17">
      <c r="A1062" s="1646"/>
      <c r="B1062" s="1611" t="s">
        <v>225</v>
      </c>
      <c r="C1062" s="1729"/>
      <c r="D1062" s="1646" t="s">
        <v>48</v>
      </c>
      <c r="E1062" s="1920">
        <v>7.0000000000000007E-2</v>
      </c>
      <c r="F1062" s="1611">
        <f>'UPAH MEP'!D$5</f>
        <v>0</v>
      </c>
      <c r="G1062" s="1645">
        <f>+F1062*E1062</f>
        <v>0</v>
      </c>
      <c r="H1062" s="1606" t="s">
        <v>15</v>
      </c>
      <c r="I1062" s="1603">
        <v>1</v>
      </c>
      <c r="J1062" s="1599">
        <f>I1062*G1062</f>
        <v>0</v>
      </c>
      <c r="K1062" s="1599">
        <f>G1062-J1062</f>
        <v>0</v>
      </c>
      <c r="L1062" s="1620"/>
      <c r="M1062" s="1620"/>
      <c r="N1062" s="1549"/>
      <c r="O1062" s="1549"/>
      <c r="P1062" s="1549"/>
      <c r="Q1062" s="1549"/>
    </row>
    <row r="1063" spans="1:17">
      <c r="A1063" s="1646"/>
      <c r="B1063" s="1611" t="s">
        <v>41</v>
      </c>
      <c r="C1063" s="1732"/>
      <c r="D1063" s="1732" t="s">
        <v>48</v>
      </c>
      <c r="E1063" s="1829">
        <v>2.1000000000000001E-2</v>
      </c>
      <c r="F1063" s="1611">
        <f>'UPAH MEP'!D$6</f>
        <v>0</v>
      </c>
      <c r="G1063" s="1645">
        <f>+F1063*E1063</f>
        <v>0</v>
      </c>
      <c r="H1063" s="1606" t="s">
        <v>15</v>
      </c>
      <c r="I1063" s="1603">
        <v>1</v>
      </c>
      <c r="J1063" s="1599">
        <f>I1063*G1063</f>
        <v>0</v>
      </c>
      <c r="K1063" s="1599">
        <f>G1063-J1063</f>
        <v>0</v>
      </c>
      <c r="L1063" s="1620"/>
      <c r="M1063" s="1620"/>
      <c r="N1063" s="1549"/>
      <c r="O1063" s="1549"/>
      <c r="P1063" s="1549"/>
      <c r="Q1063" s="1549"/>
    </row>
    <row r="1064" spans="1:17">
      <c r="A1064" s="1646"/>
      <c r="B1064" s="1645"/>
      <c r="C1064" s="1643"/>
      <c r="D1064" s="1642"/>
      <c r="E1064" s="1642" t="s">
        <v>1557</v>
      </c>
      <c r="F1064" s="1640"/>
      <c r="G1064" s="1639">
        <f>SUM(G1060:G1063)</f>
        <v>0</v>
      </c>
      <c r="H1064" s="1589"/>
      <c r="I1064" s="1589"/>
      <c r="J1064" s="1589">
        <f>SUM(J1060:J1063)</f>
        <v>0</v>
      </c>
      <c r="K1064" s="1589">
        <f>SUM(K1060:K1063)</f>
        <v>0</v>
      </c>
      <c r="L1064" s="1620"/>
      <c r="M1064" s="1620"/>
      <c r="N1064" s="1549"/>
      <c r="O1064" s="1549"/>
      <c r="P1064" s="1549"/>
      <c r="Q1064" s="1549"/>
    </row>
    <row r="1065" spans="1:17">
      <c r="A1065" s="1646" t="s">
        <v>115</v>
      </c>
      <c r="B1065" s="1645" t="s">
        <v>237</v>
      </c>
      <c r="C1065" s="1648"/>
      <c r="D1065" s="1653"/>
      <c r="E1065" s="1652"/>
      <c r="F1065" s="1648"/>
      <c r="G1065" s="1648"/>
      <c r="H1065" s="1600"/>
      <c r="I1065" s="1600"/>
      <c r="J1065" s="1600"/>
      <c r="K1065" s="1600"/>
      <c r="L1065" s="1620"/>
      <c r="M1065" s="1620"/>
      <c r="N1065" s="1549"/>
      <c r="O1065" s="1549"/>
      <c r="P1065" s="1549"/>
      <c r="Q1065" s="1549"/>
    </row>
    <row r="1066" spans="1:17">
      <c r="A1066" s="1729"/>
      <c r="B1066" s="1919" t="s">
        <v>1717</v>
      </c>
      <c r="C1066" s="1646"/>
      <c r="D1066" s="1878" t="s">
        <v>7</v>
      </c>
      <c r="E1066" s="1825">
        <v>1.0249999999999999</v>
      </c>
      <c r="F1066" s="1645">
        <f>'BAHAN MEP'!D202</f>
        <v>0</v>
      </c>
      <c r="G1066" s="1645">
        <f>F1066*E1066</f>
        <v>0</v>
      </c>
      <c r="H1066" s="1606" t="s">
        <v>15</v>
      </c>
      <c r="I1066" s="1603">
        <v>0</v>
      </c>
      <c r="J1066" s="1599">
        <f>I1066*G1066</f>
        <v>0</v>
      </c>
      <c r="K1066" s="1599">
        <f>G1066-J1066</f>
        <v>0</v>
      </c>
      <c r="L1066" s="1620"/>
      <c r="M1066" s="1620"/>
      <c r="N1066" s="1549"/>
      <c r="O1066" s="1549"/>
      <c r="P1066" s="1549"/>
      <c r="Q1066" s="1549"/>
    </row>
    <row r="1067" spans="1:17">
      <c r="A1067" s="1646"/>
      <c r="B1067" s="1728"/>
      <c r="C1067" s="1646"/>
      <c r="D1067" s="1650"/>
      <c r="E1067" s="1649"/>
      <c r="F1067" s="1645"/>
      <c r="G1067" s="1645"/>
      <c r="H1067" s="1599"/>
      <c r="I1067" s="1599"/>
      <c r="J1067" s="1599"/>
      <c r="K1067" s="1599"/>
      <c r="L1067" s="1620"/>
      <c r="M1067" s="1620"/>
      <c r="N1067" s="1549"/>
      <c r="O1067" s="1549"/>
      <c r="P1067" s="1549"/>
      <c r="Q1067" s="1549"/>
    </row>
    <row r="1068" spans="1:17">
      <c r="A1068" s="1646"/>
      <c r="B1068" s="1645"/>
      <c r="C1068" s="1643"/>
      <c r="D1068" s="1642"/>
      <c r="E1068" s="1641" t="s">
        <v>1447</v>
      </c>
      <c r="F1068" s="1918"/>
      <c r="G1068" s="1639">
        <f>SUM(G1066:G1067)</f>
        <v>0</v>
      </c>
      <c r="H1068" s="1589"/>
      <c r="I1068" s="1589"/>
      <c r="J1068" s="1589">
        <f>SUM(J1066:J1066)</f>
        <v>0</v>
      </c>
      <c r="K1068" s="1589">
        <f>SUM(K1066:K1066)</f>
        <v>0</v>
      </c>
      <c r="L1068" s="1620"/>
      <c r="M1068" s="1620"/>
      <c r="N1068" s="1549"/>
      <c r="O1068" s="1549"/>
      <c r="P1068" s="1549"/>
      <c r="Q1068" s="1549"/>
    </row>
    <row r="1069" spans="1:17">
      <c r="A1069" s="1646"/>
      <c r="B1069" s="1645"/>
      <c r="C1069" s="1648"/>
      <c r="D1069" s="1648"/>
      <c r="E1069" s="1648"/>
      <c r="F1069" s="1648"/>
      <c r="G1069" s="1648"/>
      <c r="H1069" s="1600"/>
      <c r="I1069" s="1600"/>
      <c r="J1069" s="1600"/>
      <c r="K1069" s="1600"/>
      <c r="L1069" s="1620"/>
      <c r="M1069" s="1620"/>
      <c r="N1069" s="1549"/>
      <c r="O1069" s="1549"/>
      <c r="P1069" s="1549"/>
      <c r="Q1069" s="1549"/>
    </row>
    <row r="1070" spans="1:17">
      <c r="A1070" s="1646" t="s">
        <v>116</v>
      </c>
      <c r="B1070" s="1645" t="s">
        <v>238</v>
      </c>
      <c r="C1070" s="1646"/>
      <c r="D1070" s="1646"/>
      <c r="E1070" s="1646"/>
      <c r="F1070" s="1646"/>
      <c r="G1070" s="1721">
        <f>+F1070*E1070</f>
        <v>0</v>
      </c>
      <c r="H1070" s="1595"/>
      <c r="I1070" s="1595"/>
      <c r="J1070" s="1595"/>
      <c r="K1070" s="1595"/>
      <c r="L1070" s="1620"/>
      <c r="M1070" s="1620"/>
      <c r="N1070" s="1549"/>
      <c r="O1070" s="1549"/>
      <c r="P1070" s="1549"/>
      <c r="Q1070" s="1549"/>
    </row>
    <row r="1071" spans="1:17">
      <c r="A1071" s="1644"/>
      <c r="B1071" s="1644"/>
      <c r="C1071" s="1643"/>
      <c r="D1071" s="1642"/>
      <c r="E1071" s="1641" t="s">
        <v>1448</v>
      </c>
      <c r="F1071" s="1640"/>
      <c r="G1071" s="1639">
        <f>SUM(G1070)</f>
        <v>0</v>
      </c>
      <c r="H1071" s="1589"/>
      <c r="I1071" s="1589"/>
      <c r="J1071" s="1589"/>
      <c r="K1071" s="1589"/>
      <c r="L1071" s="1620"/>
      <c r="M1071" s="1620"/>
      <c r="N1071" s="1549"/>
      <c r="O1071" s="1549"/>
      <c r="P1071" s="1549"/>
      <c r="Q1071" s="1549"/>
    </row>
    <row r="1072" spans="1:17">
      <c r="A1072" s="1638"/>
      <c r="B1072" s="1638"/>
      <c r="C1072" s="1637"/>
      <c r="D1072" s="1637"/>
      <c r="E1072" s="1630"/>
      <c r="F1072" s="1637"/>
      <c r="G1072" s="1637"/>
      <c r="H1072" s="1554"/>
      <c r="I1072" s="1554"/>
      <c r="J1072" s="1554"/>
      <c r="K1072" s="1554"/>
      <c r="L1072" s="1620"/>
      <c r="M1072" s="1620"/>
      <c r="N1072" s="1549"/>
      <c r="O1072" s="1549"/>
      <c r="P1072" s="1549"/>
      <c r="Q1072" s="1549"/>
    </row>
    <row r="1073" spans="1:17">
      <c r="A1073" s="1636"/>
      <c r="B1073" s="1635"/>
      <c r="C1073" s="1634"/>
      <c r="D1073" s="1633"/>
      <c r="E1073" s="1633"/>
      <c r="F1073" s="1632"/>
      <c r="G1073" s="1636"/>
      <c r="H1073" s="1581"/>
      <c r="I1073" s="1581"/>
      <c r="J1073" s="1581"/>
      <c r="K1073" s="1581"/>
      <c r="L1073" s="1620"/>
      <c r="M1073" s="1620"/>
      <c r="N1073" s="1549"/>
      <c r="O1073" s="1549"/>
      <c r="P1073" s="1549"/>
      <c r="Q1073" s="1549"/>
    </row>
    <row r="1074" spans="1:17">
      <c r="A1074" s="1566" t="s">
        <v>117</v>
      </c>
      <c r="B1074" s="1573" t="s">
        <v>239</v>
      </c>
      <c r="C1074" s="1564"/>
      <c r="D1074" s="1572"/>
      <c r="E1074" s="1572"/>
      <c r="F1074" s="1570"/>
      <c r="G1074" s="1569">
        <f>+G1071+G1068+G1064</f>
        <v>0</v>
      </c>
      <c r="H1074" s="1576"/>
      <c r="I1074" s="1575" t="e">
        <f>J1074/G1074</f>
        <v>#DIV/0!</v>
      </c>
      <c r="J1074" s="1574">
        <f>+J1071+J1068+J1064</f>
        <v>0</v>
      </c>
      <c r="K1074" s="1720"/>
      <c r="L1074" s="1620"/>
      <c r="M1074" s="1620"/>
      <c r="N1074" s="1549"/>
      <c r="O1074" s="1549"/>
      <c r="P1074" s="1549"/>
      <c r="Q1074" s="1549"/>
    </row>
    <row r="1075" spans="1:17">
      <c r="A1075" s="1566" t="s">
        <v>124</v>
      </c>
      <c r="B1075" s="1573" t="s">
        <v>1541</v>
      </c>
      <c r="C1075" s="1564"/>
      <c r="D1075" s="1572"/>
      <c r="E1075" s="1571" t="str">
        <f>$L$2</f>
        <v>2,5% x D</v>
      </c>
      <c r="F1075" s="1570"/>
      <c r="G1075" s="1569">
        <f>G1074*$L$3</f>
        <v>0</v>
      </c>
      <c r="H1075" s="1567"/>
      <c r="I1075" s="1568" t="s">
        <v>366</v>
      </c>
      <c r="J1075" s="1567"/>
      <c r="K1075" s="1567"/>
      <c r="L1075" s="1620"/>
      <c r="M1075" s="1620"/>
      <c r="N1075" s="1549"/>
      <c r="O1075" s="1549"/>
      <c r="P1075" s="1549"/>
      <c r="Q1075" s="1549"/>
    </row>
    <row r="1076" spans="1:17">
      <c r="A1076" s="1566" t="s">
        <v>241</v>
      </c>
      <c r="B1076" s="1573" t="s">
        <v>1540</v>
      </c>
      <c r="C1076" s="1564"/>
      <c r="D1076" s="1572"/>
      <c r="E1076" s="1571" t="str">
        <f>$M$2</f>
        <v>2,5% x D</v>
      </c>
      <c r="F1076" s="1570"/>
      <c r="G1076" s="1569">
        <f>G1074*$M$3</f>
        <v>0</v>
      </c>
      <c r="H1076" s="1567"/>
      <c r="I1076" s="1568"/>
      <c r="J1076" s="1567"/>
      <c r="K1076" s="1567"/>
      <c r="L1076" s="1620"/>
      <c r="M1076" s="1620"/>
      <c r="N1076" s="1549"/>
      <c r="O1076" s="1549"/>
      <c r="P1076" s="1549"/>
      <c r="Q1076" s="1549"/>
    </row>
    <row r="1077" spans="1:17">
      <c r="A1077" s="1566" t="s">
        <v>123</v>
      </c>
      <c r="B1077" s="1565" t="s">
        <v>1539</v>
      </c>
      <c r="C1077" s="1564"/>
      <c r="D1077" s="1564"/>
      <c r="E1077" s="1564"/>
      <c r="F1077" s="1563"/>
      <c r="G1077" s="1562">
        <f>+G1075+G1074+G1076</f>
        <v>0</v>
      </c>
      <c r="H1077" s="1561"/>
      <c r="I1077" s="1561"/>
      <c r="J1077" s="1561"/>
      <c r="K1077" s="1561"/>
      <c r="L1077" s="1620"/>
      <c r="M1077" s="1620"/>
      <c r="N1077" s="1549"/>
      <c r="O1077" s="1549"/>
      <c r="P1077" s="1549"/>
      <c r="Q1077" s="1549"/>
    </row>
    <row r="1078" spans="1:17">
      <c r="A1078" s="1630"/>
      <c r="B1078" s="1629"/>
      <c r="C1078" s="1628"/>
      <c r="D1078" s="1628"/>
      <c r="E1078" s="1628"/>
      <c r="F1078" s="1627"/>
      <c r="G1078" s="1637"/>
      <c r="H1078" s="1554"/>
      <c r="I1078" s="1554"/>
      <c r="J1078" s="1554"/>
      <c r="K1078" s="1554"/>
      <c r="L1078" s="1620"/>
      <c r="M1078" s="1620"/>
      <c r="N1078" s="1549"/>
      <c r="O1078" s="1549"/>
      <c r="P1078" s="1549"/>
      <c r="Q1078" s="1549"/>
    </row>
    <row r="1079" spans="1:17">
      <c r="A1079" s="1572"/>
      <c r="B1079" s="1572"/>
      <c r="C1079" s="1564"/>
      <c r="D1079" s="1564"/>
      <c r="E1079" s="1564"/>
      <c r="F1079" s="1564"/>
      <c r="G1079" s="1564"/>
      <c r="H1079" s="1620"/>
      <c r="I1079" s="1620"/>
      <c r="J1079" s="1620"/>
      <c r="K1079" s="1620"/>
      <c r="L1079" s="1620"/>
      <c r="M1079" s="1620"/>
      <c r="N1079" s="1549"/>
      <c r="O1079" s="1549"/>
      <c r="P1079" s="1549"/>
      <c r="Q1079" s="1549"/>
    </row>
    <row r="1080" spans="1:17">
      <c r="A1080" s="1564">
        <v>4</v>
      </c>
      <c r="B1080" s="1572" t="s">
        <v>1716</v>
      </c>
      <c r="C1080" s="1622"/>
      <c r="D1080" s="1564"/>
      <c r="E1080" s="1564"/>
      <c r="F1080" s="1564"/>
      <c r="G1080" s="1564"/>
      <c r="H1080" s="1620"/>
      <c r="I1080" s="1620"/>
      <c r="J1080" s="1620"/>
      <c r="K1080" s="1620"/>
      <c r="L1080" s="1620"/>
      <c r="M1080" s="1620"/>
      <c r="N1080" s="1549"/>
      <c r="O1080" s="1549"/>
      <c r="P1080" s="1549"/>
      <c r="Q1080" s="1549"/>
    </row>
    <row r="1081" spans="1:17">
      <c r="A1081" s="1679"/>
      <c r="B1081" s="1620"/>
      <c r="C1081" s="1622"/>
      <c r="D1081" s="1564"/>
      <c r="E1081" s="1564"/>
      <c r="F1081" s="1564"/>
      <c r="G1081" s="1564"/>
      <c r="H1081" s="1620"/>
      <c r="I1081" s="1620"/>
      <c r="J1081" s="1620"/>
      <c r="K1081" s="1620"/>
      <c r="L1081" s="1620"/>
      <c r="M1081" s="1620"/>
      <c r="N1081" s="1549"/>
      <c r="O1081" s="1549"/>
      <c r="P1081" s="1549"/>
      <c r="Q1081" s="1549"/>
    </row>
    <row r="1082" spans="1:17">
      <c r="A1082" s="2467" t="s">
        <v>8</v>
      </c>
      <c r="B1082" s="2467" t="s">
        <v>354</v>
      </c>
      <c r="C1082" s="2467" t="s">
        <v>1550</v>
      </c>
      <c r="D1082" s="2467" t="s">
        <v>21</v>
      </c>
      <c r="E1082" s="2467" t="s">
        <v>1549</v>
      </c>
      <c r="F1082" s="1666" t="s">
        <v>10</v>
      </c>
      <c r="G1082" s="1666" t="s">
        <v>54</v>
      </c>
      <c r="H1082" s="2463" t="s">
        <v>1548</v>
      </c>
      <c r="I1082" s="2463" t="s">
        <v>1547</v>
      </c>
      <c r="J1082" s="2463" t="s">
        <v>1546</v>
      </c>
      <c r="K1082" s="2463" t="s">
        <v>1545</v>
      </c>
      <c r="L1082" s="1620"/>
      <c r="M1082" s="1620"/>
      <c r="N1082" s="1549"/>
      <c r="O1082" s="1549"/>
      <c r="P1082" s="1549"/>
      <c r="Q1082" s="1549"/>
    </row>
    <row r="1083" spans="1:17">
      <c r="A1083" s="2468"/>
      <c r="B1083" s="2468"/>
      <c r="C1083" s="2468"/>
      <c r="D1083" s="2468"/>
      <c r="E1083" s="2468"/>
      <c r="F1083" s="1637" t="s">
        <v>1544</v>
      </c>
      <c r="G1083" s="1637" t="s">
        <v>1544</v>
      </c>
      <c r="H1083" s="2464"/>
      <c r="I1083" s="2464"/>
      <c r="J1083" s="2464"/>
      <c r="K1083" s="2464"/>
      <c r="L1083" s="1620"/>
      <c r="M1083" s="1620"/>
      <c r="N1083" s="1549"/>
      <c r="O1083" s="1549"/>
      <c r="P1083" s="1549"/>
      <c r="Q1083" s="1549"/>
    </row>
    <row r="1084" spans="1:17">
      <c r="A1084" s="1664"/>
      <c r="B1084" s="1664"/>
      <c r="C1084" s="1664"/>
      <c r="D1084" s="1652"/>
      <c r="E1084" s="1652"/>
      <c r="F1084" s="1652"/>
      <c r="G1084" s="1652"/>
      <c r="H1084" s="1614"/>
      <c r="I1084" s="1614"/>
      <c r="J1084" s="1614"/>
      <c r="K1084" s="1614"/>
      <c r="L1084" s="1620"/>
      <c r="M1084" s="1620"/>
      <c r="N1084" s="1549"/>
      <c r="O1084" s="1549"/>
      <c r="P1084" s="1549"/>
      <c r="Q1084" s="1549"/>
    </row>
    <row r="1085" spans="1:17">
      <c r="A1085" s="1646" t="s">
        <v>114</v>
      </c>
      <c r="B1085" s="1645" t="s">
        <v>235</v>
      </c>
      <c r="C1085" s="1646"/>
      <c r="D1085" s="1646"/>
      <c r="E1085" s="1646"/>
      <c r="F1085" s="1646"/>
      <c r="G1085" s="1646"/>
      <c r="H1085" s="1613"/>
      <c r="I1085" s="1613"/>
      <c r="J1085" s="1613"/>
      <c r="K1085" s="1613"/>
      <c r="L1085" s="1620"/>
      <c r="M1085" s="1620"/>
      <c r="N1085" s="1549"/>
      <c r="O1085" s="1549"/>
      <c r="P1085" s="1549"/>
      <c r="Q1085" s="1549"/>
    </row>
    <row r="1086" spans="1:17">
      <c r="A1086" s="1646"/>
      <c r="B1086" s="1611" t="s">
        <v>543</v>
      </c>
      <c r="C1086" s="1646"/>
      <c r="D1086" s="1646" t="s">
        <v>48</v>
      </c>
      <c r="E1086" s="1896">
        <v>0.442</v>
      </c>
      <c r="F1086" s="1611">
        <f>'UPAH MEP'!D$7</f>
        <v>0</v>
      </c>
      <c r="G1086" s="1645">
        <f>+F1086*E1086</f>
        <v>0</v>
      </c>
      <c r="H1086" s="1606" t="s">
        <v>15</v>
      </c>
      <c r="I1086" s="1603">
        <v>1</v>
      </c>
      <c r="J1086" s="1599">
        <f>I1086*G1086</f>
        <v>0</v>
      </c>
      <c r="K1086" s="1599">
        <f>G1086-J1086</f>
        <v>0</v>
      </c>
      <c r="L1086" s="1620"/>
      <c r="M1086" s="1620"/>
      <c r="N1086" s="1549"/>
      <c r="O1086" s="1549"/>
      <c r="P1086" s="1549"/>
      <c r="Q1086" s="1549"/>
    </row>
    <row r="1087" spans="1:17">
      <c r="A1087" s="1646"/>
      <c r="B1087" s="1611" t="s">
        <v>1543</v>
      </c>
      <c r="C1087" s="1646"/>
      <c r="D1087" s="1646" t="s">
        <v>48</v>
      </c>
      <c r="E1087" s="1896">
        <v>0.73799999999999999</v>
      </c>
      <c r="F1087" s="1611">
        <f>'UPAH MEP'!D$9</f>
        <v>0</v>
      </c>
      <c r="G1087" s="1645">
        <f>+F1087*E1087</f>
        <v>0</v>
      </c>
      <c r="H1087" s="1606" t="s">
        <v>15</v>
      </c>
      <c r="I1087" s="1603">
        <v>1</v>
      </c>
      <c r="J1087" s="1599">
        <f>I1087*G1087</f>
        <v>0</v>
      </c>
      <c r="K1087" s="1599">
        <f>G1087-J1087</f>
        <v>0</v>
      </c>
      <c r="L1087" s="1620"/>
      <c r="M1087" s="1620"/>
      <c r="N1087" s="1549"/>
      <c r="O1087" s="1549"/>
      <c r="P1087" s="1549"/>
      <c r="Q1087" s="1549"/>
    </row>
    <row r="1088" spans="1:17">
      <c r="A1088" s="1646"/>
      <c r="B1088" s="1611" t="s">
        <v>225</v>
      </c>
      <c r="C1088" s="1729"/>
      <c r="D1088" s="1646" t="s">
        <v>48</v>
      </c>
      <c r="E1088" s="1920">
        <v>7.3999999999999996E-2</v>
      </c>
      <c r="F1088" s="1611">
        <f>'UPAH MEP'!D$5</f>
        <v>0</v>
      </c>
      <c r="G1088" s="1645">
        <f>+F1088*E1088</f>
        <v>0</v>
      </c>
      <c r="H1088" s="1606" t="s">
        <v>15</v>
      </c>
      <c r="I1088" s="1603">
        <v>1</v>
      </c>
      <c r="J1088" s="1599">
        <f>I1088*G1088</f>
        <v>0</v>
      </c>
      <c r="K1088" s="1599">
        <f>G1088-J1088</f>
        <v>0</v>
      </c>
      <c r="L1088" s="1620"/>
      <c r="M1088" s="1620"/>
      <c r="N1088" s="1549"/>
      <c r="O1088" s="1549"/>
      <c r="P1088" s="1549"/>
      <c r="Q1088" s="1549"/>
    </row>
    <row r="1089" spans="1:17">
      <c r="A1089" s="1646"/>
      <c r="B1089" s="1611" t="s">
        <v>41</v>
      </c>
      <c r="C1089" s="1732"/>
      <c r="D1089" s="1732" t="s">
        <v>48</v>
      </c>
      <c r="E1089" s="1829">
        <v>2.1999999999999999E-2</v>
      </c>
      <c r="F1089" s="1611">
        <f>'UPAH MEP'!D$6</f>
        <v>0</v>
      </c>
      <c r="G1089" s="1645">
        <f>+F1089*E1089</f>
        <v>0</v>
      </c>
      <c r="H1089" s="1606" t="s">
        <v>15</v>
      </c>
      <c r="I1089" s="1603">
        <v>1</v>
      </c>
      <c r="J1089" s="1599">
        <f>I1089*G1089</f>
        <v>0</v>
      </c>
      <c r="K1089" s="1599">
        <f>G1089-J1089</f>
        <v>0</v>
      </c>
      <c r="L1089" s="1620"/>
      <c r="M1089" s="1620"/>
      <c r="N1089" s="1549"/>
      <c r="O1089" s="1549"/>
      <c r="P1089" s="1549"/>
      <c r="Q1089" s="1549"/>
    </row>
    <row r="1090" spans="1:17">
      <c r="A1090" s="1646"/>
      <c r="B1090" s="1645"/>
      <c r="C1090" s="1643"/>
      <c r="D1090" s="1642"/>
      <c r="E1090" s="1642" t="s">
        <v>1557</v>
      </c>
      <c r="F1090" s="1640"/>
      <c r="G1090" s="1639">
        <f>SUM(G1086:G1089)</f>
        <v>0</v>
      </c>
      <c r="H1090" s="1589"/>
      <c r="I1090" s="1589"/>
      <c r="J1090" s="1589">
        <f>SUM(J1086:J1089)</f>
        <v>0</v>
      </c>
      <c r="K1090" s="1589">
        <f>SUM(K1086:K1089)</f>
        <v>0</v>
      </c>
      <c r="L1090" s="1620"/>
      <c r="M1090" s="1620"/>
      <c r="N1090" s="1549"/>
      <c r="O1090" s="1549"/>
      <c r="P1090" s="1549"/>
      <c r="Q1090" s="1549"/>
    </row>
    <row r="1091" spans="1:17">
      <c r="A1091" s="1646" t="s">
        <v>115</v>
      </c>
      <c r="B1091" s="1645" t="s">
        <v>237</v>
      </c>
      <c r="C1091" s="1648"/>
      <c r="D1091" s="1653"/>
      <c r="E1091" s="1652"/>
      <c r="F1091" s="1648"/>
      <c r="G1091" s="1648"/>
      <c r="H1091" s="1600"/>
      <c r="I1091" s="1600"/>
      <c r="J1091" s="1600"/>
      <c r="K1091" s="1600"/>
      <c r="L1091" s="1620"/>
      <c r="M1091" s="1620"/>
      <c r="N1091" s="1549"/>
      <c r="O1091" s="1549"/>
      <c r="P1091" s="1549"/>
      <c r="Q1091" s="1549"/>
    </row>
    <row r="1092" spans="1:17" ht="26.25">
      <c r="A1092" s="1729"/>
      <c r="B1092" s="1919" t="s">
        <v>1715</v>
      </c>
      <c r="C1092" s="1646"/>
      <c r="D1092" s="1878" t="s">
        <v>7</v>
      </c>
      <c r="E1092" s="1825">
        <v>1.0249999999999999</v>
      </c>
      <c r="F1092" s="1645">
        <f>'BAHAN MEP'!D203</f>
        <v>0</v>
      </c>
      <c r="G1092" s="1645">
        <f>F1092*E1092</f>
        <v>0</v>
      </c>
      <c r="H1092" s="1606" t="s">
        <v>15</v>
      </c>
      <c r="I1092" s="1603">
        <v>0</v>
      </c>
      <c r="J1092" s="1599">
        <f>I1092*G1092</f>
        <v>0</v>
      </c>
      <c r="K1092" s="1599">
        <f>G1092-J1092</f>
        <v>0</v>
      </c>
      <c r="L1092" s="1620"/>
      <c r="M1092" s="1620"/>
      <c r="N1092" s="1549"/>
      <c r="O1092" s="1549"/>
      <c r="P1092" s="1549"/>
      <c r="Q1092" s="1549"/>
    </row>
    <row r="1093" spans="1:17">
      <c r="A1093" s="1646"/>
      <c r="B1093" s="1728"/>
      <c r="C1093" s="1646"/>
      <c r="D1093" s="1650"/>
      <c r="E1093" s="1649"/>
      <c r="F1093" s="1645"/>
      <c r="G1093" s="1645"/>
      <c r="H1093" s="1599"/>
      <c r="I1093" s="1599"/>
      <c r="J1093" s="1599"/>
      <c r="K1093" s="1599"/>
      <c r="L1093" s="1620"/>
      <c r="M1093" s="1620"/>
      <c r="N1093" s="1549"/>
      <c r="O1093" s="1549"/>
      <c r="P1093" s="1549"/>
      <c r="Q1093" s="1549"/>
    </row>
    <row r="1094" spans="1:17">
      <c r="A1094" s="1646"/>
      <c r="B1094" s="1645"/>
      <c r="C1094" s="1643"/>
      <c r="D1094" s="1642"/>
      <c r="E1094" s="1641" t="s">
        <v>1447</v>
      </c>
      <c r="F1094" s="1918"/>
      <c r="G1094" s="1639">
        <f>SUM(G1092:G1093)</f>
        <v>0</v>
      </c>
      <c r="H1094" s="1589"/>
      <c r="I1094" s="1589"/>
      <c r="J1094" s="1589">
        <f>SUM(J1092:J1092)</f>
        <v>0</v>
      </c>
      <c r="K1094" s="1589">
        <f>SUM(K1092:K1092)</f>
        <v>0</v>
      </c>
      <c r="L1094" s="1620"/>
      <c r="M1094" s="1620"/>
      <c r="N1094" s="1549"/>
      <c r="O1094" s="1549"/>
      <c r="P1094" s="1549"/>
      <c r="Q1094" s="1549"/>
    </row>
    <row r="1095" spans="1:17">
      <c r="A1095" s="1646"/>
      <c r="B1095" s="1645"/>
      <c r="C1095" s="1648"/>
      <c r="D1095" s="1648"/>
      <c r="E1095" s="1648"/>
      <c r="F1095" s="1648"/>
      <c r="G1095" s="1648"/>
      <c r="H1095" s="1600"/>
      <c r="I1095" s="1600"/>
      <c r="J1095" s="1600"/>
      <c r="K1095" s="1600"/>
      <c r="L1095" s="1620"/>
      <c r="M1095" s="1620"/>
      <c r="N1095" s="1549"/>
      <c r="O1095" s="1549"/>
      <c r="P1095" s="1549"/>
      <c r="Q1095" s="1549"/>
    </row>
    <row r="1096" spans="1:17">
      <c r="A1096" s="1646" t="s">
        <v>116</v>
      </c>
      <c r="B1096" s="1645" t="s">
        <v>238</v>
      </c>
      <c r="C1096" s="1646"/>
      <c r="D1096" s="1646"/>
      <c r="E1096" s="1646"/>
      <c r="F1096" s="1646"/>
      <c r="G1096" s="1721">
        <f>+F1096*E1096</f>
        <v>0</v>
      </c>
      <c r="H1096" s="1595"/>
      <c r="I1096" s="1595"/>
      <c r="J1096" s="1595"/>
      <c r="K1096" s="1595"/>
      <c r="L1096" s="1620"/>
      <c r="M1096" s="1620"/>
      <c r="N1096" s="1549"/>
      <c r="O1096" s="1549"/>
      <c r="P1096" s="1549"/>
      <c r="Q1096" s="1549"/>
    </row>
    <row r="1097" spans="1:17">
      <c r="A1097" s="1644"/>
      <c r="B1097" s="1644"/>
      <c r="C1097" s="1643"/>
      <c r="D1097" s="1642"/>
      <c r="E1097" s="1641" t="s">
        <v>1448</v>
      </c>
      <c r="F1097" s="1640"/>
      <c r="G1097" s="1639">
        <f>SUM(G1096)</f>
        <v>0</v>
      </c>
      <c r="H1097" s="1589"/>
      <c r="I1097" s="1589"/>
      <c r="J1097" s="1589"/>
      <c r="K1097" s="1589"/>
      <c r="L1097" s="1620"/>
      <c r="M1097" s="1620"/>
      <c r="N1097" s="1549"/>
      <c r="O1097" s="1549"/>
      <c r="P1097" s="1549"/>
      <c r="Q1097" s="1549"/>
    </row>
    <row r="1098" spans="1:17">
      <c r="A1098" s="1638"/>
      <c r="B1098" s="1638"/>
      <c r="C1098" s="1637"/>
      <c r="D1098" s="1637"/>
      <c r="E1098" s="1630"/>
      <c r="F1098" s="1637"/>
      <c r="G1098" s="1637"/>
      <c r="H1098" s="1554"/>
      <c r="I1098" s="1554"/>
      <c r="J1098" s="1554"/>
      <c r="K1098" s="1554"/>
      <c r="L1098" s="1620"/>
      <c r="M1098" s="1620"/>
      <c r="N1098" s="1549"/>
      <c r="O1098" s="1549"/>
      <c r="P1098" s="1549"/>
      <c r="Q1098" s="1549"/>
    </row>
    <row r="1099" spans="1:17">
      <c r="A1099" s="1636"/>
      <c r="B1099" s="1635"/>
      <c r="C1099" s="1634"/>
      <c r="D1099" s="1633"/>
      <c r="E1099" s="1633"/>
      <c r="F1099" s="1632"/>
      <c r="G1099" s="1636"/>
      <c r="H1099" s="1581"/>
      <c r="I1099" s="1581"/>
      <c r="J1099" s="1581"/>
      <c r="K1099" s="1581"/>
      <c r="L1099" s="1620"/>
      <c r="M1099" s="1620"/>
      <c r="N1099" s="1549"/>
      <c r="O1099" s="1549"/>
      <c r="P1099" s="1549"/>
      <c r="Q1099" s="1549"/>
    </row>
    <row r="1100" spans="1:17">
      <c r="A1100" s="1566" t="s">
        <v>117</v>
      </c>
      <c r="B1100" s="1573" t="s">
        <v>239</v>
      </c>
      <c r="C1100" s="1564"/>
      <c r="D1100" s="1572"/>
      <c r="E1100" s="1572"/>
      <c r="F1100" s="1570"/>
      <c r="G1100" s="1569">
        <f>+G1097+G1094+G1090</f>
        <v>0</v>
      </c>
      <c r="H1100" s="1576"/>
      <c r="I1100" s="1575" t="e">
        <f>J1100/G1100</f>
        <v>#DIV/0!</v>
      </c>
      <c r="J1100" s="1574">
        <f>+J1097+J1094+J1090</f>
        <v>0</v>
      </c>
      <c r="K1100" s="1720"/>
      <c r="L1100" s="1620"/>
      <c r="M1100" s="1620"/>
      <c r="N1100" s="1549"/>
      <c r="O1100" s="1549"/>
      <c r="P1100" s="1549"/>
      <c r="Q1100" s="1549"/>
    </row>
    <row r="1101" spans="1:17">
      <c r="A1101" s="1566" t="s">
        <v>124</v>
      </c>
      <c r="B1101" s="1573" t="s">
        <v>1541</v>
      </c>
      <c r="C1101" s="1564"/>
      <c r="D1101" s="1572"/>
      <c r="E1101" s="1571" t="str">
        <f>$L$2</f>
        <v>2,5% x D</v>
      </c>
      <c r="F1101" s="1570"/>
      <c r="G1101" s="1569">
        <f>G1100*$L$3</f>
        <v>0</v>
      </c>
      <c r="H1101" s="1567"/>
      <c r="I1101" s="1568" t="s">
        <v>366</v>
      </c>
      <c r="J1101" s="1567"/>
      <c r="K1101" s="1567"/>
      <c r="L1101" s="1620"/>
      <c r="M1101" s="1620"/>
      <c r="N1101" s="1549"/>
      <c r="O1101" s="1549"/>
      <c r="P1101" s="1549"/>
      <c r="Q1101" s="1549"/>
    </row>
    <row r="1102" spans="1:17">
      <c r="A1102" s="1566" t="s">
        <v>241</v>
      </c>
      <c r="B1102" s="1573" t="s">
        <v>1540</v>
      </c>
      <c r="C1102" s="1564"/>
      <c r="D1102" s="1572"/>
      <c r="E1102" s="1571" t="str">
        <f>$M$2</f>
        <v>2,5% x D</v>
      </c>
      <c r="F1102" s="1570"/>
      <c r="G1102" s="1569">
        <f>G1100*$M$3</f>
        <v>0</v>
      </c>
      <c r="H1102" s="1567"/>
      <c r="I1102" s="1568"/>
      <c r="J1102" s="1567"/>
      <c r="K1102" s="1567"/>
      <c r="L1102" s="1620"/>
      <c r="M1102" s="1620"/>
      <c r="N1102" s="1549"/>
      <c r="O1102" s="1549"/>
      <c r="P1102" s="1549"/>
      <c r="Q1102" s="1549"/>
    </row>
    <row r="1103" spans="1:17">
      <c r="A1103" s="1566" t="s">
        <v>123</v>
      </c>
      <c r="B1103" s="1565" t="s">
        <v>1539</v>
      </c>
      <c r="C1103" s="1564"/>
      <c r="D1103" s="1564"/>
      <c r="E1103" s="1564"/>
      <c r="F1103" s="1563"/>
      <c r="G1103" s="1562">
        <f>+G1101+G1100+G1102</f>
        <v>0</v>
      </c>
      <c r="H1103" s="1561"/>
      <c r="I1103" s="1561"/>
      <c r="J1103" s="1561"/>
      <c r="K1103" s="1561"/>
      <c r="L1103" s="1620"/>
      <c r="M1103" s="1620"/>
      <c r="N1103" s="1549"/>
      <c r="O1103" s="1549"/>
      <c r="P1103" s="1549"/>
      <c r="Q1103" s="1549"/>
    </row>
    <row r="1104" spans="1:17">
      <c r="A1104" s="1630"/>
      <c r="B1104" s="1629"/>
      <c r="C1104" s="1628"/>
      <c r="D1104" s="1628"/>
      <c r="E1104" s="1628"/>
      <c r="F1104" s="1627"/>
      <c r="G1104" s="1637"/>
      <c r="H1104" s="1554"/>
      <c r="I1104" s="1554"/>
      <c r="J1104" s="1554"/>
      <c r="K1104" s="1554"/>
      <c r="L1104" s="1620"/>
      <c r="M1104" s="1620"/>
      <c r="N1104" s="1549"/>
      <c r="O1104" s="1549"/>
      <c r="P1104" s="1549"/>
      <c r="Q1104" s="1549"/>
    </row>
    <row r="1105" spans="1:17">
      <c r="A1105" s="1572"/>
      <c r="B1105" s="1572"/>
      <c r="C1105" s="1564"/>
      <c r="D1105" s="1564"/>
      <c r="E1105" s="1564"/>
      <c r="F1105" s="1564"/>
      <c r="G1105" s="1564"/>
      <c r="H1105" s="1620"/>
      <c r="I1105" s="1620"/>
      <c r="J1105" s="1620"/>
      <c r="K1105" s="1620"/>
      <c r="L1105" s="1620"/>
      <c r="M1105" s="1620"/>
      <c r="N1105" s="1549"/>
      <c r="O1105" s="1549"/>
      <c r="P1105" s="1549"/>
      <c r="Q1105" s="1549"/>
    </row>
    <row r="1106" spans="1:17">
      <c r="A1106" s="1564">
        <v>5</v>
      </c>
      <c r="B1106" s="1572" t="s">
        <v>1714</v>
      </c>
      <c r="C1106" s="1622"/>
      <c r="D1106" s="1564"/>
      <c r="E1106" s="1564"/>
      <c r="F1106" s="1564"/>
      <c r="G1106" s="1564"/>
      <c r="H1106" s="1620"/>
      <c r="I1106" s="1620"/>
      <c r="J1106" s="1620"/>
      <c r="K1106" s="1620"/>
      <c r="L1106" s="1620"/>
      <c r="M1106" s="1620"/>
      <c r="N1106" s="1549"/>
      <c r="O1106" s="1549"/>
      <c r="P1106" s="1549"/>
      <c r="Q1106" s="1549"/>
    </row>
    <row r="1107" spans="1:17">
      <c r="A1107" s="1679"/>
      <c r="B1107" s="1620"/>
      <c r="C1107" s="1622"/>
      <c r="D1107" s="1564"/>
      <c r="E1107" s="1564"/>
      <c r="F1107" s="1564"/>
      <c r="G1107" s="1564"/>
      <c r="H1107" s="1620"/>
      <c r="I1107" s="1620"/>
      <c r="J1107" s="1620"/>
      <c r="K1107" s="1620"/>
      <c r="L1107" s="1620"/>
      <c r="M1107" s="1620"/>
      <c r="N1107" s="1549"/>
      <c r="O1107" s="1549"/>
      <c r="P1107" s="1549"/>
      <c r="Q1107" s="1549"/>
    </row>
    <row r="1108" spans="1:17">
      <c r="A1108" s="2467" t="s">
        <v>8</v>
      </c>
      <c r="B1108" s="2467" t="s">
        <v>354</v>
      </c>
      <c r="C1108" s="2467" t="s">
        <v>1550</v>
      </c>
      <c r="D1108" s="2467" t="s">
        <v>21</v>
      </c>
      <c r="E1108" s="2467" t="s">
        <v>1549</v>
      </c>
      <c r="F1108" s="1666" t="s">
        <v>10</v>
      </c>
      <c r="G1108" s="1666" t="s">
        <v>54</v>
      </c>
      <c r="H1108" s="2463" t="s">
        <v>1548</v>
      </c>
      <c r="I1108" s="2463" t="s">
        <v>1547</v>
      </c>
      <c r="J1108" s="2463" t="s">
        <v>1546</v>
      </c>
      <c r="K1108" s="2463" t="s">
        <v>1545</v>
      </c>
      <c r="L1108" s="1620"/>
      <c r="M1108" s="1620"/>
      <c r="N1108" s="1549"/>
      <c r="O1108" s="1549"/>
      <c r="P1108" s="1549"/>
      <c r="Q1108" s="1549"/>
    </row>
    <row r="1109" spans="1:17">
      <c r="A1109" s="2468"/>
      <c r="B1109" s="2468"/>
      <c r="C1109" s="2468"/>
      <c r="D1109" s="2468"/>
      <c r="E1109" s="2468"/>
      <c r="F1109" s="1637" t="s">
        <v>1544</v>
      </c>
      <c r="G1109" s="1637" t="s">
        <v>1544</v>
      </c>
      <c r="H1109" s="2464"/>
      <c r="I1109" s="2464"/>
      <c r="J1109" s="2464"/>
      <c r="K1109" s="2464"/>
      <c r="L1109" s="1620"/>
      <c r="M1109" s="1620"/>
      <c r="N1109" s="1549"/>
      <c r="O1109" s="1549"/>
      <c r="P1109" s="1549"/>
      <c r="Q1109" s="1549"/>
    </row>
    <row r="1110" spans="1:17">
      <c r="A1110" s="1664"/>
      <c r="B1110" s="1664"/>
      <c r="C1110" s="1664"/>
      <c r="D1110" s="1652"/>
      <c r="E1110" s="1652"/>
      <c r="F1110" s="1652"/>
      <c r="G1110" s="1652"/>
      <c r="H1110" s="1614"/>
      <c r="I1110" s="1614"/>
      <c r="J1110" s="1614"/>
      <c r="K1110" s="1614"/>
      <c r="L1110" s="1620"/>
      <c r="M1110" s="1620"/>
      <c r="N1110" s="1549"/>
      <c r="O1110" s="1549"/>
      <c r="P1110" s="1549"/>
      <c r="Q1110" s="1549"/>
    </row>
    <row r="1111" spans="1:17">
      <c r="A1111" s="1646" t="s">
        <v>114</v>
      </c>
      <c r="B1111" s="1645" t="s">
        <v>235</v>
      </c>
      <c r="C1111" s="1646"/>
      <c r="D1111" s="1646"/>
      <c r="E1111" s="1646"/>
      <c r="F1111" s="1646"/>
      <c r="G1111" s="1646"/>
      <c r="H1111" s="1613"/>
      <c r="I1111" s="1613"/>
      <c r="J1111" s="1613"/>
      <c r="K1111" s="1613"/>
      <c r="L1111" s="1620"/>
      <c r="M1111" s="1620"/>
      <c r="N1111" s="1549"/>
      <c r="O1111" s="1549"/>
      <c r="P1111" s="1549"/>
      <c r="Q1111" s="1549"/>
    </row>
    <row r="1112" spans="1:17">
      <c r="A1112" s="1646"/>
      <c r="B1112" s="1611" t="s">
        <v>543</v>
      </c>
      <c r="C1112" s="1646"/>
      <c r="D1112" s="1646" t="s">
        <v>48</v>
      </c>
      <c r="E1112" s="1896">
        <v>0.56200000000000006</v>
      </c>
      <c r="F1112" s="1611">
        <f>'UPAH MEP'!D$7</f>
        <v>0</v>
      </c>
      <c r="G1112" s="1645">
        <f>F1112*E1112</f>
        <v>0</v>
      </c>
      <c r="H1112" s="1606" t="s">
        <v>15</v>
      </c>
      <c r="I1112" s="1603">
        <v>1</v>
      </c>
      <c r="J1112" s="1599">
        <f>I1112*G1112</f>
        <v>0</v>
      </c>
      <c r="K1112" s="1599">
        <f>G1112-J1112</f>
        <v>0</v>
      </c>
      <c r="L1112" s="1620"/>
      <c r="M1112" s="1620"/>
      <c r="N1112" s="1549"/>
      <c r="O1112" s="1549"/>
      <c r="P1112" s="1549"/>
      <c r="Q1112" s="1549"/>
    </row>
    <row r="1113" spans="1:17">
      <c r="A1113" s="1646"/>
      <c r="B1113" s="1611" t="s">
        <v>1543</v>
      </c>
      <c r="C1113" s="1646"/>
      <c r="D1113" s="1646" t="s">
        <v>48</v>
      </c>
      <c r="E1113" s="1896">
        <v>0.93799999999999994</v>
      </c>
      <c r="F1113" s="1611">
        <f>'UPAH MEP'!D$9</f>
        <v>0</v>
      </c>
      <c r="G1113" s="1645">
        <f>F1113*E1113</f>
        <v>0</v>
      </c>
      <c r="H1113" s="1606" t="s">
        <v>15</v>
      </c>
      <c r="I1113" s="1603">
        <v>1</v>
      </c>
      <c r="J1113" s="1599">
        <f>I1113*G1113</f>
        <v>0</v>
      </c>
      <c r="K1113" s="1599">
        <f>G1113-J1113</f>
        <v>0</v>
      </c>
      <c r="L1113" s="1620"/>
      <c r="M1113" s="1620"/>
      <c r="N1113" s="1549"/>
      <c r="O1113" s="1549"/>
      <c r="P1113" s="1549"/>
      <c r="Q1113" s="1549"/>
    </row>
    <row r="1114" spans="1:17">
      <c r="A1114" s="1646"/>
      <c r="B1114" s="1611" t="s">
        <v>225</v>
      </c>
      <c r="C1114" s="1729"/>
      <c r="D1114" s="1646" t="s">
        <v>48</v>
      </c>
      <c r="E1114" s="1920">
        <v>9.4E-2</v>
      </c>
      <c r="F1114" s="1611">
        <f>'UPAH MEP'!D$5</f>
        <v>0</v>
      </c>
      <c r="G1114" s="1645">
        <f>F1114*E1114</f>
        <v>0</v>
      </c>
      <c r="H1114" s="1606" t="s">
        <v>15</v>
      </c>
      <c r="I1114" s="1603">
        <v>1</v>
      </c>
      <c r="J1114" s="1599">
        <f>I1114*G1114</f>
        <v>0</v>
      </c>
      <c r="K1114" s="1599">
        <f>G1114-J1114</f>
        <v>0</v>
      </c>
      <c r="L1114" s="1620"/>
      <c r="M1114" s="1620"/>
      <c r="N1114" s="1549"/>
      <c r="O1114" s="1549"/>
      <c r="P1114" s="1549"/>
      <c r="Q1114" s="1549"/>
    </row>
    <row r="1115" spans="1:17">
      <c r="A1115" s="1646"/>
      <c r="B1115" s="1611" t="s">
        <v>41</v>
      </c>
      <c r="C1115" s="1732"/>
      <c r="D1115" s="1732" t="s">
        <v>48</v>
      </c>
      <c r="E1115" s="1829">
        <v>3.1E-2</v>
      </c>
      <c r="F1115" s="1611">
        <f>'UPAH MEP'!D$6</f>
        <v>0</v>
      </c>
      <c r="G1115" s="1645">
        <f>F1115*E1115</f>
        <v>0</v>
      </c>
      <c r="H1115" s="1606" t="s">
        <v>15</v>
      </c>
      <c r="I1115" s="1603">
        <v>1</v>
      </c>
      <c r="J1115" s="1599">
        <f>I1115*G1115</f>
        <v>0</v>
      </c>
      <c r="K1115" s="1599">
        <f>G1115-J1115</f>
        <v>0</v>
      </c>
      <c r="L1115" s="1620"/>
      <c r="M1115" s="1620"/>
      <c r="N1115" s="1549"/>
      <c r="O1115" s="1549"/>
      <c r="P1115" s="1549"/>
      <c r="Q1115" s="1549"/>
    </row>
    <row r="1116" spans="1:17">
      <c r="A1116" s="1646"/>
      <c r="B1116" s="1645"/>
      <c r="C1116" s="1643"/>
      <c r="D1116" s="1642"/>
      <c r="E1116" s="1642" t="s">
        <v>1557</v>
      </c>
      <c r="F1116" s="1640"/>
      <c r="G1116" s="1639">
        <f>SUM(G1112:G1115)</f>
        <v>0</v>
      </c>
      <c r="H1116" s="1589"/>
      <c r="I1116" s="1589"/>
      <c r="J1116" s="1589">
        <f>SUM(J1112:J1115)</f>
        <v>0</v>
      </c>
      <c r="K1116" s="1589">
        <f>SUM(K1112:K1115)</f>
        <v>0</v>
      </c>
      <c r="L1116" s="1620"/>
      <c r="M1116" s="1620"/>
      <c r="N1116" s="1549"/>
      <c r="O1116" s="1549"/>
      <c r="P1116" s="1549"/>
      <c r="Q1116" s="1549"/>
    </row>
    <row r="1117" spans="1:17">
      <c r="A1117" s="1646" t="s">
        <v>115</v>
      </c>
      <c r="B1117" s="1645" t="s">
        <v>237</v>
      </c>
      <c r="C1117" s="1648"/>
      <c r="D1117" s="1653"/>
      <c r="E1117" s="1652"/>
      <c r="F1117" s="1648"/>
      <c r="G1117" s="1648"/>
      <c r="H1117" s="1600"/>
      <c r="I1117" s="1600"/>
      <c r="J1117" s="1600"/>
      <c r="K1117" s="1600"/>
      <c r="L1117" s="1620"/>
      <c r="M1117" s="1620"/>
      <c r="N1117" s="1549"/>
      <c r="O1117" s="1549"/>
      <c r="P1117" s="1549"/>
      <c r="Q1117" s="1549"/>
    </row>
    <row r="1118" spans="1:17">
      <c r="A1118" s="1729"/>
      <c r="B1118" s="1919" t="s">
        <v>1713</v>
      </c>
      <c r="C1118" s="1646"/>
      <c r="D1118" s="1878" t="s">
        <v>7</v>
      </c>
      <c r="E1118" s="1825">
        <v>1</v>
      </c>
      <c r="F1118" s="1645">
        <f>'BAHAN MEP'!D204</f>
        <v>0</v>
      </c>
      <c r="G1118" s="1645">
        <f>F1118*E1118</f>
        <v>0</v>
      </c>
      <c r="H1118" s="1606" t="s">
        <v>15</v>
      </c>
      <c r="I1118" s="1603">
        <v>0</v>
      </c>
      <c r="J1118" s="1599">
        <f>I1118*G1118</f>
        <v>0</v>
      </c>
      <c r="K1118" s="1599">
        <f>G1118-J1118</f>
        <v>0</v>
      </c>
      <c r="L1118" s="1620"/>
      <c r="M1118" s="1620"/>
      <c r="N1118" s="1549"/>
      <c r="O1118" s="1549"/>
      <c r="P1118" s="1549"/>
      <c r="Q1118" s="1549"/>
    </row>
    <row r="1119" spans="1:17">
      <c r="A1119" s="1646"/>
      <c r="B1119" s="1728"/>
      <c r="C1119" s="1646"/>
      <c r="D1119" s="1650"/>
      <c r="E1119" s="1649"/>
      <c r="F1119" s="1645"/>
      <c r="G1119" s="1645"/>
      <c r="H1119" s="1599"/>
      <c r="I1119" s="1599"/>
      <c r="J1119" s="1599"/>
      <c r="K1119" s="1599"/>
      <c r="L1119" s="1620"/>
      <c r="M1119" s="1620"/>
      <c r="N1119" s="1549"/>
      <c r="O1119" s="1549"/>
      <c r="P1119" s="1549"/>
      <c r="Q1119" s="1549"/>
    </row>
    <row r="1120" spans="1:17">
      <c r="A1120" s="1646"/>
      <c r="B1120" s="1645"/>
      <c r="C1120" s="1643"/>
      <c r="D1120" s="1642"/>
      <c r="E1120" s="1641" t="s">
        <v>1447</v>
      </c>
      <c r="F1120" s="1918"/>
      <c r="G1120" s="1639">
        <f>SUM(G1118:G1119)</f>
        <v>0</v>
      </c>
      <c r="H1120" s="1589"/>
      <c r="I1120" s="1589"/>
      <c r="J1120" s="1589">
        <f>SUM(J1118:J1118)</f>
        <v>0</v>
      </c>
      <c r="K1120" s="1589">
        <f>SUM(K1118:K1118)</f>
        <v>0</v>
      </c>
      <c r="L1120" s="1620"/>
      <c r="M1120" s="1620"/>
      <c r="N1120" s="1549"/>
      <c r="O1120" s="1549"/>
      <c r="P1120" s="1549"/>
      <c r="Q1120" s="1549"/>
    </row>
    <row r="1121" spans="1:17">
      <c r="A1121" s="1646"/>
      <c r="B1121" s="1645"/>
      <c r="C1121" s="1648"/>
      <c r="D1121" s="1648"/>
      <c r="E1121" s="1648"/>
      <c r="F1121" s="1648"/>
      <c r="G1121" s="1648"/>
      <c r="H1121" s="1600"/>
      <c r="I1121" s="1600"/>
      <c r="J1121" s="1600"/>
      <c r="K1121" s="1600"/>
      <c r="L1121" s="1620"/>
      <c r="M1121" s="1620"/>
      <c r="N1121" s="1549"/>
      <c r="O1121" s="1549"/>
      <c r="P1121" s="1549"/>
      <c r="Q1121" s="1549"/>
    </row>
    <row r="1122" spans="1:17">
      <c r="A1122" s="1646" t="s">
        <v>116</v>
      </c>
      <c r="B1122" s="1645" t="s">
        <v>238</v>
      </c>
      <c r="C1122" s="1646"/>
      <c r="D1122" s="1646"/>
      <c r="E1122" s="1646"/>
      <c r="F1122" s="1646"/>
      <c r="G1122" s="1721">
        <f>+F1122*E1122</f>
        <v>0</v>
      </c>
      <c r="H1122" s="1595"/>
      <c r="I1122" s="1595"/>
      <c r="J1122" s="1595"/>
      <c r="K1122" s="1595"/>
      <c r="L1122" s="1620"/>
      <c r="M1122" s="1620"/>
      <c r="N1122" s="1549"/>
      <c r="O1122" s="1549"/>
      <c r="P1122" s="1549"/>
      <c r="Q1122" s="1549"/>
    </row>
    <row r="1123" spans="1:17">
      <c r="A1123" s="1644"/>
      <c r="B1123" s="1644"/>
      <c r="C1123" s="1643"/>
      <c r="D1123" s="1642"/>
      <c r="E1123" s="1641" t="s">
        <v>1448</v>
      </c>
      <c r="F1123" s="1640"/>
      <c r="G1123" s="1639">
        <f>SUM(G1122)</f>
        <v>0</v>
      </c>
      <c r="H1123" s="1589"/>
      <c r="I1123" s="1589"/>
      <c r="J1123" s="1589"/>
      <c r="K1123" s="1589"/>
      <c r="L1123" s="1620"/>
      <c r="M1123" s="1620"/>
      <c r="N1123" s="1549"/>
      <c r="O1123" s="1549"/>
      <c r="P1123" s="1549"/>
      <c r="Q1123" s="1549"/>
    </row>
    <row r="1124" spans="1:17">
      <c r="A1124" s="1638"/>
      <c r="B1124" s="1638"/>
      <c r="C1124" s="1637"/>
      <c r="D1124" s="1637"/>
      <c r="E1124" s="1630"/>
      <c r="F1124" s="1637"/>
      <c r="G1124" s="1637"/>
      <c r="H1124" s="1554"/>
      <c r="I1124" s="1554"/>
      <c r="J1124" s="1554"/>
      <c r="K1124" s="1554"/>
      <c r="L1124" s="1620"/>
      <c r="M1124" s="1620"/>
      <c r="N1124" s="1549"/>
      <c r="O1124" s="1549"/>
      <c r="P1124" s="1549"/>
      <c r="Q1124" s="1549"/>
    </row>
    <row r="1125" spans="1:17">
      <c r="A1125" s="1636"/>
      <c r="B1125" s="1635"/>
      <c r="C1125" s="1634"/>
      <c r="D1125" s="1633"/>
      <c r="E1125" s="1633"/>
      <c r="F1125" s="1632"/>
      <c r="G1125" s="1636"/>
      <c r="H1125" s="1581"/>
      <c r="I1125" s="1581"/>
      <c r="J1125" s="1581"/>
      <c r="K1125" s="1581"/>
      <c r="L1125" s="1620"/>
      <c r="M1125" s="1620"/>
      <c r="N1125" s="1549"/>
      <c r="O1125" s="1549"/>
      <c r="P1125" s="1549"/>
      <c r="Q1125" s="1549"/>
    </row>
    <row r="1126" spans="1:17">
      <c r="A1126" s="1566" t="s">
        <v>117</v>
      </c>
      <c r="B1126" s="1573" t="s">
        <v>239</v>
      </c>
      <c r="C1126" s="1564"/>
      <c r="D1126" s="1572"/>
      <c r="E1126" s="1572"/>
      <c r="F1126" s="1570"/>
      <c r="G1126" s="1569">
        <f>+G1123+G1120+G1116</f>
        <v>0</v>
      </c>
      <c r="H1126" s="1576"/>
      <c r="I1126" s="1575" t="e">
        <f>J1126/G1126</f>
        <v>#DIV/0!</v>
      </c>
      <c r="J1126" s="1574">
        <f>+J1123+J1120+J1116</f>
        <v>0</v>
      </c>
      <c r="K1126" s="1720"/>
      <c r="L1126" s="1620"/>
      <c r="M1126" s="1620"/>
      <c r="N1126" s="1549"/>
      <c r="O1126" s="1549"/>
      <c r="P1126" s="1549"/>
      <c r="Q1126" s="1549"/>
    </row>
    <row r="1127" spans="1:17">
      <c r="A1127" s="1566" t="s">
        <v>124</v>
      </c>
      <c r="B1127" s="1573" t="s">
        <v>1541</v>
      </c>
      <c r="C1127" s="1564"/>
      <c r="D1127" s="1572"/>
      <c r="E1127" s="1571" t="str">
        <f>$L$2</f>
        <v>2,5% x D</v>
      </c>
      <c r="F1127" s="1570"/>
      <c r="G1127" s="1569">
        <f>G1126*$L$3</f>
        <v>0</v>
      </c>
      <c r="H1127" s="1567"/>
      <c r="I1127" s="1568" t="s">
        <v>366</v>
      </c>
      <c r="J1127" s="1567"/>
      <c r="K1127" s="1567"/>
      <c r="L1127" s="1620"/>
      <c r="M1127" s="1620"/>
      <c r="N1127" s="1549"/>
      <c r="O1127" s="1549"/>
      <c r="P1127" s="1549"/>
      <c r="Q1127" s="1549"/>
    </row>
    <row r="1128" spans="1:17">
      <c r="A1128" s="1566" t="s">
        <v>241</v>
      </c>
      <c r="B1128" s="1573" t="s">
        <v>1540</v>
      </c>
      <c r="C1128" s="1564"/>
      <c r="D1128" s="1572"/>
      <c r="E1128" s="1571" t="str">
        <f>$M$2</f>
        <v>2,5% x D</v>
      </c>
      <c r="F1128" s="1570"/>
      <c r="G1128" s="1569">
        <f>G1126*$M$3</f>
        <v>0</v>
      </c>
      <c r="H1128" s="1567"/>
      <c r="I1128" s="1568"/>
      <c r="J1128" s="1567"/>
      <c r="K1128" s="1567"/>
      <c r="L1128" s="1620"/>
      <c r="M1128" s="1620"/>
      <c r="N1128" s="1549"/>
      <c r="O1128" s="1549"/>
      <c r="P1128" s="1549"/>
      <c r="Q1128" s="1549"/>
    </row>
    <row r="1129" spans="1:17">
      <c r="A1129" s="1566" t="s">
        <v>123</v>
      </c>
      <c r="B1129" s="1565" t="s">
        <v>1539</v>
      </c>
      <c r="C1129" s="1564"/>
      <c r="D1129" s="1564"/>
      <c r="E1129" s="1564"/>
      <c r="F1129" s="1563"/>
      <c r="G1129" s="1562">
        <f>+G1127+G1126+G1128</f>
        <v>0</v>
      </c>
      <c r="H1129" s="1561"/>
      <c r="I1129" s="1561"/>
      <c r="J1129" s="1561"/>
      <c r="K1129" s="1561"/>
      <c r="L1129" s="1620"/>
      <c r="M1129" s="1620"/>
      <c r="N1129" s="1549"/>
      <c r="O1129" s="1549"/>
      <c r="P1129" s="1549"/>
      <c r="Q1129" s="1549"/>
    </row>
    <row r="1130" spans="1:17">
      <c r="A1130" s="1630"/>
      <c r="B1130" s="1629"/>
      <c r="C1130" s="1628"/>
      <c r="D1130" s="1628"/>
      <c r="E1130" s="1628"/>
      <c r="F1130" s="1627"/>
      <c r="G1130" s="1637"/>
      <c r="H1130" s="1554"/>
      <c r="I1130" s="1554"/>
      <c r="J1130" s="1554"/>
      <c r="K1130" s="1554"/>
      <c r="L1130" s="1620"/>
      <c r="M1130" s="1620"/>
      <c r="N1130" s="1549"/>
      <c r="O1130" s="1549"/>
      <c r="P1130" s="1549"/>
      <c r="Q1130" s="1549"/>
    </row>
    <row r="1131" spans="1:17">
      <c r="A1131" s="1572"/>
      <c r="B1131" s="1572"/>
      <c r="C1131" s="1564"/>
      <c r="D1131" s="1564"/>
      <c r="E1131" s="1564"/>
      <c r="F1131" s="1564"/>
      <c r="G1131" s="1564"/>
      <c r="H1131" s="1620"/>
      <c r="I1131" s="1620"/>
      <c r="J1131" s="1620"/>
      <c r="K1131" s="1620"/>
      <c r="L1131" s="1620"/>
      <c r="M1131" s="1620"/>
      <c r="N1131" s="1549"/>
      <c r="O1131" s="1549"/>
      <c r="P1131" s="1549"/>
      <c r="Q1131" s="1549"/>
    </row>
    <row r="1132" spans="1:17">
      <c r="A1132" s="1572"/>
      <c r="B1132" s="1572"/>
      <c r="C1132" s="1564"/>
      <c r="D1132" s="1564"/>
      <c r="E1132" s="1564"/>
      <c r="F1132" s="1564"/>
      <c r="G1132" s="1564"/>
      <c r="H1132" s="1620"/>
      <c r="I1132" s="1620"/>
      <c r="J1132" s="1620"/>
      <c r="K1132" s="1620"/>
      <c r="L1132" s="1620"/>
      <c r="M1132" s="1620"/>
      <c r="N1132" s="1549"/>
      <c r="O1132" s="1549"/>
      <c r="P1132" s="1549"/>
      <c r="Q1132" s="1549"/>
    </row>
    <row r="1133" spans="1:17">
      <c r="A1133" s="1622" t="s">
        <v>1626</v>
      </c>
      <c r="B1133" s="1623" t="s">
        <v>1712</v>
      </c>
      <c r="C1133" s="1622"/>
      <c r="D1133" s="1564"/>
      <c r="E1133" s="1564"/>
      <c r="F1133" s="1564"/>
      <c r="G1133" s="1564"/>
      <c r="H1133" s="1620"/>
      <c r="I1133" s="1620"/>
      <c r="J1133" s="1620"/>
      <c r="K1133" s="1620"/>
      <c r="L1133" s="1620"/>
      <c r="M1133" s="1620"/>
      <c r="N1133" s="1549"/>
      <c r="O1133" s="1549"/>
      <c r="P1133" s="1549"/>
      <c r="Q1133" s="1549"/>
    </row>
    <row r="1134" spans="1:17">
      <c r="A1134" s="1623"/>
      <c r="B1134" s="1620"/>
      <c r="C1134" s="1622"/>
      <c r="D1134" s="1564"/>
      <c r="E1134" s="1564"/>
      <c r="F1134" s="1564"/>
      <c r="G1134" s="1564"/>
      <c r="H1134" s="1620"/>
      <c r="I1134" s="1620"/>
      <c r="J1134" s="1620"/>
      <c r="K1134" s="1620"/>
      <c r="L1134" s="1620"/>
      <c r="M1134" s="1620"/>
      <c r="N1134" s="1549"/>
      <c r="O1134" s="1549"/>
      <c r="P1134" s="1549"/>
      <c r="Q1134" s="1549"/>
    </row>
    <row r="1135" spans="1:17">
      <c r="A1135" s="1564">
        <v>1</v>
      </c>
      <c r="B1135" s="1572" t="s">
        <v>1711</v>
      </c>
      <c r="C1135" s="1622"/>
      <c r="D1135" s="1564"/>
      <c r="E1135" s="1564"/>
      <c r="F1135" s="1564"/>
      <c r="G1135" s="1564"/>
      <c r="H1135" s="1620"/>
      <c r="I1135" s="1620" t="s">
        <v>1708</v>
      </c>
      <c r="J1135" s="1620"/>
      <c r="K1135" s="1620"/>
      <c r="L1135" s="1620"/>
      <c r="M1135" s="1620"/>
      <c r="N1135" s="1549"/>
      <c r="O1135" s="1549"/>
      <c r="P1135" s="1549"/>
      <c r="Q1135" s="1549"/>
    </row>
    <row r="1136" spans="1:17">
      <c r="A1136" s="1679"/>
      <c r="B1136" s="1620"/>
      <c r="C1136" s="1622"/>
      <c r="D1136" s="1564"/>
      <c r="E1136" s="1564"/>
      <c r="F1136" s="1564"/>
      <c r="G1136" s="1564"/>
      <c r="H1136" s="1620"/>
      <c r="I1136" s="1620"/>
      <c r="J1136" s="1620"/>
      <c r="K1136" s="1620"/>
      <c r="L1136" s="1620"/>
      <c r="M1136" s="1620"/>
      <c r="N1136" s="1549"/>
      <c r="O1136" s="1549"/>
      <c r="P1136" s="1549"/>
      <c r="Q1136" s="1549"/>
    </row>
    <row r="1137" spans="1:17">
      <c r="A1137" s="2467" t="s">
        <v>8</v>
      </c>
      <c r="B1137" s="2467" t="s">
        <v>354</v>
      </c>
      <c r="C1137" s="2467" t="s">
        <v>1550</v>
      </c>
      <c r="D1137" s="2467" t="s">
        <v>21</v>
      </c>
      <c r="E1137" s="2467" t="s">
        <v>1549</v>
      </c>
      <c r="F1137" s="1666" t="s">
        <v>10</v>
      </c>
      <c r="G1137" s="1666" t="s">
        <v>54</v>
      </c>
      <c r="H1137" s="2463" t="s">
        <v>1548</v>
      </c>
      <c r="I1137" s="2463" t="s">
        <v>1547</v>
      </c>
      <c r="J1137" s="2463" t="s">
        <v>1546</v>
      </c>
      <c r="K1137" s="2463" t="s">
        <v>1545</v>
      </c>
      <c r="L1137" s="1620"/>
      <c r="M1137" s="1620"/>
      <c r="N1137" s="1549"/>
      <c r="O1137" s="1549"/>
      <c r="P1137" s="1549"/>
      <c r="Q1137" s="1549"/>
    </row>
    <row r="1138" spans="1:17">
      <c r="A1138" s="2468"/>
      <c r="B1138" s="2468"/>
      <c r="C1138" s="2468"/>
      <c r="D1138" s="2468"/>
      <c r="E1138" s="2468"/>
      <c r="F1138" s="1637" t="s">
        <v>1544</v>
      </c>
      <c r="G1138" s="1637" t="s">
        <v>1544</v>
      </c>
      <c r="H1138" s="2464"/>
      <c r="I1138" s="2464"/>
      <c r="J1138" s="2464"/>
      <c r="K1138" s="2464"/>
      <c r="L1138" s="1620"/>
      <c r="M1138" s="1620"/>
      <c r="N1138" s="1549"/>
      <c r="O1138" s="1549"/>
      <c r="P1138" s="1549"/>
      <c r="Q1138" s="1549"/>
    </row>
    <row r="1139" spans="1:17">
      <c r="A1139" s="1664"/>
      <c r="B1139" s="1664"/>
      <c r="C1139" s="1664"/>
      <c r="D1139" s="1652"/>
      <c r="E1139" s="1652"/>
      <c r="F1139" s="1652"/>
      <c r="G1139" s="1652"/>
      <c r="H1139" s="1614"/>
      <c r="I1139" s="1614"/>
      <c r="J1139" s="1614"/>
      <c r="K1139" s="1614"/>
      <c r="L1139" s="1620"/>
      <c r="M1139" s="1620"/>
      <c r="N1139" s="1549"/>
      <c r="O1139" s="1549"/>
      <c r="P1139" s="1549"/>
      <c r="Q1139" s="1549"/>
    </row>
    <row r="1140" spans="1:17">
      <c r="A1140" s="1646" t="s">
        <v>114</v>
      </c>
      <c r="B1140" s="1645" t="s">
        <v>235</v>
      </c>
      <c r="C1140" s="1646"/>
      <c r="D1140" s="1646"/>
      <c r="E1140" s="1646"/>
      <c r="F1140" s="1646"/>
      <c r="G1140" s="1646"/>
      <c r="H1140" s="1613"/>
      <c r="I1140" s="1613"/>
      <c r="J1140" s="1613"/>
      <c r="K1140" s="1613"/>
      <c r="L1140" s="1620"/>
      <c r="M1140" s="1620"/>
      <c r="N1140" s="1549"/>
      <c r="O1140" s="1549"/>
      <c r="P1140" s="1549"/>
      <c r="Q1140" s="1549"/>
    </row>
    <row r="1141" spans="1:17">
      <c r="A1141" s="1646"/>
      <c r="B1141" s="1611" t="s">
        <v>50</v>
      </c>
      <c r="C1141" s="1646"/>
      <c r="D1141" s="1646" t="s">
        <v>48</v>
      </c>
      <c r="E1141" s="1825">
        <v>0.19</v>
      </c>
      <c r="F1141" s="1611">
        <f>'UPAH MEP'!D7</f>
        <v>0</v>
      </c>
      <c r="G1141" s="1645">
        <f>+F1141*E1141</f>
        <v>0</v>
      </c>
      <c r="H1141" s="1606" t="s">
        <v>15</v>
      </c>
      <c r="I1141" s="1603">
        <v>1</v>
      </c>
      <c r="J1141" s="1599">
        <f>I1141*G1141</f>
        <v>0</v>
      </c>
      <c r="K1141" s="1599">
        <f>G1141-J1141</f>
        <v>0</v>
      </c>
      <c r="L1141" s="1620"/>
      <c r="M1141" s="1620"/>
      <c r="N1141" s="1549"/>
      <c r="O1141" s="1549"/>
      <c r="P1141" s="1549"/>
      <c r="Q1141" s="1549"/>
    </row>
    <row r="1142" spans="1:17">
      <c r="A1142" s="1646"/>
      <c r="B1142" s="1611" t="s">
        <v>545</v>
      </c>
      <c r="C1142" s="1646"/>
      <c r="D1142" s="1646" t="s">
        <v>48</v>
      </c>
      <c r="E1142" s="1825">
        <v>0.318</v>
      </c>
      <c r="F1142" s="1611">
        <f>'UPAH MEP'!D$10</f>
        <v>0</v>
      </c>
      <c r="G1142" s="1645">
        <f>+F1142*E1142</f>
        <v>0</v>
      </c>
      <c r="H1142" s="1606" t="s">
        <v>15</v>
      </c>
      <c r="I1142" s="1603">
        <v>1</v>
      </c>
      <c r="J1142" s="1599">
        <f>I1142*G1142</f>
        <v>0</v>
      </c>
      <c r="K1142" s="1599">
        <f>G1142-J1142</f>
        <v>0</v>
      </c>
      <c r="L1142" s="1620"/>
      <c r="M1142" s="1620"/>
      <c r="N1142" s="1549"/>
      <c r="O1142" s="1549"/>
      <c r="P1142" s="1549"/>
      <c r="Q1142" s="1549"/>
    </row>
    <row r="1143" spans="1:17">
      <c r="A1143" s="1646"/>
      <c r="B1143" s="1611" t="s">
        <v>177</v>
      </c>
      <c r="C1143" s="1729"/>
      <c r="D1143" s="1646" t="s">
        <v>48</v>
      </c>
      <c r="E1143" s="1825">
        <v>3.2000000000000001E-2</v>
      </c>
      <c r="F1143" s="1611">
        <f>'UPAH MEP'!D$5</f>
        <v>0</v>
      </c>
      <c r="G1143" s="1645">
        <f>+F1143*E1143</f>
        <v>0</v>
      </c>
      <c r="H1143" s="1606" t="s">
        <v>15</v>
      </c>
      <c r="I1143" s="1603">
        <v>1</v>
      </c>
      <c r="J1143" s="1599">
        <f>I1143*G1143</f>
        <v>0</v>
      </c>
      <c r="K1143" s="1599">
        <f>G1143-J1143</f>
        <v>0</v>
      </c>
      <c r="L1143" s="1620"/>
      <c r="M1143" s="1620"/>
      <c r="N1143" s="1549"/>
      <c r="O1143" s="1549"/>
      <c r="P1143" s="1549"/>
      <c r="Q1143" s="1549"/>
    </row>
    <row r="1144" spans="1:17">
      <c r="A1144" s="1646"/>
      <c r="B1144" s="1908" t="s">
        <v>41</v>
      </c>
      <c r="C1144" s="1729"/>
      <c r="D1144" s="1646" t="s">
        <v>48</v>
      </c>
      <c r="E1144" s="1830">
        <v>1.0999999999999999E-2</v>
      </c>
      <c r="F1144" s="1611">
        <f>'UPAH MEP'!D6</f>
        <v>0</v>
      </c>
      <c r="G1144" s="1645">
        <f>+F1144*E1144</f>
        <v>0</v>
      </c>
      <c r="H1144" s="1606" t="s">
        <v>15</v>
      </c>
      <c r="I1144" s="1603">
        <v>1</v>
      </c>
      <c r="J1144" s="1599">
        <f>I1144*G1144</f>
        <v>0</v>
      </c>
      <c r="K1144" s="1599">
        <f>G1144-J1144</f>
        <v>0</v>
      </c>
      <c r="L1144" s="1620"/>
      <c r="M1144" s="1620"/>
      <c r="N1144" s="1549"/>
      <c r="O1144" s="1549"/>
      <c r="P1144" s="1549"/>
      <c r="Q1144" s="1549"/>
    </row>
    <row r="1145" spans="1:17">
      <c r="A1145" s="1646"/>
      <c r="B1145" s="1611"/>
      <c r="C1145" s="1732"/>
      <c r="D1145" s="1732"/>
      <c r="E1145" s="1829"/>
      <c r="F1145" s="1611"/>
      <c r="G1145" s="1730"/>
      <c r="H1145" s="1606"/>
      <c r="I1145" s="1603"/>
      <c r="J1145" s="1599"/>
      <c r="K1145" s="1599"/>
      <c r="L1145" s="1620"/>
      <c r="M1145" s="1620"/>
      <c r="N1145" s="1549"/>
      <c r="O1145" s="1549"/>
      <c r="P1145" s="1549"/>
      <c r="Q1145" s="1549"/>
    </row>
    <row r="1146" spans="1:17">
      <c r="A1146" s="1646"/>
      <c r="B1146" s="1645"/>
      <c r="C1146" s="1643"/>
      <c r="D1146" s="1642"/>
      <c r="E1146" s="1642" t="s">
        <v>1557</v>
      </c>
      <c r="F1146" s="1640"/>
      <c r="G1146" s="1639">
        <f>SUM(G1141:G1145)</f>
        <v>0</v>
      </c>
      <c r="H1146" s="1589"/>
      <c r="I1146" s="1589"/>
      <c r="J1146" s="1589">
        <f>SUM(J1141:J1144)</f>
        <v>0</v>
      </c>
      <c r="K1146" s="1589">
        <f>SUM(K1142:K1145)</f>
        <v>0</v>
      </c>
      <c r="L1146" s="1620"/>
      <c r="M1146" s="1620"/>
      <c r="N1146" s="1549"/>
      <c r="O1146" s="1549"/>
      <c r="P1146" s="1549"/>
      <c r="Q1146" s="1549"/>
    </row>
    <row r="1147" spans="1:17">
      <c r="A1147" s="1646" t="s">
        <v>115</v>
      </c>
      <c r="B1147" s="1645" t="s">
        <v>237</v>
      </c>
      <c r="C1147" s="1648"/>
      <c r="D1147" s="1648"/>
      <c r="E1147" s="1648"/>
      <c r="F1147" s="1648"/>
      <c r="G1147" s="1648"/>
      <c r="H1147" s="1600"/>
      <c r="I1147" s="1600"/>
      <c r="J1147" s="1600"/>
      <c r="K1147" s="1600"/>
      <c r="L1147" s="1620"/>
      <c r="M1147" s="1620"/>
      <c r="N1147" s="1549"/>
      <c r="O1147" s="1549"/>
      <c r="P1147" s="1549"/>
      <c r="Q1147" s="1549"/>
    </row>
    <row r="1148" spans="1:17">
      <c r="A1148" s="1646"/>
      <c r="B1148" s="1903" t="s">
        <v>1707</v>
      </c>
      <c r="C1148" s="1646"/>
      <c r="D1148" s="1650" t="s">
        <v>26</v>
      </c>
      <c r="E1148" s="1917">
        <v>8.8000000000000007</v>
      </c>
      <c r="F1148" s="1645">
        <f>'BAHAN MEP'!D88</f>
        <v>0</v>
      </c>
      <c r="G1148" s="1645">
        <f t="shared" ref="G1148:G1157" si="2">F1148*E1148</f>
        <v>0</v>
      </c>
      <c r="H1148" s="1606" t="str">
        <f>'BAHAN MEP'!F87</f>
        <v>4681/SJ-IND.8/TKDN/9/2022</v>
      </c>
      <c r="I1148" s="1603">
        <f>'BAHAN MEP'!E88</f>
        <v>0.96719999999999995</v>
      </c>
      <c r="J1148" s="1599">
        <f t="shared" ref="J1148:J1157" si="3">I1148*G1148</f>
        <v>0</v>
      </c>
      <c r="K1148" s="1599">
        <f t="shared" ref="K1148:K1157" si="4">G1148-J1148</f>
        <v>0</v>
      </c>
      <c r="L1148" s="1620"/>
      <c r="M1148" s="1620"/>
      <c r="N1148" s="1549"/>
      <c r="O1148" s="1549"/>
      <c r="P1148" s="1549"/>
      <c r="Q1148" s="1549"/>
    </row>
    <row r="1149" spans="1:17">
      <c r="A1149" s="1646"/>
      <c r="B1149" s="1903" t="s">
        <v>1600</v>
      </c>
      <c r="C1149" s="1646"/>
      <c r="D1149" s="1650" t="s">
        <v>26</v>
      </c>
      <c r="E1149" s="1917">
        <v>8.8000000000000007</v>
      </c>
      <c r="F1149" s="1645">
        <f>'BAHAN MEP'!D87</f>
        <v>0</v>
      </c>
      <c r="G1149" s="1645">
        <f t="shared" si="2"/>
        <v>0</v>
      </c>
      <c r="H1149" s="1606"/>
      <c r="I1149" s="1603">
        <f>'BAHAN MEP'!E90</f>
        <v>0.60329999999999995</v>
      </c>
      <c r="J1149" s="1599">
        <f t="shared" si="3"/>
        <v>0</v>
      </c>
      <c r="K1149" s="1599">
        <f t="shared" si="4"/>
        <v>0</v>
      </c>
      <c r="L1149" s="1620"/>
      <c r="M1149" s="1620"/>
      <c r="N1149" s="1549"/>
      <c r="O1149" s="1549"/>
      <c r="P1149" s="1549"/>
      <c r="Q1149" s="1549"/>
    </row>
    <row r="1150" spans="1:17">
      <c r="A1150" s="1646"/>
      <c r="B1150" s="1903" t="s">
        <v>1703</v>
      </c>
      <c r="C1150" s="1646"/>
      <c r="D1150" s="1650" t="s">
        <v>255</v>
      </c>
      <c r="E1150" s="1917">
        <v>10</v>
      </c>
      <c r="F1150" s="1645">
        <f>'BAHAN MEP'!D89</f>
        <v>0</v>
      </c>
      <c r="G1150" s="1645">
        <f t="shared" si="2"/>
        <v>0</v>
      </c>
      <c r="H1150" s="1606" t="s">
        <v>15</v>
      </c>
      <c r="I1150" s="1603">
        <v>0</v>
      </c>
      <c r="J1150" s="1599">
        <f t="shared" si="3"/>
        <v>0</v>
      </c>
      <c r="K1150" s="1599">
        <f t="shared" si="4"/>
        <v>0</v>
      </c>
      <c r="L1150" s="1620"/>
      <c r="M1150" s="1620"/>
      <c r="N1150" s="1549"/>
      <c r="O1150" s="1549"/>
      <c r="P1150" s="1549"/>
      <c r="Q1150" s="1549"/>
    </row>
    <row r="1151" spans="1:17">
      <c r="A1151" s="1646"/>
      <c r="B1151" s="1903" t="s">
        <v>1702</v>
      </c>
      <c r="C1151" s="1646"/>
      <c r="D1151" s="1650" t="s">
        <v>255</v>
      </c>
      <c r="E1151" s="1917">
        <v>5</v>
      </c>
      <c r="F1151" s="1645">
        <f>'BAHAN MEP'!D89</f>
        <v>0</v>
      </c>
      <c r="G1151" s="1645">
        <f t="shared" si="2"/>
        <v>0</v>
      </c>
      <c r="H1151" s="1606" t="s">
        <v>15</v>
      </c>
      <c r="I1151" s="1603">
        <v>0</v>
      </c>
      <c r="J1151" s="1599">
        <f t="shared" si="3"/>
        <v>0</v>
      </c>
      <c r="K1151" s="1599">
        <f t="shared" si="4"/>
        <v>0</v>
      </c>
      <c r="L1151" s="1620"/>
      <c r="M1151" s="1620"/>
      <c r="N1151" s="1549"/>
      <c r="O1151" s="1549"/>
      <c r="P1151" s="1549"/>
      <c r="Q1151" s="1549"/>
    </row>
    <row r="1152" spans="1:17">
      <c r="A1152" s="1648"/>
      <c r="B1152" s="1903" t="s">
        <v>1701</v>
      </c>
      <c r="C1152" s="1646"/>
      <c r="D1152" s="1650" t="s">
        <v>255</v>
      </c>
      <c r="E1152" s="1917">
        <v>1</v>
      </c>
      <c r="F1152" s="1645">
        <f>'BAHAN MEP'!D90</f>
        <v>0</v>
      </c>
      <c r="G1152" s="1645">
        <f t="shared" si="2"/>
        <v>0</v>
      </c>
      <c r="H1152" s="1606" t="s">
        <v>15</v>
      </c>
      <c r="I1152" s="1603">
        <v>0</v>
      </c>
      <c r="J1152" s="1599">
        <f t="shared" si="3"/>
        <v>0</v>
      </c>
      <c r="K1152" s="1599">
        <f t="shared" si="4"/>
        <v>0</v>
      </c>
      <c r="L1152" s="1620"/>
      <c r="M1152" s="1620"/>
      <c r="N1152" s="1549"/>
      <c r="O1152" s="1549"/>
      <c r="P1152" s="1549"/>
      <c r="Q1152" s="1549"/>
    </row>
    <row r="1153" spans="1:17">
      <c r="A1153" s="1648"/>
      <c r="B1153" s="1911" t="s">
        <v>1700</v>
      </c>
      <c r="C1153" s="1881"/>
      <c r="D1153" s="1914" t="s">
        <v>255</v>
      </c>
      <c r="E1153" s="1909">
        <v>15</v>
      </c>
      <c r="F1153" s="1736">
        <f>'BAHAN MEP'!D91</f>
        <v>0</v>
      </c>
      <c r="G1153" s="1645">
        <f t="shared" si="2"/>
        <v>0</v>
      </c>
      <c r="H1153" s="1606" t="s">
        <v>15</v>
      </c>
      <c r="I1153" s="1603">
        <v>0</v>
      </c>
      <c r="J1153" s="1599">
        <f t="shared" si="3"/>
        <v>0</v>
      </c>
      <c r="K1153" s="1599">
        <f t="shared" si="4"/>
        <v>0</v>
      </c>
      <c r="L1153" s="1620"/>
      <c r="M1153" s="1620"/>
      <c r="N1153" s="1549"/>
      <c r="O1153" s="1549"/>
      <c r="P1153" s="1549"/>
      <c r="Q1153" s="1549"/>
    </row>
    <row r="1154" spans="1:17">
      <c r="A1154" s="1648"/>
      <c r="B1154" s="1911" t="s">
        <v>1710</v>
      </c>
      <c r="C1154" s="1881"/>
      <c r="D1154" s="1914" t="s">
        <v>534</v>
      </c>
      <c r="E1154" s="1909">
        <v>1</v>
      </c>
      <c r="F1154" s="1736">
        <f>'BAHAN MEP'!D88</f>
        <v>0</v>
      </c>
      <c r="G1154" s="1645">
        <f t="shared" si="2"/>
        <v>0</v>
      </c>
      <c r="H1154" s="1606" t="s">
        <v>15</v>
      </c>
      <c r="I1154" s="1603">
        <v>0</v>
      </c>
      <c r="J1154" s="1599">
        <f t="shared" si="3"/>
        <v>0</v>
      </c>
      <c r="K1154" s="1599">
        <f t="shared" si="4"/>
        <v>0</v>
      </c>
      <c r="L1154" s="1620"/>
      <c r="M1154" s="1620"/>
      <c r="N1154" s="1549"/>
      <c r="O1154" s="1549"/>
      <c r="P1154" s="1549"/>
      <c r="Q1154" s="1549"/>
    </row>
    <row r="1155" spans="1:17">
      <c r="A1155" s="1648"/>
      <c r="B1155" s="1911" t="s">
        <v>546</v>
      </c>
      <c r="C1155" s="1881"/>
      <c r="D1155" s="1914" t="s">
        <v>255</v>
      </c>
      <c r="E1155" s="1909">
        <v>4</v>
      </c>
      <c r="F1155" s="1736">
        <f>'BAHAN MEP'!D92</f>
        <v>0</v>
      </c>
      <c r="G1155" s="1645">
        <f t="shared" si="2"/>
        <v>0</v>
      </c>
      <c r="H1155" s="1606" t="s">
        <v>15</v>
      </c>
      <c r="I1155" s="1603">
        <v>0</v>
      </c>
      <c r="J1155" s="1599">
        <f t="shared" si="3"/>
        <v>0</v>
      </c>
      <c r="K1155" s="1599">
        <f t="shared" si="4"/>
        <v>0</v>
      </c>
      <c r="L1155" s="1620"/>
      <c r="M1155" s="1620"/>
      <c r="N1155" s="1549"/>
      <c r="O1155" s="1549"/>
      <c r="P1155" s="1549"/>
      <c r="Q1155" s="1549"/>
    </row>
    <row r="1156" spans="1:17">
      <c r="A1156" s="1648"/>
      <c r="B1156" s="1911" t="s">
        <v>547</v>
      </c>
      <c r="C1156" s="1881"/>
      <c r="D1156" s="1914" t="s">
        <v>534</v>
      </c>
      <c r="E1156" s="1909">
        <v>0.5</v>
      </c>
      <c r="F1156" s="1736">
        <f>'BAHAN MEP'!D93</f>
        <v>0</v>
      </c>
      <c r="G1156" s="1645">
        <f t="shared" si="2"/>
        <v>0</v>
      </c>
      <c r="H1156" s="1606" t="s">
        <v>15</v>
      </c>
      <c r="I1156" s="1603">
        <v>0</v>
      </c>
      <c r="J1156" s="1599">
        <f t="shared" si="3"/>
        <v>0</v>
      </c>
      <c r="K1156" s="1599">
        <f t="shared" si="4"/>
        <v>0</v>
      </c>
      <c r="L1156" s="1620"/>
      <c r="M1156" s="1620"/>
      <c r="N1156" s="1549"/>
      <c r="O1156" s="1549"/>
      <c r="P1156" s="1549"/>
      <c r="Q1156" s="1549"/>
    </row>
    <row r="1157" spans="1:17">
      <c r="A1157" s="1648"/>
      <c r="B1157" s="1911" t="s">
        <v>548</v>
      </c>
      <c r="C1157" s="1881"/>
      <c r="D1157" s="1914" t="s">
        <v>255</v>
      </c>
      <c r="E1157" s="1909">
        <v>4</v>
      </c>
      <c r="F1157" s="1736">
        <f>'BAHAN MEP'!D$94</f>
        <v>0</v>
      </c>
      <c r="G1157" s="1645">
        <f t="shared" si="2"/>
        <v>0</v>
      </c>
      <c r="H1157" s="1606" t="s">
        <v>15</v>
      </c>
      <c r="I1157" s="1603">
        <v>0</v>
      </c>
      <c r="J1157" s="1599">
        <f t="shared" si="3"/>
        <v>0</v>
      </c>
      <c r="K1157" s="1599">
        <f t="shared" si="4"/>
        <v>0</v>
      </c>
      <c r="L1157" s="1620"/>
      <c r="M1157" s="1620"/>
      <c r="N1157" s="1549"/>
      <c r="O1157" s="1549"/>
      <c r="P1157" s="1549"/>
      <c r="Q1157" s="1549"/>
    </row>
    <row r="1158" spans="1:17">
      <c r="A1158" s="1646"/>
      <c r="B1158" s="1645"/>
      <c r="C1158" s="1643"/>
      <c r="D1158" s="1642"/>
      <c r="E1158" s="1641" t="s">
        <v>1447</v>
      </c>
      <c r="F1158" s="1640"/>
      <c r="G1158" s="1639">
        <f>SUM(G1148:G1157)</f>
        <v>0</v>
      </c>
      <c r="H1158" s="1589"/>
      <c r="I1158" s="1589"/>
      <c r="J1158" s="1589">
        <f>SUM(J1148:J1156)</f>
        <v>0</v>
      </c>
      <c r="K1158" s="1589">
        <f>SUM(K1148:K1157)</f>
        <v>0</v>
      </c>
      <c r="L1158" s="1620"/>
      <c r="M1158" s="1620"/>
      <c r="N1158" s="1549"/>
      <c r="O1158" s="1549"/>
      <c r="P1158" s="1549"/>
      <c r="Q1158" s="1549"/>
    </row>
    <row r="1159" spans="1:17">
      <c r="A1159" s="1646"/>
      <c r="B1159" s="1645"/>
      <c r="C1159" s="1648"/>
      <c r="D1159" s="1648"/>
      <c r="E1159" s="1648"/>
      <c r="F1159" s="1648"/>
      <c r="G1159" s="1648"/>
      <c r="H1159" s="1600"/>
      <c r="I1159" s="1600"/>
      <c r="J1159" s="1600"/>
      <c r="K1159" s="1600"/>
      <c r="L1159" s="1620"/>
      <c r="M1159" s="1620"/>
      <c r="N1159" s="1549"/>
      <c r="O1159" s="1549"/>
      <c r="P1159" s="1549"/>
      <c r="Q1159" s="1549"/>
    </row>
    <row r="1160" spans="1:17">
      <c r="A1160" s="1646" t="s">
        <v>116</v>
      </c>
      <c r="B1160" s="1645" t="s">
        <v>238</v>
      </c>
      <c r="C1160" s="1646"/>
      <c r="D1160" s="1646"/>
      <c r="E1160" s="1646"/>
      <c r="F1160" s="1646"/>
      <c r="G1160" s="1721">
        <f>+F1160*E1160</f>
        <v>0</v>
      </c>
      <c r="H1160" s="1595"/>
      <c r="I1160" s="1595"/>
      <c r="J1160" s="1595"/>
      <c r="K1160" s="1595"/>
      <c r="L1160" s="1620"/>
      <c r="M1160" s="1620"/>
      <c r="N1160" s="1549"/>
      <c r="O1160" s="1549"/>
      <c r="P1160" s="1549"/>
      <c r="Q1160" s="1549"/>
    </row>
    <row r="1161" spans="1:17">
      <c r="A1161" s="1644"/>
      <c r="B1161" s="1644"/>
      <c r="C1161" s="1643"/>
      <c r="D1161" s="1642"/>
      <c r="E1161" s="1641" t="s">
        <v>1448</v>
      </c>
      <c r="F1161" s="1640"/>
      <c r="G1161" s="1639">
        <f>SUM(G1160)</f>
        <v>0</v>
      </c>
      <c r="H1161" s="1589"/>
      <c r="I1161" s="1589"/>
      <c r="J1161" s="1589"/>
      <c r="K1161" s="1589"/>
      <c r="L1161" s="1620"/>
      <c r="M1161" s="1620"/>
      <c r="N1161" s="1549"/>
      <c r="O1161" s="1549"/>
      <c r="P1161" s="1549"/>
      <c r="Q1161" s="1549"/>
    </row>
    <row r="1162" spans="1:17">
      <c r="A1162" s="1638"/>
      <c r="B1162" s="1638"/>
      <c r="C1162" s="1637"/>
      <c r="D1162" s="1637"/>
      <c r="E1162" s="1630"/>
      <c r="F1162" s="1637"/>
      <c r="G1162" s="1637"/>
      <c r="H1162" s="1554"/>
      <c r="I1162" s="1554"/>
      <c r="J1162" s="1554"/>
      <c r="K1162" s="1554"/>
      <c r="L1162" s="1620"/>
      <c r="M1162" s="1620"/>
      <c r="N1162" s="1549"/>
      <c r="O1162" s="1549"/>
      <c r="P1162" s="1549"/>
      <c r="Q1162" s="1549"/>
    </row>
    <row r="1163" spans="1:17">
      <c r="A1163" s="1636"/>
      <c r="B1163" s="1635"/>
      <c r="C1163" s="1634"/>
      <c r="D1163" s="1633"/>
      <c r="E1163" s="1633"/>
      <c r="F1163" s="1632"/>
      <c r="G1163" s="1636"/>
      <c r="H1163" s="1581"/>
      <c r="I1163" s="1581"/>
      <c r="J1163" s="1581"/>
      <c r="K1163" s="1581"/>
      <c r="L1163" s="1620"/>
      <c r="M1163" s="1620"/>
      <c r="N1163" s="1549"/>
      <c r="O1163" s="1549"/>
      <c r="P1163" s="1549"/>
      <c r="Q1163" s="1549"/>
    </row>
    <row r="1164" spans="1:17">
      <c r="A1164" s="1566" t="s">
        <v>117</v>
      </c>
      <c r="B1164" s="1573" t="s">
        <v>239</v>
      </c>
      <c r="C1164" s="1564"/>
      <c r="D1164" s="1572"/>
      <c r="E1164" s="1572"/>
      <c r="F1164" s="1570"/>
      <c r="G1164" s="1569">
        <f>+G1161+G1158+G1146</f>
        <v>0</v>
      </c>
      <c r="H1164" s="1576"/>
      <c r="I1164" s="1575" t="e">
        <f>J1164/G1164</f>
        <v>#DIV/0!</v>
      </c>
      <c r="J1164" s="1574">
        <f>+J1161+J1158+J1146</f>
        <v>0</v>
      </c>
      <c r="K1164" s="1720"/>
      <c r="L1164" s="1620"/>
      <c r="M1164" s="1620"/>
      <c r="N1164" s="1549"/>
      <c r="O1164" s="1549"/>
      <c r="P1164" s="1549"/>
      <c r="Q1164" s="1549"/>
    </row>
    <row r="1165" spans="1:17">
      <c r="A1165" s="1566" t="s">
        <v>124</v>
      </c>
      <c r="B1165" s="1573" t="s">
        <v>1541</v>
      </c>
      <c r="C1165" s="1564"/>
      <c r="D1165" s="1572"/>
      <c r="E1165" s="1571" t="str">
        <f>$L$2</f>
        <v>2,5% x D</v>
      </c>
      <c r="F1165" s="1570"/>
      <c r="G1165" s="1569">
        <f>G1164*$L$3</f>
        <v>0</v>
      </c>
      <c r="H1165" s="1567"/>
      <c r="I1165" s="1568" t="s">
        <v>366</v>
      </c>
      <c r="J1165" s="1567"/>
      <c r="K1165" s="1567"/>
      <c r="L1165" s="1620"/>
      <c r="M1165" s="1620"/>
      <c r="N1165" s="1549"/>
      <c r="O1165" s="1549"/>
      <c r="P1165" s="1549"/>
      <c r="Q1165" s="1549"/>
    </row>
    <row r="1166" spans="1:17">
      <c r="A1166" s="1566" t="s">
        <v>241</v>
      </c>
      <c r="B1166" s="1573" t="s">
        <v>1540</v>
      </c>
      <c r="C1166" s="1564"/>
      <c r="D1166" s="1572"/>
      <c r="E1166" s="1571" t="str">
        <f>$M$2</f>
        <v>2,5% x D</v>
      </c>
      <c r="F1166" s="1570"/>
      <c r="G1166" s="1569">
        <f>G1164*$M$3</f>
        <v>0</v>
      </c>
      <c r="H1166" s="1567"/>
      <c r="I1166" s="1568"/>
      <c r="J1166" s="1567"/>
      <c r="K1166" s="1567"/>
      <c r="L1166" s="1620"/>
      <c r="M1166" s="1620"/>
      <c r="N1166" s="1549"/>
      <c r="O1166" s="1549"/>
      <c r="P1166" s="1549"/>
      <c r="Q1166" s="1549"/>
    </row>
    <row r="1167" spans="1:17">
      <c r="A1167" s="1566" t="s">
        <v>123</v>
      </c>
      <c r="B1167" s="1565" t="s">
        <v>1539</v>
      </c>
      <c r="C1167" s="1564"/>
      <c r="D1167" s="1564"/>
      <c r="E1167" s="1564"/>
      <c r="F1167" s="1563"/>
      <c r="G1167" s="1562">
        <f>+G1165+G1164+G1166</f>
        <v>0</v>
      </c>
      <c r="H1167" s="1561"/>
      <c r="I1167" s="1561"/>
      <c r="J1167" s="1561"/>
      <c r="K1167" s="1561"/>
      <c r="L1167" s="1620"/>
      <c r="M1167" s="1620"/>
      <c r="N1167" s="1549"/>
      <c r="O1167" s="1549"/>
      <c r="P1167" s="1549"/>
      <c r="Q1167" s="1549"/>
    </row>
    <row r="1168" spans="1:17">
      <c r="A1168" s="1630"/>
      <c r="B1168" s="1629"/>
      <c r="C1168" s="1628"/>
      <c r="D1168" s="1628"/>
      <c r="E1168" s="1628"/>
      <c r="F1168" s="1627"/>
      <c r="G1168" s="1637"/>
      <c r="H1168" s="1554"/>
      <c r="I1168" s="1554"/>
      <c r="J1168" s="1554"/>
      <c r="K1168" s="1554"/>
      <c r="L1168" s="1620"/>
      <c r="M1168" s="1620"/>
      <c r="N1168" s="1549"/>
      <c r="O1168" s="1549"/>
      <c r="P1168" s="1549"/>
      <c r="Q1168" s="1549"/>
    </row>
    <row r="1169" spans="1:17">
      <c r="A1169" s="1572"/>
      <c r="B1169" s="1572"/>
      <c r="C1169" s="1564"/>
      <c r="D1169" s="1564"/>
      <c r="E1169" s="1564"/>
      <c r="F1169" s="1564"/>
      <c r="G1169" s="1564"/>
      <c r="H1169" s="1620"/>
      <c r="I1169" s="1620"/>
      <c r="J1169" s="1620"/>
      <c r="K1169" s="1620"/>
      <c r="L1169" s="1620"/>
      <c r="M1169" s="1620"/>
      <c r="N1169" s="1549"/>
      <c r="O1169" s="1549"/>
      <c r="P1169" s="1549"/>
      <c r="Q1169" s="1549"/>
    </row>
    <row r="1170" spans="1:17">
      <c r="A1170" s="1564">
        <v>2</v>
      </c>
      <c r="B1170" s="1572" t="s">
        <v>1709</v>
      </c>
      <c r="C1170" s="1622"/>
      <c r="D1170" s="1564"/>
      <c r="E1170" s="1564"/>
      <c r="F1170" s="1564"/>
      <c r="G1170" s="1564"/>
      <c r="H1170" s="1620"/>
      <c r="I1170" s="1620" t="s">
        <v>1708</v>
      </c>
      <c r="J1170" s="1620"/>
      <c r="K1170" s="1620"/>
      <c r="L1170" s="1620"/>
      <c r="M1170" s="1620"/>
      <c r="N1170" s="1549"/>
      <c r="O1170" s="1549"/>
      <c r="P1170" s="1549"/>
      <c r="Q1170" s="1549"/>
    </row>
    <row r="1171" spans="1:17">
      <c r="A1171" s="1679"/>
      <c r="B1171" s="1620"/>
      <c r="C1171" s="1622"/>
      <c r="D1171" s="1564"/>
      <c r="E1171" s="1564"/>
      <c r="F1171" s="1564"/>
      <c r="G1171" s="1564"/>
      <c r="H1171" s="1620"/>
      <c r="I1171" s="1620"/>
      <c r="J1171" s="1620"/>
      <c r="K1171" s="1620"/>
      <c r="L1171" s="1620"/>
      <c r="M1171" s="1620"/>
      <c r="N1171" s="1549"/>
      <c r="O1171" s="1549"/>
      <c r="P1171" s="1549"/>
      <c r="Q1171" s="1549"/>
    </row>
    <row r="1172" spans="1:17">
      <c r="A1172" s="2467" t="s">
        <v>8</v>
      </c>
      <c r="B1172" s="2467" t="s">
        <v>354</v>
      </c>
      <c r="C1172" s="2467" t="s">
        <v>1550</v>
      </c>
      <c r="D1172" s="2467" t="s">
        <v>21</v>
      </c>
      <c r="E1172" s="2467" t="s">
        <v>1549</v>
      </c>
      <c r="F1172" s="1666" t="s">
        <v>10</v>
      </c>
      <c r="G1172" s="1666" t="s">
        <v>54</v>
      </c>
      <c r="H1172" s="2463" t="s">
        <v>1548</v>
      </c>
      <c r="I1172" s="2463" t="s">
        <v>1547</v>
      </c>
      <c r="J1172" s="2463" t="s">
        <v>1546</v>
      </c>
      <c r="K1172" s="2463" t="s">
        <v>1545</v>
      </c>
      <c r="L1172" s="1620"/>
      <c r="M1172" s="1620"/>
      <c r="N1172" s="1549"/>
      <c r="O1172" s="1549"/>
      <c r="P1172" s="1549"/>
      <c r="Q1172" s="1549"/>
    </row>
    <row r="1173" spans="1:17">
      <c r="A1173" s="2468"/>
      <c r="B1173" s="2468"/>
      <c r="C1173" s="2468"/>
      <c r="D1173" s="2468"/>
      <c r="E1173" s="2468"/>
      <c r="F1173" s="1637" t="s">
        <v>1544</v>
      </c>
      <c r="G1173" s="1637" t="s">
        <v>1544</v>
      </c>
      <c r="H1173" s="2464"/>
      <c r="I1173" s="2464"/>
      <c r="J1173" s="2464"/>
      <c r="K1173" s="2464"/>
      <c r="L1173" s="1620"/>
      <c r="M1173" s="1620"/>
      <c r="N1173" s="1549"/>
      <c r="O1173" s="1549"/>
      <c r="P1173" s="1549"/>
      <c r="Q1173" s="1549"/>
    </row>
    <row r="1174" spans="1:17">
      <c r="A1174" s="1664"/>
      <c r="B1174" s="1664"/>
      <c r="C1174" s="1664"/>
      <c r="D1174" s="1652"/>
      <c r="E1174" s="1652"/>
      <c r="F1174" s="1652"/>
      <c r="G1174" s="1652"/>
      <c r="H1174" s="1614"/>
      <c r="I1174" s="1614"/>
      <c r="J1174" s="1614"/>
      <c r="K1174" s="1614"/>
      <c r="L1174" s="1620"/>
      <c r="M1174" s="1620"/>
      <c r="N1174" s="1549"/>
      <c r="O1174" s="1549"/>
      <c r="P1174" s="1549"/>
      <c r="Q1174" s="1549"/>
    </row>
    <row r="1175" spans="1:17">
      <c r="A1175" s="1646" t="s">
        <v>114</v>
      </c>
      <c r="B1175" s="1645" t="s">
        <v>235</v>
      </c>
      <c r="C1175" s="1646"/>
      <c r="D1175" s="1646"/>
      <c r="E1175" s="1646"/>
      <c r="F1175" s="1646"/>
      <c r="G1175" s="1646"/>
      <c r="H1175" s="1613"/>
      <c r="I1175" s="1613"/>
      <c r="J1175" s="1613"/>
      <c r="K1175" s="1613"/>
      <c r="L1175" s="1620"/>
      <c r="M1175" s="1620"/>
      <c r="N1175" s="1549"/>
      <c r="O1175" s="1549"/>
      <c r="P1175" s="1549"/>
      <c r="Q1175" s="1549"/>
    </row>
    <row r="1176" spans="1:17">
      <c r="A1176" s="1646"/>
      <c r="B1176" s="1611" t="s">
        <v>1652</v>
      </c>
      <c r="C1176" s="1646"/>
      <c r="D1176" s="1646" t="s">
        <v>1678</v>
      </c>
      <c r="E1176" s="1825">
        <v>0.19</v>
      </c>
      <c r="F1176" s="1611">
        <f>'UPAH MEP'!D7</f>
        <v>0</v>
      </c>
      <c r="G1176" s="1645">
        <f>+F1176*E1176</f>
        <v>0</v>
      </c>
      <c r="H1176" s="1606" t="s">
        <v>15</v>
      </c>
      <c r="I1176" s="1603">
        <v>1</v>
      </c>
      <c r="J1176" s="1599">
        <f>I1176*G1176</f>
        <v>0</v>
      </c>
      <c r="K1176" s="1599">
        <f>G1176-J1176</f>
        <v>0</v>
      </c>
      <c r="L1176" s="1620"/>
      <c r="M1176" s="1620"/>
      <c r="N1176" s="1549"/>
      <c r="O1176" s="1549"/>
      <c r="P1176" s="1549"/>
      <c r="Q1176" s="1549"/>
    </row>
    <row r="1177" spans="1:17">
      <c r="A1177" s="1646"/>
      <c r="B1177" s="1611" t="s">
        <v>1651</v>
      </c>
      <c r="C1177" s="1646"/>
      <c r="D1177" s="1646" t="s">
        <v>1678</v>
      </c>
      <c r="E1177" s="1825">
        <v>0.318</v>
      </c>
      <c r="F1177" s="1611">
        <f>'UPAH MEP'!D10</f>
        <v>0</v>
      </c>
      <c r="G1177" s="1645">
        <f>+F1177*E1177</f>
        <v>0</v>
      </c>
      <c r="H1177" s="1606" t="s">
        <v>15</v>
      </c>
      <c r="I1177" s="1603">
        <v>1</v>
      </c>
      <c r="J1177" s="1599">
        <f>I1177*G1177</f>
        <v>0</v>
      </c>
      <c r="K1177" s="1599">
        <f>G1177-J1177</f>
        <v>0</v>
      </c>
      <c r="L1177" s="1620"/>
      <c r="M1177" s="1620"/>
      <c r="N1177" s="1549"/>
      <c r="O1177" s="1549"/>
      <c r="P1177" s="1549"/>
      <c r="Q1177" s="1549"/>
    </row>
    <row r="1178" spans="1:17">
      <c r="A1178" s="1646"/>
      <c r="B1178" s="1611" t="s">
        <v>1650</v>
      </c>
      <c r="C1178" s="1729"/>
      <c r="D1178" s="1646" t="s">
        <v>1678</v>
      </c>
      <c r="E1178" s="1825">
        <v>3.2000000000000001E-2</v>
      </c>
      <c r="F1178" s="1611">
        <f>'UPAH MEP'!D$5</f>
        <v>0</v>
      </c>
      <c r="G1178" s="1645">
        <f>+F1178*E1178</f>
        <v>0</v>
      </c>
      <c r="H1178" s="1606" t="s">
        <v>15</v>
      </c>
      <c r="I1178" s="1603">
        <v>1</v>
      </c>
      <c r="J1178" s="1599">
        <f>I1178*G1178</f>
        <v>0</v>
      </c>
      <c r="K1178" s="1599">
        <f>G1178-J1178</f>
        <v>0</v>
      </c>
      <c r="L1178" s="1620"/>
      <c r="M1178" s="1620"/>
      <c r="N1178" s="1549"/>
      <c r="O1178" s="1549"/>
      <c r="P1178" s="1549"/>
      <c r="Q1178" s="1549"/>
    </row>
    <row r="1179" spans="1:17">
      <c r="A1179" s="1646"/>
      <c r="B1179" s="1611" t="s">
        <v>1649</v>
      </c>
      <c r="C1179" s="1732"/>
      <c r="D1179" s="1732" t="s">
        <v>1678</v>
      </c>
      <c r="E1179" s="1829">
        <v>1.0999999999999999E-2</v>
      </c>
      <c r="F1179" s="1611">
        <f>'UPAH MEP'!D6</f>
        <v>0</v>
      </c>
      <c r="G1179" s="1645">
        <f>+F1179*E1179</f>
        <v>0</v>
      </c>
      <c r="H1179" s="1606" t="s">
        <v>15</v>
      </c>
      <c r="I1179" s="1603">
        <v>1</v>
      </c>
      <c r="J1179" s="1599">
        <f>I1179*G1179</f>
        <v>0</v>
      </c>
      <c r="K1179" s="1599">
        <f>G1179-J1179</f>
        <v>0</v>
      </c>
      <c r="L1179" s="1620"/>
      <c r="M1179" s="1620"/>
      <c r="N1179" s="1549"/>
      <c r="O1179" s="1549"/>
      <c r="P1179" s="1549"/>
      <c r="Q1179" s="1549"/>
    </row>
    <row r="1180" spans="1:17">
      <c r="A1180" s="1646"/>
      <c r="B1180" s="1645"/>
      <c r="C1180" s="1643"/>
      <c r="D1180" s="1642"/>
      <c r="E1180" s="1642" t="s">
        <v>1557</v>
      </c>
      <c r="F1180" s="1640"/>
      <c r="G1180" s="1639">
        <f>SUM(G1175:G1179)</f>
        <v>0</v>
      </c>
      <c r="H1180" s="1589"/>
      <c r="I1180" s="1589"/>
      <c r="J1180" s="1589">
        <f>SUM(J1176:J1179)</f>
        <v>0</v>
      </c>
      <c r="K1180" s="1589">
        <f>SUM(K1176:K1179)</f>
        <v>0</v>
      </c>
      <c r="L1180" s="1620"/>
      <c r="M1180" s="1620"/>
      <c r="N1180" s="1549"/>
      <c r="O1180" s="1549"/>
      <c r="P1180" s="1549"/>
      <c r="Q1180" s="1549"/>
    </row>
    <row r="1181" spans="1:17">
      <c r="A1181" s="1646" t="s">
        <v>115</v>
      </c>
      <c r="B1181" s="1645" t="s">
        <v>237</v>
      </c>
      <c r="C1181" s="1648"/>
      <c r="D1181" s="1648"/>
      <c r="E1181" s="1648"/>
      <c r="F1181" s="1648"/>
      <c r="G1181" s="1648"/>
      <c r="H1181" s="1600"/>
      <c r="I1181" s="1600"/>
      <c r="J1181" s="1600"/>
      <c r="K1181" s="1600"/>
      <c r="L1181" s="1620"/>
      <c r="M1181" s="1620"/>
      <c r="N1181" s="1549"/>
      <c r="O1181" s="1549"/>
      <c r="P1181" s="1549"/>
      <c r="Q1181" s="1549"/>
    </row>
    <row r="1182" spans="1:17">
      <c r="A1182" s="1646"/>
      <c r="B1182" s="1903" t="s">
        <v>1707</v>
      </c>
      <c r="C1182" s="1646"/>
      <c r="D1182" s="1650" t="s">
        <v>26</v>
      </c>
      <c r="E1182" s="1917">
        <v>5</v>
      </c>
      <c r="F1182" s="1645">
        <f>'BAHAN MEP'!D88</f>
        <v>0</v>
      </c>
      <c r="G1182" s="1645">
        <f t="shared" ref="G1182:G1189" si="5">F1182*E1182</f>
        <v>0</v>
      </c>
      <c r="H1182" s="1606" t="s">
        <v>15</v>
      </c>
      <c r="I1182" s="1603">
        <f>I1148</f>
        <v>0.96719999999999995</v>
      </c>
      <c r="J1182" s="1599">
        <f t="shared" ref="J1182:J1189" si="6">I1182*G1182</f>
        <v>0</v>
      </c>
      <c r="K1182" s="1599">
        <f t="shared" ref="K1182:K1189" si="7">G1182-J1182</f>
        <v>0</v>
      </c>
      <c r="L1182" s="1620"/>
      <c r="M1182" s="1620"/>
      <c r="N1182" s="1549"/>
      <c r="O1182" s="1549"/>
      <c r="P1182" s="1549"/>
      <c r="Q1182" s="1549"/>
    </row>
    <row r="1183" spans="1:17">
      <c r="A1183" s="1646"/>
      <c r="B1183" s="1903" t="s">
        <v>1600</v>
      </c>
      <c r="C1183" s="1646"/>
      <c r="D1183" s="1650" t="s">
        <v>26</v>
      </c>
      <c r="E1183" s="1917">
        <v>5</v>
      </c>
      <c r="F1183" s="1645">
        <f>'BAHAN MEP'!D87</f>
        <v>0</v>
      </c>
      <c r="G1183" s="1645">
        <f t="shared" si="5"/>
        <v>0</v>
      </c>
      <c r="H1183" s="1606" t="s">
        <v>15</v>
      </c>
      <c r="I1183" s="1603">
        <v>0</v>
      </c>
      <c r="J1183" s="1599">
        <f t="shared" si="6"/>
        <v>0</v>
      </c>
      <c r="K1183" s="1599">
        <f t="shared" si="7"/>
        <v>0</v>
      </c>
      <c r="L1183" s="1620"/>
      <c r="M1183" s="1620"/>
      <c r="N1183" s="1549"/>
      <c r="O1183" s="1549"/>
      <c r="P1183" s="1549"/>
      <c r="Q1183" s="1549"/>
    </row>
    <row r="1184" spans="1:17">
      <c r="A1184" s="1646"/>
      <c r="B1184" s="1903" t="s">
        <v>1703</v>
      </c>
      <c r="C1184" s="1646"/>
      <c r="D1184" s="1650" t="s">
        <v>255</v>
      </c>
      <c r="E1184" s="1917">
        <v>4</v>
      </c>
      <c r="F1184" s="1645">
        <f>'BAHAN MEP'!D89</f>
        <v>0</v>
      </c>
      <c r="G1184" s="1645">
        <f t="shared" si="5"/>
        <v>0</v>
      </c>
      <c r="H1184" s="1606" t="s">
        <v>15</v>
      </c>
      <c r="I1184" s="1603">
        <v>0</v>
      </c>
      <c r="J1184" s="1599">
        <f t="shared" si="6"/>
        <v>0</v>
      </c>
      <c r="K1184" s="1599">
        <f t="shared" si="7"/>
        <v>0</v>
      </c>
      <c r="L1184" s="1620"/>
      <c r="M1184" s="1620"/>
      <c r="N1184" s="1549"/>
      <c r="O1184" s="1549"/>
      <c r="P1184" s="1549"/>
      <c r="Q1184" s="1549"/>
    </row>
    <row r="1185" spans="1:17">
      <c r="A1185" s="1646"/>
      <c r="B1185" s="1903" t="s">
        <v>1702</v>
      </c>
      <c r="C1185" s="1646"/>
      <c r="D1185" s="1650" t="s">
        <v>255</v>
      </c>
      <c r="E1185" s="1917">
        <v>1</v>
      </c>
      <c r="F1185" s="1645">
        <f>'BAHAN MEP'!D89</f>
        <v>0</v>
      </c>
      <c r="G1185" s="1645">
        <f t="shared" si="5"/>
        <v>0</v>
      </c>
      <c r="H1185" s="1606" t="s">
        <v>15</v>
      </c>
      <c r="I1185" s="1603">
        <v>0</v>
      </c>
      <c r="J1185" s="1599">
        <f t="shared" si="6"/>
        <v>0</v>
      </c>
      <c r="K1185" s="1599">
        <f t="shared" si="7"/>
        <v>0</v>
      </c>
      <c r="L1185" s="1620"/>
      <c r="M1185" s="1620"/>
      <c r="N1185" s="1549"/>
      <c r="O1185" s="1549"/>
      <c r="P1185" s="1549"/>
      <c r="Q1185" s="1549"/>
    </row>
    <row r="1186" spans="1:17">
      <c r="A1186" s="1648"/>
      <c r="B1186" s="1903" t="s">
        <v>1700</v>
      </c>
      <c r="C1186" s="1566"/>
      <c r="D1186" s="1914" t="s">
        <v>255</v>
      </c>
      <c r="E1186" s="1916">
        <v>8</v>
      </c>
      <c r="F1186" s="1645">
        <f>'BAHAN MEP'!D91</f>
        <v>0</v>
      </c>
      <c r="G1186" s="1645">
        <f t="shared" si="5"/>
        <v>0</v>
      </c>
      <c r="H1186" s="1606" t="s">
        <v>15</v>
      </c>
      <c r="I1186" s="1603">
        <v>0</v>
      </c>
      <c r="J1186" s="1599">
        <f t="shared" si="6"/>
        <v>0</v>
      </c>
      <c r="K1186" s="1599">
        <f t="shared" si="7"/>
        <v>0</v>
      </c>
      <c r="L1186" s="1620"/>
      <c r="M1186" s="1620"/>
      <c r="N1186" s="1549"/>
      <c r="O1186" s="1549"/>
      <c r="P1186" s="1549"/>
      <c r="Q1186" s="1549"/>
    </row>
    <row r="1187" spans="1:17">
      <c r="A1187" s="1648"/>
      <c r="B1187" s="1903" t="s">
        <v>546</v>
      </c>
      <c r="C1187" s="1566"/>
      <c r="D1187" s="1914" t="s">
        <v>255</v>
      </c>
      <c r="E1187" s="1916">
        <v>2</v>
      </c>
      <c r="F1187" s="1645">
        <f>'BAHAN MEP'!D92</f>
        <v>0</v>
      </c>
      <c r="G1187" s="1645">
        <f t="shared" si="5"/>
        <v>0</v>
      </c>
      <c r="H1187" s="1606" t="s">
        <v>15</v>
      </c>
      <c r="I1187" s="1603">
        <v>0</v>
      </c>
      <c r="J1187" s="1599">
        <f t="shared" si="6"/>
        <v>0</v>
      </c>
      <c r="K1187" s="1599">
        <f t="shared" si="7"/>
        <v>0</v>
      </c>
      <c r="L1187" s="1620"/>
      <c r="M1187" s="1620"/>
      <c r="N1187" s="1549"/>
      <c r="O1187" s="1549"/>
      <c r="P1187" s="1549"/>
      <c r="Q1187" s="1549"/>
    </row>
    <row r="1188" spans="1:17">
      <c r="A1188" s="1648"/>
      <c r="B1188" s="1903" t="s">
        <v>547</v>
      </c>
      <c r="C1188" s="1566"/>
      <c r="D1188" s="1914" t="s">
        <v>534</v>
      </c>
      <c r="E1188" s="1915">
        <v>0.5</v>
      </c>
      <c r="F1188" s="1645">
        <f>'BAHAN MEP'!D93</f>
        <v>0</v>
      </c>
      <c r="G1188" s="1645">
        <f t="shared" si="5"/>
        <v>0</v>
      </c>
      <c r="H1188" s="1606" t="s">
        <v>15</v>
      </c>
      <c r="I1188" s="1603">
        <v>0</v>
      </c>
      <c r="J1188" s="1599">
        <f t="shared" si="6"/>
        <v>0</v>
      </c>
      <c r="K1188" s="1599">
        <f t="shared" si="7"/>
        <v>0</v>
      </c>
      <c r="L1188" s="1620"/>
      <c r="M1188" s="1620"/>
      <c r="N1188" s="1549"/>
      <c r="O1188" s="1549"/>
      <c r="P1188" s="1549"/>
      <c r="Q1188" s="1549"/>
    </row>
    <row r="1189" spans="1:17">
      <c r="A1189" s="1648"/>
      <c r="B1189" s="1911" t="s">
        <v>548</v>
      </c>
      <c r="C1189" s="1881"/>
      <c r="D1189" s="1914" t="s">
        <v>255</v>
      </c>
      <c r="E1189" s="1909">
        <v>3</v>
      </c>
      <c r="F1189" s="1736">
        <f>'BAHAN MEP'!D$94</f>
        <v>0</v>
      </c>
      <c r="G1189" s="1645">
        <f t="shared" si="5"/>
        <v>0</v>
      </c>
      <c r="H1189" s="1606" t="s">
        <v>15</v>
      </c>
      <c r="I1189" s="1603">
        <v>0</v>
      </c>
      <c r="J1189" s="1599">
        <f t="shared" si="6"/>
        <v>0</v>
      </c>
      <c r="K1189" s="1599">
        <f t="shared" si="7"/>
        <v>0</v>
      </c>
      <c r="L1189" s="1620"/>
      <c r="M1189" s="1620"/>
      <c r="N1189" s="1549"/>
      <c r="O1189" s="1549"/>
      <c r="P1189" s="1549"/>
      <c r="Q1189" s="1549"/>
    </row>
    <row r="1190" spans="1:17">
      <c r="A1190" s="1646"/>
      <c r="B1190" s="1645"/>
      <c r="C1190" s="1643"/>
      <c r="D1190" s="1642"/>
      <c r="E1190" s="1641" t="s">
        <v>1447</v>
      </c>
      <c r="F1190" s="1640"/>
      <c r="G1190" s="1639">
        <f>SUM(G1182:G1189)</f>
        <v>0</v>
      </c>
      <c r="H1190" s="1589"/>
      <c r="I1190" s="1589"/>
      <c r="J1190" s="1589">
        <f>SUM(J1182:J1188)</f>
        <v>0</v>
      </c>
      <c r="K1190" s="1589">
        <f>SUM(K1182:K1188)</f>
        <v>0</v>
      </c>
      <c r="L1190" s="1620"/>
      <c r="M1190" s="1620"/>
      <c r="N1190" s="1549"/>
      <c r="O1190" s="1549"/>
      <c r="P1190" s="1549"/>
      <c r="Q1190" s="1549"/>
    </row>
    <row r="1191" spans="1:17">
      <c r="A1191" s="1646"/>
      <c r="B1191" s="1645"/>
      <c r="C1191" s="1648"/>
      <c r="D1191" s="1648"/>
      <c r="E1191" s="1648"/>
      <c r="F1191" s="1648"/>
      <c r="G1191" s="1648"/>
      <c r="H1191" s="1600"/>
      <c r="I1191" s="1600"/>
      <c r="J1191" s="1600"/>
      <c r="K1191" s="1600"/>
      <c r="L1191" s="1620"/>
      <c r="M1191" s="1620"/>
      <c r="N1191" s="1549"/>
      <c r="O1191" s="1549"/>
      <c r="P1191" s="1549"/>
      <c r="Q1191" s="1549"/>
    </row>
    <row r="1192" spans="1:17">
      <c r="A1192" s="1646" t="s">
        <v>116</v>
      </c>
      <c r="B1192" s="1645" t="s">
        <v>238</v>
      </c>
      <c r="C1192" s="1646"/>
      <c r="D1192" s="1646"/>
      <c r="E1192" s="1646"/>
      <c r="F1192" s="1646"/>
      <c r="G1192" s="1721">
        <f>+F1192*E1192</f>
        <v>0</v>
      </c>
      <c r="H1192" s="1595"/>
      <c r="I1192" s="1595"/>
      <c r="J1192" s="1595"/>
      <c r="K1192" s="1595"/>
      <c r="L1192" s="1620"/>
      <c r="M1192" s="1620"/>
      <c r="N1192" s="1549"/>
      <c r="O1192" s="1549"/>
      <c r="P1192" s="1549"/>
      <c r="Q1192" s="1549"/>
    </row>
    <row r="1193" spans="1:17">
      <c r="A1193" s="1644"/>
      <c r="B1193" s="1644"/>
      <c r="C1193" s="1643"/>
      <c r="D1193" s="1642"/>
      <c r="E1193" s="1641" t="s">
        <v>1448</v>
      </c>
      <c r="F1193" s="1640"/>
      <c r="G1193" s="1639">
        <f>SUM(G1192)</f>
        <v>0</v>
      </c>
      <c r="H1193" s="1589"/>
      <c r="I1193" s="1589"/>
      <c r="J1193" s="1589"/>
      <c r="K1193" s="1589"/>
      <c r="L1193" s="1620"/>
      <c r="M1193" s="1620"/>
      <c r="N1193" s="1549"/>
      <c r="O1193" s="1549"/>
      <c r="P1193" s="1549"/>
      <c r="Q1193" s="1549"/>
    </row>
    <row r="1194" spans="1:17">
      <c r="A1194" s="1638"/>
      <c r="B1194" s="1638"/>
      <c r="C1194" s="1637"/>
      <c r="D1194" s="1637"/>
      <c r="E1194" s="1630"/>
      <c r="F1194" s="1637"/>
      <c r="G1194" s="1637"/>
      <c r="H1194" s="1554"/>
      <c r="I1194" s="1554"/>
      <c r="J1194" s="1554"/>
      <c r="K1194" s="1554"/>
      <c r="L1194" s="1620"/>
      <c r="M1194" s="1620"/>
      <c r="N1194" s="1549"/>
      <c r="O1194" s="1549"/>
      <c r="P1194" s="1549"/>
      <c r="Q1194" s="1549"/>
    </row>
    <row r="1195" spans="1:17">
      <c r="A1195" s="1636"/>
      <c r="B1195" s="1635"/>
      <c r="C1195" s="1634"/>
      <c r="D1195" s="1633"/>
      <c r="E1195" s="1633"/>
      <c r="F1195" s="1632"/>
      <c r="G1195" s="1636"/>
      <c r="H1195" s="1581"/>
      <c r="I1195" s="1581"/>
      <c r="J1195" s="1581"/>
      <c r="K1195" s="1581"/>
      <c r="L1195" s="1620"/>
      <c r="M1195" s="1620"/>
      <c r="N1195" s="1549"/>
      <c r="O1195" s="1549"/>
      <c r="P1195" s="1549"/>
      <c r="Q1195" s="1549"/>
    </row>
    <row r="1196" spans="1:17">
      <c r="A1196" s="1566" t="s">
        <v>117</v>
      </c>
      <c r="B1196" s="1573" t="s">
        <v>239</v>
      </c>
      <c r="C1196" s="1564"/>
      <c r="D1196" s="1572"/>
      <c r="E1196" s="1572"/>
      <c r="F1196" s="1570"/>
      <c r="G1196" s="1569">
        <f>+G1193+G1190+G1180</f>
        <v>0</v>
      </c>
      <c r="H1196" s="1576"/>
      <c r="I1196" s="1575" t="e">
        <f>J1196/G1196</f>
        <v>#DIV/0!</v>
      </c>
      <c r="J1196" s="1574">
        <f>+J1193+J1190+J1180</f>
        <v>0</v>
      </c>
      <c r="K1196" s="1720"/>
      <c r="L1196" s="1620"/>
      <c r="M1196" s="1620"/>
      <c r="N1196" s="1549"/>
      <c r="O1196" s="1549"/>
      <c r="P1196" s="1549"/>
      <c r="Q1196" s="1549"/>
    </row>
    <row r="1197" spans="1:17">
      <c r="A1197" s="1566" t="s">
        <v>124</v>
      </c>
      <c r="B1197" s="1573" t="s">
        <v>1541</v>
      </c>
      <c r="C1197" s="1564"/>
      <c r="D1197" s="1572"/>
      <c r="E1197" s="1571" t="str">
        <f>$L$2</f>
        <v>2,5% x D</v>
      </c>
      <c r="F1197" s="1570"/>
      <c r="G1197" s="1569">
        <f>G1196*$L$3</f>
        <v>0</v>
      </c>
      <c r="H1197" s="1567"/>
      <c r="I1197" s="1568" t="s">
        <v>366</v>
      </c>
      <c r="J1197" s="1567"/>
      <c r="K1197" s="1567"/>
      <c r="L1197" s="1620"/>
      <c r="M1197" s="1620"/>
      <c r="N1197" s="1549"/>
      <c r="O1197" s="1549"/>
      <c r="P1197" s="1549"/>
      <c r="Q1197" s="1549"/>
    </row>
    <row r="1198" spans="1:17">
      <c r="A1198" s="1566" t="s">
        <v>241</v>
      </c>
      <c r="B1198" s="1573" t="s">
        <v>1540</v>
      </c>
      <c r="C1198" s="1564"/>
      <c r="D1198" s="1572"/>
      <c r="E1198" s="1571" t="str">
        <f>$M$2</f>
        <v>2,5% x D</v>
      </c>
      <c r="F1198" s="1570"/>
      <c r="G1198" s="1569">
        <f>G1196*$M$3</f>
        <v>0</v>
      </c>
      <c r="H1198" s="1567"/>
      <c r="I1198" s="1568"/>
      <c r="J1198" s="1567"/>
      <c r="K1198" s="1567"/>
      <c r="L1198" s="1620"/>
      <c r="M1198" s="1620"/>
      <c r="N1198" s="1549"/>
      <c r="O1198" s="1549"/>
      <c r="P1198" s="1549"/>
      <c r="Q1198" s="1549"/>
    </row>
    <row r="1199" spans="1:17">
      <c r="A1199" s="1566" t="s">
        <v>123</v>
      </c>
      <c r="B1199" s="1565" t="s">
        <v>1539</v>
      </c>
      <c r="C1199" s="1564"/>
      <c r="D1199" s="1564"/>
      <c r="E1199" s="1564"/>
      <c r="F1199" s="1563"/>
      <c r="G1199" s="1562">
        <f>+G1197+G1196+G1198</f>
        <v>0</v>
      </c>
      <c r="H1199" s="1561"/>
      <c r="I1199" s="1561"/>
      <c r="J1199" s="1561"/>
      <c r="K1199" s="1561"/>
      <c r="L1199" s="1620"/>
      <c r="M1199" s="1620"/>
      <c r="N1199" s="1549"/>
      <c r="O1199" s="1549"/>
      <c r="P1199" s="1549"/>
      <c r="Q1199" s="1549"/>
    </row>
    <row r="1200" spans="1:17">
      <c r="A1200" s="1630"/>
      <c r="B1200" s="1629"/>
      <c r="C1200" s="1628"/>
      <c r="D1200" s="1628"/>
      <c r="E1200" s="1628"/>
      <c r="F1200" s="1627"/>
      <c r="G1200" s="1637"/>
      <c r="H1200" s="1554"/>
      <c r="I1200" s="1554"/>
      <c r="J1200" s="1554"/>
      <c r="K1200" s="1554"/>
      <c r="L1200" s="1620"/>
      <c r="M1200" s="1620"/>
      <c r="N1200" s="1549"/>
      <c r="O1200" s="1549"/>
      <c r="P1200" s="1549"/>
      <c r="Q1200" s="1549"/>
    </row>
    <row r="1201" spans="1:17">
      <c r="A1201" s="1623"/>
      <c r="B1201" s="1623"/>
      <c r="C1201" s="1622"/>
      <c r="D1201" s="1564"/>
      <c r="E1201" s="1564"/>
      <c r="F1201" s="1564"/>
      <c r="G1201" s="1564"/>
      <c r="H1201" s="1620"/>
      <c r="I1201" s="1620"/>
      <c r="J1201" s="1620"/>
      <c r="K1201" s="1620"/>
      <c r="L1201" s="1620"/>
      <c r="M1201" s="1620"/>
      <c r="N1201" s="1549"/>
      <c r="O1201" s="1549"/>
      <c r="P1201" s="1549"/>
      <c r="Q1201" s="1549"/>
    </row>
    <row r="1202" spans="1:17">
      <c r="A1202" s="1564">
        <v>3</v>
      </c>
      <c r="B1202" s="1572" t="s">
        <v>1706</v>
      </c>
      <c r="C1202" s="1622"/>
      <c r="D1202" s="1564"/>
      <c r="E1202" s="1564"/>
      <c r="F1202" s="1564"/>
      <c r="G1202" s="1564"/>
      <c r="H1202" s="1620"/>
      <c r="I1202" s="1620" t="s">
        <v>1705</v>
      </c>
      <c r="J1202" s="1620"/>
      <c r="K1202" s="1620"/>
      <c r="L1202" s="1620"/>
      <c r="M1202" s="1620"/>
      <c r="N1202" s="1549"/>
      <c r="O1202" s="1549"/>
      <c r="P1202" s="1549"/>
      <c r="Q1202" s="1549"/>
    </row>
    <row r="1203" spans="1:17">
      <c r="A1203" s="1679"/>
      <c r="B1203" s="1620"/>
      <c r="C1203" s="1622"/>
      <c r="D1203" s="1564"/>
      <c r="E1203" s="1564"/>
      <c r="F1203" s="1564"/>
      <c r="G1203" s="1564"/>
      <c r="H1203" s="1620"/>
      <c r="I1203" s="1620"/>
      <c r="J1203" s="1620"/>
      <c r="K1203" s="1620"/>
      <c r="L1203" s="1620"/>
      <c r="M1203" s="1620"/>
      <c r="N1203" s="1549"/>
      <c r="O1203" s="1549"/>
      <c r="P1203" s="1549"/>
      <c r="Q1203" s="1549"/>
    </row>
    <row r="1204" spans="1:17">
      <c r="A1204" s="2467" t="s">
        <v>8</v>
      </c>
      <c r="B1204" s="2467" t="s">
        <v>354</v>
      </c>
      <c r="C1204" s="2467" t="s">
        <v>1550</v>
      </c>
      <c r="D1204" s="2467" t="s">
        <v>21</v>
      </c>
      <c r="E1204" s="2467" t="s">
        <v>1549</v>
      </c>
      <c r="F1204" s="1666" t="s">
        <v>10</v>
      </c>
      <c r="G1204" s="1666" t="s">
        <v>54</v>
      </c>
      <c r="H1204" s="2463" t="s">
        <v>1548</v>
      </c>
      <c r="I1204" s="2463" t="s">
        <v>1547</v>
      </c>
      <c r="J1204" s="2463" t="s">
        <v>1546</v>
      </c>
      <c r="K1204" s="2463" t="s">
        <v>1545</v>
      </c>
      <c r="L1204" s="1620"/>
      <c r="M1204" s="1620"/>
      <c r="N1204" s="1549"/>
      <c r="O1204" s="1549"/>
      <c r="P1204" s="1549"/>
      <c r="Q1204" s="1549"/>
    </row>
    <row r="1205" spans="1:17">
      <c r="A1205" s="2468"/>
      <c r="B1205" s="2468"/>
      <c r="C1205" s="2468"/>
      <c r="D1205" s="2468"/>
      <c r="E1205" s="2468"/>
      <c r="F1205" s="1637" t="s">
        <v>1544</v>
      </c>
      <c r="G1205" s="1637" t="s">
        <v>1544</v>
      </c>
      <c r="H1205" s="2464"/>
      <c r="I1205" s="2464"/>
      <c r="J1205" s="2464"/>
      <c r="K1205" s="2464"/>
      <c r="L1205" s="1620"/>
      <c r="M1205" s="1620"/>
      <c r="N1205" s="1549"/>
      <c r="O1205" s="1549"/>
      <c r="P1205" s="1549"/>
      <c r="Q1205" s="1549"/>
    </row>
    <row r="1206" spans="1:17">
      <c r="A1206" s="1664"/>
      <c r="B1206" s="1664"/>
      <c r="C1206" s="1664"/>
      <c r="D1206" s="1652"/>
      <c r="E1206" s="1652"/>
      <c r="F1206" s="1652"/>
      <c r="G1206" s="1652"/>
      <c r="H1206" s="1614"/>
      <c r="I1206" s="1614"/>
      <c r="J1206" s="1614"/>
      <c r="K1206" s="1614"/>
      <c r="L1206" s="1620"/>
      <c r="M1206" s="1620"/>
      <c r="N1206" s="1549"/>
      <c r="O1206" s="1549"/>
      <c r="P1206" s="1549"/>
      <c r="Q1206" s="1549"/>
    </row>
    <row r="1207" spans="1:17">
      <c r="A1207" s="1646" t="s">
        <v>114</v>
      </c>
      <c r="B1207" s="1645" t="s">
        <v>235</v>
      </c>
      <c r="C1207" s="1646"/>
      <c r="D1207" s="1646"/>
      <c r="E1207" s="1646"/>
      <c r="F1207" s="1646"/>
      <c r="G1207" s="1646"/>
      <c r="H1207" s="1613"/>
      <c r="I1207" s="1613"/>
      <c r="J1207" s="1613"/>
      <c r="K1207" s="1613"/>
      <c r="L1207" s="1620"/>
      <c r="M1207" s="1620"/>
      <c r="N1207" s="1549"/>
      <c r="O1207" s="1549"/>
      <c r="P1207" s="1549"/>
      <c r="Q1207" s="1549"/>
    </row>
    <row r="1208" spans="1:17">
      <c r="A1208" s="1646"/>
      <c r="B1208" s="1611" t="s">
        <v>50</v>
      </c>
      <c r="C1208" s="1646"/>
      <c r="D1208" s="1646" t="s">
        <v>48</v>
      </c>
      <c r="E1208" s="1825">
        <v>0.20499999999999999</v>
      </c>
      <c r="F1208" s="1611">
        <f>'UPAH MEP'!D$7</f>
        <v>0</v>
      </c>
      <c r="G1208" s="1645">
        <f>+F1208*E1208</f>
        <v>0</v>
      </c>
      <c r="H1208" s="1606" t="s">
        <v>15</v>
      </c>
      <c r="I1208" s="1603">
        <v>1</v>
      </c>
      <c r="J1208" s="1599">
        <f>I1208*G1208</f>
        <v>0</v>
      </c>
      <c r="K1208" s="1599">
        <f>G1208-J1208</f>
        <v>0</v>
      </c>
      <c r="L1208" s="1620"/>
      <c r="M1208" s="1620"/>
      <c r="N1208" s="1549"/>
      <c r="O1208" s="1549"/>
      <c r="P1208" s="1549"/>
      <c r="Q1208" s="1549"/>
    </row>
    <row r="1209" spans="1:17">
      <c r="A1209" s="1646"/>
      <c r="B1209" s="1611" t="s">
        <v>545</v>
      </c>
      <c r="C1209" s="1646"/>
      <c r="D1209" s="1646" t="s">
        <v>48</v>
      </c>
      <c r="E1209" s="1825">
        <v>0.34200000000000003</v>
      </c>
      <c r="F1209" s="1611">
        <f>'UPAH MEP'!D$10</f>
        <v>0</v>
      </c>
      <c r="G1209" s="1645">
        <f>+F1209*E1209</f>
        <v>0</v>
      </c>
      <c r="H1209" s="1606" t="s">
        <v>15</v>
      </c>
      <c r="I1209" s="1603">
        <v>1</v>
      </c>
      <c r="J1209" s="1599">
        <f>I1209*G1209</f>
        <v>0</v>
      </c>
      <c r="K1209" s="1599">
        <f>G1209-J1209</f>
        <v>0</v>
      </c>
      <c r="L1209" s="1620"/>
      <c r="M1209" s="1620"/>
      <c r="N1209" s="1549"/>
      <c r="O1209" s="1549"/>
      <c r="P1209" s="1549"/>
      <c r="Q1209" s="1549"/>
    </row>
    <row r="1210" spans="1:17">
      <c r="A1210" s="1646"/>
      <c r="B1210" s="1611" t="s">
        <v>177</v>
      </c>
      <c r="C1210" s="1729"/>
      <c r="D1210" s="1646" t="s">
        <v>48</v>
      </c>
      <c r="E1210" s="1825">
        <v>3.4000000000000002E-2</v>
      </c>
      <c r="F1210" s="1611">
        <f>'UPAH MEP'!D$5</f>
        <v>0</v>
      </c>
      <c r="G1210" s="1645">
        <f>+F1210*E1210</f>
        <v>0</v>
      </c>
      <c r="H1210" s="1606" t="s">
        <v>15</v>
      </c>
      <c r="I1210" s="1603">
        <v>1</v>
      </c>
      <c r="J1210" s="1599">
        <f>I1210*G1210</f>
        <v>0</v>
      </c>
      <c r="K1210" s="1599">
        <f>G1210-J1210</f>
        <v>0</v>
      </c>
      <c r="L1210" s="1620"/>
      <c r="M1210" s="1620"/>
      <c r="N1210" s="1549"/>
      <c r="O1210" s="1549"/>
      <c r="P1210" s="1549"/>
      <c r="Q1210" s="1549"/>
    </row>
    <row r="1211" spans="1:17">
      <c r="A1211" s="1646"/>
      <c r="B1211" s="1908" t="s">
        <v>41</v>
      </c>
      <c r="C1211" s="1729"/>
      <c r="D1211" s="1646" t="s">
        <v>48</v>
      </c>
      <c r="E1211" s="1830">
        <v>1.0999999999999999E-2</v>
      </c>
      <c r="F1211" s="1611">
        <f>'UPAH MEP'!D$6</f>
        <v>0</v>
      </c>
      <c r="G1211" s="1645">
        <f>+F1211*E1211</f>
        <v>0</v>
      </c>
      <c r="H1211" s="1606" t="s">
        <v>15</v>
      </c>
      <c r="I1211" s="1603">
        <v>1</v>
      </c>
      <c r="J1211" s="1599">
        <f>I1211*G1211</f>
        <v>0</v>
      </c>
      <c r="K1211" s="1599">
        <f>G1211-J1211</f>
        <v>0</v>
      </c>
      <c r="L1211" s="1620"/>
      <c r="M1211" s="1620"/>
      <c r="N1211" s="1549"/>
      <c r="O1211" s="1549"/>
      <c r="P1211" s="1549"/>
      <c r="Q1211" s="1549"/>
    </row>
    <row r="1212" spans="1:17">
      <c r="A1212" s="1646"/>
      <c r="B1212" s="1611"/>
      <c r="C1212" s="1732"/>
      <c r="D1212" s="1732"/>
      <c r="E1212" s="1829"/>
      <c r="F1212" s="1611"/>
      <c r="G1212" s="1730"/>
      <c r="H1212" s="1606"/>
      <c r="I1212" s="1603"/>
      <c r="J1212" s="1599"/>
      <c r="K1212" s="1599"/>
      <c r="L1212" s="1620"/>
      <c r="M1212" s="1620"/>
      <c r="N1212" s="1549"/>
      <c r="O1212" s="1549"/>
      <c r="P1212" s="1549"/>
      <c r="Q1212" s="1549"/>
    </row>
    <row r="1213" spans="1:17">
      <c r="A1213" s="1646"/>
      <c r="B1213" s="1645"/>
      <c r="C1213" s="1643"/>
      <c r="D1213" s="1642"/>
      <c r="E1213" s="1642" t="s">
        <v>1557</v>
      </c>
      <c r="F1213" s="1640"/>
      <c r="G1213" s="1639">
        <f>SUM(G1208:G1212)</f>
        <v>0</v>
      </c>
      <c r="H1213" s="1589"/>
      <c r="I1213" s="1589"/>
      <c r="J1213" s="1589">
        <f>SUM(J1208:J1211)</f>
        <v>0</v>
      </c>
      <c r="K1213" s="1589">
        <f>SUM(K1209:K1212)</f>
        <v>0</v>
      </c>
      <c r="L1213" s="1620"/>
      <c r="M1213" s="1620"/>
      <c r="N1213" s="1549"/>
      <c r="O1213" s="1549"/>
      <c r="P1213" s="1549"/>
      <c r="Q1213" s="1549"/>
    </row>
    <row r="1214" spans="1:17">
      <c r="A1214" s="1646" t="s">
        <v>115</v>
      </c>
      <c r="B1214" s="1645" t="s">
        <v>237</v>
      </c>
      <c r="C1214" s="1648"/>
      <c r="D1214" s="1653"/>
      <c r="E1214" s="1652"/>
      <c r="F1214" s="1648"/>
      <c r="G1214" s="1648"/>
      <c r="H1214" s="1600"/>
      <c r="I1214" s="1600"/>
      <c r="J1214" s="1600"/>
      <c r="K1214" s="1600"/>
      <c r="L1214" s="1620"/>
      <c r="M1214" s="1620"/>
      <c r="N1214" s="1549"/>
      <c r="O1214" s="1549"/>
      <c r="P1214" s="1549"/>
      <c r="Q1214" s="1549"/>
    </row>
    <row r="1215" spans="1:17">
      <c r="A1215" s="1646"/>
      <c r="B1215" s="1728" t="s">
        <v>1704</v>
      </c>
      <c r="C1215" s="1646"/>
      <c r="D1215" s="1650" t="s">
        <v>26</v>
      </c>
      <c r="E1215" s="1649">
        <v>14.3</v>
      </c>
      <c r="F1215" s="1645">
        <f>'BAHAN MEP'!D88</f>
        <v>0</v>
      </c>
      <c r="G1215" s="1645">
        <f t="shared" ref="G1215:G1223" si="8">F1215*E1215</f>
        <v>0</v>
      </c>
      <c r="H1215" s="1606" t="str">
        <f>'BAHAN MEP'!F88</f>
        <v>4681/SJ-IND.8/TKDN/9/2022</v>
      </c>
      <c r="I1215" s="1603">
        <f>'BAHAN MEP'!E88</f>
        <v>0.96719999999999995</v>
      </c>
      <c r="J1215" s="1599">
        <f t="shared" ref="J1215:J1223" si="9">I1215*G1215</f>
        <v>0</v>
      </c>
      <c r="K1215" s="1599">
        <f t="shared" ref="K1215:K1223" si="10">G1215-J1215</f>
        <v>0</v>
      </c>
      <c r="L1215" s="1620"/>
      <c r="M1215" s="1620"/>
      <c r="N1215" s="1549"/>
      <c r="O1215" s="1549"/>
      <c r="P1215" s="1549"/>
      <c r="Q1215" s="1549"/>
    </row>
    <row r="1216" spans="1:17">
      <c r="A1216" s="1646"/>
      <c r="B1216" s="1728" t="s">
        <v>1600</v>
      </c>
      <c r="C1216" s="1646"/>
      <c r="D1216" s="1650" t="s">
        <v>26</v>
      </c>
      <c r="E1216" s="1649">
        <v>14.3</v>
      </c>
      <c r="F1216" s="1645">
        <f>'BAHAN MEP'!D$87</f>
        <v>0</v>
      </c>
      <c r="G1216" s="1645">
        <f t="shared" si="8"/>
        <v>0</v>
      </c>
      <c r="H1216" s="1606"/>
      <c r="I1216" s="1603">
        <f>'BAHAN MEP'!E90</f>
        <v>0.60329999999999995</v>
      </c>
      <c r="J1216" s="1599">
        <f t="shared" si="9"/>
        <v>0</v>
      </c>
      <c r="K1216" s="1599">
        <f t="shared" si="10"/>
        <v>0</v>
      </c>
      <c r="L1216" s="1620"/>
      <c r="M1216" s="1620"/>
      <c r="N1216" s="1549"/>
      <c r="O1216" s="1549"/>
      <c r="P1216" s="1549"/>
      <c r="Q1216" s="1549"/>
    </row>
    <row r="1217" spans="1:17">
      <c r="A1217" s="1646"/>
      <c r="B1217" s="1728" t="s">
        <v>1703</v>
      </c>
      <c r="C1217" s="1646"/>
      <c r="D1217" s="1650" t="s">
        <v>255</v>
      </c>
      <c r="E1217" s="1649">
        <v>8</v>
      </c>
      <c r="F1217" s="1645">
        <f>'BAHAN MEP'!D89</f>
        <v>0</v>
      </c>
      <c r="G1217" s="1645">
        <f t="shared" si="8"/>
        <v>0</v>
      </c>
      <c r="H1217" s="1606" t="s">
        <v>15</v>
      </c>
      <c r="I1217" s="1603">
        <v>0</v>
      </c>
      <c r="J1217" s="1599">
        <f t="shared" si="9"/>
        <v>0</v>
      </c>
      <c r="K1217" s="1599">
        <f t="shared" si="10"/>
        <v>0</v>
      </c>
      <c r="L1217" s="1620"/>
      <c r="M1217" s="1620"/>
      <c r="N1217" s="1549"/>
      <c r="O1217" s="1549"/>
      <c r="P1217" s="1549"/>
      <c r="Q1217" s="1549"/>
    </row>
    <row r="1218" spans="1:17">
      <c r="A1218" s="1646"/>
      <c r="B1218" s="1728" t="s">
        <v>1702</v>
      </c>
      <c r="C1218" s="1646"/>
      <c r="D1218" s="1650" t="s">
        <v>255</v>
      </c>
      <c r="E1218" s="1649">
        <v>8</v>
      </c>
      <c r="F1218" s="1645">
        <f>'BAHAN MEP'!D$89</f>
        <v>0</v>
      </c>
      <c r="G1218" s="1645">
        <f t="shared" si="8"/>
        <v>0</v>
      </c>
      <c r="H1218" s="1606" t="s">
        <v>15</v>
      </c>
      <c r="I1218" s="1603">
        <v>0</v>
      </c>
      <c r="J1218" s="1599">
        <f t="shared" si="9"/>
        <v>0</v>
      </c>
      <c r="K1218" s="1599">
        <f t="shared" si="10"/>
        <v>0</v>
      </c>
      <c r="L1218" s="1620"/>
      <c r="M1218" s="1620"/>
      <c r="N1218" s="1549"/>
      <c r="O1218" s="1549"/>
      <c r="P1218" s="1549"/>
      <c r="Q1218" s="1549"/>
    </row>
    <row r="1219" spans="1:17">
      <c r="A1219" s="1646"/>
      <c r="B1219" s="1728" t="s">
        <v>1701</v>
      </c>
      <c r="C1219" s="1646"/>
      <c r="D1219" s="1650" t="s">
        <v>255</v>
      </c>
      <c r="E1219" s="1649">
        <v>1</v>
      </c>
      <c r="F1219" s="1645">
        <f>'BAHAN MEP'!D$90</f>
        <v>0</v>
      </c>
      <c r="G1219" s="1645">
        <f t="shared" si="8"/>
        <v>0</v>
      </c>
      <c r="H1219" s="1606" t="s">
        <v>15</v>
      </c>
      <c r="I1219" s="1603">
        <v>0</v>
      </c>
      <c r="J1219" s="1599">
        <f t="shared" si="9"/>
        <v>0</v>
      </c>
      <c r="K1219" s="1599">
        <f t="shared" si="10"/>
        <v>0</v>
      </c>
      <c r="L1219" s="1620"/>
      <c r="M1219" s="1913"/>
      <c r="N1219" s="1549"/>
      <c r="O1219" s="1549"/>
      <c r="P1219" s="1549"/>
      <c r="Q1219" s="1549"/>
    </row>
    <row r="1220" spans="1:17">
      <c r="A1220" s="1648"/>
      <c r="B1220" s="1728" t="s">
        <v>1700</v>
      </c>
      <c r="C1220" s="1646"/>
      <c r="D1220" s="1650" t="s">
        <v>255</v>
      </c>
      <c r="E1220" s="1649">
        <v>12</v>
      </c>
      <c r="F1220" s="1645">
        <f>'BAHAN MEP'!D$91</f>
        <v>0</v>
      </c>
      <c r="G1220" s="1645">
        <f t="shared" si="8"/>
        <v>0</v>
      </c>
      <c r="H1220" s="1606" t="s">
        <v>15</v>
      </c>
      <c r="I1220" s="1603">
        <v>0</v>
      </c>
      <c r="J1220" s="1599">
        <f t="shared" si="9"/>
        <v>0</v>
      </c>
      <c r="K1220" s="1599">
        <f t="shared" si="10"/>
        <v>0</v>
      </c>
      <c r="L1220" s="1620"/>
      <c r="M1220" s="1620"/>
      <c r="N1220" s="1549"/>
      <c r="O1220" s="1549"/>
      <c r="P1220" s="1549"/>
      <c r="Q1220" s="1549"/>
    </row>
    <row r="1221" spans="1:17">
      <c r="A1221" s="1648"/>
      <c r="B1221" s="1728" t="s">
        <v>546</v>
      </c>
      <c r="C1221" s="1566"/>
      <c r="D1221" s="1650" t="s">
        <v>255</v>
      </c>
      <c r="E1221" s="1912">
        <v>4</v>
      </c>
      <c r="F1221" s="1645">
        <f>'BAHAN MEP'!D$92</f>
        <v>0</v>
      </c>
      <c r="G1221" s="1645">
        <f t="shared" si="8"/>
        <v>0</v>
      </c>
      <c r="H1221" s="1606" t="s">
        <v>15</v>
      </c>
      <c r="I1221" s="1603">
        <v>0</v>
      </c>
      <c r="J1221" s="1599">
        <f t="shared" si="9"/>
        <v>0</v>
      </c>
      <c r="K1221" s="1599">
        <f t="shared" si="10"/>
        <v>0</v>
      </c>
      <c r="L1221" s="1620"/>
      <c r="M1221" s="1620"/>
      <c r="N1221" s="1549"/>
      <c r="O1221" s="1549"/>
      <c r="P1221" s="1549"/>
      <c r="Q1221" s="1549"/>
    </row>
    <row r="1222" spans="1:17">
      <c r="A1222" s="1648"/>
      <c r="B1222" s="1728" t="s">
        <v>547</v>
      </c>
      <c r="C1222" s="1566"/>
      <c r="D1222" s="1650" t="s">
        <v>534</v>
      </c>
      <c r="E1222" s="1912">
        <v>0.5</v>
      </c>
      <c r="F1222" s="1645">
        <f>'BAHAN MEP'!D$93</f>
        <v>0</v>
      </c>
      <c r="G1222" s="1645">
        <f t="shared" si="8"/>
        <v>0</v>
      </c>
      <c r="H1222" s="1606" t="s">
        <v>15</v>
      </c>
      <c r="I1222" s="1603">
        <v>0</v>
      </c>
      <c r="J1222" s="1599">
        <f t="shared" si="9"/>
        <v>0</v>
      </c>
      <c r="K1222" s="1599">
        <f t="shared" si="10"/>
        <v>0</v>
      </c>
      <c r="L1222" s="1620"/>
      <c r="M1222" s="1620"/>
      <c r="N1222" s="1549"/>
      <c r="O1222" s="1549"/>
      <c r="P1222" s="1549"/>
      <c r="Q1222" s="1549"/>
    </row>
    <row r="1223" spans="1:17">
      <c r="A1223" s="1648"/>
      <c r="B1223" s="1911" t="s">
        <v>548</v>
      </c>
      <c r="C1223" s="1881"/>
      <c r="D1223" s="1910" t="s">
        <v>255</v>
      </c>
      <c r="E1223" s="1909">
        <v>4</v>
      </c>
      <c r="F1223" s="1736">
        <f>'BAHAN MEP'!D$94</f>
        <v>0</v>
      </c>
      <c r="G1223" s="1645">
        <f t="shared" si="8"/>
        <v>0</v>
      </c>
      <c r="H1223" s="1606" t="s">
        <v>15</v>
      </c>
      <c r="I1223" s="1603">
        <v>0</v>
      </c>
      <c r="J1223" s="1599">
        <f t="shared" si="9"/>
        <v>0</v>
      </c>
      <c r="K1223" s="1599">
        <f t="shared" si="10"/>
        <v>0</v>
      </c>
      <c r="L1223" s="1620"/>
      <c r="M1223" s="1620"/>
      <c r="N1223" s="1549"/>
      <c r="O1223" s="1549"/>
      <c r="P1223" s="1549"/>
      <c r="Q1223" s="1549"/>
    </row>
    <row r="1224" spans="1:17">
      <c r="A1224" s="1646"/>
      <c r="B1224" s="1645"/>
      <c r="C1224" s="1643"/>
      <c r="D1224" s="1642"/>
      <c r="E1224" s="1641" t="s">
        <v>1447</v>
      </c>
      <c r="F1224" s="1640"/>
      <c r="G1224" s="1639">
        <f>SUM(G1215:G1223)</f>
        <v>0</v>
      </c>
      <c r="H1224" s="1589"/>
      <c r="I1224" s="1589"/>
      <c r="J1224" s="1589">
        <f>SUM(J1215:J1222)</f>
        <v>0</v>
      </c>
      <c r="K1224" s="1589">
        <f>SUM(K1215:K1222)</f>
        <v>0</v>
      </c>
      <c r="L1224" s="1620"/>
      <c r="M1224" s="1620"/>
      <c r="N1224" s="1549"/>
      <c r="O1224" s="1549"/>
      <c r="P1224" s="1549"/>
      <c r="Q1224" s="1549"/>
    </row>
    <row r="1225" spans="1:17">
      <c r="A1225" s="1646"/>
      <c r="B1225" s="1645"/>
      <c r="C1225" s="1648"/>
      <c r="D1225" s="1648"/>
      <c r="E1225" s="1648"/>
      <c r="F1225" s="1648"/>
      <c r="G1225" s="1648"/>
      <c r="H1225" s="1600"/>
      <c r="I1225" s="1600"/>
      <c r="J1225" s="1600"/>
      <c r="K1225" s="1600"/>
      <c r="L1225" s="1620"/>
      <c r="M1225" s="1620"/>
      <c r="N1225" s="1549"/>
      <c r="O1225" s="1549"/>
      <c r="P1225" s="1549"/>
      <c r="Q1225" s="1549"/>
    </row>
    <row r="1226" spans="1:17">
      <c r="A1226" s="1646" t="s">
        <v>116</v>
      </c>
      <c r="B1226" s="1645" t="s">
        <v>238</v>
      </c>
      <c r="C1226" s="1646"/>
      <c r="D1226" s="1646"/>
      <c r="E1226" s="1646"/>
      <c r="F1226" s="1646"/>
      <c r="G1226" s="1721">
        <f>+F1226*E1226</f>
        <v>0</v>
      </c>
      <c r="H1226" s="1595"/>
      <c r="I1226" s="1595"/>
      <c r="J1226" s="1595"/>
      <c r="K1226" s="1595"/>
      <c r="L1226" s="1620"/>
      <c r="M1226" s="1620"/>
      <c r="N1226" s="1549"/>
      <c r="O1226" s="1549"/>
      <c r="P1226" s="1549"/>
      <c r="Q1226" s="1549"/>
    </row>
    <row r="1227" spans="1:17">
      <c r="A1227" s="1644"/>
      <c r="B1227" s="1644"/>
      <c r="C1227" s="1643"/>
      <c r="D1227" s="1642"/>
      <c r="E1227" s="1641" t="s">
        <v>1448</v>
      </c>
      <c r="F1227" s="1640"/>
      <c r="G1227" s="1639">
        <f>SUM(G1226)</f>
        <v>0</v>
      </c>
      <c r="H1227" s="1589"/>
      <c r="I1227" s="1589"/>
      <c r="J1227" s="1589"/>
      <c r="K1227" s="1589"/>
      <c r="L1227" s="1620"/>
      <c r="M1227" s="1620"/>
      <c r="N1227" s="1549"/>
      <c r="O1227" s="1549"/>
      <c r="P1227" s="1549"/>
      <c r="Q1227" s="1549"/>
    </row>
    <row r="1228" spans="1:17">
      <c r="A1228" s="1638"/>
      <c r="B1228" s="1638"/>
      <c r="C1228" s="1637"/>
      <c r="D1228" s="1637"/>
      <c r="E1228" s="1630"/>
      <c r="F1228" s="1637"/>
      <c r="G1228" s="1637"/>
      <c r="H1228" s="1554"/>
      <c r="I1228" s="1554"/>
      <c r="J1228" s="1554"/>
      <c r="K1228" s="1554"/>
      <c r="L1228" s="1620"/>
      <c r="M1228" s="1620"/>
      <c r="N1228" s="1549"/>
      <c r="O1228" s="1549"/>
      <c r="P1228" s="1549"/>
      <c r="Q1228" s="1549"/>
    </row>
    <row r="1229" spans="1:17">
      <c r="A1229" s="1636"/>
      <c r="B1229" s="1635"/>
      <c r="C1229" s="1634"/>
      <c r="D1229" s="1633"/>
      <c r="E1229" s="1633"/>
      <c r="F1229" s="1632"/>
      <c r="G1229" s="1636"/>
      <c r="H1229" s="1581"/>
      <c r="I1229" s="1581"/>
      <c r="J1229" s="1581"/>
      <c r="K1229" s="1581"/>
      <c r="L1229" s="1620"/>
      <c r="M1229" s="1620"/>
      <c r="N1229" s="1549"/>
      <c r="O1229" s="1549"/>
      <c r="P1229" s="1549"/>
      <c r="Q1229" s="1549"/>
    </row>
    <row r="1230" spans="1:17">
      <c r="A1230" s="1566" t="s">
        <v>117</v>
      </c>
      <c r="B1230" s="1573" t="s">
        <v>239</v>
      </c>
      <c r="C1230" s="1564"/>
      <c r="D1230" s="1572"/>
      <c r="E1230" s="1572"/>
      <c r="F1230" s="1570"/>
      <c r="G1230" s="1569">
        <f>+G1227+G1224+G1213</f>
        <v>0</v>
      </c>
      <c r="H1230" s="1576"/>
      <c r="I1230" s="1575" t="e">
        <f>J1230/G1230</f>
        <v>#DIV/0!</v>
      </c>
      <c r="J1230" s="1574">
        <f>+J1227+J1224+J1213</f>
        <v>0</v>
      </c>
      <c r="K1230" s="1720"/>
      <c r="L1230" s="1620"/>
      <c r="M1230" s="1620"/>
      <c r="N1230" s="1549"/>
      <c r="O1230" s="1549"/>
      <c r="P1230" s="1549"/>
      <c r="Q1230" s="1549"/>
    </row>
    <row r="1231" spans="1:17">
      <c r="A1231" s="1566" t="s">
        <v>124</v>
      </c>
      <c r="B1231" s="1573" t="s">
        <v>1541</v>
      </c>
      <c r="C1231" s="1564"/>
      <c r="D1231" s="1572"/>
      <c r="E1231" s="1571" t="str">
        <f>$L$2</f>
        <v>2,5% x D</v>
      </c>
      <c r="F1231" s="1570"/>
      <c r="G1231" s="1569">
        <f>G1230*$L$3</f>
        <v>0</v>
      </c>
      <c r="H1231" s="1567"/>
      <c r="I1231" s="1568" t="s">
        <v>366</v>
      </c>
      <c r="J1231" s="1567"/>
      <c r="K1231" s="1567"/>
      <c r="L1231" s="1620"/>
      <c r="M1231" s="1620"/>
      <c r="N1231" s="1549"/>
      <c r="O1231" s="1549"/>
      <c r="P1231" s="1549"/>
      <c r="Q1231" s="1549"/>
    </row>
    <row r="1232" spans="1:17">
      <c r="A1232" s="1566" t="s">
        <v>241</v>
      </c>
      <c r="B1232" s="1573" t="s">
        <v>1540</v>
      </c>
      <c r="C1232" s="1564"/>
      <c r="D1232" s="1572"/>
      <c r="E1232" s="1571" t="str">
        <f>$M$2</f>
        <v>2,5% x D</v>
      </c>
      <c r="F1232" s="1570"/>
      <c r="G1232" s="1569">
        <f>G1230*$M$3</f>
        <v>0</v>
      </c>
      <c r="H1232" s="1567"/>
      <c r="I1232" s="1568"/>
      <c r="J1232" s="1567"/>
      <c r="K1232" s="1567"/>
      <c r="L1232" s="1620"/>
      <c r="M1232" s="1620"/>
      <c r="N1232" s="1549"/>
      <c r="O1232" s="1549"/>
      <c r="P1232" s="1549"/>
      <c r="Q1232" s="1549"/>
    </row>
    <row r="1233" spans="1:17">
      <c r="A1233" s="1566" t="s">
        <v>123</v>
      </c>
      <c r="B1233" s="1565" t="s">
        <v>1539</v>
      </c>
      <c r="C1233" s="1564"/>
      <c r="D1233" s="1564"/>
      <c r="E1233" s="1564"/>
      <c r="F1233" s="1563"/>
      <c r="G1233" s="1562">
        <f>+G1231+G1230+G1232</f>
        <v>0</v>
      </c>
      <c r="H1233" s="1561"/>
      <c r="I1233" s="1561"/>
      <c r="J1233" s="1561"/>
      <c r="K1233" s="1561"/>
      <c r="L1233" s="1620"/>
      <c r="M1233" s="1620"/>
      <c r="N1233" s="1549"/>
      <c r="O1233" s="1549"/>
      <c r="P1233" s="1549"/>
      <c r="Q1233" s="1549"/>
    </row>
    <row r="1234" spans="1:17">
      <c r="A1234" s="1630"/>
      <c r="B1234" s="1629"/>
      <c r="C1234" s="1628"/>
      <c r="D1234" s="1628"/>
      <c r="E1234" s="1628"/>
      <c r="F1234" s="1627"/>
      <c r="G1234" s="1637"/>
      <c r="H1234" s="1554"/>
      <c r="I1234" s="1554"/>
      <c r="J1234" s="1554"/>
      <c r="K1234" s="1554"/>
      <c r="L1234" s="1620"/>
      <c r="M1234" s="1620"/>
      <c r="N1234" s="1549"/>
      <c r="O1234" s="1549"/>
      <c r="P1234" s="1549"/>
      <c r="Q1234" s="1549"/>
    </row>
    <row r="1235" spans="1:17">
      <c r="A1235" s="1572"/>
      <c r="B1235" s="1572"/>
      <c r="C1235" s="1564"/>
      <c r="D1235" s="1564"/>
      <c r="E1235" s="1564"/>
      <c r="F1235" s="1564"/>
      <c r="G1235" s="1564"/>
      <c r="H1235" s="1620"/>
      <c r="I1235" s="1620"/>
      <c r="J1235" s="1620"/>
      <c r="K1235" s="1620"/>
      <c r="L1235" s="1620"/>
      <c r="M1235" s="1620"/>
      <c r="N1235" s="1549"/>
      <c r="O1235" s="1549"/>
      <c r="P1235" s="1549"/>
      <c r="Q1235" s="1549"/>
    </row>
    <row r="1236" spans="1:17">
      <c r="A1236" s="1564">
        <v>4</v>
      </c>
      <c r="B1236" s="1572" t="s">
        <v>1560</v>
      </c>
      <c r="C1236" s="1622"/>
      <c r="D1236" s="1564"/>
      <c r="E1236" s="1564"/>
      <c r="F1236" s="1564"/>
      <c r="G1236" s="1564"/>
      <c r="H1236" s="1620"/>
      <c r="I1236" s="1620" t="s">
        <v>1699</v>
      </c>
      <c r="J1236" s="1620"/>
      <c r="K1236" s="1620"/>
      <c r="L1236" s="1620"/>
      <c r="M1236" s="1620"/>
      <c r="N1236" s="1549"/>
      <c r="O1236" s="1549"/>
      <c r="P1236" s="1549"/>
      <c r="Q1236" s="1549"/>
    </row>
    <row r="1237" spans="1:17">
      <c r="A1237" s="1679"/>
      <c r="B1237" s="1620"/>
      <c r="C1237" s="1622"/>
      <c r="D1237" s="1564"/>
      <c r="E1237" s="1564"/>
      <c r="F1237" s="1564"/>
      <c r="G1237" s="1564"/>
      <c r="H1237" s="1620"/>
      <c r="I1237" s="1620"/>
      <c r="J1237" s="1620"/>
      <c r="K1237" s="1620"/>
      <c r="L1237" s="1620"/>
      <c r="M1237" s="1620"/>
      <c r="N1237" s="1549"/>
      <c r="O1237" s="1549"/>
      <c r="P1237" s="1549"/>
      <c r="Q1237" s="1549"/>
    </row>
    <row r="1238" spans="1:17">
      <c r="A1238" s="2467" t="s">
        <v>8</v>
      </c>
      <c r="B1238" s="2467" t="s">
        <v>354</v>
      </c>
      <c r="C1238" s="2467" t="s">
        <v>1550</v>
      </c>
      <c r="D1238" s="2467" t="s">
        <v>21</v>
      </c>
      <c r="E1238" s="2467" t="s">
        <v>1549</v>
      </c>
      <c r="F1238" s="1666" t="s">
        <v>10</v>
      </c>
      <c r="G1238" s="1666" t="s">
        <v>54</v>
      </c>
      <c r="H1238" s="2463" t="s">
        <v>1548</v>
      </c>
      <c r="I1238" s="2463" t="s">
        <v>1547</v>
      </c>
      <c r="J1238" s="2463" t="s">
        <v>1546</v>
      </c>
      <c r="K1238" s="2463" t="s">
        <v>1545</v>
      </c>
      <c r="L1238" s="1620"/>
      <c r="M1238" s="1620"/>
      <c r="N1238" s="1549"/>
      <c r="O1238" s="1549"/>
      <c r="P1238" s="1549"/>
      <c r="Q1238" s="1549"/>
    </row>
    <row r="1239" spans="1:17">
      <c r="A1239" s="2468"/>
      <c r="B1239" s="2468"/>
      <c r="C1239" s="2468"/>
      <c r="D1239" s="2468"/>
      <c r="E1239" s="2468"/>
      <c r="F1239" s="1637" t="s">
        <v>1544</v>
      </c>
      <c r="G1239" s="1637" t="s">
        <v>1544</v>
      </c>
      <c r="H1239" s="2464"/>
      <c r="I1239" s="2464"/>
      <c r="J1239" s="2464"/>
      <c r="K1239" s="2464"/>
      <c r="L1239" s="1620"/>
      <c r="M1239" s="1620"/>
      <c r="N1239" s="1549"/>
      <c r="O1239" s="1549"/>
      <c r="P1239" s="1549"/>
      <c r="Q1239" s="1549"/>
    </row>
    <row r="1240" spans="1:17">
      <c r="A1240" s="1664"/>
      <c r="B1240" s="1664"/>
      <c r="C1240" s="1664"/>
      <c r="D1240" s="1652"/>
      <c r="E1240" s="1652"/>
      <c r="F1240" s="1652"/>
      <c r="G1240" s="1652"/>
      <c r="H1240" s="1614"/>
      <c r="I1240" s="1614"/>
      <c r="J1240" s="1614"/>
      <c r="K1240" s="1614"/>
      <c r="L1240" s="1620"/>
      <c r="M1240" s="1620"/>
      <c r="N1240" s="1549"/>
      <c r="O1240" s="1549"/>
      <c r="P1240" s="1549"/>
      <c r="Q1240" s="1549"/>
    </row>
    <row r="1241" spans="1:17">
      <c r="A1241" s="1646" t="s">
        <v>114</v>
      </c>
      <c r="B1241" s="1645" t="s">
        <v>235</v>
      </c>
      <c r="C1241" s="1646"/>
      <c r="D1241" s="1646"/>
      <c r="E1241" s="1646"/>
      <c r="F1241" s="1646"/>
      <c r="G1241" s="1646"/>
      <c r="H1241" s="1613"/>
      <c r="I1241" s="1613"/>
      <c r="J1241" s="1613"/>
      <c r="K1241" s="1613"/>
      <c r="L1241" s="1620"/>
      <c r="M1241" s="1620"/>
      <c r="N1241" s="1549"/>
      <c r="O1241" s="1549"/>
      <c r="P1241" s="1549"/>
      <c r="Q1241" s="1549"/>
    </row>
    <row r="1242" spans="1:17">
      <c r="A1242" s="1646"/>
      <c r="B1242" s="1611" t="s">
        <v>50</v>
      </c>
      <c r="C1242" s="1646"/>
      <c r="D1242" s="1646" t="s">
        <v>48</v>
      </c>
      <c r="E1242" s="1825">
        <v>2.4E-2</v>
      </c>
      <c r="F1242" s="1611">
        <f>'UPAH MEP'!D$7</f>
        <v>0</v>
      </c>
      <c r="G1242" s="1645">
        <f>+F1242*E1242</f>
        <v>0</v>
      </c>
      <c r="H1242" s="1606" t="s">
        <v>15</v>
      </c>
      <c r="I1242" s="1603">
        <v>1</v>
      </c>
      <c r="J1242" s="1599">
        <f>I1242*G1242</f>
        <v>0</v>
      </c>
      <c r="K1242" s="1599">
        <f>G1242-J1242</f>
        <v>0</v>
      </c>
      <c r="L1242" s="1620"/>
      <c r="M1242" s="1620"/>
      <c r="N1242" s="1549"/>
      <c r="O1242" s="1549"/>
      <c r="P1242" s="1549"/>
      <c r="Q1242" s="1549"/>
    </row>
    <row r="1243" spans="1:17">
      <c r="A1243" s="1646"/>
      <c r="B1243" s="1611" t="s">
        <v>545</v>
      </c>
      <c r="C1243" s="1646"/>
      <c r="D1243" s="1646" t="s">
        <v>48</v>
      </c>
      <c r="E1243" s="1825">
        <v>0.04</v>
      </c>
      <c r="F1243" s="1611">
        <f>'UPAH MEP'!D$10</f>
        <v>0</v>
      </c>
      <c r="G1243" s="1645">
        <f>+F1243*E1243</f>
        <v>0</v>
      </c>
      <c r="H1243" s="1606" t="s">
        <v>15</v>
      </c>
      <c r="I1243" s="1603">
        <v>1</v>
      </c>
      <c r="J1243" s="1599">
        <f>I1243*G1243</f>
        <v>0</v>
      </c>
      <c r="K1243" s="1599">
        <f>G1243-J1243</f>
        <v>0</v>
      </c>
      <c r="L1243" s="1620"/>
      <c r="M1243" s="1620"/>
      <c r="N1243" s="1549"/>
      <c r="O1243" s="1549"/>
      <c r="P1243" s="1549"/>
      <c r="Q1243" s="1549"/>
    </row>
    <row r="1244" spans="1:17">
      <c r="A1244" s="1646"/>
      <c r="B1244" s="1611" t="s">
        <v>177</v>
      </c>
      <c r="C1244" s="1729"/>
      <c r="D1244" s="1646" t="s">
        <v>48</v>
      </c>
      <c r="E1244" s="1825">
        <v>4.0000000000000001E-3</v>
      </c>
      <c r="F1244" s="1611">
        <f>'UPAH MEP'!D$5</f>
        <v>0</v>
      </c>
      <c r="G1244" s="1645">
        <f>+F1244*E1244</f>
        <v>0</v>
      </c>
      <c r="H1244" s="1606" t="s">
        <v>15</v>
      </c>
      <c r="I1244" s="1603">
        <v>1</v>
      </c>
      <c r="J1244" s="1599">
        <f>I1244*G1244</f>
        <v>0</v>
      </c>
      <c r="K1244" s="1599">
        <f>G1244-J1244</f>
        <v>0</v>
      </c>
      <c r="L1244" s="1620"/>
      <c r="M1244" s="1620"/>
      <c r="N1244" s="1549"/>
      <c r="O1244" s="1549"/>
      <c r="P1244" s="1549"/>
      <c r="Q1244" s="1549"/>
    </row>
    <row r="1245" spans="1:17">
      <c r="A1245" s="1646"/>
      <c r="B1245" s="1908" t="s">
        <v>41</v>
      </c>
      <c r="C1245" s="1729"/>
      <c r="D1245" s="1646" t="s">
        <v>48</v>
      </c>
      <c r="E1245" s="1830">
        <v>1E-3</v>
      </c>
      <c r="F1245" s="1611">
        <f>'UPAH MEP'!D$6</f>
        <v>0</v>
      </c>
      <c r="G1245" s="1645">
        <f>+F1245*E1245</f>
        <v>0</v>
      </c>
      <c r="H1245" s="1606" t="s">
        <v>15</v>
      </c>
      <c r="I1245" s="1603">
        <v>1</v>
      </c>
      <c r="J1245" s="1599">
        <f>I1245*G1245</f>
        <v>0</v>
      </c>
      <c r="K1245" s="1599">
        <f>G1245-J1245</f>
        <v>0</v>
      </c>
      <c r="L1245" s="1620"/>
      <c r="M1245" s="1620"/>
      <c r="N1245" s="1549"/>
      <c r="O1245" s="1549"/>
      <c r="P1245" s="1549"/>
      <c r="Q1245" s="1549"/>
    </row>
    <row r="1246" spans="1:17">
      <c r="A1246" s="1646"/>
      <c r="B1246" s="1611"/>
      <c r="C1246" s="1732"/>
      <c r="D1246" s="1732"/>
      <c r="E1246" s="1829"/>
      <c r="F1246" s="1611"/>
      <c r="G1246" s="1730"/>
      <c r="H1246" s="1606"/>
      <c r="I1246" s="1603"/>
      <c r="J1246" s="1599"/>
      <c r="K1246" s="1599"/>
      <c r="L1246" s="1620"/>
      <c r="M1246" s="1620"/>
      <c r="N1246" s="1549"/>
      <c r="O1246" s="1549"/>
      <c r="P1246" s="1549"/>
      <c r="Q1246" s="1549"/>
    </row>
    <row r="1247" spans="1:17">
      <c r="A1247" s="1646"/>
      <c r="B1247" s="1645"/>
      <c r="C1247" s="1643"/>
      <c r="D1247" s="1642"/>
      <c r="E1247" s="1642" t="s">
        <v>1557</v>
      </c>
      <c r="F1247" s="1640"/>
      <c r="G1247" s="1639">
        <f>SUM(G1242:G1246)</f>
        <v>0</v>
      </c>
      <c r="H1247" s="1589"/>
      <c r="I1247" s="1589"/>
      <c r="J1247" s="1589">
        <f>SUM(J1242:J1245)</f>
        <v>0</v>
      </c>
      <c r="K1247" s="1589">
        <f>SUM(K1242:K1246)</f>
        <v>0</v>
      </c>
      <c r="L1247" s="1620"/>
      <c r="M1247" s="1620"/>
      <c r="N1247" s="1549"/>
      <c r="O1247" s="1549"/>
      <c r="P1247" s="1549"/>
      <c r="Q1247" s="1549"/>
    </row>
    <row r="1248" spans="1:17">
      <c r="A1248" s="1646" t="s">
        <v>115</v>
      </c>
      <c r="B1248" s="1645" t="s">
        <v>237</v>
      </c>
      <c r="C1248" s="1648"/>
      <c r="D1248" s="1653"/>
      <c r="E1248" s="1652"/>
      <c r="F1248" s="1648"/>
      <c r="G1248" s="1648"/>
      <c r="H1248" s="1600"/>
      <c r="I1248" s="1600"/>
      <c r="J1248" s="1600"/>
      <c r="K1248" s="1600"/>
      <c r="L1248" s="1620"/>
      <c r="M1248" s="1620"/>
      <c r="N1248" s="1549"/>
      <c r="O1248" s="1549"/>
      <c r="P1248" s="1549"/>
      <c r="Q1248" s="1549"/>
    </row>
    <row r="1249" spans="1:17">
      <c r="A1249" s="1646"/>
      <c r="B1249" s="1728" t="s">
        <v>1556</v>
      </c>
      <c r="C1249" s="1646"/>
      <c r="D1249" s="1650" t="s">
        <v>26</v>
      </c>
      <c r="E1249" s="1649">
        <v>22.6</v>
      </c>
      <c r="F1249" s="1645">
        <f>'BAHAN MEP'!D88</f>
        <v>0</v>
      </c>
      <c r="G1249" s="1645">
        <f>F1249*E1249</f>
        <v>0</v>
      </c>
      <c r="H1249" s="1606" t="str">
        <f>'BAHAN MEP'!F88</f>
        <v>4681/SJ-IND.8/TKDN/9/2022</v>
      </c>
      <c r="I1249" s="1603">
        <f>'BAHAN MEP'!E88</f>
        <v>0.96719999999999995</v>
      </c>
      <c r="J1249" s="1599">
        <f>I1249*G1249</f>
        <v>0</v>
      </c>
      <c r="K1249" s="1599">
        <f>G1249-J1249</f>
        <v>0</v>
      </c>
      <c r="L1249" s="1620"/>
      <c r="M1249" s="1620"/>
      <c r="N1249" s="1549"/>
      <c r="O1249" s="1549"/>
      <c r="P1249" s="1549"/>
      <c r="Q1249" s="1549"/>
    </row>
    <row r="1250" spans="1:17">
      <c r="A1250" s="1646"/>
      <c r="B1250" s="1728" t="s">
        <v>1555</v>
      </c>
      <c r="C1250" s="1646"/>
      <c r="D1250" s="1650" t="s">
        <v>26</v>
      </c>
      <c r="E1250" s="1649">
        <v>22.6</v>
      </c>
      <c r="F1250" s="1645">
        <f>'BAHAN MEP'!D$87</f>
        <v>0</v>
      </c>
      <c r="G1250" s="1645">
        <f>F1250*E1250</f>
        <v>0</v>
      </c>
      <c r="H1250" s="1606" t="s">
        <v>15</v>
      </c>
      <c r="I1250" s="1603">
        <v>0</v>
      </c>
      <c r="J1250" s="1599">
        <f>I1250*G1250</f>
        <v>0</v>
      </c>
      <c r="K1250" s="1599">
        <f>G1250-J1250</f>
        <v>0</v>
      </c>
      <c r="L1250" s="1620"/>
      <c r="M1250" s="1620"/>
      <c r="N1250" s="1549"/>
      <c r="O1250" s="1549"/>
      <c r="P1250" s="1549"/>
      <c r="Q1250" s="1549"/>
    </row>
    <row r="1251" spans="1:17">
      <c r="A1251" s="1648"/>
      <c r="B1251" s="1907"/>
      <c r="C1251" s="1637"/>
      <c r="D1251" s="1724"/>
      <c r="E1251" s="1723"/>
      <c r="F1251" s="1645"/>
      <c r="G1251" s="1883"/>
      <c r="H1251" s="1604"/>
      <c r="I1251" s="1603"/>
      <c r="J1251" s="1599"/>
      <c r="K1251" s="1599"/>
      <c r="L1251" s="1620"/>
      <c r="M1251" s="1620"/>
      <c r="N1251" s="1549"/>
      <c r="O1251" s="1549"/>
      <c r="P1251" s="1549"/>
      <c r="Q1251" s="1549"/>
    </row>
    <row r="1252" spans="1:17">
      <c r="A1252" s="1646"/>
      <c r="B1252" s="1645"/>
      <c r="C1252" s="1643"/>
      <c r="D1252" s="1642"/>
      <c r="E1252" s="1641" t="s">
        <v>1447</v>
      </c>
      <c r="F1252" s="1640"/>
      <c r="G1252" s="1639">
        <f>SUM(G1249:G1251)</f>
        <v>0</v>
      </c>
      <c r="H1252" s="1589"/>
      <c r="I1252" s="1589"/>
      <c r="J1252" s="1589">
        <f>SUM(J1249:J1250)</f>
        <v>0</v>
      </c>
      <c r="K1252" s="1589">
        <f>SUM(K1249:K1250)</f>
        <v>0</v>
      </c>
      <c r="L1252" s="1620"/>
      <c r="M1252" s="1620"/>
      <c r="N1252" s="1549"/>
      <c r="O1252" s="1549"/>
      <c r="P1252" s="1549"/>
      <c r="Q1252" s="1549"/>
    </row>
    <row r="1253" spans="1:17">
      <c r="A1253" s="1646"/>
      <c r="B1253" s="1645"/>
      <c r="C1253" s="1648"/>
      <c r="D1253" s="1648"/>
      <c r="E1253" s="1648"/>
      <c r="F1253" s="1648"/>
      <c r="G1253" s="1648"/>
      <c r="H1253" s="1600"/>
      <c r="I1253" s="1600"/>
      <c r="J1253" s="1600"/>
      <c r="K1253" s="1600"/>
      <c r="L1253" s="1620"/>
      <c r="M1253" s="1620"/>
      <c r="N1253" s="1549"/>
      <c r="O1253" s="1549"/>
      <c r="P1253" s="1549"/>
      <c r="Q1253" s="1549"/>
    </row>
    <row r="1254" spans="1:17">
      <c r="A1254" s="1646" t="s">
        <v>116</v>
      </c>
      <c r="B1254" s="1645" t="s">
        <v>238</v>
      </c>
      <c r="C1254" s="1646"/>
      <c r="D1254" s="1646"/>
      <c r="E1254" s="1646"/>
      <c r="F1254" s="1646"/>
      <c r="G1254" s="1721">
        <f>+F1254*E1254</f>
        <v>0</v>
      </c>
      <c r="H1254" s="1595"/>
      <c r="I1254" s="1595"/>
      <c r="J1254" s="1595"/>
      <c r="K1254" s="1595"/>
      <c r="L1254" s="1620"/>
      <c r="M1254" s="1620"/>
      <c r="N1254" s="1549"/>
      <c r="O1254" s="1549"/>
      <c r="P1254" s="1549"/>
      <c r="Q1254" s="1549"/>
    </row>
    <row r="1255" spans="1:17">
      <c r="A1255" s="1644"/>
      <c r="B1255" s="1644"/>
      <c r="C1255" s="1643"/>
      <c r="D1255" s="1642"/>
      <c r="E1255" s="1641" t="s">
        <v>1448</v>
      </c>
      <c r="F1255" s="1640"/>
      <c r="G1255" s="1639">
        <f>SUM(G1254)</f>
        <v>0</v>
      </c>
      <c r="H1255" s="1589"/>
      <c r="I1255" s="1589"/>
      <c r="J1255" s="1589"/>
      <c r="K1255" s="1589"/>
      <c r="L1255" s="1620"/>
      <c r="M1255" s="1620"/>
      <c r="N1255" s="1549"/>
      <c r="O1255" s="1549"/>
      <c r="P1255" s="1549"/>
      <c r="Q1255" s="1549"/>
    </row>
    <row r="1256" spans="1:17">
      <c r="A1256" s="1638"/>
      <c r="B1256" s="1638"/>
      <c r="C1256" s="1637"/>
      <c r="D1256" s="1637"/>
      <c r="E1256" s="1630"/>
      <c r="F1256" s="1637"/>
      <c r="G1256" s="1637"/>
      <c r="H1256" s="1554"/>
      <c r="I1256" s="1554"/>
      <c r="J1256" s="1554"/>
      <c r="K1256" s="1554"/>
      <c r="L1256" s="1620"/>
      <c r="M1256" s="1620"/>
      <c r="N1256" s="1549"/>
      <c r="O1256" s="1549"/>
      <c r="P1256" s="1549"/>
      <c r="Q1256" s="1549"/>
    </row>
    <row r="1257" spans="1:17">
      <c r="A1257" s="1636"/>
      <c r="B1257" s="1635"/>
      <c r="C1257" s="1634"/>
      <c r="D1257" s="1633"/>
      <c r="E1257" s="1633"/>
      <c r="F1257" s="1632"/>
      <c r="G1257" s="1636"/>
      <c r="H1257" s="1581"/>
      <c r="I1257" s="1581"/>
      <c r="J1257" s="1581"/>
      <c r="K1257" s="1581"/>
      <c r="L1257" s="1620"/>
      <c r="M1257" s="1620"/>
      <c r="N1257" s="1549"/>
      <c r="O1257" s="1549"/>
      <c r="P1257" s="1549"/>
      <c r="Q1257" s="1549"/>
    </row>
    <row r="1258" spans="1:17">
      <c r="A1258" s="1566" t="s">
        <v>117</v>
      </c>
      <c r="B1258" s="1573" t="s">
        <v>239</v>
      </c>
      <c r="C1258" s="1564"/>
      <c r="D1258" s="1572"/>
      <c r="E1258" s="1572"/>
      <c r="F1258" s="1570"/>
      <c r="G1258" s="1569">
        <f>+G1255+G1252+G1247</f>
        <v>0</v>
      </c>
      <c r="H1258" s="1576"/>
      <c r="I1258" s="1575" t="e">
        <f>J1258/G1258</f>
        <v>#DIV/0!</v>
      </c>
      <c r="J1258" s="1574">
        <f>+J1255+J1252+J1247</f>
        <v>0</v>
      </c>
      <c r="K1258" s="1720"/>
      <c r="L1258" s="1620"/>
      <c r="M1258" s="1620"/>
      <c r="N1258" s="1549"/>
      <c r="O1258" s="1549"/>
      <c r="P1258" s="1549"/>
      <c r="Q1258" s="1549"/>
    </row>
    <row r="1259" spans="1:17">
      <c r="A1259" s="1566" t="s">
        <v>124</v>
      </c>
      <c r="B1259" s="1573" t="s">
        <v>1541</v>
      </c>
      <c r="C1259" s="1564"/>
      <c r="D1259" s="1572"/>
      <c r="E1259" s="1571" t="str">
        <f>$L$2</f>
        <v>2,5% x D</v>
      </c>
      <c r="F1259" s="1570"/>
      <c r="G1259" s="1569">
        <f>G1258*$L$3</f>
        <v>0</v>
      </c>
      <c r="H1259" s="1567"/>
      <c r="I1259" s="1568" t="s">
        <v>366</v>
      </c>
      <c r="J1259" s="1567"/>
      <c r="K1259" s="1567"/>
      <c r="L1259" s="1620"/>
      <c r="M1259" s="1620"/>
      <c r="N1259" s="1549"/>
      <c r="O1259" s="1549"/>
      <c r="P1259" s="1549"/>
      <c r="Q1259" s="1549"/>
    </row>
    <row r="1260" spans="1:17">
      <c r="A1260" s="1566" t="s">
        <v>241</v>
      </c>
      <c r="B1260" s="1573" t="s">
        <v>1540</v>
      </c>
      <c r="C1260" s="1564"/>
      <c r="D1260" s="1572"/>
      <c r="E1260" s="1571" t="str">
        <f>$M$2</f>
        <v>2,5% x D</v>
      </c>
      <c r="F1260" s="1570"/>
      <c r="G1260" s="1569">
        <f>G1258*$M$3</f>
        <v>0</v>
      </c>
      <c r="H1260" s="1567"/>
      <c r="I1260" s="1568"/>
      <c r="J1260" s="1567"/>
      <c r="K1260" s="1567"/>
      <c r="L1260" s="1620"/>
      <c r="M1260" s="1620"/>
      <c r="N1260" s="1549"/>
      <c r="O1260" s="1549"/>
      <c r="P1260" s="1549"/>
      <c r="Q1260" s="1549"/>
    </row>
    <row r="1261" spans="1:17">
      <c r="A1261" s="1566" t="s">
        <v>123</v>
      </c>
      <c r="B1261" s="1565" t="s">
        <v>1539</v>
      </c>
      <c r="C1261" s="1564"/>
      <c r="D1261" s="1564"/>
      <c r="E1261" s="1564"/>
      <c r="F1261" s="1563"/>
      <c r="G1261" s="1562">
        <f>+G1259+G1258+G1260</f>
        <v>0</v>
      </c>
      <c r="H1261" s="1561"/>
      <c r="I1261" s="1561"/>
      <c r="J1261" s="1561"/>
      <c r="K1261" s="1561"/>
      <c r="L1261" s="1620"/>
      <c r="M1261" s="1620"/>
      <c r="N1261" s="1549"/>
      <c r="O1261" s="1549"/>
      <c r="P1261" s="1549"/>
      <c r="Q1261" s="1549"/>
    </row>
    <row r="1262" spans="1:17">
      <c r="A1262" s="1630"/>
      <c r="B1262" s="1629"/>
      <c r="C1262" s="1628"/>
      <c r="D1262" s="1628"/>
      <c r="E1262" s="1628"/>
      <c r="F1262" s="1627"/>
      <c r="G1262" s="1637"/>
      <c r="H1262" s="1554"/>
      <c r="I1262" s="1554"/>
      <c r="J1262" s="1554"/>
      <c r="K1262" s="1554"/>
      <c r="L1262" s="1620"/>
      <c r="M1262" s="1620"/>
      <c r="N1262" s="1549"/>
      <c r="O1262" s="1549"/>
      <c r="P1262" s="1549"/>
      <c r="Q1262" s="1549"/>
    </row>
    <row r="1263" spans="1:17">
      <c r="A1263" s="1623"/>
      <c r="B1263" s="1623"/>
      <c r="C1263" s="1622"/>
      <c r="D1263" s="1564"/>
      <c r="E1263" s="1564"/>
      <c r="F1263" s="1564"/>
      <c r="G1263" s="1564"/>
      <c r="H1263" s="1620"/>
      <c r="I1263" s="1620"/>
      <c r="J1263" s="1620"/>
      <c r="K1263" s="1620"/>
      <c r="L1263" s="1620"/>
      <c r="M1263" s="1620"/>
      <c r="N1263" s="1549"/>
      <c r="O1263" s="1549"/>
      <c r="P1263" s="1549"/>
      <c r="Q1263" s="1549"/>
    </row>
    <row r="1264" spans="1:17">
      <c r="A1264" s="1564">
        <v>5</v>
      </c>
      <c r="B1264" s="1735" t="s">
        <v>1698</v>
      </c>
      <c r="C1264" s="1622"/>
      <c r="D1264" s="1564"/>
      <c r="E1264" s="1564"/>
      <c r="F1264" s="1564"/>
      <c r="G1264" s="1564"/>
      <c r="H1264" s="1620"/>
      <c r="I1264" s="1620" t="s">
        <v>1695</v>
      </c>
      <c r="J1264" s="1620"/>
      <c r="K1264" s="1620"/>
      <c r="L1264" s="1620"/>
      <c r="M1264" s="1620"/>
      <c r="N1264" s="1549"/>
      <c r="O1264" s="1549"/>
      <c r="P1264" s="1549"/>
      <c r="Q1264" s="1549"/>
    </row>
    <row r="1265" spans="1:17">
      <c r="A1265" s="1679"/>
      <c r="B1265" s="1620"/>
      <c r="C1265" s="1622"/>
      <c r="D1265" s="1564"/>
      <c r="E1265" s="1564"/>
      <c r="F1265" s="1564"/>
      <c r="G1265" s="1564"/>
      <c r="H1265" s="1620"/>
      <c r="I1265" s="1620"/>
      <c r="J1265" s="1620"/>
      <c r="K1265" s="1620"/>
      <c r="L1265" s="1620"/>
      <c r="M1265" s="1620"/>
      <c r="N1265" s="1549"/>
      <c r="O1265" s="1549"/>
      <c r="P1265" s="1549"/>
      <c r="Q1265" s="1549"/>
    </row>
    <row r="1266" spans="1:17">
      <c r="A1266" s="2467" t="s">
        <v>8</v>
      </c>
      <c r="B1266" s="2467" t="s">
        <v>354</v>
      </c>
      <c r="C1266" s="2467" t="s">
        <v>1550</v>
      </c>
      <c r="D1266" s="2467" t="s">
        <v>21</v>
      </c>
      <c r="E1266" s="2467" t="s">
        <v>1549</v>
      </c>
      <c r="F1266" s="1666" t="s">
        <v>10</v>
      </c>
      <c r="G1266" s="1666" t="s">
        <v>54</v>
      </c>
      <c r="H1266" s="2463" t="s">
        <v>1548</v>
      </c>
      <c r="I1266" s="2463" t="s">
        <v>1547</v>
      </c>
      <c r="J1266" s="2463" t="s">
        <v>1546</v>
      </c>
      <c r="K1266" s="2463" t="s">
        <v>1545</v>
      </c>
      <c r="L1266" s="1620"/>
      <c r="M1266" s="1620"/>
      <c r="N1266" s="1549"/>
      <c r="O1266" s="1549"/>
      <c r="P1266" s="1549"/>
      <c r="Q1266" s="1549"/>
    </row>
    <row r="1267" spans="1:17">
      <c r="A1267" s="2468"/>
      <c r="B1267" s="2468"/>
      <c r="C1267" s="2468"/>
      <c r="D1267" s="2468"/>
      <c r="E1267" s="2468"/>
      <c r="F1267" s="1637" t="s">
        <v>1544</v>
      </c>
      <c r="G1267" s="1637" t="s">
        <v>1544</v>
      </c>
      <c r="H1267" s="2464"/>
      <c r="I1267" s="2464"/>
      <c r="J1267" s="2464"/>
      <c r="K1267" s="2464"/>
      <c r="L1267" s="1620"/>
      <c r="M1267" s="1620"/>
      <c r="N1267" s="1549"/>
      <c r="O1267" s="1549"/>
      <c r="P1267" s="1549"/>
      <c r="Q1267" s="1549"/>
    </row>
    <row r="1268" spans="1:17">
      <c r="A1268" s="1664"/>
      <c r="B1268" s="1664"/>
      <c r="C1268" s="1664"/>
      <c r="D1268" s="1652"/>
      <c r="E1268" s="1652"/>
      <c r="F1268" s="1652"/>
      <c r="G1268" s="1652"/>
      <c r="H1268" s="1614"/>
      <c r="I1268" s="1614"/>
      <c r="J1268" s="1614"/>
      <c r="K1268" s="1614"/>
      <c r="L1268" s="1620"/>
      <c r="M1268" s="1620"/>
      <c r="N1268" s="1549"/>
      <c r="O1268" s="1549"/>
      <c r="P1268" s="1549"/>
      <c r="Q1268" s="1549"/>
    </row>
    <row r="1269" spans="1:17">
      <c r="A1269" s="1646" t="s">
        <v>114</v>
      </c>
      <c r="B1269" s="1645" t="s">
        <v>235</v>
      </c>
      <c r="C1269" s="1646"/>
      <c r="D1269" s="1646"/>
      <c r="E1269" s="1646"/>
      <c r="F1269" s="1646"/>
      <c r="G1269" s="1646"/>
      <c r="H1269" s="1613"/>
      <c r="I1269" s="1613"/>
      <c r="J1269" s="1613"/>
      <c r="K1269" s="1613"/>
      <c r="L1269" s="1620"/>
      <c r="M1269" s="1620"/>
      <c r="N1269" s="1549"/>
      <c r="O1269" s="1549"/>
      <c r="P1269" s="1549"/>
      <c r="Q1269" s="1549"/>
    </row>
    <row r="1270" spans="1:17">
      <c r="A1270" s="1646"/>
      <c r="B1270" s="1611" t="s">
        <v>1652</v>
      </c>
      <c r="C1270" s="1646" t="s">
        <v>231</v>
      </c>
      <c r="D1270" s="1646" t="s">
        <v>1678</v>
      </c>
      <c r="E1270" s="1825">
        <v>7.0999999999999994E-2</v>
      </c>
      <c r="F1270" s="1611">
        <f>'UPAH MEP'!D$7</f>
        <v>0</v>
      </c>
      <c r="G1270" s="1645">
        <f>+F1270*E1270</f>
        <v>0</v>
      </c>
      <c r="H1270" s="1606" t="s">
        <v>15</v>
      </c>
      <c r="I1270" s="1603">
        <v>1</v>
      </c>
      <c r="J1270" s="1599">
        <f>I1270*G1270</f>
        <v>0</v>
      </c>
      <c r="K1270" s="1599">
        <f>G1270-J1270</f>
        <v>0</v>
      </c>
      <c r="L1270" s="1620"/>
      <c r="M1270" s="1620"/>
      <c r="N1270" s="1549"/>
      <c r="O1270" s="1549"/>
      <c r="P1270" s="1549"/>
      <c r="Q1270" s="1549"/>
    </row>
    <row r="1271" spans="1:17">
      <c r="A1271" s="1646"/>
      <c r="B1271" s="1611" t="s">
        <v>1651</v>
      </c>
      <c r="C1271" s="1646" t="s">
        <v>1592</v>
      </c>
      <c r="D1271" s="1646" t="s">
        <v>1678</v>
      </c>
      <c r="E1271" s="1825">
        <v>0.11899999999999999</v>
      </c>
      <c r="F1271" s="1611">
        <f>'UPAH MEP'!D$10</f>
        <v>0</v>
      </c>
      <c r="G1271" s="1645">
        <f>+F1271*E1271</f>
        <v>0</v>
      </c>
      <c r="H1271" s="1606" t="s">
        <v>15</v>
      </c>
      <c r="I1271" s="1603">
        <v>1</v>
      </c>
      <c r="J1271" s="1599">
        <f>I1271*G1271</f>
        <v>0</v>
      </c>
      <c r="K1271" s="1599">
        <f>G1271-J1271</f>
        <v>0</v>
      </c>
      <c r="L1271" s="1620"/>
      <c r="M1271" s="1620"/>
      <c r="N1271" s="1549"/>
      <c r="O1271" s="1549"/>
      <c r="P1271" s="1549"/>
      <c r="Q1271" s="1549"/>
    </row>
    <row r="1272" spans="1:17">
      <c r="A1272" s="1646"/>
      <c r="B1272" s="1611" t="s">
        <v>1650</v>
      </c>
      <c r="C1272" s="1729" t="s">
        <v>1591</v>
      </c>
      <c r="D1272" s="1646" t="s">
        <v>1678</v>
      </c>
      <c r="E1272" s="1825">
        <v>1.2E-2</v>
      </c>
      <c r="F1272" s="1611">
        <f>'UPAH MEP'!D$5</f>
        <v>0</v>
      </c>
      <c r="G1272" s="1645">
        <f>+F1272*E1272</f>
        <v>0</v>
      </c>
      <c r="H1272" s="1606" t="s">
        <v>15</v>
      </c>
      <c r="I1272" s="1603">
        <v>1</v>
      </c>
      <c r="J1272" s="1599">
        <f>I1272*G1272</f>
        <v>0</v>
      </c>
      <c r="K1272" s="1599">
        <f>G1272-J1272</f>
        <v>0</v>
      </c>
      <c r="L1272" s="1620"/>
      <c r="M1272" s="1620"/>
      <c r="N1272" s="1549"/>
      <c r="O1272" s="1549"/>
      <c r="P1272" s="1549"/>
      <c r="Q1272" s="1549"/>
    </row>
    <row r="1273" spans="1:17">
      <c r="A1273" s="1646"/>
      <c r="B1273" s="1611" t="s">
        <v>1649</v>
      </c>
      <c r="C1273" s="1729" t="s">
        <v>248</v>
      </c>
      <c r="D1273" s="1646" t="s">
        <v>1678</v>
      </c>
      <c r="E1273" s="1829">
        <v>4.0000000000000001E-3</v>
      </c>
      <c r="F1273" s="1611">
        <f>'UPAH MEP'!D$6</f>
        <v>0</v>
      </c>
      <c r="G1273" s="1645">
        <f>+F1273*E1273</f>
        <v>0</v>
      </c>
      <c r="H1273" s="1606" t="s">
        <v>15</v>
      </c>
      <c r="I1273" s="1603">
        <v>1</v>
      </c>
      <c r="J1273" s="1599">
        <f>I1273*G1273</f>
        <v>0</v>
      </c>
      <c r="K1273" s="1599">
        <f>G1273-J1273</f>
        <v>0</v>
      </c>
      <c r="L1273" s="1620"/>
      <c r="M1273" s="1620"/>
      <c r="N1273" s="1549"/>
      <c r="O1273" s="1549"/>
      <c r="P1273" s="1549"/>
      <c r="Q1273" s="1549"/>
    </row>
    <row r="1274" spans="1:17">
      <c r="A1274" s="1646"/>
      <c r="B1274" s="1726"/>
      <c r="C1274" s="1732"/>
      <c r="D1274" s="1732"/>
      <c r="E1274" s="1829"/>
      <c r="F1274" s="1906"/>
      <c r="G1274" s="1569"/>
      <c r="H1274" s="1606"/>
      <c r="I1274" s="1603"/>
      <c r="J1274" s="1599"/>
      <c r="K1274" s="1599"/>
      <c r="L1274" s="1620"/>
      <c r="M1274" s="1620"/>
      <c r="N1274" s="1549"/>
      <c r="O1274" s="1549"/>
      <c r="P1274" s="1549"/>
      <c r="Q1274" s="1549"/>
    </row>
    <row r="1275" spans="1:17">
      <c r="A1275" s="1646"/>
      <c r="B1275" s="1645"/>
      <c r="C1275" s="1643"/>
      <c r="D1275" s="1642"/>
      <c r="E1275" s="1642" t="s">
        <v>1557</v>
      </c>
      <c r="F1275" s="1640"/>
      <c r="G1275" s="1639">
        <f>SUM(G1270:G1274)</f>
        <v>0</v>
      </c>
      <c r="H1275" s="1589"/>
      <c r="I1275" s="1589"/>
      <c r="J1275" s="1589">
        <f>SUM(J1270:J1273)</f>
        <v>0</v>
      </c>
      <c r="K1275" s="1589">
        <f>SUM(K1271:K1274)</f>
        <v>0</v>
      </c>
      <c r="L1275" s="1620"/>
      <c r="M1275" s="1620"/>
      <c r="N1275" s="1549"/>
      <c r="O1275" s="1549"/>
      <c r="P1275" s="1549"/>
      <c r="Q1275" s="1549"/>
    </row>
    <row r="1276" spans="1:17">
      <c r="A1276" s="1646" t="s">
        <v>115</v>
      </c>
      <c r="B1276" s="1645" t="s">
        <v>237</v>
      </c>
      <c r="C1276" s="1648"/>
      <c r="D1276" s="1653"/>
      <c r="E1276" s="1652"/>
      <c r="F1276" s="1648"/>
      <c r="G1276" s="1648"/>
      <c r="H1276" s="1600"/>
      <c r="I1276" s="1600"/>
      <c r="J1276" s="1600"/>
      <c r="K1276" s="1600"/>
      <c r="L1276" s="1620"/>
      <c r="M1276" s="1620"/>
      <c r="N1276" s="1549"/>
      <c r="O1276" s="1549"/>
      <c r="P1276" s="1549"/>
      <c r="Q1276" s="1549"/>
    </row>
    <row r="1277" spans="1:17">
      <c r="A1277" s="1646"/>
      <c r="B1277" s="1890" t="s">
        <v>1697</v>
      </c>
      <c r="C1277" s="1897"/>
      <c r="D1277" s="1902" t="s">
        <v>26</v>
      </c>
      <c r="E1277" s="1649">
        <v>1.1499999999999999</v>
      </c>
      <c r="F1277" s="1645">
        <f>'BAHAN MEP'!D$98</f>
        <v>0</v>
      </c>
      <c r="G1277" s="1645">
        <f>F1277*E1277</f>
        <v>0</v>
      </c>
      <c r="H1277" s="1604">
        <f>'BAHAN MEP'!F93</f>
        <v>0</v>
      </c>
      <c r="I1277" s="1603">
        <f>'BAHAN MEP'!E95</f>
        <v>0</v>
      </c>
      <c r="J1277" s="1599">
        <f>I1277*G1277</f>
        <v>0</v>
      </c>
      <c r="K1277" s="1599">
        <f>G1277-J1277</f>
        <v>0</v>
      </c>
      <c r="L1277" s="1620"/>
      <c r="M1277" s="1620"/>
      <c r="N1277" s="1549"/>
      <c r="O1277" s="1549"/>
      <c r="P1277" s="1549"/>
      <c r="Q1277" s="1549"/>
    </row>
    <row r="1278" spans="1:17">
      <c r="A1278" s="1646"/>
      <c r="B1278" s="1890"/>
      <c r="C1278" s="1881"/>
      <c r="D1278" s="1724"/>
      <c r="E1278" s="1723"/>
      <c r="F1278" s="1722"/>
      <c r="G1278" s="1569"/>
      <c r="H1278" s="1604"/>
      <c r="I1278" s="1603"/>
      <c r="J1278" s="1599"/>
      <c r="K1278" s="1599"/>
      <c r="L1278" s="1620"/>
      <c r="M1278" s="1620"/>
      <c r="N1278" s="1549"/>
      <c r="O1278" s="1549"/>
      <c r="P1278" s="1549"/>
      <c r="Q1278" s="1549"/>
    </row>
    <row r="1279" spans="1:17">
      <c r="A1279" s="1646"/>
      <c r="B1279" s="1645"/>
      <c r="C1279" s="1643"/>
      <c r="D1279" s="1642"/>
      <c r="E1279" s="1641" t="s">
        <v>1447</v>
      </c>
      <c r="F1279" s="1640"/>
      <c r="G1279" s="1639">
        <f>SUM(G1277:G1278)</f>
        <v>0</v>
      </c>
      <c r="H1279" s="1589"/>
      <c r="I1279" s="1589"/>
      <c r="J1279" s="1589">
        <f>SUM(J1276:J1277)</f>
        <v>0</v>
      </c>
      <c r="K1279" s="1589">
        <f>SUM(K1277)</f>
        <v>0</v>
      </c>
      <c r="L1279" s="1620"/>
      <c r="M1279" s="1620"/>
      <c r="N1279" s="1549"/>
      <c r="O1279" s="1549"/>
      <c r="P1279" s="1549"/>
      <c r="Q1279" s="1549"/>
    </row>
    <row r="1280" spans="1:17">
      <c r="A1280" s="1646"/>
      <c r="B1280" s="1645"/>
      <c r="C1280" s="1648"/>
      <c r="D1280" s="1648"/>
      <c r="E1280" s="1648"/>
      <c r="F1280" s="1648"/>
      <c r="G1280" s="1648"/>
      <c r="H1280" s="1600"/>
      <c r="I1280" s="1600"/>
      <c r="J1280" s="1600"/>
      <c r="K1280" s="1600"/>
      <c r="L1280" s="1620"/>
      <c r="M1280" s="1620"/>
      <c r="N1280" s="1549"/>
      <c r="O1280" s="1549"/>
      <c r="P1280" s="1549"/>
      <c r="Q1280" s="1549"/>
    </row>
    <row r="1281" spans="1:17">
      <c r="A1281" s="1646" t="s">
        <v>116</v>
      </c>
      <c r="B1281" s="1645" t="s">
        <v>238</v>
      </c>
      <c r="C1281" s="1646"/>
      <c r="D1281" s="1646"/>
      <c r="E1281" s="1646"/>
      <c r="F1281" s="1646"/>
      <c r="G1281" s="1721">
        <f>+F1281*E1281</f>
        <v>0</v>
      </c>
      <c r="H1281" s="1595"/>
      <c r="I1281" s="1595"/>
      <c r="J1281" s="1595"/>
      <c r="K1281" s="1595"/>
      <c r="L1281" s="1620"/>
      <c r="M1281" s="1620"/>
      <c r="N1281" s="1549"/>
      <c r="O1281" s="1549"/>
      <c r="P1281" s="1549"/>
      <c r="Q1281" s="1549"/>
    </row>
    <row r="1282" spans="1:17">
      <c r="A1282" s="1644"/>
      <c r="B1282" s="1644"/>
      <c r="C1282" s="1643"/>
      <c r="D1282" s="1642"/>
      <c r="E1282" s="1641" t="s">
        <v>1448</v>
      </c>
      <c r="F1282" s="1640"/>
      <c r="G1282" s="1639">
        <f>SUM(G1281)</f>
        <v>0</v>
      </c>
      <c r="H1282" s="1589"/>
      <c r="I1282" s="1589"/>
      <c r="J1282" s="1589"/>
      <c r="K1282" s="1589"/>
      <c r="L1282" s="1620"/>
      <c r="M1282" s="1620"/>
      <c r="N1282" s="1549"/>
      <c r="O1282" s="1549"/>
      <c r="P1282" s="1549"/>
      <c r="Q1282" s="1549"/>
    </row>
    <row r="1283" spans="1:17">
      <c r="A1283" s="1638"/>
      <c r="B1283" s="1638"/>
      <c r="C1283" s="1637"/>
      <c r="D1283" s="1637"/>
      <c r="E1283" s="1630"/>
      <c r="F1283" s="1637"/>
      <c r="G1283" s="1637"/>
      <c r="H1283" s="1554"/>
      <c r="I1283" s="1554"/>
      <c r="J1283" s="1554"/>
      <c r="K1283" s="1554"/>
      <c r="L1283" s="1620"/>
      <c r="M1283" s="1620"/>
      <c r="N1283" s="1549"/>
      <c r="O1283" s="1549"/>
      <c r="P1283" s="1549"/>
      <c r="Q1283" s="1549"/>
    </row>
    <row r="1284" spans="1:17">
      <c r="A1284" s="1636"/>
      <c r="B1284" s="1635"/>
      <c r="C1284" s="1634"/>
      <c r="D1284" s="1633"/>
      <c r="E1284" s="1633"/>
      <c r="F1284" s="1632"/>
      <c r="G1284" s="1636"/>
      <c r="H1284" s="1581"/>
      <c r="I1284" s="1581"/>
      <c r="J1284" s="1581"/>
      <c r="K1284" s="1581"/>
      <c r="L1284" s="1620"/>
      <c r="M1284" s="1620"/>
      <c r="N1284" s="1549"/>
      <c r="O1284" s="1549"/>
      <c r="P1284" s="1549"/>
      <c r="Q1284" s="1549"/>
    </row>
    <row r="1285" spans="1:17">
      <c r="A1285" s="1566" t="s">
        <v>117</v>
      </c>
      <c r="B1285" s="1573" t="s">
        <v>239</v>
      </c>
      <c r="C1285" s="1564"/>
      <c r="D1285" s="1572"/>
      <c r="E1285" s="1572"/>
      <c r="F1285" s="1570"/>
      <c r="G1285" s="1569">
        <f>+G1282+G1279+G1275</f>
        <v>0</v>
      </c>
      <c r="H1285" s="1576"/>
      <c r="I1285" s="1575" t="e">
        <f>J1285/G1285</f>
        <v>#DIV/0!</v>
      </c>
      <c r="J1285" s="1574">
        <f>+J1282+J1279+J1275</f>
        <v>0</v>
      </c>
      <c r="K1285" s="1720"/>
      <c r="L1285" s="1620"/>
      <c r="M1285" s="1620"/>
      <c r="N1285" s="1549"/>
      <c r="O1285" s="1549"/>
      <c r="P1285" s="1549"/>
      <c r="Q1285" s="1549"/>
    </row>
    <row r="1286" spans="1:17">
      <c r="A1286" s="1566" t="s">
        <v>124</v>
      </c>
      <c r="B1286" s="1573" t="s">
        <v>1541</v>
      </c>
      <c r="C1286" s="1564"/>
      <c r="D1286" s="1572"/>
      <c r="E1286" s="1571" t="str">
        <f>$L$2</f>
        <v>2,5% x D</v>
      </c>
      <c r="F1286" s="1570"/>
      <c r="G1286" s="1569">
        <f>G1285*$L$3</f>
        <v>0</v>
      </c>
      <c r="H1286" s="1567"/>
      <c r="I1286" s="1568" t="s">
        <v>366</v>
      </c>
      <c r="J1286" s="1567"/>
      <c r="K1286" s="1567"/>
      <c r="L1286" s="1620"/>
      <c r="M1286" s="1620"/>
      <c r="N1286" s="1549"/>
      <c r="O1286" s="1549"/>
      <c r="P1286" s="1549"/>
      <c r="Q1286" s="1549"/>
    </row>
    <row r="1287" spans="1:17">
      <c r="A1287" s="1566" t="s">
        <v>241</v>
      </c>
      <c r="B1287" s="1573" t="s">
        <v>1540</v>
      </c>
      <c r="C1287" s="1564"/>
      <c r="D1287" s="1572"/>
      <c r="E1287" s="1571" t="str">
        <f>$M$2</f>
        <v>2,5% x D</v>
      </c>
      <c r="F1287" s="1570"/>
      <c r="G1287" s="1569">
        <f>G1285*$M$3</f>
        <v>0</v>
      </c>
      <c r="H1287" s="1567"/>
      <c r="I1287" s="1568"/>
      <c r="J1287" s="1567"/>
      <c r="K1287" s="1567"/>
      <c r="L1287" s="1620"/>
      <c r="M1287" s="1620"/>
      <c r="N1287" s="1549"/>
      <c r="O1287" s="1549"/>
      <c r="P1287" s="1549"/>
      <c r="Q1287" s="1549"/>
    </row>
    <row r="1288" spans="1:17">
      <c r="A1288" s="1566" t="s">
        <v>123</v>
      </c>
      <c r="B1288" s="1565" t="s">
        <v>1539</v>
      </c>
      <c r="C1288" s="1564"/>
      <c r="D1288" s="1564"/>
      <c r="E1288" s="1564"/>
      <c r="F1288" s="1563"/>
      <c r="G1288" s="1562">
        <f>+G1286+G1285+G1287</f>
        <v>0</v>
      </c>
      <c r="H1288" s="1561"/>
      <c r="I1288" s="1561"/>
      <c r="J1288" s="1561"/>
      <c r="K1288" s="1561"/>
      <c r="L1288" s="1620"/>
      <c r="M1288" s="1620"/>
      <c r="N1288" s="1549"/>
      <c r="O1288" s="1549"/>
      <c r="P1288" s="1549"/>
      <c r="Q1288" s="1549"/>
    </row>
    <row r="1289" spans="1:17">
      <c r="A1289" s="1630"/>
      <c r="B1289" s="1629"/>
      <c r="C1289" s="1628"/>
      <c r="D1289" s="1628"/>
      <c r="E1289" s="1628"/>
      <c r="F1289" s="1627"/>
      <c r="G1289" s="1637"/>
      <c r="H1289" s="1554"/>
      <c r="I1289" s="1554"/>
      <c r="J1289" s="1554"/>
      <c r="K1289" s="1554"/>
      <c r="L1289" s="1620"/>
      <c r="M1289" s="1620"/>
      <c r="N1289" s="1549"/>
      <c r="O1289" s="1549"/>
      <c r="P1289" s="1549"/>
      <c r="Q1289" s="1549"/>
    </row>
    <row r="1290" spans="1:17">
      <c r="A1290" s="1623"/>
      <c r="B1290" s="1623"/>
      <c r="C1290" s="1622"/>
      <c r="D1290" s="1564"/>
      <c r="E1290" s="1564"/>
      <c r="F1290" s="1564"/>
      <c r="G1290" s="1564"/>
      <c r="H1290" s="1620"/>
      <c r="I1290" s="1620"/>
      <c r="J1290" s="1620"/>
      <c r="K1290" s="1620"/>
      <c r="L1290" s="1620"/>
      <c r="M1290" s="1620"/>
      <c r="N1290" s="1549"/>
      <c r="O1290" s="1549"/>
      <c r="P1290" s="1549"/>
      <c r="Q1290" s="1549"/>
    </row>
    <row r="1291" spans="1:17">
      <c r="A1291" s="1564">
        <v>6</v>
      </c>
      <c r="B1291" s="1735" t="s">
        <v>1696</v>
      </c>
      <c r="C1291" s="1622"/>
      <c r="D1291" s="1564"/>
      <c r="E1291" s="1564"/>
      <c r="F1291" s="1564"/>
      <c r="G1291" s="1564"/>
      <c r="H1291" s="1620"/>
      <c r="I1291" s="1620" t="s">
        <v>1695</v>
      </c>
      <c r="J1291" s="1620"/>
      <c r="K1291" s="1620"/>
      <c r="L1291" s="1620"/>
      <c r="M1291" s="1620"/>
      <c r="N1291" s="1549"/>
      <c r="O1291" s="1549"/>
      <c r="P1291" s="1549"/>
      <c r="Q1291" s="1549"/>
    </row>
    <row r="1292" spans="1:17">
      <c r="A1292" s="1679"/>
      <c r="B1292" s="1620"/>
      <c r="C1292" s="1622"/>
      <c r="D1292" s="1564"/>
      <c r="E1292" s="1564"/>
      <c r="F1292" s="1564"/>
      <c r="G1292" s="1564"/>
      <c r="H1292" s="1620"/>
      <c r="I1292" s="1620"/>
      <c r="J1292" s="1620"/>
      <c r="K1292" s="1620"/>
      <c r="L1292" s="1620"/>
      <c r="M1292" s="1620"/>
      <c r="N1292" s="1549"/>
      <c r="O1292" s="1549"/>
      <c r="P1292" s="1549"/>
      <c r="Q1292" s="1549"/>
    </row>
    <row r="1293" spans="1:17">
      <c r="A1293" s="2467" t="s">
        <v>8</v>
      </c>
      <c r="B1293" s="2467" t="s">
        <v>354</v>
      </c>
      <c r="C1293" s="2467" t="s">
        <v>1550</v>
      </c>
      <c r="D1293" s="2467" t="s">
        <v>21</v>
      </c>
      <c r="E1293" s="2467" t="s">
        <v>1549</v>
      </c>
      <c r="F1293" s="1666" t="s">
        <v>10</v>
      </c>
      <c r="G1293" s="1666" t="s">
        <v>54</v>
      </c>
      <c r="H1293" s="2463" t="s">
        <v>1548</v>
      </c>
      <c r="I1293" s="2463" t="s">
        <v>1547</v>
      </c>
      <c r="J1293" s="2463" t="s">
        <v>1546</v>
      </c>
      <c r="K1293" s="2463" t="s">
        <v>1545</v>
      </c>
      <c r="L1293" s="1620"/>
      <c r="M1293" s="1620"/>
      <c r="N1293" s="1549"/>
      <c r="O1293" s="1549"/>
      <c r="P1293" s="1549"/>
      <c r="Q1293" s="1549"/>
    </row>
    <row r="1294" spans="1:17">
      <c r="A1294" s="2468"/>
      <c r="B1294" s="2468"/>
      <c r="C1294" s="2468"/>
      <c r="D1294" s="2468"/>
      <c r="E1294" s="2468"/>
      <c r="F1294" s="1637" t="s">
        <v>1544</v>
      </c>
      <c r="G1294" s="1637" t="s">
        <v>1544</v>
      </c>
      <c r="H1294" s="2464"/>
      <c r="I1294" s="2464"/>
      <c r="J1294" s="2464"/>
      <c r="K1294" s="2464"/>
      <c r="L1294" s="1620"/>
      <c r="M1294" s="1620"/>
      <c r="N1294" s="1549"/>
      <c r="O1294" s="1549"/>
      <c r="P1294" s="1549"/>
      <c r="Q1294" s="1549"/>
    </row>
    <row r="1295" spans="1:17">
      <c r="A1295" s="1664"/>
      <c r="B1295" s="1664"/>
      <c r="C1295" s="1664"/>
      <c r="D1295" s="1652"/>
      <c r="E1295" s="1652"/>
      <c r="F1295" s="1652"/>
      <c r="G1295" s="1652"/>
      <c r="H1295" s="1614"/>
      <c r="I1295" s="1614"/>
      <c r="J1295" s="1614"/>
      <c r="K1295" s="1614"/>
      <c r="L1295" s="1620"/>
      <c r="M1295" s="1620"/>
      <c r="N1295" s="1549"/>
      <c r="O1295" s="1549"/>
      <c r="P1295" s="1549"/>
      <c r="Q1295" s="1549"/>
    </row>
    <row r="1296" spans="1:17">
      <c r="A1296" s="1646" t="s">
        <v>114</v>
      </c>
      <c r="B1296" s="1645" t="s">
        <v>235</v>
      </c>
      <c r="C1296" s="1646"/>
      <c r="D1296" s="1646"/>
      <c r="E1296" s="1646"/>
      <c r="F1296" s="1646"/>
      <c r="G1296" s="1646"/>
      <c r="H1296" s="1613"/>
      <c r="I1296" s="1613"/>
      <c r="J1296" s="1613"/>
      <c r="K1296" s="1613"/>
      <c r="L1296" s="1620"/>
      <c r="M1296" s="1620"/>
      <c r="N1296" s="1549"/>
      <c r="O1296" s="1549"/>
      <c r="P1296" s="1549"/>
      <c r="Q1296" s="1549"/>
    </row>
    <row r="1297" spans="1:17">
      <c r="A1297" s="1646"/>
      <c r="B1297" s="1611" t="s">
        <v>1652</v>
      </c>
      <c r="C1297" s="1646" t="s">
        <v>231</v>
      </c>
      <c r="D1297" s="1646" t="s">
        <v>1678</v>
      </c>
      <c r="E1297" s="1825">
        <v>7.0999999999999994E-2</v>
      </c>
      <c r="F1297" s="1611">
        <f>'UPAH MEP'!D$7</f>
        <v>0</v>
      </c>
      <c r="G1297" s="1645">
        <f>+F1297*E1297</f>
        <v>0</v>
      </c>
      <c r="H1297" s="1606" t="s">
        <v>15</v>
      </c>
      <c r="I1297" s="1603">
        <v>1</v>
      </c>
      <c r="J1297" s="1599">
        <f>I1297*G1297</f>
        <v>0</v>
      </c>
      <c r="K1297" s="1599">
        <f>G1297-J1297</f>
        <v>0</v>
      </c>
      <c r="L1297" s="1620"/>
      <c r="M1297" s="1620"/>
      <c r="N1297" s="1549"/>
      <c r="O1297" s="1549"/>
      <c r="P1297" s="1549"/>
      <c r="Q1297" s="1549"/>
    </row>
    <row r="1298" spans="1:17">
      <c r="A1298" s="1646"/>
      <c r="B1298" s="1611" t="s">
        <v>1651</v>
      </c>
      <c r="C1298" s="1646" t="s">
        <v>1592</v>
      </c>
      <c r="D1298" s="1646" t="s">
        <v>1678</v>
      </c>
      <c r="E1298" s="1825">
        <v>0.11899999999999999</v>
      </c>
      <c r="F1298" s="1611">
        <f>'UPAH MEP'!D$10</f>
        <v>0</v>
      </c>
      <c r="G1298" s="1645">
        <f>+F1298*E1298</f>
        <v>0</v>
      </c>
      <c r="H1298" s="1606" t="s">
        <v>15</v>
      </c>
      <c r="I1298" s="1603">
        <v>1</v>
      </c>
      <c r="J1298" s="1599">
        <f>I1298*G1298</f>
        <v>0</v>
      </c>
      <c r="K1298" s="1599">
        <f>G1298-J1298</f>
        <v>0</v>
      </c>
      <c r="L1298" s="1620"/>
      <c r="M1298" s="1620"/>
      <c r="N1298" s="1549"/>
      <c r="O1298" s="1549"/>
      <c r="P1298" s="1549"/>
      <c r="Q1298" s="1549"/>
    </row>
    <row r="1299" spans="1:17">
      <c r="A1299" s="1646"/>
      <c r="B1299" s="1611" t="s">
        <v>1650</v>
      </c>
      <c r="C1299" s="1729" t="s">
        <v>1591</v>
      </c>
      <c r="D1299" s="1646" t="s">
        <v>1678</v>
      </c>
      <c r="E1299" s="1825">
        <v>1.2E-2</v>
      </c>
      <c r="F1299" s="1611">
        <f>'UPAH MEP'!D$5</f>
        <v>0</v>
      </c>
      <c r="G1299" s="1645">
        <f>+F1299*E1299</f>
        <v>0</v>
      </c>
      <c r="H1299" s="1606" t="s">
        <v>15</v>
      </c>
      <c r="I1299" s="1603">
        <v>1</v>
      </c>
      <c r="J1299" s="1599">
        <f>I1299*G1299</f>
        <v>0</v>
      </c>
      <c r="K1299" s="1599">
        <f>G1299-J1299</f>
        <v>0</v>
      </c>
      <c r="L1299" s="1620"/>
      <c r="M1299" s="1620"/>
      <c r="N1299" s="1549"/>
      <c r="O1299" s="1549"/>
      <c r="P1299" s="1549"/>
      <c r="Q1299" s="1549"/>
    </row>
    <row r="1300" spans="1:17">
      <c r="A1300" s="1646"/>
      <c r="B1300" s="1611" t="s">
        <v>1649</v>
      </c>
      <c r="C1300" s="1732" t="s">
        <v>248</v>
      </c>
      <c r="D1300" s="1732" t="s">
        <v>1678</v>
      </c>
      <c r="E1300" s="1829">
        <v>4.0000000000000001E-3</v>
      </c>
      <c r="F1300" s="1611">
        <f>'UPAH MEP'!D$6</f>
        <v>0</v>
      </c>
      <c r="G1300" s="1645">
        <f>+F1300*E1300</f>
        <v>0</v>
      </c>
      <c r="H1300" s="1606" t="s">
        <v>15</v>
      </c>
      <c r="I1300" s="1603">
        <v>1</v>
      </c>
      <c r="J1300" s="1599">
        <f>I1300*G1300</f>
        <v>0</v>
      </c>
      <c r="K1300" s="1599">
        <f>G1300-J1300</f>
        <v>0</v>
      </c>
      <c r="L1300" s="1620"/>
      <c r="M1300" s="1620"/>
      <c r="N1300" s="1549"/>
      <c r="O1300" s="1549"/>
      <c r="P1300" s="1549"/>
      <c r="Q1300" s="1549"/>
    </row>
    <row r="1301" spans="1:17">
      <c r="A1301" s="1646"/>
      <c r="B1301" s="1726"/>
      <c r="C1301" s="1732"/>
      <c r="D1301" s="1732"/>
      <c r="E1301" s="1829"/>
      <c r="F1301" s="1906"/>
      <c r="G1301" s="1569"/>
      <c r="H1301" s="1606"/>
      <c r="I1301" s="1603"/>
      <c r="J1301" s="1599"/>
      <c r="K1301" s="1599"/>
      <c r="L1301" s="1620"/>
      <c r="M1301" s="1620"/>
      <c r="N1301" s="1549"/>
      <c r="O1301" s="1549"/>
      <c r="P1301" s="1549"/>
      <c r="Q1301" s="1549"/>
    </row>
    <row r="1302" spans="1:17">
      <c r="A1302" s="1646"/>
      <c r="B1302" s="1645"/>
      <c r="C1302" s="1643"/>
      <c r="D1302" s="1642"/>
      <c r="E1302" s="1642" t="s">
        <v>1557</v>
      </c>
      <c r="F1302" s="1640"/>
      <c r="G1302" s="1639">
        <f>SUM(G1297:G1301)</f>
        <v>0</v>
      </c>
      <c r="H1302" s="1589"/>
      <c r="I1302" s="1589"/>
      <c r="J1302" s="1589">
        <f>SUM(J1297:J1300)</f>
        <v>0</v>
      </c>
      <c r="K1302" s="1589">
        <f>SUM(K1298:K1301)</f>
        <v>0</v>
      </c>
      <c r="L1302" s="1620"/>
      <c r="M1302" s="1620"/>
      <c r="N1302" s="1549"/>
      <c r="O1302" s="1549"/>
      <c r="P1302" s="1549"/>
      <c r="Q1302" s="1549"/>
    </row>
    <row r="1303" spans="1:17">
      <c r="A1303" s="1646" t="s">
        <v>115</v>
      </c>
      <c r="B1303" s="1645" t="s">
        <v>237</v>
      </c>
      <c r="C1303" s="1648"/>
      <c r="D1303" s="1653"/>
      <c r="E1303" s="1652"/>
      <c r="F1303" s="1648"/>
      <c r="G1303" s="1648"/>
      <c r="H1303" s="1600"/>
      <c r="I1303" s="1600"/>
      <c r="J1303" s="1600"/>
      <c r="K1303" s="1600"/>
      <c r="L1303" s="1620"/>
      <c r="M1303" s="1620"/>
      <c r="N1303" s="1549"/>
      <c r="O1303" s="1549"/>
      <c r="P1303" s="1549"/>
      <c r="Q1303" s="1549"/>
    </row>
    <row r="1304" spans="1:17">
      <c r="A1304" s="1646"/>
      <c r="B1304" s="1890" t="s">
        <v>1694</v>
      </c>
      <c r="C1304" s="1897"/>
      <c r="D1304" s="1902" t="s">
        <v>26</v>
      </c>
      <c r="E1304" s="1649">
        <v>1.1499999999999999</v>
      </c>
      <c r="F1304" s="1645">
        <f>'BAHAN MEP'!D$98</f>
        <v>0</v>
      </c>
      <c r="G1304" s="1645">
        <f>F1304*E1304</f>
        <v>0</v>
      </c>
      <c r="H1304" s="1604"/>
      <c r="I1304" s="1603">
        <f>'BAHAN MEP'!E96</f>
        <v>0</v>
      </c>
      <c r="J1304" s="1599">
        <f>I1304*G1304</f>
        <v>0</v>
      </c>
      <c r="K1304" s="1599">
        <f>G1304-J1304</f>
        <v>0</v>
      </c>
      <c r="L1304" s="1620"/>
      <c r="M1304" s="1620"/>
      <c r="N1304" s="1549"/>
      <c r="O1304" s="1549"/>
      <c r="P1304" s="1549"/>
      <c r="Q1304" s="1549"/>
    </row>
    <row r="1305" spans="1:17">
      <c r="A1305" s="1646"/>
      <c r="B1305" s="1890" t="s">
        <v>1693</v>
      </c>
      <c r="C1305" s="1881"/>
      <c r="D1305" s="1902" t="s">
        <v>26</v>
      </c>
      <c r="E1305" s="1649">
        <v>1.1499999999999999</v>
      </c>
      <c r="F1305" s="1722">
        <f>'BAHAN MEP'!D103</f>
        <v>0</v>
      </c>
      <c r="G1305" s="1645">
        <f>F1305*E1305</f>
        <v>0</v>
      </c>
      <c r="H1305" s="1604"/>
      <c r="I1305" s="1603"/>
      <c r="J1305" s="1599"/>
      <c r="K1305" s="1599"/>
      <c r="L1305" s="1620"/>
      <c r="M1305" s="1620"/>
      <c r="N1305" s="1549"/>
      <c r="O1305" s="1549"/>
      <c r="P1305" s="1549"/>
      <c r="Q1305" s="1549"/>
    </row>
    <row r="1306" spans="1:17">
      <c r="A1306" s="1646"/>
      <c r="B1306" s="1645"/>
      <c r="C1306" s="1643"/>
      <c r="D1306" s="1642"/>
      <c r="E1306" s="1641" t="s">
        <v>1447</v>
      </c>
      <c r="F1306" s="1640"/>
      <c r="G1306" s="1639">
        <f>SUM(G1304:G1305)</f>
        <v>0</v>
      </c>
      <c r="H1306" s="1589"/>
      <c r="I1306" s="1589"/>
      <c r="J1306" s="1589">
        <f>SUM(J1303:J1304)</f>
        <v>0</v>
      </c>
      <c r="K1306" s="1589">
        <f>SUM(K1304)</f>
        <v>0</v>
      </c>
      <c r="L1306" s="1620"/>
      <c r="M1306" s="1620"/>
      <c r="N1306" s="1549"/>
      <c r="O1306" s="1549"/>
      <c r="P1306" s="1549"/>
      <c r="Q1306" s="1549"/>
    </row>
    <row r="1307" spans="1:17">
      <c r="A1307" s="1646"/>
      <c r="B1307" s="1645"/>
      <c r="C1307" s="1648"/>
      <c r="D1307" s="1648"/>
      <c r="E1307" s="1648"/>
      <c r="F1307" s="1648"/>
      <c r="G1307" s="1648"/>
      <c r="H1307" s="1600"/>
      <c r="I1307" s="1600"/>
      <c r="J1307" s="1600"/>
      <c r="K1307" s="1600"/>
      <c r="L1307" s="1620"/>
      <c r="M1307" s="1620"/>
      <c r="N1307" s="1549"/>
      <c r="O1307" s="1549"/>
      <c r="P1307" s="1549"/>
      <c r="Q1307" s="1549"/>
    </row>
    <row r="1308" spans="1:17">
      <c r="A1308" s="1646" t="s">
        <v>116</v>
      </c>
      <c r="B1308" s="1645" t="s">
        <v>238</v>
      </c>
      <c r="C1308" s="1646"/>
      <c r="D1308" s="1646"/>
      <c r="E1308" s="1646"/>
      <c r="F1308" s="1646"/>
      <c r="G1308" s="1721">
        <f>+F1308*E1308</f>
        <v>0</v>
      </c>
      <c r="H1308" s="1595"/>
      <c r="I1308" s="1595"/>
      <c r="J1308" s="1595"/>
      <c r="K1308" s="1595"/>
      <c r="L1308" s="1620"/>
      <c r="M1308" s="1620"/>
      <c r="N1308" s="1549"/>
      <c r="O1308" s="1549"/>
      <c r="P1308" s="1549"/>
      <c r="Q1308" s="1549"/>
    </row>
    <row r="1309" spans="1:17">
      <c r="A1309" s="1644"/>
      <c r="B1309" s="1644"/>
      <c r="C1309" s="1643"/>
      <c r="D1309" s="1642"/>
      <c r="E1309" s="1641" t="s">
        <v>1448</v>
      </c>
      <c r="F1309" s="1640"/>
      <c r="G1309" s="1639">
        <f>SUM(G1308)</f>
        <v>0</v>
      </c>
      <c r="H1309" s="1589"/>
      <c r="I1309" s="1589"/>
      <c r="J1309" s="1589"/>
      <c r="K1309" s="1589"/>
      <c r="L1309" s="1620"/>
      <c r="M1309" s="1620"/>
      <c r="N1309" s="1549"/>
      <c r="O1309" s="1549"/>
      <c r="P1309" s="1549"/>
      <c r="Q1309" s="1549"/>
    </row>
    <row r="1310" spans="1:17">
      <c r="A1310" s="1638"/>
      <c r="B1310" s="1638"/>
      <c r="C1310" s="1637"/>
      <c r="D1310" s="1637"/>
      <c r="E1310" s="1630"/>
      <c r="F1310" s="1637"/>
      <c r="G1310" s="1637"/>
      <c r="H1310" s="1554"/>
      <c r="I1310" s="1554"/>
      <c r="J1310" s="1554"/>
      <c r="K1310" s="1554"/>
      <c r="L1310" s="1620"/>
      <c r="M1310" s="1620"/>
      <c r="N1310" s="1549"/>
      <c r="O1310" s="1549"/>
      <c r="P1310" s="1549"/>
      <c r="Q1310" s="1549"/>
    </row>
    <row r="1311" spans="1:17">
      <c r="A1311" s="1636"/>
      <c r="B1311" s="1635"/>
      <c r="C1311" s="1634"/>
      <c r="D1311" s="1633"/>
      <c r="E1311" s="1633"/>
      <c r="F1311" s="1632"/>
      <c r="G1311" s="1636"/>
      <c r="H1311" s="1581"/>
      <c r="I1311" s="1581"/>
      <c r="J1311" s="1581"/>
      <c r="K1311" s="1581"/>
      <c r="L1311" s="1620"/>
      <c r="M1311" s="1620"/>
      <c r="N1311" s="1549"/>
      <c r="O1311" s="1549"/>
      <c r="P1311" s="1549"/>
      <c r="Q1311" s="1549"/>
    </row>
    <row r="1312" spans="1:17">
      <c r="A1312" s="1566" t="s">
        <v>117</v>
      </c>
      <c r="B1312" s="1573" t="s">
        <v>239</v>
      </c>
      <c r="C1312" s="1564"/>
      <c r="D1312" s="1572"/>
      <c r="E1312" s="1572"/>
      <c r="F1312" s="1570"/>
      <c r="G1312" s="1569">
        <f>+G1309+G1306+G1302</f>
        <v>0</v>
      </c>
      <c r="H1312" s="1576"/>
      <c r="I1312" s="1575" t="e">
        <f>J1312/G1312</f>
        <v>#DIV/0!</v>
      </c>
      <c r="J1312" s="1574">
        <f>+J1309+J1306+J1302</f>
        <v>0</v>
      </c>
      <c r="K1312" s="1720"/>
      <c r="L1312" s="1620"/>
      <c r="M1312" s="1620"/>
      <c r="N1312" s="1549"/>
      <c r="O1312" s="1549"/>
      <c r="P1312" s="1549"/>
      <c r="Q1312" s="1549"/>
    </row>
    <row r="1313" spans="1:17">
      <c r="A1313" s="1566" t="s">
        <v>124</v>
      </c>
      <c r="B1313" s="1573" t="s">
        <v>1541</v>
      </c>
      <c r="C1313" s="1564"/>
      <c r="D1313" s="1572"/>
      <c r="E1313" s="1571" t="str">
        <f>$L$2</f>
        <v>2,5% x D</v>
      </c>
      <c r="F1313" s="1570"/>
      <c r="G1313" s="1569">
        <f>G1312*$L$3</f>
        <v>0</v>
      </c>
      <c r="H1313" s="1567"/>
      <c r="I1313" s="1568" t="s">
        <v>366</v>
      </c>
      <c r="J1313" s="1567"/>
      <c r="K1313" s="1567"/>
      <c r="L1313" s="1620"/>
      <c r="M1313" s="1620"/>
      <c r="N1313" s="1549"/>
      <c r="O1313" s="1549"/>
      <c r="P1313" s="1549"/>
      <c r="Q1313" s="1549"/>
    </row>
    <row r="1314" spans="1:17">
      <c r="A1314" s="1566" t="s">
        <v>241</v>
      </c>
      <c r="B1314" s="1573" t="s">
        <v>1540</v>
      </c>
      <c r="C1314" s="1564"/>
      <c r="D1314" s="1572"/>
      <c r="E1314" s="1571" t="str">
        <f>$M$2</f>
        <v>2,5% x D</v>
      </c>
      <c r="F1314" s="1570"/>
      <c r="G1314" s="1569">
        <f>G1312*$M$3</f>
        <v>0</v>
      </c>
      <c r="H1314" s="1567"/>
      <c r="I1314" s="1568"/>
      <c r="J1314" s="1567"/>
      <c r="K1314" s="1567"/>
      <c r="L1314" s="1620"/>
      <c r="M1314" s="1620"/>
      <c r="N1314" s="1549"/>
      <c r="O1314" s="1549"/>
      <c r="P1314" s="1549"/>
      <c r="Q1314" s="1549"/>
    </row>
    <row r="1315" spans="1:17">
      <c r="A1315" s="1566" t="s">
        <v>123</v>
      </c>
      <c r="B1315" s="1565" t="s">
        <v>1539</v>
      </c>
      <c r="C1315" s="1564"/>
      <c r="D1315" s="1564"/>
      <c r="E1315" s="1564"/>
      <c r="F1315" s="1563"/>
      <c r="G1315" s="1562">
        <f>+G1313+G1312+G1314</f>
        <v>0</v>
      </c>
      <c r="H1315" s="1561"/>
      <c r="I1315" s="1561"/>
      <c r="J1315" s="1561"/>
      <c r="K1315" s="1561"/>
      <c r="L1315" s="1620"/>
      <c r="M1315" s="1620"/>
      <c r="N1315" s="1549"/>
      <c r="O1315" s="1549"/>
      <c r="P1315" s="1549"/>
      <c r="Q1315" s="1549"/>
    </row>
    <row r="1316" spans="1:17">
      <c r="A1316" s="1630"/>
      <c r="B1316" s="1629"/>
      <c r="C1316" s="1628"/>
      <c r="D1316" s="1628"/>
      <c r="E1316" s="1628"/>
      <c r="F1316" s="1627"/>
      <c r="G1316" s="1637"/>
      <c r="H1316" s="1554"/>
      <c r="I1316" s="1554"/>
      <c r="J1316" s="1554"/>
      <c r="K1316" s="1554"/>
      <c r="L1316" s="1620"/>
      <c r="M1316" s="1620"/>
      <c r="N1316" s="1549"/>
      <c r="O1316" s="1549"/>
      <c r="P1316" s="1549"/>
      <c r="Q1316" s="1549"/>
    </row>
    <row r="1317" spans="1:17">
      <c r="A1317" s="1572"/>
      <c r="B1317" s="1572"/>
      <c r="C1317" s="1564"/>
      <c r="D1317" s="1564"/>
      <c r="E1317" s="1564"/>
      <c r="F1317" s="1564"/>
      <c r="G1317" s="1564"/>
      <c r="H1317" s="1620"/>
      <c r="I1317" s="1620"/>
      <c r="J1317" s="1620"/>
      <c r="K1317" s="1620"/>
      <c r="L1317" s="1620"/>
      <c r="M1317" s="1620"/>
      <c r="N1317" s="1549"/>
      <c r="O1317" s="1549"/>
      <c r="P1317" s="1549"/>
      <c r="Q1317" s="1549"/>
    </row>
    <row r="1318" spans="1:17">
      <c r="A1318" s="1564">
        <v>7</v>
      </c>
      <c r="B1318" s="1735" t="s">
        <v>1692</v>
      </c>
      <c r="C1318" s="1622"/>
      <c r="D1318" s="1564"/>
      <c r="E1318" s="1564"/>
      <c r="F1318" s="1564"/>
      <c r="G1318" s="1564"/>
      <c r="H1318" s="1620"/>
      <c r="I1318" s="1620" t="s">
        <v>1691</v>
      </c>
      <c r="J1318" s="1620"/>
      <c r="K1318" s="1620"/>
      <c r="L1318" s="1620"/>
      <c r="M1318" s="1620"/>
      <c r="N1318" s="1549"/>
      <c r="O1318" s="1549"/>
      <c r="P1318" s="1549"/>
      <c r="Q1318" s="1549"/>
    </row>
    <row r="1319" spans="1:17">
      <c r="A1319" s="1679"/>
      <c r="B1319" s="1620"/>
      <c r="C1319" s="1622"/>
      <c r="D1319" s="1564"/>
      <c r="E1319" s="1564"/>
      <c r="F1319" s="1564"/>
      <c r="G1319" s="1564"/>
      <c r="H1319" s="1620"/>
      <c r="I1319" s="1620"/>
      <c r="J1319" s="1620"/>
      <c r="K1319" s="1620"/>
      <c r="L1319" s="1620"/>
      <c r="M1319" s="1620"/>
      <c r="N1319" s="1549"/>
      <c r="O1319" s="1549"/>
      <c r="P1319" s="1549"/>
      <c r="Q1319" s="1549"/>
    </row>
    <row r="1320" spans="1:17">
      <c r="A1320" s="2467" t="s">
        <v>8</v>
      </c>
      <c r="B1320" s="2467" t="s">
        <v>354</v>
      </c>
      <c r="C1320" s="2467" t="s">
        <v>1550</v>
      </c>
      <c r="D1320" s="2467" t="s">
        <v>21</v>
      </c>
      <c r="E1320" s="2467" t="s">
        <v>1549</v>
      </c>
      <c r="F1320" s="1666" t="s">
        <v>10</v>
      </c>
      <c r="G1320" s="1666" t="s">
        <v>54</v>
      </c>
      <c r="H1320" s="2463" t="s">
        <v>1548</v>
      </c>
      <c r="I1320" s="2463" t="s">
        <v>1547</v>
      </c>
      <c r="J1320" s="2463" t="s">
        <v>1546</v>
      </c>
      <c r="K1320" s="2463" t="s">
        <v>1545</v>
      </c>
      <c r="L1320" s="1620"/>
      <c r="M1320" s="1620"/>
      <c r="N1320" s="1549"/>
      <c r="O1320" s="1549"/>
      <c r="P1320" s="1549"/>
      <c r="Q1320" s="1549"/>
    </row>
    <row r="1321" spans="1:17">
      <c r="A1321" s="2468"/>
      <c r="B1321" s="2468"/>
      <c r="C1321" s="2468"/>
      <c r="D1321" s="2468"/>
      <c r="E1321" s="2468"/>
      <c r="F1321" s="1637" t="s">
        <v>1544</v>
      </c>
      <c r="G1321" s="1637" t="s">
        <v>1544</v>
      </c>
      <c r="H1321" s="2464"/>
      <c r="I1321" s="2464"/>
      <c r="J1321" s="2464"/>
      <c r="K1321" s="2464"/>
      <c r="L1321" s="1620"/>
      <c r="M1321" s="1620"/>
      <c r="N1321" s="1549"/>
      <c r="O1321" s="1549"/>
      <c r="P1321" s="1549"/>
      <c r="Q1321" s="1549"/>
    </row>
    <row r="1322" spans="1:17">
      <c r="A1322" s="1664"/>
      <c r="B1322" s="1664"/>
      <c r="C1322" s="1664"/>
      <c r="D1322" s="1652"/>
      <c r="E1322" s="1652"/>
      <c r="F1322" s="1652"/>
      <c r="G1322" s="1652"/>
      <c r="H1322" s="1614"/>
      <c r="I1322" s="1614"/>
      <c r="J1322" s="1614"/>
      <c r="K1322" s="1614"/>
      <c r="L1322" s="1620"/>
      <c r="M1322" s="1620"/>
      <c r="N1322" s="1549"/>
      <c r="O1322" s="1549"/>
      <c r="P1322" s="1549"/>
      <c r="Q1322" s="1549"/>
    </row>
    <row r="1323" spans="1:17">
      <c r="A1323" s="1646" t="s">
        <v>114</v>
      </c>
      <c r="B1323" s="1645" t="s">
        <v>235</v>
      </c>
      <c r="C1323" s="1646"/>
      <c r="D1323" s="1646"/>
      <c r="E1323" s="1646"/>
      <c r="F1323" s="1646"/>
      <c r="G1323" s="1646"/>
      <c r="H1323" s="1613"/>
      <c r="I1323" s="1613"/>
      <c r="J1323" s="1613"/>
      <c r="K1323" s="1613"/>
      <c r="L1323" s="1620"/>
      <c r="M1323" s="1620"/>
      <c r="N1323" s="1549"/>
      <c r="O1323" s="1549"/>
      <c r="P1323" s="1549"/>
      <c r="Q1323" s="1549"/>
    </row>
    <row r="1324" spans="1:17">
      <c r="A1324" s="1646"/>
      <c r="B1324" s="1611" t="s">
        <v>1652</v>
      </c>
      <c r="C1324" s="1646" t="s">
        <v>231</v>
      </c>
      <c r="D1324" s="1646" t="s">
        <v>1678</v>
      </c>
      <c r="E1324" s="1825">
        <v>3.5999999999999997E-2</v>
      </c>
      <c r="F1324" s="1611">
        <f>'UPAH MEP'!D7</f>
        <v>0</v>
      </c>
      <c r="G1324" s="1645">
        <f>+F1324*E1324</f>
        <v>0</v>
      </c>
      <c r="H1324" s="1606" t="s">
        <v>15</v>
      </c>
      <c r="I1324" s="1603">
        <v>1</v>
      </c>
      <c r="J1324" s="1599">
        <f>I1324*G1324</f>
        <v>0</v>
      </c>
      <c r="K1324" s="1599">
        <f>G1324-J1324</f>
        <v>0</v>
      </c>
      <c r="L1324" s="1620"/>
      <c r="M1324" s="1620"/>
      <c r="N1324" s="1549"/>
      <c r="O1324" s="1549"/>
      <c r="P1324" s="1549"/>
      <c r="Q1324" s="1549"/>
    </row>
    <row r="1325" spans="1:17">
      <c r="A1325" s="1646"/>
      <c r="B1325" s="1611" t="s">
        <v>1651</v>
      </c>
      <c r="C1325" s="1646" t="s">
        <v>1592</v>
      </c>
      <c r="D1325" s="1646" t="s">
        <v>1678</v>
      </c>
      <c r="E1325" s="1825">
        <v>0.06</v>
      </c>
      <c r="F1325" s="1611">
        <f>'UPAH MEP'!D10</f>
        <v>0</v>
      </c>
      <c r="G1325" s="1645">
        <f>+F1325*E1325</f>
        <v>0</v>
      </c>
      <c r="H1325" s="1606" t="s">
        <v>15</v>
      </c>
      <c r="I1325" s="1603">
        <v>1</v>
      </c>
      <c r="J1325" s="1599">
        <f>I1325*G1325</f>
        <v>0</v>
      </c>
      <c r="K1325" s="1599">
        <f>G1325-J1325</f>
        <v>0</v>
      </c>
      <c r="L1325" s="1620"/>
      <c r="M1325" s="1620"/>
      <c r="N1325" s="1549"/>
      <c r="O1325" s="1549"/>
      <c r="P1325" s="1549"/>
      <c r="Q1325" s="1549"/>
    </row>
    <row r="1326" spans="1:17">
      <c r="A1326" s="1646"/>
      <c r="B1326" s="1611" t="s">
        <v>1650</v>
      </c>
      <c r="C1326" s="1729" t="s">
        <v>1591</v>
      </c>
      <c r="D1326" s="1646" t="s">
        <v>1678</v>
      </c>
      <c r="E1326" s="1825">
        <v>6.0000000000000001E-3</v>
      </c>
      <c r="F1326" s="1611">
        <f>'UPAH MEP'!D$5</f>
        <v>0</v>
      </c>
      <c r="G1326" s="1645">
        <f>+F1326*E1326</f>
        <v>0</v>
      </c>
      <c r="H1326" s="1606" t="s">
        <v>15</v>
      </c>
      <c r="I1326" s="1603">
        <v>1</v>
      </c>
      <c r="J1326" s="1599">
        <f>I1326*G1326</f>
        <v>0</v>
      </c>
      <c r="K1326" s="1599">
        <f>G1326-J1326</f>
        <v>0</v>
      </c>
      <c r="L1326" s="1620"/>
      <c r="M1326" s="1620"/>
      <c r="N1326" s="1549"/>
      <c r="O1326" s="1549"/>
      <c r="P1326" s="1549"/>
      <c r="Q1326" s="1549"/>
    </row>
    <row r="1327" spans="1:17">
      <c r="A1327" s="1646"/>
      <c r="B1327" s="1611" t="s">
        <v>1649</v>
      </c>
      <c r="C1327" s="1646" t="s">
        <v>248</v>
      </c>
      <c r="D1327" s="1646" t="s">
        <v>1678</v>
      </c>
      <c r="E1327" s="1896">
        <v>2E-3</v>
      </c>
      <c r="F1327" s="1611">
        <f>'UPAH MEP'!D6</f>
        <v>0</v>
      </c>
      <c r="G1327" s="1645">
        <f>+F1327*E1327</f>
        <v>0</v>
      </c>
      <c r="H1327" s="1606" t="s">
        <v>15</v>
      </c>
      <c r="I1327" s="1603">
        <v>1</v>
      </c>
      <c r="J1327" s="1599">
        <f>I1327*G1327</f>
        <v>0</v>
      </c>
      <c r="K1327" s="1599">
        <f>G1327-J1327</f>
        <v>0</v>
      </c>
      <c r="L1327" s="1620"/>
      <c r="M1327" s="1620"/>
      <c r="N1327" s="1549"/>
      <c r="O1327" s="1549"/>
      <c r="P1327" s="1549"/>
      <c r="Q1327" s="1549"/>
    </row>
    <row r="1328" spans="1:17">
      <c r="A1328" s="1646"/>
      <c r="B1328" s="1726"/>
      <c r="C1328" s="1732"/>
      <c r="D1328" s="1732"/>
      <c r="E1328" s="1829"/>
      <c r="F1328" s="1906"/>
      <c r="G1328" s="1569"/>
      <c r="H1328" s="1606"/>
      <c r="I1328" s="1603"/>
      <c r="J1328" s="1599"/>
      <c r="K1328" s="1599"/>
      <c r="L1328" s="1620"/>
      <c r="M1328" s="1620"/>
      <c r="N1328" s="1549"/>
      <c r="O1328" s="1549"/>
      <c r="P1328" s="1549"/>
      <c r="Q1328" s="1549"/>
    </row>
    <row r="1329" spans="1:17">
      <c r="A1329" s="1646"/>
      <c r="B1329" s="1645"/>
      <c r="C1329" s="1643"/>
      <c r="D1329" s="1642"/>
      <c r="E1329" s="1642" t="s">
        <v>1557</v>
      </c>
      <c r="F1329" s="1640"/>
      <c r="G1329" s="1639">
        <f>SUM(G1323:G1328)</f>
        <v>0</v>
      </c>
      <c r="H1329" s="1589"/>
      <c r="I1329" s="1589"/>
      <c r="J1329" s="1589">
        <f>SUM(J1324:J1327)</f>
        <v>0</v>
      </c>
      <c r="K1329" s="1589">
        <f>SUM(K1325:K1328)</f>
        <v>0</v>
      </c>
      <c r="L1329" s="1620"/>
      <c r="M1329" s="1620"/>
      <c r="N1329" s="1549"/>
      <c r="O1329" s="1549"/>
      <c r="P1329" s="1549"/>
      <c r="Q1329" s="1549"/>
    </row>
    <row r="1330" spans="1:17">
      <c r="A1330" s="1646" t="s">
        <v>115</v>
      </c>
      <c r="B1330" s="1645" t="s">
        <v>237</v>
      </c>
      <c r="C1330" s="1648"/>
      <c r="D1330" s="1653"/>
      <c r="E1330" s="1652"/>
      <c r="F1330" s="1648"/>
      <c r="G1330" s="1648"/>
      <c r="H1330" s="1600"/>
      <c r="I1330" s="1600"/>
      <c r="J1330" s="1600"/>
      <c r="K1330" s="1600"/>
      <c r="L1330" s="1620"/>
      <c r="M1330" s="1620"/>
      <c r="N1330" s="1549"/>
      <c r="O1330" s="1549"/>
      <c r="P1330" s="1549"/>
      <c r="Q1330" s="1549"/>
    </row>
    <row r="1331" spans="1:17">
      <c r="A1331" s="1646"/>
      <c r="B1331" s="1890" t="s">
        <v>1690</v>
      </c>
      <c r="C1331" s="1897"/>
      <c r="D1331" s="1902" t="s">
        <v>26</v>
      </c>
      <c r="E1331" s="1649">
        <v>1.1499999999999999</v>
      </c>
      <c r="F1331" s="1645">
        <f>'BAHAN MEP'!D99</f>
        <v>0</v>
      </c>
      <c r="G1331" s="1645">
        <f>F1331*E1331</f>
        <v>0</v>
      </c>
      <c r="H1331" s="1604"/>
      <c r="I1331" s="1603">
        <f>'BAHAN MEP'!E97</f>
        <v>0</v>
      </c>
      <c r="J1331" s="1599">
        <f>I1331*G1331</f>
        <v>0</v>
      </c>
      <c r="K1331" s="1599">
        <f>G1331-J1331</f>
        <v>0</v>
      </c>
      <c r="L1331" s="1620"/>
      <c r="M1331" s="1620"/>
      <c r="N1331" s="1549"/>
      <c r="O1331" s="1549"/>
      <c r="P1331" s="1549"/>
      <c r="Q1331" s="1549"/>
    </row>
    <row r="1332" spans="1:17">
      <c r="A1332" s="1646"/>
      <c r="B1332" s="1890" t="s">
        <v>1689</v>
      </c>
      <c r="C1332" s="1897"/>
      <c r="D1332" s="1902" t="s">
        <v>26</v>
      </c>
      <c r="E1332" s="1649">
        <v>1.1499999999999999</v>
      </c>
      <c r="F1332" s="1645">
        <f>'BAHAN MEP'!D102</f>
        <v>0</v>
      </c>
      <c r="G1332" s="1645">
        <f>F1332*E1332</f>
        <v>0</v>
      </c>
      <c r="H1332" s="1604"/>
      <c r="I1332" s="1603"/>
      <c r="J1332" s="1599"/>
      <c r="K1332" s="1599"/>
      <c r="L1332" s="1620"/>
      <c r="M1332" s="1620"/>
      <c r="N1332" s="1549"/>
      <c r="O1332" s="1549"/>
      <c r="P1332" s="1549"/>
      <c r="Q1332" s="1549"/>
    </row>
    <row r="1333" spans="1:17">
      <c r="A1333" s="1646"/>
      <c r="B1333" s="1903"/>
      <c r="C1333" s="1897"/>
      <c r="D1333" s="1902"/>
      <c r="E1333" s="1649"/>
      <c r="F1333" s="1645"/>
      <c r="G1333" s="1645"/>
      <c r="H1333" s="1604"/>
      <c r="I1333" s="1603"/>
      <c r="J1333" s="1599"/>
      <c r="K1333" s="1599"/>
      <c r="L1333" s="1620"/>
      <c r="M1333" s="1620"/>
      <c r="N1333" s="1549"/>
      <c r="O1333" s="1549"/>
      <c r="P1333" s="1549"/>
      <c r="Q1333" s="1549"/>
    </row>
    <row r="1334" spans="1:17">
      <c r="A1334" s="1646"/>
      <c r="B1334" s="1890"/>
      <c r="C1334" s="1881"/>
      <c r="D1334" s="1724"/>
      <c r="E1334" s="1723"/>
      <c r="F1334" s="1722"/>
      <c r="G1334" s="1569"/>
      <c r="H1334" s="1604"/>
      <c r="I1334" s="1603"/>
      <c r="J1334" s="1599"/>
      <c r="K1334" s="1599"/>
      <c r="L1334" s="1620"/>
      <c r="M1334" s="1620"/>
      <c r="N1334" s="1549"/>
      <c r="O1334" s="1549"/>
      <c r="P1334" s="1549"/>
      <c r="Q1334" s="1549"/>
    </row>
    <row r="1335" spans="1:17">
      <c r="A1335" s="1646"/>
      <c r="B1335" s="1645"/>
      <c r="C1335" s="1643"/>
      <c r="D1335" s="1642"/>
      <c r="E1335" s="1641" t="s">
        <v>1447</v>
      </c>
      <c r="F1335" s="1640"/>
      <c r="G1335" s="1639">
        <f>SUM(G1331:G1334)</f>
        <v>0</v>
      </c>
      <c r="H1335" s="1589"/>
      <c r="I1335" s="1589"/>
      <c r="J1335" s="1589">
        <f>SUM(J1330:J1331)</f>
        <v>0</v>
      </c>
      <c r="K1335" s="1589">
        <f>SUM(K1331)</f>
        <v>0</v>
      </c>
      <c r="L1335" s="1620"/>
      <c r="M1335" s="1620"/>
      <c r="N1335" s="1549"/>
      <c r="O1335" s="1549"/>
      <c r="P1335" s="1549"/>
      <c r="Q1335" s="1549"/>
    </row>
    <row r="1336" spans="1:17">
      <c r="A1336" s="1646"/>
      <c r="B1336" s="1645"/>
      <c r="C1336" s="1648"/>
      <c r="D1336" s="1648"/>
      <c r="E1336" s="1648"/>
      <c r="F1336" s="1648"/>
      <c r="G1336" s="1648"/>
      <c r="H1336" s="1600"/>
      <c r="I1336" s="1600"/>
      <c r="J1336" s="1600"/>
      <c r="K1336" s="1600"/>
      <c r="L1336" s="1620"/>
      <c r="M1336" s="1620"/>
      <c r="N1336" s="1549"/>
      <c r="O1336" s="1549"/>
      <c r="P1336" s="1549"/>
      <c r="Q1336" s="1549"/>
    </row>
    <row r="1337" spans="1:17">
      <c r="A1337" s="1646" t="s">
        <v>116</v>
      </c>
      <c r="B1337" s="1645" t="s">
        <v>238</v>
      </c>
      <c r="C1337" s="1646"/>
      <c r="D1337" s="1646"/>
      <c r="E1337" s="1646"/>
      <c r="F1337" s="1646"/>
      <c r="G1337" s="1721">
        <f>+F1337*E1337</f>
        <v>0</v>
      </c>
      <c r="H1337" s="1595"/>
      <c r="I1337" s="1595"/>
      <c r="J1337" s="1595"/>
      <c r="K1337" s="1595"/>
      <c r="L1337" s="1620"/>
      <c r="M1337" s="1620"/>
      <c r="N1337" s="1549"/>
      <c r="O1337" s="1549"/>
      <c r="P1337" s="1549"/>
      <c r="Q1337" s="1549"/>
    </row>
    <row r="1338" spans="1:17">
      <c r="A1338" s="1644"/>
      <c r="B1338" s="1644"/>
      <c r="C1338" s="1643"/>
      <c r="D1338" s="1642"/>
      <c r="E1338" s="1641" t="s">
        <v>1448</v>
      </c>
      <c r="F1338" s="1640"/>
      <c r="G1338" s="1639">
        <f>SUM(G1337)</f>
        <v>0</v>
      </c>
      <c r="H1338" s="1589"/>
      <c r="I1338" s="1589"/>
      <c r="J1338" s="1589"/>
      <c r="K1338" s="1589"/>
      <c r="L1338" s="1620"/>
      <c r="M1338" s="1620"/>
      <c r="N1338" s="1549"/>
      <c r="O1338" s="1549"/>
      <c r="P1338" s="1549"/>
      <c r="Q1338" s="1549"/>
    </row>
    <row r="1339" spans="1:17">
      <c r="A1339" s="1638"/>
      <c r="B1339" s="1638"/>
      <c r="C1339" s="1637"/>
      <c r="D1339" s="1637"/>
      <c r="E1339" s="1630"/>
      <c r="F1339" s="1637"/>
      <c r="G1339" s="1637"/>
      <c r="H1339" s="1554"/>
      <c r="I1339" s="1554"/>
      <c r="J1339" s="1554"/>
      <c r="K1339" s="1554"/>
      <c r="L1339" s="1620"/>
      <c r="M1339" s="1620"/>
      <c r="N1339" s="1549"/>
      <c r="O1339" s="1549"/>
      <c r="P1339" s="1549"/>
      <c r="Q1339" s="1549"/>
    </row>
    <row r="1340" spans="1:17">
      <c r="A1340" s="1636"/>
      <c r="B1340" s="1635"/>
      <c r="C1340" s="1634"/>
      <c r="D1340" s="1633"/>
      <c r="E1340" s="1633"/>
      <c r="F1340" s="1632"/>
      <c r="G1340" s="1636"/>
      <c r="H1340" s="1581"/>
      <c r="I1340" s="1581"/>
      <c r="J1340" s="1581"/>
      <c r="K1340" s="1581"/>
      <c r="L1340" s="1620"/>
      <c r="M1340" s="1620"/>
      <c r="N1340" s="1549"/>
      <c r="O1340" s="1549"/>
      <c r="P1340" s="1549"/>
      <c r="Q1340" s="1549"/>
    </row>
    <row r="1341" spans="1:17">
      <c r="A1341" s="1566" t="s">
        <v>117</v>
      </c>
      <c r="B1341" s="1573" t="s">
        <v>239</v>
      </c>
      <c r="C1341" s="1564"/>
      <c r="D1341" s="1572"/>
      <c r="E1341" s="1572"/>
      <c r="F1341" s="1570"/>
      <c r="G1341" s="1569">
        <f>+G1338+G1335+G1329</f>
        <v>0</v>
      </c>
      <c r="H1341" s="1576"/>
      <c r="I1341" s="1575" t="e">
        <f>J1341/G1341</f>
        <v>#DIV/0!</v>
      </c>
      <c r="J1341" s="1574">
        <f>+J1338+J1335+J1329</f>
        <v>0</v>
      </c>
      <c r="K1341" s="1720"/>
      <c r="L1341" s="1620"/>
      <c r="M1341" s="1620"/>
      <c r="N1341" s="1549"/>
      <c r="O1341" s="1549"/>
      <c r="P1341" s="1549"/>
      <c r="Q1341" s="1549"/>
    </row>
    <row r="1342" spans="1:17">
      <c r="A1342" s="1566" t="s">
        <v>124</v>
      </c>
      <c r="B1342" s="1573" t="s">
        <v>1541</v>
      </c>
      <c r="C1342" s="1564"/>
      <c r="D1342" s="1572"/>
      <c r="E1342" s="1571" t="str">
        <f>$L$2</f>
        <v>2,5% x D</v>
      </c>
      <c r="F1342" s="1570"/>
      <c r="G1342" s="1569">
        <f>G1341*$L$3</f>
        <v>0</v>
      </c>
      <c r="H1342" s="1567"/>
      <c r="I1342" s="1568" t="s">
        <v>366</v>
      </c>
      <c r="J1342" s="1567"/>
      <c r="K1342" s="1567"/>
      <c r="L1342" s="1620"/>
      <c r="M1342" s="1620"/>
      <c r="N1342" s="1549"/>
      <c r="O1342" s="1549"/>
      <c r="P1342" s="1549"/>
      <c r="Q1342" s="1549"/>
    </row>
    <row r="1343" spans="1:17">
      <c r="A1343" s="1566" t="s">
        <v>241</v>
      </c>
      <c r="B1343" s="1573" t="s">
        <v>1540</v>
      </c>
      <c r="C1343" s="1564"/>
      <c r="D1343" s="1572"/>
      <c r="E1343" s="1571" t="str">
        <f>$M$2</f>
        <v>2,5% x D</v>
      </c>
      <c r="F1343" s="1570"/>
      <c r="G1343" s="1569">
        <f>G1341*$M$3</f>
        <v>0</v>
      </c>
      <c r="H1343" s="1567"/>
      <c r="I1343" s="1568"/>
      <c r="J1343" s="1567"/>
      <c r="K1343" s="1567"/>
      <c r="L1343" s="1620"/>
      <c r="M1343" s="1620"/>
      <c r="N1343" s="1549"/>
      <c r="O1343" s="1549"/>
      <c r="P1343" s="1549"/>
      <c r="Q1343" s="1549"/>
    </row>
    <row r="1344" spans="1:17">
      <c r="A1344" s="1566" t="s">
        <v>123</v>
      </c>
      <c r="B1344" s="1565" t="s">
        <v>1539</v>
      </c>
      <c r="C1344" s="1564"/>
      <c r="D1344" s="1564"/>
      <c r="E1344" s="1564"/>
      <c r="F1344" s="1563"/>
      <c r="G1344" s="1562">
        <f>+G1342+G1341+G1343</f>
        <v>0</v>
      </c>
      <c r="H1344" s="1561"/>
      <c r="I1344" s="1561"/>
      <c r="J1344" s="1561"/>
      <c r="K1344" s="1561"/>
      <c r="L1344" s="1620"/>
      <c r="M1344" s="1620"/>
      <c r="N1344" s="1549"/>
      <c r="O1344" s="1549"/>
      <c r="P1344" s="1549"/>
      <c r="Q1344" s="1549"/>
    </row>
    <row r="1345" spans="1:17">
      <c r="A1345" s="1630"/>
      <c r="B1345" s="1629"/>
      <c r="C1345" s="1628"/>
      <c r="D1345" s="1628"/>
      <c r="E1345" s="1628"/>
      <c r="F1345" s="1627"/>
      <c r="G1345" s="1637"/>
      <c r="H1345" s="1554"/>
      <c r="I1345" s="1554"/>
      <c r="J1345" s="1554"/>
      <c r="K1345" s="1554"/>
      <c r="L1345" s="1620"/>
      <c r="M1345" s="1620"/>
      <c r="N1345" s="1549"/>
      <c r="O1345" s="1549"/>
      <c r="P1345" s="1549"/>
      <c r="Q1345" s="1549"/>
    </row>
    <row r="1346" spans="1:17">
      <c r="A1346" s="1572"/>
      <c r="B1346" s="1572"/>
      <c r="C1346" s="1564"/>
      <c r="D1346" s="1564"/>
      <c r="E1346" s="1564"/>
      <c r="F1346" s="1564"/>
      <c r="G1346" s="1564"/>
      <c r="H1346" s="1620"/>
      <c r="I1346" s="1620"/>
      <c r="J1346" s="1620"/>
      <c r="K1346" s="1620"/>
      <c r="L1346" s="1620"/>
      <c r="M1346" s="1620"/>
      <c r="N1346" s="1549"/>
      <c r="O1346" s="1549"/>
      <c r="P1346" s="1549"/>
      <c r="Q1346" s="1549"/>
    </row>
    <row r="1347" spans="1:17">
      <c r="A1347" s="1564">
        <v>9</v>
      </c>
      <c r="B1347" s="1735" t="s">
        <v>1688</v>
      </c>
      <c r="C1347" s="1622"/>
      <c r="D1347" s="1564"/>
      <c r="E1347" s="1564"/>
      <c r="F1347" s="1564"/>
      <c r="G1347" s="1564"/>
      <c r="H1347" s="1620"/>
      <c r="I1347" s="1620"/>
      <c r="J1347" s="1620"/>
      <c r="K1347" s="1620"/>
      <c r="L1347" s="1620"/>
      <c r="M1347" s="1620"/>
      <c r="N1347" s="1549"/>
      <c r="O1347" s="1549"/>
      <c r="P1347" s="1549"/>
      <c r="Q1347" s="1549"/>
    </row>
    <row r="1348" spans="1:17">
      <c r="A1348" s="1679"/>
      <c r="B1348" s="1620"/>
      <c r="C1348" s="1622"/>
      <c r="D1348" s="1564"/>
      <c r="E1348" s="1564"/>
      <c r="F1348" s="1564"/>
      <c r="G1348" s="1564"/>
      <c r="H1348" s="1620"/>
      <c r="I1348" s="1620"/>
      <c r="J1348" s="1620"/>
      <c r="K1348" s="1620"/>
      <c r="L1348" s="1620"/>
      <c r="M1348" s="1620"/>
      <c r="N1348" s="1549"/>
      <c r="O1348" s="1549"/>
      <c r="P1348" s="1549"/>
      <c r="Q1348" s="1549"/>
    </row>
    <row r="1349" spans="1:17">
      <c r="A1349" s="2467" t="s">
        <v>8</v>
      </c>
      <c r="B1349" s="2467" t="s">
        <v>354</v>
      </c>
      <c r="C1349" s="2467" t="s">
        <v>1550</v>
      </c>
      <c r="D1349" s="2467" t="s">
        <v>21</v>
      </c>
      <c r="E1349" s="2467" t="s">
        <v>1549</v>
      </c>
      <c r="F1349" s="1666" t="s">
        <v>10</v>
      </c>
      <c r="G1349" s="1666" t="s">
        <v>54</v>
      </c>
      <c r="H1349" s="2463" t="s">
        <v>1548</v>
      </c>
      <c r="I1349" s="2463" t="s">
        <v>1547</v>
      </c>
      <c r="J1349" s="2463" t="s">
        <v>1546</v>
      </c>
      <c r="K1349" s="2463" t="s">
        <v>1545</v>
      </c>
      <c r="L1349" s="1620"/>
      <c r="M1349" s="1620"/>
      <c r="N1349" s="1549"/>
      <c r="O1349" s="1549"/>
      <c r="P1349" s="1549"/>
      <c r="Q1349" s="1549"/>
    </row>
    <row r="1350" spans="1:17">
      <c r="A1350" s="2468"/>
      <c r="B1350" s="2468"/>
      <c r="C1350" s="2468"/>
      <c r="D1350" s="2468"/>
      <c r="E1350" s="2468"/>
      <c r="F1350" s="1637" t="s">
        <v>1544</v>
      </c>
      <c r="G1350" s="1637" t="s">
        <v>1544</v>
      </c>
      <c r="H1350" s="2464"/>
      <c r="I1350" s="2464"/>
      <c r="J1350" s="2464"/>
      <c r="K1350" s="2464"/>
      <c r="L1350" s="1620"/>
      <c r="M1350" s="1620"/>
      <c r="N1350" s="1549"/>
      <c r="O1350" s="1549"/>
      <c r="P1350" s="1549"/>
      <c r="Q1350" s="1549"/>
    </row>
    <row r="1351" spans="1:17">
      <c r="A1351" s="1664"/>
      <c r="B1351" s="1664"/>
      <c r="C1351" s="1664"/>
      <c r="D1351" s="1652"/>
      <c r="E1351" s="1652"/>
      <c r="F1351" s="1652"/>
      <c r="G1351" s="1652"/>
      <c r="H1351" s="1614"/>
      <c r="I1351" s="1614"/>
      <c r="J1351" s="1614"/>
      <c r="K1351" s="1614"/>
      <c r="L1351" s="1620"/>
      <c r="M1351" s="1620"/>
      <c r="N1351" s="1549"/>
      <c r="O1351" s="1549"/>
      <c r="P1351" s="1549"/>
      <c r="Q1351" s="1549"/>
    </row>
    <row r="1352" spans="1:17">
      <c r="A1352" s="1646" t="s">
        <v>114</v>
      </c>
      <c r="B1352" s="1645" t="s">
        <v>235</v>
      </c>
      <c r="C1352" s="1646"/>
      <c r="D1352" s="1646"/>
      <c r="E1352" s="1646"/>
      <c r="F1352" s="1646"/>
      <c r="G1352" s="1646"/>
      <c r="H1352" s="1613"/>
      <c r="I1352" s="1613"/>
      <c r="J1352" s="1613"/>
      <c r="K1352" s="1613"/>
      <c r="L1352" s="1620"/>
      <c r="M1352" s="1620"/>
      <c r="N1352" s="1549"/>
      <c r="O1352" s="1549"/>
      <c r="P1352" s="1549"/>
      <c r="Q1352" s="1549"/>
    </row>
    <row r="1353" spans="1:17">
      <c r="A1353" s="1646"/>
      <c r="B1353" s="1611" t="s">
        <v>1652</v>
      </c>
      <c r="C1353" s="1646" t="s">
        <v>231</v>
      </c>
      <c r="D1353" s="1646" t="s">
        <v>1678</v>
      </c>
      <c r="E1353" s="1825">
        <v>2.4E-2</v>
      </c>
      <c r="F1353" s="1611">
        <f>'UPAH MEP'!D7</f>
        <v>0</v>
      </c>
      <c r="G1353" s="1645">
        <f>+F1353*E1353</f>
        <v>0</v>
      </c>
      <c r="H1353" s="1606" t="s">
        <v>15</v>
      </c>
      <c r="I1353" s="1603">
        <v>1</v>
      </c>
      <c r="J1353" s="1599">
        <f>I1353*G1353</f>
        <v>0</v>
      </c>
      <c r="K1353" s="1599">
        <f>G1353-J1353</f>
        <v>0</v>
      </c>
      <c r="L1353" s="1620"/>
      <c r="M1353" s="1620"/>
      <c r="N1353" s="1549"/>
      <c r="O1353" s="1549"/>
      <c r="P1353" s="1549"/>
      <c r="Q1353" s="1549"/>
    </row>
    <row r="1354" spans="1:17">
      <c r="A1354" s="1646"/>
      <c r="B1354" s="1611" t="s">
        <v>1651</v>
      </c>
      <c r="C1354" s="1646" t="s">
        <v>1592</v>
      </c>
      <c r="D1354" s="1646" t="s">
        <v>1678</v>
      </c>
      <c r="E1354" s="1825">
        <v>0.04</v>
      </c>
      <c r="F1354" s="1611">
        <f>'UPAH MEP'!D10</f>
        <v>0</v>
      </c>
      <c r="G1354" s="1645">
        <f>+F1354*E1354</f>
        <v>0</v>
      </c>
      <c r="H1354" s="1606" t="s">
        <v>15</v>
      </c>
      <c r="I1354" s="1603">
        <v>1</v>
      </c>
      <c r="J1354" s="1599">
        <f>I1354*G1354</f>
        <v>0</v>
      </c>
      <c r="K1354" s="1599">
        <f>G1354-J1354</f>
        <v>0</v>
      </c>
      <c r="L1354" s="1620"/>
      <c r="M1354" s="1620"/>
      <c r="N1354" s="1549"/>
      <c r="O1354" s="1549"/>
      <c r="P1354" s="1549"/>
      <c r="Q1354" s="1549"/>
    </row>
    <row r="1355" spans="1:17">
      <c r="A1355" s="1646"/>
      <c r="B1355" s="1611" t="s">
        <v>1650</v>
      </c>
      <c r="C1355" s="1646" t="s">
        <v>1591</v>
      </c>
      <c r="D1355" s="1646" t="s">
        <v>1678</v>
      </c>
      <c r="E1355" s="1825">
        <v>4.0000000000000001E-3</v>
      </c>
      <c r="F1355" s="1611">
        <f>'UPAH MEP'!D$5</f>
        <v>0</v>
      </c>
      <c r="G1355" s="1645">
        <f>+F1355*E1355</f>
        <v>0</v>
      </c>
      <c r="H1355" s="1606" t="s">
        <v>15</v>
      </c>
      <c r="I1355" s="1603">
        <v>1</v>
      </c>
      <c r="J1355" s="1599">
        <f>I1355*G1355</f>
        <v>0</v>
      </c>
      <c r="K1355" s="1599">
        <f>G1355-J1355</f>
        <v>0</v>
      </c>
      <c r="L1355" s="1620"/>
      <c r="M1355" s="1620"/>
      <c r="N1355" s="1549"/>
      <c r="O1355" s="1549"/>
      <c r="P1355" s="1549"/>
      <c r="Q1355" s="1549"/>
    </row>
    <row r="1356" spans="1:17">
      <c r="A1356" s="1646"/>
      <c r="B1356" s="1611" t="s">
        <v>1649</v>
      </c>
      <c r="C1356" s="1729" t="s">
        <v>248</v>
      </c>
      <c r="D1356" s="1646" t="s">
        <v>1678</v>
      </c>
      <c r="E1356" s="1825">
        <v>1E-3</v>
      </c>
      <c r="F1356" s="1611">
        <f>'UPAH MEP'!D6</f>
        <v>0</v>
      </c>
      <c r="G1356" s="1645">
        <f>+F1356*E1356</f>
        <v>0</v>
      </c>
      <c r="H1356" s="1606" t="s">
        <v>15</v>
      </c>
      <c r="I1356" s="1603">
        <v>1</v>
      </c>
      <c r="J1356" s="1599">
        <f>I1356*G1356</f>
        <v>0</v>
      </c>
      <c r="K1356" s="1599">
        <f>G1356-J1356</f>
        <v>0</v>
      </c>
      <c r="L1356" s="1620"/>
      <c r="M1356" s="1620"/>
      <c r="N1356" s="1549"/>
      <c r="O1356" s="1549"/>
      <c r="P1356" s="1549"/>
      <c r="Q1356" s="1549"/>
    </row>
    <row r="1357" spans="1:17">
      <c r="A1357" s="1646"/>
      <c r="B1357" s="1894"/>
      <c r="C1357" s="1646"/>
      <c r="D1357" s="1646"/>
      <c r="E1357" s="1896"/>
      <c r="F1357" s="1611"/>
      <c r="G1357" s="1645"/>
      <c r="H1357" s="1606"/>
      <c r="I1357" s="1603"/>
      <c r="J1357" s="1599"/>
      <c r="K1357" s="1599"/>
      <c r="L1357" s="1620"/>
      <c r="M1357" s="1620"/>
      <c r="N1357" s="1549"/>
      <c r="O1357" s="1549"/>
      <c r="P1357" s="1549"/>
      <c r="Q1357" s="1549"/>
    </row>
    <row r="1358" spans="1:17">
      <c r="A1358" s="1646"/>
      <c r="B1358" s="1645"/>
      <c r="C1358" s="1643"/>
      <c r="D1358" s="1642"/>
      <c r="E1358" s="1642" t="s">
        <v>1557</v>
      </c>
      <c r="F1358" s="1640"/>
      <c r="G1358" s="1639">
        <f>SUM(G1353:G1357)</f>
        <v>0</v>
      </c>
      <c r="H1358" s="1589"/>
      <c r="I1358" s="1589"/>
      <c r="J1358" s="1589">
        <f>SUM(J1353:J1356)</f>
        <v>0</v>
      </c>
      <c r="K1358" s="1589">
        <f>SUM(K1354:K1357)</f>
        <v>0</v>
      </c>
      <c r="L1358" s="1620"/>
      <c r="M1358" s="1620"/>
      <c r="N1358" s="1549"/>
      <c r="O1358" s="1549"/>
      <c r="P1358" s="1549"/>
      <c r="Q1358" s="1549"/>
    </row>
    <row r="1359" spans="1:17">
      <c r="A1359" s="1646" t="s">
        <v>115</v>
      </c>
      <c r="B1359" s="1645" t="s">
        <v>237</v>
      </c>
      <c r="C1359" s="1648"/>
      <c r="D1359" s="1653"/>
      <c r="E1359" s="1652"/>
      <c r="F1359" s="1648"/>
      <c r="G1359" s="1648"/>
      <c r="H1359" s="1600"/>
      <c r="I1359" s="1600"/>
      <c r="J1359" s="1600"/>
      <c r="K1359" s="1600"/>
      <c r="L1359" s="1620"/>
      <c r="M1359" s="1620"/>
      <c r="N1359" s="1549"/>
      <c r="O1359" s="1549"/>
      <c r="P1359" s="1549"/>
      <c r="Q1359" s="1549"/>
    </row>
    <row r="1360" spans="1:17">
      <c r="A1360" s="1646"/>
      <c r="B1360" s="1888" t="s">
        <v>1687</v>
      </c>
      <c r="C1360" s="1646"/>
      <c r="D1360" s="1650" t="s">
        <v>26</v>
      </c>
      <c r="E1360" s="1649">
        <v>1.1499999999999999</v>
      </c>
      <c r="F1360" s="1645">
        <f>'BAHAN MEP'!D101</f>
        <v>0</v>
      </c>
      <c r="G1360" s="1645">
        <f>F1360*E1360</f>
        <v>0</v>
      </c>
      <c r="H1360" s="1604" t="str">
        <f>'BAHAN MEP'!F101</f>
        <v>4681/SJ-IND.8/TKDN/9/2022</v>
      </c>
      <c r="I1360" s="1603">
        <f>'BAHAN MEP'!E101</f>
        <v>0.96719999999999995</v>
      </c>
      <c r="J1360" s="1599">
        <f>I1360*G1360</f>
        <v>0</v>
      </c>
      <c r="K1360" s="1599">
        <f>G1360-J1360</f>
        <v>0</v>
      </c>
      <c r="L1360" s="1620"/>
      <c r="M1360" s="1620"/>
      <c r="N1360" s="1549"/>
      <c r="O1360" s="1549"/>
      <c r="P1360" s="1549"/>
      <c r="Q1360" s="1549"/>
    </row>
    <row r="1361" spans="1:17">
      <c r="A1361" s="1646"/>
      <c r="B1361" s="1903"/>
      <c r="C1361" s="1897"/>
      <c r="D1361" s="1902"/>
      <c r="E1361" s="1649"/>
      <c r="F1361" s="1645"/>
      <c r="G1361" s="1645"/>
      <c r="H1361" s="1604"/>
      <c r="I1361" s="1603"/>
      <c r="J1361" s="1599"/>
      <c r="K1361" s="1599"/>
      <c r="L1361" s="1620"/>
      <c r="M1361" s="1620"/>
      <c r="N1361" s="1549"/>
      <c r="O1361" s="1549"/>
      <c r="P1361" s="1549"/>
      <c r="Q1361" s="1549"/>
    </row>
    <row r="1362" spans="1:17">
      <c r="A1362" s="1646"/>
      <c r="B1362" s="1645"/>
      <c r="C1362" s="1643"/>
      <c r="D1362" s="1642"/>
      <c r="E1362" s="1641" t="s">
        <v>1447</v>
      </c>
      <c r="F1362" s="1640"/>
      <c r="G1362" s="1639">
        <f>SUM(G1360:G1361)</f>
        <v>0</v>
      </c>
      <c r="H1362" s="1589"/>
      <c r="I1362" s="1589"/>
      <c r="J1362" s="1589">
        <f>SUM(J1359:J1360)</f>
        <v>0</v>
      </c>
      <c r="K1362" s="1589">
        <f>SUM(K1360)</f>
        <v>0</v>
      </c>
      <c r="L1362" s="1620"/>
      <c r="M1362" s="1620"/>
      <c r="N1362" s="1549"/>
      <c r="O1362" s="1549"/>
      <c r="P1362" s="1549"/>
      <c r="Q1362" s="1549"/>
    </row>
    <row r="1363" spans="1:17">
      <c r="A1363" s="1646"/>
      <c r="B1363" s="1645"/>
      <c r="C1363" s="1648"/>
      <c r="D1363" s="1648"/>
      <c r="E1363" s="1648"/>
      <c r="F1363" s="1648"/>
      <c r="G1363" s="1648"/>
      <c r="H1363" s="1600"/>
      <c r="I1363" s="1600"/>
      <c r="J1363" s="1600"/>
      <c r="K1363" s="1600"/>
      <c r="L1363" s="1620"/>
      <c r="M1363" s="1620"/>
      <c r="N1363" s="1549"/>
      <c r="O1363" s="1549"/>
      <c r="P1363" s="1549"/>
      <c r="Q1363" s="1549"/>
    </row>
    <row r="1364" spans="1:17">
      <c r="A1364" s="1646" t="s">
        <v>116</v>
      </c>
      <c r="B1364" s="1645" t="s">
        <v>238</v>
      </c>
      <c r="C1364" s="1646"/>
      <c r="D1364" s="1646"/>
      <c r="E1364" s="1646"/>
      <c r="F1364" s="1646"/>
      <c r="G1364" s="1721">
        <f>+F1364*E1364</f>
        <v>0</v>
      </c>
      <c r="H1364" s="1595"/>
      <c r="I1364" s="1595"/>
      <c r="J1364" s="1595"/>
      <c r="K1364" s="1595"/>
      <c r="L1364" s="1620"/>
      <c r="M1364" s="1620"/>
      <c r="N1364" s="1549"/>
      <c r="O1364" s="1549"/>
      <c r="P1364" s="1549"/>
      <c r="Q1364" s="1549"/>
    </row>
    <row r="1365" spans="1:17">
      <c r="A1365" s="1644"/>
      <c r="B1365" s="1644"/>
      <c r="C1365" s="1643"/>
      <c r="D1365" s="1642"/>
      <c r="E1365" s="1641" t="s">
        <v>1448</v>
      </c>
      <c r="F1365" s="1640"/>
      <c r="G1365" s="1639">
        <f>SUM(G1364)</f>
        <v>0</v>
      </c>
      <c r="H1365" s="1589"/>
      <c r="I1365" s="1589"/>
      <c r="J1365" s="1589"/>
      <c r="K1365" s="1589"/>
      <c r="L1365" s="1620"/>
      <c r="M1365" s="1620"/>
      <c r="N1365" s="1549"/>
      <c r="O1365" s="1549"/>
      <c r="P1365" s="1549"/>
      <c r="Q1365" s="1549"/>
    </row>
    <row r="1366" spans="1:17">
      <c r="A1366" s="1638"/>
      <c r="B1366" s="1638"/>
      <c r="C1366" s="1637"/>
      <c r="D1366" s="1637"/>
      <c r="E1366" s="1630"/>
      <c r="F1366" s="1637"/>
      <c r="G1366" s="1637"/>
      <c r="H1366" s="1554"/>
      <c r="I1366" s="1554"/>
      <c r="J1366" s="1554"/>
      <c r="K1366" s="1554"/>
      <c r="L1366" s="1620"/>
      <c r="M1366" s="1620"/>
      <c r="N1366" s="1549"/>
      <c r="O1366" s="1549"/>
      <c r="P1366" s="1549"/>
      <c r="Q1366" s="1549"/>
    </row>
    <row r="1367" spans="1:17">
      <c r="A1367" s="1636"/>
      <c r="B1367" s="1635"/>
      <c r="C1367" s="1634"/>
      <c r="D1367" s="1633"/>
      <c r="E1367" s="1633"/>
      <c r="F1367" s="1632"/>
      <c r="G1367" s="1636"/>
      <c r="H1367" s="1581"/>
      <c r="I1367" s="1581"/>
      <c r="J1367" s="1581"/>
      <c r="K1367" s="1581"/>
      <c r="L1367" s="1620"/>
      <c r="M1367" s="1620"/>
      <c r="N1367" s="1549"/>
      <c r="O1367" s="1549"/>
      <c r="P1367" s="1549"/>
      <c r="Q1367" s="1549"/>
    </row>
    <row r="1368" spans="1:17">
      <c r="A1368" s="1566" t="s">
        <v>117</v>
      </c>
      <c r="B1368" s="1573" t="s">
        <v>239</v>
      </c>
      <c r="C1368" s="1564"/>
      <c r="D1368" s="1572"/>
      <c r="E1368" s="1572"/>
      <c r="F1368" s="1570"/>
      <c r="G1368" s="1569">
        <f>+G1365+G1362+G1358</f>
        <v>0</v>
      </c>
      <c r="H1368" s="1576"/>
      <c r="I1368" s="1575" t="e">
        <f>J1368/G1368</f>
        <v>#DIV/0!</v>
      </c>
      <c r="J1368" s="1574">
        <f>+J1365+J1362+J1358</f>
        <v>0</v>
      </c>
      <c r="K1368" s="1720"/>
      <c r="L1368" s="1620"/>
      <c r="M1368" s="1620"/>
      <c r="N1368" s="1549"/>
      <c r="O1368" s="1549"/>
      <c r="P1368" s="1549"/>
      <c r="Q1368" s="1549"/>
    </row>
    <row r="1369" spans="1:17">
      <c r="A1369" s="1566" t="s">
        <v>124</v>
      </c>
      <c r="B1369" s="1573" t="s">
        <v>1541</v>
      </c>
      <c r="C1369" s="1564"/>
      <c r="D1369" s="1572"/>
      <c r="E1369" s="1571" t="str">
        <f>$L$2</f>
        <v>2,5% x D</v>
      </c>
      <c r="F1369" s="1570"/>
      <c r="G1369" s="1569">
        <f>G1368*$L$3</f>
        <v>0</v>
      </c>
      <c r="H1369" s="1567"/>
      <c r="I1369" s="1568" t="s">
        <v>366</v>
      </c>
      <c r="J1369" s="1567"/>
      <c r="K1369" s="1567"/>
      <c r="L1369" s="1620"/>
      <c r="M1369" s="1620"/>
      <c r="N1369" s="1549"/>
      <c r="O1369" s="1549"/>
      <c r="P1369" s="1549"/>
      <c r="Q1369" s="1549"/>
    </row>
    <row r="1370" spans="1:17">
      <c r="A1370" s="1566" t="s">
        <v>241</v>
      </c>
      <c r="B1370" s="1573" t="s">
        <v>1540</v>
      </c>
      <c r="C1370" s="1564"/>
      <c r="D1370" s="1572"/>
      <c r="E1370" s="1571" t="str">
        <f>$M$2</f>
        <v>2,5% x D</v>
      </c>
      <c r="F1370" s="1570"/>
      <c r="G1370" s="1569">
        <f>G1368*$M$3</f>
        <v>0</v>
      </c>
      <c r="H1370" s="1567"/>
      <c r="I1370" s="1568"/>
      <c r="J1370" s="1567"/>
      <c r="K1370" s="1567"/>
      <c r="L1370" s="1620"/>
      <c r="M1370" s="1620"/>
      <c r="N1370" s="1549"/>
      <c r="O1370" s="1549"/>
      <c r="P1370" s="1549"/>
      <c r="Q1370" s="1549"/>
    </row>
    <row r="1371" spans="1:17">
      <c r="A1371" s="1566" t="s">
        <v>123</v>
      </c>
      <c r="B1371" s="1565" t="s">
        <v>1539</v>
      </c>
      <c r="C1371" s="1564"/>
      <c r="D1371" s="1564"/>
      <c r="E1371" s="1564"/>
      <c r="F1371" s="1563"/>
      <c r="G1371" s="1562">
        <f>+G1369+G1368+G1370</f>
        <v>0</v>
      </c>
      <c r="H1371" s="1561"/>
      <c r="I1371" s="1561"/>
      <c r="J1371" s="1561"/>
      <c r="K1371" s="1561"/>
      <c r="L1371" s="1620"/>
      <c r="M1371" s="1620"/>
      <c r="N1371" s="1549"/>
      <c r="O1371" s="1549"/>
      <c r="P1371" s="1549"/>
      <c r="Q1371" s="1549"/>
    </row>
    <row r="1372" spans="1:17">
      <c r="A1372" s="1630"/>
      <c r="B1372" s="1629"/>
      <c r="C1372" s="1628"/>
      <c r="D1372" s="1628"/>
      <c r="E1372" s="1628"/>
      <c r="F1372" s="1627"/>
      <c r="G1372" s="1637"/>
      <c r="H1372" s="1554"/>
      <c r="I1372" s="1554"/>
      <c r="J1372" s="1554"/>
      <c r="K1372" s="1554"/>
      <c r="L1372" s="1620"/>
      <c r="M1372" s="1620"/>
      <c r="N1372" s="1549"/>
      <c r="O1372" s="1549"/>
      <c r="P1372" s="1549"/>
      <c r="Q1372" s="1549"/>
    </row>
    <row r="1373" spans="1:17">
      <c r="A1373" s="1572"/>
      <c r="B1373" s="1572"/>
      <c r="C1373" s="1564"/>
      <c r="D1373" s="1564"/>
      <c r="E1373" s="1564"/>
      <c r="F1373" s="1564"/>
      <c r="G1373" s="1564"/>
      <c r="H1373" s="1620"/>
      <c r="I1373" s="1620"/>
      <c r="J1373" s="1620"/>
      <c r="K1373" s="1620"/>
      <c r="L1373" s="1620"/>
      <c r="M1373" s="1620"/>
      <c r="N1373" s="1549"/>
      <c r="O1373" s="1549"/>
      <c r="P1373" s="1549"/>
      <c r="Q1373" s="1549"/>
    </row>
    <row r="1374" spans="1:17">
      <c r="A1374" s="1564">
        <v>10</v>
      </c>
      <c r="B1374" s="1735" t="s">
        <v>1686</v>
      </c>
      <c r="C1374" s="1622"/>
      <c r="D1374" s="1564"/>
      <c r="E1374" s="1564"/>
      <c r="F1374" s="1564"/>
      <c r="G1374" s="1564"/>
      <c r="H1374" s="1620"/>
      <c r="I1374" s="1620"/>
      <c r="J1374" s="1620"/>
      <c r="K1374" s="1620"/>
      <c r="L1374" s="1620"/>
      <c r="M1374" s="1620"/>
      <c r="N1374" s="1549"/>
      <c r="O1374" s="1549"/>
      <c r="P1374" s="1549"/>
      <c r="Q1374" s="1549"/>
    </row>
    <row r="1375" spans="1:17">
      <c r="A1375" s="1679"/>
      <c r="B1375" s="1620"/>
      <c r="C1375" s="1622"/>
      <c r="D1375" s="1564"/>
      <c r="E1375" s="1564"/>
      <c r="F1375" s="1564"/>
      <c r="G1375" s="1564"/>
      <c r="H1375" s="1620"/>
      <c r="I1375" s="1620"/>
      <c r="J1375" s="1620"/>
      <c r="K1375" s="1620"/>
      <c r="L1375" s="1620"/>
      <c r="M1375" s="1620"/>
      <c r="N1375" s="1549"/>
      <c r="O1375" s="1549"/>
      <c r="P1375" s="1549"/>
      <c r="Q1375" s="1549"/>
    </row>
    <row r="1376" spans="1:17">
      <c r="A1376" s="2467" t="s">
        <v>8</v>
      </c>
      <c r="B1376" s="2467" t="s">
        <v>354</v>
      </c>
      <c r="C1376" s="2467" t="s">
        <v>1550</v>
      </c>
      <c r="D1376" s="2467" t="s">
        <v>21</v>
      </c>
      <c r="E1376" s="2467" t="s">
        <v>1549</v>
      </c>
      <c r="F1376" s="1666" t="s">
        <v>10</v>
      </c>
      <c r="G1376" s="1666" t="s">
        <v>54</v>
      </c>
      <c r="H1376" s="2463" t="s">
        <v>1548</v>
      </c>
      <c r="I1376" s="2463" t="s">
        <v>1547</v>
      </c>
      <c r="J1376" s="2463" t="s">
        <v>1546</v>
      </c>
      <c r="K1376" s="2463" t="s">
        <v>1545</v>
      </c>
      <c r="L1376" s="1620"/>
      <c r="M1376" s="1620"/>
      <c r="N1376" s="1549"/>
      <c r="O1376" s="1549"/>
      <c r="P1376" s="1549"/>
      <c r="Q1376" s="1549"/>
    </row>
    <row r="1377" spans="1:17">
      <c r="A1377" s="2468"/>
      <c r="B1377" s="2468"/>
      <c r="C1377" s="2468"/>
      <c r="D1377" s="2468"/>
      <c r="E1377" s="2468"/>
      <c r="F1377" s="1637" t="s">
        <v>1544</v>
      </c>
      <c r="G1377" s="1637" t="s">
        <v>1544</v>
      </c>
      <c r="H1377" s="2464"/>
      <c r="I1377" s="2464"/>
      <c r="J1377" s="2464"/>
      <c r="K1377" s="2464"/>
      <c r="L1377" s="1620"/>
      <c r="M1377" s="1620"/>
      <c r="N1377" s="1549"/>
      <c r="O1377" s="1549"/>
      <c r="P1377" s="1549"/>
      <c r="Q1377" s="1549"/>
    </row>
    <row r="1378" spans="1:17">
      <c r="A1378" s="1664"/>
      <c r="B1378" s="1664"/>
      <c r="C1378" s="1664"/>
      <c r="D1378" s="1652"/>
      <c r="E1378" s="1652"/>
      <c r="F1378" s="1652"/>
      <c r="G1378" s="1652"/>
      <c r="H1378" s="1614"/>
      <c r="I1378" s="1614"/>
      <c r="J1378" s="1614"/>
      <c r="K1378" s="1614"/>
      <c r="L1378" s="1620"/>
      <c r="M1378" s="1620"/>
      <c r="N1378" s="1549"/>
      <c r="O1378" s="1549"/>
      <c r="P1378" s="1549"/>
      <c r="Q1378" s="1549"/>
    </row>
    <row r="1379" spans="1:17">
      <c r="A1379" s="1646" t="s">
        <v>114</v>
      </c>
      <c r="B1379" s="1645" t="s">
        <v>235</v>
      </c>
      <c r="C1379" s="1646"/>
      <c r="D1379" s="1646"/>
      <c r="E1379" s="1646"/>
      <c r="F1379" s="1646"/>
      <c r="G1379" s="1646"/>
      <c r="H1379" s="1613"/>
      <c r="I1379" s="1613"/>
      <c r="J1379" s="1613"/>
      <c r="K1379" s="1613"/>
      <c r="L1379" s="1620"/>
      <c r="M1379" s="1620"/>
      <c r="N1379" s="1549"/>
      <c r="O1379" s="1549"/>
      <c r="P1379" s="1549"/>
      <c r="Q1379" s="1549"/>
    </row>
    <row r="1380" spans="1:17">
      <c r="A1380" s="1646"/>
      <c r="B1380" s="1611" t="s">
        <v>1652</v>
      </c>
      <c r="C1380" s="1646" t="s">
        <v>231</v>
      </c>
      <c r="D1380" s="1646" t="s">
        <v>1678</v>
      </c>
      <c r="E1380" s="1825">
        <v>2.4E-2</v>
      </c>
      <c r="F1380" s="1611">
        <f>'UPAH MEP'!D$7</f>
        <v>0</v>
      </c>
      <c r="G1380" s="1645">
        <f>+F1380*E1380</f>
        <v>0</v>
      </c>
      <c r="H1380" s="1606" t="s">
        <v>15</v>
      </c>
      <c r="I1380" s="1603">
        <v>1</v>
      </c>
      <c r="J1380" s="1599">
        <f>I1380*G1380</f>
        <v>0</v>
      </c>
      <c r="K1380" s="1599">
        <f>G1380-J1380</f>
        <v>0</v>
      </c>
      <c r="L1380" s="1620"/>
      <c r="M1380" s="1620"/>
      <c r="N1380" s="1549"/>
      <c r="O1380" s="1549"/>
      <c r="P1380" s="1549"/>
      <c r="Q1380" s="1549"/>
    </row>
    <row r="1381" spans="1:17">
      <c r="A1381" s="1646"/>
      <c r="B1381" s="1611" t="s">
        <v>1651</v>
      </c>
      <c r="C1381" s="1646" t="s">
        <v>1592</v>
      </c>
      <c r="D1381" s="1646" t="s">
        <v>1678</v>
      </c>
      <c r="E1381" s="1825">
        <v>0.04</v>
      </c>
      <c r="F1381" s="1611">
        <f>'UPAH MEP'!D$10</f>
        <v>0</v>
      </c>
      <c r="G1381" s="1645">
        <f>+F1381*E1381</f>
        <v>0</v>
      </c>
      <c r="H1381" s="1606" t="s">
        <v>15</v>
      </c>
      <c r="I1381" s="1603">
        <v>1</v>
      </c>
      <c r="J1381" s="1599">
        <f>I1381*G1381</f>
        <v>0</v>
      </c>
      <c r="K1381" s="1599">
        <f>G1381-J1381</f>
        <v>0</v>
      </c>
      <c r="L1381" s="1620"/>
      <c r="M1381" s="1620"/>
      <c r="N1381" s="1549"/>
      <c r="O1381" s="1549"/>
      <c r="P1381" s="1549"/>
      <c r="Q1381" s="1549"/>
    </row>
    <row r="1382" spans="1:17">
      <c r="A1382" s="1646"/>
      <c r="B1382" s="1611" t="s">
        <v>1650</v>
      </c>
      <c r="C1382" s="1646" t="s">
        <v>1591</v>
      </c>
      <c r="D1382" s="1646" t="s">
        <v>1678</v>
      </c>
      <c r="E1382" s="1825">
        <v>4.0000000000000001E-3</v>
      </c>
      <c r="F1382" s="1611">
        <f>'UPAH MEP'!D$5</f>
        <v>0</v>
      </c>
      <c r="G1382" s="1645">
        <f>+F1382*E1382</f>
        <v>0</v>
      </c>
      <c r="H1382" s="1606" t="s">
        <v>15</v>
      </c>
      <c r="I1382" s="1603">
        <v>1</v>
      </c>
      <c r="J1382" s="1599">
        <f>I1382*G1382</f>
        <v>0</v>
      </c>
      <c r="K1382" s="1599">
        <f>G1382-J1382</f>
        <v>0</v>
      </c>
      <c r="L1382" s="1620"/>
      <c r="M1382" s="1620"/>
      <c r="N1382" s="1549"/>
      <c r="O1382" s="1549"/>
      <c r="P1382" s="1549"/>
      <c r="Q1382" s="1549"/>
    </row>
    <row r="1383" spans="1:17">
      <c r="A1383" s="1646"/>
      <c r="B1383" s="1611" t="s">
        <v>1649</v>
      </c>
      <c r="C1383" s="1729" t="s">
        <v>248</v>
      </c>
      <c r="D1383" s="1646" t="s">
        <v>1678</v>
      </c>
      <c r="E1383" s="1825">
        <v>1E-3</v>
      </c>
      <c r="F1383" s="1611">
        <f>'UPAH MEP'!D$6</f>
        <v>0</v>
      </c>
      <c r="G1383" s="1645">
        <f>+F1383*E1383</f>
        <v>0</v>
      </c>
      <c r="H1383" s="1606" t="s">
        <v>15</v>
      </c>
      <c r="I1383" s="1603">
        <v>1</v>
      </c>
      <c r="J1383" s="1599">
        <f>I1383*G1383</f>
        <v>0</v>
      </c>
      <c r="K1383" s="1599">
        <f>G1383-J1383</f>
        <v>0</v>
      </c>
      <c r="L1383" s="1620"/>
      <c r="M1383" s="1620"/>
      <c r="N1383" s="1549"/>
      <c r="O1383" s="1549"/>
      <c r="P1383" s="1549"/>
      <c r="Q1383" s="1549"/>
    </row>
    <row r="1384" spans="1:17">
      <c r="A1384" s="1648"/>
      <c r="B1384" s="1620"/>
      <c r="C1384" s="1646"/>
      <c r="D1384" s="1646"/>
      <c r="E1384" s="1896"/>
      <c r="F1384" s="1905"/>
      <c r="G1384" s="1883"/>
      <c r="H1384" s="1606"/>
      <c r="I1384" s="1603"/>
      <c r="J1384" s="1599"/>
      <c r="K1384" s="1599"/>
      <c r="L1384" s="1620"/>
      <c r="M1384" s="1620"/>
      <c r="N1384" s="1549"/>
      <c r="O1384" s="1549"/>
      <c r="P1384" s="1549"/>
      <c r="Q1384" s="1549"/>
    </row>
    <row r="1385" spans="1:17">
      <c r="A1385" s="1646"/>
      <c r="B1385" s="1645"/>
      <c r="C1385" s="1643"/>
      <c r="D1385" s="1642"/>
      <c r="E1385" s="1642" t="s">
        <v>1557</v>
      </c>
      <c r="F1385" s="1640"/>
      <c r="G1385" s="1639">
        <f>SUM(G1380:G1384)</f>
        <v>0</v>
      </c>
      <c r="H1385" s="1589"/>
      <c r="I1385" s="1589"/>
      <c r="J1385" s="1589">
        <f>SUM(J1380:J1383)</f>
        <v>0</v>
      </c>
      <c r="K1385" s="1589">
        <f>SUM(K1381:K1384)</f>
        <v>0</v>
      </c>
      <c r="L1385" s="1620"/>
      <c r="M1385" s="1620"/>
      <c r="N1385" s="1549"/>
      <c r="O1385" s="1549"/>
      <c r="P1385" s="1549"/>
      <c r="Q1385" s="1549"/>
    </row>
    <row r="1386" spans="1:17">
      <c r="A1386" s="1646" t="s">
        <v>115</v>
      </c>
      <c r="B1386" s="1645" t="s">
        <v>237</v>
      </c>
      <c r="C1386" s="1648"/>
      <c r="D1386" s="1653"/>
      <c r="E1386" s="1652"/>
      <c r="F1386" s="1648"/>
      <c r="G1386" s="1648"/>
      <c r="H1386" s="1600"/>
      <c r="I1386" s="1600"/>
      <c r="J1386" s="1600"/>
      <c r="K1386" s="1600"/>
      <c r="L1386" s="1620"/>
      <c r="M1386" s="1620"/>
      <c r="N1386" s="1549"/>
      <c r="O1386" s="1549"/>
      <c r="P1386" s="1549"/>
      <c r="Q1386" s="1549"/>
    </row>
    <row r="1387" spans="1:17">
      <c r="A1387" s="1646"/>
      <c r="B1387" s="1888" t="s">
        <v>1685</v>
      </c>
      <c r="C1387" s="1646"/>
      <c r="D1387" s="1650" t="s">
        <v>26</v>
      </c>
      <c r="E1387" s="1649">
        <v>1.1499999999999999</v>
      </c>
      <c r="F1387" s="1645">
        <f>'BAHAN MEP'!D88</f>
        <v>0</v>
      </c>
      <c r="G1387" s="1645">
        <f>F1387*E1387</f>
        <v>0</v>
      </c>
      <c r="H1387" s="1606" t="str">
        <f>'BAHAN MEP'!F88</f>
        <v>4681/SJ-IND.8/TKDN/9/2022</v>
      </c>
      <c r="I1387" s="1603">
        <f>'BAHAN MEP'!E88</f>
        <v>0.96719999999999995</v>
      </c>
      <c r="J1387" s="1599">
        <f>I1387*G1387</f>
        <v>0</v>
      </c>
      <c r="K1387" s="1599">
        <f>G1387-J1387</f>
        <v>0</v>
      </c>
      <c r="L1387" s="1620"/>
      <c r="M1387" s="1620"/>
      <c r="N1387" s="1549"/>
      <c r="O1387" s="1549"/>
      <c r="P1387" s="1549"/>
      <c r="Q1387" s="1549"/>
    </row>
    <row r="1388" spans="1:17">
      <c r="A1388" s="1646"/>
      <c r="B1388" s="1888" t="s">
        <v>1676</v>
      </c>
      <c r="C1388" s="1646"/>
      <c r="D1388" s="1650" t="s">
        <v>26</v>
      </c>
      <c r="E1388" s="1649">
        <v>1</v>
      </c>
      <c r="F1388" s="1645">
        <f>'BAHAN MEP'!D87</f>
        <v>0</v>
      </c>
      <c r="G1388" s="1645">
        <f>F1388*E1388</f>
        <v>0</v>
      </c>
      <c r="H1388" s="1606" t="s">
        <v>15</v>
      </c>
      <c r="I1388" s="1603">
        <f>'BAHAN MEP'!E90</f>
        <v>0.60329999999999995</v>
      </c>
      <c r="J1388" s="1599">
        <f>I1388*G1388</f>
        <v>0</v>
      </c>
      <c r="K1388" s="1599">
        <f>G1388-J1388</f>
        <v>0</v>
      </c>
      <c r="L1388" s="1620"/>
      <c r="M1388" s="1620"/>
      <c r="N1388" s="1549"/>
      <c r="O1388" s="1549"/>
      <c r="P1388" s="1549"/>
      <c r="Q1388" s="1549"/>
    </row>
    <row r="1389" spans="1:17">
      <c r="A1389" s="1646"/>
      <c r="B1389" s="1888"/>
      <c r="C1389" s="1646"/>
      <c r="D1389" s="1650"/>
      <c r="E1389" s="1649"/>
      <c r="F1389" s="1645"/>
      <c r="G1389" s="1645"/>
      <c r="H1389" s="1604"/>
      <c r="I1389" s="1603"/>
      <c r="J1389" s="1599"/>
      <c r="K1389" s="1599"/>
      <c r="L1389" s="1620"/>
      <c r="M1389" s="1620"/>
      <c r="N1389" s="1549"/>
      <c r="O1389" s="1549"/>
      <c r="P1389" s="1549"/>
      <c r="Q1389" s="1549"/>
    </row>
    <row r="1390" spans="1:17">
      <c r="A1390" s="1646"/>
      <c r="B1390" s="1645"/>
      <c r="C1390" s="1643"/>
      <c r="D1390" s="1642"/>
      <c r="E1390" s="1641" t="s">
        <v>1447</v>
      </c>
      <c r="F1390" s="1640"/>
      <c r="G1390" s="1639">
        <f>SUM(G1387:G1389)</f>
        <v>0</v>
      </c>
      <c r="H1390" s="1589"/>
      <c r="I1390" s="1589"/>
      <c r="J1390" s="1589">
        <f>SUM(J1387:J1388)</f>
        <v>0</v>
      </c>
      <c r="K1390" s="1589">
        <f>SUM(K1387:K1388)</f>
        <v>0</v>
      </c>
      <c r="L1390" s="1620"/>
      <c r="M1390" s="1620"/>
      <c r="N1390" s="1549"/>
      <c r="O1390" s="1549"/>
      <c r="P1390" s="1549"/>
      <c r="Q1390" s="1549"/>
    </row>
    <row r="1391" spans="1:17">
      <c r="A1391" s="1646"/>
      <c r="B1391" s="1645"/>
      <c r="C1391" s="1648"/>
      <c r="D1391" s="1648"/>
      <c r="E1391" s="1648"/>
      <c r="F1391" s="1648"/>
      <c r="G1391" s="1648"/>
      <c r="H1391" s="1600"/>
      <c r="I1391" s="1600"/>
      <c r="J1391" s="1600"/>
      <c r="K1391" s="1600"/>
      <c r="L1391" s="1620"/>
      <c r="M1391" s="1620"/>
      <c r="N1391" s="1549"/>
      <c r="O1391" s="1549"/>
      <c r="P1391" s="1549"/>
      <c r="Q1391" s="1549"/>
    </row>
    <row r="1392" spans="1:17">
      <c r="A1392" s="1646" t="s">
        <v>116</v>
      </c>
      <c r="B1392" s="1645" t="s">
        <v>238</v>
      </c>
      <c r="C1392" s="1646"/>
      <c r="D1392" s="1646"/>
      <c r="E1392" s="1646"/>
      <c r="F1392" s="1646"/>
      <c r="G1392" s="1721">
        <f>+F1392*E1392</f>
        <v>0</v>
      </c>
      <c r="H1392" s="1595"/>
      <c r="I1392" s="1595"/>
      <c r="J1392" s="1595"/>
      <c r="K1392" s="1595"/>
      <c r="L1392" s="1620"/>
      <c r="M1392" s="1620"/>
      <c r="N1392" s="1549"/>
      <c r="O1392" s="1549"/>
      <c r="P1392" s="1549"/>
      <c r="Q1392" s="1549"/>
    </row>
    <row r="1393" spans="1:17">
      <c r="A1393" s="1644"/>
      <c r="B1393" s="1644"/>
      <c r="C1393" s="1643"/>
      <c r="D1393" s="1642"/>
      <c r="E1393" s="1641" t="s">
        <v>1448</v>
      </c>
      <c r="F1393" s="1640"/>
      <c r="G1393" s="1639">
        <f>SUM(G1392)</f>
        <v>0</v>
      </c>
      <c r="H1393" s="1589"/>
      <c r="I1393" s="1589"/>
      <c r="J1393" s="1589"/>
      <c r="K1393" s="1589"/>
      <c r="L1393" s="1620"/>
      <c r="M1393" s="1620"/>
      <c r="N1393" s="1549"/>
      <c r="O1393" s="1549"/>
      <c r="P1393" s="1549"/>
      <c r="Q1393" s="1549"/>
    </row>
    <row r="1394" spans="1:17">
      <c r="A1394" s="1638"/>
      <c r="B1394" s="1638"/>
      <c r="C1394" s="1637"/>
      <c r="D1394" s="1637"/>
      <c r="E1394" s="1630"/>
      <c r="F1394" s="1637"/>
      <c r="G1394" s="1637"/>
      <c r="H1394" s="1554"/>
      <c r="I1394" s="1554"/>
      <c r="J1394" s="1554"/>
      <c r="K1394" s="1554"/>
      <c r="L1394" s="1620"/>
      <c r="M1394" s="1620"/>
      <c r="N1394" s="1549"/>
      <c r="O1394" s="1549"/>
      <c r="P1394" s="1549"/>
      <c r="Q1394" s="1549"/>
    </row>
    <row r="1395" spans="1:17">
      <c r="A1395" s="1636"/>
      <c r="B1395" s="1635"/>
      <c r="C1395" s="1634"/>
      <c r="D1395" s="1633"/>
      <c r="E1395" s="1633"/>
      <c r="F1395" s="1632"/>
      <c r="G1395" s="1636"/>
      <c r="H1395" s="1581"/>
      <c r="I1395" s="1581"/>
      <c r="J1395" s="1581"/>
      <c r="K1395" s="1581"/>
      <c r="L1395" s="1620"/>
      <c r="M1395" s="1620"/>
      <c r="N1395" s="1549"/>
      <c r="O1395" s="1549"/>
      <c r="P1395" s="1549"/>
      <c r="Q1395" s="1549"/>
    </row>
    <row r="1396" spans="1:17">
      <c r="A1396" s="1566" t="s">
        <v>117</v>
      </c>
      <c r="B1396" s="1573" t="s">
        <v>239</v>
      </c>
      <c r="C1396" s="1564"/>
      <c r="D1396" s="1572"/>
      <c r="E1396" s="1572"/>
      <c r="F1396" s="1570"/>
      <c r="G1396" s="1569">
        <f>+G1393+G1390+G1385</f>
        <v>0</v>
      </c>
      <c r="H1396" s="1576"/>
      <c r="I1396" s="1575" t="e">
        <f>J1396/G1396</f>
        <v>#DIV/0!</v>
      </c>
      <c r="J1396" s="1574">
        <f>+J1393+J1390+J1385</f>
        <v>0</v>
      </c>
      <c r="K1396" s="1574">
        <f>+K1393+K1390+K1385</f>
        <v>0</v>
      </c>
      <c r="L1396" s="1620"/>
      <c r="M1396" s="1620"/>
      <c r="N1396" s="1549"/>
      <c r="O1396" s="1549"/>
      <c r="P1396" s="1549"/>
      <c r="Q1396" s="1549"/>
    </row>
    <row r="1397" spans="1:17">
      <c r="A1397" s="1566" t="s">
        <v>124</v>
      </c>
      <c r="B1397" s="1573" t="s">
        <v>1541</v>
      </c>
      <c r="C1397" s="1564"/>
      <c r="D1397" s="1572"/>
      <c r="E1397" s="1571" t="str">
        <f>$L$2</f>
        <v>2,5% x D</v>
      </c>
      <c r="F1397" s="1570"/>
      <c r="G1397" s="1569">
        <f>G1396*$L$3</f>
        <v>0</v>
      </c>
      <c r="H1397" s="1567"/>
      <c r="I1397" s="1568" t="s">
        <v>366</v>
      </c>
      <c r="J1397" s="1567"/>
      <c r="K1397" s="1567"/>
      <c r="L1397" s="1620"/>
      <c r="M1397" s="1620"/>
      <c r="N1397" s="1549"/>
      <c r="O1397" s="1549"/>
      <c r="P1397" s="1549"/>
      <c r="Q1397" s="1549"/>
    </row>
    <row r="1398" spans="1:17">
      <c r="A1398" s="1566" t="s">
        <v>241</v>
      </c>
      <c r="B1398" s="1573" t="s">
        <v>1540</v>
      </c>
      <c r="C1398" s="1564"/>
      <c r="D1398" s="1572"/>
      <c r="E1398" s="1571" t="str">
        <f>$M$2</f>
        <v>2,5% x D</v>
      </c>
      <c r="F1398" s="1570"/>
      <c r="G1398" s="1569">
        <f>G1396*$M$3</f>
        <v>0</v>
      </c>
      <c r="H1398" s="1567"/>
      <c r="I1398" s="1568"/>
      <c r="J1398" s="1567"/>
      <c r="K1398" s="1567"/>
      <c r="L1398" s="1620"/>
      <c r="M1398" s="1620"/>
      <c r="N1398" s="1549"/>
      <c r="O1398" s="1549"/>
      <c r="P1398" s="1549"/>
      <c r="Q1398" s="1549"/>
    </row>
    <row r="1399" spans="1:17">
      <c r="A1399" s="1566" t="s">
        <v>123</v>
      </c>
      <c r="B1399" s="1565" t="s">
        <v>1539</v>
      </c>
      <c r="C1399" s="1564"/>
      <c r="D1399" s="1564"/>
      <c r="E1399" s="1564"/>
      <c r="F1399" s="1563"/>
      <c r="G1399" s="1562">
        <f>+G1397+G1396+G1398</f>
        <v>0</v>
      </c>
      <c r="H1399" s="1561"/>
      <c r="I1399" s="1561"/>
      <c r="J1399" s="1561"/>
      <c r="K1399" s="1561"/>
      <c r="L1399" s="1620"/>
      <c r="M1399" s="1620"/>
      <c r="N1399" s="1549"/>
      <c r="O1399" s="1549"/>
      <c r="P1399" s="1549"/>
      <c r="Q1399" s="1549"/>
    </row>
    <row r="1400" spans="1:17">
      <c r="A1400" s="1630"/>
      <c r="B1400" s="1629"/>
      <c r="C1400" s="1628"/>
      <c r="D1400" s="1628"/>
      <c r="E1400" s="1628"/>
      <c r="F1400" s="1627"/>
      <c r="G1400" s="1637"/>
      <c r="H1400" s="1554"/>
      <c r="I1400" s="1554"/>
      <c r="J1400" s="1554"/>
      <c r="K1400" s="1554"/>
      <c r="L1400" s="1620"/>
      <c r="M1400" s="1620"/>
      <c r="N1400" s="1549"/>
      <c r="O1400" s="1549"/>
      <c r="P1400" s="1549"/>
      <c r="Q1400" s="1549"/>
    </row>
    <row r="1401" spans="1:17">
      <c r="A1401" s="1572"/>
      <c r="B1401" s="1572"/>
      <c r="C1401" s="1564"/>
      <c r="D1401" s="1564"/>
      <c r="E1401" s="1564"/>
      <c r="F1401" s="1564"/>
      <c r="G1401" s="1564"/>
      <c r="H1401" s="1620"/>
      <c r="I1401" s="1620"/>
      <c r="J1401" s="1620"/>
      <c r="K1401" s="1620"/>
      <c r="L1401" s="1620"/>
      <c r="M1401" s="1620"/>
      <c r="N1401" s="1549"/>
      <c r="O1401" s="1549"/>
      <c r="P1401" s="1549"/>
      <c r="Q1401" s="1549"/>
    </row>
    <row r="1402" spans="1:17">
      <c r="A1402" s="1564">
        <v>11</v>
      </c>
      <c r="B1402" s="1735" t="s">
        <v>1684</v>
      </c>
      <c r="C1402" s="1622"/>
      <c r="D1402" s="1564"/>
      <c r="E1402" s="1564"/>
      <c r="F1402" s="1564"/>
      <c r="G1402" s="1564"/>
      <c r="H1402" s="1620"/>
      <c r="I1402" s="1620"/>
      <c r="J1402" s="1620"/>
      <c r="K1402" s="1620"/>
      <c r="L1402" s="1620"/>
      <c r="M1402" s="1620"/>
      <c r="N1402" s="1549"/>
      <c r="O1402" s="1549"/>
      <c r="P1402" s="1549"/>
      <c r="Q1402" s="1549"/>
    </row>
    <row r="1403" spans="1:17">
      <c r="A1403" s="1679"/>
      <c r="B1403" s="1620"/>
      <c r="C1403" s="1622"/>
      <c r="D1403" s="1564"/>
      <c r="E1403" s="1564"/>
      <c r="F1403" s="1564"/>
      <c r="G1403" s="1564"/>
      <c r="H1403" s="1620"/>
      <c r="I1403" s="1620"/>
      <c r="J1403" s="1620"/>
      <c r="K1403" s="1620"/>
      <c r="L1403" s="1620"/>
      <c r="M1403" s="1620"/>
      <c r="N1403" s="1549"/>
      <c r="O1403" s="1549"/>
      <c r="P1403" s="1549"/>
      <c r="Q1403" s="1549"/>
    </row>
    <row r="1404" spans="1:17">
      <c r="A1404" s="2467" t="s">
        <v>8</v>
      </c>
      <c r="B1404" s="2467" t="s">
        <v>354</v>
      </c>
      <c r="C1404" s="2467" t="s">
        <v>1550</v>
      </c>
      <c r="D1404" s="2467" t="s">
        <v>21</v>
      </c>
      <c r="E1404" s="2467" t="s">
        <v>1549</v>
      </c>
      <c r="F1404" s="1666" t="s">
        <v>10</v>
      </c>
      <c r="G1404" s="1666" t="s">
        <v>54</v>
      </c>
      <c r="H1404" s="2463" t="s">
        <v>1548</v>
      </c>
      <c r="I1404" s="2463" t="s">
        <v>1547</v>
      </c>
      <c r="J1404" s="2463" t="s">
        <v>1546</v>
      </c>
      <c r="K1404" s="2463" t="s">
        <v>1545</v>
      </c>
      <c r="L1404" s="1620"/>
      <c r="M1404" s="1620"/>
      <c r="N1404" s="1549"/>
      <c r="O1404" s="1549"/>
      <c r="P1404" s="1549"/>
      <c r="Q1404" s="1549"/>
    </row>
    <row r="1405" spans="1:17">
      <c r="A1405" s="2468"/>
      <c r="B1405" s="2468"/>
      <c r="C1405" s="2468"/>
      <c r="D1405" s="2468"/>
      <c r="E1405" s="2468"/>
      <c r="F1405" s="1637" t="s">
        <v>1544</v>
      </c>
      <c r="G1405" s="1637" t="s">
        <v>1544</v>
      </c>
      <c r="H1405" s="2464"/>
      <c r="I1405" s="2464"/>
      <c r="J1405" s="2464"/>
      <c r="K1405" s="2464"/>
      <c r="L1405" s="1620"/>
      <c r="M1405" s="1620"/>
      <c r="N1405" s="1549"/>
      <c r="O1405" s="1549"/>
      <c r="P1405" s="1549"/>
      <c r="Q1405" s="1549"/>
    </row>
    <row r="1406" spans="1:17">
      <c r="A1406" s="1664"/>
      <c r="B1406" s="1664"/>
      <c r="C1406" s="1664"/>
      <c r="D1406" s="1652"/>
      <c r="E1406" s="1652"/>
      <c r="F1406" s="1652"/>
      <c r="G1406" s="1652"/>
      <c r="H1406" s="1614"/>
      <c r="I1406" s="1614"/>
      <c r="J1406" s="1614"/>
      <c r="K1406" s="1614"/>
      <c r="L1406" s="1620"/>
      <c r="M1406" s="1620"/>
      <c r="N1406" s="1549"/>
      <c r="O1406" s="1549"/>
      <c r="P1406" s="1549"/>
      <c r="Q1406" s="1549"/>
    </row>
    <row r="1407" spans="1:17">
      <c r="A1407" s="1646" t="s">
        <v>114</v>
      </c>
      <c r="B1407" s="1645" t="s">
        <v>235</v>
      </c>
      <c r="C1407" s="1646"/>
      <c r="D1407" s="1646"/>
      <c r="E1407" s="1646"/>
      <c r="F1407" s="1646"/>
      <c r="G1407" s="1646"/>
      <c r="H1407" s="1613"/>
      <c r="I1407" s="1613"/>
      <c r="J1407" s="1613"/>
      <c r="K1407" s="1613"/>
      <c r="L1407" s="1620"/>
      <c r="M1407" s="1620"/>
      <c r="N1407" s="1549"/>
      <c r="O1407" s="1549"/>
      <c r="P1407" s="1549"/>
      <c r="Q1407" s="1549"/>
    </row>
    <row r="1408" spans="1:17">
      <c r="A1408" s="1646"/>
      <c r="B1408" s="1611" t="s">
        <v>1652</v>
      </c>
      <c r="C1408" s="1646" t="s">
        <v>231</v>
      </c>
      <c r="D1408" s="1646" t="s">
        <v>1678</v>
      </c>
      <c r="E1408" s="1825">
        <v>2.4E-2</v>
      </c>
      <c r="F1408" s="1611">
        <f>'UPAH MEP'!D$7</f>
        <v>0</v>
      </c>
      <c r="G1408" s="1645">
        <f>+F1408*E1408</f>
        <v>0</v>
      </c>
      <c r="H1408" s="1606" t="s">
        <v>15</v>
      </c>
      <c r="I1408" s="1603">
        <v>1</v>
      </c>
      <c r="J1408" s="1599">
        <f>I1408*G1408</f>
        <v>0</v>
      </c>
      <c r="K1408" s="1599">
        <f>G1408-J1408</f>
        <v>0</v>
      </c>
      <c r="L1408" s="1620"/>
      <c r="M1408" s="1620"/>
      <c r="N1408" s="1549"/>
      <c r="O1408" s="1549"/>
      <c r="P1408" s="1549"/>
      <c r="Q1408" s="1549"/>
    </row>
    <row r="1409" spans="1:17">
      <c r="A1409" s="1646"/>
      <c r="B1409" s="1611" t="s">
        <v>1651</v>
      </c>
      <c r="C1409" s="1646" t="s">
        <v>1592</v>
      </c>
      <c r="D1409" s="1646" t="s">
        <v>1678</v>
      </c>
      <c r="E1409" s="1825">
        <v>0.04</v>
      </c>
      <c r="F1409" s="1611">
        <f>'UPAH MEP'!D$10</f>
        <v>0</v>
      </c>
      <c r="G1409" s="1645">
        <f>+F1409*E1409</f>
        <v>0</v>
      </c>
      <c r="H1409" s="1606" t="s">
        <v>15</v>
      </c>
      <c r="I1409" s="1603">
        <v>1</v>
      </c>
      <c r="J1409" s="1599">
        <f>I1409*G1409</f>
        <v>0</v>
      </c>
      <c r="K1409" s="1599">
        <f>G1409-J1409</f>
        <v>0</v>
      </c>
      <c r="L1409" s="1620"/>
      <c r="M1409" s="1620"/>
      <c r="N1409" s="1549"/>
      <c r="O1409" s="1549"/>
      <c r="P1409" s="1549"/>
      <c r="Q1409" s="1549"/>
    </row>
    <row r="1410" spans="1:17">
      <c r="A1410" s="1646"/>
      <c r="B1410" s="1611" t="s">
        <v>1650</v>
      </c>
      <c r="C1410" s="1646" t="s">
        <v>1591</v>
      </c>
      <c r="D1410" s="1646" t="s">
        <v>1678</v>
      </c>
      <c r="E1410" s="1825">
        <v>4.0000000000000001E-3</v>
      </c>
      <c r="F1410" s="1611">
        <f>'UPAH MEP'!D$5</f>
        <v>0</v>
      </c>
      <c r="G1410" s="1645">
        <f>+F1410*E1410</f>
        <v>0</v>
      </c>
      <c r="H1410" s="1606" t="s">
        <v>15</v>
      </c>
      <c r="I1410" s="1603">
        <v>1</v>
      </c>
      <c r="J1410" s="1599">
        <f>I1410*G1410</f>
        <v>0</v>
      </c>
      <c r="K1410" s="1599">
        <f>G1410-J1410</f>
        <v>0</v>
      </c>
      <c r="L1410" s="1620"/>
      <c r="M1410" s="1620"/>
      <c r="N1410" s="1549"/>
      <c r="O1410" s="1549"/>
      <c r="P1410" s="1549"/>
      <c r="Q1410" s="1549"/>
    </row>
    <row r="1411" spans="1:17">
      <c r="A1411" s="1646"/>
      <c r="B1411" s="1611" t="s">
        <v>1649</v>
      </c>
      <c r="C1411" s="1729" t="s">
        <v>248</v>
      </c>
      <c r="D1411" s="1646" t="s">
        <v>1678</v>
      </c>
      <c r="E1411" s="1825">
        <v>1E-3</v>
      </c>
      <c r="F1411" s="1611">
        <f>'UPAH MEP'!D$6</f>
        <v>0</v>
      </c>
      <c r="G1411" s="1645">
        <f>+F1411*E1411</f>
        <v>0</v>
      </c>
      <c r="H1411" s="1606" t="s">
        <v>15</v>
      </c>
      <c r="I1411" s="1603">
        <v>1</v>
      </c>
      <c r="J1411" s="1599">
        <f>I1411*G1411</f>
        <v>0</v>
      </c>
      <c r="K1411" s="1599">
        <f>G1411-J1411</f>
        <v>0</v>
      </c>
      <c r="L1411" s="1620"/>
      <c r="M1411" s="1620"/>
      <c r="N1411" s="1549"/>
      <c r="O1411" s="1549"/>
      <c r="P1411" s="1549"/>
      <c r="Q1411" s="1549"/>
    </row>
    <row r="1412" spans="1:17">
      <c r="A1412" s="1646"/>
      <c r="B1412" s="1894"/>
      <c r="C1412" s="1646"/>
      <c r="D1412" s="1646"/>
      <c r="E1412" s="1904"/>
      <c r="F1412" s="1611"/>
      <c r="G1412" s="1645"/>
      <c r="H1412" s="1606"/>
      <c r="I1412" s="1603"/>
      <c r="J1412" s="1599"/>
      <c r="K1412" s="1599"/>
      <c r="L1412" s="1620"/>
      <c r="M1412" s="1620"/>
      <c r="N1412" s="1549"/>
      <c r="O1412" s="1549"/>
      <c r="P1412" s="1549"/>
      <c r="Q1412" s="1549"/>
    </row>
    <row r="1413" spans="1:17">
      <c r="A1413" s="1646"/>
      <c r="B1413" s="1645"/>
      <c r="C1413" s="1643"/>
      <c r="D1413" s="1642"/>
      <c r="E1413" s="1642" t="s">
        <v>1557</v>
      </c>
      <c r="F1413" s="1640"/>
      <c r="G1413" s="1639">
        <f>SUM(G1408:G1412)</f>
        <v>0</v>
      </c>
      <c r="H1413" s="1589"/>
      <c r="I1413" s="1589"/>
      <c r="J1413" s="1589">
        <f>SUM(J1408:J1411)</f>
        <v>0</v>
      </c>
      <c r="K1413" s="1589">
        <f>SUM(K1409:K1412)</f>
        <v>0</v>
      </c>
      <c r="L1413" s="1620"/>
      <c r="M1413" s="1620"/>
      <c r="N1413" s="1549"/>
      <c r="O1413" s="1549"/>
      <c r="P1413" s="1549"/>
      <c r="Q1413" s="1549"/>
    </row>
    <row r="1414" spans="1:17">
      <c r="A1414" s="1646" t="s">
        <v>115</v>
      </c>
      <c r="B1414" s="1645" t="s">
        <v>237</v>
      </c>
      <c r="C1414" s="1648"/>
      <c r="D1414" s="1653"/>
      <c r="E1414" s="1652"/>
      <c r="F1414" s="1648"/>
      <c r="G1414" s="1648"/>
      <c r="H1414" s="1600"/>
      <c r="I1414" s="1600"/>
      <c r="J1414" s="1600"/>
      <c r="K1414" s="1600"/>
      <c r="L1414" s="1620"/>
      <c r="M1414" s="1620"/>
      <c r="N1414" s="1549"/>
      <c r="O1414" s="1549"/>
      <c r="P1414" s="1549"/>
      <c r="Q1414" s="1549"/>
    </row>
    <row r="1415" spans="1:17">
      <c r="A1415" s="1646"/>
      <c r="B1415" s="1888" t="s">
        <v>1683</v>
      </c>
      <c r="C1415" s="1646"/>
      <c r="D1415" s="1650" t="s">
        <v>26</v>
      </c>
      <c r="E1415" s="1649">
        <v>1.1499999999999999</v>
      </c>
      <c r="F1415" s="1645">
        <f>'BAHAN MEP'!D101</f>
        <v>0</v>
      </c>
      <c r="G1415" s="1645">
        <f>F1415*E1415</f>
        <v>0</v>
      </c>
      <c r="H1415" s="1606" t="s">
        <v>15</v>
      </c>
      <c r="I1415" s="1603" t="e">
        <v>#REF!</v>
      </c>
      <c r="J1415" s="1599" t="e">
        <f>I1415*G1415</f>
        <v>#REF!</v>
      </c>
      <c r="K1415" s="1599" t="e">
        <f>G1415-J1415</f>
        <v>#REF!</v>
      </c>
      <c r="L1415" s="1620"/>
      <c r="M1415" s="1620"/>
      <c r="N1415" s="1549"/>
      <c r="O1415" s="1549"/>
      <c r="P1415" s="1549"/>
      <c r="Q1415" s="1549"/>
    </row>
    <row r="1416" spans="1:17">
      <c r="A1416" s="1646"/>
      <c r="B1416" s="1888" t="s">
        <v>1680</v>
      </c>
      <c r="C1416" s="1646"/>
      <c r="D1416" s="1650" t="s">
        <v>26</v>
      </c>
      <c r="E1416" s="1649">
        <v>1</v>
      </c>
      <c r="F1416" s="1645">
        <f>'BAHAN MEP'!D87</f>
        <v>0</v>
      </c>
      <c r="G1416" s="1645">
        <f>F1416*E1416</f>
        <v>0</v>
      </c>
      <c r="H1416" s="1606" t="s">
        <v>15</v>
      </c>
      <c r="I1416" s="1603">
        <v>0</v>
      </c>
      <c r="J1416" s="1599">
        <f>I1416*G1416</f>
        <v>0</v>
      </c>
      <c r="K1416" s="1599">
        <f>G1416-J1416</f>
        <v>0</v>
      </c>
      <c r="L1416" s="1620"/>
      <c r="M1416" s="1620"/>
      <c r="N1416" s="1549"/>
      <c r="O1416" s="1549"/>
      <c r="P1416" s="1549"/>
      <c r="Q1416" s="1549"/>
    </row>
    <row r="1417" spans="1:17">
      <c r="A1417" s="1646"/>
      <c r="B1417" s="1888"/>
      <c r="C1417" s="1646"/>
      <c r="D1417" s="1650"/>
      <c r="E1417" s="1649"/>
      <c r="F1417" s="1645"/>
      <c r="G1417" s="1645"/>
      <c r="H1417" s="1604"/>
      <c r="I1417" s="1603"/>
      <c r="J1417" s="1599"/>
      <c r="K1417" s="1599"/>
      <c r="L1417" s="1620"/>
      <c r="M1417" s="1620"/>
      <c r="N1417" s="1549"/>
      <c r="O1417" s="1549"/>
      <c r="P1417" s="1549"/>
      <c r="Q1417" s="1549"/>
    </row>
    <row r="1418" spans="1:17">
      <c r="A1418" s="1646"/>
      <c r="B1418" s="1645"/>
      <c r="C1418" s="1643"/>
      <c r="D1418" s="1642"/>
      <c r="E1418" s="1641" t="s">
        <v>1447</v>
      </c>
      <c r="F1418" s="1640"/>
      <c r="G1418" s="1639">
        <f>SUM(G1415:G1417)</f>
        <v>0</v>
      </c>
      <c r="H1418" s="1589"/>
      <c r="I1418" s="1589"/>
      <c r="J1418" s="1589" t="e">
        <f>SUM(J1415:J1416)</f>
        <v>#REF!</v>
      </c>
      <c r="K1418" s="1589" t="e">
        <f>SUM(K1415:K1416)</f>
        <v>#REF!</v>
      </c>
      <c r="L1418" s="1620"/>
      <c r="M1418" s="1620"/>
      <c r="N1418" s="1549"/>
      <c r="O1418" s="1549"/>
      <c r="P1418" s="1549"/>
      <c r="Q1418" s="1549"/>
    </row>
    <row r="1419" spans="1:17">
      <c r="A1419" s="1646"/>
      <c r="B1419" s="1645"/>
      <c r="C1419" s="1648"/>
      <c r="D1419" s="1648"/>
      <c r="E1419" s="1648"/>
      <c r="F1419" s="1648"/>
      <c r="G1419" s="1648"/>
      <c r="H1419" s="1600"/>
      <c r="I1419" s="1600"/>
      <c r="J1419" s="1600"/>
      <c r="K1419" s="1600"/>
      <c r="L1419" s="1620"/>
      <c r="M1419" s="1620"/>
      <c r="N1419" s="1549"/>
      <c r="O1419" s="1549"/>
      <c r="P1419" s="1549"/>
      <c r="Q1419" s="1549"/>
    </row>
    <row r="1420" spans="1:17">
      <c r="A1420" s="1646" t="s">
        <v>116</v>
      </c>
      <c r="B1420" s="1645" t="s">
        <v>238</v>
      </c>
      <c r="C1420" s="1646"/>
      <c r="D1420" s="1646"/>
      <c r="E1420" s="1646"/>
      <c r="F1420" s="1646"/>
      <c r="G1420" s="1721">
        <f>+F1420*E1420</f>
        <v>0</v>
      </c>
      <c r="H1420" s="1595"/>
      <c r="I1420" s="1595"/>
      <c r="J1420" s="1595"/>
      <c r="K1420" s="1595"/>
      <c r="L1420" s="1620"/>
      <c r="M1420" s="1620"/>
      <c r="N1420" s="1549"/>
      <c r="O1420" s="1549"/>
      <c r="P1420" s="1549"/>
      <c r="Q1420" s="1549"/>
    </row>
    <row r="1421" spans="1:17">
      <c r="A1421" s="1644"/>
      <c r="B1421" s="1644"/>
      <c r="C1421" s="1643"/>
      <c r="D1421" s="1642"/>
      <c r="E1421" s="1641" t="s">
        <v>1448</v>
      </c>
      <c r="F1421" s="1640"/>
      <c r="G1421" s="1639">
        <f>SUM(G1420)</f>
        <v>0</v>
      </c>
      <c r="H1421" s="1589"/>
      <c r="I1421" s="1589"/>
      <c r="J1421" s="1589"/>
      <c r="K1421" s="1589"/>
      <c r="L1421" s="1620"/>
      <c r="M1421" s="1620"/>
      <c r="N1421" s="1549"/>
      <c r="O1421" s="1549"/>
      <c r="P1421" s="1549"/>
      <c r="Q1421" s="1549"/>
    </row>
    <row r="1422" spans="1:17">
      <c r="A1422" s="1638"/>
      <c r="B1422" s="1638"/>
      <c r="C1422" s="1637"/>
      <c r="D1422" s="1637"/>
      <c r="E1422" s="1630"/>
      <c r="F1422" s="1637"/>
      <c r="G1422" s="1637"/>
      <c r="H1422" s="1554"/>
      <c r="I1422" s="1554"/>
      <c r="J1422" s="1554"/>
      <c r="K1422" s="1554"/>
      <c r="L1422" s="1620"/>
      <c r="M1422" s="1620"/>
      <c r="N1422" s="1549"/>
      <c r="O1422" s="1549"/>
      <c r="P1422" s="1549"/>
      <c r="Q1422" s="1549"/>
    </row>
    <row r="1423" spans="1:17">
      <c r="A1423" s="1636"/>
      <c r="B1423" s="1635"/>
      <c r="C1423" s="1634"/>
      <c r="D1423" s="1633"/>
      <c r="E1423" s="1633"/>
      <c r="F1423" s="1632"/>
      <c r="G1423" s="1636"/>
      <c r="H1423" s="1581"/>
      <c r="I1423" s="1581"/>
      <c r="J1423" s="1581"/>
      <c r="K1423" s="1581"/>
      <c r="L1423" s="1620"/>
      <c r="M1423" s="1620"/>
      <c r="N1423" s="1549"/>
      <c r="O1423" s="1549"/>
      <c r="P1423" s="1549"/>
      <c r="Q1423" s="1549"/>
    </row>
    <row r="1424" spans="1:17">
      <c r="A1424" s="1566" t="s">
        <v>117</v>
      </c>
      <c r="B1424" s="1573" t="s">
        <v>239</v>
      </c>
      <c r="C1424" s="1564"/>
      <c r="D1424" s="1572"/>
      <c r="E1424" s="1572"/>
      <c r="F1424" s="1570"/>
      <c r="G1424" s="1569">
        <f>+G1421+G1418+G1413</f>
        <v>0</v>
      </c>
      <c r="H1424" s="1576"/>
      <c r="I1424" s="1575" t="e">
        <f>J1424/G1424</f>
        <v>#REF!</v>
      </c>
      <c r="J1424" s="1574" t="e">
        <f>+J1421+J1418+J1413</f>
        <v>#REF!</v>
      </c>
      <c r="K1424" s="1720"/>
      <c r="L1424" s="1620"/>
      <c r="M1424" s="1620"/>
      <c r="N1424" s="1549"/>
      <c r="O1424" s="1549"/>
      <c r="P1424" s="1549"/>
      <c r="Q1424" s="1549"/>
    </row>
    <row r="1425" spans="1:17">
      <c r="A1425" s="1566" t="s">
        <v>124</v>
      </c>
      <c r="B1425" s="1573" t="s">
        <v>1541</v>
      </c>
      <c r="C1425" s="1564"/>
      <c r="D1425" s="1572"/>
      <c r="E1425" s="1571" t="str">
        <f>$L$2</f>
        <v>2,5% x D</v>
      </c>
      <c r="F1425" s="1570"/>
      <c r="G1425" s="1569">
        <f>G1424*$L$3</f>
        <v>0</v>
      </c>
      <c r="H1425" s="1567"/>
      <c r="I1425" s="1568" t="s">
        <v>366</v>
      </c>
      <c r="J1425" s="1567"/>
      <c r="K1425" s="1567"/>
      <c r="L1425" s="1620"/>
      <c r="M1425" s="1620"/>
      <c r="N1425" s="1549"/>
      <c r="O1425" s="1549"/>
      <c r="P1425" s="1549"/>
      <c r="Q1425" s="1549"/>
    </row>
    <row r="1426" spans="1:17">
      <c r="A1426" s="1566" t="s">
        <v>241</v>
      </c>
      <c r="B1426" s="1573" t="s">
        <v>1540</v>
      </c>
      <c r="C1426" s="1564"/>
      <c r="D1426" s="1572"/>
      <c r="E1426" s="1571" t="str">
        <f>$M$2</f>
        <v>2,5% x D</v>
      </c>
      <c r="F1426" s="1570"/>
      <c r="G1426" s="1569">
        <f>G1424*$M$3</f>
        <v>0</v>
      </c>
      <c r="H1426" s="1567"/>
      <c r="I1426" s="1568"/>
      <c r="J1426" s="1567"/>
      <c r="K1426" s="1567"/>
      <c r="L1426" s="1620"/>
      <c r="M1426" s="1620"/>
      <c r="N1426" s="1549"/>
      <c r="O1426" s="1549"/>
      <c r="P1426" s="1549"/>
      <c r="Q1426" s="1549"/>
    </row>
    <row r="1427" spans="1:17">
      <c r="A1427" s="1566" t="s">
        <v>123</v>
      </c>
      <c r="B1427" s="1565" t="s">
        <v>1539</v>
      </c>
      <c r="C1427" s="1564"/>
      <c r="D1427" s="1564"/>
      <c r="E1427" s="1564"/>
      <c r="F1427" s="1563"/>
      <c r="G1427" s="1562">
        <f>+G1425+G1424+G1426</f>
        <v>0</v>
      </c>
      <c r="H1427" s="1561"/>
      <c r="I1427" s="1561"/>
      <c r="J1427" s="1561"/>
      <c r="K1427" s="1561"/>
      <c r="L1427" s="1620"/>
      <c r="M1427" s="1620"/>
      <c r="N1427" s="1549"/>
      <c r="O1427" s="1549"/>
      <c r="P1427" s="1549"/>
      <c r="Q1427" s="1549"/>
    </row>
    <row r="1428" spans="1:17">
      <c r="A1428" s="1630"/>
      <c r="B1428" s="1629"/>
      <c r="C1428" s="1628"/>
      <c r="D1428" s="1628"/>
      <c r="E1428" s="1628"/>
      <c r="F1428" s="1627"/>
      <c r="G1428" s="1637"/>
      <c r="H1428" s="1554"/>
      <c r="I1428" s="1554"/>
      <c r="J1428" s="1554"/>
      <c r="K1428" s="1554"/>
      <c r="L1428" s="1620"/>
      <c r="M1428" s="1620"/>
      <c r="N1428" s="1549"/>
      <c r="O1428" s="1549"/>
      <c r="P1428" s="1549"/>
      <c r="Q1428" s="1549"/>
    </row>
    <row r="1429" spans="1:17">
      <c r="A1429" s="1572"/>
      <c r="B1429" s="1572"/>
      <c r="C1429" s="1564"/>
      <c r="D1429" s="1564"/>
      <c r="E1429" s="1564"/>
      <c r="F1429" s="1564"/>
      <c r="G1429" s="1564"/>
      <c r="H1429" s="1620"/>
      <c r="I1429" s="1620"/>
      <c r="J1429" s="1620"/>
      <c r="K1429" s="1620"/>
      <c r="L1429" s="1620"/>
      <c r="M1429" s="1620"/>
      <c r="N1429" s="1549"/>
      <c r="O1429" s="1549"/>
      <c r="P1429" s="1549"/>
      <c r="Q1429" s="1549"/>
    </row>
    <row r="1430" spans="1:17">
      <c r="A1430" s="1564">
        <v>12</v>
      </c>
      <c r="B1430" s="1735" t="s">
        <v>1682</v>
      </c>
      <c r="C1430" s="1622"/>
      <c r="D1430" s="1564"/>
      <c r="E1430" s="1564"/>
      <c r="F1430" s="1564"/>
      <c r="G1430" s="1564"/>
      <c r="H1430" s="1620"/>
      <c r="I1430" s="1620"/>
      <c r="J1430" s="1620"/>
      <c r="K1430" s="1620"/>
      <c r="L1430" s="1620"/>
      <c r="M1430" s="1620"/>
      <c r="N1430" s="1549"/>
      <c r="O1430" s="1549"/>
      <c r="P1430" s="1549"/>
      <c r="Q1430" s="1549"/>
    </row>
    <row r="1431" spans="1:17">
      <c r="A1431" s="1679"/>
      <c r="B1431" s="1620"/>
      <c r="C1431" s="1622"/>
      <c r="D1431" s="1564"/>
      <c r="E1431" s="1564"/>
      <c r="F1431" s="1564"/>
      <c r="G1431" s="1564"/>
      <c r="H1431" s="1620"/>
      <c r="I1431" s="1620"/>
      <c r="J1431" s="1620"/>
      <c r="K1431" s="1620"/>
      <c r="L1431" s="1620"/>
      <c r="M1431" s="1620"/>
      <c r="N1431" s="1549"/>
      <c r="O1431" s="1549"/>
      <c r="P1431" s="1549"/>
      <c r="Q1431" s="1549"/>
    </row>
    <row r="1432" spans="1:17">
      <c r="A1432" s="2467" t="s">
        <v>8</v>
      </c>
      <c r="B1432" s="2467" t="s">
        <v>354</v>
      </c>
      <c r="C1432" s="2467" t="s">
        <v>1550</v>
      </c>
      <c r="D1432" s="2467" t="s">
        <v>21</v>
      </c>
      <c r="E1432" s="2467" t="s">
        <v>1549</v>
      </c>
      <c r="F1432" s="1666" t="s">
        <v>10</v>
      </c>
      <c r="G1432" s="1666" t="s">
        <v>54</v>
      </c>
      <c r="H1432" s="2463" t="s">
        <v>1548</v>
      </c>
      <c r="I1432" s="2463" t="s">
        <v>1547</v>
      </c>
      <c r="J1432" s="2463" t="s">
        <v>1546</v>
      </c>
      <c r="K1432" s="2463" t="s">
        <v>1545</v>
      </c>
      <c r="L1432" s="1620"/>
      <c r="M1432" s="1620"/>
      <c r="N1432" s="1549"/>
      <c r="O1432" s="1549"/>
      <c r="P1432" s="1549"/>
      <c r="Q1432" s="1549"/>
    </row>
    <row r="1433" spans="1:17">
      <c r="A1433" s="2468"/>
      <c r="B1433" s="2468"/>
      <c r="C1433" s="2468"/>
      <c r="D1433" s="2468"/>
      <c r="E1433" s="2468"/>
      <c r="F1433" s="1637" t="s">
        <v>1544</v>
      </c>
      <c r="G1433" s="1637" t="s">
        <v>1544</v>
      </c>
      <c r="H1433" s="2464"/>
      <c r="I1433" s="2464"/>
      <c r="J1433" s="2464"/>
      <c r="K1433" s="2464"/>
      <c r="L1433" s="1620"/>
      <c r="M1433" s="1620"/>
      <c r="N1433" s="1549"/>
      <c r="O1433" s="1549"/>
      <c r="P1433" s="1549"/>
      <c r="Q1433" s="1549"/>
    </row>
    <row r="1434" spans="1:17">
      <c r="A1434" s="1664"/>
      <c r="B1434" s="1664"/>
      <c r="C1434" s="1664"/>
      <c r="D1434" s="1652"/>
      <c r="E1434" s="1652"/>
      <c r="F1434" s="1652"/>
      <c r="G1434" s="1652"/>
      <c r="H1434" s="1614"/>
      <c r="I1434" s="1614"/>
      <c r="J1434" s="1614"/>
      <c r="K1434" s="1614"/>
      <c r="L1434" s="1620"/>
      <c r="M1434" s="1620"/>
      <c r="N1434" s="1549"/>
      <c r="O1434" s="1549"/>
      <c r="P1434" s="1549"/>
      <c r="Q1434" s="1549"/>
    </row>
    <row r="1435" spans="1:17">
      <c r="A1435" s="1646" t="s">
        <v>114</v>
      </c>
      <c r="B1435" s="1645" t="s">
        <v>235</v>
      </c>
      <c r="C1435" s="1646"/>
      <c r="D1435" s="1646"/>
      <c r="E1435" s="1646"/>
      <c r="F1435" s="1646"/>
      <c r="G1435" s="1646"/>
      <c r="H1435" s="1613"/>
      <c r="I1435" s="1613"/>
      <c r="J1435" s="1613"/>
      <c r="K1435" s="1613"/>
      <c r="L1435" s="1620"/>
      <c r="M1435" s="1620"/>
      <c r="N1435" s="1549"/>
      <c r="O1435" s="1549"/>
      <c r="P1435" s="1549"/>
      <c r="Q1435" s="1549"/>
    </row>
    <row r="1436" spans="1:17">
      <c r="A1436" s="1646"/>
      <c r="B1436" s="1611" t="s">
        <v>1652</v>
      </c>
      <c r="C1436" s="1646" t="s">
        <v>231</v>
      </c>
      <c r="D1436" s="1646" t="s">
        <v>1678</v>
      </c>
      <c r="E1436" s="1825">
        <v>2.9000000000000001E-2</v>
      </c>
      <c r="F1436" s="1611">
        <f>'UPAH MEP'!D7</f>
        <v>0</v>
      </c>
      <c r="G1436" s="1645">
        <f>+F1436*E1436</f>
        <v>0</v>
      </c>
      <c r="H1436" s="1606" t="s">
        <v>15</v>
      </c>
      <c r="I1436" s="1603">
        <v>1</v>
      </c>
      <c r="J1436" s="1599">
        <f>I1436*G1436</f>
        <v>0</v>
      </c>
      <c r="K1436" s="1599">
        <f>G1436-J1436</f>
        <v>0</v>
      </c>
      <c r="L1436" s="1620"/>
      <c r="M1436" s="1620"/>
      <c r="N1436" s="1549"/>
      <c r="O1436" s="1549"/>
      <c r="P1436" s="1549"/>
      <c r="Q1436" s="1549"/>
    </row>
    <row r="1437" spans="1:17">
      <c r="A1437" s="1646"/>
      <c r="B1437" s="1611" t="s">
        <v>1651</v>
      </c>
      <c r="C1437" s="1646" t="s">
        <v>1592</v>
      </c>
      <c r="D1437" s="1646" t="s">
        <v>1678</v>
      </c>
      <c r="E1437" s="1825">
        <v>4.8000000000000001E-2</v>
      </c>
      <c r="F1437" s="1611">
        <f>'UPAH MEP'!D10</f>
        <v>0</v>
      </c>
      <c r="G1437" s="1645">
        <f>+F1437*E1437</f>
        <v>0</v>
      </c>
      <c r="H1437" s="1606" t="s">
        <v>15</v>
      </c>
      <c r="I1437" s="1603">
        <v>1</v>
      </c>
      <c r="J1437" s="1599">
        <f>I1437*G1437</f>
        <v>0</v>
      </c>
      <c r="K1437" s="1599">
        <f>G1437-J1437</f>
        <v>0</v>
      </c>
      <c r="L1437" s="1620"/>
      <c r="M1437" s="1620"/>
      <c r="N1437" s="1549"/>
      <c r="O1437" s="1549"/>
      <c r="P1437" s="1549"/>
      <c r="Q1437" s="1549"/>
    </row>
    <row r="1438" spans="1:17">
      <c r="A1438" s="1646"/>
      <c r="B1438" s="1611" t="s">
        <v>1650</v>
      </c>
      <c r="C1438" s="1646" t="s">
        <v>1591</v>
      </c>
      <c r="D1438" s="1646" t="s">
        <v>1678</v>
      </c>
      <c r="E1438" s="1825">
        <v>5.0000000000000001E-3</v>
      </c>
      <c r="F1438" s="1611">
        <f>'UPAH MEP'!D$5</f>
        <v>0</v>
      </c>
      <c r="G1438" s="1645">
        <f>+F1438*E1438</f>
        <v>0</v>
      </c>
      <c r="H1438" s="1606" t="s">
        <v>15</v>
      </c>
      <c r="I1438" s="1603">
        <v>1</v>
      </c>
      <c r="J1438" s="1599">
        <f>I1438*G1438</f>
        <v>0</v>
      </c>
      <c r="K1438" s="1599">
        <f>G1438-J1438</f>
        <v>0</v>
      </c>
      <c r="L1438" s="1620"/>
      <c r="M1438" s="1620"/>
      <c r="N1438" s="1549"/>
      <c r="O1438" s="1549"/>
      <c r="P1438" s="1549"/>
      <c r="Q1438" s="1549"/>
    </row>
    <row r="1439" spans="1:17">
      <c r="A1439" s="1646"/>
      <c r="B1439" s="1611" t="s">
        <v>1649</v>
      </c>
      <c r="C1439" s="1729" t="s">
        <v>248</v>
      </c>
      <c r="D1439" s="1646" t="s">
        <v>1678</v>
      </c>
      <c r="E1439" s="1825">
        <v>2E-3</v>
      </c>
      <c r="F1439" s="1611">
        <f>'UPAH MEP'!D6</f>
        <v>0</v>
      </c>
      <c r="G1439" s="1645">
        <f>+F1439*E1439</f>
        <v>0</v>
      </c>
      <c r="H1439" s="1606" t="s">
        <v>15</v>
      </c>
      <c r="I1439" s="1603">
        <v>1</v>
      </c>
      <c r="J1439" s="1599">
        <f>I1439*G1439</f>
        <v>0</v>
      </c>
      <c r="K1439" s="1599">
        <f>G1439-J1439</f>
        <v>0</v>
      </c>
      <c r="L1439" s="1620"/>
      <c r="M1439" s="1620"/>
      <c r="N1439" s="1549"/>
      <c r="O1439" s="1549"/>
      <c r="P1439" s="1549"/>
      <c r="Q1439" s="1549"/>
    </row>
    <row r="1440" spans="1:17">
      <c r="A1440" s="1646"/>
      <c r="B1440" s="1894"/>
      <c r="C1440" s="1646"/>
      <c r="D1440" s="1646"/>
      <c r="E1440" s="1904"/>
      <c r="F1440" s="1611"/>
      <c r="G1440" s="1645"/>
      <c r="H1440" s="1606"/>
      <c r="I1440" s="1603"/>
      <c r="J1440" s="1599"/>
      <c r="K1440" s="1599"/>
      <c r="L1440" s="1620"/>
      <c r="M1440" s="1620"/>
      <c r="N1440" s="1549"/>
      <c r="O1440" s="1549"/>
      <c r="P1440" s="1549"/>
      <c r="Q1440" s="1549"/>
    </row>
    <row r="1441" spans="1:17">
      <c r="A1441" s="1646"/>
      <c r="B1441" s="1645"/>
      <c r="C1441" s="1643"/>
      <c r="D1441" s="1642"/>
      <c r="E1441" s="1642" t="s">
        <v>1557</v>
      </c>
      <c r="F1441" s="1640"/>
      <c r="G1441" s="1639">
        <f>SUM(G1436:G1440)</f>
        <v>0</v>
      </c>
      <c r="H1441" s="1589"/>
      <c r="I1441" s="1589"/>
      <c r="J1441" s="1589">
        <f>SUM(J1436:J1439)</f>
        <v>0</v>
      </c>
      <c r="K1441" s="1589">
        <f>SUM(K1437:K1440)</f>
        <v>0</v>
      </c>
      <c r="L1441" s="1620"/>
      <c r="M1441" s="1620"/>
      <c r="N1441" s="1549"/>
      <c r="O1441" s="1549"/>
      <c r="P1441" s="1549"/>
      <c r="Q1441" s="1549"/>
    </row>
    <row r="1442" spans="1:17">
      <c r="A1442" s="1646" t="s">
        <v>115</v>
      </c>
      <c r="B1442" s="1645" t="s">
        <v>237</v>
      </c>
      <c r="C1442" s="1648"/>
      <c r="D1442" s="1653"/>
      <c r="E1442" s="1652"/>
      <c r="F1442" s="1648"/>
      <c r="G1442" s="1648"/>
      <c r="H1442" s="1600"/>
      <c r="I1442" s="1600"/>
      <c r="J1442" s="1600"/>
      <c r="K1442" s="1600"/>
      <c r="L1442" s="1620"/>
      <c r="M1442" s="1620"/>
      <c r="N1442" s="1549"/>
      <c r="O1442" s="1549"/>
      <c r="P1442" s="1549"/>
      <c r="Q1442" s="1549"/>
    </row>
    <row r="1443" spans="1:17">
      <c r="A1443" s="1646"/>
      <c r="B1443" s="1888" t="s">
        <v>1681</v>
      </c>
      <c r="C1443" s="1646"/>
      <c r="D1443" s="1650" t="s">
        <v>26</v>
      </c>
      <c r="E1443" s="1649">
        <v>1.1499999999999999</v>
      </c>
      <c r="F1443" s="1645">
        <f>'BAHAN MEP'!D103</f>
        <v>0</v>
      </c>
      <c r="G1443" s="1645">
        <f>F1443*E1443</f>
        <v>0</v>
      </c>
      <c r="H1443" s="1606" t="s">
        <v>15</v>
      </c>
      <c r="I1443" s="1603">
        <f>'BAHAN MEP'!E103</f>
        <v>0.98740000000000006</v>
      </c>
      <c r="J1443" s="1599">
        <f>I1443*G1443</f>
        <v>0</v>
      </c>
      <c r="K1443" s="1599">
        <f>G1443-J1443</f>
        <v>0</v>
      </c>
      <c r="L1443" s="1620"/>
      <c r="M1443" s="1620"/>
      <c r="N1443" s="1549"/>
      <c r="O1443" s="1549"/>
      <c r="P1443" s="1549"/>
      <c r="Q1443" s="1549"/>
    </row>
    <row r="1444" spans="1:17">
      <c r="A1444" s="1646"/>
      <c r="B1444" s="1888" t="s">
        <v>1680</v>
      </c>
      <c r="C1444" s="1646"/>
      <c r="D1444" s="1650" t="s">
        <v>26</v>
      </c>
      <c r="E1444" s="1649">
        <v>1</v>
      </c>
      <c r="F1444" s="1645">
        <f>'BAHAN MEP'!D87</f>
        <v>0</v>
      </c>
      <c r="G1444" s="1645">
        <f>F1444*E1444</f>
        <v>0</v>
      </c>
      <c r="H1444" s="1606" t="s">
        <v>15</v>
      </c>
      <c r="I1444" s="1603">
        <f>'BAHAN MEP'!E87</f>
        <v>0.96719999999999995</v>
      </c>
      <c r="J1444" s="1599">
        <f>I1444*G1444</f>
        <v>0</v>
      </c>
      <c r="K1444" s="1599">
        <f>G1444-J1444</f>
        <v>0</v>
      </c>
      <c r="L1444" s="1620"/>
      <c r="M1444" s="1620"/>
      <c r="N1444" s="1549"/>
      <c r="O1444" s="1549"/>
      <c r="P1444" s="1549"/>
      <c r="Q1444" s="1549"/>
    </row>
    <row r="1445" spans="1:17">
      <c r="A1445" s="1646"/>
      <c r="B1445" s="1903"/>
      <c r="C1445" s="1897"/>
      <c r="D1445" s="1902"/>
      <c r="E1445" s="1649"/>
      <c r="F1445" s="1645"/>
      <c r="G1445" s="1645"/>
      <c r="H1445" s="1604"/>
      <c r="I1445" s="1603"/>
      <c r="J1445" s="1599"/>
      <c r="K1445" s="1599"/>
      <c r="L1445" s="1620"/>
      <c r="M1445" s="1620"/>
      <c r="N1445" s="1549"/>
      <c r="O1445" s="1549"/>
      <c r="P1445" s="1549"/>
      <c r="Q1445" s="1549"/>
    </row>
    <row r="1446" spans="1:17">
      <c r="A1446" s="1646"/>
      <c r="B1446" s="1888"/>
      <c r="C1446" s="1646"/>
      <c r="D1446" s="1650"/>
      <c r="E1446" s="1649"/>
      <c r="F1446" s="1645"/>
      <c r="G1446" s="1645"/>
      <c r="H1446" s="1604"/>
      <c r="I1446" s="1603"/>
      <c r="J1446" s="1599"/>
      <c r="K1446" s="1599"/>
      <c r="L1446" s="1620"/>
      <c r="M1446" s="1620"/>
      <c r="N1446" s="1549"/>
      <c r="O1446" s="1549"/>
      <c r="P1446" s="1549"/>
      <c r="Q1446" s="1549"/>
    </row>
    <row r="1447" spans="1:17">
      <c r="A1447" s="1646"/>
      <c r="B1447" s="1645"/>
      <c r="C1447" s="1643"/>
      <c r="D1447" s="1642"/>
      <c r="E1447" s="1641" t="s">
        <v>1447</v>
      </c>
      <c r="F1447" s="1640"/>
      <c r="G1447" s="1639">
        <f>SUM(G1443:G1446)</f>
        <v>0</v>
      </c>
      <c r="H1447" s="1589"/>
      <c r="I1447" s="1589"/>
      <c r="J1447" s="1589">
        <f>SUM(J1443:J1444)</f>
        <v>0</v>
      </c>
      <c r="K1447" s="1589">
        <f>SUM(K1443:K1444)</f>
        <v>0</v>
      </c>
      <c r="L1447" s="1620"/>
      <c r="M1447" s="1620"/>
      <c r="N1447" s="1549"/>
      <c r="O1447" s="1549"/>
      <c r="P1447" s="1549"/>
      <c r="Q1447" s="1549"/>
    </row>
    <row r="1448" spans="1:17">
      <c r="A1448" s="1646"/>
      <c r="B1448" s="1645"/>
      <c r="C1448" s="1648"/>
      <c r="D1448" s="1648"/>
      <c r="E1448" s="1648"/>
      <c r="F1448" s="1648"/>
      <c r="G1448" s="1648"/>
      <c r="H1448" s="1600"/>
      <c r="I1448" s="1600"/>
      <c r="J1448" s="1600"/>
      <c r="K1448" s="1600"/>
      <c r="L1448" s="1620"/>
      <c r="M1448" s="1620"/>
      <c r="N1448" s="1549"/>
      <c r="O1448" s="1549"/>
      <c r="P1448" s="1549"/>
      <c r="Q1448" s="1549"/>
    </row>
    <row r="1449" spans="1:17">
      <c r="A1449" s="1646" t="s">
        <v>116</v>
      </c>
      <c r="B1449" s="1645" t="s">
        <v>238</v>
      </c>
      <c r="C1449" s="1646"/>
      <c r="D1449" s="1646"/>
      <c r="E1449" s="1646"/>
      <c r="F1449" s="1646"/>
      <c r="G1449" s="1721">
        <f>+F1449*E1449</f>
        <v>0</v>
      </c>
      <c r="H1449" s="1595"/>
      <c r="I1449" s="1595"/>
      <c r="J1449" s="1595"/>
      <c r="K1449" s="1595"/>
      <c r="L1449" s="1620"/>
      <c r="M1449" s="1620"/>
      <c r="N1449" s="1549"/>
      <c r="O1449" s="1549"/>
      <c r="P1449" s="1549"/>
      <c r="Q1449" s="1549"/>
    </row>
    <row r="1450" spans="1:17">
      <c r="A1450" s="1644"/>
      <c r="B1450" s="1644"/>
      <c r="C1450" s="1643"/>
      <c r="D1450" s="1642"/>
      <c r="E1450" s="1641" t="s">
        <v>1448</v>
      </c>
      <c r="F1450" s="1640"/>
      <c r="G1450" s="1639">
        <f>SUM(G1449)</f>
        <v>0</v>
      </c>
      <c r="H1450" s="1589"/>
      <c r="I1450" s="1589"/>
      <c r="J1450" s="1589"/>
      <c r="K1450" s="1589"/>
      <c r="L1450" s="1620"/>
      <c r="M1450" s="1620"/>
      <c r="N1450" s="1549"/>
      <c r="O1450" s="1549"/>
      <c r="P1450" s="1549"/>
      <c r="Q1450" s="1549"/>
    </row>
    <row r="1451" spans="1:17">
      <c r="A1451" s="1638"/>
      <c r="B1451" s="1638"/>
      <c r="C1451" s="1637"/>
      <c r="D1451" s="1637"/>
      <c r="E1451" s="1630"/>
      <c r="F1451" s="1637"/>
      <c r="G1451" s="1637"/>
      <c r="H1451" s="1554"/>
      <c r="I1451" s="1554"/>
      <c r="J1451" s="1554"/>
      <c r="K1451" s="1554"/>
      <c r="L1451" s="1620"/>
      <c r="M1451" s="1620"/>
      <c r="N1451" s="1549"/>
      <c r="O1451" s="1549"/>
      <c r="P1451" s="1549"/>
      <c r="Q1451" s="1549"/>
    </row>
    <row r="1452" spans="1:17">
      <c r="A1452" s="1636"/>
      <c r="B1452" s="1635"/>
      <c r="C1452" s="1634"/>
      <c r="D1452" s="1633"/>
      <c r="E1452" s="1633"/>
      <c r="F1452" s="1632"/>
      <c r="G1452" s="1636"/>
      <c r="H1452" s="1581"/>
      <c r="I1452" s="1581"/>
      <c r="J1452" s="1581"/>
      <c r="K1452" s="1581"/>
      <c r="L1452" s="1620"/>
      <c r="M1452" s="1620"/>
      <c r="N1452" s="1549"/>
      <c r="O1452" s="1549"/>
      <c r="P1452" s="1549"/>
      <c r="Q1452" s="1549"/>
    </row>
    <row r="1453" spans="1:17">
      <c r="A1453" s="1566" t="s">
        <v>117</v>
      </c>
      <c r="B1453" s="1573" t="s">
        <v>239</v>
      </c>
      <c r="C1453" s="1564"/>
      <c r="D1453" s="1572"/>
      <c r="E1453" s="1572"/>
      <c r="F1453" s="1570"/>
      <c r="G1453" s="1569">
        <f>+G1450+G1447+G1441</f>
        <v>0</v>
      </c>
      <c r="H1453" s="1576"/>
      <c r="I1453" s="1575" t="e">
        <f>J1453/G1453</f>
        <v>#DIV/0!</v>
      </c>
      <c r="J1453" s="1574">
        <f>+J1450+J1447+J1441</f>
        <v>0</v>
      </c>
      <c r="K1453" s="1720"/>
      <c r="L1453" s="1620"/>
      <c r="M1453" s="1620"/>
      <c r="N1453" s="1549"/>
      <c r="O1453" s="1549"/>
      <c r="P1453" s="1549"/>
      <c r="Q1453" s="1549"/>
    </row>
    <row r="1454" spans="1:17">
      <c r="A1454" s="1566" t="s">
        <v>124</v>
      </c>
      <c r="B1454" s="1573" t="s">
        <v>1541</v>
      </c>
      <c r="C1454" s="1564"/>
      <c r="D1454" s="1572"/>
      <c r="E1454" s="1571" t="str">
        <f>$L$2</f>
        <v>2,5% x D</v>
      </c>
      <c r="F1454" s="1570"/>
      <c r="G1454" s="1569">
        <f>G1453*$L$3</f>
        <v>0</v>
      </c>
      <c r="H1454" s="1567"/>
      <c r="I1454" s="1568" t="s">
        <v>366</v>
      </c>
      <c r="J1454" s="1567"/>
      <c r="K1454" s="1567"/>
      <c r="L1454" s="1620"/>
      <c r="M1454" s="1620"/>
      <c r="N1454" s="1549"/>
      <c r="O1454" s="1549"/>
      <c r="P1454" s="1549"/>
      <c r="Q1454" s="1549"/>
    </row>
    <row r="1455" spans="1:17">
      <c r="A1455" s="1566" t="s">
        <v>241</v>
      </c>
      <c r="B1455" s="1573" t="s">
        <v>1540</v>
      </c>
      <c r="C1455" s="1564"/>
      <c r="D1455" s="1572"/>
      <c r="E1455" s="1571" t="str">
        <f>$M$2</f>
        <v>2,5% x D</v>
      </c>
      <c r="F1455" s="1570"/>
      <c r="G1455" s="1569">
        <f>G1453*$M$3</f>
        <v>0</v>
      </c>
      <c r="H1455" s="1567"/>
      <c r="I1455" s="1568"/>
      <c r="J1455" s="1567"/>
      <c r="K1455" s="1567"/>
      <c r="L1455" s="1620"/>
      <c r="M1455" s="1620"/>
      <c r="N1455" s="1549"/>
      <c r="O1455" s="1549"/>
      <c r="P1455" s="1549"/>
      <c r="Q1455" s="1549"/>
    </row>
    <row r="1456" spans="1:17">
      <c r="A1456" s="1566" t="s">
        <v>123</v>
      </c>
      <c r="B1456" s="1565" t="s">
        <v>1539</v>
      </c>
      <c r="C1456" s="1564"/>
      <c r="D1456" s="1564"/>
      <c r="E1456" s="1564"/>
      <c r="F1456" s="1563"/>
      <c r="G1456" s="1562">
        <f>+G1454+G1453+G1455</f>
        <v>0</v>
      </c>
      <c r="H1456" s="1561"/>
      <c r="I1456" s="1561"/>
      <c r="J1456" s="1561"/>
      <c r="K1456" s="1561"/>
      <c r="L1456" s="1620"/>
      <c r="M1456" s="1620"/>
      <c r="N1456" s="1549"/>
      <c r="O1456" s="1549"/>
      <c r="P1456" s="1549"/>
      <c r="Q1456" s="1549"/>
    </row>
    <row r="1457" spans="1:17">
      <c r="A1457" s="1630"/>
      <c r="B1457" s="1629"/>
      <c r="C1457" s="1628"/>
      <c r="D1457" s="1628"/>
      <c r="E1457" s="1628"/>
      <c r="F1457" s="1627"/>
      <c r="G1457" s="1637"/>
      <c r="H1457" s="1554"/>
      <c r="I1457" s="1554"/>
      <c r="J1457" s="1554"/>
      <c r="K1457" s="1554"/>
      <c r="L1457" s="1620"/>
      <c r="M1457" s="1620"/>
      <c r="N1457" s="1549"/>
      <c r="O1457" s="1549"/>
      <c r="P1457" s="1549"/>
      <c r="Q1457" s="1549"/>
    </row>
    <row r="1458" spans="1:17">
      <c r="A1458" s="1623"/>
      <c r="B1458" s="1623"/>
      <c r="C1458" s="1622"/>
      <c r="D1458" s="1564"/>
      <c r="E1458" s="1564"/>
      <c r="F1458" s="1564"/>
      <c r="G1458" s="1564"/>
      <c r="H1458" s="1620"/>
      <c r="I1458" s="1620"/>
      <c r="J1458" s="1620"/>
      <c r="K1458" s="1620"/>
      <c r="L1458" s="1620"/>
      <c r="M1458" s="1620"/>
      <c r="N1458" s="1549"/>
      <c r="O1458" s="1549"/>
      <c r="P1458" s="1549"/>
      <c r="Q1458" s="1549"/>
    </row>
    <row r="1459" spans="1:17">
      <c r="A1459" s="1564">
        <v>13</v>
      </c>
      <c r="B1459" s="1735" t="s">
        <v>1679</v>
      </c>
      <c r="C1459" s="1622"/>
      <c r="D1459" s="1564"/>
      <c r="E1459" s="1564"/>
      <c r="F1459" s="1564"/>
      <c r="G1459" s="1564"/>
      <c r="H1459" s="1620"/>
      <c r="I1459" s="1620"/>
      <c r="J1459" s="1620"/>
      <c r="K1459" s="1620"/>
      <c r="L1459" s="1620"/>
      <c r="M1459" s="1620"/>
      <c r="N1459" s="1549"/>
      <c r="O1459" s="1549"/>
      <c r="P1459" s="1549"/>
      <c r="Q1459" s="1549"/>
    </row>
    <row r="1460" spans="1:17">
      <c r="A1460" s="1679"/>
      <c r="B1460" s="1620"/>
      <c r="C1460" s="1622"/>
      <c r="D1460" s="1564"/>
      <c r="E1460" s="1564"/>
      <c r="F1460" s="1564"/>
      <c r="G1460" s="1564"/>
      <c r="H1460" s="1620"/>
      <c r="I1460" s="1620"/>
      <c r="J1460" s="1620"/>
      <c r="K1460" s="1620"/>
      <c r="L1460" s="1620"/>
      <c r="M1460" s="1620"/>
      <c r="N1460" s="1549"/>
      <c r="O1460" s="1549"/>
      <c r="P1460" s="1549"/>
      <c r="Q1460" s="1549"/>
    </row>
    <row r="1461" spans="1:17">
      <c r="A1461" s="2467" t="s">
        <v>8</v>
      </c>
      <c r="B1461" s="2467" t="s">
        <v>354</v>
      </c>
      <c r="C1461" s="2467" t="s">
        <v>1550</v>
      </c>
      <c r="D1461" s="2467" t="s">
        <v>21</v>
      </c>
      <c r="E1461" s="2467" t="s">
        <v>1549</v>
      </c>
      <c r="F1461" s="1666" t="s">
        <v>10</v>
      </c>
      <c r="G1461" s="1666" t="s">
        <v>54</v>
      </c>
      <c r="H1461" s="2463" t="s">
        <v>1548</v>
      </c>
      <c r="I1461" s="2463" t="s">
        <v>1547</v>
      </c>
      <c r="J1461" s="2463" t="s">
        <v>1546</v>
      </c>
      <c r="K1461" s="2463" t="s">
        <v>1545</v>
      </c>
      <c r="L1461" s="1620"/>
      <c r="M1461" s="1620"/>
      <c r="N1461" s="1549"/>
      <c r="O1461" s="1549"/>
      <c r="P1461" s="1549"/>
      <c r="Q1461" s="1549"/>
    </row>
    <row r="1462" spans="1:17">
      <c r="A1462" s="2468"/>
      <c r="B1462" s="2468"/>
      <c r="C1462" s="2468"/>
      <c r="D1462" s="2468"/>
      <c r="E1462" s="2468"/>
      <c r="F1462" s="1637" t="s">
        <v>1544</v>
      </c>
      <c r="G1462" s="1637" t="s">
        <v>1544</v>
      </c>
      <c r="H1462" s="2464"/>
      <c r="I1462" s="2464"/>
      <c r="J1462" s="2464"/>
      <c r="K1462" s="2464"/>
      <c r="L1462" s="1620"/>
      <c r="M1462" s="1620"/>
      <c r="N1462" s="1549"/>
      <c r="O1462" s="1549"/>
      <c r="P1462" s="1549"/>
      <c r="Q1462" s="1549"/>
    </row>
    <row r="1463" spans="1:17">
      <c r="A1463" s="1664"/>
      <c r="B1463" s="1664"/>
      <c r="C1463" s="1664"/>
      <c r="D1463" s="1652"/>
      <c r="E1463" s="1652"/>
      <c r="F1463" s="1652"/>
      <c r="G1463" s="1652"/>
      <c r="H1463" s="1614"/>
      <c r="I1463" s="1614"/>
      <c r="J1463" s="1614"/>
      <c r="K1463" s="1614"/>
      <c r="L1463" s="1620"/>
      <c r="M1463" s="1620"/>
      <c r="N1463" s="1549"/>
      <c r="O1463" s="1549"/>
      <c r="P1463" s="1549"/>
      <c r="Q1463" s="1549"/>
    </row>
    <row r="1464" spans="1:17">
      <c r="A1464" s="1646" t="s">
        <v>114</v>
      </c>
      <c r="B1464" s="1645" t="s">
        <v>235</v>
      </c>
      <c r="C1464" s="1646"/>
      <c r="D1464" s="1646"/>
      <c r="E1464" s="1646"/>
      <c r="F1464" s="1646"/>
      <c r="G1464" s="1646"/>
      <c r="H1464" s="1613"/>
      <c r="I1464" s="1613"/>
      <c r="J1464" s="1613"/>
      <c r="K1464" s="1613"/>
      <c r="L1464" s="1620"/>
      <c r="M1464" s="1620"/>
      <c r="N1464" s="1549"/>
      <c r="O1464" s="1549"/>
      <c r="P1464" s="1549"/>
      <c r="Q1464" s="1549"/>
    </row>
    <row r="1465" spans="1:17">
      <c r="A1465" s="1646"/>
      <c r="B1465" s="1611" t="s">
        <v>1652</v>
      </c>
      <c r="C1465" s="1646" t="s">
        <v>231</v>
      </c>
      <c r="D1465" s="1646" t="s">
        <v>1678</v>
      </c>
      <c r="E1465" s="1825">
        <v>0.06</v>
      </c>
      <c r="F1465" s="1611">
        <f>'UPAH MEP'!D7</f>
        <v>0</v>
      </c>
      <c r="G1465" s="1645">
        <f>+F1465*E1465</f>
        <v>0</v>
      </c>
      <c r="H1465" s="1606" t="s">
        <v>15</v>
      </c>
      <c r="I1465" s="1603">
        <v>1</v>
      </c>
      <c r="J1465" s="1599">
        <f>I1465*G1465</f>
        <v>0</v>
      </c>
      <c r="K1465" s="1599">
        <f>G1465-J1465</f>
        <v>0</v>
      </c>
      <c r="L1465" s="1620"/>
      <c r="M1465" s="1620"/>
      <c r="N1465" s="1549"/>
      <c r="O1465" s="1549"/>
      <c r="P1465" s="1549"/>
      <c r="Q1465" s="1549"/>
    </row>
    <row r="1466" spans="1:17">
      <c r="A1466" s="1646"/>
      <c r="B1466" s="1611" t="s">
        <v>1651</v>
      </c>
      <c r="C1466" s="1646" t="s">
        <v>1592</v>
      </c>
      <c r="D1466" s="1646" t="s">
        <v>1678</v>
      </c>
      <c r="E1466" s="1825">
        <v>9.9000000000000005E-2</v>
      </c>
      <c r="F1466" s="1611">
        <f>'UPAH MEP'!D10</f>
        <v>0</v>
      </c>
      <c r="G1466" s="1645">
        <f>+F1466*E1466</f>
        <v>0</v>
      </c>
      <c r="H1466" s="1606" t="s">
        <v>15</v>
      </c>
      <c r="I1466" s="1603">
        <v>1</v>
      </c>
      <c r="J1466" s="1599">
        <f>I1466*G1466</f>
        <v>0</v>
      </c>
      <c r="K1466" s="1599">
        <f>G1466-J1466</f>
        <v>0</v>
      </c>
      <c r="L1466" s="1620"/>
      <c r="M1466" s="1620"/>
      <c r="N1466" s="1549"/>
      <c r="O1466" s="1549"/>
      <c r="P1466" s="1549"/>
      <c r="Q1466" s="1549"/>
    </row>
    <row r="1467" spans="1:17">
      <c r="A1467" s="1646"/>
      <c r="B1467" s="1611" t="s">
        <v>1650</v>
      </c>
      <c r="C1467" s="1646" t="s">
        <v>1591</v>
      </c>
      <c r="D1467" s="1646" t="s">
        <v>1678</v>
      </c>
      <c r="E1467" s="1825">
        <v>0.01</v>
      </c>
      <c r="F1467" s="1611">
        <f>'UPAH MEP'!D$5</f>
        <v>0</v>
      </c>
      <c r="G1467" s="1645">
        <f>+F1467*E1467</f>
        <v>0</v>
      </c>
      <c r="H1467" s="1606" t="s">
        <v>15</v>
      </c>
      <c r="I1467" s="1603">
        <v>1</v>
      </c>
      <c r="J1467" s="1599">
        <f>I1467*G1467</f>
        <v>0</v>
      </c>
      <c r="K1467" s="1599">
        <f>G1467-J1467</f>
        <v>0</v>
      </c>
      <c r="L1467" s="1620"/>
      <c r="M1467" s="1620"/>
      <c r="N1467" s="1549"/>
      <c r="O1467" s="1549"/>
      <c r="P1467" s="1549"/>
      <c r="Q1467" s="1549"/>
    </row>
    <row r="1468" spans="1:17">
      <c r="A1468" s="1646"/>
      <c r="B1468" s="1611" t="s">
        <v>1649</v>
      </c>
      <c r="C1468" s="1729" t="s">
        <v>248</v>
      </c>
      <c r="D1468" s="1646" t="s">
        <v>1678</v>
      </c>
      <c r="E1468" s="1825">
        <v>3.0000000000000001E-3</v>
      </c>
      <c r="F1468" s="1611">
        <f>'UPAH MEP'!D6</f>
        <v>0</v>
      </c>
      <c r="G1468" s="1645">
        <f>+F1468*E1468</f>
        <v>0</v>
      </c>
      <c r="H1468" s="1606" t="s">
        <v>15</v>
      </c>
      <c r="I1468" s="1603">
        <v>1</v>
      </c>
      <c r="J1468" s="1599">
        <f>I1468*G1468</f>
        <v>0</v>
      </c>
      <c r="K1468" s="1599">
        <f>G1468-J1468</f>
        <v>0</v>
      </c>
      <c r="L1468" s="1620"/>
      <c r="M1468" s="1620"/>
      <c r="N1468" s="1549"/>
      <c r="O1468" s="1549"/>
      <c r="P1468" s="1549"/>
      <c r="Q1468" s="1549"/>
    </row>
    <row r="1469" spans="1:17">
      <c r="A1469" s="1646"/>
      <c r="B1469" s="1894"/>
      <c r="C1469" s="1646"/>
      <c r="D1469" s="1646"/>
      <c r="E1469" s="1901"/>
      <c r="F1469" s="1611"/>
      <c r="G1469" s="1645"/>
      <c r="H1469" s="1606"/>
      <c r="I1469" s="1603"/>
      <c r="J1469" s="1599"/>
      <c r="K1469" s="1599"/>
      <c r="L1469" s="1620"/>
      <c r="M1469" s="1620"/>
      <c r="N1469" s="1549"/>
      <c r="O1469" s="1549"/>
      <c r="P1469" s="1549"/>
      <c r="Q1469" s="1549"/>
    </row>
    <row r="1470" spans="1:17">
      <c r="A1470" s="1646"/>
      <c r="B1470" s="1645"/>
      <c r="C1470" s="1643"/>
      <c r="D1470" s="1642"/>
      <c r="E1470" s="1642" t="s">
        <v>1557</v>
      </c>
      <c r="F1470" s="1640"/>
      <c r="G1470" s="1639">
        <f>SUM(G1465:G1469)</f>
        <v>0</v>
      </c>
      <c r="H1470" s="1589"/>
      <c r="I1470" s="1589"/>
      <c r="J1470" s="1589">
        <f>SUM(J1465:J1468)</f>
        <v>0</v>
      </c>
      <c r="K1470" s="1589">
        <f>SUM(K1466:K1469)</f>
        <v>0</v>
      </c>
      <c r="L1470" s="1620"/>
      <c r="M1470" s="1620"/>
      <c r="N1470" s="1549"/>
      <c r="O1470" s="1549"/>
      <c r="P1470" s="1549"/>
      <c r="Q1470" s="1549"/>
    </row>
    <row r="1471" spans="1:17">
      <c r="A1471" s="1646" t="s">
        <v>115</v>
      </c>
      <c r="B1471" s="1645" t="s">
        <v>237</v>
      </c>
      <c r="C1471" s="1648"/>
      <c r="D1471" s="1653"/>
      <c r="E1471" s="1652"/>
      <c r="F1471" s="1648"/>
      <c r="G1471" s="1648"/>
      <c r="H1471" s="1600"/>
      <c r="I1471" s="1600"/>
      <c r="J1471" s="1600"/>
      <c r="K1471" s="1600"/>
      <c r="L1471" s="1620"/>
      <c r="M1471" s="1620"/>
      <c r="N1471" s="1549"/>
      <c r="O1471" s="1549"/>
      <c r="P1471" s="1549"/>
      <c r="Q1471" s="1549"/>
    </row>
    <row r="1472" spans="1:17">
      <c r="A1472" s="1646"/>
      <c r="B1472" s="1888" t="s">
        <v>1677</v>
      </c>
      <c r="C1472" s="1646"/>
      <c r="D1472" s="1650" t="s">
        <v>26</v>
      </c>
      <c r="E1472" s="1649">
        <v>1.1499999999999999</v>
      </c>
      <c r="F1472" s="1645">
        <f>'BAHAN MEP'!D102</f>
        <v>0</v>
      </c>
      <c r="G1472" s="1645">
        <f>F1472*E1472</f>
        <v>0</v>
      </c>
      <c r="H1472" s="1606" t="s">
        <v>15</v>
      </c>
      <c r="I1472" s="1603" t="e">
        <v>#REF!</v>
      </c>
      <c r="J1472" s="1599" t="e">
        <f>I1472*G1472</f>
        <v>#REF!</v>
      </c>
      <c r="K1472" s="1599" t="e">
        <f>G1472-J1472</f>
        <v>#REF!</v>
      </c>
      <c r="L1472" s="1620"/>
      <c r="M1472" s="1620"/>
      <c r="N1472" s="1549"/>
      <c r="O1472" s="1549"/>
      <c r="P1472" s="1549"/>
      <c r="Q1472" s="1549"/>
    </row>
    <row r="1473" spans="1:17">
      <c r="A1473" s="1646"/>
      <c r="B1473" s="1888" t="s">
        <v>1676</v>
      </c>
      <c r="C1473" s="1646"/>
      <c r="D1473" s="1650" t="s">
        <v>26</v>
      </c>
      <c r="E1473" s="1649">
        <v>1</v>
      </c>
      <c r="F1473" s="1645">
        <f>'BAHAN MEP'!D87</f>
        <v>0</v>
      </c>
      <c r="G1473" s="1645">
        <f>F1473*E1473</f>
        <v>0</v>
      </c>
      <c r="H1473" s="1606" t="s">
        <v>15</v>
      </c>
      <c r="I1473" s="1603">
        <f>'BAHAN MEP'!E87</f>
        <v>0.96719999999999995</v>
      </c>
      <c r="J1473" s="1599">
        <f>I1473*G1473</f>
        <v>0</v>
      </c>
      <c r="K1473" s="1599">
        <f>G1473-J1473</f>
        <v>0</v>
      </c>
      <c r="L1473" s="1620"/>
      <c r="M1473" s="1620"/>
      <c r="N1473" s="1549"/>
      <c r="O1473" s="1549"/>
      <c r="P1473" s="1549"/>
      <c r="Q1473" s="1549"/>
    </row>
    <row r="1474" spans="1:17">
      <c r="A1474" s="1646"/>
      <c r="B1474" s="1888"/>
      <c r="C1474" s="1646"/>
      <c r="D1474" s="1650"/>
      <c r="E1474" s="1649"/>
      <c r="F1474" s="1645"/>
      <c r="G1474" s="1645"/>
      <c r="H1474" s="1604"/>
      <c r="I1474" s="1603"/>
      <c r="J1474" s="1599"/>
      <c r="K1474" s="1599"/>
      <c r="L1474" s="1620"/>
      <c r="M1474" s="1620"/>
      <c r="N1474" s="1549"/>
      <c r="O1474" s="1549"/>
      <c r="P1474" s="1549"/>
      <c r="Q1474" s="1549"/>
    </row>
    <row r="1475" spans="1:17">
      <c r="A1475" s="1646"/>
      <c r="B1475" s="1645"/>
      <c r="C1475" s="1643"/>
      <c r="D1475" s="1642"/>
      <c r="E1475" s="1641" t="s">
        <v>1447</v>
      </c>
      <c r="F1475" s="1640"/>
      <c r="G1475" s="1639">
        <f>SUM(G1472:G1474)</f>
        <v>0</v>
      </c>
      <c r="H1475" s="1589"/>
      <c r="I1475" s="1589"/>
      <c r="J1475" s="1589" t="e">
        <f>SUM(J1472:J1473)</f>
        <v>#REF!</v>
      </c>
      <c r="K1475" s="1589" t="e">
        <f>SUM(K1472:K1473)</f>
        <v>#REF!</v>
      </c>
      <c r="L1475" s="1620"/>
      <c r="M1475" s="1620"/>
      <c r="N1475" s="1549"/>
      <c r="O1475" s="1549"/>
      <c r="P1475" s="1549"/>
      <c r="Q1475" s="1549"/>
    </row>
    <row r="1476" spans="1:17">
      <c r="A1476" s="1646"/>
      <c r="B1476" s="1645"/>
      <c r="C1476" s="1648"/>
      <c r="D1476" s="1648"/>
      <c r="E1476" s="1648"/>
      <c r="F1476" s="1648"/>
      <c r="G1476" s="1648"/>
      <c r="H1476" s="1600"/>
      <c r="I1476" s="1600"/>
      <c r="J1476" s="1600"/>
      <c r="K1476" s="1600"/>
      <c r="L1476" s="1620"/>
      <c r="M1476" s="1620"/>
      <c r="N1476" s="1549"/>
      <c r="O1476" s="1549"/>
      <c r="P1476" s="1549"/>
      <c r="Q1476" s="1549"/>
    </row>
    <row r="1477" spans="1:17">
      <c r="A1477" s="1646" t="s">
        <v>116</v>
      </c>
      <c r="B1477" s="1645" t="s">
        <v>238</v>
      </c>
      <c r="C1477" s="1646"/>
      <c r="D1477" s="1646"/>
      <c r="E1477" s="1646"/>
      <c r="F1477" s="1646"/>
      <c r="G1477" s="1721">
        <f>+F1477*E1477</f>
        <v>0</v>
      </c>
      <c r="H1477" s="1595"/>
      <c r="I1477" s="1595"/>
      <c r="J1477" s="1595"/>
      <c r="K1477" s="1595"/>
      <c r="L1477" s="1620"/>
      <c r="M1477" s="1620"/>
      <c r="N1477" s="1549"/>
      <c r="O1477" s="1549"/>
      <c r="P1477" s="1549"/>
      <c r="Q1477" s="1549"/>
    </row>
    <row r="1478" spans="1:17">
      <c r="A1478" s="1644"/>
      <c r="B1478" s="1644"/>
      <c r="C1478" s="1643"/>
      <c r="D1478" s="1642"/>
      <c r="E1478" s="1641" t="s">
        <v>1448</v>
      </c>
      <c r="F1478" s="1640"/>
      <c r="G1478" s="1639">
        <f>SUM(G1477)</f>
        <v>0</v>
      </c>
      <c r="H1478" s="1589"/>
      <c r="I1478" s="1589"/>
      <c r="J1478" s="1589"/>
      <c r="K1478" s="1589"/>
      <c r="L1478" s="1620"/>
      <c r="M1478" s="1620"/>
      <c r="N1478" s="1549"/>
      <c r="O1478" s="1549"/>
      <c r="P1478" s="1549"/>
      <c r="Q1478" s="1549"/>
    </row>
    <row r="1479" spans="1:17">
      <c r="A1479" s="1638"/>
      <c r="B1479" s="1638"/>
      <c r="C1479" s="1637"/>
      <c r="D1479" s="1637"/>
      <c r="E1479" s="1630"/>
      <c r="F1479" s="1637"/>
      <c r="G1479" s="1637"/>
      <c r="H1479" s="1554"/>
      <c r="I1479" s="1554"/>
      <c r="J1479" s="1554"/>
      <c r="K1479" s="1554"/>
      <c r="L1479" s="1620"/>
      <c r="M1479" s="1620"/>
      <c r="N1479" s="1549"/>
      <c r="O1479" s="1549"/>
      <c r="P1479" s="1549"/>
      <c r="Q1479" s="1549"/>
    </row>
    <row r="1480" spans="1:17">
      <c r="A1480" s="1636"/>
      <c r="B1480" s="1635"/>
      <c r="C1480" s="1634"/>
      <c r="D1480" s="1633"/>
      <c r="E1480" s="1633"/>
      <c r="F1480" s="1632"/>
      <c r="G1480" s="1636"/>
      <c r="H1480" s="1581"/>
      <c r="I1480" s="1581"/>
      <c r="J1480" s="1581"/>
      <c r="K1480" s="1581"/>
      <c r="L1480" s="1620"/>
      <c r="M1480" s="1620"/>
      <c r="N1480" s="1549"/>
      <c r="O1480" s="1549"/>
      <c r="P1480" s="1549"/>
      <c r="Q1480" s="1549"/>
    </row>
    <row r="1481" spans="1:17">
      <c r="A1481" s="1566" t="s">
        <v>117</v>
      </c>
      <c r="B1481" s="1573" t="s">
        <v>239</v>
      </c>
      <c r="C1481" s="1564"/>
      <c r="D1481" s="1572"/>
      <c r="E1481" s="1572"/>
      <c r="F1481" s="1570"/>
      <c r="G1481" s="1569">
        <f>+G1478+G1475+G1470</f>
        <v>0</v>
      </c>
      <c r="H1481" s="1576"/>
      <c r="I1481" s="1575" t="e">
        <f>J1481/G1481</f>
        <v>#REF!</v>
      </c>
      <c r="J1481" s="1574" t="e">
        <f>+J1478+J1475+J1470</f>
        <v>#REF!</v>
      </c>
      <c r="K1481" s="1720"/>
      <c r="L1481" s="1620"/>
      <c r="M1481" s="1620"/>
      <c r="N1481" s="1549"/>
      <c r="O1481" s="1549"/>
      <c r="P1481" s="1549"/>
      <c r="Q1481" s="1549"/>
    </row>
    <row r="1482" spans="1:17">
      <c r="A1482" s="1566" t="s">
        <v>124</v>
      </c>
      <c r="B1482" s="1573" t="s">
        <v>1541</v>
      </c>
      <c r="C1482" s="1564"/>
      <c r="D1482" s="1572"/>
      <c r="E1482" s="1571" t="str">
        <f>$L$2</f>
        <v>2,5% x D</v>
      </c>
      <c r="F1482" s="1570"/>
      <c r="G1482" s="1569">
        <f>G1481*$L$3</f>
        <v>0</v>
      </c>
      <c r="H1482" s="1567"/>
      <c r="I1482" s="1568" t="s">
        <v>366</v>
      </c>
      <c r="J1482" s="1567"/>
      <c r="K1482" s="1567"/>
      <c r="L1482" s="1620"/>
      <c r="M1482" s="1620"/>
      <c r="N1482" s="1549"/>
      <c r="O1482" s="1549"/>
      <c r="P1482" s="1549"/>
      <c r="Q1482" s="1549"/>
    </row>
    <row r="1483" spans="1:17">
      <c r="A1483" s="1566" t="s">
        <v>241</v>
      </c>
      <c r="B1483" s="1573" t="s">
        <v>1540</v>
      </c>
      <c r="C1483" s="1564"/>
      <c r="D1483" s="1572"/>
      <c r="E1483" s="1571" t="str">
        <f>$M$2</f>
        <v>2,5% x D</v>
      </c>
      <c r="F1483" s="1570"/>
      <c r="G1483" s="1569">
        <f>G1481*$M$3</f>
        <v>0</v>
      </c>
      <c r="H1483" s="1567"/>
      <c r="I1483" s="1568"/>
      <c r="J1483" s="1567"/>
      <c r="K1483" s="1567"/>
      <c r="L1483" s="1620"/>
      <c r="M1483" s="1620"/>
      <c r="N1483" s="1549"/>
      <c r="O1483" s="1549"/>
      <c r="P1483" s="1549"/>
      <c r="Q1483" s="1549"/>
    </row>
    <row r="1484" spans="1:17">
      <c r="A1484" s="1566" t="s">
        <v>123</v>
      </c>
      <c r="B1484" s="1565" t="s">
        <v>1539</v>
      </c>
      <c r="C1484" s="1564"/>
      <c r="D1484" s="1564"/>
      <c r="E1484" s="1564"/>
      <c r="F1484" s="1563"/>
      <c r="G1484" s="1562">
        <f>+G1482+G1481+G1483</f>
        <v>0</v>
      </c>
      <c r="H1484" s="1561"/>
      <c r="I1484" s="1561"/>
      <c r="J1484" s="1561"/>
      <c r="K1484" s="1561"/>
      <c r="L1484" s="1620"/>
      <c r="M1484" s="1620"/>
      <c r="N1484" s="1549"/>
      <c r="O1484" s="1549"/>
      <c r="P1484" s="1549"/>
      <c r="Q1484" s="1549"/>
    </row>
    <row r="1485" spans="1:17">
      <c r="A1485" s="1630"/>
      <c r="B1485" s="1629"/>
      <c r="C1485" s="1628"/>
      <c r="D1485" s="1628"/>
      <c r="E1485" s="1628"/>
      <c r="F1485" s="1627"/>
      <c r="G1485" s="1637"/>
      <c r="H1485" s="1554"/>
      <c r="I1485" s="1554"/>
      <c r="J1485" s="1554"/>
      <c r="K1485" s="1554"/>
      <c r="L1485" s="1620"/>
      <c r="M1485" s="1620"/>
      <c r="N1485" s="1549"/>
      <c r="O1485" s="1549"/>
      <c r="P1485" s="1549"/>
      <c r="Q1485" s="1549"/>
    </row>
    <row r="1486" spans="1:17">
      <c r="A1486" s="1572"/>
      <c r="B1486" s="1572"/>
      <c r="C1486" s="1564"/>
      <c r="D1486" s="1564"/>
      <c r="E1486" s="1564"/>
      <c r="F1486" s="1564"/>
      <c r="G1486" s="1564"/>
      <c r="H1486" s="1620"/>
      <c r="I1486" s="1620"/>
      <c r="J1486" s="1620"/>
      <c r="K1486" s="1620"/>
      <c r="L1486" s="1620"/>
      <c r="M1486" s="1620"/>
      <c r="N1486" s="1549"/>
      <c r="O1486" s="1549"/>
      <c r="P1486" s="1549"/>
      <c r="Q1486" s="1549"/>
    </row>
    <row r="1487" spans="1:17">
      <c r="A1487" s="1564">
        <v>14</v>
      </c>
      <c r="B1487" s="1735" t="s">
        <v>1675</v>
      </c>
      <c r="C1487" s="1622"/>
      <c r="D1487" s="1564"/>
      <c r="E1487" s="1564"/>
      <c r="F1487" s="1564"/>
      <c r="G1487" s="1564"/>
      <c r="H1487" s="1620"/>
      <c r="I1487" s="1620"/>
      <c r="J1487" s="1620"/>
      <c r="K1487" s="1620"/>
      <c r="L1487" s="1620"/>
      <c r="M1487" s="1620"/>
      <c r="N1487" s="1549"/>
      <c r="O1487" s="1549"/>
      <c r="P1487" s="1549"/>
      <c r="Q1487" s="1549"/>
    </row>
    <row r="1488" spans="1:17">
      <c r="A1488" s="1679"/>
      <c r="B1488" s="1620"/>
      <c r="C1488" s="1622"/>
      <c r="D1488" s="1564"/>
      <c r="E1488" s="1564"/>
      <c r="F1488" s="1564"/>
      <c r="G1488" s="1564"/>
      <c r="H1488" s="1620"/>
      <c r="I1488" s="1620"/>
      <c r="J1488" s="1620"/>
      <c r="K1488" s="1620"/>
      <c r="L1488" s="1620"/>
      <c r="M1488" s="1620"/>
      <c r="N1488" s="1549"/>
      <c r="O1488" s="1549"/>
      <c r="P1488" s="1549"/>
      <c r="Q1488" s="1549"/>
    </row>
    <row r="1489" spans="1:17">
      <c r="A1489" s="2467" t="s">
        <v>8</v>
      </c>
      <c r="B1489" s="2467" t="s">
        <v>354</v>
      </c>
      <c r="C1489" s="2467" t="s">
        <v>1550</v>
      </c>
      <c r="D1489" s="2467" t="s">
        <v>21</v>
      </c>
      <c r="E1489" s="2467" t="s">
        <v>1549</v>
      </c>
      <c r="F1489" s="1666" t="s">
        <v>10</v>
      </c>
      <c r="G1489" s="1666" t="s">
        <v>54</v>
      </c>
      <c r="H1489" s="2463" t="s">
        <v>1548</v>
      </c>
      <c r="I1489" s="2463" t="s">
        <v>1547</v>
      </c>
      <c r="J1489" s="2463" t="s">
        <v>1546</v>
      </c>
      <c r="K1489" s="2463" t="s">
        <v>1545</v>
      </c>
      <c r="L1489" s="1620"/>
      <c r="M1489" s="1620"/>
      <c r="N1489" s="1549"/>
      <c r="O1489" s="1549"/>
      <c r="P1489" s="1549"/>
      <c r="Q1489" s="1549"/>
    </row>
    <row r="1490" spans="1:17">
      <c r="A1490" s="2468"/>
      <c r="B1490" s="2468"/>
      <c r="C1490" s="2468"/>
      <c r="D1490" s="2468"/>
      <c r="E1490" s="2468"/>
      <c r="F1490" s="1637" t="s">
        <v>1544</v>
      </c>
      <c r="G1490" s="1637" t="s">
        <v>1544</v>
      </c>
      <c r="H1490" s="2464"/>
      <c r="I1490" s="2464"/>
      <c r="J1490" s="2464"/>
      <c r="K1490" s="2464"/>
      <c r="L1490" s="1620"/>
      <c r="M1490" s="1620"/>
      <c r="N1490" s="1549"/>
      <c r="O1490" s="1549"/>
      <c r="P1490" s="1549"/>
      <c r="Q1490" s="1549"/>
    </row>
    <row r="1491" spans="1:17">
      <c r="A1491" s="1664"/>
      <c r="B1491" s="1664"/>
      <c r="C1491" s="1664"/>
      <c r="D1491" s="1652"/>
      <c r="E1491" s="1652"/>
      <c r="F1491" s="1652"/>
      <c r="G1491" s="1652"/>
      <c r="H1491" s="1614"/>
      <c r="I1491" s="1614"/>
      <c r="J1491" s="1614"/>
      <c r="K1491" s="1614"/>
      <c r="L1491" s="1620"/>
      <c r="M1491" s="1620"/>
      <c r="N1491" s="1549"/>
      <c r="O1491" s="1549"/>
      <c r="P1491" s="1549"/>
      <c r="Q1491" s="1549"/>
    </row>
    <row r="1492" spans="1:17">
      <c r="A1492" s="1646" t="s">
        <v>114</v>
      </c>
      <c r="B1492" s="1645" t="s">
        <v>235</v>
      </c>
      <c r="C1492" s="1646"/>
      <c r="D1492" s="1646"/>
      <c r="E1492" s="1646"/>
      <c r="F1492" s="1646"/>
      <c r="G1492" s="1646"/>
      <c r="H1492" s="1613"/>
      <c r="I1492" s="1613"/>
      <c r="J1492" s="1613"/>
      <c r="K1492" s="1613"/>
      <c r="L1492" s="1620"/>
      <c r="M1492" s="1620"/>
      <c r="N1492" s="1549"/>
      <c r="O1492" s="1549"/>
      <c r="P1492" s="1549"/>
      <c r="Q1492" s="1549"/>
    </row>
    <row r="1493" spans="1:17">
      <c r="A1493" s="1646"/>
      <c r="B1493" s="1611" t="s">
        <v>1652</v>
      </c>
      <c r="C1493" s="1646"/>
      <c r="D1493" s="1646" t="s">
        <v>48</v>
      </c>
      <c r="E1493" s="1825">
        <v>3.1E-2</v>
      </c>
      <c r="F1493" s="1611">
        <f>'UPAH MEP'!D7</f>
        <v>0</v>
      </c>
      <c r="G1493" s="1645">
        <f>+F1493*E1493</f>
        <v>0</v>
      </c>
      <c r="H1493" s="1606" t="s">
        <v>15</v>
      </c>
      <c r="I1493" s="1603">
        <v>1</v>
      </c>
      <c r="J1493" s="1599">
        <f>I1493*G1493</f>
        <v>0</v>
      </c>
      <c r="K1493" s="1599">
        <f>G1493-J1493</f>
        <v>0</v>
      </c>
      <c r="L1493" s="1620"/>
      <c r="M1493" s="1620"/>
      <c r="N1493" s="1549"/>
      <c r="O1493" s="1549"/>
      <c r="P1493" s="1549"/>
      <c r="Q1493" s="1549"/>
    </row>
    <row r="1494" spans="1:17">
      <c r="A1494" s="1646"/>
      <c r="B1494" s="1611" t="s">
        <v>1651</v>
      </c>
      <c r="C1494" s="1646"/>
      <c r="D1494" s="1646" t="s">
        <v>48</v>
      </c>
      <c r="E1494" s="1825">
        <v>5.1999999999999998E-2</v>
      </c>
      <c r="F1494" s="1611">
        <f>'UPAH MEP'!D10</f>
        <v>0</v>
      </c>
      <c r="G1494" s="1645">
        <f>+F1494*E1494</f>
        <v>0</v>
      </c>
      <c r="H1494" s="1606" t="s">
        <v>15</v>
      </c>
      <c r="I1494" s="1603">
        <v>1</v>
      </c>
      <c r="J1494" s="1599">
        <f>I1494*G1494</f>
        <v>0</v>
      </c>
      <c r="K1494" s="1599">
        <f>G1494-J1494</f>
        <v>0</v>
      </c>
      <c r="L1494" s="1620"/>
      <c r="M1494" s="1620"/>
      <c r="N1494" s="1549"/>
      <c r="O1494" s="1549"/>
      <c r="P1494" s="1549"/>
      <c r="Q1494" s="1549"/>
    </row>
    <row r="1495" spans="1:17">
      <c r="A1495" s="1646"/>
      <c r="B1495" s="1611" t="s">
        <v>1650</v>
      </c>
      <c r="C1495" s="1646"/>
      <c r="D1495" s="1646" t="s">
        <v>48</v>
      </c>
      <c r="E1495" s="1825">
        <v>5.0000000000000001E-3</v>
      </c>
      <c r="F1495" s="1611">
        <f>'UPAH MEP'!D$5</f>
        <v>0</v>
      </c>
      <c r="G1495" s="1645">
        <f>+F1495*E1495</f>
        <v>0</v>
      </c>
      <c r="H1495" s="1606" t="s">
        <v>15</v>
      </c>
      <c r="I1495" s="1603">
        <v>1</v>
      </c>
      <c r="J1495" s="1599">
        <f>I1495*G1495</f>
        <v>0</v>
      </c>
      <c r="K1495" s="1599">
        <f>G1495-J1495</f>
        <v>0</v>
      </c>
      <c r="L1495" s="1620"/>
      <c r="M1495" s="1620"/>
      <c r="N1495" s="1549"/>
      <c r="O1495" s="1549"/>
      <c r="P1495" s="1549"/>
      <c r="Q1495" s="1549"/>
    </row>
    <row r="1496" spans="1:17">
      <c r="A1496" s="1646"/>
      <c r="B1496" s="1611" t="s">
        <v>1649</v>
      </c>
      <c r="C1496" s="1729"/>
      <c r="D1496" s="1646" t="s">
        <v>48</v>
      </c>
      <c r="E1496" s="1825">
        <v>2E-3</v>
      </c>
      <c r="F1496" s="1611">
        <f>'UPAH MEP'!D6</f>
        <v>0</v>
      </c>
      <c r="G1496" s="1645">
        <f>+F1496*E1496</f>
        <v>0</v>
      </c>
      <c r="H1496" s="1606" t="s">
        <v>15</v>
      </c>
      <c r="I1496" s="1603">
        <v>1</v>
      </c>
      <c r="J1496" s="1599">
        <f>I1496*G1496</f>
        <v>0</v>
      </c>
      <c r="K1496" s="1599">
        <f>G1496-J1496</f>
        <v>0</v>
      </c>
      <c r="L1496" s="1620"/>
      <c r="M1496" s="1620"/>
      <c r="N1496" s="1549"/>
      <c r="O1496" s="1549"/>
      <c r="P1496" s="1549"/>
      <c r="Q1496" s="1549"/>
    </row>
    <row r="1497" spans="1:17">
      <c r="A1497" s="1646"/>
      <c r="B1497" s="1611"/>
      <c r="C1497" s="1900"/>
      <c r="D1497" s="1900"/>
      <c r="E1497" s="1896"/>
      <c r="F1497" s="1611"/>
      <c r="G1497" s="1645"/>
      <c r="H1497" s="1606"/>
      <c r="I1497" s="1603"/>
      <c r="J1497" s="1599"/>
      <c r="K1497" s="1599"/>
      <c r="L1497" s="1620"/>
      <c r="M1497" s="1620"/>
      <c r="N1497" s="1549"/>
      <c r="O1497" s="1549"/>
      <c r="P1497" s="1549"/>
      <c r="Q1497" s="1549"/>
    </row>
    <row r="1498" spans="1:17">
      <c r="A1498" s="1646"/>
      <c r="B1498" s="1645"/>
      <c r="C1498" s="1643"/>
      <c r="D1498" s="1642"/>
      <c r="E1498" s="1642" t="s">
        <v>1557</v>
      </c>
      <c r="F1498" s="1640"/>
      <c r="G1498" s="1639">
        <f>SUM(G1493:G1497)</f>
        <v>0</v>
      </c>
      <c r="H1498" s="1589"/>
      <c r="I1498" s="1589"/>
      <c r="J1498" s="1589">
        <f>SUM(J1493:J1496)</f>
        <v>0</v>
      </c>
      <c r="K1498" s="1589">
        <f>SUM(K1494:K1497)</f>
        <v>0</v>
      </c>
      <c r="L1498" s="1620"/>
      <c r="M1498" s="1620"/>
      <c r="N1498" s="1549"/>
      <c r="O1498" s="1549"/>
      <c r="P1498" s="1549"/>
      <c r="Q1498" s="1549"/>
    </row>
    <row r="1499" spans="1:17">
      <c r="A1499" s="1646" t="s">
        <v>115</v>
      </c>
      <c r="B1499" s="1645" t="s">
        <v>237</v>
      </c>
      <c r="C1499" s="1648"/>
      <c r="D1499" s="1653"/>
      <c r="E1499" s="1652"/>
      <c r="F1499" s="1648"/>
      <c r="G1499" s="1648"/>
      <c r="H1499" s="1600"/>
      <c r="I1499" s="1600"/>
      <c r="J1499" s="1600"/>
      <c r="K1499" s="1600"/>
      <c r="L1499" s="1620"/>
      <c r="M1499" s="1620"/>
      <c r="N1499" s="1549"/>
      <c r="O1499" s="1549"/>
      <c r="P1499" s="1549"/>
      <c r="Q1499" s="1549"/>
    </row>
    <row r="1500" spans="1:17">
      <c r="A1500" s="1646"/>
      <c r="B1500" s="1888" t="s">
        <v>1674</v>
      </c>
      <c r="C1500" s="1646"/>
      <c r="D1500" s="1650" t="s">
        <v>255</v>
      </c>
      <c r="E1500" s="1649">
        <v>1.1000000000000001</v>
      </c>
      <c r="F1500" s="1645">
        <f>'BAHAN MEP'!D113</f>
        <v>0</v>
      </c>
      <c r="G1500" s="1645">
        <f>F1500*E1500</f>
        <v>0</v>
      </c>
      <c r="H1500" s="1604">
        <v>0</v>
      </c>
      <c r="I1500" s="1603">
        <f>'BAHAN MEP'!E110</f>
        <v>0</v>
      </c>
      <c r="J1500" s="1599">
        <f>I1500*G1500</f>
        <v>0</v>
      </c>
      <c r="K1500" s="1599">
        <f>G1500-J1500</f>
        <v>0</v>
      </c>
      <c r="L1500" s="1620"/>
      <c r="M1500" s="1620"/>
      <c r="N1500" s="1549"/>
      <c r="O1500" s="1549"/>
      <c r="P1500" s="1549"/>
      <c r="Q1500" s="1549"/>
    </row>
    <row r="1501" spans="1:17">
      <c r="A1501" s="1648"/>
      <c r="B1501" s="1726"/>
      <c r="C1501" s="1648"/>
      <c r="D1501" s="1899"/>
      <c r="E1501" s="1898"/>
      <c r="F1501" s="1883"/>
      <c r="G1501" s="1883"/>
      <c r="H1501" s="1604"/>
      <c r="I1501" s="1603"/>
      <c r="J1501" s="1599"/>
      <c r="K1501" s="1599"/>
      <c r="L1501" s="1620"/>
      <c r="M1501" s="1620"/>
      <c r="N1501" s="1549"/>
      <c r="O1501" s="1549"/>
      <c r="P1501" s="1549"/>
      <c r="Q1501" s="1549"/>
    </row>
    <row r="1502" spans="1:17">
      <c r="A1502" s="1646"/>
      <c r="B1502" s="1645"/>
      <c r="C1502" s="1643"/>
      <c r="D1502" s="1642"/>
      <c r="E1502" s="1641" t="s">
        <v>1447</v>
      </c>
      <c r="F1502" s="1640"/>
      <c r="G1502" s="1639">
        <f>SUM(G1500:G1501)</f>
        <v>0</v>
      </c>
      <c r="H1502" s="1589"/>
      <c r="I1502" s="1589"/>
      <c r="J1502" s="1589">
        <f>SUM(J1499:J1500)</f>
        <v>0</v>
      </c>
      <c r="K1502" s="1589">
        <f>SUM(K1499:K1500)</f>
        <v>0</v>
      </c>
      <c r="L1502" s="1620"/>
      <c r="M1502" s="1620"/>
      <c r="N1502" s="1549"/>
      <c r="O1502" s="1549"/>
      <c r="P1502" s="1549"/>
      <c r="Q1502" s="1549"/>
    </row>
    <row r="1503" spans="1:17">
      <c r="A1503" s="1646"/>
      <c r="B1503" s="1645"/>
      <c r="C1503" s="1648"/>
      <c r="D1503" s="1648"/>
      <c r="E1503" s="1648"/>
      <c r="F1503" s="1648"/>
      <c r="G1503" s="1648"/>
      <c r="H1503" s="1600"/>
      <c r="I1503" s="1600"/>
      <c r="J1503" s="1600"/>
      <c r="K1503" s="1600"/>
      <c r="L1503" s="1620"/>
      <c r="M1503" s="1620"/>
      <c r="N1503" s="1549"/>
      <c r="O1503" s="1549"/>
      <c r="P1503" s="1549"/>
      <c r="Q1503" s="1549"/>
    </row>
    <row r="1504" spans="1:17">
      <c r="A1504" s="1646" t="s">
        <v>116</v>
      </c>
      <c r="B1504" s="1645" t="s">
        <v>238</v>
      </c>
      <c r="C1504" s="1646"/>
      <c r="D1504" s="1646"/>
      <c r="E1504" s="1646"/>
      <c r="F1504" s="1646"/>
      <c r="G1504" s="1721">
        <f>+F1504*E1504</f>
        <v>0</v>
      </c>
      <c r="H1504" s="1595"/>
      <c r="I1504" s="1595"/>
      <c r="J1504" s="1595"/>
      <c r="K1504" s="1595"/>
      <c r="L1504" s="1620"/>
      <c r="M1504" s="1620"/>
      <c r="N1504" s="1549"/>
      <c r="O1504" s="1549"/>
      <c r="P1504" s="1549"/>
      <c r="Q1504" s="1549"/>
    </row>
    <row r="1505" spans="1:17">
      <c r="A1505" s="1644"/>
      <c r="B1505" s="1644"/>
      <c r="C1505" s="1643"/>
      <c r="D1505" s="1642"/>
      <c r="E1505" s="1641" t="s">
        <v>1448</v>
      </c>
      <c r="F1505" s="1640"/>
      <c r="G1505" s="1639">
        <f>SUM(G1504)</f>
        <v>0</v>
      </c>
      <c r="H1505" s="1589"/>
      <c r="I1505" s="1589"/>
      <c r="J1505" s="1589"/>
      <c r="K1505" s="1589"/>
      <c r="L1505" s="1620"/>
      <c r="M1505" s="1620"/>
      <c r="N1505" s="1549"/>
      <c r="O1505" s="1549"/>
      <c r="P1505" s="1549"/>
      <c r="Q1505" s="1549"/>
    </row>
    <row r="1506" spans="1:17">
      <c r="A1506" s="1638"/>
      <c r="B1506" s="1638"/>
      <c r="C1506" s="1637"/>
      <c r="D1506" s="1637"/>
      <c r="E1506" s="1630"/>
      <c r="F1506" s="1637"/>
      <c r="G1506" s="1637"/>
      <c r="H1506" s="1554"/>
      <c r="I1506" s="1554"/>
      <c r="J1506" s="1554"/>
      <c r="K1506" s="1554"/>
      <c r="L1506" s="1620"/>
      <c r="M1506" s="1620"/>
      <c r="N1506" s="1549"/>
      <c r="O1506" s="1549"/>
      <c r="P1506" s="1549"/>
      <c r="Q1506" s="1549"/>
    </row>
    <row r="1507" spans="1:17">
      <c r="A1507" s="1636"/>
      <c r="B1507" s="1635"/>
      <c r="C1507" s="1634"/>
      <c r="D1507" s="1633"/>
      <c r="E1507" s="1633"/>
      <c r="F1507" s="1632"/>
      <c r="G1507" s="1636"/>
      <c r="H1507" s="1581"/>
      <c r="I1507" s="1581"/>
      <c r="J1507" s="1581"/>
      <c r="K1507" s="1581"/>
      <c r="L1507" s="1620"/>
      <c r="M1507" s="1620"/>
      <c r="N1507" s="1549"/>
      <c r="O1507" s="1549"/>
      <c r="P1507" s="1549"/>
      <c r="Q1507" s="1549"/>
    </row>
    <row r="1508" spans="1:17">
      <c r="A1508" s="1566" t="s">
        <v>117</v>
      </c>
      <c r="B1508" s="1573" t="s">
        <v>239</v>
      </c>
      <c r="C1508" s="1564"/>
      <c r="D1508" s="1572"/>
      <c r="E1508" s="1572"/>
      <c r="F1508" s="1570"/>
      <c r="G1508" s="1569">
        <f>+G1505+G1502+G1498</f>
        <v>0</v>
      </c>
      <c r="H1508" s="1576"/>
      <c r="I1508" s="1575" t="e">
        <f>J1508/G1508</f>
        <v>#DIV/0!</v>
      </c>
      <c r="J1508" s="1574">
        <f>+J1505+J1502+J1498</f>
        <v>0</v>
      </c>
      <c r="K1508" s="1720"/>
      <c r="L1508" s="1620"/>
      <c r="M1508" s="1620"/>
      <c r="N1508" s="1549"/>
      <c r="O1508" s="1549"/>
      <c r="P1508" s="1549"/>
      <c r="Q1508" s="1549"/>
    </row>
    <row r="1509" spans="1:17">
      <c r="A1509" s="1566" t="s">
        <v>124</v>
      </c>
      <c r="B1509" s="1573" t="s">
        <v>1541</v>
      </c>
      <c r="C1509" s="1564"/>
      <c r="D1509" s="1572"/>
      <c r="E1509" s="1571" t="str">
        <f>$L$2</f>
        <v>2,5% x D</v>
      </c>
      <c r="F1509" s="1570"/>
      <c r="G1509" s="1569">
        <f>G1508*$L$3</f>
        <v>0</v>
      </c>
      <c r="H1509" s="1567"/>
      <c r="I1509" s="1568" t="s">
        <v>366</v>
      </c>
      <c r="J1509" s="1567"/>
      <c r="K1509" s="1567"/>
      <c r="L1509" s="1620"/>
      <c r="M1509" s="1620"/>
      <c r="N1509" s="1549"/>
      <c r="O1509" s="1549"/>
      <c r="P1509" s="1549"/>
      <c r="Q1509" s="1549"/>
    </row>
    <row r="1510" spans="1:17">
      <c r="A1510" s="1566" t="s">
        <v>241</v>
      </c>
      <c r="B1510" s="1573" t="s">
        <v>1540</v>
      </c>
      <c r="C1510" s="1564"/>
      <c r="D1510" s="1572"/>
      <c r="E1510" s="1571" t="str">
        <f>$M$2</f>
        <v>2,5% x D</v>
      </c>
      <c r="F1510" s="1570"/>
      <c r="G1510" s="1569">
        <f>G1508*$M$3</f>
        <v>0</v>
      </c>
      <c r="H1510" s="1567"/>
      <c r="I1510" s="1568"/>
      <c r="J1510" s="1567"/>
      <c r="K1510" s="1567"/>
      <c r="L1510" s="1620"/>
      <c r="M1510" s="1620"/>
      <c r="N1510" s="1549"/>
      <c r="O1510" s="1549"/>
      <c r="P1510" s="1549"/>
      <c r="Q1510" s="1549"/>
    </row>
    <row r="1511" spans="1:17">
      <c r="A1511" s="1566" t="s">
        <v>123</v>
      </c>
      <c r="B1511" s="1565" t="s">
        <v>1539</v>
      </c>
      <c r="C1511" s="1564"/>
      <c r="D1511" s="1564"/>
      <c r="E1511" s="1564"/>
      <c r="F1511" s="1563"/>
      <c r="G1511" s="1562">
        <f>+G1509+G1508+G1510</f>
        <v>0</v>
      </c>
      <c r="H1511" s="1561"/>
      <c r="I1511" s="1561"/>
      <c r="J1511" s="1561"/>
      <c r="K1511" s="1561"/>
      <c r="L1511" s="1620"/>
      <c r="M1511" s="1620"/>
      <c r="N1511" s="1549"/>
      <c r="O1511" s="1549"/>
      <c r="P1511" s="1549"/>
      <c r="Q1511" s="1549"/>
    </row>
    <row r="1512" spans="1:17">
      <c r="A1512" s="1630"/>
      <c r="B1512" s="1629"/>
      <c r="C1512" s="1628"/>
      <c r="D1512" s="1628"/>
      <c r="E1512" s="1628"/>
      <c r="F1512" s="1627"/>
      <c r="G1512" s="1637"/>
      <c r="H1512" s="1554"/>
      <c r="I1512" s="1554"/>
      <c r="J1512" s="1554"/>
      <c r="K1512" s="1554"/>
      <c r="L1512" s="1620"/>
      <c r="M1512" s="1620"/>
      <c r="N1512" s="1549"/>
      <c r="O1512" s="1549"/>
      <c r="P1512" s="1549"/>
      <c r="Q1512" s="1549"/>
    </row>
    <row r="1513" spans="1:17">
      <c r="A1513" s="1623"/>
      <c r="B1513" s="1623"/>
      <c r="C1513" s="1622"/>
      <c r="D1513" s="1564"/>
      <c r="E1513" s="1564"/>
      <c r="F1513" s="1564"/>
      <c r="G1513" s="1564"/>
      <c r="H1513" s="1620"/>
      <c r="I1513" s="1620"/>
      <c r="J1513" s="1620"/>
      <c r="K1513" s="1620"/>
      <c r="L1513" s="1620"/>
      <c r="M1513" s="1620"/>
      <c r="N1513" s="1549"/>
      <c r="O1513" s="1549"/>
      <c r="P1513" s="1549"/>
      <c r="Q1513" s="1549"/>
    </row>
    <row r="1514" spans="1:17">
      <c r="A1514" s="1564">
        <v>15</v>
      </c>
      <c r="B1514" s="1735" t="s">
        <v>1673</v>
      </c>
      <c r="C1514" s="1622"/>
      <c r="D1514" s="1564"/>
      <c r="E1514" s="1564"/>
      <c r="F1514" s="1564"/>
      <c r="G1514" s="1564"/>
      <c r="H1514" s="1620"/>
      <c r="I1514" s="1620"/>
      <c r="J1514" s="1620"/>
      <c r="K1514" s="1620"/>
      <c r="L1514" s="1620"/>
      <c r="M1514" s="1620"/>
      <c r="N1514" s="1549"/>
      <c r="O1514" s="1549"/>
      <c r="P1514" s="1549"/>
      <c r="Q1514" s="1549"/>
    </row>
    <row r="1515" spans="1:17">
      <c r="A1515" s="1679"/>
      <c r="B1515" s="1620"/>
      <c r="C1515" s="1622"/>
      <c r="D1515" s="1564"/>
      <c r="E1515" s="1564"/>
      <c r="F1515" s="1564"/>
      <c r="G1515" s="1564"/>
      <c r="H1515" s="1620"/>
      <c r="I1515" s="1620"/>
      <c r="J1515" s="1620"/>
      <c r="K1515" s="1620"/>
      <c r="L1515" s="1620"/>
      <c r="M1515" s="1620"/>
      <c r="N1515" s="1549"/>
      <c r="O1515" s="1549"/>
      <c r="P1515" s="1549"/>
      <c r="Q1515" s="1549"/>
    </row>
    <row r="1516" spans="1:17">
      <c r="A1516" s="2467" t="s">
        <v>8</v>
      </c>
      <c r="B1516" s="2467" t="s">
        <v>354</v>
      </c>
      <c r="C1516" s="2467" t="s">
        <v>1550</v>
      </c>
      <c r="D1516" s="2467" t="s">
        <v>21</v>
      </c>
      <c r="E1516" s="2467" t="s">
        <v>1549</v>
      </c>
      <c r="F1516" s="1666" t="s">
        <v>10</v>
      </c>
      <c r="G1516" s="1666" t="s">
        <v>54</v>
      </c>
      <c r="H1516" s="2463" t="s">
        <v>1548</v>
      </c>
      <c r="I1516" s="2463" t="s">
        <v>1547</v>
      </c>
      <c r="J1516" s="2463" t="s">
        <v>1546</v>
      </c>
      <c r="K1516" s="2463" t="s">
        <v>1545</v>
      </c>
      <c r="L1516" s="1620"/>
      <c r="M1516" s="1620"/>
      <c r="N1516" s="1549"/>
      <c r="O1516" s="1549"/>
      <c r="P1516" s="1549"/>
      <c r="Q1516" s="1549"/>
    </row>
    <row r="1517" spans="1:17">
      <c r="A1517" s="2468"/>
      <c r="B1517" s="2468"/>
      <c r="C1517" s="2468"/>
      <c r="D1517" s="2468"/>
      <c r="E1517" s="2468"/>
      <c r="F1517" s="1637" t="s">
        <v>1544</v>
      </c>
      <c r="G1517" s="1637" t="s">
        <v>1544</v>
      </c>
      <c r="H1517" s="2464"/>
      <c r="I1517" s="2464"/>
      <c r="J1517" s="2464"/>
      <c r="K1517" s="2464"/>
      <c r="L1517" s="1620"/>
      <c r="M1517" s="1620"/>
      <c r="N1517" s="1549"/>
      <c r="O1517" s="1549"/>
      <c r="P1517" s="1549"/>
      <c r="Q1517" s="1549"/>
    </row>
    <row r="1518" spans="1:17">
      <c r="A1518" s="1664"/>
      <c r="B1518" s="1664"/>
      <c r="C1518" s="1664"/>
      <c r="D1518" s="1652"/>
      <c r="E1518" s="1652"/>
      <c r="F1518" s="1652"/>
      <c r="G1518" s="1652"/>
      <c r="H1518" s="1614"/>
      <c r="I1518" s="1614"/>
      <c r="J1518" s="1614"/>
      <c r="K1518" s="1614"/>
      <c r="L1518" s="1620"/>
      <c r="M1518" s="1620"/>
      <c r="N1518" s="1549"/>
      <c r="O1518" s="1549"/>
      <c r="P1518" s="1549"/>
      <c r="Q1518" s="1549"/>
    </row>
    <row r="1519" spans="1:17">
      <c r="A1519" s="1646" t="s">
        <v>114</v>
      </c>
      <c r="B1519" s="1645" t="s">
        <v>235</v>
      </c>
      <c r="C1519" s="1646"/>
      <c r="D1519" s="1646"/>
      <c r="E1519" s="1646"/>
      <c r="F1519" s="1646"/>
      <c r="G1519" s="1646"/>
      <c r="H1519" s="1613"/>
      <c r="I1519" s="1613"/>
      <c r="J1519" s="1613"/>
      <c r="K1519" s="1613"/>
      <c r="L1519" s="1620"/>
      <c r="M1519" s="1620"/>
      <c r="N1519" s="1549"/>
      <c r="O1519" s="1549"/>
      <c r="P1519" s="1549"/>
      <c r="Q1519" s="1549"/>
    </row>
    <row r="1520" spans="1:17">
      <c r="A1520" s="1646"/>
      <c r="B1520" s="1611" t="s">
        <v>1652</v>
      </c>
      <c r="C1520" s="1646"/>
      <c r="D1520" s="1646" t="s">
        <v>48</v>
      </c>
      <c r="E1520" s="1825">
        <v>3.1E-2</v>
      </c>
      <c r="F1520" s="1611">
        <f>'UPAH MEP'!D7</f>
        <v>0</v>
      </c>
      <c r="G1520" s="1645">
        <f>+F1520*E1520</f>
        <v>0</v>
      </c>
      <c r="H1520" s="1606" t="s">
        <v>15</v>
      </c>
      <c r="I1520" s="1603">
        <v>1</v>
      </c>
      <c r="J1520" s="1599">
        <f>I1520*G1520</f>
        <v>0</v>
      </c>
      <c r="K1520" s="1599">
        <f>G1520-J1520</f>
        <v>0</v>
      </c>
      <c r="L1520" s="1620"/>
      <c r="M1520" s="1620"/>
      <c r="N1520" s="1549"/>
      <c r="O1520" s="1549"/>
      <c r="P1520" s="1549"/>
      <c r="Q1520" s="1549"/>
    </row>
    <row r="1521" spans="1:17">
      <c r="A1521" s="1646"/>
      <c r="B1521" s="1611" t="s">
        <v>1651</v>
      </c>
      <c r="C1521" s="1646"/>
      <c r="D1521" s="1646" t="s">
        <v>48</v>
      </c>
      <c r="E1521" s="1825">
        <v>5.1999999999999998E-2</v>
      </c>
      <c r="F1521" s="1611">
        <f>'UPAH MEP'!D10</f>
        <v>0</v>
      </c>
      <c r="G1521" s="1645">
        <f>+F1521*E1521</f>
        <v>0</v>
      </c>
      <c r="H1521" s="1606" t="s">
        <v>15</v>
      </c>
      <c r="I1521" s="1603">
        <v>1</v>
      </c>
      <c r="J1521" s="1599">
        <f>I1521*G1521</f>
        <v>0</v>
      </c>
      <c r="K1521" s="1599">
        <f>G1521-J1521</f>
        <v>0</v>
      </c>
      <c r="L1521" s="1620"/>
      <c r="M1521" s="1620"/>
      <c r="N1521" s="1549"/>
      <c r="O1521" s="1549"/>
      <c r="P1521" s="1549"/>
      <c r="Q1521" s="1549"/>
    </row>
    <row r="1522" spans="1:17">
      <c r="A1522" s="1646"/>
      <c r="B1522" s="1611" t="s">
        <v>1650</v>
      </c>
      <c r="C1522" s="1646"/>
      <c r="D1522" s="1646" t="s">
        <v>48</v>
      </c>
      <c r="E1522" s="1825">
        <v>5.0000000000000001E-3</v>
      </c>
      <c r="F1522" s="1611">
        <f>'UPAH MEP'!D$5</f>
        <v>0</v>
      </c>
      <c r="G1522" s="1645">
        <f>+F1522*E1522</f>
        <v>0</v>
      </c>
      <c r="H1522" s="1606" t="s">
        <v>15</v>
      </c>
      <c r="I1522" s="1603">
        <v>1</v>
      </c>
      <c r="J1522" s="1599">
        <f>I1522*G1522</f>
        <v>0</v>
      </c>
      <c r="K1522" s="1599">
        <f>G1522-J1522</f>
        <v>0</v>
      </c>
      <c r="L1522" s="1620"/>
      <c r="M1522" s="1620"/>
      <c r="N1522" s="1549"/>
      <c r="O1522" s="1549"/>
      <c r="P1522" s="1549"/>
      <c r="Q1522" s="1549"/>
    </row>
    <row r="1523" spans="1:17">
      <c r="A1523" s="1646"/>
      <c r="B1523" s="1611" t="s">
        <v>1649</v>
      </c>
      <c r="C1523" s="1729"/>
      <c r="D1523" s="1646" t="s">
        <v>48</v>
      </c>
      <c r="E1523" s="1825">
        <v>2E-3</v>
      </c>
      <c r="F1523" s="1611">
        <f>'UPAH MEP'!D6</f>
        <v>0</v>
      </c>
      <c r="G1523" s="1645">
        <f>+F1523*E1523</f>
        <v>0</v>
      </c>
      <c r="H1523" s="1606" t="s">
        <v>15</v>
      </c>
      <c r="I1523" s="1603">
        <v>1</v>
      </c>
      <c r="J1523" s="1599">
        <f>I1523*G1523</f>
        <v>0</v>
      </c>
      <c r="K1523" s="1599">
        <f>G1523-J1523</f>
        <v>0</v>
      </c>
      <c r="L1523" s="1620"/>
      <c r="M1523" s="1620"/>
      <c r="N1523" s="1549"/>
      <c r="O1523" s="1549"/>
      <c r="P1523" s="1549"/>
      <c r="Q1523" s="1549"/>
    </row>
    <row r="1524" spans="1:17">
      <c r="A1524" s="1648"/>
      <c r="B1524" s="1726"/>
      <c r="C1524" s="1637"/>
      <c r="D1524" s="1637"/>
      <c r="E1524" s="1731"/>
      <c r="F1524" s="1887"/>
      <c r="G1524" s="1569"/>
      <c r="H1524" s="1606"/>
      <c r="I1524" s="1603"/>
      <c r="J1524" s="1599"/>
      <c r="K1524" s="1599"/>
      <c r="L1524" s="1620"/>
      <c r="M1524" s="1620"/>
      <c r="N1524" s="1549"/>
      <c r="O1524" s="1549"/>
      <c r="P1524" s="1549"/>
      <c r="Q1524" s="1549"/>
    </row>
    <row r="1525" spans="1:17">
      <c r="A1525" s="1646"/>
      <c r="B1525" s="1645"/>
      <c r="C1525" s="1643"/>
      <c r="D1525" s="1642"/>
      <c r="E1525" s="1642" t="s">
        <v>1557</v>
      </c>
      <c r="F1525" s="1640"/>
      <c r="G1525" s="1639">
        <f>SUM(G1520:G1524)</f>
        <v>0</v>
      </c>
      <c r="H1525" s="1589"/>
      <c r="I1525" s="1589"/>
      <c r="J1525" s="1589">
        <f>SUM(J1520:J1523)</f>
        <v>0</v>
      </c>
      <c r="K1525" s="1589">
        <f>SUM(K1521:K1524)</f>
        <v>0</v>
      </c>
      <c r="L1525" s="1620"/>
      <c r="M1525" s="1620"/>
      <c r="N1525" s="1549"/>
      <c r="O1525" s="1549"/>
      <c r="P1525" s="1549"/>
      <c r="Q1525" s="1549"/>
    </row>
    <row r="1526" spans="1:17">
      <c r="A1526" s="1646" t="s">
        <v>115</v>
      </c>
      <c r="B1526" s="1645" t="s">
        <v>237</v>
      </c>
      <c r="C1526" s="1648"/>
      <c r="D1526" s="1653"/>
      <c r="E1526" s="1652"/>
      <c r="F1526" s="1648"/>
      <c r="G1526" s="1648"/>
      <c r="H1526" s="1600"/>
      <c r="I1526" s="1600"/>
      <c r="J1526" s="1600"/>
      <c r="K1526" s="1600"/>
      <c r="L1526" s="1620"/>
      <c r="M1526" s="1620"/>
      <c r="N1526" s="1549"/>
      <c r="O1526" s="1549"/>
      <c r="P1526" s="1549"/>
      <c r="Q1526" s="1549"/>
    </row>
    <row r="1527" spans="1:17">
      <c r="A1527" s="1646"/>
      <c r="B1527" s="1888" t="s">
        <v>1672</v>
      </c>
      <c r="C1527" s="1646"/>
      <c r="D1527" s="1650" t="s">
        <v>255</v>
      </c>
      <c r="E1527" s="1649">
        <v>1.1000000000000001</v>
      </c>
      <c r="F1527" s="1645">
        <f>'BAHAN MEP'!D112</f>
        <v>0</v>
      </c>
      <c r="G1527" s="1645">
        <f>F1527*E1527</f>
        <v>0</v>
      </c>
      <c r="H1527" s="1604">
        <v>0</v>
      </c>
      <c r="I1527" s="1603">
        <f>'BAHAN MEP'!E108</f>
        <v>0</v>
      </c>
      <c r="J1527" s="1599">
        <f>I1527*G1527</f>
        <v>0</v>
      </c>
      <c r="K1527" s="1599">
        <f>G1527-J1527</f>
        <v>0</v>
      </c>
      <c r="L1527" s="1620"/>
      <c r="M1527" s="1620"/>
      <c r="N1527" s="1549"/>
      <c r="O1527" s="1549"/>
      <c r="P1527" s="1549"/>
      <c r="Q1527" s="1549"/>
    </row>
    <row r="1528" spans="1:17">
      <c r="A1528" s="1648"/>
      <c r="B1528" s="1726"/>
      <c r="C1528" s="1648"/>
      <c r="D1528" s="1899"/>
      <c r="E1528" s="1898"/>
      <c r="F1528" s="1883"/>
      <c r="G1528" s="1883"/>
      <c r="H1528" s="1604"/>
      <c r="I1528" s="1603"/>
      <c r="J1528" s="1599"/>
      <c r="K1528" s="1599"/>
      <c r="L1528" s="1620"/>
      <c r="M1528" s="1620"/>
      <c r="N1528" s="1549"/>
      <c r="O1528" s="1549"/>
      <c r="P1528" s="1549"/>
      <c r="Q1528" s="1549"/>
    </row>
    <row r="1529" spans="1:17">
      <c r="A1529" s="1646"/>
      <c r="B1529" s="1645"/>
      <c r="C1529" s="1643"/>
      <c r="D1529" s="1642"/>
      <c r="E1529" s="1641" t="s">
        <v>1447</v>
      </c>
      <c r="F1529" s="1640"/>
      <c r="G1529" s="1639">
        <f>SUM(G1527:G1528)</f>
        <v>0</v>
      </c>
      <c r="H1529" s="1589"/>
      <c r="I1529" s="1589"/>
      <c r="J1529" s="1589">
        <f>SUM(J1526:J1527)</f>
        <v>0</v>
      </c>
      <c r="K1529" s="1589">
        <f>SUM(K1526:K1527)</f>
        <v>0</v>
      </c>
      <c r="L1529" s="1620"/>
      <c r="M1529" s="1620"/>
      <c r="N1529" s="1549"/>
      <c r="O1529" s="1549"/>
      <c r="P1529" s="1549"/>
      <c r="Q1529" s="1549"/>
    </row>
    <row r="1530" spans="1:17">
      <c r="A1530" s="1646"/>
      <c r="B1530" s="1645"/>
      <c r="C1530" s="1648"/>
      <c r="D1530" s="1648"/>
      <c r="E1530" s="1648"/>
      <c r="F1530" s="1648"/>
      <c r="G1530" s="1648"/>
      <c r="H1530" s="1600"/>
      <c r="I1530" s="1600"/>
      <c r="J1530" s="1600"/>
      <c r="K1530" s="1600"/>
      <c r="L1530" s="1620"/>
      <c r="M1530" s="1620"/>
      <c r="N1530" s="1549"/>
      <c r="O1530" s="1549"/>
      <c r="P1530" s="1549"/>
      <c r="Q1530" s="1549"/>
    </row>
    <row r="1531" spans="1:17">
      <c r="A1531" s="1646" t="s">
        <v>116</v>
      </c>
      <c r="B1531" s="1645" t="s">
        <v>238</v>
      </c>
      <c r="C1531" s="1646"/>
      <c r="D1531" s="1646"/>
      <c r="E1531" s="1646"/>
      <c r="F1531" s="1646"/>
      <c r="G1531" s="1721">
        <f>+F1531*E1531</f>
        <v>0</v>
      </c>
      <c r="H1531" s="1595"/>
      <c r="I1531" s="1595"/>
      <c r="J1531" s="1595"/>
      <c r="K1531" s="1595"/>
      <c r="L1531" s="1620"/>
      <c r="M1531" s="1620"/>
      <c r="N1531" s="1549"/>
      <c r="O1531" s="1549"/>
      <c r="P1531" s="1549"/>
      <c r="Q1531" s="1549"/>
    </row>
    <row r="1532" spans="1:17">
      <c r="A1532" s="1644"/>
      <c r="B1532" s="1644"/>
      <c r="C1532" s="1643"/>
      <c r="D1532" s="1642"/>
      <c r="E1532" s="1641" t="s">
        <v>1448</v>
      </c>
      <c r="F1532" s="1640"/>
      <c r="G1532" s="1639">
        <f>SUM(G1531)</f>
        <v>0</v>
      </c>
      <c r="H1532" s="1589"/>
      <c r="I1532" s="1589"/>
      <c r="J1532" s="1589"/>
      <c r="K1532" s="1589"/>
      <c r="L1532" s="1620"/>
      <c r="M1532" s="1620"/>
      <c r="N1532" s="1549"/>
      <c r="O1532" s="1549"/>
      <c r="P1532" s="1549"/>
      <c r="Q1532" s="1549"/>
    </row>
    <row r="1533" spans="1:17">
      <c r="A1533" s="1638"/>
      <c r="B1533" s="1638"/>
      <c r="C1533" s="1637"/>
      <c r="D1533" s="1637"/>
      <c r="E1533" s="1630"/>
      <c r="F1533" s="1637"/>
      <c r="G1533" s="1637"/>
      <c r="H1533" s="1554"/>
      <c r="I1533" s="1554"/>
      <c r="J1533" s="1554"/>
      <c r="K1533" s="1554"/>
      <c r="L1533" s="1620"/>
      <c r="M1533" s="1620"/>
      <c r="N1533" s="1549"/>
      <c r="O1533" s="1549"/>
      <c r="P1533" s="1549"/>
      <c r="Q1533" s="1549"/>
    </row>
    <row r="1534" spans="1:17">
      <c r="A1534" s="1636"/>
      <c r="B1534" s="1635"/>
      <c r="C1534" s="1634"/>
      <c r="D1534" s="1633"/>
      <c r="E1534" s="1633"/>
      <c r="F1534" s="1632"/>
      <c r="G1534" s="1636"/>
      <c r="H1534" s="1581"/>
      <c r="I1534" s="1581"/>
      <c r="J1534" s="1581"/>
      <c r="K1534" s="1581"/>
      <c r="L1534" s="1620"/>
      <c r="M1534" s="1620"/>
      <c r="N1534" s="1549"/>
      <c r="O1534" s="1549"/>
      <c r="P1534" s="1549"/>
      <c r="Q1534" s="1549"/>
    </row>
    <row r="1535" spans="1:17">
      <c r="A1535" s="1566" t="s">
        <v>117</v>
      </c>
      <c r="B1535" s="1573" t="s">
        <v>239</v>
      </c>
      <c r="C1535" s="1564"/>
      <c r="D1535" s="1572"/>
      <c r="E1535" s="1572"/>
      <c r="F1535" s="1570"/>
      <c r="G1535" s="1569">
        <f>+G1532+G1529+G1525</f>
        <v>0</v>
      </c>
      <c r="H1535" s="1576"/>
      <c r="I1535" s="1575" t="e">
        <f>J1535/G1535</f>
        <v>#DIV/0!</v>
      </c>
      <c r="J1535" s="1574">
        <f>+J1532+J1529+J1525</f>
        <v>0</v>
      </c>
      <c r="K1535" s="1720"/>
      <c r="L1535" s="1620"/>
      <c r="M1535" s="1620"/>
      <c r="N1535" s="1549"/>
      <c r="O1535" s="1549"/>
      <c r="P1535" s="1549"/>
      <c r="Q1535" s="1549"/>
    </row>
    <row r="1536" spans="1:17">
      <c r="A1536" s="1566" t="s">
        <v>124</v>
      </c>
      <c r="B1536" s="1573" t="s">
        <v>1541</v>
      </c>
      <c r="C1536" s="1564"/>
      <c r="D1536" s="1572"/>
      <c r="E1536" s="1571" t="str">
        <f>$L$2</f>
        <v>2,5% x D</v>
      </c>
      <c r="F1536" s="1570"/>
      <c r="G1536" s="1569">
        <f>G1535*$L$3</f>
        <v>0</v>
      </c>
      <c r="H1536" s="1567"/>
      <c r="I1536" s="1568" t="s">
        <v>366</v>
      </c>
      <c r="J1536" s="1567"/>
      <c r="K1536" s="1567"/>
      <c r="L1536" s="1620"/>
      <c r="M1536" s="1620"/>
      <c r="N1536" s="1549"/>
      <c r="O1536" s="1549"/>
      <c r="P1536" s="1549"/>
      <c r="Q1536" s="1549"/>
    </row>
    <row r="1537" spans="1:17">
      <c r="A1537" s="1566" t="s">
        <v>241</v>
      </c>
      <c r="B1537" s="1573" t="s">
        <v>1540</v>
      </c>
      <c r="C1537" s="1564"/>
      <c r="D1537" s="1572"/>
      <c r="E1537" s="1571" t="str">
        <f>$M$2</f>
        <v>2,5% x D</v>
      </c>
      <c r="F1537" s="1570"/>
      <c r="G1537" s="1569">
        <f>G1535*$M$3</f>
        <v>0</v>
      </c>
      <c r="H1537" s="1567"/>
      <c r="I1537" s="1568"/>
      <c r="J1537" s="1567"/>
      <c r="K1537" s="1567"/>
      <c r="L1537" s="1620"/>
      <c r="M1537" s="1620"/>
      <c r="N1537" s="1549"/>
      <c r="O1537" s="1549"/>
      <c r="P1537" s="1549"/>
      <c r="Q1537" s="1549"/>
    </row>
    <row r="1538" spans="1:17">
      <c r="A1538" s="1566" t="s">
        <v>123</v>
      </c>
      <c r="B1538" s="1565" t="s">
        <v>1539</v>
      </c>
      <c r="C1538" s="1564"/>
      <c r="D1538" s="1564"/>
      <c r="E1538" s="1564"/>
      <c r="F1538" s="1563"/>
      <c r="G1538" s="1562">
        <f>+G1536+G1535+G1537</f>
        <v>0</v>
      </c>
      <c r="H1538" s="1561"/>
      <c r="I1538" s="1561"/>
      <c r="J1538" s="1561"/>
      <c r="K1538" s="1561"/>
      <c r="L1538" s="1620"/>
      <c r="M1538" s="1620"/>
      <c r="N1538" s="1549"/>
      <c r="O1538" s="1549"/>
      <c r="P1538" s="1549"/>
      <c r="Q1538" s="1549"/>
    </row>
    <row r="1539" spans="1:17">
      <c r="A1539" s="1630"/>
      <c r="B1539" s="1629"/>
      <c r="C1539" s="1628"/>
      <c r="D1539" s="1628"/>
      <c r="E1539" s="1628"/>
      <c r="F1539" s="1627"/>
      <c r="G1539" s="1637"/>
      <c r="H1539" s="1554"/>
      <c r="I1539" s="1554"/>
      <c r="J1539" s="1554"/>
      <c r="K1539" s="1554"/>
      <c r="L1539" s="1620"/>
      <c r="M1539" s="1620"/>
      <c r="N1539" s="1549"/>
      <c r="O1539" s="1549"/>
      <c r="P1539" s="1549"/>
      <c r="Q1539" s="1549"/>
    </row>
    <row r="1540" spans="1:17">
      <c r="A1540" s="1572"/>
      <c r="B1540" s="1572"/>
      <c r="C1540" s="1564"/>
      <c r="D1540" s="1564"/>
      <c r="E1540" s="1564"/>
      <c r="F1540" s="1564"/>
      <c r="G1540" s="1564"/>
      <c r="H1540" s="1620"/>
      <c r="I1540" s="1620"/>
      <c r="J1540" s="1620"/>
      <c r="K1540" s="1620"/>
      <c r="L1540" s="1620"/>
      <c r="M1540" s="1620"/>
      <c r="N1540" s="1549"/>
      <c r="O1540" s="1549"/>
      <c r="P1540" s="1549"/>
      <c r="Q1540" s="1549"/>
    </row>
    <row r="1541" spans="1:17">
      <c r="A1541" s="1564">
        <v>16</v>
      </c>
      <c r="B1541" s="1735" t="s">
        <v>1671</v>
      </c>
      <c r="C1541" s="1622"/>
      <c r="D1541" s="1564"/>
      <c r="E1541" s="1564"/>
      <c r="F1541" s="1564"/>
      <c r="G1541" s="1564"/>
      <c r="H1541" s="1620"/>
      <c r="I1541" s="1620"/>
      <c r="J1541" s="1620"/>
      <c r="K1541" s="1620"/>
      <c r="L1541" s="1620"/>
      <c r="M1541" s="1620"/>
      <c r="N1541" s="1549"/>
      <c r="O1541" s="1549"/>
      <c r="P1541" s="1549"/>
      <c r="Q1541" s="1549"/>
    </row>
    <row r="1542" spans="1:17">
      <c r="A1542" s="1679"/>
      <c r="B1542" s="1620"/>
      <c r="C1542" s="1622"/>
      <c r="D1542" s="1564"/>
      <c r="E1542" s="1564"/>
      <c r="F1542" s="1564"/>
      <c r="G1542" s="1564"/>
      <c r="H1542" s="1620"/>
      <c r="I1542" s="1620"/>
      <c r="J1542" s="1620"/>
      <c r="K1542" s="1620"/>
      <c r="L1542" s="1620"/>
      <c r="M1542" s="1620"/>
      <c r="N1542" s="1549"/>
      <c r="O1542" s="1549"/>
      <c r="P1542" s="1549"/>
      <c r="Q1542" s="1549"/>
    </row>
    <row r="1543" spans="1:17">
      <c r="A1543" s="2467" t="s">
        <v>8</v>
      </c>
      <c r="B1543" s="2467" t="s">
        <v>354</v>
      </c>
      <c r="C1543" s="2467" t="s">
        <v>1550</v>
      </c>
      <c r="D1543" s="2467" t="s">
        <v>21</v>
      </c>
      <c r="E1543" s="2467" t="s">
        <v>1549</v>
      </c>
      <c r="F1543" s="1666" t="s">
        <v>10</v>
      </c>
      <c r="G1543" s="1666" t="s">
        <v>54</v>
      </c>
      <c r="H1543" s="2463" t="s">
        <v>1548</v>
      </c>
      <c r="I1543" s="2463" t="s">
        <v>1547</v>
      </c>
      <c r="J1543" s="2463" t="s">
        <v>1546</v>
      </c>
      <c r="K1543" s="2463" t="s">
        <v>1545</v>
      </c>
      <c r="L1543" s="1620"/>
      <c r="M1543" s="1620"/>
      <c r="N1543" s="1549"/>
      <c r="O1543" s="1549"/>
      <c r="P1543" s="1549"/>
      <c r="Q1543" s="1549"/>
    </row>
    <row r="1544" spans="1:17">
      <c r="A1544" s="2468"/>
      <c r="B1544" s="2468"/>
      <c r="C1544" s="2468"/>
      <c r="D1544" s="2468"/>
      <c r="E1544" s="2468"/>
      <c r="F1544" s="1637" t="s">
        <v>1544</v>
      </c>
      <c r="G1544" s="1637" t="s">
        <v>1544</v>
      </c>
      <c r="H1544" s="2464"/>
      <c r="I1544" s="2464"/>
      <c r="J1544" s="2464"/>
      <c r="K1544" s="2464"/>
      <c r="L1544" s="1620"/>
      <c r="M1544" s="1620"/>
      <c r="N1544" s="1549"/>
      <c r="O1544" s="1549"/>
      <c r="P1544" s="1549"/>
      <c r="Q1544" s="1549"/>
    </row>
    <row r="1545" spans="1:17">
      <c r="A1545" s="1664"/>
      <c r="B1545" s="1664"/>
      <c r="C1545" s="1664"/>
      <c r="D1545" s="1652"/>
      <c r="E1545" s="1652"/>
      <c r="F1545" s="1652"/>
      <c r="G1545" s="1652"/>
      <c r="H1545" s="1614"/>
      <c r="I1545" s="1614"/>
      <c r="J1545" s="1614"/>
      <c r="K1545" s="1614"/>
      <c r="L1545" s="1620"/>
      <c r="M1545" s="1620"/>
      <c r="N1545" s="1549"/>
      <c r="O1545" s="1549"/>
      <c r="P1545" s="1549"/>
      <c r="Q1545" s="1549"/>
    </row>
    <row r="1546" spans="1:17">
      <c r="A1546" s="1646" t="s">
        <v>114</v>
      </c>
      <c r="B1546" s="1645" t="s">
        <v>235</v>
      </c>
      <c r="C1546" s="1646"/>
      <c r="D1546" s="1646"/>
      <c r="E1546" s="1646"/>
      <c r="F1546" s="1646"/>
      <c r="G1546" s="1646"/>
      <c r="H1546" s="1613"/>
      <c r="I1546" s="1613"/>
      <c r="J1546" s="1613"/>
      <c r="K1546" s="1613"/>
      <c r="L1546" s="1620"/>
      <c r="M1546" s="1620"/>
      <c r="N1546" s="1549"/>
      <c r="O1546" s="1549"/>
      <c r="P1546" s="1549"/>
      <c r="Q1546" s="1549"/>
    </row>
    <row r="1547" spans="1:17">
      <c r="A1547" s="1646"/>
      <c r="B1547" s="1611" t="s">
        <v>1652</v>
      </c>
      <c r="C1547" s="1646"/>
      <c r="D1547" s="1646" t="s">
        <v>48</v>
      </c>
      <c r="E1547" s="1825">
        <v>2.5999999999999999E-2</v>
      </c>
      <c r="F1547" s="1611">
        <f>'UPAH MEP'!D7</f>
        <v>0</v>
      </c>
      <c r="G1547" s="1645">
        <f>+F1547*E1547</f>
        <v>0</v>
      </c>
      <c r="H1547" s="1606" t="s">
        <v>15</v>
      </c>
      <c r="I1547" s="1603">
        <v>1</v>
      </c>
      <c r="J1547" s="1599">
        <f>I1547*G1547</f>
        <v>0</v>
      </c>
      <c r="K1547" s="1599">
        <f>G1547-J1547</f>
        <v>0</v>
      </c>
      <c r="L1547" s="1620"/>
      <c r="M1547" s="1620"/>
      <c r="N1547" s="1549"/>
      <c r="O1547" s="1549"/>
      <c r="P1547" s="1549"/>
      <c r="Q1547" s="1549"/>
    </row>
    <row r="1548" spans="1:17">
      <c r="A1548" s="1646"/>
      <c r="B1548" s="1611" t="s">
        <v>1651</v>
      </c>
      <c r="C1548" s="1646"/>
      <c r="D1548" s="1646" t="s">
        <v>48</v>
      </c>
      <c r="E1548" s="1825">
        <v>4.3999999999999997E-2</v>
      </c>
      <c r="F1548" s="1611">
        <f>'UPAH MEP'!D10</f>
        <v>0</v>
      </c>
      <c r="G1548" s="1645">
        <f>+F1548*E1548</f>
        <v>0</v>
      </c>
      <c r="H1548" s="1606" t="s">
        <v>15</v>
      </c>
      <c r="I1548" s="1603">
        <v>1</v>
      </c>
      <c r="J1548" s="1599">
        <f>I1548*G1548</f>
        <v>0</v>
      </c>
      <c r="K1548" s="1599">
        <f>G1548-J1548</f>
        <v>0</v>
      </c>
      <c r="L1548" s="1620"/>
      <c r="M1548" s="1620"/>
      <c r="N1548" s="1549"/>
      <c r="O1548" s="1549"/>
      <c r="P1548" s="1549"/>
      <c r="Q1548" s="1549"/>
    </row>
    <row r="1549" spans="1:17">
      <c r="A1549" s="1646"/>
      <c r="B1549" s="1611" t="s">
        <v>1650</v>
      </c>
      <c r="C1549" s="1646"/>
      <c r="D1549" s="1646" t="s">
        <v>48</v>
      </c>
      <c r="E1549" s="1825">
        <v>4.0000000000000001E-3</v>
      </c>
      <c r="F1549" s="1611">
        <f>'UPAH MEP'!D$5</f>
        <v>0</v>
      </c>
      <c r="G1549" s="1645">
        <f>+F1549*E1549</f>
        <v>0</v>
      </c>
      <c r="H1549" s="1606" t="s">
        <v>15</v>
      </c>
      <c r="I1549" s="1603">
        <v>1</v>
      </c>
      <c r="J1549" s="1599">
        <f>I1549*G1549</f>
        <v>0</v>
      </c>
      <c r="K1549" s="1599">
        <f>G1549-J1549</f>
        <v>0</v>
      </c>
      <c r="L1549" s="1620"/>
      <c r="M1549" s="1620"/>
      <c r="N1549" s="1549"/>
      <c r="O1549" s="1549"/>
      <c r="P1549" s="1549"/>
      <c r="Q1549" s="1549"/>
    </row>
    <row r="1550" spans="1:17">
      <c r="A1550" s="1646"/>
      <c r="B1550" s="1611" t="s">
        <v>1649</v>
      </c>
      <c r="C1550" s="1729"/>
      <c r="D1550" s="1646" t="s">
        <v>48</v>
      </c>
      <c r="E1550" s="1825">
        <v>1E-3</v>
      </c>
      <c r="F1550" s="1611">
        <f>'UPAH MEP'!D6</f>
        <v>0</v>
      </c>
      <c r="G1550" s="1645">
        <f>+F1550*E1550</f>
        <v>0</v>
      </c>
      <c r="H1550" s="1606" t="s">
        <v>15</v>
      </c>
      <c r="I1550" s="1603">
        <v>1</v>
      </c>
      <c r="J1550" s="1599">
        <f>I1550*G1550</f>
        <v>0</v>
      </c>
      <c r="K1550" s="1599">
        <f>G1550-J1550</f>
        <v>0</v>
      </c>
      <c r="L1550" s="1620"/>
      <c r="M1550" s="1620"/>
      <c r="N1550" s="1549"/>
      <c r="O1550" s="1549"/>
      <c r="P1550" s="1549"/>
      <c r="Q1550" s="1549"/>
    </row>
    <row r="1551" spans="1:17">
      <c r="A1551" s="1648"/>
      <c r="B1551" s="1726"/>
      <c r="C1551" s="1881"/>
      <c r="D1551" s="1637"/>
      <c r="E1551" s="1731"/>
      <c r="F1551" s="1887"/>
      <c r="G1551" s="1569"/>
      <c r="H1551" s="1606"/>
      <c r="I1551" s="1603"/>
      <c r="J1551" s="1599"/>
      <c r="K1551" s="1599"/>
      <c r="L1551" s="1620"/>
      <c r="M1551" s="1620"/>
      <c r="N1551" s="1549"/>
      <c r="O1551" s="1549"/>
      <c r="P1551" s="1549"/>
      <c r="Q1551" s="1549"/>
    </row>
    <row r="1552" spans="1:17">
      <c r="A1552" s="1646"/>
      <c r="B1552" s="1645"/>
      <c r="C1552" s="1643"/>
      <c r="D1552" s="1642"/>
      <c r="E1552" s="1642" t="s">
        <v>1557</v>
      </c>
      <c r="F1552" s="1640"/>
      <c r="G1552" s="1639">
        <f>SUM(G1547:G1551)</f>
        <v>0</v>
      </c>
      <c r="H1552" s="1589"/>
      <c r="I1552" s="1589"/>
      <c r="J1552" s="1589">
        <f>SUM(J1547:J1550)</f>
        <v>0</v>
      </c>
      <c r="K1552" s="1589">
        <f>SUM(K1548:K1551)</f>
        <v>0</v>
      </c>
      <c r="L1552" s="1620"/>
      <c r="M1552" s="1620"/>
      <c r="N1552" s="1549"/>
      <c r="O1552" s="1549"/>
      <c r="P1552" s="1549"/>
      <c r="Q1552" s="1549"/>
    </row>
    <row r="1553" spans="1:17">
      <c r="A1553" s="1646" t="s">
        <v>115</v>
      </c>
      <c r="B1553" s="1645" t="s">
        <v>237</v>
      </c>
      <c r="C1553" s="1648"/>
      <c r="D1553" s="1653"/>
      <c r="E1553" s="1652"/>
      <c r="F1553" s="1648"/>
      <c r="G1553" s="1648"/>
      <c r="H1553" s="1600"/>
      <c r="I1553" s="1600"/>
      <c r="J1553" s="1600"/>
      <c r="K1553" s="1600"/>
      <c r="L1553" s="1620"/>
      <c r="M1553" s="1620"/>
      <c r="N1553" s="1549"/>
      <c r="O1553" s="1549"/>
      <c r="P1553" s="1549"/>
      <c r="Q1553" s="1549"/>
    </row>
    <row r="1554" spans="1:17">
      <c r="A1554" s="1646"/>
      <c r="B1554" s="1888" t="s">
        <v>1670</v>
      </c>
      <c r="C1554" s="1646"/>
      <c r="D1554" s="1650" t="s">
        <v>255</v>
      </c>
      <c r="E1554" s="1649">
        <v>1.1000000000000001</v>
      </c>
      <c r="F1554" s="1645">
        <f>'BAHAN MEP'!D113</f>
        <v>0</v>
      </c>
      <c r="G1554" s="1645">
        <f>F1554*E1554</f>
        <v>0</v>
      </c>
      <c r="H1554" s="1604">
        <v>0</v>
      </c>
      <c r="I1554" s="1603">
        <f>'BAHAN MEP'!E113</f>
        <v>0</v>
      </c>
      <c r="J1554" s="1599">
        <f>I1554*G1554</f>
        <v>0</v>
      </c>
      <c r="K1554" s="1599">
        <f>G1554-J1554</f>
        <v>0</v>
      </c>
      <c r="L1554" s="1620"/>
      <c r="M1554" s="1620"/>
      <c r="N1554" s="1549"/>
      <c r="O1554" s="1549"/>
      <c r="P1554" s="1549"/>
      <c r="Q1554" s="1549"/>
    </row>
    <row r="1555" spans="1:17">
      <c r="A1555" s="1648"/>
      <c r="B1555" s="1726"/>
      <c r="C1555" s="1648"/>
      <c r="D1555" s="1899"/>
      <c r="E1555" s="1898"/>
      <c r="F1555" s="1883"/>
      <c r="G1555" s="1883"/>
      <c r="H1555" s="1604"/>
      <c r="I1555" s="1603"/>
      <c r="J1555" s="1599"/>
      <c r="K1555" s="1599"/>
      <c r="L1555" s="1620"/>
      <c r="M1555" s="1620"/>
      <c r="N1555" s="1549"/>
      <c r="O1555" s="1549"/>
      <c r="P1555" s="1549"/>
      <c r="Q1555" s="1549"/>
    </row>
    <row r="1556" spans="1:17">
      <c r="A1556" s="1646"/>
      <c r="B1556" s="1645"/>
      <c r="C1556" s="1643"/>
      <c r="D1556" s="1642"/>
      <c r="E1556" s="1641" t="s">
        <v>1447</v>
      </c>
      <c r="F1556" s="1640"/>
      <c r="G1556" s="1639">
        <f>SUM(G1554:G1555)</f>
        <v>0</v>
      </c>
      <c r="H1556" s="1589"/>
      <c r="I1556" s="1589"/>
      <c r="J1556" s="1589">
        <f>SUM(J1553:J1554)</f>
        <v>0</v>
      </c>
      <c r="K1556" s="1589">
        <f>SUM(K1553:K1554)</f>
        <v>0</v>
      </c>
      <c r="L1556" s="1620"/>
      <c r="M1556" s="1620"/>
      <c r="N1556" s="1549"/>
      <c r="O1556" s="1549"/>
      <c r="P1556" s="1549"/>
      <c r="Q1556" s="1549"/>
    </row>
    <row r="1557" spans="1:17">
      <c r="A1557" s="1646"/>
      <c r="B1557" s="1645"/>
      <c r="C1557" s="1648"/>
      <c r="D1557" s="1648"/>
      <c r="E1557" s="1648"/>
      <c r="F1557" s="1648"/>
      <c r="G1557" s="1648"/>
      <c r="H1557" s="1600"/>
      <c r="I1557" s="1600"/>
      <c r="J1557" s="1600"/>
      <c r="K1557" s="1600"/>
      <c r="L1557" s="1620"/>
      <c r="M1557" s="1620"/>
      <c r="N1557" s="1549"/>
      <c r="O1557" s="1549"/>
      <c r="P1557" s="1549"/>
      <c r="Q1557" s="1549"/>
    </row>
    <row r="1558" spans="1:17">
      <c r="A1558" s="1646" t="s">
        <v>116</v>
      </c>
      <c r="B1558" s="1645" t="s">
        <v>238</v>
      </c>
      <c r="C1558" s="1646"/>
      <c r="D1558" s="1646"/>
      <c r="E1558" s="1646"/>
      <c r="F1558" s="1646"/>
      <c r="G1558" s="1721">
        <f>+F1558*E1558</f>
        <v>0</v>
      </c>
      <c r="H1558" s="1595"/>
      <c r="I1558" s="1595"/>
      <c r="J1558" s="1595"/>
      <c r="K1558" s="1595"/>
      <c r="L1558" s="1620"/>
      <c r="M1558" s="1620"/>
      <c r="N1558" s="1549"/>
      <c r="O1558" s="1549"/>
      <c r="P1558" s="1549"/>
      <c r="Q1558" s="1549"/>
    </row>
    <row r="1559" spans="1:17">
      <c r="A1559" s="1644"/>
      <c r="B1559" s="1644"/>
      <c r="C1559" s="1643"/>
      <c r="D1559" s="1642"/>
      <c r="E1559" s="1641" t="s">
        <v>1448</v>
      </c>
      <c r="F1559" s="1640"/>
      <c r="G1559" s="1639">
        <f>SUM(G1558)</f>
        <v>0</v>
      </c>
      <c r="H1559" s="1589"/>
      <c r="I1559" s="1589"/>
      <c r="J1559" s="1589"/>
      <c r="K1559" s="1589"/>
      <c r="L1559" s="1620"/>
      <c r="M1559" s="1620"/>
      <c r="N1559" s="1549"/>
      <c r="O1559" s="1549"/>
      <c r="P1559" s="1549"/>
      <c r="Q1559" s="1549"/>
    </row>
    <row r="1560" spans="1:17">
      <c r="A1560" s="1638"/>
      <c r="B1560" s="1638"/>
      <c r="C1560" s="1637"/>
      <c r="D1560" s="1637"/>
      <c r="E1560" s="1630"/>
      <c r="F1560" s="1637"/>
      <c r="G1560" s="1637"/>
      <c r="H1560" s="1554"/>
      <c r="I1560" s="1554"/>
      <c r="J1560" s="1554"/>
      <c r="K1560" s="1554"/>
      <c r="L1560" s="1620"/>
      <c r="M1560" s="1620"/>
      <c r="N1560" s="1549"/>
      <c r="O1560" s="1549"/>
      <c r="P1560" s="1549"/>
      <c r="Q1560" s="1549"/>
    </row>
    <row r="1561" spans="1:17">
      <c r="A1561" s="1636"/>
      <c r="B1561" s="1635"/>
      <c r="C1561" s="1634"/>
      <c r="D1561" s="1633"/>
      <c r="E1561" s="1633"/>
      <c r="F1561" s="1632"/>
      <c r="G1561" s="1636"/>
      <c r="H1561" s="1581"/>
      <c r="I1561" s="1581"/>
      <c r="J1561" s="1581"/>
      <c r="K1561" s="1581"/>
      <c r="L1561" s="1620"/>
      <c r="M1561" s="1620"/>
      <c r="N1561" s="1549"/>
      <c r="O1561" s="1549"/>
      <c r="P1561" s="1549"/>
      <c r="Q1561" s="1549"/>
    </row>
    <row r="1562" spans="1:17">
      <c r="A1562" s="1566" t="s">
        <v>117</v>
      </c>
      <c r="B1562" s="1573" t="s">
        <v>239</v>
      </c>
      <c r="C1562" s="1564"/>
      <c r="D1562" s="1572"/>
      <c r="E1562" s="1572"/>
      <c r="F1562" s="1570"/>
      <c r="G1562" s="1569">
        <f>+G1559+G1556+G1552</f>
        <v>0</v>
      </c>
      <c r="H1562" s="1576"/>
      <c r="I1562" s="1575" t="e">
        <f>J1562/G1562</f>
        <v>#DIV/0!</v>
      </c>
      <c r="J1562" s="1574">
        <f>+J1559+J1556+J1552</f>
        <v>0</v>
      </c>
      <c r="K1562" s="1720"/>
      <c r="L1562" s="1620"/>
      <c r="M1562" s="1620"/>
      <c r="N1562" s="1549"/>
      <c r="O1562" s="1549"/>
      <c r="P1562" s="1549"/>
      <c r="Q1562" s="1549"/>
    </row>
    <row r="1563" spans="1:17">
      <c r="A1563" s="1566" t="s">
        <v>124</v>
      </c>
      <c r="B1563" s="1573" t="s">
        <v>1541</v>
      </c>
      <c r="C1563" s="1564"/>
      <c r="D1563" s="1572"/>
      <c r="E1563" s="1571" t="str">
        <f>$L$2</f>
        <v>2,5% x D</v>
      </c>
      <c r="F1563" s="1570"/>
      <c r="G1563" s="1569">
        <f>G1562*$L$3</f>
        <v>0</v>
      </c>
      <c r="H1563" s="1567"/>
      <c r="I1563" s="1568" t="s">
        <v>366</v>
      </c>
      <c r="J1563" s="1567"/>
      <c r="K1563" s="1567"/>
      <c r="L1563" s="1620"/>
      <c r="M1563" s="1620"/>
      <c r="N1563" s="1549"/>
      <c r="O1563" s="1549"/>
      <c r="P1563" s="1549"/>
      <c r="Q1563" s="1549"/>
    </row>
    <row r="1564" spans="1:17">
      <c r="A1564" s="1566" t="s">
        <v>241</v>
      </c>
      <c r="B1564" s="1573" t="s">
        <v>1540</v>
      </c>
      <c r="C1564" s="1564"/>
      <c r="D1564" s="1572"/>
      <c r="E1564" s="1571" t="str">
        <f>$M$2</f>
        <v>2,5% x D</v>
      </c>
      <c r="F1564" s="1570"/>
      <c r="G1564" s="1569">
        <f>G1562*$M$3</f>
        <v>0</v>
      </c>
      <c r="H1564" s="1567"/>
      <c r="I1564" s="1568"/>
      <c r="J1564" s="1567"/>
      <c r="K1564" s="1567"/>
      <c r="L1564" s="1620"/>
      <c r="M1564" s="1620"/>
      <c r="N1564" s="1549"/>
      <c r="O1564" s="1549"/>
      <c r="P1564" s="1549"/>
      <c r="Q1564" s="1549"/>
    </row>
    <row r="1565" spans="1:17">
      <c r="A1565" s="1566" t="s">
        <v>123</v>
      </c>
      <c r="B1565" s="1565" t="s">
        <v>1539</v>
      </c>
      <c r="C1565" s="1564"/>
      <c r="D1565" s="1564"/>
      <c r="E1565" s="1564"/>
      <c r="F1565" s="1563"/>
      <c r="G1565" s="1562">
        <f>+G1563+G1562+G1564</f>
        <v>0</v>
      </c>
      <c r="H1565" s="1561"/>
      <c r="I1565" s="1561"/>
      <c r="J1565" s="1561"/>
      <c r="K1565" s="1561"/>
      <c r="L1565" s="1620"/>
      <c r="M1565" s="1620"/>
      <c r="N1565" s="1549"/>
      <c r="O1565" s="1549"/>
      <c r="P1565" s="1549"/>
      <c r="Q1565" s="1549"/>
    </row>
    <row r="1566" spans="1:17">
      <c r="A1566" s="1630"/>
      <c r="B1566" s="1629"/>
      <c r="C1566" s="1628"/>
      <c r="D1566" s="1628"/>
      <c r="E1566" s="1628"/>
      <c r="F1566" s="1627"/>
      <c r="G1566" s="1637"/>
      <c r="H1566" s="1554"/>
      <c r="I1566" s="1554"/>
      <c r="J1566" s="1554"/>
      <c r="K1566" s="1554"/>
      <c r="L1566" s="1620"/>
      <c r="M1566" s="1620"/>
      <c r="N1566" s="1549"/>
      <c r="O1566" s="1549"/>
      <c r="P1566" s="1549"/>
      <c r="Q1566" s="1549"/>
    </row>
    <row r="1567" spans="1:17">
      <c r="A1567" s="1623"/>
      <c r="B1567" s="1623"/>
      <c r="C1567" s="1622"/>
      <c r="D1567" s="1564"/>
      <c r="E1567" s="1564"/>
      <c r="F1567" s="1564"/>
      <c r="G1567" s="1564"/>
      <c r="H1567" s="1620"/>
      <c r="I1567" s="1620"/>
      <c r="J1567" s="1620"/>
      <c r="K1567" s="1620"/>
      <c r="L1567" s="1620"/>
      <c r="M1567" s="1620"/>
      <c r="N1567" s="1549"/>
      <c r="O1567" s="1549"/>
      <c r="P1567" s="1549"/>
      <c r="Q1567" s="1549"/>
    </row>
    <row r="1568" spans="1:17">
      <c r="A1568" s="1564">
        <v>17</v>
      </c>
      <c r="B1568" s="1735" t="s">
        <v>1669</v>
      </c>
      <c r="C1568" s="1622"/>
      <c r="D1568" s="1564"/>
      <c r="E1568" s="1564"/>
      <c r="F1568" s="1564"/>
      <c r="G1568" s="1564"/>
      <c r="H1568" s="1620"/>
      <c r="I1568" s="1620"/>
      <c r="J1568" s="1620"/>
      <c r="K1568" s="1620"/>
      <c r="L1568" s="1620"/>
      <c r="M1568" s="1620"/>
      <c r="N1568" s="1549"/>
      <c r="O1568" s="1549"/>
      <c r="P1568" s="1549"/>
      <c r="Q1568" s="1549"/>
    </row>
    <row r="1569" spans="1:17">
      <c r="A1569" s="1679"/>
      <c r="B1569" s="1620"/>
      <c r="C1569" s="1622"/>
      <c r="D1569" s="1564"/>
      <c r="E1569" s="1564"/>
      <c r="F1569" s="1564"/>
      <c r="G1569" s="1564"/>
      <c r="H1569" s="1620"/>
      <c r="I1569" s="1620"/>
      <c r="J1569" s="1620"/>
      <c r="K1569" s="1620"/>
      <c r="L1569" s="1620"/>
      <c r="M1569" s="1620"/>
      <c r="N1569" s="1549"/>
      <c r="O1569" s="1549"/>
      <c r="P1569" s="1549"/>
      <c r="Q1569" s="1549"/>
    </row>
    <row r="1570" spans="1:17">
      <c r="A1570" s="2467" t="s">
        <v>8</v>
      </c>
      <c r="B1570" s="2467" t="s">
        <v>354</v>
      </c>
      <c r="C1570" s="2467" t="s">
        <v>1550</v>
      </c>
      <c r="D1570" s="2467" t="s">
        <v>21</v>
      </c>
      <c r="E1570" s="2467" t="s">
        <v>1549</v>
      </c>
      <c r="F1570" s="1666" t="s">
        <v>10</v>
      </c>
      <c r="G1570" s="1666" t="s">
        <v>54</v>
      </c>
      <c r="H1570" s="2463" t="s">
        <v>1548</v>
      </c>
      <c r="I1570" s="2463" t="s">
        <v>1547</v>
      </c>
      <c r="J1570" s="2463" t="s">
        <v>1546</v>
      </c>
      <c r="K1570" s="2463" t="s">
        <v>1545</v>
      </c>
      <c r="L1570" s="1620"/>
      <c r="M1570" s="1620"/>
      <c r="N1570" s="1549"/>
      <c r="O1570" s="1549"/>
      <c r="P1570" s="1549"/>
      <c r="Q1570" s="1549"/>
    </row>
    <row r="1571" spans="1:17">
      <c r="A1571" s="2468"/>
      <c r="B1571" s="2468"/>
      <c r="C1571" s="2468"/>
      <c r="D1571" s="2468"/>
      <c r="E1571" s="2468"/>
      <c r="F1571" s="1637" t="s">
        <v>1544</v>
      </c>
      <c r="G1571" s="1637" t="s">
        <v>1544</v>
      </c>
      <c r="H1571" s="2464"/>
      <c r="I1571" s="2464"/>
      <c r="J1571" s="2464"/>
      <c r="K1571" s="2464"/>
      <c r="L1571" s="1620"/>
      <c r="M1571" s="1620"/>
      <c r="N1571" s="1549"/>
      <c r="O1571" s="1549"/>
      <c r="P1571" s="1549"/>
      <c r="Q1571" s="1549"/>
    </row>
    <row r="1572" spans="1:17">
      <c r="A1572" s="1664"/>
      <c r="B1572" s="1664"/>
      <c r="C1572" s="1664"/>
      <c r="D1572" s="1652"/>
      <c r="E1572" s="1652"/>
      <c r="F1572" s="1652"/>
      <c r="G1572" s="1652"/>
      <c r="H1572" s="1614"/>
      <c r="I1572" s="1614"/>
      <c r="J1572" s="1614"/>
      <c r="K1572" s="1614"/>
      <c r="L1572" s="1620"/>
      <c r="M1572" s="1620"/>
      <c r="N1572" s="1549"/>
      <c r="O1572" s="1549"/>
      <c r="P1572" s="1549"/>
      <c r="Q1572" s="1549"/>
    </row>
    <row r="1573" spans="1:17">
      <c r="A1573" s="1646" t="s">
        <v>114</v>
      </c>
      <c r="B1573" s="1645" t="s">
        <v>235</v>
      </c>
      <c r="C1573" s="1646"/>
      <c r="D1573" s="1646"/>
      <c r="E1573" s="1646"/>
      <c r="F1573" s="1646"/>
      <c r="G1573" s="1646"/>
      <c r="H1573" s="1613"/>
      <c r="I1573" s="1613"/>
      <c r="J1573" s="1613"/>
      <c r="K1573" s="1613"/>
      <c r="L1573" s="1620"/>
      <c r="M1573" s="1620"/>
      <c r="N1573" s="1549"/>
      <c r="O1573" s="1549"/>
      <c r="P1573" s="1549"/>
      <c r="Q1573" s="1549"/>
    </row>
    <row r="1574" spans="1:17">
      <c r="A1574" s="1646"/>
      <c r="B1574" s="1611" t="s">
        <v>1652</v>
      </c>
      <c r="C1574" s="1646"/>
      <c r="D1574" s="1646" t="s">
        <v>48</v>
      </c>
      <c r="E1574" s="1825">
        <v>3.7999999999999999E-2</v>
      </c>
      <c r="F1574" s="1611">
        <f>'UPAH MEP'!D7</f>
        <v>0</v>
      </c>
      <c r="G1574" s="1645">
        <f>+F1574*E1574</f>
        <v>0</v>
      </c>
      <c r="H1574" s="1606" t="s">
        <v>15</v>
      </c>
      <c r="I1574" s="1603">
        <v>1</v>
      </c>
      <c r="J1574" s="1599">
        <f>I1574*G1574</f>
        <v>0</v>
      </c>
      <c r="K1574" s="1599">
        <f>G1574-J1574</f>
        <v>0</v>
      </c>
      <c r="L1574" s="1620"/>
      <c r="M1574" s="1620"/>
      <c r="N1574" s="1549"/>
      <c r="O1574" s="1549"/>
      <c r="P1574" s="1549"/>
      <c r="Q1574" s="1549"/>
    </row>
    <row r="1575" spans="1:17">
      <c r="A1575" s="1646"/>
      <c r="B1575" s="1611" t="s">
        <v>1651</v>
      </c>
      <c r="C1575" s="1646"/>
      <c r="D1575" s="1646" t="s">
        <v>48</v>
      </c>
      <c r="E1575" s="1825">
        <v>6.4000000000000001E-2</v>
      </c>
      <c r="F1575" s="1611">
        <f>'UPAH MEP'!D10</f>
        <v>0</v>
      </c>
      <c r="G1575" s="1645">
        <f>+F1575*E1575</f>
        <v>0</v>
      </c>
      <c r="H1575" s="1606" t="s">
        <v>15</v>
      </c>
      <c r="I1575" s="1603">
        <v>1</v>
      </c>
      <c r="J1575" s="1599">
        <f>I1575*G1575</f>
        <v>0</v>
      </c>
      <c r="K1575" s="1599">
        <f>G1575-J1575</f>
        <v>0</v>
      </c>
      <c r="L1575" s="1620"/>
      <c r="M1575" s="1620"/>
      <c r="N1575" s="1549"/>
      <c r="O1575" s="1549"/>
      <c r="P1575" s="1549"/>
      <c r="Q1575" s="1549"/>
    </row>
    <row r="1576" spans="1:17">
      <c r="A1576" s="1646"/>
      <c r="B1576" s="1611" t="s">
        <v>1650</v>
      </c>
      <c r="C1576" s="1646"/>
      <c r="D1576" s="1646" t="s">
        <v>48</v>
      </c>
      <c r="E1576" s="1825">
        <v>6.0000000000000001E-3</v>
      </c>
      <c r="F1576" s="1611">
        <f>'UPAH MEP'!D$5</f>
        <v>0</v>
      </c>
      <c r="G1576" s="1645">
        <f>+F1576*E1576</f>
        <v>0</v>
      </c>
      <c r="H1576" s="1606" t="s">
        <v>15</v>
      </c>
      <c r="I1576" s="1603">
        <v>1</v>
      </c>
      <c r="J1576" s="1599">
        <f>I1576*G1576</f>
        <v>0</v>
      </c>
      <c r="K1576" s="1599">
        <f>G1576-J1576</f>
        <v>0</v>
      </c>
      <c r="L1576" s="1620"/>
      <c r="M1576" s="1620"/>
      <c r="N1576" s="1549"/>
      <c r="O1576" s="1549"/>
      <c r="P1576" s="1549"/>
      <c r="Q1576" s="1549"/>
    </row>
    <row r="1577" spans="1:17">
      <c r="A1577" s="1646"/>
      <c r="B1577" s="1611" t="s">
        <v>1649</v>
      </c>
      <c r="C1577" s="1729"/>
      <c r="D1577" s="1646" t="s">
        <v>48</v>
      </c>
      <c r="E1577" s="1825">
        <v>2E-3</v>
      </c>
      <c r="F1577" s="1611">
        <f>'UPAH MEP'!D6</f>
        <v>0</v>
      </c>
      <c r="G1577" s="1645">
        <f>+F1577*E1577</f>
        <v>0</v>
      </c>
      <c r="H1577" s="1606" t="s">
        <v>15</v>
      </c>
      <c r="I1577" s="1603">
        <v>1</v>
      </c>
      <c r="J1577" s="1599">
        <f>I1577*G1577</f>
        <v>0</v>
      </c>
      <c r="K1577" s="1599">
        <f>G1577-J1577</f>
        <v>0</v>
      </c>
      <c r="L1577" s="1620"/>
      <c r="M1577" s="1620"/>
      <c r="N1577" s="1549"/>
      <c r="O1577" s="1549"/>
      <c r="P1577" s="1549"/>
      <c r="Q1577" s="1549"/>
    </row>
    <row r="1578" spans="1:17">
      <c r="A1578" s="1648"/>
      <c r="B1578" s="1726"/>
      <c r="C1578" s="1881"/>
      <c r="D1578" s="1637"/>
      <c r="E1578" s="1731"/>
      <c r="F1578" s="1887"/>
      <c r="G1578" s="1569"/>
      <c r="H1578" s="1606"/>
      <c r="I1578" s="1603"/>
      <c r="J1578" s="1599"/>
      <c r="K1578" s="1599"/>
      <c r="L1578" s="1620"/>
      <c r="M1578" s="1620"/>
      <c r="N1578" s="1549"/>
      <c r="O1578" s="1549"/>
      <c r="P1578" s="1549"/>
      <c r="Q1578" s="1549"/>
    </row>
    <row r="1579" spans="1:17">
      <c r="A1579" s="1646"/>
      <c r="B1579" s="1645"/>
      <c r="C1579" s="1643"/>
      <c r="D1579" s="1642"/>
      <c r="E1579" s="1642" t="s">
        <v>1557</v>
      </c>
      <c r="F1579" s="1640"/>
      <c r="G1579" s="1639">
        <f>SUM(G1574:G1578)</f>
        <v>0</v>
      </c>
      <c r="H1579" s="1589"/>
      <c r="I1579" s="1589"/>
      <c r="J1579" s="1589">
        <f>SUM(J1574:J1577)</f>
        <v>0</v>
      </c>
      <c r="K1579" s="1589">
        <f>SUM(K1575:K1578)</f>
        <v>0</v>
      </c>
      <c r="L1579" s="1620"/>
      <c r="M1579" s="1620"/>
      <c r="N1579" s="1549"/>
      <c r="O1579" s="1549"/>
      <c r="P1579" s="1549"/>
      <c r="Q1579" s="1549"/>
    </row>
    <row r="1580" spans="1:17">
      <c r="A1580" s="1646" t="s">
        <v>115</v>
      </c>
      <c r="B1580" s="1645" t="s">
        <v>237</v>
      </c>
      <c r="C1580" s="1648"/>
      <c r="D1580" s="1653"/>
      <c r="E1580" s="1652"/>
      <c r="F1580" s="1648"/>
      <c r="G1580" s="1648"/>
      <c r="H1580" s="1600"/>
      <c r="I1580" s="1600"/>
      <c r="J1580" s="1600"/>
      <c r="K1580" s="1600"/>
      <c r="L1580" s="1620"/>
      <c r="M1580" s="1620"/>
      <c r="N1580" s="1549"/>
      <c r="O1580" s="1549"/>
      <c r="P1580" s="1549"/>
      <c r="Q1580" s="1549"/>
    </row>
    <row r="1581" spans="1:17">
      <c r="A1581" s="1646"/>
      <c r="B1581" s="1888" t="s">
        <v>1668</v>
      </c>
      <c r="C1581" s="1646"/>
      <c r="D1581" s="1650" t="s">
        <v>255</v>
      </c>
      <c r="E1581" s="1649">
        <v>1.1000000000000001</v>
      </c>
      <c r="F1581" s="1645">
        <f>'BAHAN MEP'!D114</f>
        <v>0</v>
      </c>
      <c r="G1581" s="1645">
        <f>F1581*E1581</f>
        <v>0</v>
      </c>
      <c r="H1581" s="1604">
        <v>0</v>
      </c>
      <c r="I1581" s="1603">
        <f>'BAHAN MEP'!E113</f>
        <v>0</v>
      </c>
      <c r="J1581" s="1599">
        <f>I1581*G1581</f>
        <v>0</v>
      </c>
      <c r="K1581" s="1599">
        <f>G1581-J1581</f>
        <v>0</v>
      </c>
      <c r="L1581" s="1620"/>
      <c r="M1581" s="1620"/>
      <c r="N1581" s="1549"/>
      <c r="O1581" s="1549"/>
      <c r="P1581" s="1549"/>
      <c r="Q1581" s="1549"/>
    </row>
    <row r="1582" spans="1:17">
      <c r="A1582" s="1648"/>
      <c r="B1582" s="1726"/>
      <c r="C1582" s="1648"/>
      <c r="D1582" s="1899"/>
      <c r="E1582" s="1898"/>
      <c r="F1582" s="1883"/>
      <c r="G1582" s="1883"/>
      <c r="H1582" s="1604"/>
      <c r="I1582" s="1603"/>
      <c r="J1582" s="1599"/>
      <c r="K1582" s="1599"/>
      <c r="L1582" s="1620"/>
      <c r="M1582" s="1620"/>
      <c r="N1582" s="1549"/>
      <c r="O1582" s="1549"/>
      <c r="P1582" s="1549"/>
      <c r="Q1582" s="1549"/>
    </row>
    <row r="1583" spans="1:17">
      <c r="A1583" s="1646"/>
      <c r="B1583" s="1645"/>
      <c r="C1583" s="1643"/>
      <c r="D1583" s="1642"/>
      <c r="E1583" s="1641" t="s">
        <v>1447</v>
      </c>
      <c r="F1583" s="1640"/>
      <c r="G1583" s="1639">
        <f>SUM(G1581:G1582)</f>
        <v>0</v>
      </c>
      <c r="H1583" s="1589"/>
      <c r="I1583" s="1589"/>
      <c r="J1583" s="1589">
        <f>SUM(J1580:J1581)</f>
        <v>0</v>
      </c>
      <c r="K1583" s="1589">
        <f>SUM(K1580:K1581)</f>
        <v>0</v>
      </c>
      <c r="L1583" s="1620"/>
      <c r="M1583" s="1620"/>
      <c r="N1583" s="1549"/>
      <c r="O1583" s="1549"/>
      <c r="P1583" s="1549"/>
      <c r="Q1583" s="1549"/>
    </row>
    <row r="1584" spans="1:17">
      <c r="A1584" s="1646"/>
      <c r="B1584" s="1645"/>
      <c r="C1584" s="1648"/>
      <c r="D1584" s="1648"/>
      <c r="E1584" s="1648"/>
      <c r="F1584" s="1648"/>
      <c r="G1584" s="1648"/>
      <c r="H1584" s="1600"/>
      <c r="I1584" s="1600"/>
      <c r="J1584" s="1600"/>
      <c r="K1584" s="1600"/>
      <c r="L1584" s="1620"/>
      <c r="M1584" s="1620"/>
      <c r="N1584" s="1549"/>
      <c r="O1584" s="1549"/>
      <c r="P1584" s="1549"/>
      <c r="Q1584" s="1549"/>
    </row>
    <row r="1585" spans="1:17">
      <c r="A1585" s="1646" t="s">
        <v>116</v>
      </c>
      <c r="B1585" s="1645" t="s">
        <v>238</v>
      </c>
      <c r="C1585" s="1646"/>
      <c r="D1585" s="1646"/>
      <c r="E1585" s="1646"/>
      <c r="F1585" s="1646"/>
      <c r="G1585" s="1721">
        <f>+F1585*E1585</f>
        <v>0</v>
      </c>
      <c r="H1585" s="1595"/>
      <c r="I1585" s="1595"/>
      <c r="J1585" s="1595"/>
      <c r="K1585" s="1595"/>
      <c r="L1585" s="1620"/>
      <c r="M1585" s="1620"/>
      <c r="N1585" s="1549"/>
      <c r="O1585" s="1549"/>
      <c r="P1585" s="1549"/>
      <c r="Q1585" s="1549"/>
    </row>
    <row r="1586" spans="1:17">
      <c r="A1586" s="1644"/>
      <c r="B1586" s="1644"/>
      <c r="C1586" s="1643"/>
      <c r="D1586" s="1642"/>
      <c r="E1586" s="1641" t="s">
        <v>1448</v>
      </c>
      <c r="F1586" s="1640"/>
      <c r="G1586" s="1639">
        <f>SUM(G1585)</f>
        <v>0</v>
      </c>
      <c r="H1586" s="1589"/>
      <c r="I1586" s="1589"/>
      <c r="J1586" s="1589"/>
      <c r="K1586" s="1589"/>
      <c r="L1586" s="1620"/>
      <c r="M1586" s="1620"/>
      <c r="N1586" s="1549"/>
      <c r="O1586" s="1549"/>
      <c r="P1586" s="1549"/>
      <c r="Q1586" s="1549"/>
    </row>
    <row r="1587" spans="1:17">
      <c r="A1587" s="1638"/>
      <c r="B1587" s="1638"/>
      <c r="C1587" s="1637"/>
      <c r="D1587" s="1637"/>
      <c r="E1587" s="1630"/>
      <c r="F1587" s="1637"/>
      <c r="G1587" s="1637"/>
      <c r="H1587" s="1554"/>
      <c r="I1587" s="1554"/>
      <c r="J1587" s="1554"/>
      <c r="K1587" s="1554"/>
      <c r="L1587" s="1620"/>
      <c r="M1587" s="1620"/>
      <c r="N1587" s="1549"/>
      <c r="O1587" s="1549"/>
      <c r="P1587" s="1549"/>
      <c r="Q1587" s="1549"/>
    </row>
    <row r="1588" spans="1:17">
      <c r="A1588" s="1636"/>
      <c r="B1588" s="1635"/>
      <c r="C1588" s="1634"/>
      <c r="D1588" s="1633"/>
      <c r="E1588" s="1633"/>
      <c r="F1588" s="1632"/>
      <c r="G1588" s="1636"/>
      <c r="H1588" s="1581"/>
      <c r="I1588" s="1581"/>
      <c r="J1588" s="1581"/>
      <c r="K1588" s="1581"/>
      <c r="L1588" s="1620"/>
      <c r="M1588" s="1620"/>
      <c r="N1588" s="1549"/>
      <c r="O1588" s="1549"/>
      <c r="P1588" s="1549"/>
      <c r="Q1588" s="1549"/>
    </row>
    <row r="1589" spans="1:17">
      <c r="A1589" s="1566" t="s">
        <v>117</v>
      </c>
      <c r="B1589" s="1573" t="s">
        <v>239</v>
      </c>
      <c r="C1589" s="1564"/>
      <c r="D1589" s="1572"/>
      <c r="E1589" s="1572"/>
      <c r="F1589" s="1570"/>
      <c r="G1589" s="1569">
        <f>+G1586+G1583+G1579</f>
        <v>0</v>
      </c>
      <c r="H1589" s="1576"/>
      <c r="I1589" s="1575" t="e">
        <f>J1589/G1589</f>
        <v>#DIV/0!</v>
      </c>
      <c r="J1589" s="1574">
        <f>+J1586+J1583+J1579</f>
        <v>0</v>
      </c>
      <c r="K1589" s="1720"/>
      <c r="L1589" s="1620"/>
      <c r="M1589" s="1620"/>
      <c r="N1589" s="1549"/>
      <c r="O1589" s="1549"/>
      <c r="P1589" s="1549"/>
      <c r="Q1589" s="1549"/>
    </row>
    <row r="1590" spans="1:17">
      <c r="A1590" s="1566" t="s">
        <v>124</v>
      </c>
      <c r="B1590" s="1573" t="s">
        <v>1541</v>
      </c>
      <c r="C1590" s="1564"/>
      <c r="D1590" s="1572"/>
      <c r="E1590" s="1571" t="str">
        <f>$L$2</f>
        <v>2,5% x D</v>
      </c>
      <c r="F1590" s="1570"/>
      <c r="G1590" s="1569">
        <f>G1589*$L$3</f>
        <v>0</v>
      </c>
      <c r="H1590" s="1567"/>
      <c r="I1590" s="1568" t="s">
        <v>366</v>
      </c>
      <c r="J1590" s="1567"/>
      <c r="K1590" s="1567"/>
      <c r="L1590" s="1620"/>
      <c r="M1590" s="1620"/>
      <c r="N1590" s="1549"/>
      <c r="O1590" s="1549"/>
      <c r="P1590" s="1549"/>
      <c r="Q1590" s="1549"/>
    </row>
    <row r="1591" spans="1:17">
      <c r="A1591" s="1566" t="s">
        <v>241</v>
      </c>
      <c r="B1591" s="1573" t="s">
        <v>1540</v>
      </c>
      <c r="C1591" s="1564"/>
      <c r="D1591" s="1572"/>
      <c r="E1591" s="1571" t="str">
        <f>$M$2</f>
        <v>2,5% x D</v>
      </c>
      <c r="F1591" s="1570"/>
      <c r="G1591" s="1569">
        <f>G1589*$M$3</f>
        <v>0</v>
      </c>
      <c r="H1591" s="1567"/>
      <c r="I1591" s="1568"/>
      <c r="J1591" s="1567"/>
      <c r="K1591" s="1567"/>
      <c r="L1591" s="1620"/>
      <c r="M1591" s="1620"/>
      <c r="N1591" s="1549"/>
      <c r="O1591" s="1549"/>
      <c r="P1591" s="1549"/>
      <c r="Q1591" s="1549"/>
    </row>
    <row r="1592" spans="1:17">
      <c r="A1592" s="1566" t="s">
        <v>123</v>
      </c>
      <c r="B1592" s="1565" t="s">
        <v>1539</v>
      </c>
      <c r="C1592" s="1564"/>
      <c r="D1592" s="1564"/>
      <c r="E1592" s="1564"/>
      <c r="F1592" s="1563"/>
      <c r="G1592" s="1562">
        <f>+G1590+G1589+G1591</f>
        <v>0</v>
      </c>
      <c r="H1592" s="1561"/>
      <c r="I1592" s="1561"/>
      <c r="J1592" s="1561"/>
      <c r="K1592" s="1561"/>
      <c r="L1592" s="1620"/>
      <c r="M1592" s="1620"/>
      <c r="N1592" s="1549"/>
      <c r="O1592" s="1549"/>
      <c r="P1592" s="1549"/>
      <c r="Q1592" s="1549"/>
    </row>
    <row r="1593" spans="1:17">
      <c r="A1593" s="1630"/>
      <c r="B1593" s="1629"/>
      <c r="C1593" s="1628"/>
      <c r="D1593" s="1628"/>
      <c r="E1593" s="1628"/>
      <c r="F1593" s="1627"/>
      <c r="G1593" s="1637"/>
      <c r="H1593" s="1554"/>
      <c r="I1593" s="1554"/>
      <c r="J1593" s="1554"/>
      <c r="K1593" s="1554"/>
      <c r="L1593" s="1620"/>
      <c r="M1593" s="1620"/>
      <c r="N1593" s="1549"/>
      <c r="O1593" s="1549"/>
      <c r="P1593" s="1549"/>
      <c r="Q1593" s="1549"/>
    </row>
    <row r="1594" spans="1:17">
      <c r="A1594" s="1623"/>
      <c r="B1594" s="1623"/>
      <c r="C1594" s="1622"/>
      <c r="D1594" s="1564"/>
      <c r="E1594" s="1564"/>
      <c r="F1594" s="1564"/>
      <c r="G1594" s="1564"/>
      <c r="H1594" s="1620"/>
      <c r="I1594" s="1620"/>
      <c r="J1594" s="1620"/>
      <c r="K1594" s="1620"/>
      <c r="L1594" s="1620"/>
      <c r="M1594" s="1620"/>
      <c r="N1594" s="1549"/>
      <c r="O1594" s="1549"/>
      <c r="P1594" s="1549"/>
      <c r="Q1594" s="1549"/>
    </row>
    <row r="1595" spans="1:17">
      <c r="A1595" s="1564">
        <v>18</v>
      </c>
      <c r="B1595" s="2465" t="s">
        <v>1667</v>
      </c>
      <c r="C1595" s="2466"/>
      <c r="D1595" s="1564"/>
      <c r="E1595" s="1564"/>
      <c r="F1595" s="1564"/>
      <c r="G1595" s="1564"/>
      <c r="H1595" s="1620"/>
      <c r="I1595" s="1620"/>
      <c r="J1595" s="1620"/>
      <c r="K1595" s="1620"/>
      <c r="L1595" s="1620"/>
      <c r="M1595" s="1620"/>
      <c r="N1595" s="1549"/>
      <c r="O1595" s="1549"/>
      <c r="P1595" s="1549"/>
      <c r="Q1595" s="1549"/>
    </row>
    <row r="1596" spans="1:17">
      <c r="A1596" s="1679"/>
      <c r="B1596" s="1620"/>
      <c r="C1596" s="1622"/>
      <c r="D1596" s="1564"/>
      <c r="E1596" s="1564"/>
      <c r="F1596" s="1564"/>
      <c r="G1596" s="1564"/>
      <c r="H1596" s="1620"/>
      <c r="I1596" s="1620"/>
      <c r="J1596" s="1620"/>
      <c r="K1596" s="1620"/>
      <c r="L1596" s="1620"/>
      <c r="M1596" s="1620"/>
      <c r="N1596" s="1549"/>
      <c r="O1596" s="1549"/>
      <c r="P1596" s="1549"/>
      <c r="Q1596" s="1549"/>
    </row>
    <row r="1597" spans="1:17">
      <c r="A1597" s="2467" t="s">
        <v>8</v>
      </c>
      <c r="B1597" s="2467" t="s">
        <v>354</v>
      </c>
      <c r="C1597" s="2467" t="s">
        <v>1550</v>
      </c>
      <c r="D1597" s="2467" t="s">
        <v>21</v>
      </c>
      <c r="E1597" s="2467" t="s">
        <v>1549</v>
      </c>
      <c r="F1597" s="1666" t="s">
        <v>10</v>
      </c>
      <c r="G1597" s="1666" t="s">
        <v>54</v>
      </c>
      <c r="H1597" s="2463" t="s">
        <v>1548</v>
      </c>
      <c r="I1597" s="2463" t="s">
        <v>1547</v>
      </c>
      <c r="J1597" s="2463" t="s">
        <v>1546</v>
      </c>
      <c r="K1597" s="2463" t="s">
        <v>1545</v>
      </c>
      <c r="L1597" s="1620"/>
      <c r="M1597" s="1620"/>
      <c r="N1597" s="1549"/>
      <c r="O1597" s="1549"/>
      <c r="P1597" s="1549"/>
      <c r="Q1597" s="1549"/>
    </row>
    <row r="1598" spans="1:17">
      <c r="A1598" s="2468"/>
      <c r="B1598" s="2468"/>
      <c r="C1598" s="2468"/>
      <c r="D1598" s="2468"/>
      <c r="E1598" s="2468"/>
      <c r="F1598" s="1637" t="s">
        <v>1544</v>
      </c>
      <c r="G1598" s="1637" t="s">
        <v>1544</v>
      </c>
      <c r="H1598" s="2464"/>
      <c r="I1598" s="2464"/>
      <c r="J1598" s="2464"/>
      <c r="K1598" s="2464"/>
      <c r="L1598" s="1620"/>
      <c r="M1598" s="1620"/>
      <c r="N1598" s="1549"/>
      <c r="O1598" s="1549"/>
      <c r="P1598" s="1549"/>
      <c r="Q1598" s="1549"/>
    </row>
    <row r="1599" spans="1:17">
      <c r="A1599" s="1664"/>
      <c r="B1599" s="1664"/>
      <c r="C1599" s="1664"/>
      <c r="D1599" s="1652"/>
      <c r="E1599" s="1652"/>
      <c r="F1599" s="1652"/>
      <c r="G1599" s="1652"/>
      <c r="H1599" s="1614"/>
      <c r="I1599" s="1614"/>
      <c r="J1599" s="1614"/>
      <c r="K1599" s="1614"/>
      <c r="L1599" s="1620"/>
      <c r="M1599" s="1620"/>
      <c r="N1599" s="1549"/>
      <c r="O1599" s="1549"/>
      <c r="P1599" s="1549"/>
      <c r="Q1599" s="1549"/>
    </row>
    <row r="1600" spans="1:17">
      <c r="A1600" s="1646" t="s">
        <v>114</v>
      </c>
      <c r="B1600" s="1645" t="s">
        <v>235</v>
      </c>
      <c r="C1600" s="1646"/>
      <c r="D1600" s="1646"/>
      <c r="E1600" s="1646"/>
      <c r="F1600" s="1646"/>
      <c r="G1600" s="1646"/>
      <c r="H1600" s="1613"/>
      <c r="I1600" s="1613"/>
      <c r="J1600" s="1613"/>
      <c r="K1600" s="1613"/>
      <c r="L1600" s="1620"/>
      <c r="M1600" s="1620"/>
      <c r="N1600" s="1549"/>
      <c r="O1600" s="1549"/>
      <c r="P1600" s="1549"/>
      <c r="Q1600" s="1549"/>
    </row>
    <row r="1601" spans="1:17">
      <c r="A1601" s="1646"/>
      <c r="B1601" s="1611" t="s">
        <v>1652</v>
      </c>
      <c r="C1601" s="1646"/>
      <c r="D1601" s="1646" t="s">
        <v>48</v>
      </c>
      <c r="E1601" s="1825">
        <v>6.4000000000000001E-2</v>
      </c>
      <c r="F1601" s="1611">
        <f>'UPAH MEP'!D7</f>
        <v>0</v>
      </c>
      <c r="G1601" s="1645">
        <f>+F1601*E1601</f>
        <v>0</v>
      </c>
      <c r="H1601" s="1606" t="s">
        <v>15</v>
      </c>
      <c r="I1601" s="1603">
        <v>1</v>
      </c>
      <c r="J1601" s="1599">
        <f>I1601*G1601</f>
        <v>0</v>
      </c>
      <c r="K1601" s="1599">
        <f>G1601-J1601</f>
        <v>0</v>
      </c>
      <c r="L1601" s="1620"/>
      <c r="M1601" s="1620"/>
      <c r="N1601" s="1549"/>
      <c r="O1601" s="1549"/>
      <c r="P1601" s="1549"/>
      <c r="Q1601" s="1549"/>
    </row>
    <row r="1602" spans="1:17">
      <c r="A1602" s="1646"/>
      <c r="B1602" s="1611" t="s">
        <v>1651</v>
      </c>
      <c r="C1602" s="1646"/>
      <c r="D1602" s="1646" t="s">
        <v>48</v>
      </c>
      <c r="E1602" s="1825">
        <v>0.107</v>
      </c>
      <c r="F1602" s="1611">
        <f>'UPAH MEP'!D10</f>
        <v>0</v>
      </c>
      <c r="G1602" s="1645">
        <f>+F1602*E1602</f>
        <v>0</v>
      </c>
      <c r="H1602" s="1606" t="s">
        <v>15</v>
      </c>
      <c r="I1602" s="1603">
        <v>1</v>
      </c>
      <c r="J1602" s="1599">
        <f>I1602*G1602</f>
        <v>0</v>
      </c>
      <c r="K1602" s="1599">
        <f>G1602-J1602</f>
        <v>0</v>
      </c>
      <c r="L1602" s="1620"/>
      <c r="M1602" s="1620"/>
      <c r="N1602" s="1549"/>
      <c r="O1602" s="1549"/>
      <c r="P1602" s="1549"/>
      <c r="Q1602" s="1549"/>
    </row>
    <row r="1603" spans="1:17">
      <c r="A1603" s="1646"/>
      <c r="B1603" s="1611" t="s">
        <v>1650</v>
      </c>
      <c r="C1603" s="1646"/>
      <c r="D1603" s="1646" t="s">
        <v>48</v>
      </c>
      <c r="E1603" s="1825">
        <v>1.0999999999999999E-2</v>
      </c>
      <c r="F1603" s="1611">
        <f>'UPAH MEP'!D$5</f>
        <v>0</v>
      </c>
      <c r="G1603" s="1645">
        <f>+F1603*E1603</f>
        <v>0</v>
      </c>
      <c r="H1603" s="1606" t="s">
        <v>15</v>
      </c>
      <c r="I1603" s="1603">
        <v>1</v>
      </c>
      <c r="J1603" s="1599">
        <f>I1603*G1603</f>
        <v>0</v>
      </c>
      <c r="K1603" s="1599">
        <f>G1603-J1603</f>
        <v>0</v>
      </c>
      <c r="L1603" s="1620"/>
      <c r="M1603" s="1620"/>
      <c r="N1603" s="1549"/>
      <c r="O1603" s="1549"/>
      <c r="P1603" s="1549"/>
      <c r="Q1603" s="1549"/>
    </row>
    <row r="1604" spans="1:17">
      <c r="A1604" s="1646"/>
      <c r="B1604" s="1611" t="s">
        <v>1649</v>
      </c>
      <c r="C1604" s="1729"/>
      <c r="D1604" s="1646" t="s">
        <v>48</v>
      </c>
      <c r="E1604" s="1825">
        <v>4.0000000000000001E-3</v>
      </c>
      <c r="F1604" s="1611">
        <f>'UPAH MEP'!D6</f>
        <v>0</v>
      </c>
      <c r="G1604" s="1645">
        <f>+F1604*E1604</f>
        <v>0</v>
      </c>
      <c r="H1604" s="1606" t="s">
        <v>15</v>
      </c>
      <c r="I1604" s="1603">
        <v>1</v>
      </c>
      <c r="J1604" s="1599">
        <f>I1604*G1604</f>
        <v>0</v>
      </c>
      <c r="K1604" s="1599">
        <f>G1604-J1604</f>
        <v>0</v>
      </c>
      <c r="L1604" s="1620"/>
      <c r="M1604" s="1620"/>
      <c r="N1604" s="1549"/>
      <c r="O1604" s="1549"/>
      <c r="P1604" s="1549"/>
      <c r="Q1604" s="1549"/>
    </row>
    <row r="1605" spans="1:17">
      <c r="A1605" s="1648"/>
      <c r="B1605" s="1888"/>
      <c r="C1605" s="1897"/>
      <c r="D1605" s="1646"/>
      <c r="E1605" s="1896"/>
      <c r="F1605" s="1611"/>
      <c r="G1605" s="1645"/>
      <c r="H1605" s="1606"/>
      <c r="I1605" s="1603"/>
      <c r="J1605" s="1599"/>
      <c r="K1605" s="1599"/>
      <c r="L1605" s="1620"/>
      <c r="M1605" s="1620"/>
      <c r="N1605" s="1549"/>
      <c r="O1605" s="1549"/>
      <c r="P1605" s="1549"/>
      <c r="Q1605" s="1549"/>
    </row>
    <row r="1606" spans="1:17">
      <c r="A1606" s="1646"/>
      <c r="B1606" s="1645"/>
      <c r="C1606" s="1643"/>
      <c r="D1606" s="1642"/>
      <c r="E1606" s="1642" t="s">
        <v>1557</v>
      </c>
      <c r="F1606" s="1640"/>
      <c r="G1606" s="1639">
        <f>SUM(G1601:G1605)</f>
        <v>0</v>
      </c>
      <c r="H1606" s="1589"/>
      <c r="I1606" s="1589"/>
      <c r="J1606" s="1589">
        <f>SUM(J1601:J1604)</f>
        <v>0</v>
      </c>
      <c r="K1606" s="1589">
        <f>SUM(K1601:K1604)</f>
        <v>0</v>
      </c>
      <c r="L1606" s="1620"/>
      <c r="M1606" s="1620"/>
      <c r="N1606" s="1549"/>
      <c r="O1606" s="1549"/>
      <c r="P1606" s="1549"/>
      <c r="Q1606" s="1549"/>
    </row>
    <row r="1607" spans="1:17">
      <c r="A1607" s="1646" t="s">
        <v>115</v>
      </c>
      <c r="B1607" s="1645" t="s">
        <v>237</v>
      </c>
      <c r="C1607" s="1648"/>
      <c r="D1607" s="1653"/>
      <c r="E1607" s="1652"/>
      <c r="F1607" s="1648"/>
      <c r="G1607" s="1648"/>
      <c r="H1607" s="1600"/>
      <c r="I1607" s="1600"/>
      <c r="J1607" s="1600"/>
      <c r="K1607" s="1600"/>
      <c r="L1607" s="1620"/>
      <c r="M1607" s="1620"/>
      <c r="N1607" s="1549"/>
      <c r="O1607" s="1549"/>
      <c r="P1607" s="1549"/>
      <c r="Q1607" s="1549"/>
    </row>
    <row r="1608" spans="1:17" ht="25.5">
      <c r="A1608" s="1895"/>
      <c r="B1608" s="1880" t="s">
        <v>1666</v>
      </c>
      <c r="C1608" s="1895"/>
      <c r="D1608" s="1894" t="s">
        <v>255</v>
      </c>
      <c r="E1608" s="1825">
        <v>1.1000000000000001</v>
      </c>
      <c r="F1608" s="1611">
        <f>'BAHAN MEP'!D105</f>
        <v>0</v>
      </c>
      <c r="G1608" s="1611">
        <f>F1608*E1608</f>
        <v>0</v>
      </c>
      <c r="H1608" s="1610" t="str">
        <f>'BAHAN MEP'!F105</f>
        <v>7767/SJ-IND.8/TKDN/12/2022</v>
      </c>
      <c r="I1608" s="1893">
        <f>'BAHAN MEP'!E105</f>
        <v>0.31390000000000001</v>
      </c>
      <c r="J1608" s="1610">
        <f>I1608*G1608</f>
        <v>0</v>
      </c>
      <c r="K1608" s="1610">
        <f>G1608-J1608</f>
        <v>0</v>
      </c>
      <c r="L1608" s="1620"/>
      <c r="M1608" s="1620"/>
      <c r="N1608" s="1892"/>
      <c r="O1608" s="1892"/>
      <c r="P1608" s="1892"/>
      <c r="Q1608" s="1892"/>
    </row>
    <row r="1609" spans="1:17">
      <c r="A1609" s="1646"/>
      <c r="B1609" s="1722"/>
      <c r="C1609" s="1722"/>
      <c r="D1609" s="1885"/>
      <c r="E1609" s="1884"/>
      <c r="F1609" s="1883"/>
      <c r="G1609" s="1883"/>
      <c r="H1609" s="1604"/>
      <c r="I1609" s="1603"/>
      <c r="J1609" s="1599"/>
      <c r="K1609" s="1599"/>
      <c r="L1609" s="1620"/>
      <c r="M1609" s="1620"/>
      <c r="N1609" s="1549"/>
      <c r="O1609" s="1549"/>
      <c r="P1609" s="1549"/>
      <c r="Q1609" s="1549"/>
    </row>
    <row r="1610" spans="1:17">
      <c r="A1610" s="1646"/>
      <c r="B1610" s="1645"/>
      <c r="C1610" s="1643"/>
      <c r="D1610" s="1642"/>
      <c r="E1610" s="1641" t="s">
        <v>1447</v>
      </c>
      <c r="F1610" s="1640"/>
      <c r="G1610" s="1639">
        <f>SUM(G1608:G1609)</f>
        <v>0</v>
      </c>
      <c r="H1610" s="1589"/>
      <c r="I1610" s="1589"/>
      <c r="J1610" s="1589">
        <f>SUM(J1608)</f>
        <v>0</v>
      </c>
      <c r="K1610" s="1589">
        <f>SUM(K1608)</f>
        <v>0</v>
      </c>
      <c r="L1610" s="1620"/>
      <c r="M1610" s="1620"/>
      <c r="N1610" s="1549"/>
      <c r="O1610" s="1549"/>
      <c r="P1610" s="1549"/>
      <c r="Q1610" s="1549"/>
    </row>
    <row r="1611" spans="1:17">
      <c r="A1611" s="1646"/>
      <c r="B1611" s="1645"/>
      <c r="C1611" s="1648"/>
      <c r="D1611" s="1648"/>
      <c r="E1611" s="1648"/>
      <c r="F1611" s="1648"/>
      <c r="G1611" s="1648"/>
      <c r="H1611" s="1600"/>
      <c r="I1611" s="1600"/>
      <c r="J1611" s="1600"/>
      <c r="K1611" s="1600"/>
      <c r="L1611" s="1620"/>
      <c r="M1611" s="1620"/>
      <c r="N1611" s="1549"/>
      <c r="O1611" s="1549"/>
      <c r="P1611" s="1549"/>
      <c r="Q1611" s="1549"/>
    </row>
    <row r="1612" spans="1:17">
      <c r="A1612" s="1646" t="s">
        <v>116</v>
      </c>
      <c r="B1612" s="1645" t="s">
        <v>238</v>
      </c>
      <c r="C1612" s="1646"/>
      <c r="D1612" s="1646"/>
      <c r="E1612" s="1646"/>
      <c r="F1612" s="1646"/>
      <c r="G1612" s="1721">
        <f>+F1612*E1612</f>
        <v>0</v>
      </c>
      <c r="H1612" s="1595"/>
      <c r="I1612" s="1595"/>
      <c r="J1612" s="1595"/>
      <c r="K1612" s="1595"/>
      <c r="L1612" s="1620"/>
      <c r="M1612" s="1620"/>
      <c r="N1612" s="1549"/>
      <c r="O1612" s="1549"/>
      <c r="P1612" s="1549"/>
      <c r="Q1612" s="1549"/>
    </row>
    <row r="1613" spans="1:17">
      <c r="A1613" s="1644"/>
      <c r="B1613" s="1644"/>
      <c r="C1613" s="1643"/>
      <c r="D1613" s="1642"/>
      <c r="E1613" s="1641" t="s">
        <v>1448</v>
      </c>
      <c r="F1613" s="1640"/>
      <c r="G1613" s="1639">
        <f>SUM(G1612)</f>
        <v>0</v>
      </c>
      <c r="H1613" s="1589"/>
      <c r="I1613" s="1589"/>
      <c r="J1613" s="1589"/>
      <c r="K1613" s="1589"/>
      <c r="L1613" s="1620"/>
      <c r="M1613" s="1620"/>
      <c r="N1613" s="1549"/>
      <c r="O1613" s="1549"/>
      <c r="P1613" s="1549"/>
      <c r="Q1613" s="1549"/>
    </row>
    <row r="1614" spans="1:17">
      <c r="A1614" s="1638"/>
      <c r="B1614" s="1638"/>
      <c r="C1614" s="1637"/>
      <c r="D1614" s="1637"/>
      <c r="E1614" s="1630"/>
      <c r="F1614" s="1637"/>
      <c r="G1614" s="1637"/>
      <c r="H1614" s="1554"/>
      <c r="I1614" s="1554"/>
      <c r="J1614" s="1554"/>
      <c r="K1614" s="1554"/>
      <c r="L1614" s="1620"/>
      <c r="M1614" s="1620"/>
      <c r="N1614" s="1549"/>
      <c r="O1614" s="1549"/>
      <c r="P1614" s="1549"/>
      <c r="Q1614" s="1549"/>
    </row>
    <row r="1615" spans="1:17">
      <c r="A1615" s="1636"/>
      <c r="B1615" s="1635"/>
      <c r="C1615" s="1634"/>
      <c r="D1615" s="1633"/>
      <c r="E1615" s="1633"/>
      <c r="F1615" s="1632"/>
      <c r="G1615" s="1636"/>
      <c r="H1615" s="1581"/>
      <c r="I1615" s="1581"/>
      <c r="J1615" s="1581"/>
      <c r="K1615" s="1581"/>
      <c r="L1615" s="1620"/>
      <c r="M1615" s="1620"/>
      <c r="N1615" s="1549"/>
      <c r="O1615" s="1549"/>
      <c r="P1615" s="1549"/>
      <c r="Q1615" s="1549"/>
    </row>
    <row r="1616" spans="1:17">
      <c r="A1616" s="1566" t="s">
        <v>117</v>
      </c>
      <c r="B1616" s="1573" t="s">
        <v>239</v>
      </c>
      <c r="C1616" s="1564"/>
      <c r="D1616" s="1572"/>
      <c r="E1616" s="1572"/>
      <c r="F1616" s="1570"/>
      <c r="G1616" s="1569">
        <f>+G1613+G1610+G1606</f>
        <v>0</v>
      </c>
      <c r="H1616" s="1576"/>
      <c r="I1616" s="1575" t="e">
        <f>J1616/G1616</f>
        <v>#DIV/0!</v>
      </c>
      <c r="J1616" s="1574">
        <f>+J1613+J1610+J1606</f>
        <v>0</v>
      </c>
      <c r="K1616" s="1720"/>
      <c r="L1616" s="1620"/>
      <c r="M1616" s="1620"/>
      <c r="N1616" s="1549"/>
      <c r="O1616" s="1549"/>
      <c r="P1616" s="1549"/>
      <c r="Q1616" s="1549"/>
    </row>
    <row r="1617" spans="1:17">
      <c r="A1617" s="1566" t="s">
        <v>124</v>
      </c>
      <c r="B1617" s="1573" t="s">
        <v>1541</v>
      </c>
      <c r="C1617" s="1564"/>
      <c r="D1617" s="1572"/>
      <c r="E1617" s="1571" t="str">
        <f>$L$2</f>
        <v>2,5% x D</v>
      </c>
      <c r="F1617" s="1570"/>
      <c r="G1617" s="1569">
        <f>G1616*$L$3</f>
        <v>0</v>
      </c>
      <c r="H1617" s="1567"/>
      <c r="I1617" s="1568" t="s">
        <v>366</v>
      </c>
      <c r="J1617" s="1567"/>
      <c r="K1617" s="1567"/>
      <c r="L1617" s="1620"/>
      <c r="M1617" s="1620"/>
      <c r="N1617" s="1549"/>
      <c r="O1617" s="1549"/>
      <c r="P1617" s="1549"/>
      <c r="Q1617" s="1549"/>
    </row>
    <row r="1618" spans="1:17">
      <c r="A1618" s="1566" t="s">
        <v>241</v>
      </c>
      <c r="B1618" s="1573" t="s">
        <v>1540</v>
      </c>
      <c r="C1618" s="1564"/>
      <c r="D1618" s="1572"/>
      <c r="E1618" s="1571" t="str">
        <f>$M$2</f>
        <v>2,5% x D</v>
      </c>
      <c r="F1618" s="1570"/>
      <c r="G1618" s="1569">
        <f>G1616*$M$3</f>
        <v>0</v>
      </c>
      <c r="H1618" s="1567"/>
      <c r="I1618" s="1568"/>
      <c r="J1618" s="1567"/>
      <c r="K1618" s="1567"/>
      <c r="L1618" s="1620"/>
      <c r="M1618" s="1620"/>
      <c r="N1618" s="1549"/>
      <c r="O1618" s="1549"/>
      <c r="P1618" s="1549"/>
      <c r="Q1618" s="1549"/>
    </row>
    <row r="1619" spans="1:17">
      <c r="A1619" s="1566" t="s">
        <v>123</v>
      </c>
      <c r="B1619" s="1565" t="s">
        <v>1539</v>
      </c>
      <c r="C1619" s="1564"/>
      <c r="D1619" s="1564"/>
      <c r="E1619" s="1564"/>
      <c r="F1619" s="1563"/>
      <c r="G1619" s="1562">
        <f>+G1617+G1616+G1618</f>
        <v>0</v>
      </c>
      <c r="H1619" s="1561"/>
      <c r="I1619" s="1561"/>
      <c r="J1619" s="1561"/>
      <c r="K1619" s="1561"/>
      <c r="L1619" s="1620"/>
      <c r="M1619" s="1620"/>
      <c r="N1619" s="1549"/>
      <c r="O1619" s="1549"/>
      <c r="P1619" s="1549"/>
      <c r="Q1619" s="1549"/>
    </row>
    <row r="1620" spans="1:17">
      <c r="A1620" s="1630"/>
      <c r="B1620" s="1629"/>
      <c r="C1620" s="1628"/>
      <c r="D1620" s="1628"/>
      <c r="E1620" s="1628"/>
      <c r="F1620" s="1627"/>
      <c r="G1620" s="1637"/>
      <c r="H1620" s="1554"/>
      <c r="I1620" s="1554"/>
      <c r="J1620" s="1554"/>
      <c r="K1620" s="1554"/>
      <c r="L1620" s="1620"/>
      <c r="M1620" s="1620"/>
      <c r="N1620" s="1549"/>
      <c r="O1620" s="1549"/>
      <c r="P1620" s="1549"/>
      <c r="Q1620" s="1549"/>
    </row>
    <row r="1621" spans="1:17">
      <c r="A1621" s="1623"/>
      <c r="B1621" s="1623"/>
      <c r="C1621" s="1622"/>
      <c r="D1621" s="1564"/>
      <c r="E1621" s="1564"/>
      <c r="F1621" s="1564"/>
      <c r="G1621" s="1564"/>
      <c r="H1621" s="1620"/>
      <c r="I1621" s="1620"/>
      <c r="J1621" s="1620"/>
      <c r="K1621" s="1620"/>
      <c r="L1621" s="1620"/>
      <c r="M1621" s="1620"/>
      <c r="N1621" s="1549"/>
      <c r="O1621" s="1549"/>
      <c r="P1621" s="1549"/>
      <c r="Q1621" s="1549"/>
    </row>
    <row r="1622" spans="1:17">
      <c r="A1622" s="1564">
        <v>19</v>
      </c>
      <c r="B1622" s="2465" t="s">
        <v>1665</v>
      </c>
      <c r="C1622" s="2466"/>
      <c r="D1622" s="1564"/>
      <c r="E1622" s="1564"/>
      <c r="F1622" s="1564"/>
      <c r="G1622" s="1564"/>
      <c r="H1622" s="1620"/>
      <c r="I1622" s="1620"/>
      <c r="J1622" s="1620"/>
      <c r="K1622" s="1620"/>
      <c r="L1622" s="1620"/>
      <c r="M1622" s="1620"/>
      <c r="N1622" s="1549"/>
      <c r="O1622" s="1549"/>
      <c r="P1622" s="1549"/>
      <c r="Q1622" s="1549"/>
    </row>
    <row r="1623" spans="1:17">
      <c r="A1623" s="1679"/>
      <c r="B1623" s="1620"/>
      <c r="C1623" s="1622"/>
      <c r="D1623" s="1564"/>
      <c r="E1623" s="1564"/>
      <c r="F1623" s="1564"/>
      <c r="G1623" s="1564"/>
      <c r="H1623" s="1620"/>
      <c r="I1623" s="1620"/>
      <c r="J1623" s="1620"/>
      <c r="K1623" s="1620"/>
      <c r="L1623" s="1620"/>
      <c r="M1623" s="1620"/>
      <c r="N1623" s="1549"/>
      <c r="O1623" s="1549"/>
      <c r="P1623" s="1549"/>
      <c r="Q1623" s="1549"/>
    </row>
    <row r="1624" spans="1:17">
      <c r="A1624" s="2467" t="s">
        <v>8</v>
      </c>
      <c r="B1624" s="2467" t="s">
        <v>354</v>
      </c>
      <c r="C1624" s="2467" t="s">
        <v>1550</v>
      </c>
      <c r="D1624" s="2467" t="s">
        <v>21</v>
      </c>
      <c r="E1624" s="2467" t="s">
        <v>1549</v>
      </c>
      <c r="F1624" s="1666" t="s">
        <v>10</v>
      </c>
      <c r="G1624" s="1666" t="s">
        <v>54</v>
      </c>
      <c r="H1624" s="2463" t="s">
        <v>1548</v>
      </c>
      <c r="I1624" s="2463" t="s">
        <v>1547</v>
      </c>
      <c r="J1624" s="2463" t="s">
        <v>1546</v>
      </c>
      <c r="K1624" s="2463" t="s">
        <v>1545</v>
      </c>
      <c r="L1624" s="1620"/>
      <c r="M1624" s="1620"/>
      <c r="N1624" s="1549"/>
      <c r="O1624" s="1549"/>
      <c r="P1624" s="1549"/>
      <c r="Q1624" s="1549"/>
    </row>
    <row r="1625" spans="1:17">
      <c r="A1625" s="2468"/>
      <c r="B1625" s="2468"/>
      <c r="C1625" s="2468"/>
      <c r="D1625" s="2468"/>
      <c r="E1625" s="2468"/>
      <c r="F1625" s="1637" t="s">
        <v>1544</v>
      </c>
      <c r="G1625" s="1637" t="s">
        <v>1544</v>
      </c>
      <c r="H1625" s="2464"/>
      <c r="I1625" s="2464"/>
      <c r="J1625" s="2464"/>
      <c r="K1625" s="2464"/>
      <c r="L1625" s="1620"/>
      <c r="M1625" s="1620"/>
      <c r="N1625" s="1549"/>
      <c r="O1625" s="1549"/>
      <c r="P1625" s="1549"/>
      <c r="Q1625" s="1549"/>
    </row>
    <row r="1626" spans="1:17">
      <c r="A1626" s="1664"/>
      <c r="B1626" s="1664"/>
      <c r="C1626" s="1664"/>
      <c r="D1626" s="1652"/>
      <c r="E1626" s="1652"/>
      <c r="F1626" s="1652"/>
      <c r="G1626" s="1652"/>
      <c r="H1626" s="1614"/>
      <c r="I1626" s="1614"/>
      <c r="J1626" s="1614"/>
      <c r="K1626" s="1614"/>
      <c r="L1626" s="1620"/>
      <c r="M1626" s="1620"/>
      <c r="N1626" s="1549"/>
      <c r="O1626" s="1549"/>
      <c r="P1626" s="1549"/>
      <c r="Q1626" s="1549"/>
    </row>
    <row r="1627" spans="1:17">
      <c r="A1627" s="1646" t="s">
        <v>114</v>
      </c>
      <c r="B1627" s="1645" t="s">
        <v>235</v>
      </c>
      <c r="C1627" s="1646"/>
      <c r="D1627" s="1646"/>
      <c r="E1627" s="1646"/>
      <c r="F1627" s="1646"/>
      <c r="G1627" s="1646"/>
      <c r="H1627" s="1613"/>
      <c r="I1627" s="1613"/>
      <c r="J1627" s="1613"/>
      <c r="K1627" s="1613"/>
      <c r="L1627" s="1620"/>
      <c r="M1627" s="1620"/>
      <c r="N1627" s="1549"/>
      <c r="O1627" s="1549"/>
      <c r="P1627" s="1549"/>
      <c r="Q1627" s="1549"/>
    </row>
    <row r="1628" spans="1:17">
      <c r="A1628" s="1646"/>
      <c r="B1628" s="1611" t="s">
        <v>1652</v>
      </c>
      <c r="C1628" s="1646"/>
      <c r="D1628" s="1646" t="s">
        <v>48</v>
      </c>
      <c r="E1628" s="1825">
        <v>6.4000000000000001E-2</v>
      </c>
      <c r="F1628" s="1611">
        <f>'UPAH MEP'!D$7</f>
        <v>0</v>
      </c>
      <c r="G1628" s="1645">
        <f>+F1628*E1628</f>
        <v>0</v>
      </c>
      <c r="H1628" s="1606" t="s">
        <v>15</v>
      </c>
      <c r="I1628" s="1603">
        <v>1</v>
      </c>
      <c r="J1628" s="1599">
        <f>I1628*G1628</f>
        <v>0</v>
      </c>
      <c r="K1628" s="1599">
        <f>G1628-J1628</f>
        <v>0</v>
      </c>
      <c r="L1628" s="1620"/>
      <c r="M1628" s="1620"/>
      <c r="N1628" s="1549"/>
      <c r="O1628" s="1549"/>
      <c r="P1628" s="1549"/>
      <c r="Q1628" s="1549"/>
    </row>
    <row r="1629" spans="1:17">
      <c r="A1629" s="1646"/>
      <c r="B1629" s="1611" t="s">
        <v>1651</v>
      </c>
      <c r="C1629" s="1646"/>
      <c r="D1629" s="1646" t="s">
        <v>48</v>
      </c>
      <c r="E1629" s="1825">
        <v>0.107</v>
      </c>
      <c r="F1629" s="1611">
        <f>'UPAH MEP'!D$10</f>
        <v>0</v>
      </c>
      <c r="G1629" s="1645">
        <f>+F1629*E1629</f>
        <v>0</v>
      </c>
      <c r="H1629" s="1606" t="s">
        <v>15</v>
      </c>
      <c r="I1629" s="1603">
        <v>1</v>
      </c>
      <c r="J1629" s="1599">
        <f>I1629*G1629</f>
        <v>0</v>
      </c>
      <c r="K1629" s="1599">
        <f>G1629-J1629</f>
        <v>0</v>
      </c>
      <c r="L1629" s="1620"/>
      <c r="M1629" s="1620"/>
      <c r="N1629" s="1549"/>
      <c r="O1629" s="1549"/>
      <c r="P1629" s="1549"/>
      <c r="Q1629" s="1549"/>
    </row>
    <row r="1630" spans="1:17">
      <c r="A1630" s="1646"/>
      <c r="B1630" s="1611" t="s">
        <v>1650</v>
      </c>
      <c r="C1630" s="1646"/>
      <c r="D1630" s="1646" t="s">
        <v>48</v>
      </c>
      <c r="E1630" s="1825">
        <v>1.0999999999999999E-2</v>
      </c>
      <c r="F1630" s="1611">
        <f>'UPAH MEP'!D$5</f>
        <v>0</v>
      </c>
      <c r="G1630" s="1645">
        <f>+F1630*E1630</f>
        <v>0</v>
      </c>
      <c r="H1630" s="1606" t="s">
        <v>15</v>
      </c>
      <c r="I1630" s="1603">
        <v>1</v>
      </c>
      <c r="J1630" s="1599">
        <f>I1630*G1630</f>
        <v>0</v>
      </c>
      <c r="K1630" s="1599">
        <f>G1630-J1630</f>
        <v>0</v>
      </c>
      <c r="L1630" s="1620"/>
      <c r="M1630" s="1620"/>
      <c r="N1630" s="1549"/>
      <c r="O1630" s="1549"/>
      <c r="P1630" s="1549"/>
      <c r="Q1630" s="1549"/>
    </row>
    <row r="1631" spans="1:17">
      <c r="A1631" s="1646"/>
      <c r="B1631" s="1611" t="s">
        <v>1649</v>
      </c>
      <c r="C1631" s="1646"/>
      <c r="D1631" s="1646" t="s">
        <v>48</v>
      </c>
      <c r="E1631" s="1825">
        <v>4.0000000000000001E-3</v>
      </c>
      <c r="F1631" s="1611">
        <f>'UPAH MEP'!D$6</f>
        <v>0</v>
      </c>
      <c r="G1631" s="1645">
        <f>+F1631*E1631</f>
        <v>0</v>
      </c>
      <c r="H1631" s="1606" t="s">
        <v>15</v>
      </c>
      <c r="I1631" s="1603">
        <v>1</v>
      </c>
      <c r="J1631" s="1599">
        <f>I1631*G1631</f>
        <v>0</v>
      </c>
      <c r="K1631" s="1599">
        <f>G1631-J1631</f>
        <v>0</v>
      </c>
      <c r="L1631" s="1620"/>
      <c r="M1631" s="1620"/>
      <c r="N1631" s="1549"/>
      <c r="O1631" s="1549"/>
      <c r="P1631" s="1549"/>
      <c r="Q1631" s="1549"/>
    </row>
    <row r="1632" spans="1:17">
      <c r="A1632" s="1646"/>
      <c r="B1632" s="1645"/>
      <c r="C1632" s="1643"/>
      <c r="D1632" s="1642"/>
      <c r="E1632" s="1642" t="s">
        <v>1557</v>
      </c>
      <c r="F1632" s="1640"/>
      <c r="G1632" s="1639">
        <f>SUM(G1628:G1631)</f>
        <v>0</v>
      </c>
      <c r="H1632" s="1589"/>
      <c r="I1632" s="1589"/>
      <c r="J1632" s="1589">
        <f>SUM(J1628:J1631)</f>
        <v>0</v>
      </c>
      <c r="K1632" s="1589">
        <f>SUM(K1628:K1631)</f>
        <v>0</v>
      </c>
      <c r="L1632" s="1620"/>
      <c r="M1632" s="1620"/>
      <c r="N1632" s="1549"/>
      <c r="O1632" s="1549"/>
      <c r="P1632" s="1549"/>
      <c r="Q1632" s="1549"/>
    </row>
    <row r="1633" spans="1:17">
      <c r="A1633" s="1646" t="s">
        <v>115</v>
      </c>
      <c r="B1633" s="1645" t="s">
        <v>237</v>
      </c>
      <c r="C1633" s="1648"/>
      <c r="D1633" s="1653"/>
      <c r="E1633" s="1652"/>
      <c r="F1633" s="1648"/>
      <c r="G1633" s="1648"/>
      <c r="H1633" s="1600"/>
      <c r="I1633" s="1600"/>
      <c r="J1633" s="1600"/>
      <c r="K1633" s="1600"/>
      <c r="L1633" s="1620"/>
      <c r="M1633" s="1620"/>
      <c r="N1633" s="1549"/>
      <c r="O1633" s="1549"/>
      <c r="P1633" s="1549"/>
      <c r="Q1633" s="1549"/>
    </row>
    <row r="1634" spans="1:17" ht="26.25">
      <c r="A1634" s="1646"/>
      <c r="B1634" s="1891" t="s">
        <v>1664</v>
      </c>
      <c r="C1634" s="1646"/>
      <c r="D1634" s="1650" t="s">
        <v>255</v>
      </c>
      <c r="E1634" s="1649">
        <v>1.1000000000000001</v>
      </c>
      <c r="F1634" s="1645">
        <f>'BAHAN MEP'!D104</f>
        <v>0</v>
      </c>
      <c r="G1634" s="1645">
        <f>F1634*E1634</f>
        <v>0</v>
      </c>
      <c r="H1634" s="1604" t="str">
        <f>'BAHAN MEP'!F104</f>
        <v>7767/SJ-IND.8/TKDN/12/2022</v>
      </c>
      <c r="I1634" s="1603">
        <f>'BAHAN MEP'!E104</f>
        <v>0.31390000000000001</v>
      </c>
      <c r="J1634" s="1599">
        <f>I1634*G1634</f>
        <v>0</v>
      </c>
      <c r="K1634" s="1599">
        <f>G1634-J1634</f>
        <v>0</v>
      </c>
      <c r="L1634" s="1620"/>
      <c r="M1634" s="1620"/>
      <c r="N1634" s="1549"/>
      <c r="O1634" s="1549"/>
      <c r="P1634" s="1549"/>
      <c r="Q1634" s="1549"/>
    </row>
    <row r="1635" spans="1:17">
      <c r="A1635" s="1646"/>
      <c r="B1635" s="1722"/>
      <c r="C1635" s="1722"/>
      <c r="D1635" s="1885"/>
      <c r="E1635" s="1884"/>
      <c r="F1635" s="1883"/>
      <c r="G1635" s="1883"/>
      <c r="H1635" s="1604"/>
      <c r="I1635" s="1603"/>
      <c r="J1635" s="1599"/>
      <c r="K1635" s="1599"/>
      <c r="L1635" s="1620"/>
      <c r="M1635" s="1620"/>
      <c r="N1635" s="1549"/>
      <c r="O1635" s="1549"/>
      <c r="P1635" s="1549"/>
      <c r="Q1635" s="1549"/>
    </row>
    <row r="1636" spans="1:17">
      <c r="A1636" s="1646"/>
      <c r="B1636" s="1645"/>
      <c r="C1636" s="1643"/>
      <c r="D1636" s="1642"/>
      <c r="E1636" s="1641" t="s">
        <v>1447</v>
      </c>
      <c r="F1636" s="1640"/>
      <c r="G1636" s="1639">
        <f>SUM(G1634:G1635)</f>
        <v>0</v>
      </c>
      <c r="H1636" s="1589"/>
      <c r="I1636" s="1589"/>
      <c r="J1636" s="1589">
        <f>SUM(J1634)</f>
        <v>0</v>
      </c>
      <c r="K1636" s="1589">
        <f>SUM(K1634)</f>
        <v>0</v>
      </c>
      <c r="L1636" s="1620"/>
      <c r="M1636" s="1620"/>
      <c r="N1636" s="1549"/>
      <c r="O1636" s="1549"/>
      <c r="P1636" s="1549"/>
      <c r="Q1636" s="1549"/>
    </row>
    <row r="1637" spans="1:17">
      <c r="A1637" s="1646"/>
      <c r="B1637" s="1645"/>
      <c r="C1637" s="1648"/>
      <c r="D1637" s="1648"/>
      <c r="E1637" s="1648"/>
      <c r="F1637" s="1648"/>
      <c r="G1637" s="1648"/>
      <c r="H1637" s="1600"/>
      <c r="I1637" s="1600"/>
      <c r="J1637" s="1600"/>
      <c r="K1637" s="1600"/>
      <c r="L1637" s="1620"/>
      <c r="M1637" s="1620"/>
      <c r="N1637" s="1549"/>
      <c r="O1637" s="1549"/>
      <c r="P1637" s="1549"/>
      <c r="Q1637" s="1549"/>
    </row>
    <row r="1638" spans="1:17">
      <c r="A1638" s="1646" t="s">
        <v>116</v>
      </c>
      <c r="B1638" s="1645" t="s">
        <v>238</v>
      </c>
      <c r="C1638" s="1646"/>
      <c r="D1638" s="1646"/>
      <c r="E1638" s="1646"/>
      <c r="F1638" s="1646"/>
      <c r="G1638" s="1721">
        <f>+F1638*E1638</f>
        <v>0</v>
      </c>
      <c r="H1638" s="1595"/>
      <c r="I1638" s="1595"/>
      <c r="J1638" s="1595"/>
      <c r="K1638" s="1595"/>
      <c r="L1638" s="1620"/>
      <c r="M1638" s="1620"/>
      <c r="N1638" s="1549"/>
      <c r="O1638" s="1549"/>
      <c r="P1638" s="1549"/>
      <c r="Q1638" s="1549"/>
    </row>
    <row r="1639" spans="1:17">
      <c r="A1639" s="1644"/>
      <c r="B1639" s="1644"/>
      <c r="C1639" s="1643"/>
      <c r="D1639" s="1642"/>
      <c r="E1639" s="1641" t="s">
        <v>1448</v>
      </c>
      <c r="F1639" s="1640"/>
      <c r="G1639" s="1639">
        <f>SUM(G1638)</f>
        <v>0</v>
      </c>
      <c r="H1639" s="1589"/>
      <c r="I1639" s="1589"/>
      <c r="J1639" s="1589"/>
      <c r="K1639" s="1589"/>
      <c r="L1639" s="1620"/>
      <c r="M1639" s="1620"/>
      <c r="N1639" s="1549"/>
      <c r="O1639" s="1549"/>
      <c r="P1639" s="1549"/>
      <c r="Q1639" s="1549"/>
    </row>
    <row r="1640" spans="1:17">
      <c r="A1640" s="1638"/>
      <c r="B1640" s="1638"/>
      <c r="C1640" s="1637"/>
      <c r="D1640" s="1637"/>
      <c r="E1640" s="1630"/>
      <c r="F1640" s="1637"/>
      <c r="G1640" s="1637"/>
      <c r="H1640" s="1554"/>
      <c r="I1640" s="1554"/>
      <c r="J1640" s="1554"/>
      <c r="K1640" s="1554"/>
      <c r="L1640" s="1620"/>
      <c r="M1640" s="1620"/>
      <c r="N1640" s="1549"/>
      <c r="O1640" s="1549"/>
      <c r="P1640" s="1549"/>
      <c r="Q1640" s="1549"/>
    </row>
    <row r="1641" spans="1:17">
      <c r="A1641" s="1636"/>
      <c r="B1641" s="1635"/>
      <c r="C1641" s="1634"/>
      <c r="D1641" s="1633"/>
      <c r="E1641" s="1633"/>
      <c r="F1641" s="1632"/>
      <c r="G1641" s="1636"/>
      <c r="H1641" s="1581"/>
      <c r="I1641" s="1581"/>
      <c r="J1641" s="1581"/>
      <c r="K1641" s="1581"/>
      <c r="L1641" s="1620"/>
      <c r="M1641" s="1620"/>
      <c r="N1641" s="1549"/>
      <c r="O1641" s="1549"/>
      <c r="P1641" s="1549"/>
      <c r="Q1641" s="1549"/>
    </row>
    <row r="1642" spans="1:17">
      <c r="A1642" s="1566" t="s">
        <v>117</v>
      </c>
      <c r="B1642" s="1573" t="s">
        <v>239</v>
      </c>
      <c r="C1642" s="1564"/>
      <c r="D1642" s="1572"/>
      <c r="E1642" s="1572"/>
      <c r="F1642" s="1570"/>
      <c r="G1642" s="1569">
        <f>+G1639+G1636+G1632</f>
        <v>0</v>
      </c>
      <c r="H1642" s="1576"/>
      <c r="I1642" s="1575" t="e">
        <f>J1642/G1642</f>
        <v>#DIV/0!</v>
      </c>
      <c r="J1642" s="1574">
        <f>+J1639+J1636+J1632</f>
        <v>0</v>
      </c>
      <c r="K1642" s="1720"/>
      <c r="L1642" s="1620"/>
      <c r="M1642" s="1620"/>
      <c r="N1642" s="1549"/>
      <c r="O1642" s="1549"/>
      <c r="P1642" s="1549"/>
      <c r="Q1642" s="1549"/>
    </row>
    <row r="1643" spans="1:17">
      <c r="A1643" s="1566" t="s">
        <v>124</v>
      </c>
      <c r="B1643" s="1573" t="s">
        <v>1541</v>
      </c>
      <c r="C1643" s="1564"/>
      <c r="D1643" s="1572"/>
      <c r="E1643" s="1571" t="str">
        <f>$L$2</f>
        <v>2,5% x D</v>
      </c>
      <c r="F1643" s="1570"/>
      <c r="G1643" s="1569">
        <f>G1642*$L$3</f>
        <v>0</v>
      </c>
      <c r="H1643" s="1567"/>
      <c r="I1643" s="1568" t="s">
        <v>366</v>
      </c>
      <c r="J1643" s="1567"/>
      <c r="K1643" s="1567"/>
      <c r="L1643" s="1620"/>
      <c r="M1643" s="1620"/>
      <c r="N1643" s="1549"/>
      <c r="O1643" s="1549"/>
      <c r="P1643" s="1549"/>
      <c r="Q1643" s="1549"/>
    </row>
    <row r="1644" spans="1:17">
      <c r="A1644" s="1566" t="s">
        <v>241</v>
      </c>
      <c r="B1644" s="1573" t="s">
        <v>1540</v>
      </c>
      <c r="C1644" s="1564"/>
      <c r="D1644" s="1572"/>
      <c r="E1644" s="1571" t="str">
        <f>$M$2</f>
        <v>2,5% x D</v>
      </c>
      <c r="F1644" s="1570"/>
      <c r="G1644" s="1569">
        <f>G1642*$M$3</f>
        <v>0</v>
      </c>
      <c r="H1644" s="1567"/>
      <c r="I1644" s="1568"/>
      <c r="J1644" s="1567"/>
      <c r="K1644" s="1567"/>
      <c r="L1644" s="1620"/>
      <c r="M1644" s="1620"/>
      <c r="N1644" s="1549"/>
      <c r="O1644" s="1549"/>
      <c r="P1644" s="1549"/>
      <c r="Q1644" s="1549"/>
    </row>
    <row r="1645" spans="1:17">
      <c r="A1645" s="1566" t="s">
        <v>123</v>
      </c>
      <c r="B1645" s="1565" t="s">
        <v>1539</v>
      </c>
      <c r="C1645" s="1564"/>
      <c r="D1645" s="1564"/>
      <c r="E1645" s="1564"/>
      <c r="F1645" s="1563"/>
      <c r="G1645" s="1562">
        <f>+G1643+G1642+G1644</f>
        <v>0</v>
      </c>
      <c r="H1645" s="1561"/>
      <c r="I1645" s="1561"/>
      <c r="J1645" s="1561"/>
      <c r="K1645" s="1561"/>
      <c r="L1645" s="1620"/>
      <c r="M1645" s="1620"/>
      <c r="N1645" s="1549"/>
      <c r="O1645" s="1549"/>
      <c r="P1645" s="1549"/>
      <c r="Q1645" s="1549"/>
    </row>
    <row r="1646" spans="1:17">
      <c r="A1646" s="1630"/>
      <c r="B1646" s="1629"/>
      <c r="C1646" s="1628"/>
      <c r="D1646" s="1628"/>
      <c r="E1646" s="1628"/>
      <c r="F1646" s="1627"/>
      <c r="G1646" s="1637"/>
      <c r="H1646" s="1554"/>
      <c r="I1646" s="1554"/>
      <c r="J1646" s="1554"/>
      <c r="K1646" s="1554"/>
      <c r="L1646" s="1620"/>
      <c r="M1646" s="1620"/>
      <c r="N1646" s="1549"/>
      <c r="O1646" s="1549"/>
      <c r="P1646" s="1549"/>
      <c r="Q1646" s="1549"/>
    </row>
    <row r="1647" spans="1:17">
      <c r="A1647" s="1572"/>
      <c r="B1647" s="1572"/>
      <c r="C1647" s="1564"/>
      <c r="D1647" s="1564"/>
      <c r="E1647" s="1564"/>
      <c r="F1647" s="1564"/>
      <c r="G1647" s="1564"/>
      <c r="H1647" s="1620"/>
      <c r="I1647" s="1620"/>
      <c r="J1647" s="1620"/>
      <c r="K1647" s="1620"/>
      <c r="L1647" s="1620"/>
      <c r="M1647" s="1620"/>
      <c r="N1647" s="1549"/>
      <c r="O1647" s="1549"/>
      <c r="P1647" s="1549"/>
      <c r="Q1647" s="1549"/>
    </row>
    <row r="1648" spans="1:17">
      <c r="A1648" s="1564">
        <v>20</v>
      </c>
      <c r="B1648" s="2465" t="s">
        <v>1663</v>
      </c>
      <c r="C1648" s="2466"/>
      <c r="D1648" s="1564"/>
      <c r="E1648" s="1564"/>
      <c r="F1648" s="1564"/>
      <c r="G1648" s="1564"/>
      <c r="H1648" s="1620"/>
      <c r="I1648" s="1620"/>
      <c r="J1648" s="1620"/>
      <c r="K1648" s="1620"/>
      <c r="L1648" s="1620"/>
      <c r="M1648" s="1620"/>
      <c r="N1648" s="1549"/>
      <c r="O1648" s="1549"/>
      <c r="P1648" s="1549"/>
      <c r="Q1648" s="1549"/>
    </row>
    <row r="1649" spans="1:17">
      <c r="A1649" s="1679"/>
      <c r="B1649" s="1620"/>
      <c r="C1649" s="1622"/>
      <c r="D1649" s="1564"/>
      <c r="E1649" s="1564"/>
      <c r="F1649" s="1564"/>
      <c r="G1649" s="1564"/>
      <c r="H1649" s="1620"/>
      <c r="I1649" s="1620"/>
      <c r="J1649" s="1620"/>
      <c r="K1649" s="1620"/>
      <c r="L1649" s="1620"/>
      <c r="M1649" s="1620"/>
      <c r="N1649" s="1549"/>
      <c r="O1649" s="1549"/>
      <c r="P1649" s="1549"/>
      <c r="Q1649" s="1549"/>
    </row>
    <row r="1650" spans="1:17">
      <c r="A1650" s="2467" t="s">
        <v>8</v>
      </c>
      <c r="B1650" s="2467" t="s">
        <v>354</v>
      </c>
      <c r="C1650" s="2467" t="s">
        <v>1550</v>
      </c>
      <c r="D1650" s="2467" t="s">
        <v>21</v>
      </c>
      <c r="E1650" s="2467" t="s">
        <v>1549</v>
      </c>
      <c r="F1650" s="1666" t="s">
        <v>10</v>
      </c>
      <c r="G1650" s="1666" t="s">
        <v>54</v>
      </c>
      <c r="H1650" s="2463" t="s">
        <v>1548</v>
      </c>
      <c r="I1650" s="2463" t="s">
        <v>1547</v>
      </c>
      <c r="J1650" s="2463" t="s">
        <v>1546</v>
      </c>
      <c r="K1650" s="2463" t="s">
        <v>1545</v>
      </c>
      <c r="L1650" s="1620"/>
      <c r="M1650" s="1620"/>
      <c r="N1650" s="1549"/>
      <c r="O1650" s="1549"/>
      <c r="P1650" s="1549"/>
      <c r="Q1650" s="1549"/>
    </row>
    <row r="1651" spans="1:17">
      <c r="A1651" s="2468"/>
      <c r="B1651" s="2468"/>
      <c r="C1651" s="2468"/>
      <c r="D1651" s="2468"/>
      <c r="E1651" s="2468"/>
      <c r="F1651" s="1637" t="s">
        <v>1544</v>
      </c>
      <c r="G1651" s="1637" t="s">
        <v>1544</v>
      </c>
      <c r="H1651" s="2464"/>
      <c r="I1651" s="2464"/>
      <c r="J1651" s="2464"/>
      <c r="K1651" s="2464"/>
      <c r="L1651" s="1620"/>
      <c r="M1651" s="1620"/>
      <c r="N1651" s="1549"/>
      <c r="O1651" s="1549"/>
      <c r="P1651" s="1549"/>
      <c r="Q1651" s="1549"/>
    </row>
    <row r="1652" spans="1:17">
      <c r="A1652" s="1664"/>
      <c r="B1652" s="1664"/>
      <c r="C1652" s="1664"/>
      <c r="D1652" s="1652"/>
      <c r="E1652" s="1652"/>
      <c r="F1652" s="1652"/>
      <c r="G1652" s="1652"/>
      <c r="H1652" s="1614"/>
      <c r="I1652" s="1614"/>
      <c r="J1652" s="1614"/>
      <c r="K1652" s="1614"/>
      <c r="L1652" s="1620"/>
      <c r="M1652" s="1620"/>
      <c r="N1652" s="1549"/>
      <c r="O1652" s="1549"/>
      <c r="P1652" s="1549"/>
      <c r="Q1652" s="1549"/>
    </row>
    <row r="1653" spans="1:17">
      <c r="A1653" s="1646" t="s">
        <v>114</v>
      </c>
      <c r="B1653" s="1645" t="s">
        <v>235</v>
      </c>
      <c r="C1653" s="1646"/>
      <c r="D1653" s="1646"/>
      <c r="E1653" s="1646"/>
      <c r="F1653" s="1646"/>
      <c r="G1653" s="1646"/>
      <c r="H1653" s="1613"/>
      <c r="I1653" s="1613"/>
      <c r="J1653" s="1613"/>
      <c r="K1653" s="1613"/>
      <c r="L1653" s="1620"/>
      <c r="M1653" s="1620"/>
      <c r="N1653" s="1549"/>
      <c r="O1653" s="1549"/>
      <c r="P1653" s="1549"/>
      <c r="Q1653" s="1549"/>
    </row>
    <row r="1654" spans="1:17">
      <c r="A1654" s="1646"/>
      <c r="B1654" s="1611" t="s">
        <v>1652</v>
      </c>
      <c r="C1654" s="1646"/>
      <c r="D1654" s="1646" t="s">
        <v>48</v>
      </c>
      <c r="E1654" s="1825">
        <v>6.4000000000000001E-2</v>
      </c>
      <c r="F1654" s="1611">
        <f>'UPAH MEP'!D$7</f>
        <v>0</v>
      </c>
      <c r="G1654" s="1645">
        <f>+F1654*E1654</f>
        <v>0</v>
      </c>
      <c r="H1654" s="1606" t="s">
        <v>15</v>
      </c>
      <c r="I1654" s="1603">
        <v>1</v>
      </c>
      <c r="J1654" s="1599">
        <f>I1654*G1654</f>
        <v>0</v>
      </c>
      <c r="K1654" s="1599">
        <f>G1654-J1654</f>
        <v>0</v>
      </c>
      <c r="L1654" s="1620"/>
      <c r="M1654" s="1620"/>
      <c r="N1654" s="1549"/>
      <c r="O1654" s="1549"/>
      <c r="P1654" s="1549"/>
      <c r="Q1654" s="1549"/>
    </row>
    <row r="1655" spans="1:17">
      <c r="A1655" s="1646"/>
      <c r="B1655" s="1611" t="s">
        <v>1651</v>
      </c>
      <c r="C1655" s="1646"/>
      <c r="D1655" s="1646" t="s">
        <v>48</v>
      </c>
      <c r="E1655" s="1825">
        <v>0.107</v>
      </c>
      <c r="F1655" s="1611">
        <f>'UPAH MEP'!D$10</f>
        <v>0</v>
      </c>
      <c r="G1655" s="1645">
        <f>+F1655*E1655</f>
        <v>0</v>
      </c>
      <c r="H1655" s="1606" t="s">
        <v>15</v>
      </c>
      <c r="I1655" s="1603">
        <v>1</v>
      </c>
      <c r="J1655" s="1599">
        <f>I1655*G1655</f>
        <v>0</v>
      </c>
      <c r="K1655" s="1599">
        <f>G1655-J1655</f>
        <v>0</v>
      </c>
      <c r="L1655" s="1620"/>
      <c r="M1655" s="1620"/>
      <c r="N1655" s="1549"/>
      <c r="O1655" s="1549"/>
      <c r="P1655" s="1549"/>
      <c r="Q1655" s="1549"/>
    </row>
    <row r="1656" spans="1:17">
      <c r="A1656" s="1646"/>
      <c r="B1656" s="1611" t="s">
        <v>1650</v>
      </c>
      <c r="C1656" s="1646"/>
      <c r="D1656" s="1646" t="s">
        <v>48</v>
      </c>
      <c r="E1656" s="1825">
        <v>1.0999999999999999E-2</v>
      </c>
      <c r="F1656" s="1611">
        <f>'UPAH MEP'!D$5</f>
        <v>0</v>
      </c>
      <c r="G1656" s="1645">
        <f>+F1656*E1656</f>
        <v>0</v>
      </c>
      <c r="H1656" s="1606" t="s">
        <v>15</v>
      </c>
      <c r="I1656" s="1603">
        <v>1</v>
      </c>
      <c r="J1656" s="1599">
        <f>I1656*G1656</f>
        <v>0</v>
      </c>
      <c r="K1656" s="1599">
        <f>G1656-J1656</f>
        <v>0</v>
      </c>
      <c r="L1656" s="1620"/>
      <c r="M1656" s="1620"/>
      <c r="N1656" s="1549"/>
      <c r="O1656" s="1549"/>
      <c r="P1656" s="1549"/>
      <c r="Q1656" s="1549"/>
    </row>
    <row r="1657" spans="1:17">
      <c r="A1657" s="1646"/>
      <c r="B1657" s="1611" t="s">
        <v>1649</v>
      </c>
      <c r="C1657" s="1646"/>
      <c r="D1657" s="1646" t="s">
        <v>48</v>
      </c>
      <c r="E1657" s="1825">
        <v>4.0000000000000001E-3</v>
      </c>
      <c r="F1657" s="1611">
        <f>'UPAH MEP'!D$6</f>
        <v>0</v>
      </c>
      <c r="G1657" s="1645">
        <f>+F1657*E1657</f>
        <v>0</v>
      </c>
      <c r="H1657" s="1606" t="s">
        <v>15</v>
      </c>
      <c r="I1657" s="1603">
        <v>1</v>
      </c>
      <c r="J1657" s="1599">
        <f>I1657*G1657</f>
        <v>0</v>
      </c>
      <c r="K1657" s="1599">
        <f>G1657-J1657</f>
        <v>0</v>
      </c>
      <c r="L1657" s="1620"/>
      <c r="M1657" s="1620"/>
      <c r="N1657" s="1549"/>
      <c r="O1657" s="1549"/>
      <c r="P1657" s="1549"/>
      <c r="Q1657" s="1549"/>
    </row>
    <row r="1658" spans="1:17">
      <c r="A1658" s="1646"/>
      <c r="B1658" s="1645"/>
      <c r="C1658" s="1643"/>
      <c r="D1658" s="1642"/>
      <c r="E1658" s="1642" t="s">
        <v>1557</v>
      </c>
      <c r="F1658" s="1640"/>
      <c r="G1658" s="1639">
        <f>SUM(G1654:G1657)</f>
        <v>0</v>
      </c>
      <c r="H1658" s="1589"/>
      <c r="I1658" s="1589"/>
      <c r="J1658" s="1589">
        <f>SUM(J1654:J1657)</f>
        <v>0</v>
      </c>
      <c r="K1658" s="1589">
        <f>SUM(K1654:K1657)</f>
        <v>0</v>
      </c>
      <c r="L1658" s="1620"/>
      <c r="M1658" s="1620"/>
      <c r="N1658" s="1549"/>
      <c r="O1658" s="1549"/>
      <c r="P1658" s="1549"/>
      <c r="Q1658" s="1549"/>
    </row>
    <row r="1659" spans="1:17">
      <c r="A1659" s="1646" t="s">
        <v>115</v>
      </c>
      <c r="B1659" s="1645" t="s">
        <v>237</v>
      </c>
      <c r="C1659" s="1648"/>
      <c r="D1659" s="1653"/>
      <c r="E1659" s="1652"/>
      <c r="F1659" s="1648"/>
      <c r="G1659" s="1648"/>
      <c r="H1659" s="1600"/>
      <c r="I1659" s="1600"/>
      <c r="J1659" s="1600"/>
      <c r="K1659" s="1600"/>
      <c r="L1659" s="1620"/>
      <c r="M1659" s="1620"/>
      <c r="N1659" s="1549"/>
      <c r="O1659" s="1549"/>
      <c r="P1659" s="1549"/>
      <c r="Q1659" s="1549"/>
    </row>
    <row r="1660" spans="1:17" ht="26.25">
      <c r="A1660" s="1646"/>
      <c r="B1660" s="1891" t="s">
        <v>1662</v>
      </c>
      <c r="C1660" s="1646"/>
      <c r="D1660" s="1878" t="s">
        <v>255</v>
      </c>
      <c r="E1660" s="1882">
        <v>1.1000000000000001</v>
      </c>
      <c r="F1660" s="1645">
        <f>'BAHAN MEP'!D106</f>
        <v>0</v>
      </c>
      <c r="G1660" s="1645">
        <f>F1660*E1660</f>
        <v>0</v>
      </c>
      <c r="H1660" s="1604">
        <f>'BAHAN MEP'!F106</f>
        <v>0</v>
      </c>
      <c r="I1660" s="1603">
        <f>'BAHAN MEP'!E106</f>
        <v>0</v>
      </c>
      <c r="J1660" s="1599">
        <f>I1660*G1660</f>
        <v>0</v>
      </c>
      <c r="K1660" s="1599">
        <f>G1660-J1660</f>
        <v>0</v>
      </c>
      <c r="L1660" s="1620"/>
      <c r="M1660" s="1620"/>
      <c r="N1660" s="1549"/>
      <c r="O1660" s="1549"/>
      <c r="P1660" s="1549"/>
      <c r="Q1660" s="1549"/>
    </row>
    <row r="1661" spans="1:17">
      <c r="A1661" s="1646"/>
      <c r="B1661" s="1722"/>
      <c r="C1661" s="1722"/>
      <c r="D1661" s="1885"/>
      <c r="E1661" s="1884"/>
      <c r="F1661" s="1883"/>
      <c r="G1661" s="1883"/>
      <c r="H1661" s="1604"/>
      <c r="I1661" s="1603"/>
      <c r="J1661" s="1599"/>
      <c r="K1661" s="1599"/>
      <c r="L1661" s="1620"/>
      <c r="M1661" s="1620"/>
      <c r="N1661" s="1549"/>
      <c r="O1661" s="1549"/>
      <c r="P1661" s="1549"/>
      <c r="Q1661" s="1549"/>
    </row>
    <row r="1662" spans="1:17">
      <c r="A1662" s="1646"/>
      <c r="B1662" s="1645"/>
      <c r="C1662" s="1643"/>
      <c r="D1662" s="1642"/>
      <c r="E1662" s="1641" t="s">
        <v>1447</v>
      </c>
      <c r="F1662" s="1640"/>
      <c r="G1662" s="1639">
        <f>SUM(G1660:G1661)</f>
        <v>0</v>
      </c>
      <c r="H1662" s="1589"/>
      <c r="I1662" s="1589"/>
      <c r="J1662" s="1589">
        <f>SUM(J1660)</f>
        <v>0</v>
      </c>
      <c r="K1662" s="1589">
        <f>SUM(K1660)</f>
        <v>0</v>
      </c>
      <c r="L1662" s="1620"/>
      <c r="M1662" s="1620"/>
      <c r="N1662" s="1549"/>
      <c r="O1662" s="1549"/>
      <c r="P1662" s="1549"/>
      <c r="Q1662" s="1549"/>
    </row>
    <row r="1663" spans="1:17">
      <c r="A1663" s="1646"/>
      <c r="B1663" s="1645"/>
      <c r="C1663" s="1648"/>
      <c r="D1663" s="1648"/>
      <c r="E1663" s="1648"/>
      <c r="F1663" s="1648"/>
      <c r="G1663" s="1648"/>
      <c r="H1663" s="1600"/>
      <c r="I1663" s="1600"/>
      <c r="J1663" s="1600"/>
      <c r="K1663" s="1600"/>
      <c r="L1663" s="1620"/>
      <c r="M1663" s="1620"/>
      <c r="N1663" s="1549"/>
      <c r="O1663" s="1549"/>
      <c r="P1663" s="1549"/>
      <c r="Q1663" s="1549"/>
    </row>
    <row r="1664" spans="1:17">
      <c r="A1664" s="1646" t="s">
        <v>116</v>
      </c>
      <c r="B1664" s="1645" t="s">
        <v>238</v>
      </c>
      <c r="C1664" s="1646"/>
      <c r="D1664" s="1646"/>
      <c r="E1664" s="1646"/>
      <c r="F1664" s="1646"/>
      <c r="G1664" s="1721">
        <f>+F1664*E1664</f>
        <v>0</v>
      </c>
      <c r="H1664" s="1595"/>
      <c r="I1664" s="1595"/>
      <c r="J1664" s="1595"/>
      <c r="K1664" s="1595"/>
      <c r="L1664" s="1620"/>
      <c r="M1664" s="1620"/>
      <c r="N1664" s="1549"/>
      <c r="O1664" s="1549"/>
      <c r="P1664" s="1549"/>
      <c r="Q1664" s="1549"/>
    </row>
    <row r="1665" spans="1:17">
      <c r="A1665" s="1644"/>
      <c r="B1665" s="1644"/>
      <c r="C1665" s="1643"/>
      <c r="D1665" s="1642"/>
      <c r="E1665" s="1641" t="s">
        <v>1448</v>
      </c>
      <c r="F1665" s="1640"/>
      <c r="G1665" s="1639">
        <f>SUM(G1664)</f>
        <v>0</v>
      </c>
      <c r="H1665" s="1589"/>
      <c r="I1665" s="1589"/>
      <c r="J1665" s="1589"/>
      <c r="K1665" s="1589"/>
      <c r="L1665" s="1620"/>
      <c r="M1665" s="1620"/>
      <c r="N1665" s="1549"/>
      <c r="O1665" s="1549"/>
      <c r="P1665" s="1549"/>
      <c r="Q1665" s="1549"/>
    </row>
    <row r="1666" spans="1:17">
      <c r="A1666" s="1638"/>
      <c r="B1666" s="1638"/>
      <c r="C1666" s="1637"/>
      <c r="D1666" s="1637"/>
      <c r="E1666" s="1630"/>
      <c r="F1666" s="1637"/>
      <c r="G1666" s="1637"/>
      <c r="H1666" s="1554"/>
      <c r="I1666" s="1554"/>
      <c r="J1666" s="1554"/>
      <c r="K1666" s="1554"/>
      <c r="L1666" s="1620"/>
      <c r="M1666" s="1620"/>
      <c r="N1666" s="1549"/>
      <c r="O1666" s="1549"/>
      <c r="P1666" s="1549"/>
      <c r="Q1666" s="1549"/>
    </row>
    <row r="1667" spans="1:17">
      <c r="A1667" s="1636"/>
      <c r="B1667" s="1635"/>
      <c r="C1667" s="1634"/>
      <c r="D1667" s="1633"/>
      <c r="E1667" s="1633"/>
      <c r="F1667" s="1632"/>
      <c r="G1667" s="1636"/>
      <c r="H1667" s="1581"/>
      <c r="I1667" s="1581"/>
      <c r="J1667" s="1581"/>
      <c r="K1667" s="1581"/>
      <c r="L1667" s="1620"/>
      <c r="M1667" s="1620"/>
      <c r="N1667" s="1549"/>
      <c r="O1667" s="1549"/>
      <c r="P1667" s="1549"/>
      <c r="Q1667" s="1549"/>
    </row>
    <row r="1668" spans="1:17">
      <c r="A1668" s="1566" t="s">
        <v>117</v>
      </c>
      <c r="B1668" s="1573" t="s">
        <v>239</v>
      </c>
      <c r="C1668" s="1564"/>
      <c r="D1668" s="1572"/>
      <c r="E1668" s="1572"/>
      <c r="F1668" s="1570"/>
      <c r="G1668" s="1569">
        <f>+G1665+G1662+G1658</f>
        <v>0</v>
      </c>
      <c r="H1668" s="1576"/>
      <c r="I1668" s="1575" t="e">
        <f>J1668/G1668</f>
        <v>#DIV/0!</v>
      </c>
      <c r="J1668" s="1574">
        <f>+J1665+J1662+J1658</f>
        <v>0</v>
      </c>
      <c r="K1668" s="1720"/>
      <c r="L1668" s="1620"/>
      <c r="M1668" s="1620"/>
      <c r="N1668" s="1549"/>
      <c r="O1668" s="1549"/>
      <c r="P1668" s="1549"/>
      <c r="Q1668" s="1549"/>
    </row>
    <row r="1669" spans="1:17">
      <c r="A1669" s="1566" t="s">
        <v>124</v>
      </c>
      <c r="B1669" s="1573" t="s">
        <v>1541</v>
      </c>
      <c r="C1669" s="1564"/>
      <c r="D1669" s="1572"/>
      <c r="E1669" s="1571" t="str">
        <f>$L$2</f>
        <v>2,5% x D</v>
      </c>
      <c r="F1669" s="1570"/>
      <c r="G1669" s="1569">
        <f>G1668*$L$3</f>
        <v>0</v>
      </c>
      <c r="H1669" s="1567"/>
      <c r="I1669" s="1568" t="s">
        <v>366</v>
      </c>
      <c r="J1669" s="1567"/>
      <c r="K1669" s="1567"/>
      <c r="L1669" s="1620"/>
      <c r="M1669" s="1620"/>
      <c r="N1669" s="1549"/>
      <c r="O1669" s="1549"/>
      <c r="P1669" s="1549"/>
      <c r="Q1669" s="1549"/>
    </row>
    <row r="1670" spans="1:17">
      <c r="A1670" s="1566" t="s">
        <v>241</v>
      </c>
      <c r="B1670" s="1573" t="s">
        <v>1540</v>
      </c>
      <c r="C1670" s="1564"/>
      <c r="D1670" s="1572"/>
      <c r="E1670" s="1571" t="str">
        <f>$M$2</f>
        <v>2,5% x D</v>
      </c>
      <c r="F1670" s="1570"/>
      <c r="G1670" s="1569">
        <f>G1668*$M$3</f>
        <v>0</v>
      </c>
      <c r="H1670" s="1567"/>
      <c r="I1670" s="1568"/>
      <c r="J1670" s="1567"/>
      <c r="K1670" s="1567"/>
      <c r="L1670" s="1620"/>
      <c r="M1670" s="1620"/>
      <c r="N1670" s="1549"/>
      <c r="O1670" s="1549"/>
      <c r="P1670" s="1549"/>
      <c r="Q1670" s="1549"/>
    </row>
    <row r="1671" spans="1:17">
      <c r="A1671" s="1566" t="s">
        <v>123</v>
      </c>
      <c r="B1671" s="1565" t="s">
        <v>1539</v>
      </c>
      <c r="C1671" s="1564"/>
      <c r="D1671" s="1564"/>
      <c r="E1671" s="1564"/>
      <c r="F1671" s="1563"/>
      <c r="G1671" s="1562">
        <f>+G1669+G1668+G1670</f>
        <v>0</v>
      </c>
      <c r="H1671" s="1561"/>
      <c r="I1671" s="1561"/>
      <c r="J1671" s="1561"/>
      <c r="K1671" s="1561"/>
      <c r="L1671" s="1620"/>
      <c r="M1671" s="1620"/>
      <c r="N1671" s="1549"/>
      <c r="O1671" s="1549"/>
      <c r="P1671" s="1549"/>
      <c r="Q1671" s="1549"/>
    </row>
    <row r="1672" spans="1:17">
      <c r="A1672" s="1630"/>
      <c r="B1672" s="1629"/>
      <c r="C1672" s="1628"/>
      <c r="D1672" s="1628"/>
      <c r="E1672" s="1628"/>
      <c r="F1672" s="1627"/>
      <c r="G1672" s="1637"/>
      <c r="H1672" s="1554"/>
      <c r="I1672" s="1554"/>
      <c r="J1672" s="1554"/>
      <c r="K1672" s="1554"/>
      <c r="L1672" s="1620"/>
      <c r="M1672" s="1620"/>
      <c r="N1672" s="1549"/>
      <c r="O1672" s="1549"/>
      <c r="P1672" s="1549"/>
      <c r="Q1672" s="1549"/>
    </row>
    <row r="1673" spans="1:17">
      <c r="A1673" s="1572"/>
      <c r="B1673" s="1572"/>
      <c r="C1673" s="1564"/>
      <c r="D1673" s="1564"/>
      <c r="E1673" s="1564"/>
      <c r="F1673" s="1564"/>
      <c r="G1673" s="1564"/>
      <c r="H1673" s="1620"/>
      <c r="I1673" s="1620"/>
      <c r="J1673" s="1620"/>
      <c r="K1673" s="1620"/>
      <c r="L1673" s="1620"/>
      <c r="M1673" s="1620"/>
      <c r="N1673" s="1549"/>
      <c r="O1673" s="1549"/>
      <c r="P1673" s="1549"/>
      <c r="Q1673" s="1549"/>
    </row>
    <row r="1674" spans="1:17">
      <c r="A1674" s="1564">
        <v>21</v>
      </c>
      <c r="B1674" s="1735" t="s">
        <v>1661</v>
      </c>
      <c r="C1674" s="1622"/>
      <c r="D1674" s="1564"/>
      <c r="E1674" s="1564"/>
      <c r="F1674" s="1564"/>
      <c r="G1674" s="1564"/>
      <c r="H1674" s="1620"/>
      <c r="I1674" s="1620"/>
      <c r="J1674" s="1620"/>
      <c r="K1674" s="1620"/>
      <c r="L1674" s="1620"/>
      <c r="M1674" s="1620"/>
      <c r="N1674" s="1549"/>
      <c r="O1674" s="1549"/>
      <c r="P1674" s="1549"/>
      <c r="Q1674" s="1549"/>
    </row>
    <row r="1675" spans="1:17">
      <c r="A1675" s="1679"/>
      <c r="B1675" s="1620"/>
      <c r="C1675" s="1622"/>
      <c r="D1675" s="1564"/>
      <c r="E1675" s="1564"/>
      <c r="F1675" s="1564"/>
      <c r="G1675" s="1564"/>
      <c r="H1675" s="1620"/>
      <c r="I1675" s="1620"/>
      <c r="J1675" s="1620"/>
      <c r="K1675" s="1620"/>
      <c r="L1675" s="1620"/>
      <c r="M1675" s="1620"/>
      <c r="N1675" s="1549"/>
      <c r="O1675" s="1549"/>
      <c r="P1675" s="1549"/>
      <c r="Q1675" s="1549"/>
    </row>
    <row r="1676" spans="1:17">
      <c r="A1676" s="2467" t="s">
        <v>8</v>
      </c>
      <c r="B1676" s="2467" t="s">
        <v>354</v>
      </c>
      <c r="C1676" s="2467" t="s">
        <v>1550</v>
      </c>
      <c r="D1676" s="2467" t="s">
        <v>21</v>
      </c>
      <c r="E1676" s="2467" t="s">
        <v>1549</v>
      </c>
      <c r="F1676" s="1666" t="s">
        <v>10</v>
      </c>
      <c r="G1676" s="1666" t="s">
        <v>54</v>
      </c>
      <c r="H1676" s="2463" t="s">
        <v>1548</v>
      </c>
      <c r="I1676" s="2463" t="s">
        <v>1547</v>
      </c>
      <c r="J1676" s="2463" t="s">
        <v>1546</v>
      </c>
      <c r="K1676" s="2463" t="s">
        <v>1545</v>
      </c>
      <c r="L1676" s="1620"/>
      <c r="M1676" s="1620"/>
      <c r="N1676" s="1549"/>
      <c r="O1676" s="1549"/>
      <c r="P1676" s="1549"/>
      <c r="Q1676" s="1549"/>
    </row>
    <row r="1677" spans="1:17">
      <c r="A1677" s="2468"/>
      <c r="B1677" s="2468"/>
      <c r="C1677" s="2468"/>
      <c r="D1677" s="2468"/>
      <c r="E1677" s="2468"/>
      <c r="F1677" s="1637" t="s">
        <v>1544</v>
      </c>
      <c r="G1677" s="1637" t="s">
        <v>1544</v>
      </c>
      <c r="H1677" s="2464"/>
      <c r="I1677" s="2464"/>
      <c r="J1677" s="2464"/>
      <c r="K1677" s="2464"/>
      <c r="L1677" s="1620"/>
      <c r="M1677" s="1620"/>
      <c r="N1677" s="1549"/>
      <c r="O1677" s="1549"/>
      <c r="P1677" s="1549"/>
      <c r="Q1677" s="1549"/>
    </row>
    <row r="1678" spans="1:17">
      <c r="A1678" s="1664"/>
      <c r="B1678" s="1664"/>
      <c r="C1678" s="1664"/>
      <c r="D1678" s="1652"/>
      <c r="E1678" s="1652"/>
      <c r="F1678" s="1652"/>
      <c r="G1678" s="1652"/>
      <c r="H1678" s="1614"/>
      <c r="I1678" s="1614"/>
      <c r="J1678" s="1614"/>
      <c r="K1678" s="1614"/>
      <c r="L1678" s="1620"/>
      <c r="M1678" s="1620"/>
      <c r="N1678" s="1549"/>
      <c r="O1678" s="1549"/>
      <c r="P1678" s="1549"/>
      <c r="Q1678" s="1549"/>
    </row>
    <row r="1679" spans="1:17">
      <c r="A1679" s="1646" t="s">
        <v>114</v>
      </c>
      <c r="B1679" s="1645" t="s">
        <v>235</v>
      </c>
      <c r="C1679" s="1646"/>
      <c r="D1679" s="1646"/>
      <c r="E1679" s="1646"/>
      <c r="F1679" s="1646"/>
      <c r="G1679" s="1646"/>
      <c r="H1679" s="1613"/>
      <c r="I1679" s="1613"/>
      <c r="J1679" s="1613"/>
      <c r="K1679" s="1613"/>
      <c r="L1679" s="1620"/>
      <c r="M1679" s="1620"/>
      <c r="N1679" s="1549"/>
      <c r="O1679" s="1549"/>
      <c r="P1679" s="1549"/>
      <c r="Q1679" s="1549"/>
    </row>
    <row r="1680" spans="1:17">
      <c r="A1680" s="1646"/>
      <c r="B1680" s="1611" t="s">
        <v>1652</v>
      </c>
      <c r="C1680" s="1646"/>
      <c r="D1680" s="1646" t="s">
        <v>48</v>
      </c>
      <c r="E1680" s="1825">
        <v>6.4000000000000001E-2</v>
      </c>
      <c r="F1680" s="1611">
        <f>'UPAH MEP'!D$7</f>
        <v>0</v>
      </c>
      <c r="G1680" s="1645">
        <f>+F1680*E1680</f>
        <v>0</v>
      </c>
      <c r="H1680" s="1606" t="s">
        <v>15</v>
      </c>
      <c r="I1680" s="1603">
        <v>1</v>
      </c>
      <c r="J1680" s="1599">
        <f>I1680*G1680</f>
        <v>0</v>
      </c>
      <c r="K1680" s="1599">
        <f>G1680-J1680</f>
        <v>0</v>
      </c>
      <c r="L1680" s="1620"/>
      <c r="M1680" s="1620"/>
      <c r="N1680" s="1549"/>
      <c r="O1680" s="1549"/>
      <c r="P1680" s="1549"/>
      <c r="Q1680" s="1549"/>
    </row>
    <row r="1681" spans="1:17">
      <c r="A1681" s="1646"/>
      <c r="B1681" s="1611" t="s">
        <v>1651</v>
      </c>
      <c r="C1681" s="1646"/>
      <c r="D1681" s="1646" t="s">
        <v>48</v>
      </c>
      <c r="E1681" s="1825">
        <v>0.107</v>
      </c>
      <c r="F1681" s="1611">
        <f>'UPAH MEP'!D$10</f>
        <v>0</v>
      </c>
      <c r="G1681" s="1645">
        <f>+F1681*E1681</f>
        <v>0</v>
      </c>
      <c r="H1681" s="1606" t="s">
        <v>15</v>
      </c>
      <c r="I1681" s="1603">
        <v>1</v>
      </c>
      <c r="J1681" s="1599">
        <f>I1681*G1681</f>
        <v>0</v>
      </c>
      <c r="K1681" s="1599">
        <f>G1681-J1681</f>
        <v>0</v>
      </c>
      <c r="L1681" s="1620"/>
      <c r="M1681" s="1620"/>
      <c r="N1681" s="1549"/>
      <c r="O1681" s="1549"/>
      <c r="P1681" s="1549"/>
      <c r="Q1681" s="1549"/>
    </row>
    <row r="1682" spans="1:17">
      <c r="A1682" s="1646"/>
      <c r="B1682" s="1611" t="s">
        <v>1650</v>
      </c>
      <c r="C1682" s="1646"/>
      <c r="D1682" s="1646" t="s">
        <v>48</v>
      </c>
      <c r="E1682" s="1825">
        <v>1.0999999999999999E-2</v>
      </c>
      <c r="F1682" s="1611">
        <f>'UPAH MEP'!D$5</f>
        <v>0</v>
      </c>
      <c r="G1682" s="1645">
        <f>+F1682*E1682</f>
        <v>0</v>
      </c>
      <c r="H1682" s="1606" t="s">
        <v>15</v>
      </c>
      <c r="I1682" s="1603">
        <v>1</v>
      </c>
      <c r="J1682" s="1599">
        <f>I1682*G1682</f>
        <v>0</v>
      </c>
      <c r="K1682" s="1599">
        <f>G1682-J1682</f>
        <v>0</v>
      </c>
      <c r="L1682" s="1620"/>
      <c r="M1682" s="1620"/>
      <c r="N1682" s="1549"/>
      <c r="O1682" s="1549"/>
      <c r="P1682" s="1549"/>
      <c r="Q1682" s="1549"/>
    </row>
    <row r="1683" spans="1:17">
      <c r="A1683" s="1646"/>
      <c r="B1683" s="1611" t="s">
        <v>1649</v>
      </c>
      <c r="C1683" s="1646"/>
      <c r="D1683" s="1646" t="s">
        <v>48</v>
      </c>
      <c r="E1683" s="1825">
        <v>4.0000000000000001E-3</v>
      </c>
      <c r="F1683" s="1611">
        <f>'UPAH MEP'!D$6</f>
        <v>0</v>
      </c>
      <c r="G1683" s="1645">
        <f>+F1683*E1683</f>
        <v>0</v>
      </c>
      <c r="H1683" s="1606" t="s">
        <v>15</v>
      </c>
      <c r="I1683" s="1603">
        <v>1</v>
      </c>
      <c r="J1683" s="1599">
        <f>I1683*G1683</f>
        <v>0</v>
      </c>
      <c r="K1683" s="1599">
        <f>G1683-J1683</f>
        <v>0</v>
      </c>
      <c r="L1683" s="1620"/>
      <c r="M1683" s="1620"/>
      <c r="N1683" s="1549"/>
      <c r="O1683" s="1549"/>
      <c r="P1683" s="1549"/>
      <c r="Q1683" s="1549"/>
    </row>
    <row r="1684" spans="1:17">
      <c r="A1684" s="1648"/>
      <c r="B1684" s="1726"/>
      <c r="C1684" s="1881"/>
      <c r="D1684" s="1637"/>
      <c r="E1684" s="1731"/>
      <c r="F1684" s="1887"/>
      <c r="G1684" s="1569"/>
      <c r="H1684" s="1606"/>
      <c r="I1684" s="1603"/>
      <c r="J1684" s="1599"/>
      <c r="K1684" s="1599"/>
      <c r="L1684" s="1620"/>
      <c r="M1684" s="1620"/>
      <c r="N1684" s="1549"/>
      <c r="O1684" s="1549"/>
      <c r="P1684" s="1549"/>
      <c r="Q1684" s="1549"/>
    </row>
    <row r="1685" spans="1:17">
      <c r="A1685" s="1646"/>
      <c r="B1685" s="1645"/>
      <c r="C1685" s="1643"/>
      <c r="D1685" s="1642"/>
      <c r="E1685" s="1642" t="s">
        <v>1557</v>
      </c>
      <c r="F1685" s="1640"/>
      <c r="G1685" s="1639">
        <f>SUM(G1680:G1684)</f>
        <v>0</v>
      </c>
      <c r="H1685" s="1589"/>
      <c r="I1685" s="1589"/>
      <c r="J1685" s="1589">
        <f>SUM(J1680:J1683)</f>
        <v>0</v>
      </c>
      <c r="K1685" s="1589">
        <f>SUM(K1680:K1683)</f>
        <v>0</v>
      </c>
      <c r="L1685" s="1620"/>
      <c r="M1685" s="1620"/>
      <c r="N1685" s="1549"/>
      <c r="O1685" s="1549"/>
      <c r="P1685" s="1549"/>
      <c r="Q1685" s="1549"/>
    </row>
    <row r="1686" spans="1:17">
      <c r="A1686" s="1646" t="s">
        <v>115</v>
      </c>
      <c r="B1686" s="1645" t="s">
        <v>237</v>
      </c>
      <c r="C1686" s="1648"/>
      <c r="D1686" s="1653"/>
      <c r="E1686" s="1652"/>
      <c r="F1686" s="1648"/>
      <c r="G1686" s="1648"/>
      <c r="H1686" s="1600"/>
      <c r="I1686" s="1600"/>
      <c r="J1686" s="1600"/>
      <c r="K1686" s="1600"/>
      <c r="L1686" s="1620"/>
      <c r="M1686" s="1620"/>
      <c r="N1686" s="1549"/>
      <c r="O1686" s="1549"/>
      <c r="P1686" s="1549"/>
      <c r="Q1686" s="1549"/>
    </row>
    <row r="1687" spans="1:17" ht="26.25">
      <c r="A1687" s="1646"/>
      <c r="B1687" s="1891" t="s">
        <v>1660</v>
      </c>
      <c r="C1687" s="1646"/>
      <c r="D1687" s="1878" t="s">
        <v>255</v>
      </c>
      <c r="E1687" s="1825">
        <v>1.1000000000000001</v>
      </c>
      <c r="F1687" s="1645">
        <f>'BAHAN MEP'!D107</f>
        <v>0</v>
      </c>
      <c r="G1687" s="1645">
        <f>F1687*E1687</f>
        <v>0</v>
      </c>
      <c r="H1687" s="1604"/>
      <c r="I1687" s="1603">
        <v>0</v>
      </c>
      <c r="J1687" s="1599">
        <f>I1687*G1687</f>
        <v>0</v>
      </c>
      <c r="K1687" s="1599">
        <f>G1687-J1687</f>
        <v>0</v>
      </c>
      <c r="L1687" s="1620"/>
      <c r="M1687" s="1620"/>
      <c r="N1687" s="1549"/>
      <c r="O1687" s="1549"/>
      <c r="P1687" s="1549"/>
      <c r="Q1687" s="1549"/>
    </row>
    <row r="1688" spans="1:17">
      <c r="A1688" s="1646"/>
      <c r="B1688" s="1722"/>
      <c r="C1688" s="1722"/>
      <c r="D1688" s="1885"/>
      <c r="E1688" s="1884"/>
      <c r="F1688" s="1883"/>
      <c r="G1688" s="1883"/>
      <c r="H1688" s="1604"/>
      <c r="I1688" s="1603"/>
      <c r="J1688" s="1599"/>
      <c r="K1688" s="1599"/>
      <c r="L1688" s="1620"/>
      <c r="M1688" s="1620"/>
      <c r="N1688" s="1549"/>
      <c r="O1688" s="1549"/>
      <c r="P1688" s="1549"/>
      <c r="Q1688" s="1549"/>
    </row>
    <row r="1689" spans="1:17">
      <c r="A1689" s="1646"/>
      <c r="B1689" s="1645"/>
      <c r="C1689" s="1643"/>
      <c r="D1689" s="1642"/>
      <c r="E1689" s="1641" t="s">
        <v>1447</v>
      </c>
      <c r="F1689" s="1640"/>
      <c r="G1689" s="1639">
        <f>SUM(G1687:G1688)</f>
        <v>0</v>
      </c>
      <c r="H1689" s="1589"/>
      <c r="I1689" s="1589"/>
      <c r="J1689" s="1589">
        <f>SUM(J1687)</f>
        <v>0</v>
      </c>
      <c r="K1689" s="1589">
        <f>SUM(K1687)</f>
        <v>0</v>
      </c>
      <c r="L1689" s="1620"/>
      <c r="M1689" s="1620"/>
      <c r="N1689" s="1549"/>
      <c r="O1689" s="1549"/>
      <c r="P1689" s="1549"/>
      <c r="Q1689" s="1549"/>
    </row>
    <row r="1690" spans="1:17">
      <c r="A1690" s="1646"/>
      <c r="B1690" s="1645"/>
      <c r="C1690" s="1648"/>
      <c r="D1690" s="1648"/>
      <c r="E1690" s="1648"/>
      <c r="F1690" s="1648"/>
      <c r="G1690" s="1648"/>
      <c r="H1690" s="1600"/>
      <c r="I1690" s="1600"/>
      <c r="J1690" s="1600"/>
      <c r="K1690" s="1600"/>
      <c r="L1690" s="1620"/>
      <c r="M1690" s="1620"/>
      <c r="N1690" s="1549"/>
      <c r="O1690" s="1549"/>
      <c r="P1690" s="1549"/>
      <c r="Q1690" s="1549"/>
    </row>
    <row r="1691" spans="1:17">
      <c r="A1691" s="1646" t="s">
        <v>116</v>
      </c>
      <c r="B1691" s="1645" t="s">
        <v>238</v>
      </c>
      <c r="C1691" s="1646"/>
      <c r="D1691" s="1646"/>
      <c r="E1691" s="1646"/>
      <c r="F1691" s="1646"/>
      <c r="G1691" s="1721">
        <f>+F1691*E1691</f>
        <v>0</v>
      </c>
      <c r="H1691" s="1595"/>
      <c r="I1691" s="1595"/>
      <c r="J1691" s="1595"/>
      <c r="K1691" s="1595"/>
      <c r="L1691" s="1620"/>
      <c r="M1691" s="1620"/>
      <c r="N1691" s="1549"/>
      <c r="O1691" s="1549"/>
      <c r="P1691" s="1549"/>
      <c r="Q1691" s="1549"/>
    </row>
    <row r="1692" spans="1:17">
      <c r="A1692" s="1644"/>
      <c r="B1692" s="1644"/>
      <c r="C1692" s="1643"/>
      <c r="D1692" s="1642"/>
      <c r="E1692" s="1641" t="s">
        <v>1448</v>
      </c>
      <c r="F1692" s="1640"/>
      <c r="G1692" s="1639">
        <f>SUM(G1691)</f>
        <v>0</v>
      </c>
      <c r="H1692" s="1589"/>
      <c r="I1692" s="1589"/>
      <c r="J1692" s="1589"/>
      <c r="K1692" s="1589"/>
      <c r="L1692" s="1620"/>
      <c r="M1692" s="1620"/>
      <c r="N1692" s="1549"/>
      <c r="O1692" s="1549"/>
      <c r="P1692" s="1549"/>
      <c r="Q1692" s="1549"/>
    </row>
    <row r="1693" spans="1:17">
      <c r="A1693" s="1638"/>
      <c r="B1693" s="1638"/>
      <c r="C1693" s="1637"/>
      <c r="D1693" s="1637"/>
      <c r="E1693" s="1630"/>
      <c r="F1693" s="1637"/>
      <c r="G1693" s="1637"/>
      <c r="H1693" s="1554"/>
      <c r="I1693" s="1554"/>
      <c r="J1693" s="1554"/>
      <c r="K1693" s="1554"/>
      <c r="L1693" s="1620"/>
      <c r="M1693" s="1620"/>
      <c r="N1693" s="1549"/>
      <c r="O1693" s="1549"/>
      <c r="P1693" s="1549"/>
      <c r="Q1693" s="1549"/>
    </row>
    <row r="1694" spans="1:17">
      <c r="A1694" s="1636"/>
      <c r="B1694" s="1635"/>
      <c r="C1694" s="1634"/>
      <c r="D1694" s="1633"/>
      <c r="E1694" s="1633"/>
      <c r="F1694" s="1632"/>
      <c r="G1694" s="1636"/>
      <c r="H1694" s="1581"/>
      <c r="I1694" s="1581"/>
      <c r="J1694" s="1581"/>
      <c r="K1694" s="1581"/>
      <c r="L1694" s="1620"/>
      <c r="M1694" s="1620"/>
      <c r="N1694" s="1549"/>
      <c r="O1694" s="1549"/>
      <c r="P1694" s="1549"/>
      <c r="Q1694" s="1549"/>
    </row>
    <row r="1695" spans="1:17">
      <c r="A1695" s="1566" t="s">
        <v>117</v>
      </c>
      <c r="B1695" s="1573" t="s">
        <v>239</v>
      </c>
      <c r="C1695" s="1564"/>
      <c r="D1695" s="1572"/>
      <c r="E1695" s="1572"/>
      <c r="F1695" s="1570"/>
      <c r="G1695" s="1569">
        <f>+G1692+G1689+G1685</f>
        <v>0</v>
      </c>
      <c r="H1695" s="1576"/>
      <c r="I1695" s="1575" t="e">
        <f>J1695/G1695</f>
        <v>#DIV/0!</v>
      </c>
      <c r="J1695" s="1574">
        <f>+J1692+J1689+J1685</f>
        <v>0</v>
      </c>
      <c r="K1695" s="1720"/>
      <c r="L1695" s="1620"/>
      <c r="M1695" s="1620"/>
      <c r="N1695" s="1549"/>
      <c r="O1695" s="1549"/>
      <c r="P1695" s="1549"/>
      <c r="Q1695" s="1549"/>
    </row>
    <row r="1696" spans="1:17">
      <c r="A1696" s="1566" t="s">
        <v>124</v>
      </c>
      <c r="B1696" s="1573" t="s">
        <v>1541</v>
      </c>
      <c r="C1696" s="1564"/>
      <c r="D1696" s="1572"/>
      <c r="E1696" s="1571" t="str">
        <f>$L$2</f>
        <v>2,5% x D</v>
      </c>
      <c r="F1696" s="1570"/>
      <c r="G1696" s="1569">
        <f>G1695*$L$3</f>
        <v>0</v>
      </c>
      <c r="H1696" s="1567"/>
      <c r="I1696" s="1568" t="s">
        <v>366</v>
      </c>
      <c r="J1696" s="1567"/>
      <c r="K1696" s="1567"/>
      <c r="L1696" s="1620"/>
      <c r="M1696" s="1620"/>
      <c r="N1696" s="1549"/>
      <c r="O1696" s="1549"/>
      <c r="P1696" s="1549"/>
      <c r="Q1696" s="1549"/>
    </row>
    <row r="1697" spans="1:17">
      <c r="A1697" s="1566" t="s">
        <v>241</v>
      </c>
      <c r="B1697" s="1573" t="s">
        <v>1540</v>
      </c>
      <c r="C1697" s="1564"/>
      <c r="D1697" s="1572"/>
      <c r="E1697" s="1571" t="str">
        <f>$M$2</f>
        <v>2,5% x D</v>
      </c>
      <c r="F1697" s="1570"/>
      <c r="G1697" s="1569">
        <f>G1695*$M$3</f>
        <v>0</v>
      </c>
      <c r="H1697" s="1567"/>
      <c r="I1697" s="1568"/>
      <c r="J1697" s="1567"/>
      <c r="K1697" s="1567"/>
      <c r="L1697" s="1620"/>
      <c r="M1697" s="1620"/>
      <c r="N1697" s="1549"/>
      <c r="O1697" s="1549"/>
      <c r="P1697" s="1549"/>
      <c r="Q1697" s="1549"/>
    </row>
    <row r="1698" spans="1:17">
      <c r="A1698" s="1566" t="s">
        <v>123</v>
      </c>
      <c r="B1698" s="1565" t="s">
        <v>1539</v>
      </c>
      <c r="C1698" s="1564"/>
      <c r="D1698" s="1564"/>
      <c r="E1698" s="1564"/>
      <c r="F1698" s="1563"/>
      <c r="G1698" s="1562">
        <f>+G1696+G1695+G1697</f>
        <v>0</v>
      </c>
      <c r="H1698" s="1561"/>
      <c r="I1698" s="1561"/>
      <c r="J1698" s="1561"/>
      <c r="K1698" s="1561"/>
      <c r="L1698" s="1620"/>
      <c r="M1698" s="1620"/>
      <c r="N1698" s="1549"/>
      <c r="O1698" s="1549"/>
      <c r="P1698" s="1549"/>
      <c r="Q1698" s="1549"/>
    </row>
    <row r="1699" spans="1:17">
      <c r="A1699" s="1630"/>
      <c r="B1699" s="1629"/>
      <c r="C1699" s="1628"/>
      <c r="D1699" s="1628"/>
      <c r="E1699" s="1628"/>
      <c r="F1699" s="1627"/>
      <c r="G1699" s="1637"/>
      <c r="H1699" s="1554"/>
      <c r="I1699" s="1554"/>
      <c r="J1699" s="1554"/>
      <c r="K1699" s="1554"/>
      <c r="L1699" s="1620"/>
      <c r="M1699" s="1620"/>
      <c r="N1699" s="1549"/>
      <c r="O1699" s="1549"/>
      <c r="P1699" s="1549"/>
      <c r="Q1699" s="1549"/>
    </row>
    <row r="1700" spans="1:17">
      <c r="A1700" s="1623"/>
      <c r="B1700" s="1623"/>
      <c r="C1700" s="1622"/>
      <c r="D1700" s="1564"/>
      <c r="E1700" s="1564"/>
      <c r="F1700" s="1564"/>
      <c r="G1700" s="1564"/>
      <c r="H1700" s="1620"/>
      <c r="I1700" s="1620"/>
      <c r="J1700" s="1620"/>
      <c r="K1700" s="1620"/>
      <c r="L1700" s="1620"/>
      <c r="M1700" s="1620"/>
      <c r="N1700" s="1549"/>
      <c r="O1700" s="1549"/>
      <c r="P1700" s="1549"/>
      <c r="Q1700" s="1549"/>
    </row>
    <row r="1701" spans="1:17">
      <c r="A1701" s="1564">
        <v>22</v>
      </c>
      <c r="B1701" s="1735" t="s">
        <v>1659</v>
      </c>
      <c r="C1701" s="1622"/>
      <c r="D1701" s="1564"/>
      <c r="E1701" s="1564"/>
      <c r="F1701" s="1564"/>
      <c r="G1701" s="1564"/>
      <c r="H1701" s="1620"/>
      <c r="I1701" s="1620"/>
      <c r="J1701" s="1620"/>
      <c r="K1701" s="1620"/>
      <c r="L1701" s="1620"/>
      <c r="M1701" s="1620"/>
      <c r="N1701" s="1549"/>
      <c r="O1701" s="1549"/>
      <c r="P1701" s="1549"/>
      <c r="Q1701" s="1549"/>
    </row>
    <row r="1702" spans="1:17">
      <c r="A1702" s="1679"/>
      <c r="B1702" s="1620"/>
      <c r="C1702" s="1622"/>
      <c r="D1702" s="1564"/>
      <c r="E1702" s="1564"/>
      <c r="F1702" s="1564"/>
      <c r="G1702" s="1564"/>
      <c r="H1702" s="1620"/>
      <c r="I1702" s="1620"/>
      <c r="J1702" s="1620"/>
      <c r="K1702" s="1620"/>
      <c r="L1702" s="1620"/>
      <c r="M1702" s="1620"/>
      <c r="N1702" s="1549"/>
      <c r="O1702" s="1549"/>
      <c r="P1702" s="1549"/>
      <c r="Q1702" s="1549"/>
    </row>
    <row r="1703" spans="1:17">
      <c r="A1703" s="2467" t="s">
        <v>8</v>
      </c>
      <c r="B1703" s="2467" t="s">
        <v>354</v>
      </c>
      <c r="C1703" s="2467" t="s">
        <v>1550</v>
      </c>
      <c r="D1703" s="2467" t="s">
        <v>21</v>
      </c>
      <c r="E1703" s="2467" t="s">
        <v>1549</v>
      </c>
      <c r="F1703" s="1666" t="s">
        <v>10</v>
      </c>
      <c r="G1703" s="1666" t="s">
        <v>54</v>
      </c>
      <c r="H1703" s="2463" t="s">
        <v>1548</v>
      </c>
      <c r="I1703" s="2463" t="s">
        <v>1547</v>
      </c>
      <c r="J1703" s="2463" t="s">
        <v>1546</v>
      </c>
      <c r="K1703" s="2463" t="s">
        <v>1545</v>
      </c>
      <c r="L1703" s="1620"/>
      <c r="M1703" s="1620"/>
      <c r="N1703" s="1549"/>
      <c r="O1703" s="1549"/>
      <c r="P1703" s="1549"/>
      <c r="Q1703" s="1549"/>
    </row>
    <row r="1704" spans="1:17">
      <c r="A1704" s="2468"/>
      <c r="B1704" s="2468"/>
      <c r="C1704" s="2468"/>
      <c r="D1704" s="2468"/>
      <c r="E1704" s="2468"/>
      <c r="F1704" s="1637" t="s">
        <v>1544</v>
      </c>
      <c r="G1704" s="1637" t="s">
        <v>1544</v>
      </c>
      <c r="H1704" s="2464"/>
      <c r="I1704" s="2464"/>
      <c r="J1704" s="2464"/>
      <c r="K1704" s="2464"/>
      <c r="L1704" s="1620"/>
      <c r="M1704" s="1620"/>
      <c r="N1704" s="1549"/>
      <c r="O1704" s="1549"/>
      <c r="P1704" s="1549"/>
      <c r="Q1704" s="1549"/>
    </row>
    <row r="1705" spans="1:17">
      <c r="A1705" s="1664"/>
      <c r="B1705" s="1664"/>
      <c r="C1705" s="1664"/>
      <c r="D1705" s="1652"/>
      <c r="E1705" s="1652"/>
      <c r="F1705" s="1652"/>
      <c r="G1705" s="1652"/>
      <c r="H1705" s="1614"/>
      <c r="I1705" s="1614"/>
      <c r="J1705" s="1614"/>
      <c r="K1705" s="1614"/>
      <c r="L1705" s="1620"/>
      <c r="M1705" s="1620"/>
      <c r="N1705" s="1549"/>
      <c r="O1705" s="1549"/>
      <c r="P1705" s="1549"/>
      <c r="Q1705" s="1549"/>
    </row>
    <row r="1706" spans="1:17">
      <c r="A1706" s="1646" t="s">
        <v>114</v>
      </c>
      <c r="B1706" s="1645" t="s">
        <v>235</v>
      </c>
      <c r="C1706" s="1646"/>
      <c r="D1706" s="1646"/>
      <c r="E1706" s="1646"/>
      <c r="F1706" s="1646"/>
      <c r="G1706" s="1646"/>
      <c r="H1706" s="1613"/>
      <c r="I1706" s="1613"/>
      <c r="J1706" s="1613"/>
      <c r="K1706" s="1613"/>
      <c r="L1706" s="1620"/>
      <c r="M1706" s="1620"/>
      <c r="N1706" s="1549"/>
      <c r="O1706" s="1549"/>
      <c r="P1706" s="1549"/>
      <c r="Q1706" s="1549"/>
    </row>
    <row r="1707" spans="1:17">
      <c r="A1707" s="1646"/>
      <c r="B1707" s="1611" t="s">
        <v>1652</v>
      </c>
      <c r="C1707" s="1646"/>
      <c r="D1707" s="1646" t="s">
        <v>48</v>
      </c>
      <c r="E1707" s="1825">
        <v>0.114</v>
      </c>
      <c r="F1707" s="1611">
        <f>'UPAH MEP'!D$7</f>
        <v>0</v>
      </c>
      <c r="G1707" s="1645">
        <f>+F1707*E1707</f>
        <v>0</v>
      </c>
      <c r="H1707" s="1606" t="s">
        <v>15</v>
      </c>
      <c r="I1707" s="1603">
        <v>1</v>
      </c>
      <c r="J1707" s="1599">
        <f>I1707*G1707</f>
        <v>0</v>
      </c>
      <c r="K1707" s="1599">
        <f>G1707-J1707</f>
        <v>0</v>
      </c>
      <c r="L1707" s="1620"/>
      <c r="M1707" s="1620"/>
      <c r="N1707" s="1549"/>
      <c r="O1707" s="1549"/>
      <c r="P1707" s="1549"/>
      <c r="Q1707" s="1549"/>
    </row>
    <row r="1708" spans="1:17">
      <c r="A1708" s="1646"/>
      <c r="B1708" s="1611" t="s">
        <v>1651</v>
      </c>
      <c r="C1708" s="1646"/>
      <c r="D1708" s="1646" t="s">
        <v>48</v>
      </c>
      <c r="E1708" s="1825">
        <v>0.191</v>
      </c>
      <c r="F1708" s="1611">
        <f>'UPAH MEP'!D$10</f>
        <v>0</v>
      </c>
      <c r="G1708" s="1645">
        <f>+F1708*E1708</f>
        <v>0</v>
      </c>
      <c r="H1708" s="1606" t="s">
        <v>15</v>
      </c>
      <c r="I1708" s="1603">
        <v>1</v>
      </c>
      <c r="J1708" s="1599">
        <f>I1708*G1708</f>
        <v>0</v>
      </c>
      <c r="K1708" s="1599">
        <f>G1708-J1708</f>
        <v>0</v>
      </c>
      <c r="L1708" s="1620"/>
      <c r="M1708" s="1620"/>
      <c r="N1708" s="1549"/>
      <c r="O1708" s="1549"/>
      <c r="P1708" s="1549"/>
      <c r="Q1708" s="1549"/>
    </row>
    <row r="1709" spans="1:17">
      <c r="A1709" s="1646"/>
      <c r="B1709" s="1611" t="s">
        <v>1650</v>
      </c>
      <c r="C1709" s="1646"/>
      <c r="D1709" s="1646" t="s">
        <v>48</v>
      </c>
      <c r="E1709" s="1825">
        <v>1.9E-2</v>
      </c>
      <c r="F1709" s="1611">
        <f>'UPAH MEP'!D$5</f>
        <v>0</v>
      </c>
      <c r="G1709" s="1645">
        <f>+F1709*E1709</f>
        <v>0</v>
      </c>
      <c r="H1709" s="1606" t="s">
        <v>15</v>
      </c>
      <c r="I1709" s="1603">
        <v>1</v>
      </c>
      <c r="J1709" s="1599">
        <f>I1709*G1709</f>
        <v>0</v>
      </c>
      <c r="K1709" s="1599">
        <f>G1709-J1709</f>
        <v>0</v>
      </c>
      <c r="L1709" s="1620"/>
      <c r="M1709" s="1620"/>
      <c r="N1709" s="1549"/>
      <c r="O1709" s="1549"/>
      <c r="P1709" s="1549"/>
      <c r="Q1709" s="1549"/>
    </row>
    <row r="1710" spans="1:17">
      <c r="A1710" s="1646"/>
      <c r="B1710" s="1611" t="s">
        <v>1649</v>
      </c>
      <c r="C1710" s="1646"/>
      <c r="D1710" s="1646" t="s">
        <v>48</v>
      </c>
      <c r="E1710" s="1825">
        <v>6.0000000000000001E-3</v>
      </c>
      <c r="F1710" s="1611">
        <f>'UPAH MEP'!D$6</f>
        <v>0</v>
      </c>
      <c r="G1710" s="1645">
        <f>+F1710*E1710</f>
        <v>0</v>
      </c>
      <c r="H1710" s="1606" t="s">
        <v>15</v>
      </c>
      <c r="I1710" s="1603">
        <v>1</v>
      </c>
      <c r="J1710" s="1599">
        <f>I1710*G1710</f>
        <v>0</v>
      </c>
      <c r="K1710" s="1599">
        <f>G1710-J1710</f>
        <v>0</v>
      </c>
      <c r="L1710" s="1620"/>
      <c r="M1710" s="1620"/>
      <c r="N1710" s="1549"/>
      <c r="O1710" s="1549"/>
      <c r="P1710" s="1549"/>
      <c r="Q1710" s="1549"/>
    </row>
    <row r="1711" spans="1:17">
      <c r="A1711" s="1648"/>
      <c r="B1711" s="1726"/>
      <c r="C1711" s="1881"/>
      <c r="D1711" s="1637"/>
      <c r="E1711" s="1731"/>
      <c r="F1711" s="1887"/>
      <c r="G1711" s="1569"/>
      <c r="H1711" s="1606"/>
      <c r="I1711" s="1603"/>
      <c r="J1711" s="1599"/>
      <c r="K1711" s="1599"/>
      <c r="L1711" s="1620"/>
      <c r="M1711" s="1620"/>
      <c r="N1711" s="1549"/>
      <c r="O1711" s="1549"/>
      <c r="P1711" s="1549"/>
      <c r="Q1711" s="1549"/>
    </row>
    <row r="1712" spans="1:17">
      <c r="A1712" s="1646"/>
      <c r="B1712" s="1645"/>
      <c r="C1712" s="1643"/>
      <c r="D1712" s="1642"/>
      <c r="E1712" s="1642" t="s">
        <v>1557</v>
      </c>
      <c r="F1712" s="1640"/>
      <c r="G1712" s="1639">
        <f>SUM(G1707:G1711)</f>
        <v>0</v>
      </c>
      <c r="H1712" s="1589"/>
      <c r="I1712" s="1589"/>
      <c r="J1712" s="1589">
        <f>SUM(J1707:J1710)</f>
        <v>0</v>
      </c>
      <c r="K1712" s="1589">
        <f>SUM(K1707:K1710)</f>
        <v>0</v>
      </c>
      <c r="L1712" s="1620"/>
      <c r="M1712" s="1620"/>
      <c r="N1712" s="1549"/>
      <c r="O1712" s="1549"/>
      <c r="P1712" s="1549"/>
      <c r="Q1712" s="1549"/>
    </row>
    <row r="1713" spans="1:17">
      <c r="A1713" s="1646" t="s">
        <v>115</v>
      </c>
      <c r="B1713" s="1645" t="s">
        <v>237</v>
      </c>
      <c r="C1713" s="1648"/>
      <c r="D1713" s="1653"/>
      <c r="E1713" s="1652"/>
      <c r="F1713" s="1648"/>
      <c r="G1713" s="1648"/>
      <c r="H1713" s="1600"/>
      <c r="I1713" s="1600"/>
      <c r="J1713" s="1600"/>
      <c r="K1713" s="1600"/>
      <c r="L1713" s="1620"/>
      <c r="M1713" s="1620"/>
      <c r="N1713" s="1549"/>
      <c r="O1713" s="1549"/>
      <c r="P1713" s="1549"/>
      <c r="Q1713" s="1549"/>
    </row>
    <row r="1714" spans="1:17">
      <c r="A1714" s="1646"/>
      <c r="B1714" s="1890" t="s">
        <v>1658</v>
      </c>
      <c r="C1714" s="1646"/>
      <c r="D1714" s="1650" t="s">
        <v>255</v>
      </c>
      <c r="E1714" s="1649">
        <v>1.1000000000000001</v>
      </c>
      <c r="F1714" s="1645">
        <f>'BAHAN MEP'!D108</f>
        <v>0</v>
      </c>
      <c r="G1714" s="1645">
        <f>F1714*E1714</f>
        <v>0</v>
      </c>
      <c r="H1714" s="1604"/>
      <c r="I1714" s="1603">
        <v>0</v>
      </c>
      <c r="J1714" s="1599">
        <f>I1714*G1714</f>
        <v>0</v>
      </c>
      <c r="K1714" s="1599">
        <f>G1714-J1714</f>
        <v>0</v>
      </c>
      <c r="L1714" s="1620"/>
      <c r="M1714" s="1620"/>
      <c r="N1714" s="1549"/>
      <c r="O1714" s="1549"/>
      <c r="P1714" s="1549"/>
      <c r="Q1714" s="1549"/>
    </row>
    <row r="1715" spans="1:17">
      <c r="A1715" s="1646"/>
      <c r="B1715" s="1722"/>
      <c r="C1715" s="1722"/>
      <c r="D1715" s="1885"/>
      <c r="E1715" s="1884"/>
      <c r="F1715" s="1883"/>
      <c r="G1715" s="1883"/>
      <c r="H1715" s="1604"/>
      <c r="I1715" s="1603"/>
      <c r="J1715" s="1599"/>
      <c r="K1715" s="1599"/>
      <c r="L1715" s="1620"/>
      <c r="M1715" s="1620"/>
      <c r="N1715" s="1549"/>
      <c r="O1715" s="1549"/>
      <c r="P1715" s="1549"/>
      <c r="Q1715" s="1549"/>
    </row>
    <row r="1716" spans="1:17">
      <c r="A1716" s="1646"/>
      <c r="B1716" s="1645"/>
      <c r="C1716" s="1643"/>
      <c r="D1716" s="1642"/>
      <c r="E1716" s="1641" t="s">
        <v>1447</v>
      </c>
      <c r="F1716" s="1640"/>
      <c r="G1716" s="1639">
        <f>SUM(G1714:G1715)</f>
        <v>0</v>
      </c>
      <c r="H1716" s="1589"/>
      <c r="I1716" s="1589"/>
      <c r="J1716" s="1589">
        <f>SUM(J1714)</f>
        <v>0</v>
      </c>
      <c r="K1716" s="1589">
        <f>SUM(K1714)</f>
        <v>0</v>
      </c>
      <c r="L1716" s="1620"/>
      <c r="M1716" s="1620"/>
      <c r="N1716" s="1549"/>
      <c r="O1716" s="1549"/>
      <c r="P1716" s="1549"/>
      <c r="Q1716" s="1549"/>
    </row>
    <row r="1717" spans="1:17">
      <c r="A1717" s="1646"/>
      <c r="B1717" s="1645"/>
      <c r="C1717" s="1648"/>
      <c r="D1717" s="1648"/>
      <c r="E1717" s="1648"/>
      <c r="F1717" s="1648"/>
      <c r="G1717" s="1648"/>
      <c r="H1717" s="1600"/>
      <c r="I1717" s="1600"/>
      <c r="J1717" s="1600"/>
      <c r="K1717" s="1600"/>
      <c r="L1717" s="1620"/>
      <c r="M1717" s="1620"/>
      <c r="N1717" s="1549"/>
      <c r="O1717" s="1549"/>
      <c r="P1717" s="1549"/>
      <c r="Q1717" s="1549"/>
    </row>
    <row r="1718" spans="1:17">
      <c r="A1718" s="1646" t="s">
        <v>116</v>
      </c>
      <c r="B1718" s="1645" t="s">
        <v>238</v>
      </c>
      <c r="C1718" s="1646"/>
      <c r="D1718" s="1646"/>
      <c r="E1718" s="1646"/>
      <c r="F1718" s="1646"/>
      <c r="G1718" s="1721">
        <f>+F1718*E1718</f>
        <v>0</v>
      </c>
      <c r="H1718" s="1595"/>
      <c r="I1718" s="1595"/>
      <c r="J1718" s="1595"/>
      <c r="K1718" s="1595"/>
      <c r="L1718" s="1620"/>
      <c r="M1718" s="1620"/>
      <c r="N1718" s="1549"/>
      <c r="O1718" s="1549"/>
      <c r="P1718" s="1549"/>
      <c r="Q1718" s="1549"/>
    </row>
    <row r="1719" spans="1:17">
      <c r="A1719" s="1644"/>
      <c r="B1719" s="1644"/>
      <c r="C1719" s="1643"/>
      <c r="D1719" s="1642"/>
      <c r="E1719" s="1641" t="s">
        <v>1448</v>
      </c>
      <c r="F1719" s="1640"/>
      <c r="G1719" s="1639">
        <f>SUM(G1718)</f>
        <v>0</v>
      </c>
      <c r="H1719" s="1589"/>
      <c r="I1719" s="1589"/>
      <c r="J1719" s="1589"/>
      <c r="K1719" s="1589"/>
      <c r="L1719" s="1620"/>
      <c r="M1719" s="1620"/>
      <c r="N1719" s="1549"/>
      <c r="O1719" s="1549"/>
      <c r="P1719" s="1549"/>
      <c r="Q1719" s="1549"/>
    </row>
    <row r="1720" spans="1:17">
      <c r="A1720" s="1638"/>
      <c r="B1720" s="1638"/>
      <c r="C1720" s="1637"/>
      <c r="D1720" s="1637"/>
      <c r="E1720" s="1630"/>
      <c r="F1720" s="1637"/>
      <c r="G1720" s="1637"/>
      <c r="H1720" s="1554"/>
      <c r="I1720" s="1554"/>
      <c r="J1720" s="1554"/>
      <c r="K1720" s="1554"/>
      <c r="L1720" s="1620"/>
      <c r="M1720" s="1620"/>
      <c r="N1720" s="1549"/>
      <c r="O1720" s="1549"/>
      <c r="P1720" s="1549"/>
      <c r="Q1720" s="1549"/>
    </row>
    <row r="1721" spans="1:17">
      <c r="A1721" s="1636"/>
      <c r="B1721" s="1635"/>
      <c r="C1721" s="1634"/>
      <c r="D1721" s="1633"/>
      <c r="E1721" s="1633"/>
      <c r="F1721" s="1632"/>
      <c r="G1721" s="1636"/>
      <c r="H1721" s="1581"/>
      <c r="I1721" s="1581"/>
      <c r="J1721" s="1581"/>
      <c r="K1721" s="1581"/>
      <c r="L1721" s="1620"/>
      <c r="M1721" s="1620"/>
      <c r="N1721" s="1549"/>
      <c r="O1721" s="1549"/>
      <c r="P1721" s="1549"/>
      <c r="Q1721" s="1549"/>
    </row>
    <row r="1722" spans="1:17">
      <c r="A1722" s="1566" t="s">
        <v>117</v>
      </c>
      <c r="B1722" s="1573" t="s">
        <v>239</v>
      </c>
      <c r="C1722" s="1564"/>
      <c r="D1722" s="1572"/>
      <c r="E1722" s="1572"/>
      <c r="F1722" s="1570"/>
      <c r="G1722" s="1569">
        <f>+G1719+G1716+G1712</f>
        <v>0</v>
      </c>
      <c r="H1722" s="1576"/>
      <c r="I1722" s="1575" t="e">
        <f>J1722/G1722</f>
        <v>#DIV/0!</v>
      </c>
      <c r="J1722" s="1574">
        <f>+J1719+J1716+J1712</f>
        <v>0</v>
      </c>
      <c r="K1722" s="1720"/>
      <c r="L1722" s="1620"/>
      <c r="M1722" s="1620"/>
      <c r="N1722" s="1549"/>
      <c r="O1722" s="1549"/>
      <c r="P1722" s="1549"/>
      <c r="Q1722" s="1549"/>
    </row>
    <row r="1723" spans="1:17">
      <c r="A1723" s="1566" t="s">
        <v>124</v>
      </c>
      <c r="B1723" s="1573" t="s">
        <v>1541</v>
      </c>
      <c r="C1723" s="1564"/>
      <c r="D1723" s="1572"/>
      <c r="E1723" s="1571" t="str">
        <f>$L$2</f>
        <v>2,5% x D</v>
      </c>
      <c r="F1723" s="1570"/>
      <c r="G1723" s="1569">
        <f>G1722*$L$3</f>
        <v>0</v>
      </c>
      <c r="H1723" s="1567"/>
      <c r="I1723" s="1568" t="s">
        <v>366</v>
      </c>
      <c r="J1723" s="1567"/>
      <c r="K1723" s="1567"/>
      <c r="L1723" s="1620"/>
      <c r="M1723" s="1620"/>
      <c r="N1723" s="1549"/>
      <c r="O1723" s="1549"/>
      <c r="P1723" s="1549"/>
      <c r="Q1723" s="1549"/>
    </row>
    <row r="1724" spans="1:17">
      <c r="A1724" s="1566" t="s">
        <v>241</v>
      </c>
      <c r="B1724" s="1573" t="s">
        <v>1540</v>
      </c>
      <c r="C1724" s="1564"/>
      <c r="D1724" s="1572"/>
      <c r="E1724" s="1571" t="str">
        <f>$M$2</f>
        <v>2,5% x D</v>
      </c>
      <c r="F1724" s="1570"/>
      <c r="G1724" s="1569">
        <f>G1722*$M$3</f>
        <v>0</v>
      </c>
      <c r="H1724" s="1567"/>
      <c r="I1724" s="1568"/>
      <c r="J1724" s="1567"/>
      <c r="K1724" s="1567"/>
      <c r="L1724" s="1620"/>
      <c r="M1724" s="1620"/>
      <c r="N1724" s="1549"/>
      <c r="O1724" s="1549"/>
      <c r="P1724" s="1549"/>
      <c r="Q1724" s="1549"/>
    </row>
    <row r="1725" spans="1:17">
      <c r="A1725" s="1566" t="s">
        <v>123</v>
      </c>
      <c r="B1725" s="1565" t="s">
        <v>1539</v>
      </c>
      <c r="C1725" s="1564"/>
      <c r="D1725" s="1564"/>
      <c r="E1725" s="1564"/>
      <c r="F1725" s="1563"/>
      <c r="G1725" s="1562">
        <f>+G1723+G1722+G1724</f>
        <v>0</v>
      </c>
      <c r="H1725" s="1561"/>
      <c r="I1725" s="1561"/>
      <c r="J1725" s="1561"/>
      <c r="K1725" s="1561"/>
      <c r="L1725" s="1620"/>
      <c r="M1725" s="1620"/>
      <c r="N1725" s="1549"/>
      <c r="O1725" s="1549"/>
      <c r="P1725" s="1549"/>
      <c r="Q1725" s="1549"/>
    </row>
    <row r="1726" spans="1:17">
      <c r="A1726" s="1630"/>
      <c r="B1726" s="1629"/>
      <c r="C1726" s="1628"/>
      <c r="D1726" s="1628"/>
      <c r="E1726" s="1628"/>
      <c r="F1726" s="1627"/>
      <c r="G1726" s="1637"/>
      <c r="H1726" s="1554"/>
      <c r="I1726" s="1554"/>
      <c r="J1726" s="1554"/>
      <c r="K1726" s="1554"/>
      <c r="L1726" s="1620"/>
      <c r="M1726" s="1620"/>
      <c r="N1726" s="1549"/>
      <c r="O1726" s="1549"/>
      <c r="P1726" s="1549"/>
      <c r="Q1726" s="1549"/>
    </row>
    <row r="1727" spans="1:17">
      <c r="A1727" s="1623"/>
      <c r="B1727" s="1623"/>
      <c r="C1727" s="1622"/>
      <c r="D1727" s="1564"/>
      <c r="E1727" s="1564"/>
      <c r="F1727" s="1564"/>
      <c r="G1727" s="1564"/>
      <c r="H1727" s="1620"/>
      <c r="I1727" s="1620"/>
      <c r="J1727" s="1620"/>
      <c r="K1727" s="1620"/>
      <c r="L1727" s="1620"/>
      <c r="M1727" s="1620"/>
      <c r="N1727" s="1549"/>
      <c r="O1727" s="1549"/>
      <c r="P1727" s="1549"/>
      <c r="Q1727" s="1549"/>
    </row>
    <row r="1728" spans="1:17">
      <c r="A1728" s="1564">
        <v>23</v>
      </c>
      <c r="B1728" s="1735" t="s">
        <v>1657</v>
      </c>
      <c r="C1728" s="1622"/>
      <c r="D1728" s="1564"/>
      <c r="E1728" s="1564"/>
      <c r="F1728" s="1564"/>
      <c r="G1728" s="1564"/>
      <c r="H1728" s="1620"/>
      <c r="I1728" s="1620"/>
      <c r="J1728" s="1620"/>
      <c r="K1728" s="1620"/>
      <c r="L1728" s="1620"/>
      <c r="M1728" s="1620"/>
      <c r="N1728" s="1549"/>
      <c r="O1728" s="1549"/>
      <c r="P1728" s="1549"/>
      <c r="Q1728" s="1549"/>
    </row>
    <row r="1729" spans="1:17">
      <c r="A1729" s="1679"/>
      <c r="B1729" s="1620"/>
      <c r="C1729" s="1622"/>
      <c r="D1729" s="1564"/>
      <c r="E1729" s="1564"/>
      <c r="F1729" s="1564"/>
      <c r="G1729" s="1564"/>
      <c r="H1729" s="1620"/>
      <c r="I1729" s="1620"/>
      <c r="J1729" s="1620"/>
      <c r="K1729" s="1620"/>
      <c r="L1729" s="1620"/>
      <c r="M1729" s="1620"/>
      <c r="N1729" s="1549"/>
      <c r="O1729" s="1549"/>
      <c r="P1729" s="1549"/>
      <c r="Q1729" s="1549"/>
    </row>
    <row r="1730" spans="1:17">
      <c r="A1730" s="2467" t="s">
        <v>8</v>
      </c>
      <c r="B1730" s="2467" t="s">
        <v>354</v>
      </c>
      <c r="C1730" s="2467" t="s">
        <v>1550</v>
      </c>
      <c r="D1730" s="2467" t="s">
        <v>21</v>
      </c>
      <c r="E1730" s="2467" t="s">
        <v>1549</v>
      </c>
      <c r="F1730" s="1666" t="s">
        <v>10</v>
      </c>
      <c r="G1730" s="1666" t="s">
        <v>54</v>
      </c>
      <c r="H1730" s="2463" t="s">
        <v>1548</v>
      </c>
      <c r="I1730" s="2463" t="s">
        <v>1547</v>
      </c>
      <c r="J1730" s="2463" t="s">
        <v>1546</v>
      </c>
      <c r="K1730" s="2463" t="s">
        <v>1545</v>
      </c>
      <c r="L1730" s="1620"/>
      <c r="M1730" s="1620"/>
      <c r="N1730" s="1549"/>
      <c r="O1730" s="1549"/>
      <c r="P1730" s="1549"/>
      <c r="Q1730" s="1549"/>
    </row>
    <row r="1731" spans="1:17">
      <c r="A1731" s="2468"/>
      <c r="B1731" s="2468"/>
      <c r="C1731" s="2468"/>
      <c r="D1731" s="2468"/>
      <c r="E1731" s="2468"/>
      <c r="F1731" s="1637" t="s">
        <v>1544</v>
      </c>
      <c r="G1731" s="1637" t="s">
        <v>1544</v>
      </c>
      <c r="H1731" s="2464"/>
      <c r="I1731" s="2464"/>
      <c r="J1731" s="2464"/>
      <c r="K1731" s="2464"/>
      <c r="L1731" s="1620"/>
      <c r="M1731" s="1620"/>
      <c r="N1731" s="1549"/>
      <c r="O1731" s="1549"/>
      <c r="P1731" s="1549"/>
      <c r="Q1731" s="1549"/>
    </row>
    <row r="1732" spans="1:17">
      <c r="A1732" s="1664"/>
      <c r="B1732" s="1664"/>
      <c r="C1732" s="1664"/>
      <c r="D1732" s="1652"/>
      <c r="E1732" s="1652"/>
      <c r="F1732" s="1652"/>
      <c r="G1732" s="1652"/>
      <c r="H1732" s="1614"/>
      <c r="I1732" s="1614"/>
      <c r="J1732" s="1614"/>
      <c r="K1732" s="1614"/>
      <c r="L1732" s="1620"/>
      <c r="M1732" s="1620"/>
      <c r="N1732" s="1549"/>
      <c r="O1732" s="1549"/>
      <c r="P1732" s="1549"/>
      <c r="Q1732" s="1549"/>
    </row>
    <row r="1733" spans="1:17">
      <c r="A1733" s="1646" t="s">
        <v>114</v>
      </c>
      <c r="B1733" s="1645" t="s">
        <v>235</v>
      </c>
      <c r="C1733" s="1646"/>
      <c r="D1733" s="1646"/>
      <c r="E1733" s="1646"/>
      <c r="F1733" s="1646"/>
      <c r="G1733" s="1646"/>
      <c r="H1733" s="1613"/>
      <c r="I1733" s="1613"/>
      <c r="J1733" s="1613"/>
      <c r="K1733" s="1613"/>
      <c r="L1733" s="1620"/>
      <c r="M1733" s="1620"/>
      <c r="N1733" s="1549"/>
      <c r="O1733" s="1549"/>
      <c r="P1733" s="1549"/>
      <c r="Q1733" s="1549"/>
    </row>
    <row r="1734" spans="1:17">
      <c r="A1734" s="1646"/>
      <c r="B1734" s="1611" t="s">
        <v>1652</v>
      </c>
      <c r="C1734" s="1646"/>
      <c r="D1734" s="1646" t="s">
        <v>48</v>
      </c>
      <c r="E1734" s="1825">
        <v>0.114</v>
      </c>
      <c r="F1734" s="1611">
        <f>'UPAH MEP'!D$7</f>
        <v>0</v>
      </c>
      <c r="G1734" s="1645">
        <f>+F1734*E1734</f>
        <v>0</v>
      </c>
      <c r="H1734" s="1606" t="s">
        <v>15</v>
      </c>
      <c r="I1734" s="1603">
        <v>1</v>
      </c>
      <c r="J1734" s="1599">
        <f>I1734*G1734</f>
        <v>0</v>
      </c>
      <c r="K1734" s="1599">
        <f>G1734-J1734</f>
        <v>0</v>
      </c>
      <c r="L1734" s="1620"/>
      <c r="M1734" s="1620"/>
      <c r="N1734" s="1549"/>
      <c r="O1734" s="1549"/>
      <c r="P1734" s="1549"/>
      <c r="Q1734" s="1549"/>
    </row>
    <row r="1735" spans="1:17">
      <c r="A1735" s="1646"/>
      <c r="B1735" s="1611" t="s">
        <v>1651</v>
      </c>
      <c r="C1735" s="1646"/>
      <c r="D1735" s="1646" t="s">
        <v>48</v>
      </c>
      <c r="E1735" s="1825">
        <v>0.191</v>
      </c>
      <c r="F1735" s="1611">
        <f>'UPAH MEP'!D$10</f>
        <v>0</v>
      </c>
      <c r="G1735" s="1645">
        <f>+F1735*E1735</f>
        <v>0</v>
      </c>
      <c r="H1735" s="1606" t="s">
        <v>15</v>
      </c>
      <c r="I1735" s="1603">
        <v>1</v>
      </c>
      <c r="J1735" s="1599">
        <f>I1735*G1735</f>
        <v>0</v>
      </c>
      <c r="K1735" s="1599">
        <f>G1735-J1735</f>
        <v>0</v>
      </c>
      <c r="L1735" s="1620"/>
      <c r="M1735" s="1620"/>
      <c r="N1735" s="1549"/>
      <c r="O1735" s="1549"/>
      <c r="P1735" s="1549"/>
      <c r="Q1735" s="1549"/>
    </row>
    <row r="1736" spans="1:17">
      <c r="A1736" s="1646"/>
      <c r="B1736" s="1611" t="s">
        <v>1650</v>
      </c>
      <c r="C1736" s="1646"/>
      <c r="D1736" s="1646" t="s">
        <v>48</v>
      </c>
      <c r="E1736" s="1825">
        <v>1.9E-2</v>
      </c>
      <c r="F1736" s="1611">
        <f>'UPAH MEP'!D$5</f>
        <v>0</v>
      </c>
      <c r="G1736" s="1645">
        <f>+F1736*E1736</f>
        <v>0</v>
      </c>
      <c r="H1736" s="1606" t="s">
        <v>15</v>
      </c>
      <c r="I1736" s="1603">
        <v>1</v>
      </c>
      <c r="J1736" s="1599">
        <f>I1736*G1736</f>
        <v>0</v>
      </c>
      <c r="K1736" s="1599">
        <f>G1736-J1736</f>
        <v>0</v>
      </c>
      <c r="L1736" s="1620"/>
      <c r="M1736" s="1620"/>
      <c r="N1736" s="1549"/>
      <c r="O1736" s="1549"/>
      <c r="P1736" s="1549"/>
      <c r="Q1736" s="1549"/>
    </row>
    <row r="1737" spans="1:17">
      <c r="A1737" s="1646"/>
      <c r="B1737" s="1611" t="s">
        <v>1649</v>
      </c>
      <c r="C1737" s="1646"/>
      <c r="D1737" s="1646" t="s">
        <v>48</v>
      </c>
      <c r="E1737" s="1825">
        <v>6.0000000000000001E-3</v>
      </c>
      <c r="F1737" s="1611">
        <f>'UPAH MEP'!D$6</f>
        <v>0</v>
      </c>
      <c r="G1737" s="1645">
        <f>+F1737*E1737</f>
        <v>0</v>
      </c>
      <c r="H1737" s="1606" t="s">
        <v>15</v>
      </c>
      <c r="I1737" s="1603">
        <v>1</v>
      </c>
      <c r="J1737" s="1599">
        <f>I1737*G1737</f>
        <v>0</v>
      </c>
      <c r="K1737" s="1599">
        <f>G1737-J1737</f>
        <v>0</v>
      </c>
      <c r="L1737" s="1620"/>
      <c r="M1737" s="1620"/>
      <c r="N1737" s="1549"/>
      <c r="O1737" s="1549"/>
      <c r="P1737" s="1549"/>
      <c r="Q1737" s="1549"/>
    </row>
    <row r="1738" spans="1:17">
      <c r="A1738" s="1648"/>
      <c r="B1738" s="1726"/>
      <c r="C1738" s="1881"/>
      <c r="D1738" s="1637"/>
      <c r="E1738" s="1731"/>
      <c r="F1738" s="1887"/>
      <c r="G1738" s="1569"/>
      <c r="H1738" s="1606"/>
      <c r="I1738" s="1603"/>
      <c r="J1738" s="1599"/>
      <c r="K1738" s="1599"/>
      <c r="L1738" s="1620"/>
      <c r="M1738" s="1620"/>
      <c r="N1738" s="1549"/>
      <c r="O1738" s="1549"/>
      <c r="P1738" s="1549"/>
      <c r="Q1738" s="1549"/>
    </row>
    <row r="1739" spans="1:17">
      <c r="A1739" s="1646"/>
      <c r="B1739" s="1645"/>
      <c r="C1739" s="1643"/>
      <c r="D1739" s="1642"/>
      <c r="E1739" s="1642" t="s">
        <v>1557</v>
      </c>
      <c r="F1739" s="1640"/>
      <c r="G1739" s="1639">
        <f>SUM(G1734:G1738)</f>
        <v>0</v>
      </c>
      <c r="H1739" s="1589"/>
      <c r="I1739" s="1589"/>
      <c r="J1739" s="1589">
        <f>SUM(J1734:J1737)</f>
        <v>0</v>
      </c>
      <c r="K1739" s="1589">
        <f>SUM(K1734:K1737)</f>
        <v>0</v>
      </c>
      <c r="L1739" s="1620"/>
      <c r="M1739" s="1620"/>
      <c r="N1739" s="1549"/>
      <c r="O1739" s="1549"/>
      <c r="P1739" s="1549"/>
      <c r="Q1739" s="1549"/>
    </row>
    <row r="1740" spans="1:17">
      <c r="A1740" s="1646" t="s">
        <v>115</v>
      </c>
      <c r="B1740" s="1645" t="s">
        <v>237</v>
      </c>
      <c r="C1740" s="1648"/>
      <c r="D1740" s="1653"/>
      <c r="E1740" s="1652"/>
      <c r="F1740" s="1648"/>
      <c r="G1740" s="1648"/>
      <c r="H1740" s="1600"/>
      <c r="I1740" s="1600"/>
      <c r="J1740" s="1600"/>
      <c r="K1740" s="1600"/>
      <c r="L1740" s="1620"/>
      <c r="M1740" s="1620"/>
      <c r="N1740" s="1549"/>
      <c r="O1740" s="1549"/>
      <c r="P1740" s="1549"/>
      <c r="Q1740" s="1549"/>
    </row>
    <row r="1741" spans="1:17">
      <c r="A1741" s="1646"/>
      <c r="B1741" s="1890" t="s">
        <v>1656</v>
      </c>
      <c r="C1741" s="1646"/>
      <c r="D1741" s="1650" t="s">
        <v>255</v>
      </c>
      <c r="E1741" s="1649">
        <v>1.1000000000000001</v>
      </c>
      <c r="F1741" s="1645">
        <f>'BAHAN MEP'!D109</f>
        <v>0</v>
      </c>
      <c r="G1741" s="1645">
        <f>F1741*E1741</f>
        <v>0</v>
      </c>
      <c r="H1741" s="1604"/>
      <c r="I1741" s="1603">
        <v>0</v>
      </c>
      <c r="J1741" s="1599">
        <f>I1741*G1741</f>
        <v>0</v>
      </c>
      <c r="K1741" s="1599">
        <f>G1741-J1741</f>
        <v>0</v>
      </c>
      <c r="L1741" s="1620"/>
      <c r="M1741" s="1620"/>
      <c r="N1741" s="1549"/>
      <c r="O1741" s="1549"/>
      <c r="P1741" s="1549"/>
      <c r="Q1741" s="1549"/>
    </row>
    <row r="1742" spans="1:17">
      <c r="A1742" s="1646"/>
      <c r="B1742" s="1722"/>
      <c r="C1742" s="1722"/>
      <c r="D1742" s="1885"/>
      <c r="E1742" s="1884"/>
      <c r="F1742" s="1883"/>
      <c r="G1742" s="1883"/>
      <c r="H1742" s="1604"/>
      <c r="I1742" s="1603"/>
      <c r="J1742" s="1599"/>
      <c r="K1742" s="1599"/>
      <c r="L1742" s="1620"/>
      <c r="M1742" s="1620"/>
      <c r="N1742" s="1549"/>
      <c r="O1742" s="1549"/>
      <c r="P1742" s="1549"/>
      <c r="Q1742" s="1549"/>
    </row>
    <row r="1743" spans="1:17">
      <c r="A1743" s="1646"/>
      <c r="B1743" s="1645"/>
      <c r="C1743" s="1643"/>
      <c r="D1743" s="1642"/>
      <c r="E1743" s="1641" t="s">
        <v>1447</v>
      </c>
      <c r="F1743" s="1640"/>
      <c r="G1743" s="1639">
        <f>SUM(G1741:G1742)</f>
        <v>0</v>
      </c>
      <c r="H1743" s="1589"/>
      <c r="I1743" s="1589"/>
      <c r="J1743" s="1589">
        <f>SUM(J1741)</f>
        <v>0</v>
      </c>
      <c r="K1743" s="1589">
        <f>SUM(K1741)</f>
        <v>0</v>
      </c>
      <c r="L1743" s="1620"/>
      <c r="M1743" s="1620"/>
      <c r="N1743" s="1549"/>
      <c r="O1743" s="1549"/>
      <c r="P1743" s="1549"/>
      <c r="Q1743" s="1549"/>
    </row>
    <row r="1744" spans="1:17">
      <c r="A1744" s="1646"/>
      <c r="B1744" s="1645"/>
      <c r="C1744" s="1648"/>
      <c r="D1744" s="1648"/>
      <c r="E1744" s="1648"/>
      <c r="F1744" s="1648"/>
      <c r="G1744" s="1648"/>
      <c r="H1744" s="1600"/>
      <c r="I1744" s="1600"/>
      <c r="J1744" s="1600"/>
      <c r="K1744" s="1600"/>
      <c r="L1744" s="1620"/>
      <c r="M1744" s="1620"/>
      <c r="N1744" s="1549"/>
      <c r="O1744" s="1549"/>
      <c r="P1744" s="1549"/>
      <c r="Q1744" s="1549"/>
    </row>
    <row r="1745" spans="1:17">
      <c r="A1745" s="1646" t="s">
        <v>116</v>
      </c>
      <c r="B1745" s="1645" t="s">
        <v>238</v>
      </c>
      <c r="C1745" s="1646"/>
      <c r="D1745" s="1646"/>
      <c r="E1745" s="1646"/>
      <c r="F1745" s="1646"/>
      <c r="G1745" s="1721">
        <f>+F1745*E1745</f>
        <v>0</v>
      </c>
      <c r="H1745" s="1595"/>
      <c r="I1745" s="1595"/>
      <c r="J1745" s="1595"/>
      <c r="K1745" s="1595"/>
      <c r="L1745" s="1620"/>
      <c r="M1745" s="1620"/>
      <c r="N1745" s="1549"/>
      <c r="O1745" s="1549"/>
      <c r="P1745" s="1549"/>
      <c r="Q1745" s="1549"/>
    </row>
    <row r="1746" spans="1:17">
      <c r="A1746" s="1644"/>
      <c r="B1746" s="1644"/>
      <c r="C1746" s="1643"/>
      <c r="D1746" s="1642"/>
      <c r="E1746" s="1641" t="s">
        <v>1448</v>
      </c>
      <c r="F1746" s="1640"/>
      <c r="G1746" s="1639">
        <f>SUM(G1745)</f>
        <v>0</v>
      </c>
      <c r="H1746" s="1589"/>
      <c r="I1746" s="1589"/>
      <c r="J1746" s="1589"/>
      <c r="K1746" s="1589"/>
      <c r="L1746" s="1620"/>
      <c r="M1746" s="1620"/>
      <c r="N1746" s="1549"/>
      <c r="O1746" s="1549"/>
      <c r="P1746" s="1549"/>
      <c r="Q1746" s="1549"/>
    </row>
    <row r="1747" spans="1:17">
      <c r="A1747" s="1638"/>
      <c r="B1747" s="1638"/>
      <c r="C1747" s="1637"/>
      <c r="D1747" s="1637"/>
      <c r="E1747" s="1630"/>
      <c r="F1747" s="1637"/>
      <c r="G1747" s="1637"/>
      <c r="H1747" s="1554"/>
      <c r="I1747" s="1554"/>
      <c r="J1747" s="1554"/>
      <c r="K1747" s="1554"/>
      <c r="L1747" s="1620"/>
      <c r="M1747" s="1620"/>
      <c r="N1747" s="1549"/>
      <c r="O1747" s="1549"/>
      <c r="P1747" s="1549"/>
      <c r="Q1747" s="1549"/>
    </row>
    <row r="1748" spans="1:17">
      <c r="A1748" s="1636"/>
      <c r="B1748" s="1635"/>
      <c r="C1748" s="1634"/>
      <c r="D1748" s="1633"/>
      <c r="E1748" s="1633"/>
      <c r="F1748" s="1632"/>
      <c r="G1748" s="1636"/>
      <c r="H1748" s="1581"/>
      <c r="I1748" s="1581"/>
      <c r="J1748" s="1581"/>
      <c r="K1748" s="1581"/>
      <c r="L1748" s="1620"/>
      <c r="M1748" s="1620"/>
      <c r="N1748" s="1549"/>
      <c r="O1748" s="1549"/>
      <c r="P1748" s="1549"/>
      <c r="Q1748" s="1549"/>
    </row>
    <row r="1749" spans="1:17">
      <c r="A1749" s="1566" t="s">
        <v>117</v>
      </c>
      <c r="B1749" s="1573" t="s">
        <v>239</v>
      </c>
      <c r="C1749" s="1564"/>
      <c r="D1749" s="1572"/>
      <c r="E1749" s="1572"/>
      <c r="F1749" s="1570"/>
      <c r="G1749" s="1569">
        <f>+G1746+G1743+G1739</f>
        <v>0</v>
      </c>
      <c r="H1749" s="1576"/>
      <c r="I1749" s="1575" t="e">
        <f>J1749/G1749</f>
        <v>#DIV/0!</v>
      </c>
      <c r="J1749" s="1574">
        <f>+J1746+J1743+J1739</f>
        <v>0</v>
      </c>
      <c r="K1749" s="1720"/>
      <c r="L1749" s="1620"/>
      <c r="M1749" s="1620"/>
      <c r="N1749" s="1549"/>
      <c r="O1749" s="1549"/>
      <c r="P1749" s="1549"/>
      <c r="Q1749" s="1549"/>
    </row>
    <row r="1750" spans="1:17">
      <c r="A1750" s="1566" t="s">
        <v>124</v>
      </c>
      <c r="B1750" s="1573" t="s">
        <v>1541</v>
      </c>
      <c r="C1750" s="1564"/>
      <c r="D1750" s="1572"/>
      <c r="E1750" s="1571" t="str">
        <f>$L$2</f>
        <v>2,5% x D</v>
      </c>
      <c r="F1750" s="1570"/>
      <c r="G1750" s="1569">
        <f>G1749*$L$3</f>
        <v>0</v>
      </c>
      <c r="H1750" s="1567"/>
      <c r="I1750" s="1568" t="s">
        <v>366</v>
      </c>
      <c r="J1750" s="1567"/>
      <c r="K1750" s="1567"/>
      <c r="L1750" s="1620"/>
      <c r="M1750" s="1620"/>
      <c r="N1750" s="1549"/>
      <c r="O1750" s="1549"/>
      <c r="P1750" s="1549"/>
      <c r="Q1750" s="1549"/>
    </row>
    <row r="1751" spans="1:17">
      <c r="A1751" s="1566" t="s">
        <v>241</v>
      </c>
      <c r="B1751" s="1573" t="s">
        <v>1540</v>
      </c>
      <c r="C1751" s="1564"/>
      <c r="D1751" s="1572"/>
      <c r="E1751" s="1571" t="str">
        <f>$M$2</f>
        <v>2,5% x D</v>
      </c>
      <c r="F1751" s="1570"/>
      <c r="G1751" s="1569">
        <f>G1749*$M$3</f>
        <v>0</v>
      </c>
      <c r="H1751" s="1567"/>
      <c r="I1751" s="1568"/>
      <c r="J1751" s="1567"/>
      <c r="K1751" s="1567"/>
      <c r="L1751" s="1620"/>
      <c r="M1751" s="1620"/>
      <c r="N1751" s="1549"/>
      <c r="O1751" s="1549"/>
      <c r="P1751" s="1549"/>
      <c r="Q1751" s="1549"/>
    </row>
    <row r="1752" spans="1:17">
      <c r="A1752" s="1566" t="s">
        <v>123</v>
      </c>
      <c r="B1752" s="1565" t="s">
        <v>1539</v>
      </c>
      <c r="C1752" s="1564"/>
      <c r="D1752" s="1564"/>
      <c r="E1752" s="1564"/>
      <c r="F1752" s="1563"/>
      <c r="G1752" s="1562">
        <f>+G1750+G1749+G1751</f>
        <v>0</v>
      </c>
      <c r="H1752" s="1561"/>
      <c r="I1752" s="1561"/>
      <c r="J1752" s="1561"/>
      <c r="K1752" s="1561"/>
      <c r="L1752" s="1620"/>
      <c r="M1752" s="1620"/>
      <c r="N1752" s="1549"/>
      <c r="O1752" s="1549"/>
      <c r="P1752" s="1549"/>
      <c r="Q1752" s="1549"/>
    </row>
    <row r="1753" spans="1:17">
      <c r="A1753" s="1630"/>
      <c r="B1753" s="1629"/>
      <c r="C1753" s="1628"/>
      <c r="D1753" s="1628"/>
      <c r="E1753" s="1628"/>
      <c r="F1753" s="1627"/>
      <c r="G1753" s="1637"/>
      <c r="H1753" s="1554"/>
      <c r="I1753" s="1554"/>
      <c r="J1753" s="1554"/>
      <c r="K1753" s="1554"/>
      <c r="L1753" s="1620"/>
      <c r="M1753" s="1620"/>
      <c r="N1753" s="1549"/>
      <c r="O1753" s="1549"/>
      <c r="P1753" s="1549"/>
      <c r="Q1753" s="1549"/>
    </row>
    <row r="1754" spans="1:17">
      <c r="A1754" s="1623"/>
      <c r="B1754" s="1623"/>
      <c r="C1754" s="1622"/>
      <c r="D1754" s="1564"/>
      <c r="E1754" s="1564"/>
      <c r="F1754" s="1564"/>
      <c r="G1754" s="1564"/>
      <c r="H1754" s="1620"/>
      <c r="I1754" s="1620"/>
      <c r="J1754" s="1620"/>
      <c r="K1754" s="1620"/>
      <c r="L1754" s="1620"/>
      <c r="M1754" s="1620"/>
      <c r="N1754" s="1549"/>
      <c r="O1754" s="1549"/>
      <c r="P1754" s="1549"/>
      <c r="Q1754" s="1549"/>
    </row>
    <row r="1755" spans="1:17">
      <c r="A1755" s="1564">
        <v>24</v>
      </c>
      <c r="B1755" s="1889" t="s">
        <v>1655</v>
      </c>
      <c r="C1755" s="1622"/>
      <c r="D1755" s="1564"/>
      <c r="E1755" s="1564"/>
      <c r="F1755" s="1564"/>
      <c r="G1755" s="1564"/>
      <c r="H1755" s="1620"/>
      <c r="I1755" s="1620"/>
      <c r="J1755" s="1620"/>
      <c r="K1755" s="1620"/>
      <c r="L1755" s="1620"/>
      <c r="M1755" s="1620"/>
      <c r="N1755" s="1549"/>
      <c r="O1755" s="1549"/>
      <c r="P1755" s="1549"/>
      <c r="Q1755" s="1549"/>
    </row>
    <row r="1756" spans="1:17">
      <c r="A1756" s="1679"/>
      <c r="B1756" s="1620"/>
      <c r="C1756" s="1622"/>
      <c r="D1756" s="1564"/>
      <c r="E1756" s="1564"/>
      <c r="F1756" s="1564"/>
      <c r="G1756" s="1564"/>
      <c r="H1756" s="1620"/>
      <c r="I1756" s="1620"/>
      <c r="J1756" s="1620"/>
      <c r="K1756" s="1620"/>
      <c r="L1756" s="1620"/>
      <c r="M1756" s="1620"/>
      <c r="N1756" s="1549"/>
      <c r="O1756" s="1549"/>
      <c r="P1756" s="1549"/>
      <c r="Q1756" s="1549"/>
    </row>
    <row r="1757" spans="1:17">
      <c r="A1757" s="2467" t="s">
        <v>8</v>
      </c>
      <c r="B1757" s="2467" t="s">
        <v>354</v>
      </c>
      <c r="C1757" s="2467" t="s">
        <v>1550</v>
      </c>
      <c r="D1757" s="2467" t="s">
        <v>21</v>
      </c>
      <c r="E1757" s="2467" t="s">
        <v>1549</v>
      </c>
      <c r="F1757" s="1666" t="s">
        <v>10</v>
      </c>
      <c r="G1757" s="1666" t="s">
        <v>54</v>
      </c>
      <c r="H1757" s="2463" t="s">
        <v>1548</v>
      </c>
      <c r="I1757" s="2463" t="s">
        <v>1547</v>
      </c>
      <c r="J1757" s="2463" t="s">
        <v>1546</v>
      </c>
      <c r="K1757" s="2463" t="s">
        <v>1545</v>
      </c>
      <c r="L1757" s="1620"/>
      <c r="M1757" s="1620"/>
      <c r="N1757" s="1549"/>
      <c r="O1757" s="1549"/>
      <c r="P1757" s="1549"/>
      <c r="Q1757" s="1549"/>
    </row>
    <row r="1758" spans="1:17">
      <c r="A1758" s="2468"/>
      <c r="B1758" s="2468"/>
      <c r="C1758" s="2468"/>
      <c r="D1758" s="2468"/>
      <c r="E1758" s="2468"/>
      <c r="F1758" s="1637" t="s">
        <v>1544</v>
      </c>
      <c r="G1758" s="1637" t="s">
        <v>1544</v>
      </c>
      <c r="H1758" s="2464"/>
      <c r="I1758" s="2464"/>
      <c r="J1758" s="2464"/>
      <c r="K1758" s="2464"/>
      <c r="L1758" s="1620"/>
      <c r="M1758" s="1620"/>
      <c r="N1758" s="1549"/>
      <c r="O1758" s="1549"/>
      <c r="P1758" s="1549"/>
      <c r="Q1758" s="1549"/>
    </row>
    <row r="1759" spans="1:17">
      <c r="A1759" s="1664"/>
      <c r="B1759" s="1664"/>
      <c r="C1759" s="1664"/>
      <c r="D1759" s="1652"/>
      <c r="E1759" s="1652"/>
      <c r="F1759" s="1652"/>
      <c r="G1759" s="1652"/>
      <c r="H1759" s="1614"/>
      <c r="I1759" s="1614"/>
      <c r="J1759" s="1614"/>
      <c r="K1759" s="1614"/>
      <c r="L1759" s="1620"/>
      <c r="M1759" s="1620"/>
      <c r="N1759" s="1549"/>
      <c r="O1759" s="1549"/>
      <c r="P1759" s="1549"/>
      <c r="Q1759" s="1549"/>
    </row>
    <row r="1760" spans="1:17">
      <c r="A1760" s="1646" t="s">
        <v>114</v>
      </c>
      <c r="B1760" s="1645" t="s">
        <v>235</v>
      </c>
      <c r="C1760" s="1646"/>
      <c r="D1760" s="1646"/>
      <c r="E1760" s="1646"/>
      <c r="F1760" s="1646"/>
      <c r="G1760" s="1646"/>
      <c r="H1760" s="1613"/>
      <c r="I1760" s="1613"/>
      <c r="J1760" s="1613"/>
      <c r="K1760" s="1613"/>
      <c r="L1760" s="1620"/>
      <c r="M1760" s="1620"/>
      <c r="N1760" s="1549"/>
      <c r="O1760" s="1549"/>
      <c r="P1760" s="1549"/>
      <c r="Q1760" s="1549"/>
    </row>
    <row r="1761" spans="1:17">
      <c r="A1761" s="1646"/>
      <c r="B1761" s="1611" t="s">
        <v>1652</v>
      </c>
      <c r="C1761" s="1646" t="s">
        <v>231</v>
      </c>
      <c r="D1761" s="1646" t="s">
        <v>48</v>
      </c>
      <c r="E1761" s="1825">
        <v>0.255</v>
      </c>
      <c r="F1761" s="1611">
        <f>'UPAH MEP'!D7</f>
        <v>0</v>
      </c>
      <c r="G1761" s="1645">
        <f>+F1761*E1761</f>
        <v>0</v>
      </c>
      <c r="H1761" s="1606" t="s">
        <v>15</v>
      </c>
      <c r="I1761" s="1603">
        <v>1</v>
      </c>
      <c r="J1761" s="1599">
        <f>I1761*G1761</f>
        <v>0</v>
      </c>
      <c r="K1761" s="1599">
        <f>G1761-J1761</f>
        <v>0</v>
      </c>
      <c r="L1761" s="1620"/>
      <c r="M1761" s="1620"/>
      <c r="N1761" s="1549"/>
      <c r="O1761" s="1549"/>
      <c r="P1761" s="1549"/>
      <c r="Q1761" s="1549"/>
    </row>
    <row r="1762" spans="1:17">
      <c r="A1762" s="1646"/>
      <c r="B1762" s="1611" t="s">
        <v>1651</v>
      </c>
      <c r="C1762" s="1646" t="s">
        <v>1592</v>
      </c>
      <c r="D1762" s="1646" t="s">
        <v>48</v>
      </c>
      <c r="E1762" s="1825">
        <v>0.42499999999999999</v>
      </c>
      <c r="F1762" s="1611">
        <f>'UPAH MEP'!D10</f>
        <v>0</v>
      </c>
      <c r="G1762" s="1645">
        <f>+F1762*E1762</f>
        <v>0</v>
      </c>
      <c r="H1762" s="1606" t="s">
        <v>15</v>
      </c>
      <c r="I1762" s="1603">
        <v>1</v>
      </c>
      <c r="J1762" s="1599">
        <f>I1762*G1762</f>
        <v>0</v>
      </c>
      <c r="K1762" s="1599">
        <f>G1762-J1762</f>
        <v>0</v>
      </c>
      <c r="L1762" s="1620"/>
      <c r="M1762" s="1620"/>
      <c r="N1762" s="1549"/>
      <c r="O1762" s="1549"/>
      <c r="P1762" s="1549"/>
      <c r="Q1762" s="1549"/>
    </row>
    <row r="1763" spans="1:17">
      <c r="A1763" s="1646"/>
      <c r="B1763" s="1611" t="s">
        <v>1650</v>
      </c>
      <c r="C1763" s="1646" t="s">
        <v>1591</v>
      </c>
      <c r="D1763" s="1646" t="s">
        <v>48</v>
      </c>
      <c r="E1763" s="1825">
        <v>4.2999999999999997E-2</v>
      </c>
      <c r="F1763" s="1611">
        <f>'UPAH MEP'!D$5</f>
        <v>0</v>
      </c>
      <c r="G1763" s="1645">
        <f>+F1763*E1763</f>
        <v>0</v>
      </c>
      <c r="H1763" s="1606" t="s">
        <v>15</v>
      </c>
      <c r="I1763" s="1603">
        <v>1</v>
      </c>
      <c r="J1763" s="1599">
        <f>I1763*G1763</f>
        <v>0</v>
      </c>
      <c r="K1763" s="1599">
        <f>G1763-J1763</f>
        <v>0</v>
      </c>
      <c r="L1763" s="1620"/>
      <c r="M1763" s="1620"/>
      <c r="N1763" s="1549"/>
      <c r="O1763" s="1549"/>
      <c r="P1763" s="1549"/>
      <c r="Q1763" s="1549"/>
    </row>
    <row r="1764" spans="1:17">
      <c r="A1764" s="1646"/>
      <c r="B1764" s="1611" t="s">
        <v>1649</v>
      </c>
      <c r="C1764" s="1646" t="s">
        <v>248</v>
      </c>
      <c r="D1764" s="1646" t="s">
        <v>48</v>
      </c>
      <c r="E1764" s="1825">
        <v>1.4E-2</v>
      </c>
      <c r="F1764" s="1611">
        <f>'UPAH MEP'!D6</f>
        <v>0</v>
      </c>
      <c r="G1764" s="1645">
        <f>+F1764*E1764</f>
        <v>0</v>
      </c>
      <c r="H1764" s="1606" t="s">
        <v>15</v>
      </c>
      <c r="I1764" s="1603">
        <v>1</v>
      </c>
      <c r="J1764" s="1599">
        <f>I1764*G1764</f>
        <v>0</v>
      </c>
      <c r="K1764" s="1599">
        <f>G1764-J1764</f>
        <v>0</v>
      </c>
      <c r="L1764" s="1620"/>
      <c r="M1764" s="1620"/>
      <c r="N1764" s="1549"/>
      <c r="O1764" s="1549"/>
      <c r="P1764" s="1549"/>
      <c r="Q1764" s="1549"/>
    </row>
    <row r="1765" spans="1:17">
      <c r="A1765" s="1646"/>
      <c r="B1765" s="1888"/>
      <c r="C1765" s="1881"/>
      <c r="D1765" s="1637"/>
      <c r="E1765" s="1731"/>
      <c r="F1765" s="1887"/>
      <c r="G1765" s="1569"/>
      <c r="H1765" s="1606"/>
      <c r="I1765" s="1603"/>
      <c r="J1765" s="1599"/>
      <c r="K1765" s="1599"/>
      <c r="L1765" s="1620"/>
      <c r="M1765" s="1620"/>
      <c r="N1765" s="1549"/>
      <c r="O1765" s="1549"/>
      <c r="P1765" s="1549"/>
      <c r="Q1765" s="1549"/>
    </row>
    <row r="1766" spans="1:17">
      <c r="A1766" s="1646"/>
      <c r="B1766" s="1645"/>
      <c r="C1766" s="1643"/>
      <c r="D1766" s="1642"/>
      <c r="E1766" s="1642" t="s">
        <v>1557</v>
      </c>
      <c r="F1766" s="1640"/>
      <c r="G1766" s="1639">
        <f>SUM(G1761:G1765)</f>
        <v>0</v>
      </c>
      <c r="H1766" s="1589"/>
      <c r="I1766" s="1589"/>
      <c r="J1766" s="1589">
        <f>SUM(J1761:J1764)</f>
        <v>0</v>
      </c>
      <c r="K1766" s="1589">
        <f>SUM(K1762:K1765)</f>
        <v>0</v>
      </c>
      <c r="L1766" s="1620"/>
      <c r="M1766" s="1620"/>
      <c r="N1766" s="1549"/>
      <c r="O1766" s="1549"/>
      <c r="P1766" s="1549"/>
      <c r="Q1766" s="1549"/>
    </row>
    <row r="1767" spans="1:17">
      <c r="A1767" s="1646" t="s">
        <v>115</v>
      </c>
      <c r="B1767" s="1645" t="s">
        <v>237</v>
      </c>
      <c r="C1767" s="1648"/>
      <c r="D1767" s="1653"/>
      <c r="E1767" s="1652"/>
      <c r="F1767" s="1648"/>
      <c r="G1767" s="1648"/>
      <c r="H1767" s="1600"/>
      <c r="I1767" s="1600"/>
      <c r="J1767" s="1600"/>
      <c r="K1767" s="1600"/>
      <c r="L1767" s="1620"/>
      <c r="M1767" s="1620"/>
      <c r="N1767" s="1549"/>
      <c r="O1767" s="1549"/>
      <c r="P1767" s="1549"/>
      <c r="Q1767" s="1549"/>
    </row>
    <row r="1768" spans="1:17">
      <c r="A1768" s="1646"/>
      <c r="B1768" s="1886" t="s">
        <v>1654</v>
      </c>
      <c r="C1768" s="1646"/>
      <c r="D1768" s="1650" t="s">
        <v>255</v>
      </c>
      <c r="E1768" s="1649">
        <v>1.1000000000000001</v>
      </c>
      <c r="F1768" s="1645">
        <f>'BAHAN MEP'!D110</f>
        <v>0</v>
      </c>
      <c r="G1768" s="1645">
        <f>F1768*E1768</f>
        <v>0</v>
      </c>
      <c r="H1768" s="1604"/>
      <c r="I1768" s="1603">
        <f>'BAHAN MEP'!E110</f>
        <v>0</v>
      </c>
      <c r="J1768" s="1599">
        <f>I1768*G1768</f>
        <v>0</v>
      </c>
      <c r="K1768" s="1599">
        <f>G1768-J1768</f>
        <v>0</v>
      </c>
      <c r="L1768" s="1620"/>
      <c r="M1768" s="1620"/>
      <c r="N1768" s="1549"/>
      <c r="O1768" s="1549"/>
      <c r="P1768" s="1549"/>
      <c r="Q1768" s="1549"/>
    </row>
    <row r="1769" spans="1:17">
      <c r="A1769" s="1646"/>
      <c r="B1769" s="1645"/>
      <c r="C1769" s="1722"/>
      <c r="D1769" s="1885"/>
      <c r="E1769" s="1884"/>
      <c r="F1769" s="1883"/>
      <c r="G1769" s="1883"/>
      <c r="H1769" s="1604"/>
      <c r="I1769" s="1603"/>
      <c r="J1769" s="1599"/>
      <c r="K1769" s="1599"/>
      <c r="L1769" s="1620"/>
      <c r="M1769" s="1620"/>
      <c r="N1769" s="1549"/>
      <c r="O1769" s="1549"/>
      <c r="P1769" s="1549"/>
      <c r="Q1769" s="1549"/>
    </row>
    <row r="1770" spans="1:17">
      <c r="A1770" s="1646"/>
      <c r="B1770" s="1645"/>
      <c r="C1770" s="1643"/>
      <c r="D1770" s="1642"/>
      <c r="E1770" s="1641" t="s">
        <v>1447</v>
      </c>
      <c r="F1770" s="1640"/>
      <c r="G1770" s="1639">
        <f>SUM(G1768:G1769)</f>
        <v>0</v>
      </c>
      <c r="H1770" s="1589"/>
      <c r="I1770" s="1589"/>
      <c r="J1770" s="1589">
        <f>SUM(J1768)</f>
        <v>0</v>
      </c>
      <c r="K1770" s="1589">
        <f>SUM(K1768)</f>
        <v>0</v>
      </c>
      <c r="L1770" s="1620"/>
      <c r="M1770" s="1620"/>
      <c r="N1770" s="1549"/>
      <c r="O1770" s="1549"/>
      <c r="P1770" s="1549"/>
      <c r="Q1770" s="1549"/>
    </row>
    <row r="1771" spans="1:17">
      <c r="A1771" s="1646"/>
      <c r="B1771" s="1645"/>
      <c r="C1771" s="1648"/>
      <c r="D1771" s="1648"/>
      <c r="E1771" s="1648"/>
      <c r="F1771" s="1648"/>
      <c r="G1771" s="1648"/>
      <c r="H1771" s="1600"/>
      <c r="I1771" s="1600"/>
      <c r="J1771" s="1600"/>
      <c r="K1771" s="1600"/>
      <c r="L1771" s="1620"/>
      <c r="M1771" s="1620"/>
      <c r="N1771" s="1549"/>
      <c r="O1771" s="1549"/>
      <c r="P1771" s="1549"/>
      <c r="Q1771" s="1549"/>
    </row>
    <row r="1772" spans="1:17">
      <c r="A1772" s="1646" t="s">
        <v>116</v>
      </c>
      <c r="B1772" s="1645" t="s">
        <v>238</v>
      </c>
      <c r="C1772" s="1646"/>
      <c r="D1772" s="1646"/>
      <c r="E1772" s="1646"/>
      <c r="F1772" s="1646"/>
      <c r="G1772" s="1721">
        <f>+F1772*E1772</f>
        <v>0</v>
      </c>
      <c r="H1772" s="1595"/>
      <c r="I1772" s="1595"/>
      <c r="J1772" s="1595"/>
      <c r="K1772" s="1595"/>
      <c r="L1772" s="1620"/>
      <c r="M1772" s="1620"/>
      <c r="N1772" s="1549"/>
      <c r="O1772" s="1549"/>
      <c r="P1772" s="1549"/>
      <c r="Q1772" s="1549"/>
    </row>
    <row r="1773" spans="1:17">
      <c r="A1773" s="1644"/>
      <c r="B1773" s="1644"/>
      <c r="C1773" s="1643"/>
      <c r="D1773" s="1642"/>
      <c r="E1773" s="1641" t="s">
        <v>1448</v>
      </c>
      <c r="F1773" s="1640"/>
      <c r="G1773" s="1639">
        <f>SUM(G1772)</f>
        <v>0</v>
      </c>
      <c r="H1773" s="1589"/>
      <c r="I1773" s="1589"/>
      <c r="J1773" s="1589"/>
      <c r="K1773" s="1589"/>
      <c r="L1773" s="1620"/>
      <c r="M1773" s="1620"/>
      <c r="N1773" s="1549"/>
      <c r="O1773" s="1549"/>
      <c r="P1773" s="1549"/>
      <c r="Q1773" s="1549"/>
    </row>
    <row r="1774" spans="1:17">
      <c r="A1774" s="1638"/>
      <c r="B1774" s="1638"/>
      <c r="C1774" s="1637"/>
      <c r="D1774" s="1637"/>
      <c r="E1774" s="1630"/>
      <c r="F1774" s="1637"/>
      <c r="G1774" s="1637"/>
      <c r="H1774" s="1554"/>
      <c r="I1774" s="1554"/>
      <c r="J1774" s="1554"/>
      <c r="K1774" s="1554"/>
      <c r="L1774" s="1620"/>
      <c r="M1774" s="1620"/>
      <c r="N1774" s="1549"/>
      <c r="O1774" s="1549"/>
      <c r="P1774" s="1549"/>
      <c r="Q1774" s="1549"/>
    </row>
    <row r="1775" spans="1:17">
      <c r="A1775" s="1636"/>
      <c r="B1775" s="1635"/>
      <c r="C1775" s="1634"/>
      <c r="D1775" s="1633"/>
      <c r="E1775" s="1633"/>
      <c r="F1775" s="1632"/>
      <c r="G1775" s="1636"/>
      <c r="H1775" s="1581"/>
      <c r="I1775" s="1581"/>
      <c r="J1775" s="1581"/>
      <c r="K1775" s="1581"/>
      <c r="L1775" s="1620"/>
      <c r="M1775" s="1620"/>
      <c r="N1775" s="1549"/>
      <c r="O1775" s="1549"/>
      <c r="P1775" s="1549"/>
      <c r="Q1775" s="1549"/>
    </row>
    <row r="1776" spans="1:17">
      <c r="A1776" s="1566" t="s">
        <v>117</v>
      </c>
      <c r="B1776" s="1573" t="s">
        <v>239</v>
      </c>
      <c r="C1776" s="1564"/>
      <c r="D1776" s="1572"/>
      <c r="E1776" s="1572"/>
      <c r="F1776" s="1570"/>
      <c r="G1776" s="1569">
        <f>+G1773+G1770+G1766</f>
        <v>0</v>
      </c>
      <c r="H1776" s="1576"/>
      <c r="I1776" s="1575" t="e">
        <f>J1776/G1776</f>
        <v>#DIV/0!</v>
      </c>
      <c r="J1776" s="1574">
        <f>+J1773+J1770+J1766</f>
        <v>0</v>
      </c>
      <c r="K1776" s="1720"/>
      <c r="L1776" s="1620"/>
      <c r="M1776" s="1620"/>
      <c r="N1776" s="1549"/>
      <c r="O1776" s="1549"/>
      <c r="P1776" s="1549"/>
      <c r="Q1776" s="1549"/>
    </row>
    <row r="1777" spans="1:17">
      <c r="A1777" s="1566" t="s">
        <v>124</v>
      </c>
      <c r="B1777" s="1573" t="s">
        <v>1541</v>
      </c>
      <c r="C1777" s="1564"/>
      <c r="D1777" s="1572"/>
      <c r="E1777" s="1571" t="str">
        <f>$L$2</f>
        <v>2,5% x D</v>
      </c>
      <c r="F1777" s="1570"/>
      <c r="G1777" s="1569">
        <f>G1776*$L$3</f>
        <v>0</v>
      </c>
      <c r="H1777" s="1567"/>
      <c r="I1777" s="1568" t="s">
        <v>366</v>
      </c>
      <c r="J1777" s="1567"/>
      <c r="K1777" s="1567"/>
      <c r="L1777" s="1620"/>
      <c r="M1777" s="1620"/>
      <c r="N1777" s="1549"/>
      <c r="O1777" s="1549"/>
      <c r="P1777" s="1549"/>
      <c r="Q1777" s="1549"/>
    </row>
    <row r="1778" spans="1:17">
      <c r="A1778" s="1566" t="s">
        <v>241</v>
      </c>
      <c r="B1778" s="1573" t="s">
        <v>1540</v>
      </c>
      <c r="C1778" s="1564"/>
      <c r="D1778" s="1572"/>
      <c r="E1778" s="1571" t="str">
        <f>$M$2</f>
        <v>2,5% x D</v>
      </c>
      <c r="F1778" s="1570"/>
      <c r="G1778" s="1569">
        <f>G1776*$M$3</f>
        <v>0</v>
      </c>
      <c r="H1778" s="1567"/>
      <c r="I1778" s="1568"/>
      <c r="J1778" s="1567"/>
      <c r="K1778" s="1567"/>
      <c r="L1778" s="1620"/>
      <c r="M1778" s="1620"/>
      <c r="N1778" s="1549"/>
      <c r="O1778" s="1549"/>
      <c r="P1778" s="1549"/>
      <c r="Q1778" s="1549"/>
    </row>
    <row r="1779" spans="1:17">
      <c r="A1779" s="1566" t="s">
        <v>123</v>
      </c>
      <c r="B1779" s="1565" t="s">
        <v>1539</v>
      </c>
      <c r="C1779" s="1564"/>
      <c r="D1779" s="1564"/>
      <c r="E1779" s="1564"/>
      <c r="F1779" s="1563"/>
      <c r="G1779" s="1562">
        <f>+G1777+G1776+G1778</f>
        <v>0</v>
      </c>
      <c r="H1779" s="1561"/>
      <c r="I1779" s="1561"/>
      <c r="J1779" s="1561"/>
      <c r="K1779" s="1561"/>
      <c r="L1779" s="1620"/>
      <c r="M1779" s="1620"/>
      <c r="N1779" s="1549"/>
      <c r="O1779" s="1549"/>
      <c r="P1779" s="1549"/>
      <c r="Q1779" s="1549"/>
    </row>
    <row r="1780" spans="1:17">
      <c r="A1780" s="1630"/>
      <c r="B1780" s="1629"/>
      <c r="C1780" s="1628"/>
      <c r="D1780" s="1628"/>
      <c r="E1780" s="1628"/>
      <c r="F1780" s="1627"/>
      <c r="G1780" s="1637"/>
      <c r="H1780" s="1554"/>
      <c r="I1780" s="1554"/>
      <c r="J1780" s="1554"/>
      <c r="K1780" s="1554"/>
      <c r="L1780" s="1620"/>
      <c r="M1780" s="1620"/>
      <c r="N1780" s="1549"/>
      <c r="O1780" s="1549"/>
      <c r="P1780" s="1549"/>
      <c r="Q1780" s="1549"/>
    </row>
    <row r="1781" spans="1:17">
      <c r="A1781" s="1572"/>
      <c r="B1781" s="1572"/>
      <c r="C1781" s="1564"/>
      <c r="D1781" s="1564"/>
      <c r="E1781" s="1564"/>
      <c r="F1781" s="1564"/>
      <c r="G1781" s="1564"/>
      <c r="H1781" s="1620"/>
      <c r="I1781" s="1620"/>
      <c r="J1781" s="1620"/>
      <c r="K1781" s="1620"/>
      <c r="L1781" s="1620"/>
      <c r="M1781" s="1620"/>
      <c r="N1781" s="1549"/>
      <c r="O1781" s="1549"/>
      <c r="P1781" s="1549"/>
      <c r="Q1781" s="1549"/>
    </row>
    <row r="1782" spans="1:17">
      <c r="A1782" s="1564">
        <v>25</v>
      </c>
      <c r="B1782" s="1889" t="s">
        <v>1653</v>
      </c>
      <c r="C1782" s="1622"/>
      <c r="D1782" s="1564"/>
      <c r="E1782" s="1564"/>
      <c r="F1782" s="1564"/>
      <c r="G1782" s="1564"/>
      <c r="H1782" s="1620"/>
      <c r="I1782" s="1620"/>
      <c r="J1782" s="1620"/>
      <c r="K1782" s="1620"/>
      <c r="L1782" s="1620"/>
      <c r="M1782" s="1620"/>
      <c r="N1782" s="1549"/>
      <c r="O1782" s="1549"/>
      <c r="P1782" s="1549"/>
      <c r="Q1782" s="1549"/>
    </row>
    <row r="1783" spans="1:17">
      <c r="A1783" s="1679"/>
      <c r="B1783" s="1620"/>
      <c r="C1783" s="1622"/>
      <c r="D1783" s="1564"/>
      <c r="E1783" s="1564"/>
      <c r="F1783" s="1564"/>
      <c r="G1783" s="1564"/>
      <c r="H1783" s="1620"/>
      <c r="I1783" s="1620"/>
      <c r="J1783" s="1620"/>
      <c r="K1783" s="1620"/>
      <c r="L1783" s="1620"/>
      <c r="M1783" s="1620"/>
      <c r="N1783" s="1549"/>
      <c r="O1783" s="1549"/>
      <c r="P1783" s="1549"/>
      <c r="Q1783" s="1549"/>
    </row>
    <row r="1784" spans="1:17">
      <c r="A1784" s="2467" t="s">
        <v>8</v>
      </c>
      <c r="B1784" s="2467" t="s">
        <v>354</v>
      </c>
      <c r="C1784" s="2467" t="s">
        <v>1550</v>
      </c>
      <c r="D1784" s="2467" t="s">
        <v>21</v>
      </c>
      <c r="E1784" s="2467" t="s">
        <v>1549</v>
      </c>
      <c r="F1784" s="1666" t="s">
        <v>10</v>
      </c>
      <c r="G1784" s="1666" t="s">
        <v>54</v>
      </c>
      <c r="H1784" s="2463" t="s">
        <v>1548</v>
      </c>
      <c r="I1784" s="2463" t="s">
        <v>1547</v>
      </c>
      <c r="J1784" s="2463" t="s">
        <v>1546</v>
      </c>
      <c r="K1784" s="2463" t="s">
        <v>1545</v>
      </c>
      <c r="L1784" s="1620"/>
      <c r="M1784" s="1620"/>
      <c r="N1784" s="1549"/>
      <c r="O1784" s="1549"/>
      <c r="P1784" s="1549"/>
      <c r="Q1784" s="1549"/>
    </row>
    <row r="1785" spans="1:17">
      <c r="A1785" s="2468"/>
      <c r="B1785" s="2468"/>
      <c r="C1785" s="2468"/>
      <c r="D1785" s="2468"/>
      <c r="E1785" s="2468"/>
      <c r="F1785" s="1637" t="s">
        <v>1544</v>
      </c>
      <c r="G1785" s="1637" t="s">
        <v>1544</v>
      </c>
      <c r="H1785" s="2464"/>
      <c r="I1785" s="2464"/>
      <c r="J1785" s="2464"/>
      <c r="K1785" s="2464"/>
      <c r="L1785" s="1620"/>
      <c r="M1785" s="1620"/>
      <c r="N1785" s="1549"/>
      <c r="O1785" s="1549"/>
      <c r="P1785" s="1549"/>
      <c r="Q1785" s="1549"/>
    </row>
    <row r="1786" spans="1:17">
      <c r="A1786" s="1664"/>
      <c r="B1786" s="1664"/>
      <c r="C1786" s="1664"/>
      <c r="D1786" s="1652"/>
      <c r="E1786" s="1652"/>
      <c r="F1786" s="1652"/>
      <c r="G1786" s="1652"/>
      <c r="H1786" s="1614"/>
      <c r="I1786" s="1614"/>
      <c r="J1786" s="1614"/>
      <c r="K1786" s="1614"/>
      <c r="L1786" s="1620"/>
      <c r="M1786" s="1620"/>
      <c r="N1786" s="1549"/>
      <c r="O1786" s="1549"/>
      <c r="P1786" s="1549"/>
      <c r="Q1786" s="1549"/>
    </row>
    <row r="1787" spans="1:17">
      <c r="A1787" s="1646" t="s">
        <v>114</v>
      </c>
      <c r="B1787" s="1645" t="s">
        <v>235</v>
      </c>
      <c r="C1787" s="1646"/>
      <c r="D1787" s="1646"/>
      <c r="E1787" s="1646"/>
      <c r="F1787" s="1646"/>
      <c r="G1787" s="1646"/>
      <c r="H1787" s="1613"/>
      <c r="I1787" s="1613"/>
      <c r="J1787" s="1613"/>
      <c r="K1787" s="1613"/>
      <c r="L1787" s="1620"/>
      <c r="M1787" s="1620"/>
      <c r="N1787" s="1549"/>
      <c r="O1787" s="1549"/>
      <c r="P1787" s="1549"/>
      <c r="Q1787" s="1549"/>
    </row>
    <row r="1788" spans="1:17">
      <c r="A1788" s="1646"/>
      <c r="B1788" s="1611" t="s">
        <v>1652</v>
      </c>
      <c r="C1788" s="1646" t="s">
        <v>231</v>
      </c>
      <c r="D1788" s="1646" t="s">
        <v>48</v>
      </c>
      <c r="E1788" s="1825">
        <v>0.255</v>
      </c>
      <c r="F1788" s="1611">
        <f>'UPAH MEP'!D7</f>
        <v>0</v>
      </c>
      <c r="G1788" s="1645">
        <f>+F1788*E1788</f>
        <v>0</v>
      </c>
      <c r="H1788" s="1606" t="s">
        <v>15</v>
      </c>
      <c r="I1788" s="1603">
        <v>1</v>
      </c>
      <c r="J1788" s="1599">
        <f>I1788*G1788</f>
        <v>0</v>
      </c>
      <c r="K1788" s="1599">
        <f>G1788-J1788</f>
        <v>0</v>
      </c>
      <c r="L1788" s="1620"/>
      <c r="M1788" s="1620"/>
      <c r="N1788" s="1549"/>
      <c r="O1788" s="1549"/>
      <c r="P1788" s="1549"/>
      <c r="Q1788" s="1549"/>
    </row>
    <row r="1789" spans="1:17">
      <c r="A1789" s="1646"/>
      <c r="B1789" s="1611" t="s">
        <v>1651</v>
      </c>
      <c r="C1789" s="1646" t="s">
        <v>1592</v>
      </c>
      <c r="D1789" s="1646" t="s">
        <v>48</v>
      </c>
      <c r="E1789" s="1825">
        <v>0.42499999999999999</v>
      </c>
      <c r="F1789" s="1611">
        <f>'UPAH MEP'!D10</f>
        <v>0</v>
      </c>
      <c r="G1789" s="1645">
        <f>+F1789*E1789</f>
        <v>0</v>
      </c>
      <c r="H1789" s="1606" t="s">
        <v>15</v>
      </c>
      <c r="I1789" s="1603">
        <v>1</v>
      </c>
      <c r="J1789" s="1599">
        <f>I1789*G1789</f>
        <v>0</v>
      </c>
      <c r="K1789" s="1599">
        <f>G1789-J1789</f>
        <v>0</v>
      </c>
      <c r="L1789" s="1620"/>
      <c r="M1789" s="1620"/>
      <c r="N1789" s="1549"/>
      <c r="O1789" s="1549"/>
      <c r="P1789" s="1549"/>
      <c r="Q1789" s="1549"/>
    </row>
    <row r="1790" spans="1:17">
      <c r="A1790" s="1646"/>
      <c r="B1790" s="1611" t="s">
        <v>1650</v>
      </c>
      <c r="C1790" s="1646" t="s">
        <v>1591</v>
      </c>
      <c r="D1790" s="1646" t="s">
        <v>48</v>
      </c>
      <c r="E1790" s="1825">
        <v>4.2999999999999997E-2</v>
      </c>
      <c r="F1790" s="1611">
        <f>'UPAH MEP'!D$5</f>
        <v>0</v>
      </c>
      <c r="G1790" s="1645">
        <f>+F1790*E1790</f>
        <v>0</v>
      </c>
      <c r="H1790" s="1606" t="s">
        <v>15</v>
      </c>
      <c r="I1790" s="1603">
        <v>1</v>
      </c>
      <c r="J1790" s="1599">
        <f>I1790*G1790</f>
        <v>0</v>
      </c>
      <c r="K1790" s="1599">
        <f>G1790-J1790</f>
        <v>0</v>
      </c>
      <c r="L1790" s="1620"/>
      <c r="M1790" s="1620"/>
      <c r="N1790" s="1549"/>
      <c r="O1790" s="1549"/>
      <c r="P1790" s="1549"/>
      <c r="Q1790" s="1549"/>
    </row>
    <row r="1791" spans="1:17">
      <c r="A1791" s="1646"/>
      <c r="B1791" s="1611" t="s">
        <v>1649</v>
      </c>
      <c r="C1791" s="1646" t="s">
        <v>248</v>
      </c>
      <c r="D1791" s="1646" t="s">
        <v>48</v>
      </c>
      <c r="E1791" s="1825">
        <v>1.4E-2</v>
      </c>
      <c r="F1791" s="1611">
        <f>'UPAH MEP'!D6</f>
        <v>0</v>
      </c>
      <c r="G1791" s="1645">
        <f>+F1791*E1791</f>
        <v>0</v>
      </c>
      <c r="H1791" s="1606" t="s">
        <v>15</v>
      </c>
      <c r="I1791" s="1603">
        <v>1</v>
      </c>
      <c r="J1791" s="1599">
        <f>I1791*G1791</f>
        <v>0</v>
      </c>
      <c r="K1791" s="1599">
        <f>G1791-J1791</f>
        <v>0</v>
      </c>
      <c r="L1791" s="1620"/>
      <c r="M1791" s="1620"/>
      <c r="N1791" s="1549"/>
      <c r="O1791" s="1549"/>
      <c r="P1791" s="1549"/>
      <c r="Q1791" s="1549"/>
    </row>
    <row r="1792" spans="1:17">
      <c r="A1792" s="1646"/>
      <c r="B1792" s="1888"/>
      <c r="C1792" s="1881"/>
      <c r="D1792" s="1637"/>
      <c r="E1792" s="1731"/>
      <c r="F1792" s="1887"/>
      <c r="G1792" s="1569"/>
      <c r="H1792" s="1606"/>
      <c r="I1792" s="1603"/>
      <c r="J1792" s="1599"/>
      <c r="K1792" s="1599"/>
      <c r="L1792" s="1620"/>
      <c r="M1792" s="1620"/>
      <c r="N1792" s="1549"/>
      <c r="O1792" s="1549"/>
      <c r="P1792" s="1549"/>
      <c r="Q1792" s="1549"/>
    </row>
    <row r="1793" spans="1:17">
      <c r="A1793" s="1646"/>
      <c r="B1793" s="1645"/>
      <c r="C1793" s="1643"/>
      <c r="D1793" s="1642"/>
      <c r="E1793" s="1642" t="s">
        <v>1557</v>
      </c>
      <c r="F1793" s="1640"/>
      <c r="G1793" s="1639">
        <f>SUM(G1788:G1792)</f>
        <v>0</v>
      </c>
      <c r="H1793" s="1589"/>
      <c r="I1793" s="1589"/>
      <c r="J1793" s="1589">
        <f>SUM(J1788:J1791)</f>
        <v>0</v>
      </c>
      <c r="K1793" s="1589">
        <f>SUM(K1789:K1792)</f>
        <v>0</v>
      </c>
      <c r="L1793" s="1620"/>
      <c r="M1793" s="1620"/>
      <c r="N1793" s="1549"/>
      <c r="O1793" s="1549"/>
      <c r="P1793" s="1549"/>
      <c r="Q1793" s="1549"/>
    </row>
    <row r="1794" spans="1:17">
      <c r="A1794" s="1646" t="s">
        <v>115</v>
      </c>
      <c r="B1794" s="1645" t="s">
        <v>237</v>
      </c>
      <c r="C1794" s="1648"/>
      <c r="D1794" s="1653"/>
      <c r="E1794" s="1652"/>
      <c r="F1794" s="1648"/>
      <c r="G1794" s="1648"/>
      <c r="H1794" s="1600"/>
      <c r="I1794" s="1600"/>
      <c r="J1794" s="1600"/>
      <c r="K1794" s="1600"/>
      <c r="L1794" s="1620"/>
      <c r="M1794" s="1620"/>
      <c r="N1794" s="1549"/>
      <c r="O1794" s="1549"/>
      <c r="P1794" s="1549"/>
      <c r="Q1794" s="1549"/>
    </row>
    <row r="1795" spans="1:17">
      <c r="A1795" s="1646"/>
      <c r="B1795" s="1886" t="s">
        <v>1648</v>
      </c>
      <c r="C1795" s="1646"/>
      <c r="D1795" s="1650" t="s">
        <v>255</v>
      </c>
      <c r="E1795" s="1649">
        <v>1.1000000000000001</v>
      </c>
      <c r="F1795" s="1645">
        <f>'BAHAN MEP'!D107</f>
        <v>0</v>
      </c>
      <c r="G1795" s="1645">
        <f>F1795*E1795</f>
        <v>0</v>
      </c>
      <c r="H1795" s="1604"/>
      <c r="I1795" s="1603">
        <f>'BAHAN MEP'!E107</f>
        <v>0</v>
      </c>
      <c r="J1795" s="1599">
        <f>I1795*G1795</f>
        <v>0</v>
      </c>
      <c r="K1795" s="1599">
        <f>G1795-J1795</f>
        <v>0</v>
      </c>
      <c r="L1795" s="1620"/>
      <c r="M1795" s="1620"/>
      <c r="N1795" s="1549"/>
      <c r="O1795" s="1549"/>
      <c r="P1795" s="1549"/>
      <c r="Q1795" s="1549"/>
    </row>
    <row r="1796" spans="1:17">
      <c r="A1796" s="1646"/>
      <c r="B1796" s="1645"/>
      <c r="C1796" s="1722"/>
      <c r="D1796" s="1885"/>
      <c r="E1796" s="1884"/>
      <c r="F1796" s="1883"/>
      <c r="G1796" s="1883"/>
      <c r="H1796" s="1604"/>
      <c r="I1796" s="1603"/>
      <c r="J1796" s="1599"/>
      <c r="K1796" s="1599"/>
      <c r="L1796" s="1620"/>
      <c r="M1796" s="1620"/>
      <c r="N1796" s="1549"/>
      <c r="O1796" s="1549"/>
      <c r="P1796" s="1549"/>
      <c r="Q1796" s="1549"/>
    </row>
    <row r="1797" spans="1:17">
      <c r="A1797" s="1646"/>
      <c r="B1797" s="1645"/>
      <c r="C1797" s="1643"/>
      <c r="D1797" s="1642"/>
      <c r="E1797" s="1641" t="s">
        <v>1447</v>
      </c>
      <c r="F1797" s="1640"/>
      <c r="G1797" s="1639">
        <f>SUM(G1795:G1796)</f>
        <v>0</v>
      </c>
      <c r="H1797" s="1589"/>
      <c r="I1797" s="1589"/>
      <c r="J1797" s="1589">
        <f>SUM(J1795)</f>
        <v>0</v>
      </c>
      <c r="K1797" s="1589">
        <f>SUM(K1795)</f>
        <v>0</v>
      </c>
      <c r="L1797" s="1620"/>
      <c r="M1797" s="1620"/>
      <c r="N1797" s="1549"/>
      <c r="O1797" s="1549"/>
      <c r="P1797" s="1549"/>
      <c r="Q1797" s="1549"/>
    </row>
    <row r="1798" spans="1:17">
      <c r="A1798" s="1646"/>
      <c r="B1798" s="1645"/>
      <c r="C1798" s="1648"/>
      <c r="D1798" s="1648"/>
      <c r="E1798" s="1648"/>
      <c r="F1798" s="1648"/>
      <c r="G1798" s="1648"/>
      <c r="H1798" s="1600"/>
      <c r="I1798" s="1600"/>
      <c r="J1798" s="1600"/>
      <c r="K1798" s="1600"/>
      <c r="L1798" s="1620"/>
      <c r="M1798" s="1620"/>
      <c r="N1798" s="1549"/>
      <c r="O1798" s="1549"/>
      <c r="P1798" s="1549"/>
      <c r="Q1798" s="1549"/>
    </row>
    <row r="1799" spans="1:17">
      <c r="A1799" s="1646" t="s">
        <v>116</v>
      </c>
      <c r="B1799" s="1645" t="s">
        <v>238</v>
      </c>
      <c r="C1799" s="1646"/>
      <c r="D1799" s="1646"/>
      <c r="E1799" s="1646"/>
      <c r="F1799" s="1646"/>
      <c r="G1799" s="1721">
        <f>+F1799*E1799</f>
        <v>0</v>
      </c>
      <c r="H1799" s="1595"/>
      <c r="I1799" s="1595"/>
      <c r="J1799" s="1595"/>
      <c r="K1799" s="1595"/>
      <c r="L1799" s="1620"/>
      <c r="M1799" s="1620"/>
      <c r="N1799" s="1549"/>
      <c r="O1799" s="1549"/>
      <c r="P1799" s="1549"/>
      <c r="Q1799" s="1549"/>
    </row>
    <row r="1800" spans="1:17">
      <c r="A1800" s="1644"/>
      <c r="B1800" s="1644"/>
      <c r="C1800" s="1643"/>
      <c r="D1800" s="1642"/>
      <c r="E1800" s="1641" t="s">
        <v>1448</v>
      </c>
      <c r="F1800" s="1640"/>
      <c r="G1800" s="1639">
        <f>SUM(G1799)</f>
        <v>0</v>
      </c>
      <c r="H1800" s="1589"/>
      <c r="I1800" s="1589"/>
      <c r="J1800" s="1589"/>
      <c r="K1800" s="1589"/>
      <c r="L1800" s="1620"/>
      <c r="M1800" s="1620"/>
      <c r="N1800" s="1549"/>
      <c r="O1800" s="1549"/>
      <c r="P1800" s="1549"/>
      <c r="Q1800" s="1549"/>
    </row>
    <row r="1801" spans="1:17">
      <c r="A1801" s="1638"/>
      <c r="B1801" s="1638"/>
      <c r="C1801" s="1637"/>
      <c r="D1801" s="1637"/>
      <c r="E1801" s="1630"/>
      <c r="F1801" s="1637"/>
      <c r="G1801" s="1637"/>
      <c r="H1801" s="1554"/>
      <c r="I1801" s="1554"/>
      <c r="J1801" s="1554"/>
      <c r="K1801" s="1554"/>
      <c r="L1801" s="1620"/>
      <c r="M1801" s="1620"/>
      <c r="N1801" s="1549"/>
      <c r="O1801" s="1549"/>
      <c r="P1801" s="1549"/>
      <c r="Q1801" s="1549"/>
    </row>
    <row r="1802" spans="1:17">
      <c r="A1802" s="1636"/>
      <c r="B1802" s="1635"/>
      <c r="C1802" s="1634"/>
      <c r="D1802" s="1633"/>
      <c r="E1802" s="1633"/>
      <c r="F1802" s="1632"/>
      <c r="G1802" s="1636"/>
      <c r="H1802" s="1581"/>
      <c r="I1802" s="1581"/>
      <c r="J1802" s="1581"/>
      <c r="K1802" s="1581"/>
      <c r="L1802" s="1620"/>
      <c r="M1802" s="1620"/>
      <c r="N1802" s="1549"/>
      <c r="O1802" s="1549"/>
      <c r="P1802" s="1549"/>
      <c r="Q1802" s="1549"/>
    </row>
    <row r="1803" spans="1:17">
      <c r="A1803" s="1566" t="s">
        <v>117</v>
      </c>
      <c r="B1803" s="1573" t="s">
        <v>239</v>
      </c>
      <c r="C1803" s="1564"/>
      <c r="D1803" s="1572"/>
      <c r="E1803" s="1572"/>
      <c r="F1803" s="1570"/>
      <c r="G1803" s="1569">
        <f>+G1800+G1797+G1793</f>
        <v>0</v>
      </c>
      <c r="H1803" s="1576"/>
      <c r="I1803" s="1575" t="e">
        <f>J1803/G1803</f>
        <v>#DIV/0!</v>
      </c>
      <c r="J1803" s="1574">
        <f>+J1800+J1797+J1793</f>
        <v>0</v>
      </c>
      <c r="K1803" s="1720"/>
      <c r="L1803" s="1620"/>
      <c r="M1803" s="1620"/>
      <c r="N1803" s="1549"/>
      <c r="O1803" s="1549"/>
      <c r="P1803" s="1549"/>
      <c r="Q1803" s="1549"/>
    </row>
    <row r="1804" spans="1:17">
      <c r="A1804" s="1566" t="s">
        <v>124</v>
      </c>
      <c r="B1804" s="1573" t="s">
        <v>1541</v>
      </c>
      <c r="C1804" s="1564"/>
      <c r="D1804" s="1572"/>
      <c r="E1804" s="1571" t="str">
        <f>$L$2</f>
        <v>2,5% x D</v>
      </c>
      <c r="F1804" s="1570"/>
      <c r="G1804" s="1569">
        <f>G1803*$L$3</f>
        <v>0</v>
      </c>
      <c r="H1804" s="1567"/>
      <c r="I1804" s="1568" t="s">
        <v>366</v>
      </c>
      <c r="J1804" s="1567"/>
      <c r="K1804" s="1567"/>
      <c r="L1804" s="1620"/>
      <c r="M1804" s="1620"/>
      <c r="N1804" s="1549"/>
      <c r="O1804" s="1549"/>
      <c r="P1804" s="1549"/>
      <c r="Q1804" s="1549"/>
    </row>
    <row r="1805" spans="1:17">
      <c r="A1805" s="1566" t="s">
        <v>241</v>
      </c>
      <c r="B1805" s="1573" t="s">
        <v>1540</v>
      </c>
      <c r="C1805" s="1564"/>
      <c r="D1805" s="1572"/>
      <c r="E1805" s="1571" t="str">
        <f>$M$2</f>
        <v>2,5% x D</v>
      </c>
      <c r="F1805" s="1570"/>
      <c r="G1805" s="1569">
        <f>G1803*$M$3</f>
        <v>0</v>
      </c>
      <c r="H1805" s="1567"/>
      <c r="I1805" s="1568"/>
      <c r="J1805" s="1567"/>
      <c r="K1805" s="1567"/>
      <c r="L1805" s="1620"/>
      <c r="M1805" s="1620"/>
      <c r="N1805" s="1549"/>
      <c r="O1805" s="1549"/>
      <c r="P1805" s="1549"/>
      <c r="Q1805" s="1549"/>
    </row>
    <row r="1806" spans="1:17">
      <c r="A1806" s="1566" t="s">
        <v>123</v>
      </c>
      <c r="B1806" s="1565" t="s">
        <v>1539</v>
      </c>
      <c r="C1806" s="1564"/>
      <c r="D1806" s="1564"/>
      <c r="E1806" s="1564"/>
      <c r="F1806" s="1563"/>
      <c r="G1806" s="1562">
        <f>+G1804+G1803+G1805</f>
        <v>0</v>
      </c>
      <c r="H1806" s="1561"/>
      <c r="I1806" s="1561"/>
      <c r="J1806" s="1561"/>
      <c r="K1806" s="1561"/>
      <c r="L1806" s="1620"/>
      <c r="M1806" s="1620"/>
      <c r="N1806" s="1549"/>
      <c r="O1806" s="1549"/>
      <c r="P1806" s="1549"/>
      <c r="Q1806" s="1549"/>
    </row>
    <row r="1807" spans="1:17">
      <c r="A1807" s="1630"/>
      <c r="B1807" s="1629"/>
      <c r="C1807" s="1628"/>
      <c r="D1807" s="1628"/>
      <c r="E1807" s="1628"/>
      <c r="F1807" s="1627"/>
      <c r="G1807" s="1637"/>
      <c r="H1807" s="1554"/>
      <c r="I1807" s="1554"/>
      <c r="J1807" s="1554"/>
      <c r="K1807" s="1554"/>
      <c r="L1807" s="1620"/>
      <c r="M1807" s="1620"/>
      <c r="N1807" s="1549"/>
      <c r="O1807" s="1549"/>
      <c r="P1807" s="1549"/>
      <c r="Q1807" s="1549"/>
    </row>
    <row r="1808" spans="1:17">
      <c r="A1808" s="1572"/>
      <c r="B1808" s="1572"/>
      <c r="C1808" s="1564"/>
      <c r="D1808" s="1564"/>
      <c r="E1808" s="1564"/>
      <c r="F1808" s="1564"/>
      <c r="G1808" s="1564"/>
      <c r="H1808" s="1624"/>
      <c r="I1808" s="1624"/>
      <c r="J1808" s="1624"/>
      <c r="K1808" s="1624"/>
      <c r="L1808" s="1620"/>
      <c r="M1808" s="1620"/>
      <c r="N1808" s="1549"/>
      <c r="O1808" s="1549"/>
      <c r="P1808" s="1549"/>
      <c r="Q1808" s="1549"/>
    </row>
    <row r="1809" spans="1:17">
      <c r="A1809" s="1564">
        <v>26</v>
      </c>
      <c r="B1809" s="1735" t="s">
        <v>1647</v>
      </c>
      <c r="C1809" s="1622"/>
      <c r="D1809" s="1564"/>
      <c r="E1809" s="1564"/>
      <c r="F1809" s="1564"/>
      <c r="G1809" s="1564"/>
      <c r="H1809" s="1620"/>
      <c r="I1809" s="1620"/>
      <c r="J1809" s="1620"/>
      <c r="K1809" s="1620"/>
      <c r="L1809" s="1620"/>
      <c r="M1809" s="1620"/>
      <c r="N1809" s="1549"/>
      <c r="O1809" s="1549"/>
      <c r="P1809" s="1549"/>
      <c r="Q1809" s="1549"/>
    </row>
    <row r="1810" spans="1:17">
      <c r="A1810" s="1679"/>
      <c r="B1810" s="1620"/>
      <c r="C1810" s="1622"/>
      <c r="D1810" s="1564"/>
      <c r="E1810" s="1564"/>
      <c r="F1810" s="1564"/>
      <c r="G1810" s="1564"/>
      <c r="H1810" s="1620"/>
      <c r="I1810" s="1620"/>
      <c r="J1810" s="1620"/>
      <c r="K1810" s="1620"/>
      <c r="L1810" s="1620"/>
      <c r="M1810" s="1620"/>
      <c r="N1810" s="1549"/>
      <c r="O1810" s="1549"/>
      <c r="P1810" s="1549"/>
      <c r="Q1810" s="1549"/>
    </row>
    <row r="1811" spans="1:17">
      <c r="A1811" s="2467" t="s">
        <v>8</v>
      </c>
      <c r="B1811" s="2467" t="s">
        <v>354</v>
      </c>
      <c r="C1811" s="2467" t="s">
        <v>1550</v>
      </c>
      <c r="D1811" s="2467" t="s">
        <v>21</v>
      </c>
      <c r="E1811" s="2467" t="s">
        <v>1549</v>
      </c>
      <c r="F1811" s="1666" t="s">
        <v>10</v>
      </c>
      <c r="G1811" s="1666" t="s">
        <v>54</v>
      </c>
      <c r="H1811" s="2463" t="s">
        <v>1548</v>
      </c>
      <c r="I1811" s="2463" t="s">
        <v>1547</v>
      </c>
      <c r="J1811" s="2463" t="s">
        <v>1546</v>
      </c>
      <c r="K1811" s="2463" t="s">
        <v>1545</v>
      </c>
      <c r="L1811" s="1620"/>
      <c r="M1811" s="1620"/>
      <c r="N1811" s="1549"/>
      <c r="O1811" s="1549"/>
      <c r="P1811" s="1549"/>
      <c r="Q1811" s="1549"/>
    </row>
    <row r="1812" spans="1:17">
      <c r="A1812" s="2468"/>
      <c r="B1812" s="2468"/>
      <c r="C1812" s="2468"/>
      <c r="D1812" s="2468"/>
      <c r="E1812" s="2468"/>
      <c r="F1812" s="1637" t="s">
        <v>1544</v>
      </c>
      <c r="G1812" s="1637" t="s">
        <v>1544</v>
      </c>
      <c r="H1812" s="2464"/>
      <c r="I1812" s="2464"/>
      <c r="J1812" s="2464"/>
      <c r="K1812" s="2464"/>
      <c r="L1812" s="1620"/>
      <c r="M1812" s="1620"/>
      <c r="N1812" s="1549"/>
      <c r="O1812" s="1549"/>
      <c r="P1812" s="1549"/>
      <c r="Q1812" s="1549"/>
    </row>
    <row r="1813" spans="1:17">
      <c r="A1813" s="1664"/>
      <c r="B1813" s="1664"/>
      <c r="C1813" s="1664"/>
      <c r="D1813" s="1652"/>
      <c r="E1813" s="1652"/>
      <c r="F1813" s="1652"/>
      <c r="G1813" s="1652"/>
      <c r="H1813" s="1614"/>
      <c r="I1813" s="1614"/>
      <c r="J1813" s="1614"/>
      <c r="K1813" s="1614"/>
      <c r="L1813" s="1620"/>
      <c r="M1813" s="1620"/>
      <c r="N1813" s="1549"/>
      <c r="O1813" s="1549"/>
      <c r="P1813" s="1549"/>
      <c r="Q1813" s="1549"/>
    </row>
    <row r="1814" spans="1:17">
      <c r="A1814" s="1646" t="s">
        <v>114</v>
      </c>
      <c r="B1814" s="1645" t="s">
        <v>235</v>
      </c>
      <c r="C1814" s="1646"/>
      <c r="D1814" s="1646"/>
      <c r="E1814" s="1646"/>
      <c r="F1814" s="1646"/>
      <c r="G1814" s="1646"/>
      <c r="H1814" s="1613"/>
      <c r="I1814" s="1613"/>
      <c r="J1814" s="1613"/>
      <c r="K1814" s="1613"/>
      <c r="L1814" s="1620"/>
      <c r="M1814" s="1620"/>
      <c r="N1814" s="1549"/>
      <c r="O1814" s="1549"/>
      <c r="P1814" s="1549"/>
      <c r="Q1814" s="1549"/>
    </row>
    <row r="1815" spans="1:17">
      <c r="A1815" s="1646"/>
      <c r="B1815" s="1645" t="s">
        <v>50</v>
      </c>
      <c r="C1815" s="1646" t="s">
        <v>231</v>
      </c>
      <c r="D1815" s="1646" t="s">
        <v>48</v>
      </c>
      <c r="E1815" s="1825">
        <v>1.167</v>
      </c>
      <c r="F1815" s="1611">
        <f>'UPAH MEP'!D$7</f>
        <v>0</v>
      </c>
      <c r="G1815" s="1645">
        <f>+F1815*E1815</f>
        <v>0</v>
      </c>
      <c r="H1815" s="1606" t="s">
        <v>15</v>
      </c>
      <c r="I1815" s="1603">
        <v>1</v>
      </c>
      <c r="J1815" s="1599">
        <f>I1815*G1815</f>
        <v>0</v>
      </c>
      <c r="K1815" s="1599">
        <f>G1815-J1815</f>
        <v>0</v>
      </c>
      <c r="L1815" s="1733"/>
      <c r="M1815" s="1620"/>
      <c r="N1815" s="1549"/>
      <c r="O1815" s="1549"/>
      <c r="P1815" s="1549"/>
      <c r="Q1815" s="1549"/>
    </row>
    <row r="1816" spans="1:17">
      <c r="A1816" s="1646"/>
      <c r="B1816" s="1611" t="s">
        <v>1558</v>
      </c>
      <c r="C1816" s="1646" t="s">
        <v>1592</v>
      </c>
      <c r="D1816" s="1646" t="s">
        <v>48</v>
      </c>
      <c r="E1816" s="1825">
        <v>1.948</v>
      </c>
      <c r="F1816" s="1611">
        <f>'UPAH MEP'!D$10</f>
        <v>0</v>
      </c>
      <c r="G1816" s="1645">
        <f>+F1816*E1816</f>
        <v>0</v>
      </c>
      <c r="H1816" s="1606" t="s">
        <v>15</v>
      </c>
      <c r="I1816" s="1603">
        <v>1</v>
      </c>
      <c r="J1816" s="1599">
        <f>I1816*G1816</f>
        <v>0</v>
      </c>
      <c r="K1816" s="1599">
        <f>G1816-J1816</f>
        <v>0</v>
      </c>
      <c r="L1816" s="1733"/>
      <c r="M1816" s="1620"/>
      <c r="N1816" s="1549"/>
      <c r="O1816" s="1549"/>
      <c r="P1816" s="1549"/>
      <c r="Q1816" s="1549"/>
    </row>
    <row r="1817" spans="1:17">
      <c r="A1817" s="1646"/>
      <c r="B1817" s="1611" t="s">
        <v>1645</v>
      </c>
      <c r="C1817" s="1646" t="s">
        <v>1591</v>
      </c>
      <c r="D1817" s="1646" t="s">
        <v>48</v>
      </c>
      <c r="E1817" s="1825">
        <v>0.19500000000000001</v>
      </c>
      <c r="F1817" s="1611">
        <f>'UPAH MEP'!D$5</f>
        <v>0</v>
      </c>
      <c r="G1817" s="1645">
        <f>+F1817*E1817</f>
        <v>0</v>
      </c>
      <c r="H1817" s="1606" t="s">
        <v>15</v>
      </c>
      <c r="I1817" s="1603">
        <v>1</v>
      </c>
      <c r="J1817" s="1599">
        <f>I1817*G1817</f>
        <v>0</v>
      </c>
      <c r="K1817" s="1599">
        <f>G1817-J1817</f>
        <v>0</v>
      </c>
      <c r="L1817" s="1733"/>
      <c r="M1817" s="1620"/>
      <c r="N1817" s="1549"/>
      <c r="O1817" s="1549"/>
      <c r="P1817" s="1549"/>
      <c r="Q1817" s="1549"/>
    </row>
    <row r="1818" spans="1:17">
      <c r="A1818" s="1646"/>
      <c r="B1818" s="1611" t="s">
        <v>41</v>
      </c>
      <c r="C1818" s="1729" t="s">
        <v>248</v>
      </c>
      <c r="D1818" s="1646" t="s">
        <v>48</v>
      </c>
      <c r="E1818" s="1825">
        <v>6.5000000000000002E-2</v>
      </c>
      <c r="F1818" s="1611">
        <f>'UPAH MEP'!D$6</f>
        <v>0</v>
      </c>
      <c r="G1818" s="1645">
        <f>+F1818*E1818</f>
        <v>0</v>
      </c>
      <c r="H1818" s="1606" t="s">
        <v>15</v>
      </c>
      <c r="I1818" s="1603">
        <v>1</v>
      </c>
      <c r="J1818" s="1599">
        <f>I1818*G1818</f>
        <v>0</v>
      </c>
      <c r="K1818" s="1599">
        <f>G1818-J1818</f>
        <v>0</v>
      </c>
      <c r="L1818" s="1733"/>
      <c r="M1818" s="1620"/>
      <c r="N1818" s="1549"/>
      <c r="O1818" s="1549"/>
      <c r="P1818" s="1549"/>
      <c r="Q1818" s="1549"/>
    </row>
    <row r="1819" spans="1:17">
      <c r="A1819" s="1646"/>
      <c r="B1819" s="1645"/>
      <c r="C1819" s="1643"/>
      <c r="D1819" s="1642"/>
      <c r="E1819" s="1642" t="s">
        <v>1557</v>
      </c>
      <c r="F1819" s="1640"/>
      <c r="G1819" s="1639">
        <f>SUM(G1815:G1818)</f>
        <v>0</v>
      </c>
      <c r="H1819" s="1589"/>
      <c r="I1819" s="1589"/>
      <c r="J1819" s="1589">
        <f>SUM(J1815:J1818)</f>
        <v>0</v>
      </c>
      <c r="K1819" s="1589">
        <f>SUM(K1816:K1818)</f>
        <v>0</v>
      </c>
      <c r="L1819" s="1620"/>
      <c r="M1819" s="1620"/>
      <c r="N1819" s="1549"/>
      <c r="O1819" s="1549"/>
      <c r="P1819" s="1549"/>
      <c r="Q1819" s="1549"/>
    </row>
    <row r="1820" spans="1:17">
      <c r="A1820" s="1646" t="s">
        <v>115</v>
      </c>
      <c r="B1820" s="1645" t="s">
        <v>237</v>
      </c>
      <c r="C1820" s="1648"/>
      <c r="D1820" s="1653"/>
      <c r="E1820" s="1652"/>
      <c r="F1820" s="1648"/>
      <c r="G1820" s="1648"/>
      <c r="H1820" s="1600"/>
      <c r="I1820" s="1600"/>
      <c r="J1820" s="1600"/>
      <c r="K1820" s="1600"/>
      <c r="L1820" s="1620"/>
      <c r="M1820" s="1620"/>
      <c r="N1820" s="1549"/>
      <c r="O1820" s="1549"/>
      <c r="P1820" s="1549"/>
      <c r="Q1820" s="1549"/>
    </row>
    <row r="1821" spans="1:17" ht="38.25">
      <c r="A1821" s="1646"/>
      <c r="B1821" s="1880" t="str">
        <f>'BAHAN MEP'!B130</f>
        <v>BOX PANEL FREE STANDING POWDER COATING 2MM STEEL INDOOR 1000H X 800W X 250D NCK</v>
      </c>
      <c r="C1821" s="1646"/>
      <c r="D1821" s="1878" t="str">
        <f>'BAHAN MEP'!C130</f>
        <v>UNIT</v>
      </c>
      <c r="E1821" s="1882">
        <v>1</v>
      </c>
      <c r="F1821" s="1645">
        <f>'BAHAN MEP'!D130</f>
        <v>0</v>
      </c>
      <c r="G1821" s="1645">
        <f t="shared" ref="G1821:G1849" si="11">F1821*E1821</f>
        <v>0</v>
      </c>
      <c r="H1821" s="1645">
        <f>'BAHAN MEP'!F130</f>
        <v>0</v>
      </c>
      <c r="I1821" s="1603">
        <f>'BAHAN MEP'!E130</f>
        <v>0.4</v>
      </c>
      <c r="J1821" s="1599">
        <f t="shared" ref="J1821:J1835" si="12">I1821*G1821</f>
        <v>0</v>
      </c>
      <c r="K1821" s="1599">
        <f t="shared" ref="K1821:K1835" si="13">G1821-J1821</f>
        <v>0</v>
      </c>
      <c r="L1821" s="1620"/>
      <c r="M1821" s="1620"/>
      <c r="N1821" s="1549"/>
      <c r="O1821" s="1549"/>
      <c r="P1821" s="1549"/>
      <c r="Q1821" s="1549"/>
    </row>
    <row r="1822" spans="1:17">
      <c r="A1822" s="1646"/>
      <c r="B1822" s="1880" t="str">
        <f>'BAHAN MEP'!B131</f>
        <v>PILOT LAMP MERAH 220VAC FORT</v>
      </c>
      <c r="C1822" s="1646"/>
      <c r="D1822" s="1878" t="str">
        <f>'BAHAN MEP'!C131</f>
        <v>PCS</v>
      </c>
      <c r="E1822" s="1649">
        <v>3</v>
      </c>
      <c r="F1822" s="1645">
        <f>'BAHAN MEP'!D131</f>
        <v>0</v>
      </c>
      <c r="G1822" s="1645">
        <f t="shared" si="11"/>
        <v>0</v>
      </c>
      <c r="H1822" s="1645">
        <f>'BAHAN MEP'!F131</f>
        <v>0</v>
      </c>
      <c r="I1822" s="1603">
        <f>'BAHAN MEP'!E131</f>
        <v>0</v>
      </c>
      <c r="J1822" s="1599">
        <f t="shared" si="12"/>
        <v>0</v>
      </c>
      <c r="K1822" s="1599">
        <f t="shared" si="13"/>
        <v>0</v>
      </c>
      <c r="L1822" s="1620"/>
      <c r="M1822" s="1620"/>
      <c r="N1822" s="1549"/>
      <c r="O1822" s="1549"/>
      <c r="P1822" s="1549"/>
      <c r="Q1822" s="1549"/>
    </row>
    <row r="1823" spans="1:17">
      <c r="A1823" s="1646"/>
      <c r="B1823" s="1880" t="str">
        <f>'BAHAN MEP'!B132</f>
        <v>PILOT LAMP KUNING 220VAC FORT</v>
      </c>
      <c r="C1823" s="1646"/>
      <c r="D1823" s="1878" t="str">
        <f>'BAHAN MEP'!C132</f>
        <v>PCS</v>
      </c>
      <c r="E1823" s="1649">
        <v>3</v>
      </c>
      <c r="F1823" s="1645">
        <f>'BAHAN MEP'!D132</f>
        <v>0</v>
      </c>
      <c r="G1823" s="1645">
        <f t="shared" si="11"/>
        <v>0</v>
      </c>
      <c r="H1823" s="1645">
        <f>'BAHAN MEP'!F132</f>
        <v>0</v>
      </c>
      <c r="I1823" s="1603">
        <f>'BAHAN MEP'!E132</f>
        <v>0</v>
      </c>
      <c r="J1823" s="1599">
        <f t="shared" si="12"/>
        <v>0</v>
      </c>
      <c r="K1823" s="1599">
        <f t="shared" si="13"/>
        <v>0</v>
      </c>
      <c r="L1823" s="1620"/>
      <c r="M1823" s="1620"/>
      <c r="N1823" s="1549"/>
      <c r="O1823" s="1549"/>
      <c r="P1823" s="1549"/>
      <c r="Q1823" s="1549"/>
    </row>
    <row r="1824" spans="1:17">
      <c r="A1824" s="1646"/>
      <c r="B1824" s="1880" t="str">
        <f>'BAHAN MEP'!B133</f>
        <v>PILOT LAMP HIJAU 220VAC FORT</v>
      </c>
      <c r="C1824" s="1646"/>
      <c r="D1824" s="1878" t="str">
        <f>'BAHAN MEP'!C133</f>
        <v>PCS</v>
      </c>
      <c r="E1824" s="1649">
        <v>3</v>
      </c>
      <c r="F1824" s="1645">
        <f>'BAHAN MEP'!D133</f>
        <v>0</v>
      </c>
      <c r="G1824" s="1645">
        <f t="shared" si="11"/>
        <v>0</v>
      </c>
      <c r="H1824" s="1645">
        <f>'BAHAN MEP'!F133</f>
        <v>0</v>
      </c>
      <c r="I1824" s="1603">
        <f>'BAHAN MEP'!E133</f>
        <v>0</v>
      </c>
      <c r="J1824" s="1599">
        <f t="shared" si="12"/>
        <v>0</v>
      </c>
      <c r="K1824" s="1599">
        <f t="shared" si="13"/>
        <v>0</v>
      </c>
      <c r="L1824" s="1620"/>
      <c r="M1824" s="1620"/>
      <c r="N1824" s="1549"/>
      <c r="O1824" s="1549"/>
      <c r="P1824" s="1549"/>
      <c r="Q1824" s="1549"/>
    </row>
    <row r="1825" spans="1:17" ht="25.5">
      <c r="A1825" s="1646"/>
      <c r="B1825" s="1880" t="str">
        <f>'BAHAN MEP'!B134</f>
        <v>CYLINDRICAL FUSE HOLDERS RT18-32 FORT + FUSE 2A</v>
      </c>
      <c r="C1825" s="1646"/>
      <c r="D1825" s="1878" t="str">
        <f>'BAHAN MEP'!C134</f>
        <v>PCS</v>
      </c>
      <c r="E1825" s="1649">
        <v>9</v>
      </c>
      <c r="F1825" s="1645">
        <f>'BAHAN MEP'!D134</f>
        <v>0</v>
      </c>
      <c r="G1825" s="1645">
        <f t="shared" si="11"/>
        <v>0</v>
      </c>
      <c r="H1825" s="1645">
        <f>'BAHAN MEP'!F134</f>
        <v>0</v>
      </c>
      <c r="I1825" s="1603">
        <f>'BAHAN MEP'!E134</f>
        <v>0</v>
      </c>
      <c r="J1825" s="1599">
        <f t="shared" si="12"/>
        <v>0</v>
      </c>
      <c r="K1825" s="1599">
        <f t="shared" si="13"/>
        <v>0</v>
      </c>
      <c r="L1825" s="1620"/>
      <c r="M1825" s="1620"/>
      <c r="N1825" s="1549"/>
      <c r="O1825" s="1549"/>
      <c r="P1825" s="1549"/>
      <c r="Q1825" s="1549"/>
    </row>
    <row r="1826" spans="1:17">
      <c r="A1826" s="1646"/>
      <c r="B1826" s="1880" t="str">
        <f>'BAHAN MEP'!B135</f>
        <v>CT 100/5A ICY-3S CIC</v>
      </c>
      <c r="C1826" s="1646"/>
      <c r="D1826" s="1878" t="str">
        <f>'BAHAN MEP'!C135</f>
        <v>PCS</v>
      </c>
      <c r="E1826" s="1649">
        <v>6</v>
      </c>
      <c r="F1826" s="1645">
        <f>'BAHAN MEP'!D135</f>
        <v>0</v>
      </c>
      <c r="G1826" s="1645">
        <f t="shared" si="11"/>
        <v>0</v>
      </c>
      <c r="H1826" s="1645">
        <f>'BAHAN MEP'!F135</f>
        <v>0</v>
      </c>
      <c r="I1826" s="1603">
        <f>'BAHAN MEP'!E135</f>
        <v>0</v>
      </c>
      <c r="J1826" s="1599">
        <f t="shared" si="12"/>
        <v>0</v>
      </c>
      <c r="K1826" s="1599">
        <f t="shared" si="13"/>
        <v>0</v>
      </c>
      <c r="L1826" s="1620"/>
      <c r="M1826" s="1620"/>
      <c r="N1826" s="1549"/>
      <c r="O1826" s="1549"/>
      <c r="P1826" s="1549"/>
      <c r="Q1826" s="1549"/>
    </row>
    <row r="1827" spans="1:17" ht="25.5">
      <c r="A1827" s="1646"/>
      <c r="B1827" s="1880" t="str">
        <f>'BAHAN MEP'!B136</f>
        <v>DIGITAL POWER METER MFM383A-C SELEC</v>
      </c>
      <c r="C1827" s="1646"/>
      <c r="D1827" s="1878" t="str">
        <f>'BAHAN MEP'!C136</f>
        <v>PCS</v>
      </c>
      <c r="E1827" s="1649">
        <v>2</v>
      </c>
      <c r="F1827" s="1645">
        <f>'BAHAN MEP'!D136</f>
        <v>0</v>
      </c>
      <c r="G1827" s="1645">
        <f t="shared" si="11"/>
        <v>0</v>
      </c>
      <c r="H1827" s="1645">
        <f>'BAHAN MEP'!F136</f>
        <v>0</v>
      </c>
      <c r="I1827" s="1603">
        <f>'BAHAN MEP'!E136</f>
        <v>0</v>
      </c>
      <c r="J1827" s="1599">
        <f t="shared" si="12"/>
        <v>0</v>
      </c>
      <c r="K1827" s="1599">
        <f t="shared" si="13"/>
        <v>0</v>
      </c>
      <c r="L1827" s="1620"/>
      <c r="M1827" s="1620"/>
      <c r="N1827" s="1549"/>
      <c r="O1827" s="1549"/>
      <c r="P1827" s="1549"/>
      <c r="Q1827" s="1549"/>
    </row>
    <row r="1828" spans="1:17" ht="25.5">
      <c r="A1828" s="1646"/>
      <c r="B1828" s="1880" t="str">
        <f>'BAHAN MEP'!B137</f>
        <v>MCB 4 PHASE 25A - 10KA C60N A9F74425 SCHNEIDER</v>
      </c>
      <c r="C1828" s="1646"/>
      <c r="D1828" s="1878" t="str">
        <f>'BAHAN MEP'!C137</f>
        <v>PCS</v>
      </c>
      <c r="E1828" s="1649">
        <v>1</v>
      </c>
      <c r="F1828" s="1645">
        <f>'BAHAN MEP'!D137</f>
        <v>0</v>
      </c>
      <c r="G1828" s="1645">
        <f t="shared" si="11"/>
        <v>0</v>
      </c>
      <c r="H1828" s="1645">
        <f>'BAHAN MEP'!F137</f>
        <v>0</v>
      </c>
      <c r="I1828" s="1603">
        <f>'BAHAN MEP'!E137</f>
        <v>0</v>
      </c>
      <c r="J1828" s="1599">
        <f t="shared" si="12"/>
        <v>0</v>
      </c>
      <c r="K1828" s="1599">
        <f t="shared" si="13"/>
        <v>0</v>
      </c>
      <c r="L1828" s="1620"/>
      <c r="M1828" s="1620"/>
      <c r="N1828" s="1549"/>
      <c r="O1828" s="1549"/>
      <c r="P1828" s="1549"/>
      <c r="Q1828" s="1549"/>
    </row>
    <row r="1829" spans="1:17" ht="25.5">
      <c r="A1829" s="1646"/>
      <c r="B1829" s="1880" t="str">
        <f>'BAHAN MEP'!B138</f>
        <v>SURGE ARRESTER 3 PHASE+N 40KA A9L15688 SCHNEIDER</v>
      </c>
      <c r="C1829" s="1646"/>
      <c r="D1829" s="1878" t="str">
        <f>'BAHAN MEP'!C138</f>
        <v>PCS</v>
      </c>
      <c r="E1829" s="1649">
        <v>1</v>
      </c>
      <c r="F1829" s="1645">
        <f>'BAHAN MEP'!D138</f>
        <v>0</v>
      </c>
      <c r="G1829" s="1645">
        <f t="shared" si="11"/>
        <v>0</v>
      </c>
      <c r="H1829" s="1645">
        <f>'BAHAN MEP'!F138</f>
        <v>0</v>
      </c>
      <c r="I1829" s="1603">
        <f>'BAHAN MEP'!E138</f>
        <v>0</v>
      </c>
      <c r="J1829" s="1599">
        <f t="shared" si="12"/>
        <v>0</v>
      </c>
      <c r="K1829" s="1599">
        <f t="shared" si="13"/>
        <v>0</v>
      </c>
      <c r="L1829" s="1620"/>
      <c r="M1829" s="1620"/>
      <c r="N1829" s="1549"/>
      <c r="O1829" s="1549"/>
      <c r="P1829" s="1549"/>
      <c r="Q1829" s="1549"/>
    </row>
    <row r="1830" spans="1:17">
      <c r="A1830" s="1646"/>
      <c r="B1830" s="1880" t="str">
        <f>'BAHAN MEP'!B139</f>
        <v>COS SIRCO VM1 4P 100A SOCOMEC</v>
      </c>
      <c r="C1830" s="1646"/>
      <c r="D1830" s="1878" t="str">
        <f>'BAHAN MEP'!C139</f>
        <v>PCS</v>
      </c>
      <c r="E1830" s="1649">
        <v>1</v>
      </c>
      <c r="F1830" s="1645">
        <f>'BAHAN MEP'!D139</f>
        <v>0</v>
      </c>
      <c r="G1830" s="1645">
        <f t="shared" si="11"/>
        <v>0</v>
      </c>
      <c r="H1830" s="1645">
        <f>'BAHAN MEP'!F139</f>
        <v>0</v>
      </c>
      <c r="I1830" s="1603">
        <f>'BAHAN MEP'!E139</f>
        <v>0</v>
      </c>
      <c r="J1830" s="1599">
        <f t="shared" si="12"/>
        <v>0</v>
      </c>
      <c r="K1830" s="1599">
        <f t="shared" si="13"/>
        <v>0</v>
      </c>
      <c r="L1830" s="1620"/>
      <c r="M1830" s="1620"/>
      <c r="N1830" s="1549"/>
      <c r="O1830" s="1549"/>
      <c r="P1830" s="1549"/>
      <c r="Q1830" s="1549"/>
    </row>
    <row r="1831" spans="1:17" ht="25.5">
      <c r="A1831" s="1646"/>
      <c r="B1831" s="1880" t="str">
        <f>'BAHAN MEP'!B140</f>
        <v>MCCB 3 PHASE 100A - 36KA CVS100F LV510337 SCHNEIDER</v>
      </c>
      <c r="C1831" s="1646"/>
      <c r="D1831" s="1878" t="str">
        <f>'BAHAN MEP'!C140</f>
        <v>PCS</v>
      </c>
      <c r="E1831" s="1649">
        <v>2</v>
      </c>
      <c r="F1831" s="1645">
        <f>'BAHAN MEP'!D140</f>
        <v>0</v>
      </c>
      <c r="G1831" s="1645">
        <f t="shared" si="11"/>
        <v>0</v>
      </c>
      <c r="H1831" s="1645">
        <f>'BAHAN MEP'!F140</f>
        <v>0</v>
      </c>
      <c r="I1831" s="1603">
        <f>'BAHAN MEP'!E140</f>
        <v>0</v>
      </c>
      <c r="J1831" s="1599">
        <f t="shared" si="12"/>
        <v>0</v>
      </c>
      <c r="K1831" s="1599">
        <f t="shared" si="13"/>
        <v>0</v>
      </c>
      <c r="L1831" s="1620"/>
      <c r="M1831" s="1620"/>
      <c r="N1831" s="1549"/>
      <c r="O1831" s="1549"/>
      <c r="P1831" s="1549"/>
      <c r="Q1831" s="1549"/>
    </row>
    <row r="1832" spans="1:17" ht="25.5">
      <c r="A1832" s="1646"/>
      <c r="B1832" s="1880" t="str">
        <f>'BAHAN MEP'!B141</f>
        <v>MCB 3 PHASE 16A - 6KA IK60N A9K24316 SCHNEIDER</v>
      </c>
      <c r="C1832" s="1646"/>
      <c r="D1832" s="1878" t="str">
        <f>'BAHAN MEP'!C141</f>
        <v>PCS</v>
      </c>
      <c r="E1832" s="1649">
        <v>1</v>
      </c>
      <c r="F1832" s="1645">
        <f>'BAHAN MEP'!D141</f>
        <v>0</v>
      </c>
      <c r="G1832" s="1645">
        <f t="shared" si="11"/>
        <v>0</v>
      </c>
      <c r="H1832" s="1645">
        <f>'BAHAN MEP'!F141</f>
        <v>0</v>
      </c>
      <c r="I1832" s="1603">
        <f>'BAHAN MEP'!E141</f>
        <v>0</v>
      </c>
      <c r="J1832" s="1599">
        <f t="shared" si="12"/>
        <v>0</v>
      </c>
      <c r="K1832" s="1599">
        <f t="shared" si="13"/>
        <v>0</v>
      </c>
      <c r="L1832" s="1620"/>
      <c r="M1832" s="1620"/>
      <c r="N1832" s="1549"/>
      <c r="O1832" s="1549"/>
      <c r="P1832" s="1549"/>
      <c r="Q1832" s="1549"/>
    </row>
    <row r="1833" spans="1:17" ht="25.5">
      <c r="A1833" s="1646"/>
      <c r="B1833" s="1880" t="str">
        <f>'BAHAN MEP'!B142</f>
        <v>MCB 1 PHASE 16A - 6KA IK60N A9K27116 SCHNEIDER</v>
      </c>
      <c r="C1833" s="1646"/>
      <c r="D1833" s="1878" t="str">
        <f>'BAHAN MEP'!C142</f>
        <v>PCS</v>
      </c>
      <c r="E1833" s="1649">
        <v>12</v>
      </c>
      <c r="F1833" s="1645">
        <f>'BAHAN MEP'!D142</f>
        <v>0</v>
      </c>
      <c r="G1833" s="1645">
        <f t="shared" si="11"/>
        <v>0</v>
      </c>
      <c r="H1833" s="1645">
        <f>'BAHAN MEP'!F142</f>
        <v>0</v>
      </c>
      <c r="I1833" s="1603">
        <f>'BAHAN MEP'!E142</f>
        <v>0</v>
      </c>
      <c r="J1833" s="1599">
        <f t="shared" si="12"/>
        <v>0</v>
      </c>
      <c r="K1833" s="1599">
        <f t="shared" si="13"/>
        <v>0</v>
      </c>
      <c r="L1833" s="1620"/>
      <c r="M1833" s="1620"/>
      <c r="N1833" s="1549"/>
      <c r="O1833" s="1549"/>
      <c r="P1833" s="1549"/>
      <c r="Q1833" s="1549"/>
    </row>
    <row r="1834" spans="1:17" ht="25.5">
      <c r="A1834" s="1646"/>
      <c r="B1834" s="1880" t="str">
        <f>'BAHAN MEP'!B143</f>
        <v>MCB 1 PHASE 10A - 6KA IK60N A9K27110 SCHNEIDER</v>
      </c>
      <c r="C1834" s="1646"/>
      <c r="D1834" s="1878" t="str">
        <f>'BAHAN MEP'!C143</f>
        <v>PCS</v>
      </c>
      <c r="E1834" s="1649">
        <v>10</v>
      </c>
      <c r="F1834" s="1645">
        <f>'BAHAN MEP'!D143</f>
        <v>0</v>
      </c>
      <c r="G1834" s="1645">
        <f t="shared" si="11"/>
        <v>0</v>
      </c>
      <c r="H1834" s="1645">
        <f>'BAHAN MEP'!F143</f>
        <v>0</v>
      </c>
      <c r="I1834" s="1603">
        <f>'BAHAN MEP'!E143</f>
        <v>0</v>
      </c>
      <c r="J1834" s="1599">
        <f t="shared" si="12"/>
        <v>0</v>
      </c>
      <c r="K1834" s="1599">
        <f t="shared" si="13"/>
        <v>0</v>
      </c>
      <c r="L1834" s="1620"/>
      <c r="M1834" s="1620"/>
      <c r="N1834" s="1549"/>
      <c r="O1834" s="1549"/>
      <c r="P1834" s="1549"/>
      <c r="Q1834" s="1549"/>
    </row>
    <row r="1835" spans="1:17" ht="25.5">
      <c r="A1835" s="1646"/>
      <c r="B1835" s="1880" t="str">
        <f>'BAHAN MEP'!B144</f>
        <v>MCB 1 PHASE 6A - 6KA IK60N A9K27106 SCHNEIDER</v>
      </c>
      <c r="C1835" s="1646"/>
      <c r="D1835" s="1878" t="str">
        <f>'BAHAN MEP'!C144</f>
        <v>PCS</v>
      </c>
      <c r="E1835" s="1649">
        <v>9</v>
      </c>
      <c r="F1835" s="1645">
        <f>'BAHAN MEP'!D144</f>
        <v>0</v>
      </c>
      <c r="G1835" s="1645">
        <f t="shared" si="11"/>
        <v>0</v>
      </c>
      <c r="H1835" s="1645">
        <f>'BAHAN MEP'!F144</f>
        <v>0</v>
      </c>
      <c r="I1835" s="1603">
        <f>'BAHAN MEP'!E144</f>
        <v>0</v>
      </c>
      <c r="J1835" s="1599">
        <f t="shared" si="12"/>
        <v>0</v>
      </c>
      <c r="K1835" s="1599">
        <f t="shared" si="13"/>
        <v>0</v>
      </c>
      <c r="L1835" s="1620"/>
      <c r="M1835" s="1620"/>
      <c r="N1835" s="1549"/>
      <c r="O1835" s="1549"/>
      <c r="P1835" s="1549"/>
      <c r="Q1835" s="1549"/>
    </row>
    <row r="1836" spans="1:17">
      <c r="A1836" s="1646"/>
      <c r="B1836" s="1880" t="str">
        <f>'BAHAN MEP'!B145</f>
        <v>TERMINATION KIT</v>
      </c>
      <c r="C1836" s="1646"/>
      <c r="D1836" s="1878" t="str">
        <f>'BAHAN MEP'!C145</f>
        <v>LOT</v>
      </c>
      <c r="E1836" s="1649">
        <v>1</v>
      </c>
      <c r="F1836" s="1645">
        <f>'BAHAN MEP'!D145</f>
        <v>0</v>
      </c>
      <c r="G1836" s="1645">
        <f t="shared" si="11"/>
        <v>0</v>
      </c>
      <c r="H1836" s="1645"/>
      <c r="I1836" s="1603"/>
      <c r="J1836" s="1599"/>
      <c r="K1836" s="1599"/>
      <c r="L1836" s="1620"/>
      <c r="M1836" s="1620"/>
      <c r="N1836" s="1549"/>
      <c r="O1836" s="1549"/>
      <c r="P1836" s="1549"/>
      <c r="Q1836" s="1549"/>
    </row>
    <row r="1837" spans="1:17">
      <c r="A1837" s="1646"/>
      <c r="B1837" s="1880" t="str">
        <f>'BAHAN MEP'!B146</f>
        <v>TERMINAL &amp; STOPPER</v>
      </c>
      <c r="C1837" s="1646"/>
      <c r="D1837" s="1878" t="str">
        <f>'BAHAN MEP'!C146</f>
        <v>LOT</v>
      </c>
      <c r="E1837" s="1649">
        <v>1</v>
      </c>
      <c r="F1837" s="1645">
        <f>'BAHAN MEP'!D146</f>
        <v>0</v>
      </c>
      <c r="G1837" s="1645">
        <f t="shared" si="11"/>
        <v>0</v>
      </c>
      <c r="H1837" s="1645"/>
      <c r="I1837" s="1603"/>
      <c r="J1837" s="1599"/>
      <c r="K1837" s="1599"/>
      <c r="L1837" s="1620"/>
      <c r="M1837" s="1620"/>
      <c r="N1837" s="1549"/>
      <c r="O1837" s="1549"/>
      <c r="P1837" s="1549"/>
      <c r="Q1837" s="1549"/>
    </row>
    <row r="1838" spans="1:17">
      <c r="A1838" s="1646"/>
      <c r="B1838" s="1880" t="str">
        <f>'BAHAN MEP'!B147</f>
        <v>SANDER</v>
      </c>
      <c r="C1838" s="1646"/>
      <c r="D1838" s="1878" t="str">
        <f>'BAHAN MEP'!C147</f>
        <v>LOT</v>
      </c>
      <c r="E1838" s="1649">
        <v>1</v>
      </c>
      <c r="F1838" s="1645">
        <f>'BAHAN MEP'!D147</f>
        <v>0</v>
      </c>
      <c r="G1838" s="1645">
        <f t="shared" si="11"/>
        <v>0</v>
      </c>
      <c r="H1838" s="1645"/>
      <c r="I1838" s="1603"/>
      <c r="J1838" s="1599"/>
      <c r="K1838" s="1599"/>
      <c r="L1838" s="1620"/>
      <c r="M1838" s="1620"/>
      <c r="N1838" s="1549"/>
      <c r="O1838" s="1549"/>
      <c r="P1838" s="1549"/>
      <c r="Q1838" s="1549"/>
    </row>
    <row r="1839" spans="1:17">
      <c r="A1839" s="1646"/>
      <c r="B1839" s="1880" t="str">
        <f>'BAHAN MEP'!B148</f>
        <v>REL &amp; DUCTING</v>
      </c>
      <c r="C1839" s="1646"/>
      <c r="D1839" s="1878" t="str">
        <f>'BAHAN MEP'!C148</f>
        <v>LOT</v>
      </c>
      <c r="E1839" s="1649">
        <v>1</v>
      </c>
      <c r="F1839" s="1645">
        <f>'BAHAN MEP'!D148</f>
        <v>0</v>
      </c>
      <c r="G1839" s="1645">
        <f t="shared" si="11"/>
        <v>0</v>
      </c>
      <c r="H1839" s="1645"/>
      <c r="I1839" s="1603"/>
      <c r="J1839" s="1599"/>
      <c r="K1839" s="1599"/>
      <c r="L1839" s="1620"/>
      <c r="M1839" s="1620"/>
      <c r="N1839" s="1549"/>
      <c r="O1839" s="1549"/>
      <c r="P1839" s="1549"/>
      <c r="Q1839" s="1549"/>
    </row>
    <row r="1840" spans="1:17">
      <c r="A1840" s="1646"/>
      <c r="B1840" s="1880" t="str">
        <f>'BAHAN MEP'!B149</f>
        <v>MAN POWER, ENG &amp; SPV</v>
      </c>
      <c r="C1840" s="1646"/>
      <c r="D1840" s="1878" t="str">
        <f>'BAHAN MEP'!C149</f>
        <v>LOT</v>
      </c>
      <c r="E1840" s="1649">
        <v>1</v>
      </c>
      <c r="F1840" s="1645">
        <f>'BAHAN MEP'!D149</f>
        <v>0</v>
      </c>
      <c r="G1840" s="1645">
        <f t="shared" si="11"/>
        <v>0</v>
      </c>
      <c r="H1840" s="1645"/>
      <c r="I1840" s="1603"/>
      <c r="J1840" s="1599"/>
      <c r="K1840" s="1599"/>
      <c r="L1840" s="1620"/>
      <c r="M1840" s="1620"/>
      <c r="N1840" s="1549"/>
      <c r="O1840" s="1549"/>
      <c r="P1840" s="1549"/>
      <c r="Q1840" s="1549"/>
    </row>
    <row r="1841" spans="1:17">
      <c r="A1841" s="1646"/>
      <c r="B1841" s="1880" t="str">
        <f>'BAHAN MEP'!B150</f>
        <v>LOGO</v>
      </c>
      <c r="C1841" s="1646"/>
      <c r="D1841" s="1878" t="str">
        <f>'BAHAN MEP'!C150</f>
        <v>LOT</v>
      </c>
      <c r="E1841" s="1649">
        <v>1</v>
      </c>
      <c r="F1841" s="1645">
        <f>'BAHAN MEP'!D150</f>
        <v>0</v>
      </c>
      <c r="G1841" s="1645">
        <f t="shared" si="11"/>
        <v>0</v>
      </c>
      <c r="H1841" s="1645"/>
      <c r="I1841" s="1603"/>
      <c r="J1841" s="1599"/>
      <c r="K1841" s="1599"/>
      <c r="L1841" s="1620"/>
      <c r="M1841" s="1620"/>
      <c r="N1841" s="1549"/>
      <c r="O1841" s="1549"/>
      <c r="P1841" s="1549"/>
      <c r="Q1841" s="1549"/>
    </row>
    <row r="1842" spans="1:17">
      <c r="A1842" s="1646"/>
      <c r="B1842" s="1880" t="str">
        <f>'BAHAN MEP'!B151</f>
        <v>LEGEND PLATE</v>
      </c>
      <c r="C1842" s="1646"/>
      <c r="D1842" s="1878" t="str">
        <f>'BAHAN MEP'!C151</f>
        <v>LOT</v>
      </c>
      <c r="E1842" s="1649">
        <v>1</v>
      </c>
      <c r="F1842" s="1645">
        <f>'BAHAN MEP'!D151</f>
        <v>0</v>
      </c>
      <c r="G1842" s="1645">
        <f t="shared" si="11"/>
        <v>0</v>
      </c>
      <c r="H1842" s="1645"/>
      <c r="I1842" s="1603"/>
      <c r="J1842" s="1599"/>
      <c r="K1842" s="1599"/>
      <c r="L1842" s="1620"/>
      <c r="M1842" s="1620"/>
      <c r="N1842" s="1549"/>
      <c r="O1842" s="1549"/>
      <c r="P1842" s="1549"/>
      <c r="Q1842" s="1549"/>
    </row>
    <row r="1843" spans="1:17">
      <c r="A1843" s="1646"/>
      <c r="B1843" s="1880" t="str">
        <f>'BAHAN MEP'!B152</f>
        <v>KABEL POWER</v>
      </c>
      <c r="C1843" s="1646"/>
      <c r="D1843" s="1878" t="str">
        <f>'BAHAN MEP'!C152</f>
        <v>LOT</v>
      </c>
      <c r="E1843" s="1649">
        <v>1</v>
      </c>
      <c r="F1843" s="1645">
        <f>'BAHAN MEP'!D152</f>
        <v>0</v>
      </c>
      <c r="G1843" s="1645">
        <f t="shared" si="11"/>
        <v>0</v>
      </c>
      <c r="H1843" s="1645"/>
      <c r="I1843" s="1603"/>
      <c r="J1843" s="1599"/>
      <c r="K1843" s="1599"/>
      <c r="L1843" s="1620"/>
      <c r="M1843" s="1620"/>
      <c r="N1843" s="1549"/>
      <c r="O1843" s="1549"/>
      <c r="P1843" s="1549"/>
      <c r="Q1843" s="1549"/>
    </row>
    <row r="1844" spans="1:17">
      <c r="A1844" s="1646"/>
      <c r="B1844" s="1880" t="str">
        <f>'BAHAN MEP'!B153</f>
        <v>GRAFIR</v>
      </c>
      <c r="C1844" s="1646"/>
      <c r="D1844" s="1878" t="str">
        <f>'BAHAN MEP'!C153</f>
        <v>LOT</v>
      </c>
      <c r="E1844" s="1649">
        <v>1</v>
      </c>
      <c r="F1844" s="1645">
        <f>'BAHAN MEP'!D153</f>
        <v>0</v>
      </c>
      <c r="G1844" s="1645">
        <f t="shared" si="11"/>
        <v>0</v>
      </c>
      <c r="H1844" s="1645"/>
      <c r="I1844" s="1603"/>
      <c r="J1844" s="1599"/>
      <c r="K1844" s="1599"/>
      <c r="L1844" s="1620"/>
      <c r="M1844" s="1620"/>
      <c r="N1844" s="1549"/>
      <c r="O1844" s="1549"/>
      <c r="P1844" s="1549"/>
      <c r="Q1844" s="1549"/>
    </row>
    <row r="1845" spans="1:17">
      <c r="A1845" s="1646"/>
      <c r="B1845" s="1880" t="str">
        <f>'BAHAN MEP'!B154</f>
        <v>BUSBAR</v>
      </c>
      <c r="C1845" s="1646"/>
      <c r="D1845" s="1878" t="str">
        <f>'BAHAN MEP'!C154</f>
        <v>LOT</v>
      </c>
      <c r="E1845" s="1649">
        <v>1</v>
      </c>
      <c r="F1845" s="1645">
        <f>'BAHAN MEP'!D154</f>
        <v>0</v>
      </c>
      <c r="G1845" s="1645">
        <f t="shared" si="11"/>
        <v>0</v>
      </c>
      <c r="H1845" s="1645"/>
      <c r="I1845" s="1603"/>
      <c r="J1845" s="1599"/>
      <c r="K1845" s="1599"/>
      <c r="L1845" s="1620"/>
      <c r="M1845" s="1620"/>
      <c r="N1845" s="1549"/>
      <c r="O1845" s="1549"/>
      <c r="P1845" s="1549"/>
      <c r="Q1845" s="1549"/>
    </row>
    <row r="1846" spans="1:17">
      <c r="A1846" s="1646"/>
      <c r="B1846" s="1880" t="str">
        <f>'BAHAN MEP'!B155</f>
        <v>BAUT MUR RING</v>
      </c>
      <c r="C1846" s="1646"/>
      <c r="D1846" s="1878" t="str">
        <f>'BAHAN MEP'!C155</f>
        <v>LOT</v>
      </c>
      <c r="E1846" s="1649">
        <v>1</v>
      </c>
      <c r="F1846" s="1645">
        <f>'BAHAN MEP'!D155</f>
        <v>0</v>
      </c>
      <c r="G1846" s="1645">
        <f t="shared" si="11"/>
        <v>0</v>
      </c>
      <c r="H1846" s="1645"/>
      <c r="I1846" s="1603"/>
      <c r="J1846" s="1599"/>
      <c r="K1846" s="1599"/>
      <c r="L1846" s="1620"/>
      <c r="M1846" s="1620"/>
      <c r="N1846" s="1549"/>
      <c r="O1846" s="1549"/>
      <c r="P1846" s="1549"/>
      <c r="Q1846" s="1549"/>
    </row>
    <row r="1847" spans="1:17">
      <c r="A1847" s="1646"/>
      <c r="B1847" s="1880" t="str">
        <f>'BAHAN MEP'!B156</f>
        <v>ACCESSORIES LAIN2</v>
      </c>
      <c r="C1847" s="1646"/>
      <c r="D1847" s="1878" t="str">
        <f>'BAHAN MEP'!C156</f>
        <v>LOT</v>
      </c>
      <c r="E1847" s="1649">
        <v>1</v>
      </c>
      <c r="F1847" s="1645">
        <f>'BAHAN MEP'!D156</f>
        <v>0</v>
      </c>
      <c r="G1847" s="1645">
        <f t="shared" si="11"/>
        <v>0</v>
      </c>
      <c r="H1847" s="1645"/>
      <c r="I1847" s="1603"/>
      <c r="J1847" s="1599"/>
      <c r="K1847" s="1599"/>
      <c r="L1847" s="1620"/>
      <c r="M1847" s="1620"/>
      <c r="N1847" s="1549"/>
      <c r="O1847" s="1549"/>
      <c r="P1847" s="1549"/>
      <c r="Q1847" s="1549"/>
    </row>
    <row r="1848" spans="1:17">
      <c r="A1848" s="1646"/>
      <c r="B1848" s="1880" t="str">
        <f>'BAHAN MEP'!B157</f>
        <v>ACCESSORIES KABEL</v>
      </c>
      <c r="C1848" s="1646"/>
      <c r="D1848" s="1878" t="str">
        <f>'BAHAN MEP'!C157</f>
        <v>LOT</v>
      </c>
      <c r="E1848" s="1649">
        <v>1</v>
      </c>
      <c r="F1848" s="1645">
        <f>'BAHAN MEP'!D157</f>
        <v>0</v>
      </c>
      <c r="G1848" s="1645">
        <f t="shared" si="11"/>
        <v>0</v>
      </c>
      <c r="H1848" s="1645"/>
      <c r="I1848" s="1603"/>
      <c r="J1848" s="1599"/>
      <c r="K1848" s="1599"/>
      <c r="L1848" s="1620"/>
      <c r="M1848" s="1620"/>
      <c r="N1848" s="1549"/>
      <c r="O1848" s="1549"/>
      <c r="P1848" s="1549"/>
      <c r="Q1848" s="1549"/>
    </row>
    <row r="1849" spans="1:17">
      <c r="A1849" s="1646"/>
      <c r="B1849" s="1880" t="str">
        <f>'BAHAN MEP'!B158</f>
        <v>ACCESSORIES BUSBAR</v>
      </c>
      <c r="C1849" s="1646"/>
      <c r="D1849" s="1878" t="str">
        <f>'BAHAN MEP'!C158</f>
        <v>LOT</v>
      </c>
      <c r="E1849" s="1649">
        <v>1</v>
      </c>
      <c r="F1849" s="1645">
        <f>'BAHAN MEP'!D158</f>
        <v>0</v>
      </c>
      <c r="G1849" s="1645">
        <f t="shared" si="11"/>
        <v>0</v>
      </c>
      <c r="H1849" s="1645"/>
      <c r="I1849" s="1603"/>
      <c r="J1849" s="1599"/>
      <c r="K1849" s="1599"/>
      <c r="L1849" s="1620"/>
      <c r="M1849" s="1620"/>
      <c r="N1849" s="1549"/>
      <c r="O1849" s="1549"/>
      <c r="P1849" s="1549"/>
      <c r="Q1849" s="1549"/>
    </row>
    <row r="1850" spans="1:17">
      <c r="A1850" s="1646"/>
      <c r="B1850" s="1645"/>
      <c r="C1850" s="1643"/>
      <c r="D1850" s="1642"/>
      <c r="E1850" s="1641" t="s">
        <v>1447</v>
      </c>
      <c r="F1850" s="1640"/>
      <c r="G1850" s="1639">
        <f>SUM(G1821:G1849)*1.1</f>
        <v>0</v>
      </c>
      <c r="H1850" s="1589"/>
      <c r="I1850" s="1589"/>
      <c r="J1850" s="1639">
        <f>SUM(J1821:J1849)</f>
        <v>0</v>
      </c>
      <c r="K1850" s="1639">
        <f>SUM(K1821:K1849)</f>
        <v>0</v>
      </c>
      <c r="L1850" s="1620"/>
      <c r="M1850" s="1620"/>
      <c r="N1850" s="1549"/>
      <c r="O1850" s="1549"/>
      <c r="P1850" s="1549"/>
      <c r="Q1850" s="1549"/>
    </row>
    <row r="1851" spans="1:17">
      <c r="A1851" s="1646"/>
      <c r="B1851" s="1645"/>
      <c r="C1851" s="1648"/>
      <c r="D1851" s="1648"/>
      <c r="E1851" s="1648"/>
      <c r="F1851" s="1648"/>
      <c r="G1851" s="1648"/>
      <c r="H1851" s="1600"/>
      <c r="I1851" s="1600"/>
      <c r="J1851" s="1600"/>
      <c r="K1851" s="1600"/>
      <c r="L1851" s="1620"/>
      <c r="M1851" s="1620"/>
      <c r="N1851" s="1549"/>
      <c r="O1851" s="1549"/>
      <c r="P1851" s="1549"/>
      <c r="Q1851" s="1549"/>
    </row>
    <row r="1852" spans="1:17">
      <c r="A1852" s="1646" t="s">
        <v>116</v>
      </c>
      <c r="B1852" s="1645" t="s">
        <v>238</v>
      </c>
      <c r="C1852" s="1646"/>
      <c r="D1852" s="1646"/>
      <c r="E1852" s="1646"/>
      <c r="F1852" s="1646"/>
      <c r="G1852" s="1721">
        <f>+F1852*E1852</f>
        <v>0</v>
      </c>
      <c r="H1852" s="1595"/>
      <c r="I1852" s="1595"/>
      <c r="J1852" s="1595"/>
      <c r="K1852" s="1595"/>
      <c r="L1852" s="1620"/>
      <c r="M1852" s="1620"/>
      <c r="N1852" s="1549"/>
      <c r="O1852" s="1549"/>
      <c r="P1852" s="1549"/>
      <c r="Q1852" s="1549"/>
    </row>
    <row r="1853" spans="1:17">
      <c r="A1853" s="1644"/>
      <c r="B1853" s="1644"/>
      <c r="C1853" s="1643"/>
      <c r="D1853" s="1642"/>
      <c r="E1853" s="1641" t="s">
        <v>1448</v>
      </c>
      <c r="F1853" s="1640"/>
      <c r="G1853" s="1639">
        <f>SUM(G1852)</f>
        <v>0</v>
      </c>
      <c r="H1853" s="1589"/>
      <c r="I1853" s="1589"/>
      <c r="J1853" s="1589"/>
      <c r="K1853" s="1589"/>
      <c r="L1853" s="1620"/>
      <c r="M1853" s="1620"/>
      <c r="N1853" s="1549"/>
      <c r="O1853" s="1549"/>
      <c r="P1853" s="1549"/>
      <c r="Q1853" s="1549"/>
    </row>
    <row r="1854" spans="1:17">
      <c r="A1854" s="1638"/>
      <c r="B1854" s="1638"/>
      <c r="C1854" s="1637"/>
      <c r="D1854" s="1637"/>
      <c r="E1854" s="1630"/>
      <c r="F1854" s="1637"/>
      <c r="G1854" s="1637"/>
      <c r="H1854" s="1554"/>
      <c r="I1854" s="1554"/>
      <c r="J1854" s="1554"/>
      <c r="K1854" s="1554"/>
      <c r="L1854" s="1620"/>
      <c r="M1854" s="1620"/>
      <c r="N1854" s="1549"/>
      <c r="O1854" s="1549"/>
      <c r="P1854" s="1549"/>
      <c r="Q1854" s="1549"/>
    </row>
    <row r="1855" spans="1:17">
      <c r="A1855" s="1636"/>
      <c r="B1855" s="1635"/>
      <c r="C1855" s="1634"/>
      <c r="D1855" s="1633"/>
      <c r="E1855" s="1633"/>
      <c r="F1855" s="1632"/>
      <c r="G1855" s="1636"/>
      <c r="H1855" s="1581"/>
      <c r="I1855" s="1581"/>
      <c r="J1855" s="1581"/>
      <c r="K1855" s="1581"/>
      <c r="L1855" s="1620"/>
      <c r="M1855" s="1620"/>
      <c r="N1855" s="1549"/>
      <c r="O1855" s="1549"/>
      <c r="P1855" s="1549"/>
      <c r="Q1855" s="1549"/>
    </row>
    <row r="1856" spans="1:17">
      <c r="A1856" s="1566" t="s">
        <v>117</v>
      </c>
      <c r="B1856" s="1573" t="s">
        <v>239</v>
      </c>
      <c r="C1856" s="1564"/>
      <c r="D1856" s="1572"/>
      <c r="E1856" s="1572"/>
      <c r="F1856" s="1570"/>
      <c r="G1856" s="1569">
        <f>+G1853+G1850+G1819</f>
        <v>0</v>
      </c>
      <c r="H1856" s="1576"/>
      <c r="I1856" s="1575" t="e">
        <f>J1856/G1856</f>
        <v>#DIV/0!</v>
      </c>
      <c r="J1856" s="1574">
        <f>+J1853+J1850+J1819</f>
        <v>0</v>
      </c>
      <c r="K1856" s="1720"/>
      <c r="L1856" s="1620"/>
      <c r="M1856" s="1620"/>
      <c r="N1856" s="1549"/>
      <c r="O1856" s="1549"/>
      <c r="P1856" s="1549"/>
      <c r="Q1856" s="1549"/>
    </row>
    <row r="1857" spans="1:17">
      <c r="A1857" s="1566" t="s">
        <v>124</v>
      </c>
      <c r="B1857" s="1573" t="s">
        <v>1541</v>
      </c>
      <c r="C1857" s="1564"/>
      <c r="D1857" s="1572"/>
      <c r="E1857" s="1571" t="str">
        <f>$L$2</f>
        <v>2,5% x D</v>
      </c>
      <c r="F1857" s="1570"/>
      <c r="G1857" s="1569">
        <f>G1856*$L$3</f>
        <v>0</v>
      </c>
      <c r="H1857" s="1567"/>
      <c r="I1857" s="1568" t="s">
        <v>366</v>
      </c>
      <c r="J1857" s="1567"/>
      <c r="K1857" s="1567"/>
      <c r="L1857" s="1620"/>
      <c r="M1857" s="1620"/>
      <c r="N1857" s="1549"/>
      <c r="O1857" s="1549"/>
      <c r="P1857" s="1549"/>
      <c r="Q1857" s="1549"/>
    </row>
    <row r="1858" spans="1:17">
      <c r="A1858" s="1566" t="s">
        <v>241</v>
      </c>
      <c r="B1858" s="1573" t="s">
        <v>1540</v>
      </c>
      <c r="C1858" s="1564"/>
      <c r="D1858" s="1572"/>
      <c r="E1858" s="1571" t="str">
        <f>$M$2</f>
        <v>2,5% x D</v>
      </c>
      <c r="F1858" s="1570"/>
      <c r="G1858" s="1569">
        <f>G1856*$M$3</f>
        <v>0</v>
      </c>
      <c r="H1858" s="1567"/>
      <c r="I1858" s="1568"/>
      <c r="J1858" s="1567"/>
      <c r="K1858" s="1567"/>
      <c r="L1858" s="1620"/>
      <c r="M1858" s="1620"/>
      <c r="N1858" s="1549"/>
      <c r="O1858" s="1549"/>
      <c r="P1858" s="1549"/>
      <c r="Q1858" s="1549"/>
    </row>
    <row r="1859" spans="1:17">
      <c r="A1859" s="1566" t="s">
        <v>123</v>
      </c>
      <c r="B1859" s="1565" t="s">
        <v>1539</v>
      </c>
      <c r="C1859" s="1564"/>
      <c r="D1859" s="1564"/>
      <c r="E1859" s="1564"/>
      <c r="F1859" s="1563"/>
      <c r="G1859" s="1562">
        <f>+G1857+G1856+G1858</f>
        <v>0</v>
      </c>
      <c r="H1859" s="1561"/>
      <c r="I1859" s="1561"/>
      <c r="J1859" s="1561"/>
      <c r="K1859" s="1561"/>
      <c r="L1859" s="1620"/>
      <c r="M1859" s="1620"/>
      <c r="N1859" s="1549"/>
      <c r="O1859" s="1549"/>
      <c r="P1859" s="1549"/>
      <c r="Q1859" s="1549"/>
    </row>
    <row r="1860" spans="1:17">
      <c r="A1860" s="1630"/>
      <c r="B1860" s="1629"/>
      <c r="C1860" s="1628"/>
      <c r="D1860" s="1628"/>
      <c r="E1860" s="1628"/>
      <c r="F1860" s="1627"/>
      <c r="G1860" s="1637"/>
      <c r="H1860" s="1554"/>
      <c r="I1860" s="1554"/>
      <c r="J1860" s="1554"/>
      <c r="K1860" s="1554"/>
      <c r="L1860" s="1620"/>
      <c r="M1860" s="1620"/>
      <c r="N1860" s="1549"/>
      <c r="O1860" s="1549"/>
      <c r="P1860" s="1549"/>
      <c r="Q1860" s="1549"/>
    </row>
    <row r="1861" spans="1:17">
      <c r="A1861" s="1572"/>
      <c r="B1861" s="1572"/>
      <c r="C1861" s="1564"/>
      <c r="D1861" s="1564"/>
      <c r="E1861" s="1564"/>
      <c r="F1861" s="1564"/>
      <c r="G1861" s="1564"/>
      <c r="H1861" s="1624"/>
      <c r="I1861" s="1624"/>
      <c r="J1861" s="1624"/>
      <c r="K1861" s="1624"/>
      <c r="L1861" s="1620"/>
      <c r="M1861" s="1620"/>
      <c r="N1861" s="1549"/>
      <c r="O1861" s="1549"/>
      <c r="P1861" s="1549"/>
      <c r="Q1861" s="1549"/>
    </row>
    <row r="1862" spans="1:17">
      <c r="A1862" s="1564">
        <v>27</v>
      </c>
      <c r="B1862" s="1735" t="s">
        <v>1646</v>
      </c>
      <c r="C1862" s="1622"/>
      <c r="D1862" s="1564"/>
      <c r="E1862" s="1564"/>
      <c r="F1862" s="1564"/>
      <c r="G1862" s="1564"/>
      <c r="H1862" s="1620"/>
      <c r="I1862" s="1620"/>
      <c r="J1862" s="1620"/>
      <c r="K1862" s="1620"/>
      <c r="L1862" s="1620"/>
      <c r="M1862" s="1620"/>
      <c r="N1862" s="1549"/>
      <c r="O1862" s="1549"/>
      <c r="P1862" s="1549"/>
      <c r="Q1862" s="1549"/>
    </row>
    <row r="1863" spans="1:17">
      <c r="A1863" s="1679"/>
      <c r="B1863" s="1620"/>
      <c r="C1863" s="1622"/>
      <c r="D1863" s="1564"/>
      <c r="E1863" s="1564"/>
      <c r="F1863" s="1564"/>
      <c r="G1863" s="1564"/>
      <c r="H1863" s="1620"/>
      <c r="I1863" s="1620"/>
      <c r="J1863" s="1620"/>
      <c r="K1863" s="1620"/>
      <c r="L1863" s="1620"/>
      <c r="M1863" s="1620"/>
      <c r="N1863" s="1549"/>
      <c r="O1863" s="1549"/>
      <c r="P1863" s="1549"/>
      <c r="Q1863" s="1549"/>
    </row>
    <row r="1864" spans="1:17">
      <c r="A1864" s="2467" t="s">
        <v>8</v>
      </c>
      <c r="B1864" s="2467" t="s">
        <v>354</v>
      </c>
      <c r="C1864" s="2467" t="s">
        <v>1550</v>
      </c>
      <c r="D1864" s="2467" t="s">
        <v>21</v>
      </c>
      <c r="E1864" s="2467" t="s">
        <v>1549</v>
      </c>
      <c r="F1864" s="1666" t="s">
        <v>10</v>
      </c>
      <c r="G1864" s="1666" t="s">
        <v>54</v>
      </c>
      <c r="H1864" s="2463" t="s">
        <v>1548</v>
      </c>
      <c r="I1864" s="2463" t="s">
        <v>1547</v>
      </c>
      <c r="J1864" s="2463" t="s">
        <v>1546</v>
      </c>
      <c r="K1864" s="2463" t="s">
        <v>1545</v>
      </c>
      <c r="L1864" s="1620"/>
      <c r="M1864" s="1620"/>
      <c r="N1864" s="1549"/>
      <c r="O1864" s="1549"/>
      <c r="P1864" s="1549"/>
      <c r="Q1864" s="1549"/>
    </row>
    <row r="1865" spans="1:17">
      <c r="A1865" s="2468"/>
      <c r="B1865" s="2468"/>
      <c r="C1865" s="2468"/>
      <c r="D1865" s="2468"/>
      <c r="E1865" s="2468"/>
      <c r="F1865" s="1637" t="s">
        <v>1544</v>
      </c>
      <c r="G1865" s="1637" t="s">
        <v>1544</v>
      </c>
      <c r="H1865" s="2464"/>
      <c r="I1865" s="2464"/>
      <c r="J1865" s="2464"/>
      <c r="K1865" s="2464"/>
      <c r="L1865" s="1620"/>
      <c r="M1865" s="1620"/>
      <c r="N1865" s="1549"/>
      <c r="O1865" s="1549"/>
      <c r="P1865" s="1549"/>
      <c r="Q1865" s="1549"/>
    </row>
    <row r="1866" spans="1:17">
      <c r="A1866" s="1664"/>
      <c r="B1866" s="1664"/>
      <c r="C1866" s="1664"/>
      <c r="D1866" s="1652"/>
      <c r="E1866" s="1652"/>
      <c r="F1866" s="1652"/>
      <c r="G1866" s="1652"/>
      <c r="H1866" s="1614"/>
      <c r="I1866" s="1614"/>
      <c r="J1866" s="1614"/>
      <c r="K1866" s="1614"/>
      <c r="L1866" s="1620"/>
      <c r="M1866" s="1620"/>
      <c r="N1866" s="1549"/>
      <c r="O1866" s="1549"/>
      <c r="P1866" s="1549"/>
      <c r="Q1866" s="1549"/>
    </row>
    <row r="1867" spans="1:17">
      <c r="A1867" s="1646" t="s">
        <v>114</v>
      </c>
      <c r="B1867" s="1645" t="s">
        <v>235</v>
      </c>
      <c r="C1867" s="1646"/>
      <c r="D1867" s="1646"/>
      <c r="E1867" s="1646"/>
      <c r="F1867" s="1646"/>
      <c r="G1867" s="1646"/>
      <c r="H1867" s="1613"/>
      <c r="I1867" s="1613"/>
      <c r="J1867" s="1613"/>
      <c r="K1867" s="1613"/>
      <c r="L1867" s="1620"/>
      <c r="M1867" s="1620"/>
      <c r="N1867" s="1549"/>
      <c r="O1867" s="1549"/>
      <c r="P1867" s="1549"/>
      <c r="Q1867" s="1549"/>
    </row>
    <row r="1868" spans="1:17">
      <c r="A1868" s="1646"/>
      <c r="B1868" s="1645" t="s">
        <v>50</v>
      </c>
      <c r="C1868" s="1646" t="s">
        <v>231</v>
      </c>
      <c r="D1868" s="1646" t="s">
        <v>48</v>
      </c>
      <c r="E1868" s="1825">
        <v>0.626</v>
      </c>
      <c r="F1868" s="1611">
        <f>'UPAH MEP'!D$7</f>
        <v>0</v>
      </c>
      <c r="G1868" s="1645">
        <f>+F1868*E1868</f>
        <v>0</v>
      </c>
      <c r="H1868" s="1606" t="s">
        <v>15</v>
      </c>
      <c r="I1868" s="1603">
        <v>1</v>
      </c>
      <c r="J1868" s="1599">
        <f>I1868*G1868</f>
        <v>0</v>
      </c>
      <c r="K1868" s="1599">
        <f>G1868-J1868</f>
        <v>0</v>
      </c>
      <c r="L1868" s="1733"/>
      <c r="M1868" s="1620"/>
      <c r="N1868" s="1549"/>
      <c r="O1868" s="1549"/>
      <c r="P1868" s="1549"/>
      <c r="Q1868" s="1549"/>
    </row>
    <row r="1869" spans="1:17">
      <c r="A1869" s="1646"/>
      <c r="B1869" s="1611" t="s">
        <v>1558</v>
      </c>
      <c r="C1869" s="1646" t="s">
        <v>1592</v>
      </c>
      <c r="D1869" s="1646" t="s">
        <v>48</v>
      </c>
      <c r="E1869" s="1825">
        <v>1.046</v>
      </c>
      <c r="F1869" s="1611">
        <f>'UPAH MEP'!D$10</f>
        <v>0</v>
      </c>
      <c r="G1869" s="1645">
        <f>+F1869*E1869</f>
        <v>0</v>
      </c>
      <c r="H1869" s="1606" t="s">
        <v>15</v>
      </c>
      <c r="I1869" s="1603">
        <v>1</v>
      </c>
      <c r="J1869" s="1599">
        <f>I1869*G1869</f>
        <v>0</v>
      </c>
      <c r="K1869" s="1599">
        <f>G1869-J1869</f>
        <v>0</v>
      </c>
      <c r="L1869" s="1733"/>
      <c r="M1869" s="1620"/>
      <c r="N1869" s="1549"/>
      <c r="O1869" s="1549"/>
      <c r="P1869" s="1549"/>
      <c r="Q1869" s="1549"/>
    </row>
    <row r="1870" spans="1:17">
      <c r="A1870" s="1646"/>
      <c r="B1870" s="1611" t="s">
        <v>1645</v>
      </c>
      <c r="C1870" s="1646" t="s">
        <v>1591</v>
      </c>
      <c r="D1870" s="1646" t="s">
        <v>48</v>
      </c>
      <c r="E1870" s="1825">
        <v>0.105</v>
      </c>
      <c r="F1870" s="1611">
        <f>'UPAH MEP'!D$5</f>
        <v>0</v>
      </c>
      <c r="G1870" s="1645">
        <f>+F1870*E1870</f>
        <v>0</v>
      </c>
      <c r="H1870" s="1606" t="s">
        <v>15</v>
      </c>
      <c r="I1870" s="1603">
        <v>1</v>
      </c>
      <c r="J1870" s="1599">
        <f>I1870*G1870</f>
        <v>0</v>
      </c>
      <c r="K1870" s="1599">
        <f>G1870-J1870</f>
        <v>0</v>
      </c>
      <c r="L1870" s="1733"/>
      <c r="M1870" s="1620"/>
      <c r="N1870" s="1549"/>
      <c r="O1870" s="1549"/>
      <c r="P1870" s="1549"/>
      <c r="Q1870" s="1549"/>
    </row>
    <row r="1871" spans="1:17">
      <c r="A1871" s="1646"/>
      <c r="B1871" s="1611" t="s">
        <v>41</v>
      </c>
      <c r="C1871" s="1729" t="s">
        <v>248</v>
      </c>
      <c r="D1871" s="1646" t="s">
        <v>48</v>
      </c>
      <c r="E1871" s="1825">
        <v>3.5000000000000003E-2</v>
      </c>
      <c r="F1871" s="1611">
        <f>'UPAH MEP'!D$6</f>
        <v>0</v>
      </c>
      <c r="G1871" s="1645">
        <f>+F1871*E1871</f>
        <v>0</v>
      </c>
      <c r="H1871" s="1606" t="s">
        <v>15</v>
      </c>
      <c r="I1871" s="1603">
        <v>1</v>
      </c>
      <c r="J1871" s="1599">
        <f>I1871*G1871</f>
        <v>0</v>
      </c>
      <c r="K1871" s="1599">
        <f>G1871-J1871</f>
        <v>0</v>
      </c>
      <c r="L1871" s="1733"/>
      <c r="M1871" s="1620"/>
      <c r="N1871" s="1549"/>
      <c r="O1871" s="1549"/>
      <c r="P1871" s="1549"/>
      <c r="Q1871" s="1549"/>
    </row>
    <row r="1872" spans="1:17">
      <c r="A1872" s="1646"/>
      <c r="B1872" s="1645"/>
      <c r="C1872" s="1643"/>
      <c r="D1872" s="1642"/>
      <c r="E1872" s="1642" t="s">
        <v>1557</v>
      </c>
      <c r="F1872" s="1640"/>
      <c r="G1872" s="1639">
        <f>SUM(G1868:G1871)</f>
        <v>0</v>
      </c>
      <c r="H1872" s="1589"/>
      <c r="I1872" s="1589"/>
      <c r="J1872" s="1589">
        <f>SUM(J1868:J1871)</f>
        <v>0</v>
      </c>
      <c r="K1872" s="1589">
        <f>SUM(K1869:K1871)</f>
        <v>0</v>
      </c>
      <c r="L1872" s="1620"/>
      <c r="M1872" s="1620"/>
      <c r="N1872" s="1549"/>
      <c r="O1872" s="1549"/>
      <c r="P1872" s="1549"/>
      <c r="Q1872" s="1549"/>
    </row>
    <row r="1873" spans="1:17">
      <c r="A1873" s="1646" t="s">
        <v>115</v>
      </c>
      <c r="B1873" s="1645" t="s">
        <v>237</v>
      </c>
      <c r="C1873" s="1648"/>
      <c r="D1873" s="1653"/>
      <c r="E1873" s="1652"/>
      <c r="F1873" s="1648"/>
      <c r="G1873" s="1648"/>
      <c r="H1873" s="1600"/>
      <c r="I1873" s="1600"/>
      <c r="J1873" s="1600"/>
      <c r="K1873" s="1600"/>
      <c r="L1873" s="1620"/>
      <c r="M1873" s="1620"/>
      <c r="N1873" s="1549"/>
      <c r="O1873" s="1549"/>
      <c r="P1873" s="1549"/>
      <c r="Q1873" s="1549"/>
    </row>
    <row r="1874" spans="1:17" ht="25.5">
      <c r="A1874" s="1646"/>
      <c r="B1874" s="1880" t="str">
        <f>'BAHAN MEP'!B161</f>
        <v xml:space="preserve">Box Panel SUI Kunci Tekan Type PC SUI - 11 Uk. 80 x 120 x 25 cm </v>
      </c>
      <c r="C1874" s="1646"/>
      <c r="D1874" s="1878" t="str">
        <f>'BAHAN MEP'!C161</f>
        <v>unit</v>
      </c>
      <c r="E1874" s="1882">
        <v>1</v>
      </c>
      <c r="F1874" s="1645">
        <f>'BAHAN MEP'!D161</f>
        <v>0</v>
      </c>
      <c r="G1874" s="1645">
        <f t="shared" ref="G1874:G1889" si="14">F1874*E1874</f>
        <v>0</v>
      </c>
      <c r="H1874" s="1645">
        <f>'BAHAN MEP'!F183</f>
        <v>0</v>
      </c>
      <c r="I1874" s="1603">
        <f>'BAHAN MEP'!E183</f>
        <v>0</v>
      </c>
      <c r="J1874" s="1599">
        <f t="shared" ref="J1874:J1888" si="15">I1874*G1874</f>
        <v>0</v>
      </c>
      <c r="K1874" s="1599">
        <f t="shared" ref="K1874:K1888" si="16">G1874-J1874</f>
        <v>0</v>
      </c>
      <c r="L1874" s="1620"/>
      <c r="M1874" s="1620"/>
      <c r="N1874" s="1549"/>
      <c r="O1874" s="1549"/>
      <c r="P1874" s="1549"/>
      <c r="Q1874" s="1549"/>
    </row>
    <row r="1875" spans="1:17">
      <c r="A1875" s="1646"/>
      <c r="B1875" s="1880" t="str">
        <f>'BAHAN MEP'!B162</f>
        <v>PILOT LAMP MERAH 220VAC FORT</v>
      </c>
      <c r="C1875" s="1646"/>
      <c r="D1875" s="1878" t="str">
        <f>'BAHAN MEP'!C162</f>
        <v>PCS</v>
      </c>
      <c r="E1875" s="1649">
        <v>3</v>
      </c>
      <c r="F1875" s="1645">
        <f>'BAHAN MEP'!D162</f>
        <v>0</v>
      </c>
      <c r="G1875" s="1645">
        <f t="shared" si="14"/>
        <v>0</v>
      </c>
      <c r="H1875" s="1645">
        <f>'BAHAN MEP'!F184</f>
        <v>0</v>
      </c>
      <c r="I1875" s="1603">
        <f>'BAHAN MEP'!E184</f>
        <v>0</v>
      </c>
      <c r="J1875" s="1599">
        <f t="shared" si="15"/>
        <v>0</v>
      </c>
      <c r="K1875" s="1599">
        <f t="shared" si="16"/>
        <v>0</v>
      </c>
      <c r="L1875" s="1620"/>
      <c r="M1875" s="1620"/>
      <c r="N1875" s="1549"/>
      <c r="O1875" s="1549"/>
      <c r="P1875" s="1549"/>
      <c r="Q1875" s="1549"/>
    </row>
    <row r="1876" spans="1:17">
      <c r="A1876" s="1646"/>
      <c r="B1876" s="1880" t="str">
        <f>'BAHAN MEP'!B163</f>
        <v>PILOT LAMP KUNING 220VAC FORT</v>
      </c>
      <c r="C1876" s="1646"/>
      <c r="D1876" s="1878" t="str">
        <f>'BAHAN MEP'!C163</f>
        <v>PCS</v>
      </c>
      <c r="E1876" s="1649">
        <v>3</v>
      </c>
      <c r="F1876" s="1645">
        <f>'BAHAN MEP'!D163</f>
        <v>0</v>
      </c>
      <c r="G1876" s="1645">
        <f t="shared" si="14"/>
        <v>0</v>
      </c>
      <c r="H1876" s="1645">
        <f>'BAHAN MEP'!F185</f>
        <v>0</v>
      </c>
      <c r="I1876" s="1603">
        <f>'BAHAN MEP'!E185</f>
        <v>0</v>
      </c>
      <c r="J1876" s="1599">
        <f t="shared" si="15"/>
        <v>0</v>
      </c>
      <c r="K1876" s="1599">
        <f t="shared" si="16"/>
        <v>0</v>
      </c>
      <c r="L1876" s="1620"/>
      <c r="M1876" s="1620"/>
      <c r="N1876" s="1549"/>
      <c r="O1876" s="1549"/>
      <c r="P1876" s="1549"/>
      <c r="Q1876" s="1549"/>
    </row>
    <row r="1877" spans="1:17">
      <c r="A1877" s="1646"/>
      <c r="B1877" s="1880" t="str">
        <f>'BAHAN MEP'!B164</f>
        <v>PILOT LAMP HIJAU 220VAC FORT</v>
      </c>
      <c r="C1877" s="1646"/>
      <c r="D1877" s="1878" t="str">
        <f>'BAHAN MEP'!C164</f>
        <v>PCS</v>
      </c>
      <c r="E1877" s="1649">
        <v>3</v>
      </c>
      <c r="F1877" s="1645">
        <f>'BAHAN MEP'!D164</f>
        <v>0</v>
      </c>
      <c r="G1877" s="1645">
        <f t="shared" si="14"/>
        <v>0</v>
      </c>
      <c r="H1877" s="1645">
        <f>'BAHAN MEP'!F186</f>
        <v>0</v>
      </c>
      <c r="I1877" s="1603">
        <f>'BAHAN MEP'!E186</f>
        <v>0</v>
      </c>
      <c r="J1877" s="1599">
        <f t="shared" si="15"/>
        <v>0</v>
      </c>
      <c r="K1877" s="1599">
        <f t="shared" si="16"/>
        <v>0</v>
      </c>
      <c r="L1877" s="1620"/>
      <c r="M1877" s="1620"/>
      <c r="N1877" s="1549"/>
      <c r="O1877" s="1549"/>
      <c r="P1877" s="1549"/>
      <c r="Q1877" s="1549"/>
    </row>
    <row r="1878" spans="1:17" ht="25.5">
      <c r="A1878" s="1646"/>
      <c r="B1878" s="1880" t="str">
        <f>'BAHAN MEP'!B165</f>
        <v>CYLINDRICAL FUSE HOLDERS RT18-32 FORT + FUSE 2A</v>
      </c>
      <c r="C1878" s="1646"/>
      <c r="D1878" s="1878" t="str">
        <f>'BAHAN MEP'!C165</f>
        <v>PCS</v>
      </c>
      <c r="E1878" s="1649">
        <v>9</v>
      </c>
      <c r="F1878" s="1645">
        <f>'BAHAN MEP'!D165</f>
        <v>0</v>
      </c>
      <c r="G1878" s="1645">
        <f t="shared" si="14"/>
        <v>0</v>
      </c>
      <c r="H1878" s="1645">
        <f>'BAHAN MEP'!F187</f>
        <v>0</v>
      </c>
      <c r="I1878" s="1603">
        <f>'BAHAN MEP'!E187</f>
        <v>0</v>
      </c>
      <c r="J1878" s="1599">
        <f t="shared" si="15"/>
        <v>0</v>
      </c>
      <c r="K1878" s="1599">
        <f t="shared" si="16"/>
        <v>0</v>
      </c>
      <c r="L1878" s="1620"/>
      <c r="M1878" s="1620"/>
      <c r="N1878" s="1549"/>
      <c r="O1878" s="1549"/>
      <c r="P1878" s="1549"/>
      <c r="Q1878" s="1549"/>
    </row>
    <row r="1879" spans="1:17">
      <c r="A1879" s="1646"/>
      <c r="B1879" s="1880" t="str">
        <f>'BAHAN MEP'!B166</f>
        <v>CT 100/5A ICY-3S CIC</v>
      </c>
      <c r="C1879" s="1646"/>
      <c r="D1879" s="1878" t="str">
        <f>'BAHAN MEP'!C166</f>
        <v>PCS</v>
      </c>
      <c r="E1879" s="1649">
        <v>6</v>
      </c>
      <c r="F1879" s="1645">
        <f>'BAHAN MEP'!D166</f>
        <v>0</v>
      </c>
      <c r="G1879" s="1645">
        <f t="shared" si="14"/>
        <v>0</v>
      </c>
      <c r="H1879" s="1645">
        <f>'BAHAN MEP'!F188</f>
        <v>0</v>
      </c>
      <c r="I1879" s="1603">
        <f>'BAHAN MEP'!E188</f>
        <v>0</v>
      </c>
      <c r="J1879" s="1599">
        <f t="shared" si="15"/>
        <v>0</v>
      </c>
      <c r="K1879" s="1599">
        <f t="shared" si="16"/>
        <v>0</v>
      </c>
      <c r="L1879" s="1620"/>
      <c r="M1879" s="1620"/>
      <c r="N1879" s="1549"/>
      <c r="O1879" s="1549"/>
      <c r="P1879" s="1549"/>
      <c r="Q1879" s="1549"/>
    </row>
    <row r="1880" spans="1:17" ht="25.5">
      <c r="A1880" s="1646"/>
      <c r="B1880" s="1880" t="str">
        <f>'BAHAN MEP'!B167</f>
        <v>DIGITAL POWER METER MFM383A-C SELEC</v>
      </c>
      <c r="C1880" s="1646"/>
      <c r="D1880" s="1878" t="str">
        <f>'BAHAN MEP'!C167</f>
        <v>PCS</v>
      </c>
      <c r="E1880" s="1649">
        <v>2</v>
      </c>
      <c r="F1880" s="1645">
        <f>'BAHAN MEP'!D167</f>
        <v>0</v>
      </c>
      <c r="G1880" s="1645">
        <f t="shared" si="14"/>
        <v>0</v>
      </c>
      <c r="H1880" s="1645">
        <f>'BAHAN MEP'!F189</f>
        <v>0</v>
      </c>
      <c r="I1880" s="1603">
        <f>'BAHAN MEP'!E189</f>
        <v>0</v>
      </c>
      <c r="J1880" s="1599">
        <f t="shared" si="15"/>
        <v>0</v>
      </c>
      <c r="K1880" s="1599">
        <f t="shared" si="16"/>
        <v>0</v>
      </c>
      <c r="L1880" s="1620"/>
      <c r="M1880" s="1620"/>
      <c r="N1880" s="1549"/>
      <c r="O1880" s="1549"/>
      <c r="P1880" s="1549"/>
      <c r="Q1880" s="1549"/>
    </row>
    <row r="1881" spans="1:17" ht="25.5">
      <c r="A1881" s="1646"/>
      <c r="B1881" s="1880" t="str">
        <f>'BAHAN MEP'!B168</f>
        <v>MCB 4 PHASE 25A - 10KA C60N A9F74425 SCHNEIDER</v>
      </c>
      <c r="C1881" s="1646"/>
      <c r="D1881" s="1878" t="str">
        <f>'BAHAN MEP'!C168</f>
        <v>PCS</v>
      </c>
      <c r="E1881" s="1649">
        <v>1</v>
      </c>
      <c r="F1881" s="1645">
        <f>'BAHAN MEP'!D168</f>
        <v>0</v>
      </c>
      <c r="G1881" s="1645">
        <f t="shared" si="14"/>
        <v>0</v>
      </c>
      <c r="H1881" s="1645">
        <f>'BAHAN MEP'!F190</f>
        <v>0</v>
      </c>
      <c r="I1881" s="1603">
        <f>'BAHAN MEP'!E190</f>
        <v>0</v>
      </c>
      <c r="J1881" s="1599">
        <f t="shared" si="15"/>
        <v>0</v>
      </c>
      <c r="K1881" s="1599">
        <f t="shared" si="16"/>
        <v>0</v>
      </c>
      <c r="L1881" s="1620"/>
      <c r="M1881" s="1620"/>
      <c r="N1881" s="1549"/>
      <c r="O1881" s="1549"/>
      <c r="P1881" s="1549"/>
      <c r="Q1881" s="1549"/>
    </row>
    <row r="1882" spans="1:17" ht="25.5">
      <c r="A1882" s="1646"/>
      <c r="B1882" s="1880" t="str">
        <f>'BAHAN MEP'!B169</f>
        <v>SURGE ARRESTER 3 PHASE+N 40KA A9L15688 SCHNEIDER</v>
      </c>
      <c r="C1882" s="1646"/>
      <c r="D1882" s="1878" t="str">
        <f>'BAHAN MEP'!C169</f>
        <v>PCS</v>
      </c>
      <c r="E1882" s="1649">
        <v>1</v>
      </c>
      <c r="F1882" s="1645">
        <f>'BAHAN MEP'!D169</f>
        <v>0</v>
      </c>
      <c r="G1882" s="1645">
        <f t="shared" si="14"/>
        <v>0</v>
      </c>
      <c r="H1882" s="1645">
        <f>'BAHAN MEP'!F191</f>
        <v>0</v>
      </c>
      <c r="I1882" s="1603">
        <f>'BAHAN MEP'!E191</f>
        <v>0</v>
      </c>
      <c r="J1882" s="1599">
        <f t="shared" si="15"/>
        <v>0</v>
      </c>
      <c r="K1882" s="1599">
        <f t="shared" si="16"/>
        <v>0</v>
      </c>
      <c r="L1882" s="1620"/>
      <c r="M1882" s="1620"/>
      <c r="N1882" s="1549"/>
      <c r="O1882" s="1549"/>
      <c r="P1882" s="1549"/>
      <c r="Q1882" s="1549"/>
    </row>
    <row r="1883" spans="1:17">
      <c r="A1883" s="1646"/>
      <c r="B1883" s="1880" t="str">
        <f>'BAHAN MEP'!B170</f>
        <v>COS SIRCO VM1 4P 100A SOCOMEC</v>
      </c>
      <c r="C1883" s="1646"/>
      <c r="D1883" s="1878" t="str">
        <f>'BAHAN MEP'!C170</f>
        <v>PCS</v>
      </c>
      <c r="E1883" s="1649">
        <v>1</v>
      </c>
      <c r="F1883" s="1645">
        <f>'BAHAN MEP'!D170</f>
        <v>0</v>
      </c>
      <c r="G1883" s="1645">
        <f t="shared" si="14"/>
        <v>0</v>
      </c>
      <c r="H1883" s="1645">
        <f>'BAHAN MEP'!F192</f>
        <v>0</v>
      </c>
      <c r="I1883" s="1603">
        <f>'BAHAN MEP'!E192</f>
        <v>0</v>
      </c>
      <c r="J1883" s="1599">
        <f t="shared" si="15"/>
        <v>0</v>
      </c>
      <c r="K1883" s="1599">
        <f t="shared" si="16"/>
        <v>0</v>
      </c>
      <c r="L1883" s="1620"/>
      <c r="M1883" s="1620"/>
      <c r="N1883" s="1549"/>
      <c r="O1883" s="1549"/>
      <c r="P1883" s="1549"/>
      <c r="Q1883" s="1549"/>
    </row>
    <row r="1884" spans="1:17" ht="25.5">
      <c r="A1884" s="1646"/>
      <c r="B1884" s="1880" t="str">
        <f>'BAHAN MEP'!B171</f>
        <v>MCCB 3 PHASE 100A - 36KA CVS100F LV510337 SCHNEIDER</v>
      </c>
      <c r="C1884" s="1646"/>
      <c r="D1884" s="1878" t="str">
        <f>'BAHAN MEP'!C171</f>
        <v>PCS</v>
      </c>
      <c r="E1884" s="1649">
        <v>2</v>
      </c>
      <c r="F1884" s="1645">
        <f>'BAHAN MEP'!D171</f>
        <v>0</v>
      </c>
      <c r="G1884" s="1645">
        <f t="shared" si="14"/>
        <v>0</v>
      </c>
      <c r="H1884" s="1645">
        <f>'BAHAN MEP'!F193</f>
        <v>0</v>
      </c>
      <c r="I1884" s="1603">
        <f>'BAHAN MEP'!E193</f>
        <v>0</v>
      </c>
      <c r="J1884" s="1599">
        <f t="shared" si="15"/>
        <v>0</v>
      </c>
      <c r="K1884" s="1599">
        <f t="shared" si="16"/>
        <v>0</v>
      </c>
      <c r="L1884" s="1620"/>
      <c r="M1884" s="1620"/>
      <c r="N1884" s="1549"/>
      <c r="O1884" s="1549"/>
      <c r="P1884" s="1549"/>
      <c r="Q1884" s="1549"/>
    </row>
    <row r="1885" spans="1:17" ht="25.5">
      <c r="A1885" s="1646"/>
      <c r="B1885" s="1880" t="str">
        <f>'BAHAN MEP'!B172</f>
        <v>MCB 3 PHASE 16A - 6KA IK60N DOMF01316 SCHNEIDER</v>
      </c>
      <c r="C1885" s="1646"/>
      <c r="D1885" s="1878" t="str">
        <f>'BAHAN MEP'!C172</f>
        <v>PCS</v>
      </c>
      <c r="E1885" s="1649">
        <v>1</v>
      </c>
      <c r="F1885" s="1645">
        <f>'BAHAN MEP'!D172</f>
        <v>0</v>
      </c>
      <c r="G1885" s="1645">
        <f t="shared" si="14"/>
        <v>0</v>
      </c>
      <c r="H1885" s="1645">
        <f>'BAHAN MEP'!F194</f>
        <v>0</v>
      </c>
      <c r="I1885" s="1603">
        <f>'BAHAN MEP'!E194</f>
        <v>0</v>
      </c>
      <c r="J1885" s="1599">
        <f t="shared" si="15"/>
        <v>0</v>
      </c>
      <c r="K1885" s="1599">
        <f t="shared" si="16"/>
        <v>0</v>
      </c>
      <c r="L1885" s="1620"/>
      <c r="M1885" s="1620"/>
      <c r="N1885" s="1549"/>
      <c r="O1885" s="1549"/>
      <c r="P1885" s="1549"/>
      <c r="Q1885" s="1549"/>
    </row>
    <row r="1886" spans="1:17" ht="25.5">
      <c r="A1886" s="1646"/>
      <c r="B1886" s="1880" t="str">
        <f>'BAHAN MEP'!B173</f>
        <v>MCB 1 PHASE 16A - 6KA IK60N DOMF01116 SCHNEIDER</v>
      </c>
      <c r="C1886" s="1646"/>
      <c r="D1886" s="1878" t="str">
        <f>'BAHAN MEP'!C173</f>
        <v>PCS</v>
      </c>
      <c r="E1886" s="1649">
        <v>14</v>
      </c>
      <c r="F1886" s="1645">
        <f>'BAHAN MEP'!D173</f>
        <v>0</v>
      </c>
      <c r="G1886" s="1645">
        <f t="shared" si="14"/>
        <v>0</v>
      </c>
      <c r="H1886" s="1645">
        <f>'BAHAN MEP'!F195</f>
        <v>0</v>
      </c>
      <c r="I1886" s="1603">
        <f>'BAHAN MEP'!E195</f>
        <v>0</v>
      </c>
      <c r="J1886" s="1599">
        <f t="shared" si="15"/>
        <v>0</v>
      </c>
      <c r="K1886" s="1599">
        <f t="shared" si="16"/>
        <v>0</v>
      </c>
      <c r="L1886" s="1620"/>
      <c r="M1886" s="1620"/>
      <c r="N1886" s="1549"/>
      <c r="O1886" s="1549"/>
      <c r="P1886" s="1549"/>
      <c r="Q1886" s="1549"/>
    </row>
    <row r="1887" spans="1:17" ht="25.5">
      <c r="A1887" s="1646"/>
      <c r="B1887" s="1880" t="str">
        <f>'BAHAN MEP'!B174</f>
        <v>MCB 1 PHASE 10A - 6KA IK60N DOMF01110 SCHNEIDER</v>
      </c>
      <c r="C1887" s="1646"/>
      <c r="D1887" s="1878" t="str">
        <f>'BAHAN MEP'!C174</f>
        <v>PCS</v>
      </c>
      <c r="E1887" s="1649">
        <v>11</v>
      </c>
      <c r="F1887" s="1645">
        <f>'BAHAN MEP'!D174</f>
        <v>0</v>
      </c>
      <c r="G1887" s="1645">
        <f t="shared" si="14"/>
        <v>0</v>
      </c>
      <c r="H1887" s="1645">
        <f>'BAHAN MEP'!F196</f>
        <v>0</v>
      </c>
      <c r="I1887" s="1603">
        <f>'BAHAN MEP'!E196</f>
        <v>0</v>
      </c>
      <c r="J1887" s="1599">
        <f t="shared" si="15"/>
        <v>0</v>
      </c>
      <c r="K1887" s="1599">
        <f t="shared" si="16"/>
        <v>0</v>
      </c>
      <c r="L1887" s="1620"/>
      <c r="M1887" s="1620"/>
      <c r="N1887" s="1549"/>
      <c r="O1887" s="1549"/>
      <c r="P1887" s="1549"/>
      <c r="Q1887" s="1549"/>
    </row>
    <row r="1888" spans="1:17" ht="25.5">
      <c r="A1888" s="1646"/>
      <c r="B1888" s="1880" t="str">
        <f>'BAHAN MEP'!B175</f>
        <v>MCB 1 PHASE 6A - 6KA IK60N DOMF01106 SCHNEIDER</v>
      </c>
      <c r="C1888" s="1646"/>
      <c r="D1888" s="1878" t="str">
        <f>'BAHAN MEP'!C175</f>
        <v>PCS</v>
      </c>
      <c r="E1888" s="1649">
        <v>8</v>
      </c>
      <c r="F1888" s="1645">
        <f>'BAHAN MEP'!D175</f>
        <v>0</v>
      </c>
      <c r="G1888" s="1645">
        <f t="shared" si="14"/>
        <v>0</v>
      </c>
      <c r="H1888" s="1645">
        <f>'BAHAN MEP'!F197</f>
        <v>0</v>
      </c>
      <c r="I1888" s="1603">
        <f>'BAHAN MEP'!E197</f>
        <v>0</v>
      </c>
      <c r="J1888" s="1599">
        <f t="shared" si="15"/>
        <v>0</v>
      </c>
      <c r="K1888" s="1599">
        <f t="shared" si="16"/>
        <v>0</v>
      </c>
      <c r="L1888" s="1620"/>
      <c r="M1888" s="1620"/>
      <c r="N1888" s="1549"/>
      <c r="O1888" s="1549"/>
      <c r="P1888" s="1549"/>
      <c r="Q1888" s="1549"/>
    </row>
    <row r="1889" spans="1:17">
      <c r="A1889" s="1646"/>
      <c r="B1889" s="1880" t="str">
        <f>'BAHAN MEP'!B176</f>
        <v>Wiring dan Aksesoris</v>
      </c>
      <c r="C1889" s="1646"/>
      <c r="D1889" s="1878" t="str">
        <f>'BAHAN MEP'!C176</f>
        <v>lot</v>
      </c>
      <c r="E1889" s="1649">
        <v>1</v>
      </c>
      <c r="F1889" s="1645">
        <f>'BAHAN MEP'!D176</f>
        <v>0</v>
      </c>
      <c r="G1889" s="1645">
        <f t="shared" si="14"/>
        <v>0</v>
      </c>
      <c r="H1889" s="1645"/>
      <c r="I1889" s="1603"/>
      <c r="J1889" s="1599"/>
      <c r="K1889" s="1599"/>
      <c r="L1889" s="1620"/>
      <c r="M1889" s="1620"/>
      <c r="N1889" s="1549"/>
      <c r="O1889" s="1549"/>
      <c r="P1889" s="1549"/>
      <c r="Q1889" s="1549"/>
    </row>
    <row r="1890" spans="1:17">
      <c r="A1890" s="1646"/>
      <c r="B1890" s="1645"/>
      <c r="C1890" s="1643"/>
      <c r="D1890" s="1642"/>
      <c r="E1890" s="1641" t="s">
        <v>1447</v>
      </c>
      <c r="F1890" s="1640"/>
      <c r="G1890" s="1639">
        <f>SUM(G1874:G1889)*1.1</f>
        <v>0</v>
      </c>
      <c r="H1890" s="1589"/>
      <c r="I1890" s="1589"/>
      <c r="J1890" s="1639">
        <f>SUM(J1874:J1889)</f>
        <v>0</v>
      </c>
      <c r="K1890" s="1639">
        <f>SUM(K1874:K1889)</f>
        <v>0</v>
      </c>
      <c r="L1890" s="1620"/>
      <c r="M1890" s="1620"/>
      <c r="N1890" s="1549"/>
      <c r="O1890" s="1549"/>
      <c r="P1890" s="1549"/>
      <c r="Q1890" s="1549"/>
    </row>
    <row r="1891" spans="1:17">
      <c r="A1891" s="1646"/>
      <c r="B1891" s="1645"/>
      <c r="C1891" s="1648"/>
      <c r="D1891" s="1648"/>
      <c r="E1891" s="1648"/>
      <c r="F1891" s="1648"/>
      <c r="G1891" s="1648"/>
      <c r="H1891" s="1600"/>
      <c r="I1891" s="1600"/>
      <c r="J1891" s="1600"/>
      <c r="K1891" s="1600"/>
      <c r="L1891" s="1620"/>
      <c r="M1891" s="1620"/>
      <c r="N1891" s="1549"/>
      <c r="O1891" s="1549"/>
      <c r="P1891" s="1549"/>
      <c r="Q1891" s="1549"/>
    </row>
    <row r="1892" spans="1:17">
      <c r="A1892" s="1646" t="s">
        <v>116</v>
      </c>
      <c r="B1892" s="1645" t="s">
        <v>238</v>
      </c>
      <c r="C1892" s="1646"/>
      <c r="D1892" s="1646"/>
      <c r="E1892" s="1646"/>
      <c r="F1892" s="1646"/>
      <c r="G1892" s="1721">
        <f>+F1892*E1892</f>
        <v>0</v>
      </c>
      <c r="H1892" s="1595"/>
      <c r="I1892" s="1595"/>
      <c r="J1892" s="1595"/>
      <c r="K1892" s="1595"/>
      <c r="L1892" s="1620"/>
      <c r="M1892" s="1620"/>
      <c r="N1892" s="1549"/>
      <c r="O1892" s="1549"/>
      <c r="P1892" s="1549"/>
      <c r="Q1892" s="1549"/>
    </row>
    <row r="1893" spans="1:17">
      <c r="A1893" s="1644"/>
      <c r="B1893" s="1644"/>
      <c r="C1893" s="1643"/>
      <c r="D1893" s="1642"/>
      <c r="E1893" s="1641" t="s">
        <v>1448</v>
      </c>
      <c r="F1893" s="1640"/>
      <c r="G1893" s="1639">
        <f>SUM(G1892)</f>
        <v>0</v>
      </c>
      <c r="H1893" s="1589"/>
      <c r="I1893" s="1589"/>
      <c r="J1893" s="1589"/>
      <c r="K1893" s="1589"/>
      <c r="L1893" s="1620"/>
      <c r="M1893" s="1620"/>
      <c r="N1893" s="1549"/>
      <c r="O1893" s="1549"/>
      <c r="P1893" s="1549"/>
      <c r="Q1893" s="1549"/>
    </row>
    <row r="1894" spans="1:17">
      <c r="A1894" s="1638"/>
      <c r="B1894" s="1638"/>
      <c r="C1894" s="1637"/>
      <c r="D1894" s="1637"/>
      <c r="E1894" s="1630"/>
      <c r="F1894" s="1637"/>
      <c r="G1894" s="1637"/>
      <c r="H1894" s="1554"/>
      <c r="I1894" s="1554"/>
      <c r="J1894" s="1554"/>
      <c r="K1894" s="1554"/>
      <c r="L1894" s="1620"/>
      <c r="M1894" s="1620"/>
      <c r="N1894" s="1549"/>
      <c r="O1894" s="1549"/>
      <c r="P1894" s="1549"/>
      <c r="Q1894" s="1549"/>
    </row>
    <row r="1895" spans="1:17">
      <c r="A1895" s="1636"/>
      <c r="B1895" s="1635"/>
      <c r="C1895" s="1634"/>
      <c r="D1895" s="1633"/>
      <c r="E1895" s="1633"/>
      <c r="F1895" s="1632"/>
      <c r="G1895" s="1636"/>
      <c r="H1895" s="1581"/>
      <c r="I1895" s="1581"/>
      <c r="J1895" s="1581"/>
      <c r="K1895" s="1581"/>
      <c r="L1895" s="1620"/>
      <c r="M1895" s="1620"/>
      <c r="N1895" s="1549"/>
      <c r="O1895" s="1549"/>
      <c r="P1895" s="1549"/>
      <c r="Q1895" s="1549"/>
    </row>
    <row r="1896" spans="1:17">
      <c r="A1896" s="1566" t="s">
        <v>117</v>
      </c>
      <c r="B1896" s="1573" t="s">
        <v>239</v>
      </c>
      <c r="C1896" s="1564"/>
      <c r="D1896" s="1572"/>
      <c r="E1896" s="1572"/>
      <c r="F1896" s="1570"/>
      <c r="G1896" s="1569">
        <f>+G1893+G1890+G1872</f>
        <v>0</v>
      </c>
      <c r="H1896" s="1576"/>
      <c r="I1896" s="1575" t="e">
        <f>J1896/G1896</f>
        <v>#DIV/0!</v>
      </c>
      <c r="J1896" s="1574">
        <f>+J1893+J1890+J1872</f>
        <v>0</v>
      </c>
      <c r="K1896" s="1720"/>
      <c r="L1896" s="1620"/>
      <c r="M1896" s="1620"/>
      <c r="N1896" s="1549"/>
      <c r="O1896" s="1549"/>
      <c r="P1896" s="1549"/>
      <c r="Q1896" s="1549"/>
    </row>
    <row r="1897" spans="1:17">
      <c r="A1897" s="1566" t="s">
        <v>124</v>
      </c>
      <c r="B1897" s="1573" t="s">
        <v>1541</v>
      </c>
      <c r="C1897" s="1564"/>
      <c r="D1897" s="1572"/>
      <c r="E1897" s="1571" t="str">
        <f>$L$2</f>
        <v>2,5% x D</v>
      </c>
      <c r="F1897" s="1570"/>
      <c r="G1897" s="1569">
        <f>G1896*$L$3</f>
        <v>0</v>
      </c>
      <c r="H1897" s="1567"/>
      <c r="I1897" s="1568" t="s">
        <v>366</v>
      </c>
      <c r="J1897" s="1567"/>
      <c r="K1897" s="1567"/>
      <c r="L1897" s="1620"/>
      <c r="M1897" s="1620"/>
      <c r="N1897" s="1549"/>
      <c r="O1897" s="1549"/>
      <c r="P1897" s="1549"/>
      <c r="Q1897" s="1549"/>
    </row>
    <row r="1898" spans="1:17">
      <c r="A1898" s="1566" t="s">
        <v>241</v>
      </c>
      <c r="B1898" s="1573" t="s">
        <v>1540</v>
      </c>
      <c r="C1898" s="1564"/>
      <c r="D1898" s="1572"/>
      <c r="E1898" s="1571" t="str">
        <f>$M$2</f>
        <v>2,5% x D</v>
      </c>
      <c r="F1898" s="1570"/>
      <c r="G1898" s="1569">
        <f>G1896*$M$3</f>
        <v>0</v>
      </c>
      <c r="H1898" s="1567"/>
      <c r="I1898" s="1568"/>
      <c r="J1898" s="1567"/>
      <c r="K1898" s="1567"/>
      <c r="L1898" s="1620"/>
      <c r="M1898" s="1620"/>
      <c r="N1898" s="1549"/>
      <c r="O1898" s="1549"/>
      <c r="P1898" s="1549"/>
      <c r="Q1898" s="1549"/>
    </row>
    <row r="1899" spans="1:17">
      <c r="A1899" s="1566" t="s">
        <v>123</v>
      </c>
      <c r="B1899" s="1565" t="s">
        <v>1539</v>
      </c>
      <c r="C1899" s="1564"/>
      <c r="D1899" s="1564"/>
      <c r="E1899" s="1564"/>
      <c r="F1899" s="1563"/>
      <c r="G1899" s="1562">
        <f>+G1897+G1896+G1898</f>
        <v>0</v>
      </c>
      <c r="H1899" s="1561"/>
      <c r="I1899" s="1561"/>
      <c r="J1899" s="1561"/>
      <c r="K1899" s="1561"/>
      <c r="L1899" s="1620"/>
      <c r="M1899" s="1620"/>
      <c r="N1899" s="1549"/>
      <c r="O1899" s="1549"/>
      <c r="P1899" s="1549"/>
      <c r="Q1899" s="1549"/>
    </row>
    <row r="1900" spans="1:17">
      <c r="A1900" s="1630"/>
      <c r="B1900" s="1629"/>
      <c r="C1900" s="1628"/>
      <c r="D1900" s="1628"/>
      <c r="E1900" s="1628"/>
      <c r="F1900" s="1627"/>
      <c r="G1900" s="1637"/>
      <c r="H1900" s="1554"/>
      <c r="I1900" s="1554"/>
      <c r="J1900" s="1554"/>
      <c r="K1900" s="1554"/>
      <c r="L1900" s="1620"/>
      <c r="M1900" s="1620"/>
      <c r="N1900" s="1549"/>
      <c r="O1900" s="1549"/>
      <c r="P1900" s="1549"/>
      <c r="Q1900" s="1549"/>
    </row>
    <row r="1901" spans="1:17">
      <c r="A1901" s="1572"/>
      <c r="B1901" s="1572"/>
      <c r="C1901" s="1564"/>
      <c r="D1901" s="1564"/>
      <c r="E1901" s="1564"/>
      <c r="F1901" s="1564"/>
      <c r="G1901" s="1564"/>
      <c r="H1901" s="1624"/>
      <c r="I1901" s="1624"/>
      <c r="J1901" s="1624"/>
      <c r="K1901" s="1624"/>
      <c r="L1901" s="1620"/>
      <c r="M1901" s="1620"/>
      <c r="N1901" s="1549"/>
      <c r="O1901" s="1549"/>
      <c r="P1901" s="1549"/>
      <c r="Q1901" s="1549"/>
    </row>
    <row r="1902" spans="1:17">
      <c r="A1902" s="1564">
        <v>27</v>
      </c>
      <c r="B1902" s="1735" t="s">
        <v>1644</v>
      </c>
      <c r="C1902" s="1622"/>
      <c r="D1902" s="1564"/>
      <c r="E1902" s="1564"/>
      <c r="F1902" s="1564"/>
      <c r="G1902" s="1564"/>
      <c r="H1902" s="1620"/>
      <c r="I1902" s="1620"/>
      <c r="J1902" s="1620"/>
      <c r="K1902" s="1620"/>
      <c r="L1902" s="1620"/>
      <c r="M1902" s="1620"/>
      <c r="N1902" s="1549"/>
      <c r="O1902" s="1549"/>
      <c r="P1902" s="1549"/>
      <c r="Q1902" s="1549"/>
    </row>
    <row r="1903" spans="1:17">
      <c r="A1903" s="1679"/>
      <c r="B1903" s="1620"/>
      <c r="C1903" s="1622"/>
      <c r="D1903" s="1564"/>
      <c r="E1903" s="1564"/>
      <c r="F1903" s="1564"/>
      <c r="G1903" s="1564"/>
      <c r="H1903" s="1620"/>
      <c r="I1903" s="1620"/>
      <c r="J1903" s="1620"/>
      <c r="K1903" s="1620"/>
      <c r="L1903" s="1620"/>
      <c r="M1903" s="1620"/>
      <c r="N1903" s="1549"/>
      <c r="O1903" s="1549"/>
      <c r="P1903" s="1549"/>
      <c r="Q1903" s="1549"/>
    </row>
    <row r="1904" spans="1:17">
      <c r="A1904" s="2467" t="s">
        <v>8</v>
      </c>
      <c r="B1904" s="2467" t="s">
        <v>354</v>
      </c>
      <c r="C1904" s="2467" t="s">
        <v>1550</v>
      </c>
      <c r="D1904" s="2467" t="s">
        <v>21</v>
      </c>
      <c r="E1904" s="2467" t="s">
        <v>1549</v>
      </c>
      <c r="F1904" s="1666" t="s">
        <v>10</v>
      </c>
      <c r="G1904" s="1666" t="s">
        <v>54</v>
      </c>
      <c r="H1904" s="2463" t="s">
        <v>1548</v>
      </c>
      <c r="I1904" s="2463" t="s">
        <v>1547</v>
      </c>
      <c r="J1904" s="2463" t="s">
        <v>1546</v>
      </c>
      <c r="K1904" s="2463" t="s">
        <v>1545</v>
      </c>
      <c r="L1904" s="1620"/>
      <c r="M1904" s="1620"/>
      <c r="N1904" s="1549"/>
      <c r="O1904" s="1549"/>
      <c r="P1904" s="1549"/>
      <c r="Q1904" s="1549"/>
    </row>
    <row r="1905" spans="1:17">
      <c r="A1905" s="2468"/>
      <c r="B1905" s="2468"/>
      <c r="C1905" s="2468"/>
      <c r="D1905" s="2468"/>
      <c r="E1905" s="2468"/>
      <c r="F1905" s="1637" t="s">
        <v>1544</v>
      </c>
      <c r="G1905" s="1637" t="s">
        <v>1544</v>
      </c>
      <c r="H1905" s="2464"/>
      <c r="I1905" s="2464"/>
      <c r="J1905" s="2464"/>
      <c r="K1905" s="2464"/>
      <c r="L1905" s="1620"/>
      <c r="M1905" s="1620"/>
      <c r="N1905" s="1549"/>
      <c r="O1905" s="1549"/>
      <c r="P1905" s="1549"/>
      <c r="Q1905" s="1549"/>
    </row>
    <row r="1906" spans="1:17">
      <c r="A1906" s="1566"/>
      <c r="B1906" s="1563"/>
      <c r="C1906" s="1566"/>
      <c r="D1906" s="1566"/>
      <c r="E1906" s="1566"/>
      <c r="F1906" s="1566"/>
      <c r="G1906" s="1566"/>
      <c r="H1906" s="1614"/>
      <c r="I1906" s="1614"/>
      <c r="J1906" s="1614"/>
      <c r="K1906" s="1614"/>
      <c r="L1906" s="1620"/>
      <c r="M1906" s="1620"/>
      <c r="N1906" s="1549"/>
      <c r="O1906" s="1549"/>
      <c r="P1906" s="1549"/>
      <c r="Q1906" s="1549"/>
    </row>
    <row r="1907" spans="1:17">
      <c r="A1907" s="1646" t="s">
        <v>114</v>
      </c>
      <c r="B1907" s="1645" t="s">
        <v>235</v>
      </c>
      <c r="C1907" s="1646" t="s">
        <v>231</v>
      </c>
      <c r="D1907" s="1646" t="s">
        <v>48</v>
      </c>
      <c r="E1907" s="1825">
        <v>1</v>
      </c>
      <c r="F1907" s="1611">
        <f>'UPAH MEP'!D16</f>
        <v>0</v>
      </c>
      <c r="G1907" s="1645">
        <f>+F1907*E1907</f>
        <v>0</v>
      </c>
      <c r="H1907" s="1606" t="s">
        <v>15</v>
      </c>
      <c r="I1907" s="1603">
        <v>1</v>
      </c>
      <c r="J1907" s="1599">
        <f>I1907*G1907</f>
        <v>0</v>
      </c>
      <c r="K1907" s="1599">
        <f>G1907-J1907</f>
        <v>0</v>
      </c>
      <c r="L1907" s="1733"/>
      <c r="M1907" s="1620"/>
      <c r="N1907" s="1549"/>
      <c r="O1907" s="1549"/>
      <c r="P1907" s="1549"/>
      <c r="Q1907" s="1549"/>
    </row>
    <row r="1908" spans="1:17">
      <c r="A1908" s="1646"/>
      <c r="B1908" s="1611"/>
      <c r="C1908" s="1732"/>
      <c r="D1908" s="1732"/>
      <c r="E1908" s="1829"/>
      <c r="F1908" s="1611"/>
      <c r="G1908" s="1730"/>
      <c r="H1908" s="1606"/>
      <c r="I1908" s="1603"/>
      <c r="J1908" s="1599"/>
      <c r="K1908" s="1599"/>
      <c r="L1908" s="1620"/>
      <c r="M1908" s="1620"/>
      <c r="N1908" s="1549"/>
      <c r="O1908" s="1549"/>
      <c r="P1908" s="1549"/>
      <c r="Q1908" s="1549"/>
    </row>
    <row r="1909" spans="1:17">
      <c r="A1909" s="1646"/>
      <c r="B1909" s="1645"/>
      <c r="C1909" s="1643"/>
      <c r="D1909" s="1642"/>
      <c r="E1909" s="1642" t="s">
        <v>1557</v>
      </c>
      <c r="F1909" s="1640"/>
      <c r="G1909" s="1639">
        <f>SUM(G1907:G1908)</f>
        <v>0</v>
      </c>
      <c r="H1909" s="1589"/>
      <c r="I1909" s="1589"/>
      <c r="J1909" s="1589">
        <f>SUM(J1907:J1907)</f>
        <v>0</v>
      </c>
      <c r="K1909" s="1589">
        <f>SUM(K1908:K1908)</f>
        <v>0</v>
      </c>
      <c r="L1909" s="1620"/>
      <c r="M1909" s="1620"/>
      <c r="N1909" s="1549"/>
      <c r="O1909" s="1549"/>
      <c r="P1909" s="1549"/>
      <c r="Q1909" s="1549"/>
    </row>
    <row r="1910" spans="1:17">
      <c r="A1910" s="1729" t="s">
        <v>115</v>
      </c>
      <c r="B1910" s="1736" t="s">
        <v>237</v>
      </c>
      <c r="C1910" s="1566"/>
      <c r="D1910" s="1881"/>
      <c r="E1910" s="1666"/>
      <c r="F1910" s="1566"/>
      <c r="G1910" s="1566"/>
      <c r="H1910" s="1600"/>
      <c r="I1910" s="1600"/>
      <c r="J1910" s="1600"/>
      <c r="K1910" s="1600"/>
      <c r="L1910" s="1620"/>
      <c r="M1910" s="1620"/>
      <c r="N1910" s="1549"/>
      <c r="O1910" s="1549"/>
      <c r="P1910" s="1549"/>
      <c r="Q1910" s="1549"/>
    </row>
    <row r="1911" spans="1:17" ht="25.5">
      <c r="A1911" s="1646"/>
      <c r="B1911" s="1880" t="str">
        <f>'BAHAN MEP'!B178</f>
        <v>MCCB 3 PHASE 100A - 36KA CVS100F LV510337 SCHNEIDER</v>
      </c>
      <c r="C1911" s="1646"/>
      <c r="D1911" s="1878" t="s">
        <v>7</v>
      </c>
      <c r="E1911" s="1825">
        <v>1</v>
      </c>
      <c r="F1911" s="1645">
        <f>'BAHAN MEP'!D178</f>
        <v>0</v>
      </c>
      <c r="G1911" s="1645">
        <f>+F1911*E1911</f>
        <v>0</v>
      </c>
      <c r="H1911" s="1604" t="e">
        <v>#REF!</v>
      </c>
      <c r="I1911" s="1603" t="e">
        <v>#REF!</v>
      </c>
      <c r="J1911" s="1599" t="e">
        <f>I1911*G1911</f>
        <v>#REF!</v>
      </c>
      <c r="K1911" s="1599" t="e">
        <f>G1911-J1911</f>
        <v>#REF!</v>
      </c>
      <c r="L1911" s="1620"/>
      <c r="M1911" s="1620"/>
      <c r="N1911" s="1549"/>
      <c r="O1911" s="1549"/>
      <c r="P1911" s="1549"/>
      <c r="Q1911" s="1549"/>
    </row>
    <row r="1912" spans="1:17">
      <c r="A1912" s="1646"/>
      <c r="B1912" s="1879"/>
      <c r="C1912" s="1646"/>
      <c r="D1912" s="1878"/>
      <c r="E1912" s="1825"/>
      <c r="F1912" s="1645"/>
      <c r="G1912" s="1645"/>
      <c r="H1912" s="1604"/>
      <c r="I1912" s="1603"/>
      <c r="J1912" s="1599"/>
      <c r="K1912" s="1599"/>
      <c r="L1912" s="1620"/>
      <c r="M1912" s="1620"/>
      <c r="N1912" s="1549"/>
      <c r="O1912" s="1549"/>
      <c r="P1912" s="1549"/>
      <c r="Q1912" s="1549"/>
    </row>
    <row r="1913" spans="1:17">
      <c r="A1913" s="1646"/>
      <c r="B1913" s="1645"/>
      <c r="C1913" s="1643"/>
      <c r="D1913" s="1642"/>
      <c r="E1913" s="1641" t="s">
        <v>1447</v>
      </c>
      <c r="F1913" s="1640"/>
      <c r="G1913" s="1639">
        <f>SUM(G1911:G1912)</f>
        <v>0</v>
      </c>
      <c r="H1913" s="1589"/>
      <c r="I1913" s="1589"/>
      <c r="J1913" s="1589" t="e">
        <f>SUM(J1911:J1912)</f>
        <v>#REF!</v>
      </c>
      <c r="K1913" s="1589" t="e">
        <f>SUM(K1911:K1912)</f>
        <v>#REF!</v>
      </c>
      <c r="L1913" s="1620"/>
      <c r="M1913" s="1620"/>
      <c r="N1913" s="1549"/>
      <c r="O1913" s="1549"/>
      <c r="P1913" s="1549"/>
      <c r="Q1913" s="1549"/>
    </row>
    <row r="1914" spans="1:17">
      <c r="A1914" s="1646"/>
      <c r="B1914" s="1645"/>
      <c r="C1914" s="1648"/>
      <c r="D1914" s="1648"/>
      <c r="E1914" s="1648"/>
      <c r="F1914" s="1648"/>
      <c r="G1914" s="1648"/>
      <c r="H1914" s="1600"/>
      <c r="I1914" s="1600"/>
      <c r="J1914" s="1600"/>
      <c r="K1914" s="1600"/>
      <c r="L1914" s="1620"/>
      <c r="M1914" s="1620"/>
      <c r="N1914" s="1549"/>
      <c r="O1914" s="1549"/>
      <c r="P1914" s="1549"/>
      <c r="Q1914" s="1549"/>
    </row>
    <row r="1915" spans="1:17">
      <c r="A1915" s="1646" t="s">
        <v>116</v>
      </c>
      <c r="B1915" s="1645" t="s">
        <v>238</v>
      </c>
      <c r="C1915" s="1646"/>
      <c r="D1915" s="1646"/>
      <c r="E1915" s="1646"/>
      <c r="F1915" s="1646"/>
      <c r="G1915" s="1721">
        <f>+F1915*E1915</f>
        <v>0</v>
      </c>
      <c r="H1915" s="1595"/>
      <c r="I1915" s="1595"/>
      <c r="J1915" s="1595"/>
      <c r="K1915" s="1595"/>
      <c r="L1915" s="1620"/>
      <c r="M1915" s="1620"/>
      <c r="N1915" s="1549"/>
      <c r="O1915" s="1549"/>
      <c r="P1915" s="1549"/>
      <c r="Q1915" s="1549"/>
    </row>
    <row r="1916" spans="1:17">
      <c r="A1916" s="1644"/>
      <c r="B1916" s="1644"/>
      <c r="C1916" s="1643"/>
      <c r="D1916" s="1642"/>
      <c r="E1916" s="1641" t="s">
        <v>1448</v>
      </c>
      <c r="F1916" s="1640"/>
      <c r="G1916" s="1639">
        <f>SUM(G1915)</f>
        <v>0</v>
      </c>
      <c r="H1916" s="1589"/>
      <c r="I1916" s="1589"/>
      <c r="J1916" s="1589"/>
      <c r="K1916" s="1589"/>
      <c r="L1916" s="1620"/>
      <c r="M1916" s="1620"/>
      <c r="N1916" s="1549"/>
      <c r="O1916" s="1549"/>
      <c r="P1916" s="1549"/>
      <c r="Q1916" s="1549"/>
    </row>
    <row r="1917" spans="1:17">
      <c r="A1917" s="1638"/>
      <c r="B1917" s="1638"/>
      <c r="C1917" s="1637"/>
      <c r="D1917" s="1637"/>
      <c r="E1917" s="1630"/>
      <c r="F1917" s="1637"/>
      <c r="G1917" s="1637"/>
      <c r="H1917" s="1554"/>
      <c r="I1917" s="1554"/>
      <c r="J1917" s="1554"/>
      <c r="K1917" s="1554"/>
      <c r="L1917" s="1620"/>
      <c r="M1917" s="1620"/>
      <c r="N1917" s="1549"/>
      <c r="O1917" s="1549"/>
      <c r="P1917" s="1549"/>
      <c r="Q1917" s="1549"/>
    </row>
    <row r="1918" spans="1:17">
      <c r="A1918" s="1636"/>
      <c r="B1918" s="1635"/>
      <c r="C1918" s="1634"/>
      <c r="D1918" s="1633"/>
      <c r="E1918" s="1633"/>
      <c r="F1918" s="1632"/>
      <c r="G1918" s="1636"/>
      <c r="H1918" s="1581"/>
      <c r="I1918" s="1581"/>
      <c r="J1918" s="1581"/>
      <c r="K1918" s="1581"/>
      <c r="L1918" s="1620"/>
      <c r="M1918" s="1620"/>
      <c r="N1918" s="1549"/>
      <c r="O1918" s="1549"/>
      <c r="P1918" s="1549"/>
      <c r="Q1918" s="1549"/>
    </row>
    <row r="1919" spans="1:17">
      <c r="A1919" s="1566" t="s">
        <v>117</v>
      </c>
      <c r="B1919" s="1573" t="s">
        <v>239</v>
      </c>
      <c r="C1919" s="1564"/>
      <c r="D1919" s="1572"/>
      <c r="E1919" s="1572"/>
      <c r="F1919" s="1570"/>
      <c r="G1919" s="1569">
        <f>+G1916+G1913+G1909</f>
        <v>0</v>
      </c>
      <c r="H1919" s="1576"/>
      <c r="I1919" s="1575" t="e">
        <f>J1919/G1919</f>
        <v>#REF!</v>
      </c>
      <c r="J1919" s="1574" t="e">
        <f>+J1916+J1913+J1909</f>
        <v>#REF!</v>
      </c>
      <c r="K1919" s="1720"/>
      <c r="L1919" s="1620"/>
      <c r="M1919" s="1620"/>
      <c r="N1919" s="1549"/>
      <c r="O1919" s="1549"/>
      <c r="P1919" s="1549"/>
      <c r="Q1919" s="1549"/>
    </row>
    <row r="1920" spans="1:17">
      <c r="A1920" s="1566" t="s">
        <v>124</v>
      </c>
      <c r="B1920" s="1573" t="s">
        <v>1541</v>
      </c>
      <c r="C1920" s="1564"/>
      <c r="D1920" s="1572"/>
      <c r="E1920" s="1571" t="str">
        <f>$L$2</f>
        <v>2,5% x D</v>
      </c>
      <c r="F1920" s="1570"/>
      <c r="G1920" s="1569">
        <f>G1919*$L$3</f>
        <v>0</v>
      </c>
      <c r="H1920" s="1567"/>
      <c r="I1920" s="1568" t="s">
        <v>366</v>
      </c>
      <c r="J1920" s="1567"/>
      <c r="K1920" s="1567"/>
      <c r="L1920" s="1620"/>
      <c r="M1920" s="1620"/>
      <c r="N1920" s="1549"/>
      <c r="O1920" s="1549"/>
      <c r="P1920" s="1549"/>
      <c r="Q1920" s="1549"/>
    </row>
    <row r="1921" spans="1:17">
      <c r="A1921" s="1566" t="s">
        <v>241</v>
      </c>
      <c r="B1921" s="1573" t="s">
        <v>1540</v>
      </c>
      <c r="C1921" s="1564"/>
      <c r="D1921" s="1572"/>
      <c r="E1921" s="1571" t="str">
        <f>$M$2</f>
        <v>2,5% x D</v>
      </c>
      <c r="F1921" s="1570"/>
      <c r="G1921" s="1569">
        <f>G1919*$M$3</f>
        <v>0</v>
      </c>
      <c r="H1921" s="1567"/>
      <c r="I1921" s="1568"/>
      <c r="J1921" s="1567"/>
      <c r="K1921" s="1567"/>
      <c r="L1921" s="1620"/>
      <c r="M1921" s="1620"/>
      <c r="N1921" s="1549"/>
      <c r="O1921" s="1549"/>
      <c r="P1921" s="1549"/>
      <c r="Q1921" s="1549"/>
    </row>
    <row r="1922" spans="1:17">
      <c r="A1922" s="1566" t="s">
        <v>123</v>
      </c>
      <c r="B1922" s="1565" t="s">
        <v>1539</v>
      </c>
      <c r="C1922" s="1564"/>
      <c r="D1922" s="1564"/>
      <c r="E1922" s="1564"/>
      <c r="F1922" s="1563"/>
      <c r="G1922" s="1562">
        <f>+G1920+G1919+G1921</f>
        <v>0</v>
      </c>
      <c r="H1922" s="1561"/>
      <c r="I1922" s="1561"/>
      <c r="J1922" s="1561"/>
      <c r="K1922" s="1561"/>
      <c r="L1922" s="1620"/>
      <c r="M1922" s="1620"/>
      <c r="N1922" s="1549"/>
      <c r="O1922" s="1549"/>
      <c r="P1922" s="1549"/>
      <c r="Q1922" s="1549"/>
    </row>
    <row r="1923" spans="1:17">
      <c r="A1923" s="1630"/>
      <c r="B1923" s="1629"/>
      <c r="C1923" s="1628"/>
      <c r="D1923" s="1628"/>
      <c r="E1923" s="1628"/>
      <c r="F1923" s="1627"/>
      <c r="G1923" s="1637"/>
      <c r="H1923" s="1554"/>
      <c r="I1923" s="1554"/>
      <c r="J1923" s="1554"/>
      <c r="K1923" s="1554"/>
      <c r="L1923" s="1620"/>
      <c r="M1923" s="1620"/>
      <c r="N1923" s="1549"/>
      <c r="O1923" s="1549"/>
      <c r="P1923" s="1549"/>
      <c r="Q1923" s="1549"/>
    </row>
    <row r="1924" spans="1:17">
      <c r="A1924" s="1572"/>
      <c r="B1924" s="1572"/>
      <c r="C1924" s="1564"/>
      <c r="D1924" s="1564"/>
      <c r="E1924" s="1564"/>
      <c r="F1924" s="1564"/>
      <c r="G1924" s="1564"/>
      <c r="H1924" s="1620"/>
      <c r="I1924" s="1620"/>
      <c r="J1924" s="1620"/>
      <c r="K1924" s="1620"/>
      <c r="L1924" s="1620"/>
      <c r="M1924" s="1620"/>
      <c r="N1924" s="1549"/>
      <c r="O1924" s="1549"/>
      <c r="P1924" s="1549"/>
      <c r="Q1924" s="1549"/>
    </row>
    <row r="1925" spans="1:17">
      <c r="A1925" s="1843">
        <v>29</v>
      </c>
      <c r="B1925" s="1740" t="s">
        <v>1643</v>
      </c>
      <c r="C1925" s="1876"/>
      <c r="D1925" s="1875"/>
      <c r="E1925" s="1875"/>
      <c r="F1925" s="1875"/>
      <c r="G1925" s="1875"/>
      <c r="H1925" s="1820"/>
      <c r="I1925" s="1820"/>
      <c r="J1925" s="1820"/>
      <c r="K1925" s="1820"/>
      <c r="L1925" s="1820"/>
      <c r="M1925" s="1820"/>
      <c r="N1925" s="1820"/>
      <c r="O1925" s="1820"/>
      <c r="P1925" s="1820"/>
      <c r="Q1925" s="1820"/>
    </row>
    <row r="1926" spans="1:17">
      <c r="A1926" s="1877"/>
      <c r="B1926" s="1820"/>
      <c r="C1926" s="1876"/>
      <c r="D1926" s="1875"/>
      <c r="E1926" s="1875"/>
      <c r="F1926" s="1875"/>
      <c r="G1926" s="1875"/>
      <c r="H1926" s="1820"/>
      <c r="I1926" s="1820"/>
      <c r="J1926" s="1820"/>
      <c r="K1926" s="1820"/>
      <c r="L1926" s="1820"/>
      <c r="M1926" s="1820"/>
      <c r="N1926" s="1820"/>
      <c r="O1926" s="1820"/>
      <c r="P1926" s="1820"/>
      <c r="Q1926" s="1820"/>
    </row>
    <row r="1927" spans="1:17">
      <c r="A1927" s="2474" t="s">
        <v>8</v>
      </c>
      <c r="B1927" s="2474" t="s">
        <v>354</v>
      </c>
      <c r="C1927" s="2474" t="s">
        <v>1550</v>
      </c>
      <c r="D1927" s="2474" t="s">
        <v>21</v>
      </c>
      <c r="E1927" s="2474" t="s">
        <v>1549</v>
      </c>
      <c r="F1927" s="1874" t="s">
        <v>10</v>
      </c>
      <c r="G1927" s="1874" t="s">
        <v>54</v>
      </c>
      <c r="H1927" s="2463" t="s">
        <v>1548</v>
      </c>
      <c r="I1927" s="2463" t="s">
        <v>1547</v>
      </c>
      <c r="J1927" s="2463" t="s">
        <v>1546</v>
      </c>
      <c r="K1927" s="2463" t="s">
        <v>1545</v>
      </c>
      <c r="L1927" s="1820"/>
      <c r="M1927" s="1820"/>
      <c r="N1927" s="1820"/>
      <c r="O1927" s="1820"/>
      <c r="P1927" s="1820"/>
      <c r="Q1927" s="1820"/>
    </row>
    <row r="1928" spans="1:17">
      <c r="A1928" s="2475"/>
      <c r="B1928" s="2475"/>
      <c r="C1928" s="2475"/>
      <c r="D1928" s="2475"/>
      <c r="E1928" s="2475"/>
      <c r="F1928" s="1851" t="s">
        <v>1544</v>
      </c>
      <c r="G1928" s="1851" t="s">
        <v>1544</v>
      </c>
      <c r="H1928" s="2464"/>
      <c r="I1928" s="2464"/>
      <c r="J1928" s="2464"/>
      <c r="K1928" s="2464"/>
      <c r="L1928" s="1820"/>
      <c r="M1928" s="1820"/>
      <c r="N1928" s="1820"/>
      <c r="O1928" s="1820"/>
      <c r="P1928" s="1820"/>
      <c r="Q1928" s="1820"/>
    </row>
    <row r="1929" spans="1:17">
      <c r="A1929" s="1873"/>
      <c r="B1929" s="1873"/>
      <c r="C1929" s="1873"/>
      <c r="D1929" s="1872"/>
      <c r="E1929" s="1872"/>
      <c r="F1929" s="1872"/>
      <c r="G1929" s="1872"/>
      <c r="H1929" s="1614"/>
      <c r="I1929" s="1614"/>
      <c r="J1929" s="1614"/>
      <c r="K1929" s="1614"/>
      <c r="L1929" s="1820"/>
      <c r="M1929" s="1820"/>
      <c r="N1929" s="1820"/>
      <c r="O1929" s="1820"/>
      <c r="P1929" s="1820"/>
      <c r="Q1929" s="1820"/>
    </row>
    <row r="1930" spans="1:17">
      <c r="A1930" s="1646" t="s">
        <v>114</v>
      </c>
      <c r="B1930" s="1645" t="s">
        <v>235</v>
      </c>
      <c r="C1930" s="1646"/>
      <c r="D1930" s="1646"/>
      <c r="E1930" s="1646"/>
      <c r="F1930" s="1646"/>
      <c r="G1930" s="1646"/>
      <c r="H1930" s="1613"/>
      <c r="I1930" s="1613"/>
      <c r="J1930" s="1613"/>
      <c r="K1930" s="1613"/>
      <c r="L1930" s="1620"/>
      <c r="M1930" s="1620"/>
      <c r="N1930" s="1549"/>
      <c r="O1930" s="1549"/>
      <c r="P1930" s="1549"/>
      <c r="Q1930" s="1549"/>
    </row>
    <row r="1931" spans="1:17">
      <c r="A1931" s="1646"/>
      <c r="B1931" s="1645" t="s">
        <v>50</v>
      </c>
      <c r="C1931" s="1646"/>
      <c r="D1931" s="1646" t="s">
        <v>48</v>
      </c>
      <c r="E1931" s="1825">
        <v>0.19</v>
      </c>
      <c r="F1931" s="1611">
        <f>'UPAH MEP'!D$7</f>
        <v>0</v>
      </c>
      <c r="G1931" s="1645">
        <f>+F1931*E1931</f>
        <v>0</v>
      </c>
      <c r="H1931" s="1606" t="s">
        <v>15</v>
      </c>
      <c r="I1931" s="1603">
        <v>1</v>
      </c>
      <c r="J1931" s="1599">
        <f>I1931*G1931</f>
        <v>0</v>
      </c>
      <c r="K1931" s="1599">
        <f>G1931-J1931</f>
        <v>0</v>
      </c>
      <c r="L1931" s="1733"/>
      <c r="M1931" s="1620"/>
      <c r="N1931" s="1549"/>
      <c r="O1931" s="1549"/>
      <c r="P1931" s="1549"/>
      <c r="Q1931" s="1549"/>
    </row>
    <row r="1932" spans="1:17">
      <c r="A1932" s="1646"/>
      <c r="B1932" s="1611" t="s">
        <v>545</v>
      </c>
      <c r="C1932" s="1646"/>
      <c r="D1932" s="1646" t="s">
        <v>48</v>
      </c>
      <c r="E1932" s="1825">
        <v>0.318</v>
      </c>
      <c r="F1932" s="1611">
        <f>'UPAH MEP'!D$10</f>
        <v>0</v>
      </c>
      <c r="G1932" s="1645">
        <f>+F1932*E1932</f>
        <v>0</v>
      </c>
      <c r="H1932" s="1606" t="s">
        <v>15</v>
      </c>
      <c r="I1932" s="1603">
        <v>1</v>
      </c>
      <c r="J1932" s="1599">
        <f>I1932*G1932</f>
        <v>0</v>
      </c>
      <c r="K1932" s="1599">
        <f>G1932-J1932</f>
        <v>0</v>
      </c>
      <c r="L1932" s="1733"/>
      <c r="M1932" s="1620"/>
      <c r="N1932" s="1549"/>
      <c r="O1932" s="1549"/>
      <c r="P1932" s="1549"/>
      <c r="Q1932" s="1549"/>
    </row>
    <row r="1933" spans="1:17">
      <c r="A1933" s="1646"/>
      <c r="B1933" s="1611" t="s">
        <v>225</v>
      </c>
      <c r="C1933" s="1646"/>
      <c r="D1933" s="1646" t="s">
        <v>48</v>
      </c>
      <c r="E1933" s="1825">
        <v>3.2000000000000001E-2</v>
      </c>
      <c r="F1933" s="1611">
        <f>'UPAH MEP'!D$5</f>
        <v>0</v>
      </c>
      <c r="G1933" s="1645">
        <f>+F1933*E1933</f>
        <v>0</v>
      </c>
      <c r="H1933" s="1606" t="s">
        <v>15</v>
      </c>
      <c r="I1933" s="1603">
        <v>1</v>
      </c>
      <c r="J1933" s="1599">
        <f>I1933*G1933</f>
        <v>0</v>
      </c>
      <c r="K1933" s="1599">
        <f>G1933-J1933</f>
        <v>0</v>
      </c>
      <c r="L1933" s="1733"/>
      <c r="M1933" s="1620"/>
      <c r="N1933" s="1549"/>
      <c r="O1933" s="1549"/>
      <c r="P1933" s="1549"/>
      <c r="Q1933" s="1549"/>
    </row>
    <row r="1934" spans="1:17">
      <c r="A1934" s="1646"/>
      <c r="B1934" s="1611" t="s">
        <v>41</v>
      </c>
      <c r="C1934" s="1732"/>
      <c r="D1934" s="1646" t="s">
        <v>48</v>
      </c>
      <c r="E1934" s="1825">
        <v>1.0999999999999999E-2</v>
      </c>
      <c r="F1934" s="1611">
        <f>'UPAH MEP'!D$6</f>
        <v>0</v>
      </c>
      <c r="G1934" s="1645">
        <f>+F1934*E1934</f>
        <v>0</v>
      </c>
      <c r="H1934" s="1606" t="s">
        <v>15</v>
      </c>
      <c r="I1934" s="1603">
        <v>1</v>
      </c>
      <c r="J1934" s="1599">
        <f>I1934*G1934</f>
        <v>0</v>
      </c>
      <c r="K1934" s="1599">
        <f>G1934-J1934</f>
        <v>0</v>
      </c>
      <c r="L1934" s="1733"/>
      <c r="M1934" s="1620"/>
      <c r="N1934" s="1549"/>
      <c r="O1934" s="1549"/>
      <c r="P1934" s="1549"/>
      <c r="Q1934" s="1549"/>
    </row>
    <row r="1935" spans="1:17">
      <c r="A1935" s="1861"/>
      <c r="B1935" s="1862"/>
      <c r="C1935" s="1857"/>
      <c r="D1935" s="1856"/>
      <c r="E1935" s="1871" t="s">
        <v>1557</v>
      </c>
      <c r="F1935" s="1854"/>
      <c r="G1935" s="1853">
        <f>SUM(G1931:G1934)</f>
        <v>0</v>
      </c>
      <c r="H1935" s="1589"/>
      <c r="I1935" s="1589"/>
      <c r="J1935" s="1589">
        <f>SUM(J1931:J1934)</f>
        <v>0</v>
      </c>
      <c r="K1935" s="1589">
        <f>SUM(K1932:K1934)</f>
        <v>0</v>
      </c>
      <c r="L1935" s="1820"/>
      <c r="M1935" s="1820"/>
      <c r="N1935" s="1820"/>
      <c r="O1935" s="1820"/>
      <c r="P1935" s="1820"/>
      <c r="Q1935" s="1820"/>
    </row>
    <row r="1936" spans="1:17">
      <c r="A1936" s="1861" t="s">
        <v>115</v>
      </c>
      <c r="B1936" s="1862" t="s">
        <v>237</v>
      </c>
      <c r="C1936" s="1864"/>
      <c r="D1936" s="1870"/>
      <c r="E1936" s="1869"/>
      <c r="F1936" s="1863"/>
      <c r="G1936" s="1863"/>
      <c r="H1936" s="1600"/>
      <c r="I1936" s="1600"/>
      <c r="J1936" s="1600"/>
      <c r="K1936" s="1600"/>
      <c r="L1936" s="1820"/>
      <c r="M1936" s="1820"/>
      <c r="N1936" s="1820"/>
      <c r="O1936" s="1820"/>
      <c r="P1936" s="1820"/>
      <c r="Q1936" s="1820"/>
    </row>
    <row r="1937" spans="1:17">
      <c r="A1937" s="1861"/>
      <c r="B1937" s="1828" t="s">
        <v>1642</v>
      </c>
      <c r="C1937" s="1861"/>
      <c r="D1937" s="1867" t="s">
        <v>255</v>
      </c>
      <c r="E1937" s="1866">
        <v>1.1000000000000001</v>
      </c>
      <c r="F1937" s="1862">
        <f>'BAHAN MEP'!D22</f>
        <v>0</v>
      </c>
      <c r="G1937" s="1865">
        <f>F1937*E1937</f>
        <v>0</v>
      </c>
      <c r="H1937" s="1604">
        <v>0</v>
      </c>
      <c r="I1937" s="1603">
        <v>0</v>
      </c>
      <c r="J1937" s="1599">
        <f>I1937*G1938</f>
        <v>0</v>
      </c>
      <c r="K1937" s="1599">
        <f>G1938-J1937</f>
        <v>0</v>
      </c>
      <c r="L1937" s="1820"/>
      <c r="M1937" s="1820"/>
      <c r="N1937" s="1820"/>
      <c r="O1937" s="1820"/>
      <c r="P1937" s="1820"/>
      <c r="Q1937" s="1820"/>
    </row>
    <row r="1938" spans="1:17">
      <c r="A1938" s="1861"/>
      <c r="B1938" s="1828" t="s">
        <v>1641</v>
      </c>
      <c r="C1938" s="1861"/>
      <c r="D1938" s="1867" t="s">
        <v>534</v>
      </c>
      <c r="E1938" s="1866">
        <v>1.5</v>
      </c>
      <c r="F1938" s="1862">
        <f>'BAHAN MEP'!D121</f>
        <v>0</v>
      </c>
      <c r="G1938" s="1865">
        <f>F1938*E1938</f>
        <v>0</v>
      </c>
      <c r="H1938" s="1604">
        <v>0</v>
      </c>
      <c r="I1938" s="1603">
        <v>0</v>
      </c>
      <c r="J1938" s="1599">
        <f>I1938*G1939</f>
        <v>0</v>
      </c>
      <c r="K1938" s="1599">
        <f>G1939-J1938</f>
        <v>0</v>
      </c>
      <c r="L1938" s="1820"/>
      <c r="M1938" s="1820"/>
      <c r="N1938" s="1820"/>
      <c r="O1938" s="1820"/>
      <c r="P1938" s="1820"/>
      <c r="Q1938" s="1820"/>
    </row>
    <row r="1939" spans="1:17">
      <c r="A1939" s="1861"/>
      <c r="B1939" s="1868"/>
      <c r="C1939" s="1861"/>
      <c r="D1939" s="1867"/>
      <c r="E1939" s="1866"/>
      <c r="F1939" s="1862"/>
      <c r="G1939" s="1865"/>
      <c r="H1939" s="1604"/>
      <c r="I1939" s="1603"/>
      <c r="J1939" s="1599"/>
      <c r="K1939" s="1599"/>
      <c r="L1939" s="1820"/>
      <c r="M1939" s="1820"/>
      <c r="N1939" s="1820"/>
      <c r="O1939" s="1820"/>
      <c r="P1939" s="1820"/>
      <c r="Q1939" s="1820"/>
    </row>
    <row r="1940" spans="1:17">
      <c r="A1940" s="1861"/>
      <c r="B1940" s="1862"/>
      <c r="C1940" s="1857"/>
      <c r="D1940" s="1856"/>
      <c r="E1940" s="1855" t="s">
        <v>1447</v>
      </c>
      <c r="F1940" s="1854"/>
      <c r="G1940" s="1853">
        <f>SUM(G1937:G1939)</f>
        <v>0</v>
      </c>
      <c r="H1940" s="1589"/>
      <c r="I1940" s="1589"/>
      <c r="J1940" s="1589">
        <f>SUM(J1937:J1938)</f>
        <v>0</v>
      </c>
      <c r="K1940" s="1589">
        <f>SUM(K1937:K1938)</f>
        <v>0</v>
      </c>
      <c r="L1940" s="1820"/>
      <c r="M1940" s="1820"/>
      <c r="N1940" s="1820"/>
      <c r="O1940" s="1820"/>
      <c r="P1940" s="1820"/>
      <c r="Q1940" s="1820"/>
    </row>
    <row r="1941" spans="1:17">
      <c r="A1941" s="1861"/>
      <c r="B1941" s="1862"/>
      <c r="C1941" s="1864"/>
      <c r="D1941" s="1863"/>
      <c r="E1941" s="1863"/>
      <c r="F1941" s="1863"/>
      <c r="G1941" s="1863"/>
      <c r="H1941" s="1600"/>
      <c r="I1941" s="1600"/>
      <c r="J1941" s="1600"/>
      <c r="K1941" s="1600"/>
      <c r="L1941" s="1820"/>
      <c r="M1941" s="1820"/>
      <c r="N1941" s="1820"/>
      <c r="O1941" s="1820"/>
      <c r="P1941" s="1820"/>
      <c r="Q1941" s="1820"/>
    </row>
    <row r="1942" spans="1:17">
      <c r="A1942" s="1861" t="s">
        <v>116</v>
      </c>
      <c r="B1942" s="1862" t="s">
        <v>238</v>
      </c>
      <c r="C1942" s="1861"/>
      <c r="D1942" s="1860"/>
      <c r="E1942" s="1860"/>
      <c r="F1942" s="1860"/>
      <c r="G1942" s="1859">
        <f>+F1942*E1942</f>
        <v>0</v>
      </c>
      <c r="H1942" s="1595"/>
      <c r="I1942" s="1595"/>
      <c r="J1942" s="1595"/>
      <c r="K1942" s="1595"/>
      <c r="L1942" s="1820"/>
      <c r="M1942" s="1820"/>
      <c r="N1942" s="1820"/>
      <c r="O1942" s="1820"/>
      <c r="P1942" s="1820"/>
      <c r="Q1942" s="1820"/>
    </row>
    <row r="1943" spans="1:17">
      <c r="A1943" s="1858"/>
      <c r="B1943" s="1858"/>
      <c r="C1943" s="1857"/>
      <c r="D1943" s="1856"/>
      <c r="E1943" s="1855" t="s">
        <v>1448</v>
      </c>
      <c r="F1943" s="1854"/>
      <c r="G1943" s="1853">
        <f>SUM(G1942)</f>
        <v>0</v>
      </c>
      <c r="H1943" s="1589"/>
      <c r="I1943" s="1589"/>
      <c r="J1943" s="1589"/>
      <c r="K1943" s="1589"/>
      <c r="L1943" s="1820"/>
      <c r="M1943" s="1820"/>
      <c r="N1943" s="1820"/>
      <c r="O1943" s="1820"/>
      <c r="P1943" s="1820"/>
      <c r="Q1943" s="1820"/>
    </row>
    <row r="1944" spans="1:17">
      <c r="A1944" s="1852"/>
      <c r="B1944" s="1852"/>
      <c r="C1944" s="1851"/>
      <c r="D1944" s="1834"/>
      <c r="E1944" s="1839"/>
      <c r="F1944" s="1834"/>
      <c r="G1944" s="1834"/>
      <c r="H1944" s="1554"/>
      <c r="I1944" s="1554"/>
      <c r="J1944" s="1554"/>
      <c r="K1944" s="1554"/>
      <c r="L1944" s="1820"/>
      <c r="M1944" s="1820"/>
      <c r="N1944" s="1820"/>
      <c r="O1944" s="1820"/>
      <c r="P1944" s="1820"/>
      <c r="Q1944" s="1820"/>
    </row>
    <row r="1945" spans="1:17">
      <c r="A1945" s="1846"/>
      <c r="B1945" s="1850"/>
      <c r="C1945" s="1849"/>
      <c r="D1945" s="1848"/>
      <c r="E1945" s="1848"/>
      <c r="F1945" s="1847"/>
      <c r="G1945" s="1846"/>
      <c r="H1945" s="1581"/>
      <c r="I1945" s="1581"/>
      <c r="J1945" s="1581"/>
      <c r="K1945" s="1581"/>
      <c r="L1945" s="1820"/>
      <c r="M1945" s="1820"/>
      <c r="N1945" s="1820"/>
      <c r="O1945" s="1820"/>
      <c r="P1945" s="1820"/>
      <c r="Q1945" s="1820"/>
    </row>
    <row r="1946" spans="1:17">
      <c r="A1946" s="1845" t="s">
        <v>117</v>
      </c>
      <c r="B1946" s="1844" t="s">
        <v>239</v>
      </c>
      <c r="C1946" s="1843"/>
      <c r="D1946" s="1842"/>
      <c r="E1946" s="1842"/>
      <c r="F1946" s="1841"/>
      <c r="G1946" s="1840">
        <f>+G1943+G1940+G1935</f>
        <v>0</v>
      </c>
      <c r="H1946" s="1576"/>
      <c r="I1946" s="1575" t="e">
        <f>J1946/G1946</f>
        <v>#DIV/0!</v>
      </c>
      <c r="J1946" s="1574">
        <f>+J1943+J1940+J1935</f>
        <v>0</v>
      </c>
      <c r="K1946" s="1720"/>
      <c r="L1946" s="1820"/>
      <c r="M1946" s="1820"/>
      <c r="N1946" s="1820"/>
      <c r="O1946" s="1820"/>
      <c r="P1946" s="1820"/>
      <c r="Q1946" s="1820"/>
    </row>
    <row r="1947" spans="1:17">
      <c r="A1947" s="1566" t="s">
        <v>124</v>
      </c>
      <c r="B1947" s="1573" t="s">
        <v>1541</v>
      </c>
      <c r="C1947" s="1564"/>
      <c r="D1947" s="1572"/>
      <c r="E1947" s="1571" t="str">
        <f>$L$2</f>
        <v>2,5% x D</v>
      </c>
      <c r="F1947" s="1570"/>
      <c r="G1947" s="1569">
        <f>G1946*$L$3</f>
        <v>0</v>
      </c>
      <c r="H1947" s="1567"/>
      <c r="I1947" s="1568" t="s">
        <v>366</v>
      </c>
      <c r="J1947" s="1567"/>
      <c r="K1947" s="1567"/>
      <c r="L1947" s="1820"/>
      <c r="M1947" s="1820"/>
      <c r="N1947" s="1820"/>
      <c r="O1947" s="1820"/>
      <c r="P1947" s="1820"/>
      <c r="Q1947" s="1820"/>
    </row>
    <row r="1948" spans="1:17">
      <c r="A1948" s="1566" t="s">
        <v>241</v>
      </c>
      <c r="B1948" s="1573" t="s">
        <v>1540</v>
      </c>
      <c r="C1948" s="1564"/>
      <c r="D1948" s="1572"/>
      <c r="E1948" s="1571" t="str">
        <f>$M$2</f>
        <v>2,5% x D</v>
      </c>
      <c r="F1948" s="1570"/>
      <c r="G1948" s="1569">
        <f>G1946*$M$3</f>
        <v>0</v>
      </c>
      <c r="H1948" s="1567"/>
      <c r="I1948" s="1568"/>
      <c r="J1948" s="1567"/>
      <c r="K1948" s="1567"/>
      <c r="L1948" s="1820"/>
      <c r="M1948" s="1820"/>
      <c r="N1948" s="1820"/>
      <c r="O1948" s="1820"/>
      <c r="P1948" s="1820"/>
      <c r="Q1948" s="1820"/>
    </row>
    <row r="1949" spans="1:17">
      <c r="A1949" s="1566" t="s">
        <v>123</v>
      </c>
      <c r="B1949" s="1565" t="s">
        <v>1539</v>
      </c>
      <c r="C1949" s="1564"/>
      <c r="D1949" s="1564"/>
      <c r="E1949" s="1564"/>
      <c r="F1949" s="1563"/>
      <c r="G1949" s="1562">
        <f>+G1947+G1946+G1948</f>
        <v>0</v>
      </c>
      <c r="H1949" s="1561"/>
      <c r="I1949" s="1561"/>
      <c r="J1949" s="1561"/>
      <c r="K1949" s="1561"/>
      <c r="L1949" s="1820"/>
      <c r="M1949" s="1820"/>
      <c r="N1949" s="1820"/>
      <c r="O1949" s="1820"/>
      <c r="P1949" s="1820"/>
      <c r="Q1949" s="1820"/>
    </row>
    <row r="1950" spans="1:17">
      <c r="A1950" s="1839"/>
      <c r="B1950" s="1838"/>
      <c r="C1950" s="1837"/>
      <c r="D1950" s="1836"/>
      <c r="E1950" s="1836"/>
      <c r="F1950" s="1835"/>
      <c r="G1950" s="1834"/>
      <c r="H1950" s="1554"/>
      <c r="I1950" s="1554"/>
      <c r="J1950" s="1554"/>
      <c r="K1950" s="1554"/>
      <c r="L1950" s="1820"/>
      <c r="M1950" s="1820"/>
      <c r="N1950" s="1820"/>
      <c r="O1950" s="1820"/>
      <c r="P1950" s="1820"/>
      <c r="Q1950" s="1820"/>
    </row>
    <row r="1951" spans="1:17">
      <c r="A1951" s="1553"/>
      <c r="B1951" s="1553"/>
      <c r="C1951" s="1552"/>
      <c r="D1951" s="1551"/>
      <c r="E1951" s="1551"/>
      <c r="F1951" s="1551"/>
      <c r="G1951" s="1551"/>
      <c r="H1951" s="1550"/>
      <c r="I1951" s="1550"/>
      <c r="J1951" s="1550"/>
      <c r="K1951" s="1550"/>
      <c r="L1951" s="1550"/>
      <c r="M1951" s="1550"/>
      <c r="N1951" s="1550"/>
      <c r="O1951" s="1550"/>
      <c r="P1951" s="1550"/>
      <c r="Q1951" s="1550"/>
    </row>
    <row r="1952" spans="1:17">
      <c r="A1952" s="1552">
        <v>30</v>
      </c>
      <c r="B1952" s="1740" t="s">
        <v>1640</v>
      </c>
      <c r="C1952" s="1618"/>
      <c r="D1952" s="1551"/>
      <c r="E1952" s="1551"/>
      <c r="F1952" s="1551"/>
      <c r="G1952" s="1551"/>
      <c r="H1952" s="1550"/>
      <c r="I1952" s="1550"/>
      <c r="J1952" s="1550"/>
      <c r="K1952" s="1550"/>
      <c r="L1952" s="1550"/>
      <c r="M1952" s="1550"/>
      <c r="N1952" s="1550"/>
      <c r="O1952" s="1550"/>
      <c r="P1952" s="1550"/>
      <c r="Q1952" s="1550"/>
    </row>
    <row r="1953" spans="1:17">
      <c r="A1953" s="1619"/>
      <c r="B1953" s="1550"/>
      <c r="C1953" s="1618"/>
      <c r="D1953" s="1551"/>
      <c r="E1953" s="1551"/>
      <c r="F1953" s="1551"/>
      <c r="G1953" s="1551"/>
      <c r="H1953" s="1550"/>
      <c r="I1953" s="1550"/>
      <c r="J1953" s="1550"/>
      <c r="K1953" s="1550"/>
      <c r="L1953" s="1550"/>
      <c r="M1953" s="1550"/>
      <c r="N1953" s="1550"/>
      <c r="O1953" s="1550"/>
      <c r="P1953" s="1550"/>
      <c r="Q1953" s="1550"/>
    </row>
    <row r="1954" spans="1:17">
      <c r="A1954" s="2472" t="s">
        <v>8</v>
      </c>
      <c r="B1954" s="2472" t="s">
        <v>354</v>
      </c>
      <c r="C1954" s="2472" t="s">
        <v>1550</v>
      </c>
      <c r="D1954" s="2472" t="s">
        <v>21</v>
      </c>
      <c r="E1954" s="2472" t="s">
        <v>1549</v>
      </c>
      <c r="F1954" s="1617" t="s">
        <v>10</v>
      </c>
      <c r="G1954" s="1617" t="s">
        <v>54</v>
      </c>
      <c r="H1954" s="2463" t="s">
        <v>1548</v>
      </c>
      <c r="I1954" s="2463" t="s">
        <v>1547</v>
      </c>
      <c r="J1954" s="2463" t="s">
        <v>1546</v>
      </c>
      <c r="K1954" s="2463" t="s">
        <v>1545</v>
      </c>
      <c r="L1954" s="1550"/>
      <c r="M1954" s="1550"/>
      <c r="N1954" s="1550"/>
      <c r="O1954" s="1550"/>
      <c r="P1954" s="1550"/>
      <c r="Q1954" s="1550"/>
    </row>
    <row r="1955" spans="1:17">
      <c r="A1955" s="2473"/>
      <c r="B1955" s="2473"/>
      <c r="C1955" s="2473"/>
      <c r="D1955" s="2473"/>
      <c r="E1955" s="2473"/>
      <c r="F1955" s="1587" t="s">
        <v>1544</v>
      </c>
      <c r="G1955" s="1587" t="s">
        <v>1544</v>
      </c>
      <c r="H1955" s="2464"/>
      <c r="I1955" s="2464"/>
      <c r="J1955" s="2464"/>
      <c r="K1955" s="2464"/>
      <c r="L1955" s="1550"/>
      <c r="M1955" s="1550"/>
      <c r="N1955" s="1550"/>
      <c r="O1955" s="1550"/>
      <c r="P1955" s="1550"/>
      <c r="Q1955" s="1550"/>
    </row>
    <row r="1956" spans="1:17">
      <c r="A1956" s="1616"/>
      <c r="B1956" s="1616"/>
      <c r="C1956" s="1616"/>
      <c r="D1956" s="1615"/>
      <c r="E1956" s="1615"/>
      <c r="F1956" s="1615"/>
      <c r="G1956" s="1615"/>
      <c r="H1956" s="1614"/>
      <c r="I1956" s="1614"/>
      <c r="J1956" s="1614"/>
      <c r="K1956" s="1614"/>
      <c r="L1956" s="1550"/>
      <c r="M1956" s="1550"/>
      <c r="N1956" s="1550"/>
      <c r="O1956" s="1550"/>
      <c r="P1956" s="1550"/>
      <c r="Q1956" s="1550"/>
    </row>
    <row r="1957" spans="1:17">
      <c r="A1957" s="1598" t="s">
        <v>114</v>
      </c>
      <c r="B1957" s="1599" t="s">
        <v>235</v>
      </c>
      <c r="C1957" s="1598"/>
      <c r="D1957" s="1597"/>
      <c r="E1957" s="1597"/>
      <c r="F1957" s="1597"/>
      <c r="G1957" s="1597"/>
      <c r="H1957" s="1613"/>
      <c r="I1957" s="1613"/>
      <c r="J1957" s="1613"/>
      <c r="K1957" s="1613"/>
      <c r="L1957" s="1550"/>
      <c r="M1957" s="1550"/>
      <c r="N1957" s="1550"/>
      <c r="O1957" s="1550"/>
      <c r="P1957" s="1550"/>
      <c r="Q1957" s="1550"/>
    </row>
    <row r="1958" spans="1:17">
      <c r="A1958" s="1646"/>
      <c r="B1958" s="1645" t="s">
        <v>50</v>
      </c>
      <c r="C1958" s="1646"/>
      <c r="D1958" s="1646" t="s">
        <v>48</v>
      </c>
      <c r="E1958" s="1825">
        <v>0.19</v>
      </c>
      <c r="F1958" s="1611">
        <f>'UPAH MEP'!D$7</f>
        <v>0</v>
      </c>
      <c r="G1958" s="1645">
        <f>+F1958*E1958</f>
        <v>0</v>
      </c>
      <c r="H1958" s="1606" t="s">
        <v>15</v>
      </c>
      <c r="I1958" s="1603">
        <v>1</v>
      </c>
      <c r="J1958" s="1599">
        <f>I1958*G1958</f>
        <v>0</v>
      </c>
      <c r="K1958" s="1599">
        <f>G1958-J1958</f>
        <v>0</v>
      </c>
      <c r="L1958" s="1733"/>
      <c r="M1958" s="1620"/>
      <c r="N1958" s="1549"/>
      <c r="O1958" s="1549"/>
      <c r="P1958" s="1549"/>
      <c r="Q1958" s="1549"/>
    </row>
    <row r="1959" spans="1:17">
      <c r="A1959" s="1646"/>
      <c r="B1959" s="1611" t="s">
        <v>545</v>
      </c>
      <c r="C1959" s="1646"/>
      <c r="D1959" s="1646" t="s">
        <v>48</v>
      </c>
      <c r="E1959" s="1825">
        <v>0.31900000000000001</v>
      </c>
      <c r="F1959" s="1611">
        <f>'UPAH MEP'!D$10</f>
        <v>0</v>
      </c>
      <c r="G1959" s="1645">
        <f>+F1959*E1959</f>
        <v>0</v>
      </c>
      <c r="H1959" s="1606" t="s">
        <v>15</v>
      </c>
      <c r="I1959" s="1603">
        <v>1</v>
      </c>
      <c r="J1959" s="1599">
        <f>I1959*G1959</f>
        <v>0</v>
      </c>
      <c r="K1959" s="1599">
        <f>G1959-J1959</f>
        <v>0</v>
      </c>
      <c r="L1959" s="1733"/>
      <c r="M1959" s="1620"/>
      <c r="N1959" s="1549"/>
      <c r="O1959" s="1549"/>
      <c r="P1959" s="1549"/>
      <c r="Q1959" s="1549"/>
    </row>
    <row r="1960" spans="1:17">
      <c r="A1960" s="1646"/>
      <c r="B1960" s="1611" t="s">
        <v>225</v>
      </c>
      <c r="C1960" s="1646"/>
      <c r="D1960" s="1646" t="s">
        <v>48</v>
      </c>
      <c r="E1960" s="1825">
        <v>3.2000000000000001E-2</v>
      </c>
      <c r="F1960" s="1611">
        <f>'UPAH MEP'!D$5</f>
        <v>0</v>
      </c>
      <c r="G1960" s="1645">
        <f>+F1960*E1960</f>
        <v>0</v>
      </c>
      <c r="H1960" s="1606" t="s">
        <v>15</v>
      </c>
      <c r="I1960" s="1603">
        <v>1</v>
      </c>
      <c r="J1960" s="1599">
        <f>I1960*G1960</f>
        <v>0</v>
      </c>
      <c r="K1960" s="1599">
        <f>G1960-J1960</f>
        <v>0</v>
      </c>
      <c r="L1960" s="1733"/>
      <c r="M1960" s="1620"/>
      <c r="N1960" s="1549"/>
      <c r="O1960" s="1549"/>
      <c r="P1960" s="1549"/>
      <c r="Q1960" s="1549"/>
    </row>
    <row r="1961" spans="1:17">
      <c r="A1961" s="1646"/>
      <c r="B1961" s="1611" t="s">
        <v>41</v>
      </c>
      <c r="C1961" s="1732"/>
      <c r="D1961" s="1646" t="s">
        <v>48</v>
      </c>
      <c r="E1961" s="1825">
        <v>1.0999999999999999E-2</v>
      </c>
      <c r="F1961" s="1611">
        <f>'UPAH MEP'!D$6</f>
        <v>0</v>
      </c>
      <c r="G1961" s="1645">
        <f>+F1961*E1961</f>
        <v>0</v>
      </c>
      <c r="H1961" s="1606" t="s">
        <v>15</v>
      </c>
      <c r="I1961" s="1603">
        <v>1</v>
      </c>
      <c r="J1961" s="1599">
        <f>I1961*G1961</f>
        <v>0</v>
      </c>
      <c r="K1961" s="1599">
        <f>G1961-J1961</f>
        <v>0</v>
      </c>
      <c r="L1961" s="1733"/>
      <c r="M1961" s="1620"/>
      <c r="N1961" s="1549"/>
      <c r="O1961" s="1549"/>
      <c r="P1961" s="1549"/>
      <c r="Q1961" s="1549"/>
    </row>
    <row r="1962" spans="1:17">
      <c r="A1962" s="1598"/>
      <c r="B1962" s="1599"/>
      <c r="C1962" s="1593"/>
      <c r="D1962" s="1592"/>
      <c r="E1962" s="1824" t="s">
        <v>1557</v>
      </c>
      <c r="F1962" s="1590"/>
      <c r="G1962" s="1589">
        <f>SUM(G1958:G1961)</f>
        <v>0</v>
      </c>
      <c r="H1962" s="1589"/>
      <c r="I1962" s="1589"/>
      <c r="J1962" s="1589">
        <f>SUM(J1958:J1961)</f>
        <v>0</v>
      </c>
      <c r="K1962" s="1589">
        <f>SUM(K1959:K1961)</f>
        <v>0</v>
      </c>
      <c r="L1962" s="1550"/>
      <c r="M1962" s="1550"/>
      <c r="N1962" s="1550"/>
      <c r="O1962" s="1550"/>
      <c r="P1962" s="1550"/>
      <c r="Q1962" s="1550"/>
    </row>
    <row r="1963" spans="1:17">
      <c r="A1963" s="1598" t="s">
        <v>115</v>
      </c>
      <c r="B1963" s="1599" t="s">
        <v>237</v>
      </c>
      <c r="C1963" s="1602"/>
      <c r="D1963" s="1823"/>
      <c r="E1963" s="1822"/>
      <c r="F1963" s="1601"/>
      <c r="G1963" s="1601"/>
      <c r="H1963" s="1600"/>
      <c r="I1963" s="1600"/>
      <c r="J1963" s="1600"/>
      <c r="K1963" s="1600"/>
      <c r="L1963" s="1550"/>
      <c r="M1963" s="1550"/>
      <c r="N1963" s="1550"/>
      <c r="O1963" s="1550"/>
      <c r="P1963" s="1550"/>
      <c r="Q1963" s="1550"/>
    </row>
    <row r="1964" spans="1:17" ht="25.5">
      <c r="A1964" s="1598"/>
      <c r="B1964" s="1833" t="s">
        <v>1639</v>
      </c>
      <c r="C1964" s="1602"/>
      <c r="D1964" s="1832" t="s">
        <v>255</v>
      </c>
      <c r="E1964" s="1831">
        <v>1.05</v>
      </c>
      <c r="F1964" s="1599">
        <f>'BAHAN MEP'!D$122</f>
        <v>0</v>
      </c>
      <c r="G1964" s="1599">
        <f>+F1964*E1964</f>
        <v>0</v>
      </c>
      <c r="H1964" s="1606" t="s">
        <v>15</v>
      </c>
      <c r="I1964" s="1603">
        <f>'BAHAN MEP'!E120</f>
        <v>0</v>
      </c>
      <c r="J1964" s="1599">
        <f>I1964*G1964</f>
        <v>0</v>
      </c>
      <c r="K1964" s="1599">
        <f>G1964-J1964</f>
        <v>0</v>
      </c>
      <c r="L1964" s="1550"/>
      <c r="M1964" s="1550"/>
      <c r="N1964" s="1550"/>
      <c r="O1964" s="1550"/>
      <c r="P1964" s="1550"/>
      <c r="Q1964" s="1550"/>
    </row>
    <row r="1965" spans="1:17">
      <c r="A1965" s="1598"/>
      <c r="B1965" s="1833" t="s">
        <v>1636</v>
      </c>
      <c r="C1965" s="1602"/>
      <c r="D1965" s="1832" t="s">
        <v>534</v>
      </c>
      <c r="E1965" s="1831">
        <v>6</v>
      </c>
      <c r="F1965" s="1599">
        <f>'BAHAN MEP'!D$102</f>
        <v>0</v>
      </c>
      <c r="G1965" s="1599">
        <f>+F1965*E1965</f>
        <v>0</v>
      </c>
      <c r="H1965" s="1606" t="s">
        <v>15</v>
      </c>
      <c r="I1965" s="1603">
        <v>0</v>
      </c>
      <c r="J1965" s="1599">
        <f>I1965*G1965</f>
        <v>0</v>
      </c>
      <c r="K1965" s="1599">
        <f>G1965-J1965</f>
        <v>0</v>
      </c>
      <c r="L1965" s="1550"/>
      <c r="M1965" s="1550"/>
      <c r="N1965" s="1550"/>
      <c r="O1965" s="1550"/>
      <c r="P1965" s="1550"/>
      <c r="Q1965" s="1550"/>
    </row>
    <row r="1966" spans="1:17">
      <c r="A1966" s="1598"/>
      <c r="B1966" s="1599"/>
      <c r="C1966" s="1593"/>
      <c r="D1966" s="1592"/>
      <c r="E1966" s="1591" t="s">
        <v>1447</v>
      </c>
      <c r="F1966" s="1590"/>
      <c r="G1966" s="1589">
        <f>SUM(G1964:G1965)</f>
        <v>0</v>
      </c>
      <c r="H1966" s="1589"/>
      <c r="I1966" s="1589"/>
      <c r="J1966" s="1589">
        <f>SUM(J1964:J1965)</f>
        <v>0</v>
      </c>
      <c r="K1966" s="1589">
        <f>SUM(K1964:K1965)</f>
        <v>0</v>
      </c>
      <c r="L1966" s="1550"/>
      <c r="M1966" s="1550"/>
      <c r="N1966" s="1550"/>
      <c r="O1966" s="1550"/>
      <c r="P1966" s="1550"/>
      <c r="Q1966" s="1550"/>
    </row>
    <row r="1967" spans="1:17">
      <c r="A1967" s="1598"/>
      <c r="B1967" s="1599"/>
      <c r="C1967" s="1602"/>
      <c r="D1967" s="1601"/>
      <c r="E1967" s="1601"/>
      <c r="F1967" s="1601"/>
      <c r="G1967" s="1601"/>
      <c r="H1967" s="1600"/>
      <c r="I1967" s="1600"/>
      <c r="J1967" s="1600"/>
      <c r="K1967" s="1600"/>
      <c r="L1967" s="1550"/>
      <c r="M1967" s="1550"/>
      <c r="N1967" s="1550"/>
      <c r="O1967" s="1550"/>
      <c r="P1967" s="1550"/>
      <c r="Q1967" s="1550"/>
    </row>
    <row r="1968" spans="1:17">
      <c r="A1968" s="1598" t="s">
        <v>116</v>
      </c>
      <c r="B1968" s="1599" t="s">
        <v>238</v>
      </c>
      <c r="C1968" s="1598"/>
      <c r="D1968" s="1597"/>
      <c r="E1968" s="1597"/>
      <c r="F1968" s="1597"/>
      <c r="G1968" s="1596">
        <f>+F1968*E1968</f>
        <v>0</v>
      </c>
      <c r="H1968" s="1595"/>
      <c r="I1968" s="1595"/>
      <c r="J1968" s="1595"/>
      <c r="K1968" s="1595"/>
      <c r="L1968" s="1550"/>
      <c r="M1968" s="1550"/>
      <c r="N1968" s="1550"/>
      <c r="O1968" s="1550"/>
      <c r="P1968" s="1550"/>
      <c r="Q1968" s="1550"/>
    </row>
    <row r="1969" spans="1:17">
      <c r="A1969" s="1594"/>
      <c r="B1969" s="1594"/>
      <c r="C1969" s="1593"/>
      <c r="D1969" s="1592"/>
      <c r="E1969" s="1591" t="s">
        <v>1448</v>
      </c>
      <c r="F1969" s="1590"/>
      <c r="G1969" s="1589">
        <f>SUM(G1968)</f>
        <v>0</v>
      </c>
      <c r="H1969" s="1589"/>
      <c r="I1969" s="1589"/>
      <c r="J1969" s="1589"/>
      <c r="K1969" s="1589"/>
      <c r="L1969" s="1550"/>
      <c r="M1969" s="1550"/>
      <c r="N1969" s="1550"/>
      <c r="O1969" s="1550"/>
      <c r="P1969" s="1550"/>
      <c r="Q1969" s="1550"/>
    </row>
    <row r="1970" spans="1:17">
      <c r="A1970" s="1588"/>
      <c r="B1970" s="1588"/>
      <c r="C1970" s="1587"/>
      <c r="D1970" s="1555"/>
      <c r="E1970" s="1560"/>
      <c r="F1970" s="1555"/>
      <c r="G1970" s="1555"/>
      <c r="H1970" s="1554"/>
      <c r="I1970" s="1554"/>
      <c r="J1970" s="1554"/>
      <c r="K1970" s="1554"/>
      <c r="L1970" s="1550"/>
      <c r="M1970" s="1550"/>
      <c r="N1970" s="1550"/>
      <c r="O1970" s="1550"/>
      <c r="P1970" s="1550"/>
      <c r="Q1970" s="1550"/>
    </row>
    <row r="1971" spans="1:17">
      <c r="A1971" s="1582"/>
      <c r="B1971" s="1586"/>
      <c r="C1971" s="1585"/>
      <c r="D1971" s="1584"/>
      <c r="E1971" s="1584"/>
      <c r="F1971" s="1583"/>
      <c r="G1971" s="1582"/>
      <c r="H1971" s="1581"/>
      <c r="I1971" s="1581"/>
      <c r="J1971" s="1581"/>
      <c r="K1971" s="1581"/>
      <c r="L1971" s="1550"/>
      <c r="M1971" s="1550"/>
      <c r="N1971" s="1550"/>
      <c r="O1971" s="1550"/>
      <c r="P1971" s="1550"/>
      <c r="Q1971" s="1550"/>
    </row>
    <row r="1972" spans="1:17">
      <c r="A1972" s="1580" t="s">
        <v>117</v>
      </c>
      <c r="B1972" s="1579" t="s">
        <v>239</v>
      </c>
      <c r="C1972" s="1552"/>
      <c r="D1972" s="1553"/>
      <c r="E1972" s="1553"/>
      <c r="F1972" s="1578"/>
      <c r="G1972" s="1577">
        <f>+G1969+G1966+G1962</f>
        <v>0</v>
      </c>
      <c r="H1972" s="1576"/>
      <c r="I1972" s="1575" t="e">
        <f>J1972/G1972</f>
        <v>#DIV/0!</v>
      </c>
      <c r="J1972" s="1574">
        <f>+J1969+J1966+J1962</f>
        <v>0</v>
      </c>
      <c r="K1972" s="1720"/>
      <c r="L1972" s="1550"/>
      <c r="M1972" s="1550"/>
      <c r="N1972" s="1550"/>
      <c r="O1972" s="1550"/>
      <c r="P1972" s="1550"/>
      <c r="Q1972" s="1550"/>
    </row>
    <row r="1973" spans="1:17">
      <c r="A1973" s="1566" t="s">
        <v>124</v>
      </c>
      <c r="B1973" s="1573" t="s">
        <v>1541</v>
      </c>
      <c r="C1973" s="1564"/>
      <c r="D1973" s="1572"/>
      <c r="E1973" s="1571" t="str">
        <f>$L$2</f>
        <v>2,5% x D</v>
      </c>
      <c r="F1973" s="1570"/>
      <c r="G1973" s="1569">
        <f>G1972*$L$3</f>
        <v>0</v>
      </c>
      <c r="H1973" s="1567"/>
      <c r="I1973" s="1568" t="s">
        <v>366</v>
      </c>
      <c r="J1973" s="1567"/>
      <c r="K1973" s="1567"/>
      <c r="L1973" s="1820"/>
      <c r="M1973" s="1820"/>
      <c r="N1973" s="1820"/>
      <c r="O1973" s="1820"/>
      <c r="P1973" s="1820"/>
      <c r="Q1973" s="1820"/>
    </row>
    <row r="1974" spans="1:17">
      <c r="A1974" s="1566" t="s">
        <v>241</v>
      </c>
      <c r="B1974" s="1573" t="s">
        <v>1540</v>
      </c>
      <c r="C1974" s="1564"/>
      <c r="D1974" s="1572"/>
      <c r="E1974" s="1571" t="str">
        <f>$M$2</f>
        <v>2,5% x D</v>
      </c>
      <c r="F1974" s="1570"/>
      <c r="G1974" s="1569">
        <f>G1972*$M$3</f>
        <v>0</v>
      </c>
      <c r="H1974" s="1567"/>
      <c r="I1974" s="1568"/>
      <c r="J1974" s="1567"/>
      <c r="K1974" s="1567"/>
      <c r="L1974" s="1820"/>
      <c r="M1974" s="1820"/>
      <c r="N1974" s="1820"/>
      <c r="O1974" s="1820"/>
      <c r="P1974" s="1820"/>
      <c r="Q1974" s="1820"/>
    </row>
    <row r="1975" spans="1:17">
      <c r="A1975" s="1566" t="s">
        <v>123</v>
      </c>
      <c r="B1975" s="1565" t="s">
        <v>1539</v>
      </c>
      <c r="C1975" s="1564"/>
      <c r="D1975" s="1564"/>
      <c r="E1975" s="1564"/>
      <c r="F1975" s="1563"/>
      <c r="G1975" s="1562">
        <f>+G1973+G1972+G1974</f>
        <v>0</v>
      </c>
      <c r="H1975" s="1561"/>
      <c r="I1975" s="1561"/>
      <c r="J1975" s="1561"/>
      <c r="K1975" s="1561"/>
      <c r="L1975" s="1550"/>
      <c r="M1975" s="1550"/>
      <c r="N1975" s="1550"/>
      <c r="O1975" s="1550"/>
      <c r="P1975" s="1550"/>
      <c r="Q1975" s="1550"/>
    </row>
    <row r="1976" spans="1:17">
      <c r="A1976" s="1560"/>
      <c r="B1976" s="1559"/>
      <c r="C1976" s="1558"/>
      <c r="D1976" s="1557"/>
      <c r="E1976" s="1557"/>
      <c r="F1976" s="1556"/>
      <c r="G1976" s="1555"/>
      <c r="H1976" s="1554"/>
      <c r="I1976" s="1554"/>
      <c r="J1976" s="1554"/>
      <c r="K1976" s="1554"/>
      <c r="L1976" s="1550"/>
      <c r="M1976" s="1550"/>
      <c r="N1976" s="1550"/>
      <c r="O1976" s="1550"/>
      <c r="P1976" s="1550"/>
      <c r="Q1976" s="1550"/>
    </row>
    <row r="1977" spans="1:17">
      <c r="A1977" s="1553"/>
      <c r="B1977" s="1553"/>
      <c r="C1977" s="1552"/>
      <c r="D1977" s="1551"/>
      <c r="E1977" s="1551"/>
      <c r="F1977" s="1551"/>
      <c r="G1977" s="1551"/>
      <c r="H1977" s="1624"/>
      <c r="I1977" s="1624"/>
      <c r="J1977" s="1624"/>
      <c r="K1977" s="1624"/>
      <c r="L1977" s="1550"/>
      <c r="M1977" s="1550"/>
      <c r="N1977" s="1550"/>
      <c r="O1977" s="1550"/>
      <c r="P1977" s="1550"/>
      <c r="Q1977" s="1550"/>
    </row>
    <row r="1978" spans="1:17">
      <c r="A1978" s="1552">
        <v>31</v>
      </c>
      <c r="B1978" s="1740" t="s">
        <v>1638</v>
      </c>
      <c r="C1978" s="1618"/>
      <c r="D1978" s="1551"/>
      <c r="E1978" s="1551"/>
      <c r="F1978" s="1551"/>
      <c r="G1978" s="1551"/>
      <c r="H1978" s="1550"/>
      <c r="I1978" s="1550"/>
      <c r="J1978" s="1550"/>
      <c r="K1978" s="1550"/>
      <c r="L1978" s="1550"/>
      <c r="M1978" s="1550"/>
      <c r="N1978" s="1550"/>
      <c r="O1978" s="1550"/>
      <c r="P1978" s="1550"/>
      <c r="Q1978" s="1550"/>
    </row>
    <row r="1979" spans="1:17">
      <c r="A1979" s="1619"/>
      <c r="B1979" s="1550"/>
      <c r="C1979" s="1618"/>
      <c r="D1979" s="1551"/>
      <c r="E1979" s="1551"/>
      <c r="F1979" s="1551"/>
      <c r="G1979" s="1551"/>
      <c r="H1979" s="1550"/>
      <c r="I1979" s="1550"/>
      <c r="J1979" s="1550"/>
      <c r="K1979" s="1550"/>
      <c r="L1979" s="1550"/>
      <c r="M1979" s="1550"/>
      <c r="N1979" s="1550"/>
      <c r="O1979" s="1550"/>
      <c r="P1979" s="1550"/>
      <c r="Q1979" s="1550"/>
    </row>
    <row r="1980" spans="1:17">
      <c r="A1980" s="2472" t="s">
        <v>8</v>
      </c>
      <c r="B1980" s="2472" t="s">
        <v>354</v>
      </c>
      <c r="C1980" s="2472" t="s">
        <v>1550</v>
      </c>
      <c r="D1980" s="2472" t="s">
        <v>21</v>
      </c>
      <c r="E1980" s="2472" t="s">
        <v>1549</v>
      </c>
      <c r="F1980" s="1617" t="s">
        <v>10</v>
      </c>
      <c r="G1980" s="1617" t="s">
        <v>54</v>
      </c>
      <c r="H1980" s="2463" t="s">
        <v>1548</v>
      </c>
      <c r="I1980" s="2463" t="s">
        <v>1547</v>
      </c>
      <c r="J1980" s="2463" t="s">
        <v>1546</v>
      </c>
      <c r="K1980" s="2463" t="s">
        <v>1545</v>
      </c>
      <c r="L1980" s="1550"/>
      <c r="M1980" s="1550"/>
      <c r="N1980" s="1550"/>
      <c r="O1980" s="1550"/>
      <c r="P1980" s="1550"/>
      <c r="Q1980" s="1550"/>
    </row>
    <row r="1981" spans="1:17">
      <c r="A1981" s="2473"/>
      <c r="B1981" s="2473"/>
      <c r="C1981" s="2473"/>
      <c r="D1981" s="2473"/>
      <c r="E1981" s="2473"/>
      <c r="F1981" s="1587" t="s">
        <v>1544</v>
      </c>
      <c r="G1981" s="1587" t="s">
        <v>1544</v>
      </c>
      <c r="H1981" s="2464"/>
      <c r="I1981" s="2464"/>
      <c r="J1981" s="2464"/>
      <c r="K1981" s="2464"/>
      <c r="L1981" s="1550"/>
      <c r="M1981" s="1550"/>
      <c r="N1981" s="1550"/>
      <c r="O1981" s="1550"/>
      <c r="P1981" s="1550"/>
      <c r="Q1981" s="1550"/>
    </row>
    <row r="1982" spans="1:17">
      <c r="A1982" s="1616"/>
      <c r="B1982" s="1616"/>
      <c r="C1982" s="1616"/>
      <c r="D1982" s="1615"/>
      <c r="E1982" s="1615"/>
      <c r="F1982" s="1615"/>
      <c r="G1982" s="1615"/>
      <c r="H1982" s="1614"/>
      <c r="I1982" s="1614"/>
      <c r="J1982" s="1614"/>
      <c r="K1982" s="1614"/>
      <c r="L1982" s="1550"/>
      <c r="M1982" s="1550"/>
      <c r="N1982" s="1550"/>
      <c r="O1982" s="1550"/>
      <c r="P1982" s="1550"/>
      <c r="Q1982" s="1550"/>
    </row>
    <row r="1983" spans="1:17">
      <c r="A1983" s="1598" t="s">
        <v>114</v>
      </c>
      <c r="B1983" s="1599" t="s">
        <v>235</v>
      </c>
      <c r="C1983" s="1598"/>
      <c r="D1983" s="1597"/>
      <c r="E1983" s="1597"/>
      <c r="F1983" s="1597"/>
      <c r="G1983" s="1597"/>
      <c r="H1983" s="1613"/>
      <c r="I1983" s="1613"/>
      <c r="J1983" s="1613"/>
      <c r="K1983" s="1613"/>
      <c r="L1983" s="1550"/>
      <c r="M1983" s="1550"/>
      <c r="N1983" s="1550"/>
      <c r="O1983" s="1550"/>
      <c r="P1983" s="1550"/>
      <c r="Q1983" s="1550"/>
    </row>
    <row r="1984" spans="1:17">
      <c r="A1984" s="1646"/>
      <c r="B1984" s="1645" t="s">
        <v>50</v>
      </c>
      <c r="C1984" s="1646"/>
      <c r="D1984" s="1646" t="s">
        <v>48</v>
      </c>
      <c r="E1984" s="1825">
        <v>0.19</v>
      </c>
      <c r="F1984" s="1611">
        <f>'UPAH MEP'!D$7</f>
        <v>0</v>
      </c>
      <c r="G1984" s="1645">
        <f>+F1984*E1984</f>
        <v>0</v>
      </c>
      <c r="H1984" s="1606" t="s">
        <v>15</v>
      </c>
      <c r="I1984" s="1603">
        <v>1</v>
      </c>
      <c r="J1984" s="1599">
        <f>I1984*G1984</f>
        <v>0</v>
      </c>
      <c r="K1984" s="1599">
        <f>G1984-J1984</f>
        <v>0</v>
      </c>
      <c r="L1984" s="1733"/>
      <c r="M1984" s="1620"/>
      <c r="N1984" s="1549"/>
      <c r="O1984" s="1549"/>
      <c r="P1984" s="1549"/>
      <c r="Q1984" s="1549"/>
    </row>
    <row r="1985" spans="1:17">
      <c r="A1985" s="1646"/>
      <c r="B1985" s="1611" t="s">
        <v>545</v>
      </c>
      <c r="C1985" s="1646"/>
      <c r="D1985" s="1646" t="s">
        <v>48</v>
      </c>
      <c r="E1985" s="1825">
        <v>0.31900000000000001</v>
      </c>
      <c r="F1985" s="1611">
        <f>'UPAH MEP'!D$10</f>
        <v>0</v>
      </c>
      <c r="G1985" s="1645">
        <f>+F1985*E1985</f>
        <v>0</v>
      </c>
      <c r="H1985" s="1606" t="s">
        <v>15</v>
      </c>
      <c r="I1985" s="1603">
        <v>1</v>
      </c>
      <c r="J1985" s="1599">
        <f>I1985*G1985</f>
        <v>0</v>
      </c>
      <c r="K1985" s="1599">
        <f>G1985-J1985</f>
        <v>0</v>
      </c>
      <c r="L1985" s="1733"/>
      <c r="M1985" s="1620"/>
      <c r="N1985" s="1549"/>
      <c r="O1985" s="1549"/>
      <c r="P1985" s="1549"/>
      <c r="Q1985" s="1549"/>
    </row>
    <row r="1986" spans="1:17">
      <c r="A1986" s="1646"/>
      <c r="B1986" s="1611" t="s">
        <v>225</v>
      </c>
      <c r="C1986" s="1646"/>
      <c r="D1986" s="1646" t="s">
        <v>48</v>
      </c>
      <c r="E1986" s="1825">
        <v>3.2000000000000001E-2</v>
      </c>
      <c r="F1986" s="1611">
        <f>'UPAH MEP'!D$5</f>
        <v>0</v>
      </c>
      <c r="G1986" s="1645">
        <f>+F1986*E1986</f>
        <v>0</v>
      </c>
      <c r="H1986" s="1606" t="s">
        <v>15</v>
      </c>
      <c r="I1986" s="1603">
        <v>1</v>
      </c>
      <c r="J1986" s="1599">
        <f>I1986*G1986</f>
        <v>0</v>
      </c>
      <c r="K1986" s="1599">
        <f>G1986-J1986</f>
        <v>0</v>
      </c>
      <c r="L1986" s="1733"/>
      <c r="M1986" s="1620"/>
      <c r="N1986" s="1549"/>
      <c r="O1986" s="1549"/>
      <c r="P1986" s="1549"/>
      <c r="Q1986" s="1549"/>
    </row>
    <row r="1987" spans="1:17">
      <c r="A1987" s="1646"/>
      <c r="B1987" s="1611" t="s">
        <v>41</v>
      </c>
      <c r="C1987" s="1732"/>
      <c r="D1987" s="1646" t="s">
        <v>48</v>
      </c>
      <c r="E1987" s="1825">
        <v>1.0999999999999999E-2</v>
      </c>
      <c r="F1987" s="1611">
        <f>'UPAH MEP'!D$6</f>
        <v>0</v>
      </c>
      <c r="G1987" s="1645">
        <f>+F1987*E1987</f>
        <v>0</v>
      </c>
      <c r="H1987" s="1606" t="s">
        <v>15</v>
      </c>
      <c r="I1987" s="1603">
        <v>1</v>
      </c>
      <c r="J1987" s="1599">
        <f>I1987*G1987</f>
        <v>0</v>
      </c>
      <c r="K1987" s="1599">
        <f>G1987-J1987</f>
        <v>0</v>
      </c>
      <c r="L1987" s="1733"/>
      <c r="M1987" s="1620"/>
      <c r="N1987" s="1549"/>
      <c r="O1987" s="1549"/>
      <c r="P1987" s="1549"/>
      <c r="Q1987" s="1549"/>
    </row>
    <row r="1988" spans="1:17">
      <c r="A1988" s="1598"/>
      <c r="B1988" s="1599"/>
      <c r="C1988" s="1593"/>
      <c r="D1988" s="1592"/>
      <c r="E1988" s="1824" t="s">
        <v>1557</v>
      </c>
      <c r="F1988" s="1590"/>
      <c r="G1988" s="1589">
        <f>SUM(G1984:G1987)</f>
        <v>0</v>
      </c>
      <c r="H1988" s="1589"/>
      <c r="I1988" s="1589"/>
      <c r="J1988" s="1589">
        <f>SUM(J1984:J1987)</f>
        <v>0</v>
      </c>
      <c r="K1988" s="1589">
        <f>SUM(K1985:K1987)</f>
        <v>0</v>
      </c>
      <c r="L1988" s="1550"/>
      <c r="M1988" s="1550"/>
      <c r="N1988" s="1550"/>
      <c r="O1988" s="1550"/>
      <c r="P1988" s="1550"/>
      <c r="Q1988" s="1550"/>
    </row>
    <row r="1989" spans="1:17">
      <c r="A1989" s="1598" t="s">
        <v>115</v>
      </c>
      <c r="B1989" s="1599" t="s">
        <v>237</v>
      </c>
      <c r="C1989" s="1602"/>
      <c r="D1989" s="1823"/>
      <c r="E1989" s="1822"/>
      <c r="F1989" s="1601"/>
      <c r="G1989" s="1601"/>
      <c r="H1989" s="1600"/>
      <c r="I1989" s="1600"/>
      <c r="J1989" s="1600"/>
      <c r="K1989" s="1600"/>
      <c r="L1989" s="1550"/>
      <c r="M1989" s="1550"/>
      <c r="N1989" s="1550"/>
      <c r="O1989" s="1550"/>
      <c r="P1989" s="1550"/>
      <c r="Q1989" s="1550"/>
    </row>
    <row r="1990" spans="1:17" ht="25.5">
      <c r="A1990" s="1598"/>
      <c r="B1990" s="1833" t="s">
        <v>1637</v>
      </c>
      <c r="C1990" s="1602"/>
      <c r="D1990" s="1832" t="s">
        <v>255</v>
      </c>
      <c r="E1990" s="1831">
        <v>1</v>
      </c>
      <c r="F1990" s="1599">
        <f>'BAHAN MEP'!D123</f>
        <v>0</v>
      </c>
      <c r="G1990" s="1599">
        <f>+F1990*E1990</f>
        <v>0</v>
      </c>
      <c r="H1990" s="1606" t="s">
        <v>15</v>
      </c>
      <c r="I1990" s="1603">
        <v>0</v>
      </c>
      <c r="J1990" s="1599">
        <f>I1990*G1990</f>
        <v>0</v>
      </c>
      <c r="K1990" s="1599">
        <f>G1990-J1990</f>
        <v>0</v>
      </c>
      <c r="L1990" s="1550"/>
      <c r="M1990" s="1550"/>
      <c r="N1990" s="1550"/>
      <c r="O1990" s="1550"/>
      <c r="P1990" s="1550"/>
      <c r="Q1990" s="1550"/>
    </row>
    <row r="1991" spans="1:17">
      <c r="A1991" s="1598"/>
      <c r="B1991" s="1833" t="s">
        <v>1636</v>
      </c>
      <c r="C1991" s="1602"/>
      <c r="D1991" s="1832" t="s">
        <v>534</v>
      </c>
      <c r="E1991" s="1831">
        <v>6</v>
      </c>
      <c r="F1991" s="1599">
        <f>'BAHAN MEP'!D$102</f>
        <v>0</v>
      </c>
      <c r="G1991" s="1599">
        <f>+F1991*E1991</f>
        <v>0</v>
      </c>
      <c r="H1991" s="1606" t="s">
        <v>15</v>
      </c>
      <c r="I1991" s="1603">
        <v>0</v>
      </c>
      <c r="J1991" s="1599">
        <f>I1991*G1991</f>
        <v>0</v>
      </c>
      <c r="K1991" s="1599">
        <f>G1991-J1991</f>
        <v>0</v>
      </c>
      <c r="L1991" s="1550"/>
      <c r="M1991" s="1550"/>
      <c r="N1991" s="1550"/>
      <c r="O1991" s="1550"/>
      <c r="P1991" s="1550"/>
      <c r="Q1991" s="1550"/>
    </row>
    <row r="1992" spans="1:17">
      <c r="A1992" s="1598"/>
      <c r="B1992" s="1599"/>
      <c r="C1992" s="1593"/>
      <c r="D1992" s="1592"/>
      <c r="E1992" s="1591" t="s">
        <v>1447</v>
      </c>
      <c r="F1992" s="1590"/>
      <c r="G1992" s="1589">
        <f>SUM(G1990:G1991)</f>
        <v>0</v>
      </c>
      <c r="H1992" s="1589"/>
      <c r="I1992" s="1589"/>
      <c r="J1992" s="1589">
        <f>SUM(J1990:J1991)</f>
        <v>0</v>
      </c>
      <c r="K1992" s="1589">
        <f>SUM(K1990:K1991)</f>
        <v>0</v>
      </c>
      <c r="L1992" s="1550"/>
      <c r="M1992" s="1550"/>
      <c r="N1992" s="1550"/>
      <c r="O1992" s="1550"/>
      <c r="P1992" s="1550"/>
      <c r="Q1992" s="1550"/>
    </row>
    <row r="1993" spans="1:17">
      <c r="A1993" s="1598"/>
      <c r="B1993" s="1599"/>
      <c r="C1993" s="1602"/>
      <c r="D1993" s="1601"/>
      <c r="E1993" s="1601"/>
      <c r="F1993" s="1601"/>
      <c r="G1993" s="1601"/>
      <c r="H1993" s="1600"/>
      <c r="I1993" s="1600"/>
      <c r="J1993" s="1600"/>
      <c r="K1993" s="1600"/>
      <c r="L1993" s="1550"/>
      <c r="M1993" s="1550"/>
      <c r="N1993" s="1550"/>
      <c r="O1993" s="1550"/>
      <c r="P1993" s="1550"/>
      <c r="Q1993" s="1550"/>
    </row>
    <row r="1994" spans="1:17">
      <c r="A1994" s="1598" t="s">
        <v>116</v>
      </c>
      <c r="B1994" s="1599" t="s">
        <v>238</v>
      </c>
      <c r="C1994" s="1598"/>
      <c r="D1994" s="1597"/>
      <c r="E1994" s="1597"/>
      <c r="F1994" s="1597"/>
      <c r="G1994" s="1596">
        <f>+F1994*E1994</f>
        <v>0</v>
      </c>
      <c r="H1994" s="1595"/>
      <c r="I1994" s="1595"/>
      <c r="J1994" s="1595"/>
      <c r="K1994" s="1595"/>
      <c r="L1994" s="1550"/>
      <c r="M1994" s="1550"/>
      <c r="N1994" s="1550"/>
      <c r="O1994" s="1550"/>
      <c r="P1994" s="1550"/>
      <c r="Q1994" s="1550"/>
    </row>
    <row r="1995" spans="1:17">
      <c r="A1995" s="1594"/>
      <c r="B1995" s="1594"/>
      <c r="C1995" s="1593"/>
      <c r="D1995" s="1592"/>
      <c r="E1995" s="1591" t="s">
        <v>1448</v>
      </c>
      <c r="F1995" s="1590"/>
      <c r="G1995" s="1589">
        <f>SUM(G1994)</f>
        <v>0</v>
      </c>
      <c r="H1995" s="1589"/>
      <c r="I1995" s="1589"/>
      <c r="J1995" s="1589"/>
      <c r="K1995" s="1589"/>
      <c r="L1995" s="1550"/>
      <c r="M1995" s="1550"/>
      <c r="N1995" s="1550"/>
      <c r="O1995" s="1550"/>
      <c r="P1995" s="1550"/>
      <c r="Q1995" s="1550"/>
    </row>
    <row r="1996" spans="1:17">
      <c r="A1996" s="1588"/>
      <c r="B1996" s="1588"/>
      <c r="C1996" s="1587"/>
      <c r="D1996" s="1555"/>
      <c r="E1996" s="1560"/>
      <c r="F1996" s="1555"/>
      <c r="G1996" s="1555"/>
      <c r="H1996" s="1554"/>
      <c r="I1996" s="1554"/>
      <c r="J1996" s="1554"/>
      <c r="K1996" s="1554"/>
      <c r="L1996" s="1550"/>
      <c r="M1996" s="1550"/>
      <c r="N1996" s="1550"/>
      <c r="O1996" s="1550"/>
      <c r="P1996" s="1550"/>
      <c r="Q1996" s="1550"/>
    </row>
    <row r="1997" spans="1:17">
      <c r="A1997" s="1582"/>
      <c r="B1997" s="1586"/>
      <c r="C1997" s="1585"/>
      <c r="D1997" s="1584"/>
      <c r="E1997" s="1584"/>
      <c r="F1997" s="1583"/>
      <c r="G1997" s="1582"/>
      <c r="H1997" s="1581"/>
      <c r="I1997" s="1581"/>
      <c r="J1997" s="1581"/>
      <c r="K1997" s="1581"/>
      <c r="L1997" s="1550"/>
      <c r="M1997" s="1550"/>
      <c r="N1997" s="1550"/>
      <c r="O1997" s="1550"/>
      <c r="P1997" s="1550"/>
      <c r="Q1997" s="1550"/>
    </row>
    <row r="1998" spans="1:17">
      <c r="A1998" s="1580" t="s">
        <v>117</v>
      </c>
      <c r="B1998" s="1579" t="s">
        <v>239</v>
      </c>
      <c r="C1998" s="1552"/>
      <c r="D1998" s="1553"/>
      <c r="E1998" s="1553"/>
      <c r="F1998" s="1578"/>
      <c r="G1998" s="1577">
        <f>+G1995+G1992+G1988</f>
        <v>0</v>
      </c>
      <c r="H1998" s="1576"/>
      <c r="I1998" s="1575" t="e">
        <f>J1998/G1998</f>
        <v>#DIV/0!</v>
      </c>
      <c r="J1998" s="1574">
        <f>+J1995+J1992+J1988</f>
        <v>0</v>
      </c>
      <c r="K1998" s="1720"/>
      <c r="L1998" s="1550"/>
      <c r="M1998" s="1550"/>
      <c r="N1998" s="1550"/>
      <c r="O1998" s="1550"/>
      <c r="P1998" s="1550"/>
      <c r="Q1998" s="1550"/>
    </row>
    <row r="1999" spans="1:17">
      <c r="A1999" s="1566" t="s">
        <v>124</v>
      </c>
      <c r="B1999" s="1573" t="s">
        <v>1541</v>
      </c>
      <c r="C1999" s="1564"/>
      <c r="D1999" s="1572"/>
      <c r="E1999" s="1571" t="str">
        <f>$L$2</f>
        <v>2,5% x D</v>
      </c>
      <c r="F1999" s="1570"/>
      <c r="G1999" s="1569">
        <f>G1998*$L$3</f>
        <v>0</v>
      </c>
      <c r="H1999" s="1567"/>
      <c r="I1999" s="1568" t="s">
        <v>366</v>
      </c>
      <c r="J1999" s="1567"/>
      <c r="K1999" s="1567"/>
      <c r="L1999" s="1820"/>
      <c r="M1999" s="1820"/>
      <c r="N1999" s="1820"/>
      <c r="O1999" s="1820"/>
      <c r="P1999" s="1820"/>
      <c r="Q1999" s="1820"/>
    </row>
    <row r="2000" spans="1:17">
      <c r="A2000" s="1566" t="s">
        <v>241</v>
      </c>
      <c r="B2000" s="1573" t="s">
        <v>1540</v>
      </c>
      <c r="C2000" s="1564"/>
      <c r="D2000" s="1572"/>
      <c r="E2000" s="1571" t="str">
        <f>$M$2</f>
        <v>2,5% x D</v>
      </c>
      <c r="F2000" s="1570"/>
      <c r="G2000" s="1569">
        <f>G1998*$M$3</f>
        <v>0</v>
      </c>
      <c r="H2000" s="1567"/>
      <c r="I2000" s="1568"/>
      <c r="J2000" s="1567"/>
      <c r="K2000" s="1567"/>
      <c r="L2000" s="1820"/>
      <c r="M2000" s="1820"/>
      <c r="N2000" s="1820"/>
      <c r="O2000" s="1820"/>
      <c r="P2000" s="1820"/>
      <c r="Q2000" s="1820"/>
    </row>
    <row r="2001" spans="1:17">
      <c r="A2001" s="1566" t="s">
        <v>123</v>
      </c>
      <c r="B2001" s="1565" t="s">
        <v>1539</v>
      </c>
      <c r="C2001" s="1564"/>
      <c r="D2001" s="1564"/>
      <c r="E2001" s="1564"/>
      <c r="F2001" s="1563"/>
      <c r="G2001" s="1562">
        <f>+G1999+G1998+G2000</f>
        <v>0</v>
      </c>
      <c r="H2001" s="1561"/>
      <c r="I2001" s="1561"/>
      <c r="J2001" s="1561"/>
      <c r="K2001" s="1561"/>
      <c r="L2001" s="1550"/>
      <c r="M2001" s="1550"/>
      <c r="N2001" s="1550"/>
      <c r="O2001" s="1550"/>
      <c r="P2001" s="1550"/>
      <c r="Q2001" s="1550"/>
    </row>
    <row r="2002" spans="1:17">
      <c r="A2002" s="1560"/>
      <c r="B2002" s="1559"/>
      <c r="C2002" s="1558"/>
      <c r="D2002" s="1557"/>
      <c r="E2002" s="1557"/>
      <c r="F2002" s="1556"/>
      <c r="G2002" s="1555"/>
      <c r="H2002" s="1554"/>
      <c r="I2002" s="1554"/>
      <c r="J2002" s="1554"/>
      <c r="K2002" s="1554"/>
      <c r="L2002" s="1550"/>
      <c r="M2002" s="1550"/>
      <c r="N2002" s="1550"/>
      <c r="O2002" s="1550"/>
      <c r="P2002" s="1550"/>
      <c r="Q2002" s="1550"/>
    </row>
    <row r="2003" spans="1:17">
      <c r="A2003" s="1553"/>
      <c r="B2003" s="1553"/>
      <c r="C2003" s="1552"/>
      <c r="D2003" s="1551"/>
      <c r="E2003" s="1551"/>
      <c r="F2003" s="1551"/>
      <c r="G2003" s="1551"/>
      <c r="H2003" s="1624"/>
      <c r="I2003" s="1624"/>
      <c r="J2003" s="1624"/>
      <c r="K2003" s="1624"/>
      <c r="L2003" s="1550"/>
      <c r="M2003" s="1550"/>
      <c r="N2003" s="1550"/>
      <c r="O2003" s="1550"/>
      <c r="P2003" s="1550"/>
      <c r="Q2003" s="1550"/>
    </row>
    <row r="2004" spans="1:17">
      <c r="A2004" s="1552">
        <v>32</v>
      </c>
      <c r="B2004" s="1740" t="s">
        <v>1635</v>
      </c>
      <c r="C2004" s="1618"/>
      <c r="D2004" s="1551"/>
      <c r="E2004" s="1551"/>
      <c r="F2004" s="1551"/>
      <c r="G2004" s="1551"/>
      <c r="H2004" s="1550"/>
      <c r="I2004" s="1550"/>
      <c r="J2004" s="1550"/>
      <c r="K2004" s="1550"/>
      <c r="L2004" s="1550"/>
      <c r="M2004" s="1550"/>
      <c r="N2004" s="1550"/>
      <c r="O2004" s="1550"/>
      <c r="P2004" s="1550"/>
      <c r="Q2004" s="1550"/>
    </row>
    <row r="2005" spans="1:17">
      <c r="A2005" s="1619"/>
      <c r="B2005" s="1550"/>
      <c r="C2005" s="1618"/>
      <c r="D2005" s="1551"/>
      <c r="E2005" s="1551"/>
      <c r="F2005" s="1551"/>
      <c r="G2005" s="1551"/>
      <c r="H2005" s="1550"/>
      <c r="I2005" s="1550"/>
      <c r="J2005" s="1550"/>
      <c r="K2005" s="1550"/>
      <c r="L2005" s="1550"/>
      <c r="M2005" s="1550"/>
      <c r="N2005" s="1550"/>
      <c r="O2005" s="1550"/>
      <c r="P2005" s="1550"/>
      <c r="Q2005" s="1550"/>
    </row>
    <row r="2006" spans="1:17">
      <c r="A2006" s="2472" t="s">
        <v>8</v>
      </c>
      <c r="B2006" s="2472" t="s">
        <v>354</v>
      </c>
      <c r="C2006" s="2472" t="s">
        <v>1550</v>
      </c>
      <c r="D2006" s="2472" t="s">
        <v>21</v>
      </c>
      <c r="E2006" s="2472" t="s">
        <v>1549</v>
      </c>
      <c r="F2006" s="1617" t="s">
        <v>10</v>
      </c>
      <c r="G2006" s="1617" t="s">
        <v>54</v>
      </c>
      <c r="H2006" s="2463" t="s">
        <v>1548</v>
      </c>
      <c r="I2006" s="2463" t="s">
        <v>1547</v>
      </c>
      <c r="J2006" s="2463" t="s">
        <v>1546</v>
      </c>
      <c r="K2006" s="2463" t="s">
        <v>1545</v>
      </c>
      <c r="L2006" s="1550"/>
      <c r="M2006" s="1550"/>
      <c r="N2006" s="1550"/>
      <c r="O2006" s="1550"/>
      <c r="P2006" s="1550"/>
      <c r="Q2006" s="1550"/>
    </row>
    <row r="2007" spans="1:17">
      <c r="A2007" s="2473"/>
      <c r="B2007" s="2473"/>
      <c r="C2007" s="2473"/>
      <c r="D2007" s="2473"/>
      <c r="E2007" s="2473"/>
      <c r="F2007" s="1587" t="s">
        <v>1544</v>
      </c>
      <c r="G2007" s="1587" t="s">
        <v>1544</v>
      </c>
      <c r="H2007" s="2464"/>
      <c r="I2007" s="2464"/>
      <c r="J2007" s="2464"/>
      <c r="K2007" s="2464"/>
      <c r="L2007" s="1550"/>
      <c r="M2007" s="1550"/>
      <c r="N2007" s="1550"/>
      <c r="O2007" s="1550"/>
      <c r="P2007" s="1550"/>
      <c r="Q2007" s="1550"/>
    </row>
    <row r="2008" spans="1:17">
      <c r="A2008" s="1616"/>
      <c r="B2008" s="1616"/>
      <c r="C2008" s="1616"/>
      <c r="D2008" s="1615"/>
      <c r="E2008" s="1615"/>
      <c r="F2008" s="1615"/>
      <c r="G2008" s="1615"/>
      <c r="H2008" s="1614"/>
      <c r="I2008" s="1614"/>
      <c r="J2008" s="1614"/>
      <c r="K2008" s="1614"/>
      <c r="L2008" s="1550"/>
      <c r="M2008" s="1550"/>
      <c r="N2008" s="1550"/>
      <c r="O2008" s="1550"/>
      <c r="P2008" s="1550"/>
      <c r="Q2008" s="1550"/>
    </row>
    <row r="2009" spans="1:17">
      <c r="A2009" s="1598" t="s">
        <v>114</v>
      </c>
      <c r="B2009" s="1599" t="s">
        <v>235</v>
      </c>
      <c r="C2009" s="1598"/>
      <c r="D2009" s="1597"/>
      <c r="E2009" s="1597"/>
      <c r="F2009" s="1597"/>
      <c r="G2009" s="1597"/>
      <c r="H2009" s="1613"/>
      <c r="I2009" s="1613"/>
      <c r="J2009" s="1613"/>
      <c r="K2009" s="1613"/>
      <c r="L2009" s="1550"/>
      <c r="M2009" s="1550"/>
      <c r="N2009" s="1550"/>
      <c r="O2009" s="1550"/>
      <c r="P2009" s="1550"/>
      <c r="Q2009" s="1550"/>
    </row>
    <row r="2010" spans="1:17">
      <c r="A2010" s="1646"/>
      <c r="B2010" s="1645" t="s">
        <v>50</v>
      </c>
      <c r="C2010" s="1646"/>
      <c r="D2010" s="1646" t="s">
        <v>48</v>
      </c>
      <c r="E2010" s="1825">
        <v>0.19</v>
      </c>
      <c r="F2010" s="1611">
        <f>'UPAH MEP'!D$7</f>
        <v>0</v>
      </c>
      <c r="G2010" s="1645">
        <f>+F2010*E2010</f>
        <v>0</v>
      </c>
      <c r="H2010" s="1606" t="s">
        <v>15</v>
      </c>
      <c r="I2010" s="1603">
        <v>1</v>
      </c>
      <c r="J2010" s="1599">
        <f>I2010*G2010</f>
        <v>0</v>
      </c>
      <c r="K2010" s="1599">
        <f>G2010-J2010</f>
        <v>0</v>
      </c>
      <c r="L2010" s="1733"/>
      <c r="M2010" s="1620"/>
      <c r="N2010" s="1549"/>
      <c r="O2010" s="1549"/>
      <c r="P2010" s="1549"/>
      <c r="Q2010" s="1549"/>
    </row>
    <row r="2011" spans="1:17">
      <c r="A2011" s="1646"/>
      <c r="B2011" s="1611" t="s">
        <v>545</v>
      </c>
      <c r="C2011" s="1646"/>
      <c r="D2011" s="1646" t="s">
        <v>48</v>
      </c>
      <c r="E2011" s="1825">
        <v>0.31900000000000001</v>
      </c>
      <c r="F2011" s="1611">
        <f>'UPAH MEP'!D$10</f>
        <v>0</v>
      </c>
      <c r="G2011" s="1645">
        <f>+F2011*E2011</f>
        <v>0</v>
      </c>
      <c r="H2011" s="1606" t="s">
        <v>15</v>
      </c>
      <c r="I2011" s="1603">
        <v>1</v>
      </c>
      <c r="J2011" s="1599">
        <f>I2011*G2011</f>
        <v>0</v>
      </c>
      <c r="K2011" s="1599">
        <f>G2011-J2011</f>
        <v>0</v>
      </c>
      <c r="L2011" s="1733"/>
      <c r="M2011" s="1620"/>
      <c r="N2011" s="1549"/>
      <c r="O2011" s="1549"/>
      <c r="P2011" s="1549"/>
      <c r="Q2011" s="1549"/>
    </row>
    <row r="2012" spans="1:17">
      <c r="A2012" s="1646"/>
      <c r="B2012" s="1611" t="s">
        <v>225</v>
      </c>
      <c r="C2012" s="1646"/>
      <c r="D2012" s="1646" t="s">
        <v>48</v>
      </c>
      <c r="E2012" s="1825">
        <v>3.2000000000000001E-2</v>
      </c>
      <c r="F2012" s="1611">
        <f>'UPAH MEP'!D$5</f>
        <v>0</v>
      </c>
      <c r="G2012" s="1645">
        <f>+F2012*E2012</f>
        <v>0</v>
      </c>
      <c r="H2012" s="1606" t="s">
        <v>15</v>
      </c>
      <c r="I2012" s="1603">
        <v>1</v>
      </c>
      <c r="J2012" s="1599">
        <f>I2012*G2012</f>
        <v>0</v>
      </c>
      <c r="K2012" s="1599">
        <f>G2012-J2012</f>
        <v>0</v>
      </c>
      <c r="L2012" s="1733"/>
      <c r="M2012" s="1620"/>
      <c r="N2012" s="1549"/>
      <c r="O2012" s="1549"/>
      <c r="P2012" s="1549"/>
      <c r="Q2012" s="1549"/>
    </row>
    <row r="2013" spans="1:17">
      <c r="A2013" s="1646"/>
      <c r="B2013" s="1611" t="s">
        <v>41</v>
      </c>
      <c r="C2013" s="1732"/>
      <c r="D2013" s="1646" t="s">
        <v>48</v>
      </c>
      <c r="E2013" s="1825">
        <v>1.0999999999999999E-2</v>
      </c>
      <c r="F2013" s="1611">
        <f>'UPAH MEP'!D$6</f>
        <v>0</v>
      </c>
      <c r="G2013" s="1645">
        <f>+F2013*E2013</f>
        <v>0</v>
      </c>
      <c r="H2013" s="1606" t="s">
        <v>15</v>
      </c>
      <c r="I2013" s="1603">
        <v>1</v>
      </c>
      <c r="J2013" s="1599">
        <f>I2013*G2013</f>
        <v>0</v>
      </c>
      <c r="K2013" s="1599">
        <f>G2013-J2013</f>
        <v>0</v>
      </c>
      <c r="L2013" s="1733"/>
      <c r="M2013" s="1620"/>
      <c r="N2013" s="1549"/>
      <c r="O2013" s="1549"/>
      <c r="P2013" s="1549"/>
      <c r="Q2013" s="1549"/>
    </row>
    <row r="2014" spans="1:17">
      <c r="A2014" s="1598"/>
      <c r="B2014" s="1599"/>
      <c r="C2014" s="1593"/>
      <c r="D2014" s="1592"/>
      <c r="E2014" s="1824" t="s">
        <v>1557</v>
      </c>
      <c r="F2014" s="1590"/>
      <c r="G2014" s="1589">
        <f>SUM(G2010:G2013)</f>
        <v>0</v>
      </c>
      <c r="H2014" s="1589"/>
      <c r="I2014" s="1589"/>
      <c r="J2014" s="1589">
        <f>SUM(J2010:J2013)</f>
        <v>0</v>
      </c>
      <c r="K2014" s="1589">
        <f>SUM(K2011:K2013)</f>
        <v>0</v>
      </c>
      <c r="L2014" s="1550"/>
      <c r="M2014" s="1550"/>
      <c r="N2014" s="1550"/>
      <c r="O2014" s="1550"/>
      <c r="P2014" s="1550"/>
      <c r="Q2014" s="1550"/>
    </row>
    <row r="2015" spans="1:17">
      <c r="A2015" s="1598" t="s">
        <v>115</v>
      </c>
      <c r="B2015" s="1599" t="s">
        <v>237</v>
      </c>
      <c r="C2015" s="1602"/>
      <c r="D2015" s="1823"/>
      <c r="E2015" s="1822"/>
      <c r="F2015" s="1601"/>
      <c r="G2015" s="1601"/>
      <c r="H2015" s="1600"/>
      <c r="I2015" s="1600"/>
      <c r="J2015" s="1600"/>
      <c r="K2015" s="1600"/>
      <c r="L2015" s="1550"/>
      <c r="M2015" s="1550"/>
      <c r="N2015" s="1550"/>
      <c r="O2015" s="1550"/>
      <c r="P2015" s="1550"/>
      <c r="Q2015" s="1550"/>
    </row>
    <row r="2016" spans="1:17">
      <c r="A2016" s="1598"/>
      <c r="B2016" s="1668" t="s">
        <v>549</v>
      </c>
      <c r="C2016" s="1602"/>
      <c r="D2016" s="1821" t="s">
        <v>7</v>
      </c>
      <c r="E2016" s="1605">
        <v>1.1000000000000001</v>
      </c>
      <c r="F2016" s="1599">
        <f>'BAHAN MEP'!D118</f>
        <v>0</v>
      </c>
      <c r="G2016" s="1599">
        <f>+F2016*E2016</f>
        <v>0</v>
      </c>
      <c r="H2016" s="1606" t="s">
        <v>15</v>
      </c>
      <c r="I2016" s="1603">
        <f>'BAHAN MEP'!E182</f>
        <v>0</v>
      </c>
      <c r="J2016" s="1599">
        <f>I2016*G2016</f>
        <v>0</v>
      </c>
      <c r="K2016" s="1599">
        <f>G2016-J2016</f>
        <v>0</v>
      </c>
      <c r="L2016" s="1550"/>
      <c r="M2016" s="1550"/>
      <c r="N2016" s="1550"/>
      <c r="O2016" s="1550"/>
      <c r="P2016" s="1550"/>
      <c r="Q2016" s="1550"/>
    </row>
    <row r="2017" spans="1:17">
      <c r="A2017" s="1598"/>
      <c r="B2017" s="1668" t="s">
        <v>1634</v>
      </c>
      <c r="C2017" s="1602"/>
      <c r="D2017" s="1821" t="s">
        <v>7</v>
      </c>
      <c r="E2017" s="1605">
        <v>1.1000000000000001</v>
      </c>
      <c r="F2017" s="1599">
        <f>'BAHAN MEP'!D119</f>
        <v>0</v>
      </c>
      <c r="G2017" s="1599">
        <f>+F2017*E2017</f>
        <v>0</v>
      </c>
      <c r="H2017" s="1606" t="s">
        <v>15</v>
      </c>
      <c r="I2017" s="1603">
        <f>'BAHAN MEP'!E183</f>
        <v>0</v>
      </c>
      <c r="J2017" s="1599">
        <f>I2017*G2017</f>
        <v>0</v>
      </c>
      <c r="K2017" s="1599">
        <f>G2017-J2017</f>
        <v>0</v>
      </c>
      <c r="L2017" s="1550"/>
      <c r="M2017" s="1550"/>
      <c r="N2017" s="1550"/>
      <c r="O2017" s="1550"/>
      <c r="P2017" s="1550"/>
      <c r="Q2017" s="1550"/>
    </row>
    <row r="2018" spans="1:17">
      <c r="A2018" s="1598"/>
      <c r="B2018" s="1599"/>
      <c r="C2018" s="1593"/>
      <c r="D2018" s="1592"/>
      <c r="E2018" s="1591" t="s">
        <v>1447</v>
      </c>
      <c r="F2018" s="1590"/>
      <c r="G2018" s="1589">
        <f>SUM(G2016:G2017)</f>
        <v>0</v>
      </c>
      <c r="H2018" s="1589"/>
      <c r="I2018" s="1589"/>
      <c r="J2018" s="1589">
        <f>SUM(J2016:J2017)</f>
        <v>0</v>
      </c>
      <c r="K2018" s="1589">
        <f>SUM(K2016:K2017)</f>
        <v>0</v>
      </c>
      <c r="L2018" s="1550"/>
      <c r="M2018" s="1550"/>
      <c r="N2018" s="1550"/>
      <c r="O2018" s="1550"/>
      <c r="P2018" s="1550"/>
      <c r="Q2018" s="1550"/>
    </row>
    <row r="2019" spans="1:17">
      <c r="A2019" s="1598"/>
      <c r="B2019" s="1599"/>
      <c r="C2019" s="1602"/>
      <c r="D2019" s="1601"/>
      <c r="E2019" s="1601"/>
      <c r="F2019" s="1601"/>
      <c r="G2019" s="1601"/>
      <c r="H2019" s="1600"/>
      <c r="I2019" s="1600"/>
      <c r="J2019" s="1600"/>
      <c r="K2019" s="1600"/>
      <c r="L2019" s="1550"/>
      <c r="M2019" s="1550"/>
      <c r="N2019" s="1550"/>
      <c r="O2019" s="1550"/>
      <c r="P2019" s="1550"/>
      <c r="Q2019" s="1550"/>
    </row>
    <row r="2020" spans="1:17">
      <c r="A2020" s="1598" t="s">
        <v>116</v>
      </c>
      <c r="B2020" s="1599" t="s">
        <v>238</v>
      </c>
      <c r="C2020" s="1598"/>
      <c r="D2020" s="1597"/>
      <c r="E2020" s="1597"/>
      <c r="F2020" s="1597"/>
      <c r="G2020" s="1596">
        <f>+F2020*E2020</f>
        <v>0</v>
      </c>
      <c r="H2020" s="1595"/>
      <c r="I2020" s="1595"/>
      <c r="J2020" s="1595"/>
      <c r="K2020" s="1595"/>
      <c r="L2020" s="1550"/>
      <c r="M2020" s="1550"/>
      <c r="N2020" s="1550"/>
      <c r="O2020" s="1550"/>
      <c r="P2020" s="1550"/>
      <c r="Q2020" s="1550"/>
    </row>
    <row r="2021" spans="1:17">
      <c r="A2021" s="1594"/>
      <c r="B2021" s="1594"/>
      <c r="C2021" s="1593"/>
      <c r="D2021" s="1592"/>
      <c r="E2021" s="1591" t="s">
        <v>1448</v>
      </c>
      <c r="F2021" s="1590"/>
      <c r="G2021" s="1589">
        <f>SUM(G2020)</f>
        <v>0</v>
      </c>
      <c r="H2021" s="1589"/>
      <c r="I2021" s="1589"/>
      <c r="J2021" s="1589"/>
      <c r="K2021" s="1589"/>
      <c r="L2021" s="1550"/>
      <c r="M2021" s="1550"/>
      <c r="N2021" s="1550"/>
      <c r="O2021" s="1550"/>
      <c r="P2021" s="1550"/>
      <c r="Q2021" s="1550"/>
    </row>
    <row r="2022" spans="1:17">
      <c r="A2022" s="1588"/>
      <c r="B2022" s="1588"/>
      <c r="C2022" s="1587"/>
      <c r="D2022" s="1555"/>
      <c r="E2022" s="1560"/>
      <c r="F2022" s="1555"/>
      <c r="G2022" s="1555"/>
      <c r="H2022" s="1554"/>
      <c r="I2022" s="1554"/>
      <c r="J2022" s="1554"/>
      <c r="K2022" s="1554"/>
      <c r="L2022" s="1550"/>
      <c r="M2022" s="1550"/>
      <c r="N2022" s="1550"/>
      <c r="O2022" s="1550"/>
      <c r="P2022" s="1550"/>
      <c r="Q2022" s="1550"/>
    </row>
    <row r="2023" spans="1:17">
      <c r="A2023" s="1582"/>
      <c r="B2023" s="1586"/>
      <c r="C2023" s="1585"/>
      <c r="D2023" s="1584"/>
      <c r="E2023" s="1584"/>
      <c r="F2023" s="1583"/>
      <c r="G2023" s="1582"/>
      <c r="H2023" s="1581"/>
      <c r="I2023" s="1581"/>
      <c r="J2023" s="1581"/>
      <c r="K2023" s="1581"/>
      <c r="L2023" s="1550"/>
      <c r="M2023" s="1550"/>
      <c r="N2023" s="1550"/>
      <c r="O2023" s="1550"/>
      <c r="P2023" s="1550"/>
      <c r="Q2023" s="1550"/>
    </row>
    <row r="2024" spans="1:17">
      <c r="A2024" s="1580" t="s">
        <v>117</v>
      </c>
      <c r="B2024" s="1579" t="s">
        <v>239</v>
      </c>
      <c r="C2024" s="1552"/>
      <c r="D2024" s="1553"/>
      <c r="E2024" s="1553"/>
      <c r="F2024" s="1578"/>
      <c r="G2024" s="1577">
        <f>+G2021+G2018+G2014</f>
        <v>0</v>
      </c>
      <c r="H2024" s="1576"/>
      <c r="I2024" s="1575" t="e">
        <f>J2024/G2024</f>
        <v>#DIV/0!</v>
      </c>
      <c r="J2024" s="1574">
        <f>+J2021+J2018+J2014</f>
        <v>0</v>
      </c>
      <c r="K2024" s="1720"/>
      <c r="L2024" s="1550"/>
      <c r="M2024" s="1550"/>
      <c r="N2024" s="1550"/>
      <c r="O2024" s="1550"/>
      <c r="P2024" s="1550"/>
      <c r="Q2024" s="1550"/>
    </row>
    <row r="2025" spans="1:17">
      <c r="A2025" s="1566" t="s">
        <v>124</v>
      </c>
      <c r="B2025" s="1573" t="s">
        <v>1541</v>
      </c>
      <c r="C2025" s="1564"/>
      <c r="D2025" s="1572"/>
      <c r="E2025" s="1571" t="str">
        <f>$L$2</f>
        <v>2,5% x D</v>
      </c>
      <c r="F2025" s="1570"/>
      <c r="G2025" s="1569">
        <f>G2024*$L$3</f>
        <v>0</v>
      </c>
      <c r="H2025" s="1567"/>
      <c r="I2025" s="1568" t="s">
        <v>366</v>
      </c>
      <c r="J2025" s="1567"/>
      <c r="K2025" s="1567"/>
      <c r="L2025" s="1820"/>
      <c r="M2025" s="1820"/>
      <c r="N2025" s="1820"/>
      <c r="O2025" s="1820"/>
      <c r="P2025" s="1820"/>
      <c r="Q2025" s="1820"/>
    </row>
    <row r="2026" spans="1:17">
      <c r="A2026" s="1566" t="s">
        <v>241</v>
      </c>
      <c r="B2026" s="1573" t="s">
        <v>1540</v>
      </c>
      <c r="C2026" s="1564"/>
      <c r="D2026" s="1572"/>
      <c r="E2026" s="1571" t="str">
        <f>$M$2</f>
        <v>2,5% x D</v>
      </c>
      <c r="F2026" s="1570"/>
      <c r="G2026" s="1569">
        <f>G2024*$M$3</f>
        <v>0</v>
      </c>
      <c r="H2026" s="1567"/>
      <c r="I2026" s="1568"/>
      <c r="J2026" s="1567"/>
      <c r="K2026" s="1567"/>
      <c r="L2026" s="1820"/>
      <c r="M2026" s="1820"/>
      <c r="N2026" s="1820"/>
      <c r="O2026" s="1820"/>
      <c r="P2026" s="1820"/>
      <c r="Q2026" s="1820"/>
    </row>
    <row r="2027" spans="1:17">
      <c r="A2027" s="1566" t="s">
        <v>123</v>
      </c>
      <c r="B2027" s="1565" t="s">
        <v>1539</v>
      </c>
      <c r="C2027" s="1564"/>
      <c r="D2027" s="1564"/>
      <c r="E2027" s="1564"/>
      <c r="F2027" s="1563"/>
      <c r="G2027" s="1562">
        <f>+G2025+G2024+G2026</f>
        <v>0</v>
      </c>
      <c r="H2027" s="1561"/>
      <c r="I2027" s="1561"/>
      <c r="J2027" s="1561"/>
      <c r="K2027" s="1561"/>
      <c r="L2027" s="1550"/>
      <c r="M2027" s="1550"/>
      <c r="N2027" s="1550"/>
      <c r="O2027" s="1550"/>
      <c r="P2027" s="1550"/>
      <c r="Q2027" s="1550"/>
    </row>
    <row r="2028" spans="1:17">
      <c r="A2028" s="1560"/>
      <c r="B2028" s="1559"/>
      <c r="C2028" s="1558"/>
      <c r="D2028" s="1557"/>
      <c r="E2028" s="1557"/>
      <c r="F2028" s="1556"/>
      <c r="G2028" s="1555"/>
      <c r="H2028" s="1554"/>
      <c r="I2028" s="1554"/>
      <c r="J2028" s="1554"/>
      <c r="K2028" s="1554"/>
      <c r="L2028" s="1550"/>
      <c r="M2028" s="1550"/>
      <c r="N2028" s="1550"/>
      <c r="O2028" s="1550"/>
      <c r="P2028" s="1550"/>
      <c r="Q2028" s="1550"/>
    </row>
    <row r="2029" spans="1:17">
      <c r="A2029" s="1553"/>
      <c r="B2029" s="1553"/>
      <c r="C2029" s="1552"/>
      <c r="D2029" s="1551"/>
      <c r="E2029" s="1551"/>
      <c r="F2029" s="1551"/>
      <c r="G2029" s="1551"/>
      <c r="H2029" s="1624"/>
      <c r="I2029" s="1624"/>
      <c r="J2029" s="1624"/>
      <c r="K2029" s="1624"/>
      <c r="L2029" s="1550"/>
      <c r="M2029" s="1550"/>
      <c r="N2029" s="1550"/>
      <c r="O2029" s="1550"/>
      <c r="P2029" s="1550"/>
      <c r="Q2029" s="1550"/>
    </row>
    <row r="2030" spans="1:17">
      <c r="A2030" s="1552">
        <v>33</v>
      </c>
      <c r="B2030" s="1740" t="s">
        <v>1633</v>
      </c>
      <c r="C2030" s="1618"/>
      <c r="D2030" s="1551"/>
      <c r="E2030" s="1551"/>
      <c r="F2030" s="1551"/>
      <c r="G2030" s="1551"/>
      <c r="H2030" s="1550"/>
      <c r="I2030" s="1550"/>
      <c r="J2030" s="1550"/>
      <c r="K2030" s="1550"/>
      <c r="L2030" s="1550"/>
      <c r="M2030" s="1550"/>
      <c r="N2030" s="1550"/>
      <c r="O2030" s="1550"/>
      <c r="P2030" s="1550"/>
      <c r="Q2030" s="1550"/>
    </row>
    <row r="2031" spans="1:17">
      <c r="A2031" s="1619"/>
      <c r="B2031" s="1550"/>
      <c r="C2031" s="1618"/>
      <c r="D2031" s="1551"/>
      <c r="E2031" s="1551"/>
      <c r="F2031" s="1551"/>
      <c r="G2031" s="1551"/>
      <c r="H2031" s="1550"/>
      <c r="I2031" s="1550"/>
      <c r="J2031" s="1550"/>
      <c r="K2031" s="1550"/>
      <c r="L2031" s="1550"/>
      <c r="M2031" s="1550"/>
      <c r="N2031" s="1550"/>
      <c r="O2031" s="1550"/>
      <c r="P2031" s="1550"/>
      <c r="Q2031" s="1550"/>
    </row>
    <row r="2032" spans="1:17">
      <c r="A2032" s="2472" t="s">
        <v>8</v>
      </c>
      <c r="B2032" s="2472" t="s">
        <v>354</v>
      </c>
      <c r="C2032" s="2472" t="s">
        <v>1550</v>
      </c>
      <c r="D2032" s="2472" t="s">
        <v>21</v>
      </c>
      <c r="E2032" s="2472" t="s">
        <v>1549</v>
      </c>
      <c r="F2032" s="1617" t="s">
        <v>10</v>
      </c>
      <c r="G2032" s="1617" t="s">
        <v>54</v>
      </c>
      <c r="H2032" s="2463" t="s">
        <v>1548</v>
      </c>
      <c r="I2032" s="2463" t="s">
        <v>1547</v>
      </c>
      <c r="J2032" s="2463" t="s">
        <v>1546</v>
      </c>
      <c r="K2032" s="2463" t="s">
        <v>1545</v>
      </c>
      <c r="L2032" s="1550"/>
      <c r="M2032" s="1550"/>
      <c r="N2032" s="1550"/>
      <c r="O2032" s="1550"/>
      <c r="P2032" s="1550"/>
      <c r="Q2032" s="1550"/>
    </row>
    <row r="2033" spans="1:17">
      <c r="A2033" s="2473"/>
      <c r="B2033" s="2473"/>
      <c r="C2033" s="2473"/>
      <c r="D2033" s="2473"/>
      <c r="E2033" s="2473"/>
      <c r="F2033" s="1587" t="s">
        <v>1544</v>
      </c>
      <c r="G2033" s="1587" t="s">
        <v>1544</v>
      </c>
      <c r="H2033" s="2464"/>
      <c r="I2033" s="2464"/>
      <c r="J2033" s="2464"/>
      <c r="K2033" s="2464"/>
      <c r="L2033" s="1550"/>
      <c r="M2033" s="1550"/>
      <c r="N2033" s="1550"/>
      <c r="O2033" s="1550"/>
      <c r="P2033" s="1550"/>
      <c r="Q2033" s="1550"/>
    </row>
    <row r="2034" spans="1:17">
      <c r="A2034" s="1616"/>
      <c r="B2034" s="1616"/>
      <c r="C2034" s="1616"/>
      <c r="D2034" s="1615"/>
      <c r="E2034" s="1615"/>
      <c r="F2034" s="1615"/>
      <c r="G2034" s="1615"/>
      <c r="H2034" s="1614"/>
      <c r="I2034" s="1614"/>
      <c r="J2034" s="1614"/>
      <c r="K2034" s="1614"/>
      <c r="L2034" s="1550"/>
      <c r="M2034" s="1550"/>
      <c r="N2034" s="1550"/>
      <c r="O2034" s="1550"/>
      <c r="P2034" s="1550"/>
      <c r="Q2034" s="1550"/>
    </row>
    <row r="2035" spans="1:17">
      <c r="A2035" s="1646" t="s">
        <v>114</v>
      </c>
      <c r="B2035" s="1645" t="s">
        <v>235</v>
      </c>
      <c r="C2035" s="1646"/>
      <c r="D2035" s="1646"/>
      <c r="E2035" s="1825"/>
      <c r="F2035" s="1611"/>
      <c r="G2035" s="1645"/>
      <c r="H2035" s="1606"/>
      <c r="I2035" s="1603"/>
      <c r="J2035" s="1599"/>
      <c r="K2035" s="1599"/>
      <c r="L2035" s="1550"/>
      <c r="M2035" s="1550"/>
      <c r="N2035" s="1550"/>
      <c r="O2035" s="1550"/>
      <c r="P2035" s="1550"/>
      <c r="Q2035" s="1550"/>
    </row>
    <row r="2036" spans="1:17">
      <c r="A2036" s="1646"/>
      <c r="B2036" s="1610" t="s">
        <v>1632</v>
      </c>
      <c r="C2036" s="1729"/>
      <c r="D2036" s="1729" t="s">
        <v>32</v>
      </c>
      <c r="E2036" s="1830">
        <v>1</v>
      </c>
      <c r="F2036" s="1611">
        <f>'UPAH MEP'!D14</f>
        <v>0</v>
      </c>
      <c r="G2036" s="1645">
        <f>+F2036*E2036</f>
        <v>0</v>
      </c>
      <c r="H2036" s="1606" t="s">
        <v>15</v>
      </c>
      <c r="I2036" s="1603">
        <v>1</v>
      </c>
      <c r="J2036" s="1599">
        <f>I2036*G2036</f>
        <v>0</v>
      </c>
      <c r="K2036" s="1599">
        <f>G2036-J2036</f>
        <v>0</v>
      </c>
      <c r="L2036" s="1550"/>
      <c r="M2036" s="1550"/>
      <c r="N2036" s="1550"/>
      <c r="O2036" s="1550"/>
      <c r="P2036" s="1550"/>
      <c r="Q2036" s="1550"/>
    </row>
    <row r="2037" spans="1:17">
      <c r="A2037" s="1646"/>
      <c r="B2037" s="1610" t="s">
        <v>648</v>
      </c>
      <c r="C2037" s="1729"/>
      <c r="D2037" s="1729" t="s">
        <v>550</v>
      </c>
      <c r="E2037" s="1830">
        <v>41500</v>
      </c>
      <c r="F2037" s="1611">
        <f>'UPAH MEP'!D15</f>
        <v>0</v>
      </c>
      <c r="G2037" s="1645">
        <f>+F2037*E2037</f>
        <v>0</v>
      </c>
      <c r="H2037" s="1606" t="s">
        <v>15</v>
      </c>
      <c r="I2037" s="1603">
        <v>1</v>
      </c>
      <c r="J2037" s="1599">
        <f>I2037*G2037</f>
        <v>0</v>
      </c>
      <c r="K2037" s="1599">
        <f>G2037-J2037</f>
        <v>0</v>
      </c>
      <c r="L2037" s="1550"/>
      <c r="M2037" s="1550"/>
      <c r="N2037" s="1550"/>
      <c r="O2037" s="1550"/>
      <c r="P2037" s="1550"/>
      <c r="Q2037" s="1550"/>
    </row>
    <row r="2038" spans="1:17">
      <c r="A2038" s="1646"/>
      <c r="B2038" s="1611"/>
      <c r="C2038" s="1732"/>
      <c r="D2038" s="1732"/>
      <c r="E2038" s="1829"/>
      <c r="F2038" s="1611"/>
      <c r="G2038" s="1645"/>
      <c r="H2038" s="1606"/>
      <c r="I2038" s="1603"/>
      <c r="J2038" s="1599"/>
      <c r="K2038" s="1599"/>
      <c r="L2038" s="1550"/>
      <c r="M2038" s="1550"/>
      <c r="N2038" s="1550"/>
      <c r="O2038" s="1550"/>
      <c r="P2038" s="1550"/>
      <c r="Q2038" s="1550"/>
    </row>
    <row r="2039" spans="1:17">
      <c r="A2039" s="1598"/>
      <c r="B2039" s="1599"/>
      <c r="C2039" s="1593"/>
      <c r="D2039" s="1592"/>
      <c r="E2039" s="1824" t="s">
        <v>1557</v>
      </c>
      <c r="F2039" s="1590"/>
      <c r="G2039" s="1589">
        <f>SUM(G2035:G2038)</f>
        <v>0</v>
      </c>
      <c r="H2039" s="1589"/>
      <c r="I2039" s="1589"/>
      <c r="J2039" s="1589">
        <f>SUM(J2035:J2038)</f>
        <v>0</v>
      </c>
      <c r="K2039" s="1589">
        <f>SUM(K2035:K2038)</f>
        <v>0</v>
      </c>
      <c r="L2039" s="1550"/>
      <c r="M2039" s="1550"/>
      <c r="N2039" s="1550"/>
      <c r="O2039" s="1550"/>
      <c r="P2039" s="1550"/>
      <c r="Q2039" s="1550"/>
    </row>
    <row r="2040" spans="1:17">
      <c r="A2040" s="1598" t="s">
        <v>115</v>
      </c>
      <c r="B2040" s="1599" t="s">
        <v>237</v>
      </c>
      <c r="C2040" s="1602"/>
      <c r="D2040" s="1823"/>
      <c r="E2040" s="1822"/>
      <c r="F2040" s="1601"/>
      <c r="G2040" s="1601"/>
      <c r="H2040" s="1600"/>
      <c r="I2040" s="1600"/>
      <c r="J2040" s="1600"/>
      <c r="K2040" s="1600"/>
      <c r="L2040" s="1550"/>
      <c r="M2040" s="1550"/>
      <c r="N2040" s="1550"/>
      <c r="O2040" s="1550"/>
      <c r="P2040" s="1550"/>
      <c r="Q2040" s="1550"/>
    </row>
    <row r="2041" spans="1:17">
      <c r="A2041" s="1598"/>
      <c r="B2041" s="1828"/>
      <c r="C2041" s="1598"/>
      <c r="D2041" s="1598"/>
      <c r="E2041" s="1827"/>
      <c r="F2041" s="1567"/>
      <c r="G2041" s="1826"/>
      <c r="H2041" s="1604"/>
      <c r="I2041" s="1603"/>
      <c r="J2041" s="1599"/>
      <c r="K2041" s="1599"/>
      <c r="L2041" s="1550"/>
      <c r="M2041" s="1550"/>
      <c r="N2041" s="1550"/>
      <c r="O2041" s="1550"/>
      <c r="P2041" s="1550"/>
      <c r="Q2041" s="1550"/>
    </row>
    <row r="2042" spans="1:17">
      <c r="A2042" s="1598"/>
      <c r="B2042" s="1599"/>
      <c r="C2042" s="1593"/>
      <c r="D2042" s="1592"/>
      <c r="E2042" s="1591" t="s">
        <v>1447</v>
      </c>
      <c r="F2042" s="1590"/>
      <c r="G2042" s="1589">
        <f>SUM(G2041:G2041)</f>
        <v>0</v>
      </c>
      <c r="H2042" s="1589"/>
      <c r="I2042" s="1589"/>
      <c r="J2042" s="1589"/>
      <c r="K2042" s="1589"/>
      <c r="L2042" s="1550"/>
      <c r="M2042" s="1550"/>
      <c r="N2042" s="1550"/>
      <c r="O2042" s="1550"/>
      <c r="P2042" s="1550"/>
      <c r="Q2042" s="1550"/>
    </row>
    <row r="2043" spans="1:17">
      <c r="A2043" s="1598"/>
      <c r="B2043" s="1599"/>
      <c r="C2043" s="1602"/>
      <c r="D2043" s="1601"/>
      <c r="E2043" s="1601"/>
      <c r="F2043" s="1601"/>
      <c r="G2043" s="1601"/>
      <c r="H2043" s="1600"/>
      <c r="I2043" s="1600"/>
      <c r="J2043" s="1600"/>
      <c r="K2043" s="1600"/>
      <c r="L2043" s="1550"/>
      <c r="M2043" s="1550"/>
      <c r="N2043" s="1550"/>
      <c r="O2043" s="1550"/>
      <c r="P2043" s="1550"/>
      <c r="Q2043" s="1550"/>
    </row>
    <row r="2044" spans="1:17">
      <c r="A2044" s="1598" t="s">
        <v>116</v>
      </c>
      <c r="B2044" s="1599" t="s">
        <v>238</v>
      </c>
      <c r="C2044" s="1598"/>
      <c r="D2044" s="1597"/>
      <c r="E2044" s="1597"/>
      <c r="F2044" s="1597"/>
      <c r="G2044" s="1596">
        <f>+F2044*E2044</f>
        <v>0</v>
      </c>
      <c r="H2044" s="1595"/>
      <c r="I2044" s="1595"/>
      <c r="J2044" s="1595"/>
      <c r="K2044" s="1595"/>
      <c r="L2044" s="1550"/>
      <c r="M2044" s="1550"/>
      <c r="N2044" s="1550"/>
      <c r="O2044" s="1550"/>
      <c r="P2044" s="1550"/>
      <c r="Q2044" s="1550"/>
    </row>
    <row r="2045" spans="1:17">
      <c r="A2045" s="1594"/>
      <c r="B2045" s="1594"/>
      <c r="C2045" s="1593"/>
      <c r="D2045" s="1592"/>
      <c r="E2045" s="1591" t="s">
        <v>1448</v>
      </c>
      <c r="F2045" s="1590"/>
      <c r="G2045" s="1589">
        <f>SUM(G2044)</f>
        <v>0</v>
      </c>
      <c r="H2045" s="1589"/>
      <c r="I2045" s="1589"/>
      <c r="J2045" s="1589"/>
      <c r="K2045" s="1589"/>
      <c r="L2045" s="1550"/>
      <c r="M2045" s="1550"/>
      <c r="N2045" s="1550"/>
      <c r="O2045" s="1550"/>
      <c r="P2045" s="1550"/>
      <c r="Q2045" s="1550"/>
    </row>
    <row r="2046" spans="1:17">
      <c r="A2046" s="1588"/>
      <c r="B2046" s="1588"/>
      <c r="C2046" s="1587"/>
      <c r="D2046" s="1555"/>
      <c r="E2046" s="1560"/>
      <c r="F2046" s="1555"/>
      <c r="G2046" s="1555"/>
      <c r="H2046" s="1554"/>
      <c r="I2046" s="1554"/>
      <c r="J2046" s="1554"/>
      <c r="K2046" s="1554"/>
      <c r="L2046" s="1550"/>
      <c r="M2046" s="1550"/>
      <c r="N2046" s="1550"/>
      <c r="O2046" s="1550"/>
      <c r="P2046" s="1550"/>
      <c r="Q2046" s="1550"/>
    </row>
    <row r="2047" spans="1:17">
      <c r="A2047" s="1582"/>
      <c r="B2047" s="1586"/>
      <c r="C2047" s="1585"/>
      <c r="D2047" s="1584"/>
      <c r="E2047" s="1584"/>
      <c r="F2047" s="1583"/>
      <c r="G2047" s="1582"/>
      <c r="H2047" s="1581"/>
      <c r="I2047" s="1581"/>
      <c r="J2047" s="1581"/>
      <c r="K2047" s="1581"/>
      <c r="L2047" s="1550"/>
      <c r="M2047" s="1550"/>
      <c r="N2047" s="1550"/>
      <c r="O2047" s="1550"/>
      <c r="P2047" s="1550"/>
      <c r="Q2047" s="1550"/>
    </row>
    <row r="2048" spans="1:17">
      <c r="A2048" s="1580" t="s">
        <v>117</v>
      </c>
      <c r="B2048" s="1579" t="s">
        <v>239</v>
      </c>
      <c r="C2048" s="1552"/>
      <c r="D2048" s="1553"/>
      <c r="E2048" s="1553"/>
      <c r="F2048" s="1578"/>
      <c r="G2048" s="1577">
        <f>+G2045+G2042+G2039</f>
        <v>0</v>
      </c>
      <c r="H2048" s="1576"/>
      <c r="I2048" s="1575" t="e">
        <f>J2048/G2048</f>
        <v>#DIV/0!</v>
      </c>
      <c r="J2048" s="1574">
        <f>+J2045+J2042+J2039</f>
        <v>0</v>
      </c>
      <c r="K2048" s="1720"/>
      <c r="L2048" s="1550"/>
      <c r="M2048" s="1550"/>
      <c r="N2048" s="1550"/>
      <c r="O2048" s="1550"/>
      <c r="P2048" s="1550"/>
      <c r="Q2048" s="1550"/>
    </row>
    <row r="2049" spans="1:17">
      <c r="A2049" s="1566" t="s">
        <v>124</v>
      </c>
      <c r="B2049" s="1573" t="s">
        <v>1541</v>
      </c>
      <c r="C2049" s="1564"/>
      <c r="D2049" s="1572"/>
      <c r="E2049" s="1571" t="str">
        <f>$L$2</f>
        <v>2,5% x D</v>
      </c>
      <c r="F2049" s="1570"/>
      <c r="G2049" s="1569">
        <f>G2048*$L$3</f>
        <v>0</v>
      </c>
      <c r="H2049" s="1567"/>
      <c r="I2049" s="1568" t="s">
        <v>366</v>
      </c>
      <c r="J2049" s="1567"/>
      <c r="K2049" s="1567"/>
      <c r="L2049" s="1550"/>
      <c r="M2049" s="1550"/>
      <c r="N2049" s="1550"/>
      <c r="O2049" s="1550"/>
      <c r="P2049" s="1550"/>
      <c r="Q2049" s="1550"/>
    </row>
    <row r="2050" spans="1:17">
      <c r="A2050" s="1566" t="s">
        <v>241</v>
      </c>
      <c r="B2050" s="1573" t="s">
        <v>1540</v>
      </c>
      <c r="C2050" s="1564"/>
      <c r="D2050" s="1572"/>
      <c r="E2050" s="1571" t="str">
        <f>$M$2</f>
        <v>2,5% x D</v>
      </c>
      <c r="F2050" s="1570"/>
      <c r="G2050" s="1569">
        <f>G2048*$M$3</f>
        <v>0</v>
      </c>
      <c r="H2050" s="1567"/>
      <c r="I2050" s="1568"/>
      <c r="J2050" s="1567"/>
      <c r="K2050" s="1567"/>
      <c r="L2050" s="1550"/>
      <c r="M2050" s="1550"/>
      <c r="N2050" s="1550"/>
      <c r="O2050" s="1550"/>
      <c r="P2050" s="1550"/>
      <c r="Q2050" s="1550"/>
    </row>
    <row r="2051" spans="1:17">
      <c r="A2051" s="1566" t="s">
        <v>123</v>
      </c>
      <c r="B2051" s="1565" t="s">
        <v>1539</v>
      </c>
      <c r="C2051" s="1564"/>
      <c r="D2051" s="1564"/>
      <c r="E2051" s="1564"/>
      <c r="F2051" s="1563"/>
      <c r="G2051" s="1562">
        <f>+G2049+G2048+G2050</f>
        <v>0</v>
      </c>
      <c r="H2051" s="1561"/>
      <c r="I2051" s="1561"/>
      <c r="J2051" s="1561"/>
      <c r="K2051" s="1561"/>
      <c r="L2051" s="1550"/>
      <c r="M2051" s="1550"/>
      <c r="N2051" s="1550"/>
      <c r="O2051" s="1550"/>
      <c r="P2051" s="1550"/>
      <c r="Q2051" s="1550"/>
    </row>
    <row r="2052" spans="1:17">
      <c r="A2052" s="1560"/>
      <c r="B2052" s="1559"/>
      <c r="C2052" s="1558"/>
      <c r="D2052" s="1557"/>
      <c r="E2052" s="1557"/>
      <c r="F2052" s="1556"/>
      <c r="G2052" s="1555"/>
      <c r="H2052" s="1554"/>
      <c r="I2052" s="1554"/>
      <c r="J2052" s="1554"/>
      <c r="K2052" s="1554"/>
      <c r="L2052" s="1550"/>
      <c r="M2052" s="1550"/>
      <c r="N2052" s="1550"/>
      <c r="O2052" s="1550"/>
      <c r="P2052" s="1550"/>
      <c r="Q2052" s="1550"/>
    </row>
    <row r="2053" spans="1:17">
      <c r="A2053" s="1553"/>
      <c r="B2053" s="1553"/>
      <c r="C2053" s="1552"/>
      <c r="D2053" s="1551"/>
      <c r="E2053" s="1551"/>
      <c r="F2053" s="1551"/>
      <c r="G2053" s="1551"/>
      <c r="H2053" s="1624"/>
      <c r="I2053" s="1624"/>
      <c r="J2053" s="1624"/>
      <c r="K2053" s="1624"/>
      <c r="L2053" s="1550"/>
      <c r="M2053" s="1550"/>
      <c r="N2053" s="1550"/>
      <c r="O2053" s="1550"/>
      <c r="P2053" s="1550"/>
      <c r="Q2053" s="1550"/>
    </row>
    <row r="2054" spans="1:17">
      <c r="A2054" s="1552">
        <v>34</v>
      </c>
      <c r="B2054" s="1740" t="s">
        <v>1631</v>
      </c>
      <c r="C2054" s="1618"/>
      <c r="D2054" s="1551"/>
      <c r="E2054" s="1551"/>
      <c r="F2054" s="1551"/>
      <c r="G2054" s="1551"/>
      <c r="H2054" s="1550"/>
      <c r="I2054" s="1550"/>
      <c r="J2054" s="1550"/>
      <c r="K2054" s="1550"/>
      <c r="L2054" s="1550"/>
      <c r="M2054" s="1550"/>
      <c r="N2054" s="1550"/>
      <c r="O2054" s="1550"/>
      <c r="P2054" s="1550"/>
      <c r="Q2054" s="1550"/>
    </row>
    <row r="2055" spans="1:17">
      <c r="A2055" s="1619"/>
      <c r="B2055" s="1550"/>
      <c r="C2055" s="1618"/>
      <c r="D2055" s="1551"/>
      <c r="E2055" s="1551"/>
      <c r="F2055" s="1551"/>
      <c r="G2055" s="1551"/>
      <c r="H2055" s="1550"/>
      <c r="I2055" s="1550"/>
      <c r="J2055" s="1550"/>
      <c r="K2055" s="1550"/>
      <c r="L2055" s="1550"/>
      <c r="M2055" s="1550"/>
      <c r="N2055" s="1550"/>
      <c r="O2055" s="1550"/>
      <c r="P2055" s="1550"/>
      <c r="Q2055" s="1550"/>
    </row>
    <row r="2056" spans="1:17">
      <c r="A2056" s="2472" t="s">
        <v>8</v>
      </c>
      <c r="B2056" s="2472" t="s">
        <v>354</v>
      </c>
      <c r="C2056" s="2472" t="s">
        <v>1550</v>
      </c>
      <c r="D2056" s="2472" t="s">
        <v>21</v>
      </c>
      <c r="E2056" s="2472" t="s">
        <v>1549</v>
      </c>
      <c r="F2056" s="1617" t="s">
        <v>10</v>
      </c>
      <c r="G2056" s="1617" t="s">
        <v>54</v>
      </c>
      <c r="H2056" s="2463" t="s">
        <v>1548</v>
      </c>
      <c r="I2056" s="2463" t="s">
        <v>1547</v>
      </c>
      <c r="J2056" s="2463" t="s">
        <v>1546</v>
      </c>
      <c r="K2056" s="2463" t="s">
        <v>1545</v>
      </c>
      <c r="L2056" s="1550"/>
      <c r="M2056" s="1550"/>
      <c r="N2056" s="1550"/>
      <c r="O2056" s="1550"/>
      <c r="P2056" s="1550"/>
      <c r="Q2056" s="1550"/>
    </row>
    <row r="2057" spans="1:17">
      <c r="A2057" s="2473"/>
      <c r="B2057" s="2473"/>
      <c r="C2057" s="2473"/>
      <c r="D2057" s="2473"/>
      <c r="E2057" s="2473"/>
      <c r="F2057" s="1587" t="s">
        <v>1544</v>
      </c>
      <c r="G2057" s="1587" t="s">
        <v>1544</v>
      </c>
      <c r="H2057" s="2464"/>
      <c r="I2057" s="2464"/>
      <c r="J2057" s="2464"/>
      <c r="K2057" s="2464"/>
      <c r="L2057" s="1550"/>
      <c r="M2057" s="1550"/>
      <c r="N2057" s="1550"/>
      <c r="O2057" s="1550"/>
      <c r="P2057" s="1550"/>
      <c r="Q2057" s="1550"/>
    </row>
    <row r="2058" spans="1:17">
      <c r="A2058" s="1616"/>
      <c r="B2058" s="1616"/>
      <c r="C2058" s="1616"/>
      <c r="D2058" s="1615"/>
      <c r="E2058" s="1615"/>
      <c r="F2058" s="1615"/>
      <c r="G2058" s="1615"/>
      <c r="H2058" s="1614"/>
      <c r="I2058" s="1614"/>
      <c r="J2058" s="1614"/>
      <c r="K2058" s="1614"/>
      <c r="L2058" s="1550"/>
      <c r="M2058" s="1550"/>
      <c r="N2058" s="1550"/>
      <c r="O2058" s="1550"/>
      <c r="P2058" s="1550"/>
      <c r="Q2058" s="1550"/>
    </row>
    <row r="2059" spans="1:17">
      <c r="A2059" s="1598" t="s">
        <v>114</v>
      </c>
      <c r="B2059" s="1599" t="s">
        <v>235</v>
      </c>
      <c r="C2059" s="1598"/>
      <c r="D2059" s="1597"/>
      <c r="E2059" s="1597"/>
      <c r="F2059" s="1597"/>
      <c r="G2059" s="1597"/>
      <c r="H2059" s="1613"/>
      <c r="I2059" s="1613"/>
      <c r="J2059" s="1613"/>
      <c r="K2059" s="1613"/>
      <c r="L2059" s="1550"/>
      <c r="M2059" s="1550"/>
      <c r="N2059" s="1550"/>
      <c r="O2059" s="1550"/>
      <c r="P2059" s="1550"/>
      <c r="Q2059" s="1550"/>
    </row>
    <row r="2060" spans="1:17">
      <c r="A2060" s="1646"/>
      <c r="B2060" s="1645" t="s">
        <v>50</v>
      </c>
      <c r="C2060" s="1646"/>
      <c r="D2060" s="1646" t="s">
        <v>48</v>
      </c>
      <c r="E2060" s="1825">
        <v>2.9000000000000001E-2</v>
      </c>
      <c r="F2060" s="1611">
        <f>'UPAH MEP'!D$7</f>
        <v>0</v>
      </c>
      <c r="G2060" s="1645">
        <f>+F2060*E2060</f>
        <v>0</v>
      </c>
      <c r="H2060" s="1606" t="s">
        <v>15</v>
      </c>
      <c r="I2060" s="1603">
        <v>1</v>
      </c>
      <c r="J2060" s="1599">
        <f>I2060*G2060</f>
        <v>0</v>
      </c>
      <c r="K2060" s="1599">
        <f>G2060-J2060</f>
        <v>0</v>
      </c>
      <c r="L2060" s="1733"/>
      <c r="M2060" s="1620"/>
      <c r="N2060" s="1549"/>
      <c r="O2060" s="1549"/>
      <c r="P2060" s="1549"/>
      <c r="Q2060" s="1549"/>
    </row>
    <row r="2061" spans="1:17">
      <c r="A2061" s="1646"/>
      <c r="B2061" s="1611" t="s">
        <v>545</v>
      </c>
      <c r="C2061" s="1646"/>
      <c r="D2061" s="1646" t="s">
        <v>48</v>
      </c>
      <c r="E2061" s="1825">
        <v>4.8000000000000001E-2</v>
      </c>
      <c r="F2061" s="1611">
        <f>'UPAH MEP'!D$10</f>
        <v>0</v>
      </c>
      <c r="G2061" s="1645">
        <f>+F2061*E2061</f>
        <v>0</v>
      </c>
      <c r="H2061" s="1606" t="s">
        <v>15</v>
      </c>
      <c r="I2061" s="1603">
        <v>1</v>
      </c>
      <c r="J2061" s="1599">
        <f>I2061*G2061</f>
        <v>0</v>
      </c>
      <c r="K2061" s="1599">
        <f>G2061-J2061</f>
        <v>0</v>
      </c>
      <c r="L2061" s="1733"/>
      <c r="M2061" s="1620"/>
      <c r="N2061" s="1549"/>
      <c r="O2061" s="1549"/>
      <c r="P2061" s="1549"/>
      <c r="Q2061" s="1549"/>
    </row>
    <row r="2062" spans="1:17">
      <c r="A2062" s="1646"/>
      <c r="B2062" s="1611" t="s">
        <v>225</v>
      </c>
      <c r="C2062" s="1646"/>
      <c r="D2062" s="1646" t="s">
        <v>48</v>
      </c>
      <c r="E2062" s="1825">
        <v>5.0000000000000001E-3</v>
      </c>
      <c r="F2062" s="1611">
        <f>'UPAH MEP'!D$5</f>
        <v>0</v>
      </c>
      <c r="G2062" s="1645">
        <f>+F2062*E2062</f>
        <v>0</v>
      </c>
      <c r="H2062" s="1606" t="s">
        <v>15</v>
      </c>
      <c r="I2062" s="1603">
        <v>1</v>
      </c>
      <c r="J2062" s="1599">
        <f>I2062*G2062</f>
        <v>0</v>
      </c>
      <c r="K2062" s="1599">
        <f>G2062-J2062</f>
        <v>0</v>
      </c>
      <c r="L2062" s="1733"/>
      <c r="M2062" s="1620"/>
      <c r="N2062" s="1549"/>
      <c r="O2062" s="1549"/>
      <c r="P2062" s="1549"/>
      <c r="Q2062" s="1549"/>
    </row>
    <row r="2063" spans="1:17">
      <c r="A2063" s="1646"/>
      <c r="B2063" s="1611" t="s">
        <v>41</v>
      </c>
      <c r="C2063" s="1732"/>
      <c r="D2063" s="1646" t="s">
        <v>48</v>
      </c>
      <c r="E2063" s="1825">
        <v>2E-3</v>
      </c>
      <c r="F2063" s="1611">
        <f>'UPAH MEP'!D$6</f>
        <v>0</v>
      </c>
      <c r="G2063" s="1645">
        <f>+F2063*E2063</f>
        <v>0</v>
      </c>
      <c r="H2063" s="1606" t="s">
        <v>15</v>
      </c>
      <c r="I2063" s="1603">
        <v>1</v>
      </c>
      <c r="J2063" s="1599">
        <f>I2063*G2063</f>
        <v>0</v>
      </c>
      <c r="K2063" s="1599">
        <f>G2063-J2063</f>
        <v>0</v>
      </c>
      <c r="L2063" s="1733"/>
      <c r="M2063" s="1620"/>
      <c r="N2063" s="1549"/>
      <c r="O2063" s="1549"/>
      <c r="P2063" s="1549"/>
      <c r="Q2063" s="1549"/>
    </row>
    <row r="2064" spans="1:17">
      <c r="A2064" s="1598"/>
      <c r="B2064" s="1599"/>
      <c r="C2064" s="1593"/>
      <c r="D2064" s="1592"/>
      <c r="E2064" s="1824" t="s">
        <v>1557</v>
      </c>
      <c r="F2064" s="1590"/>
      <c r="G2064" s="1589">
        <f>SUM(G2060:G2063)</f>
        <v>0</v>
      </c>
      <c r="H2064" s="1589"/>
      <c r="I2064" s="1589"/>
      <c r="J2064" s="1589">
        <f>SUM(J2060:J2063)</f>
        <v>0</v>
      </c>
      <c r="K2064" s="1589">
        <f>SUM(K2061:K2063)</f>
        <v>0</v>
      </c>
      <c r="L2064" s="1550"/>
      <c r="M2064" s="1550"/>
      <c r="N2064" s="1550"/>
      <c r="O2064" s="1550"/>
      <c r="P2064" s="1550"/>
      <c r="Q2064" s="1550"/>
    </row>
    <row r="2065" spans="1:17">
      <c r="A2065" s="1598" t="s">
        <v>115</v>
      </c>
      <c r="B2065" s="1599" t="s">
        <v>237</v>
      </c>
      <c r="C2065" s="1602"/>
      <c r="D2065" s="1823"/>
      <c r="E2065" s="1822"/>
      <c r="F2065" s="1601"/>
      <c r="G2065" s="1601"/>
      <c r="H2065" s="1600"/>
      <c r="I2065" s="1600"/>
      <c r="J2065" s="1600"/>
      <c r="K2065" s="1600"/>
      <c r="L2065" s="1550"/>
      <c r="M2065" s="1550"/>
      <c r="N2065" s="1550"/>
      <c r="O2065" s="1550"/>
      <c r="P2065" s="1550"/>
      <c r="Q2065" s="1550"/>
    </row>
    <row r="2066" spans="1:17">
      <c r="A2066" s="1598"/>
      <c r="B2066" s="1668" t="s">
        <v>1630</v>
      </c>
      <c r="C2066" s="1602"/>
      <c r="D2066" s="1821" t="s">
        <v>7</v>
      </c>
      <c r="E2066" s="1605">
        <v>1.1499999999999999</v>
      </c>
      <c r="F2066" s="1599">
        <f>'BAHAN MEP'!D100</f>
        <v>0</v>
      </c>
      <c r="G2066" s="1599">
        <f>+F2066*E2066</f>
        <v>0</v>
      </c>
      <c r="H2066" s="1606" t="str">
        <f>'BAHAN MEP'!F100</f>
        <v>4681/SJ-IND.8/TKDN/9/2022</v>
      </c>
      <c r="I2066" s="1603">
        <f>'BAHAN MEP'!E100</f>
        <v>0.96719999999999995</v>
      </c>
      <c r="J2066" s="1599">
        <f>I2066*G2066</f>
        <v>0</v>
      </c>
      <c r="K2066" s="1599">
        <f>G2066-J2066</f>
        <v>0</v>
      </c>
      <c r="L2066" s="1550"/>
      <c r="M2066" s="1550"/>
      <c r="N2066" s="1550"/>
      <c r="O2066" s="1550"/>
      <c r="P2066" s="1550"/>
      <c r="Q2066" s="1550"/>
    </row>
    <row r="2067" spans="1:17">
      <c r="A2067" s="1598"/>
      <c r="B2067" s="1668"/>
      <c r="C2067" s="1602"/>
      <c r="D2067" s="1821"/>
      <c r="E2067" s="1605"/>
      <c r="F2067" s="1599"/>
      <c r="G2067" s="1599"/>
      <c r="H2067" s="1606"/>
      <c r="I2067" s="1603"/>
      <c r="J2067" s="1599"/>
      <c r="K2067" s="1599"/>
      <c r="L2067" s="1550"/>
      <c r="M2067" s="1550"/>
      <c r="N2067" s="1550"/>
      <c r="O2067" s="1550"/>
      <c r="P2067" s="1550"/>
      <c r="Q2067" s="1550"/>
    </row>
    <row r="2068" spans="1:17">
      <c r="A2068" s="1598"/>
      <c r="B2068" s="1599"/>
      <c r="C2068" s="1593"/>
      <c r="D2068" s="1592"/>
      <c r="E2068" s="1591" t="s">
        <v>1447</v>
      </c>
      <c r="F2068" s="1590"/>
      <c r="G2068" s="1589">
        <f>SUM(G2066:G2067)</f>
        <v>0</v>
      </c>
      <c r="H2068" s="1589"/>
      <c r="I2068" s="1589"/>
      <c r="J2068" s="1589">
        <f>SUM(J2066:J2066)</f>
        <v>0</v>
      </c>
      <c r="K2068" s="1589">
        <f>SUM(K2066:K2066)</f>
        <v>0</v>
      </c>
      <c r="L2068" s="1550"/>
      <c r="M2068" s="1550"/>
      <c r="N2068" s="1550"/>
      <c r="O2068" s="1550"/>
      <c r="P2068" s="1550"/>
      <c r="Q2068" s="1550"/>
    </row>
    <row r="2069" spans="1:17">
      <c r="A2069" s="1598"/>
      <c r="B2069" s="1599"/>
      <c r="C2069" s="1602"/>
      <c r="D2069" s="1601"/>
      <c r="E2069" s="1601"/>
      <c r="F2069" s="1601"/>
      <c r="G2069" s="1601"/>
      <c r="H2069" s="1600"/>
      <c r="I2069" s="1600"/>
      <c r="J2069" s="1600"/>
      <c r="K2069" s="1600"/>
      <c r="L2069" s="1550"/>
      <c r="M2069" s="1550"/>
      <c r="N2069" s="1550"/>
      <c r="O2069" s="1550"/>
      <c r="P2069" s="1550"/>
      <c r="Q2069" s="1550"/>
    </row>
    <row r="2070" spans="1:17">
      <c r="A2070" s="1598" t="s">
        <v>116</v>
      </c>
      <c r="B2070" s="1599" t="s">
        <v>238</v>
      </c>
      <c r="C2070" s="1598"/>
      <c r="D2070" s="1597"/>
      <c r="E2070" s="1597"/>
      <c r="F2070" s="1597"/>
      <c r="G2070" s="1596">
        <f>+F2070*E2070</f>
        <v>0</v>
      </c>
      <c r="H2070" s="1595"/>
      <c r="I2070" s="1595"/>
      <c r="J2070" s="1595"/>
      <c r="K2070" s="1595"/>
      <c r="L2070" s="1550"/>
      <c r="M2070" s="1550"/>
      <c r="N2070" s="1550"/>
      <c r="O2070" s="1550"/>
      <c r="P2070" s="1550"/>
      <c r="Q2070" s="1550"/>
    </row>
    <row r="2071" spans="1:17">
      <c r="A2071" s="1594"/>
      <c r="B2071" s="1594"/>
      <c r="C2071" s="1593"/>
      <c r="D2071" s="1592"/>
      <c r="E2071" s="1591" t="s">
        <v>1448</v>
      </c>
      <c r="F2071" s="1590"/>
      <c r="G2071" s="1589">
        <f>SUM(G2070)</f>
        <v>0</v>
      </c>
      <c r="H2071" s="1589"/>
      <c r="I2071" s="1589"/>
      <c r="J2071" s="1589"/>
      <c r="K2071" s="1589"/>
      <c r="L2071" s="1550"/>
      <c r="M2071" s="1550"/>
      <c r="N2071" s="1550"/>
      <c r="O2071" s="1550"/>
      <c r="P2071" s="1550"/>
      <c r="Q2071" s="1550"/>
    </row>
    <row r="2072" spans="1:17">
      <c r="A2072" s="1588"/>
      <c r="B2072" s="1588"/>
      <c r="C2072" s="1587"/>
      <c r="D2072" s="1555"/>
      <c r="E2072" s="1560"/>
      <c r="F2072" s="1555"/>
      <c r="G2072" s="1555"/>
      <c r="H2072" s="1554"/>
      <c r="I2072" s="1554"/>
      <c r="J2072" s="1554"/>
      <c r="K2072" s="1554"/>
      <c r="L2072" s="1550"/>
      <c r="M2072" s="1550"/>
      <c r="N2072" s="1550"/>
      <c r="O2072" s="1550"/>
      <c r="P2072" s="1550"/>
      <c r="Q2072" s="1550"/>
    </row>
    <row r="2073" spans="1:17">
      <c r="A2073" s="1582"/>
      <c r="B2073" s="1586"/>
      <c r="C2073" s="1585"/>
      <c r="D2073" s="1584"/>
      <c r="E2073" s="1584"/>
      <c r="F2073" s="1583"/>
      <c r="G2073" s="1582"/>
      <c r="H2073" s="1581"/>
      <c r="I2073" s="1581"/>
      <c r="J2073" s="1581"/>
      <c r="K2073" s="1581"/>
      <c r="L2073" s="1550"/>
      <c r="M2073" s="1550"/>
      <c r="N2073" s="1550"/>
      <c r="O2073" s="1550"/>
      <c r="P2073" s="1550"/>
      <c r="Q2073" s="1550"/>
    </row>
    <row r="2074" spans="1:17">
      <c r="A2074" s="1580" t="s">
        <v>117</v>
      </c>
      <c r="B2074" s="1579" t="s">
        <v>239</v>
      </c>
      <c r="C2074" s="1552"/>
      <c r="D2074" s="1553"/>
      <c r="E2074" s="1553"/>
      <c r="F2074" s="1578"/>
      <c r="G2074" s="1577">
        <f>+G2071+G2068+G2064</f>
        <v>0</v>
      </c>
      <c r="H2074" s="1576"/>
      <c r="I2074" s="1575" t="e">
        <f>J2074/G2074</f>
        <v>#DIV/0!</v>
      </c>
      <c r="J2074" s="1574">
        <f>+J2071+J2068+J2064</f>
        <v>0</v>
      </c>
      <c r="K2074" s="1720"/>
      <c r="L2074" s="1550"/>
      <c r="M2074" s="1550"/>
      <c r="N2074" s="1550"/>
      <c r="O2074" s="1550"/>
      <c r="P2074" s="1550"/>
      <c r="Q2074" s="1550"/>
    </row>
    <row r="2075" spans="1:17">
      <c r="A2075" s="1566" t="s">
        <v>124</v>
      </c>
      <c r="B2075" s="1573" t="s">
        <v>1541</v>
      </c>
      <c r="C2075" s="1564"/>
      <c r="D2075" s="1572"/>
      <c r="E2075" s="1571" t="str">
        <f>$L$2</f>
        <v>2,5% x D</v>
      </c>
      <c r="F2075" s="1570"/>
      <c r="G2075" s="1569">
        <f>G2074*$L$3</f>
        <v>0</v>
      </c>
      <c r="H2075" s="1567"/>
      <c r="I2075" s="1568" t="s">
        <v>366</v>
      </c>
      <c r="J2075" s="1567"/>
      <c r="K2075" s="1567"/>
      <c r="L2075" s="1820"/>
      <c r="M2075" s="1820"/>
      <c r="N2075" s="1820"/>
      <c r="O2075" s="1820"/>
      <c r="P2075" s="1820"/>
      <c r="Q2075" s="1820"/>
    </row>
    <row r="2076" spans="1:17">
      <c r="A2076" s="1566" t="s">
        <v>241</v>
      </c>
      <c r="B2076" s="1573" t="s">
        <v>1540</v>
      </c>
      <c r="C2076" s="1564"/>
      <c r="D2076" s="1572"/>
      <c r="E2076" s="1571" t="str">
        <f>$M$2</f>
        <v>2,5% x D</v>
      </c>
      <c r="F2076" s="1570"/>
      <c r="G2076" s="1569">
        <f>G2074*$M$3</f>
        <v>0</v>
      </c>
      <c r="H2076" s="1567"/>
      <c r="I2076" s="1568"/>
      <c r="J2076" s="1567"/>
      <c r="K2076" s="1567"/>
      <c r="L2076" s="1820"/>
      <c r="M2076" s="1820"/>
      <c r="N2076" s="1820"/>
      <c r="O2076" s="1820"/>
      <c r="P2076" s="1820"/>
      <c r="Q2076" s="1820"/>
    </row>
    <row r="2077" spans="1:17">
      <c r="A2077" s="1566" t="s">
        <v>123</v>
      </c>
      <c r="B2077" s="1565" t="s">
        <v>1539</v>
      </c>
      <c r="C2077" s="1564"/>
      <c r="D2077" s="1564"/>
      <c r="E2077" s="1564"/>
      <c r="F2077" s="1563"/>
      <c r="G2077" s="1562">
        <f>+G2075+G2074+G2076</f>
        <v>0</v>
      </c>
      <c r="H2077" s="1561"/>
      <c r="I2077" s="1561"/>
      <c r="J2077" s="1561"/>
      <c r="K2077" s="1561"/>
      <c r="L2077" s="1550"/>
      <c r="M2077" s="1550"/>
      <c r="N2077" s="1550"/>
      <c r="O2077" s="1550"/>
      <c r="P2077" s="1550"/>
      <c r="Q2077" s="1550"/>
    </row>
    <row r="2078" spans="1:17">
      <c r="A2078" s="1560"/>
      <c r="B2078" s="1559"/>
      <c r="C2078" s="1558"/>
      <c r="D2078" s="1557"/>
      <c r="E2078" s="1557"/>
      <c r="F2078" s="1556"/>
      <c r="G2078" s="1555"/>
      <c r="H2078" s="1554"/>
      <c r="I2078" s="1554"/>
      <c r="J2078" s="1554"/>
      <c r="K2078" s="1554"/>
      <c r="L2078" s="1550"/>
      <c r="M2078" s="1550"/>
      <c r="N2078" s="1550"/>
      <c r="O2078" s="1550"/>
      <c r="P2078" s="1550"/>
      <c r="Q2078" s="1550"/>
    </row>
    <row r="2079" spans="1:17">
      <c r="A2079" s="1572"/>
      <c r="B2079" s="1620"/>
      <c r="C2079" s="1622"/>
      <c r="D2079" s="1564"/>
      <c r="E2079" s="1564"/>
      <c r="F2079" s="1564"/>
      <c r="G2079" s="1625"/>
      <c r="H2079" s="1620"/>
      <c r="I2079" s="1620"/>
      <c r="J2079" s="1620"/>
      <c r="K2079" s="1620"/>
      <c r="L2079" s="1620"/>
      <c r="M2079" s="1620"/>
      <c r="N2079" s="1549"/>
      <c r="O2079" s="1549"/>
      <c r="P2079" s="1549"/>
      <c r="Q2079" s="1549"/>
    </row>
    <row r="2080" spans="1:17">
      <c r="A2080" s="1770">
        <v>35</v>
      </c>
      <c r="B2080" s="1819" t="s">
        <v>1629</v>
      </c>
      <c r="C2080" s="1817"/>
      <c r="D2080" s="1816"/>
      <c r="E2080" s="1816"/>
      <c r="F2080" s="1816"/>
      <c r="G2080" s="1816"/>
      <c r="H2080" s="1741"/>
      <c r="I2080" s="1741"/>
      <c r="J2080" s="1741"/>
      <c r="K2080" s="1741"/>
      <c r="L2080" s="1741"/>
      <c r="M2080" s="1741"/>
      <c r="N2080" s="1741"/>
      <c r="O2080" s="1741"/>
      <c r="P2080" s="1741"/>
      <c r="Q2080" s="1741"/>
    </row>
    <row r="2081" spans="1:17">
      <c r="A2081" s="1818"/>
      <c r="B2081" s="1741"/>
      <c r="C2081" s="1817"/>
      <c r="D2081" s="1816"/>
      <c r="E2081" s="1816"/>
      <c r="F2081" s="1816"/>
      <c r="G2081" s="1816"/>
      <c r="H2081" s="1741"/>
      <c r="I2081" s="1741"/>
      <c r="J2081" s="1741"/>
      <c r="K2081" s="1741"/>
      <c r="L2081" s="1741"/>
      <c r="M2081" s="1741"/>
      <c r="N2081" s="1741"/>
      <c r="O2081" s="1741"/>
      <c r="P2081" s="1741"/>
      <c r="Q2081" s="1741"/>
    </row>
    <row r="2082" spans="1:17">
      <c r="A2082" s="2480" t="s">
        <v>8</v>
      </c>
      <c r="B2082" s="2480" t="s">
        <v>354</v>
      </c>
      <c r="C2082" s="2480" t="s">
        <v>1550</v>
      </c>
      <c r="D2082" s="2480" t="s">
        <v>21</v>
      </c>
      <c r="E2082" s="2480" t="s">
        <v>1549</v>
      </c>
      <c r="F2082" s="1815" t="s">
        <v>10</v>
      </c>
      <c r="G2082" s="1815" t="s">
        <v>54</v>
      </c>
      <c r="H2082" s="2478" t="s">
        <v>1548</v>
      </c>
      <c r="I2082" s="2478" t="s">
        <v>1547</v>
      </c>
      <c r="J2082" s="2478" t="s">
        <v>1546</v>
      </c>
      <c r="K2082" s="2478" t="s">
        <v>1545</v>
      </c>
      <c r="L2082" s="1741"/>
      <c r="M2082" s="1741"/>
      <c r="N2082" s="1741"/>
      <c r="O2082" s="1741"/>
      <c r="P2082" s="1741"/>
      <c r="Q2082" s="1741"/>
    </row>
    <row r="2083" spans="1:17">
      <c r="A2083" s="2481"/>
      <c r="B2083" s="2481"/>
      <c r="C2083" s="2481"/>
      <c r="D2083" s="2481"/>
      <c r="E2083" s="2481"/>
      <c r="F2083" s="1779" t="s">
        <v>1544</v>
      </c>
      <c r="G2083" s="1779" t="s">
        <v>1544</v>
      </c>
      <c r="H2083" s="2479"/>
      <c r="I2083" s="2479"/>
      <c r="J2083" s="2479"/>
      <c r="K2083" s="2479"/>
      <c r="L2083" s="1741"/>
      <c r="M2083" s="1741"/>
      <c r="N2083" s="1741"/>
      <c r="O2083" s="1741"/>
      <c r="P2083" s="1741"/>
      <c r="Q2083" s="1741"/>
    </row>
    <row r="2084" spans="1:17">
      <c r="A2084" s="1814"/>
      <c r="B2084" s="1814"/>
      <c r="C2084" s="1814"/>
      <c r="D2084" s="1813"/>
      <c r="E2084" s="1813"/>
      <c r="F2084" s="1813"/>
      <c r="G2084" s="1813"/>
      <c r="H2084" s="1812"/>
      <c r="I2084" s="1812"/>
      <c r="J2084" s="1812"/>
      <c r="K2084" s="1812"/>
      <c r="L2084" s="1741"/>
      <c r="M2084" s="1741"/>
      <c r="N2084" s="1741"/>
      <c r="O2084" s="1741"/>
      <c r="P2084" s="1741"/>
      <c r="Q2084" s="1741"/>
    </row>
    <row r="2085" spans="1:17">
      <c r="A2085" s="1790" t="s">
        <v>114</v>
      </c>
      <c r="B2085" s="1791" t="s">
        <v>235</v>
      </c>
      <c r="C2085" s="1790"/>
      <c r="D2085" s="1789"/>
      <c r="E2085" s="1789"/>
      <c r="F2085" s="1789"/>
      <c r="G2085" s="1789"/>
      <c r="H2085" s="1811"/>
      <c r="I2085" s="1811"/>
      <c r="J2085" s="1811"/>
      <c r="K2085" s="1811"/>
      <c r="L2085" s="1741"/>
      <c r="M2085" s="1741"/>
      <c r="N2085" s="1741"/>
      <c r="O2085" s="1741"/>
      <c r="P2085" s="1741"/>
      <c r="Q2085" s="1741"/>
    </row>
    <row r="2086" spans="1:17">
      <c r="A2086" s="1809"/>
      <c r="B2086" s="1806" t="s">
        <v>50</v>
      </c>
      <c r="C2086" s="1809"/>
      <c r="D2086" s="1809" t="s">
        <v>48</v>
      </c>
      <c r="E2086" s="1808">
        <v>5.25</v>
      </c>
      <c r="F2086" s="1807">
        <f>'UPAH MEP'!D$7</f>
        <v>0</v>
      </c>
      <c r="G2086" s="1806">
        <f>+F2086*E2086</f>
        <v>0</v>
      </c>
      <c r="H2086" s="1796" t="s">
        <v>15</v>
      </c>
      <c r="I2086" s="1795">
        <v>1</v>
      </c>
      <c r="J2086" s="1791">
        <f>I2086*G2086</f>
        <v>0</v>
      </c>
      <c r="K2086" s="1791">
        <f>G2086-J2086</f>
        <v>0</v>
      </c>
      <c r="L2086" s="1805"/>
      <c r="M2086" s="1804"/>
      <c r="N2086" s="1803"/>
      <c r="O2086" s="1803"/>
      <c r="P2086" s="1803"/>
      <c r="Q2086" s="1803"/>
    </row>
    <row r="2087" spans="1:17">
      <c r="A2087" s="1809"/>
      <c r="B2087" s="1807" t="s">
        <v>1628</v>
      </c>
      <c r="C2087" s="1809"/>
      <c r="D2087" s="1809" t="s">
        <v>48</v>
      </c>
      <c r="E2087" s="1808">
        <v>1.75</v>
      </c>
      <c r="F2087" s="1807">
        <f>'UPAH MEP'!D$10</f>
        <v>0</v>
      </c>
      <c r="G2087" s="1806">
        <f>+F2087*E2087</f>
        <v>0</v>
      </c>
      <c r="H2087" s="1796" t="s">
        <v>15</v>
      </c>
      <c r="I2087" s="1795">
        <v>1</v>
      </c>
      <c r="J2087" s="1791">
        <f>I2087*G2087</f>
        <v>0</v>
      </c>
      <c r="K2087" s="1791">
        <f>G2087-J2087</f>
        <v>0</v>
      </c>
      <c r="L2087" s="1805"/>
      <c r="M2087" s="1804"/>
      <c r="N2087" s="1803"/>
      <c r="O2087" s="1803"/>
      <c r="P2087" s="1803"/>
      <c r="Q2087" s="1803"/>
    </row>
    <row r="2088" spans="1:17">
      <c r="A2088" s="1809"/>
      <c r="B2088" s="1807" t="s">
        <v>225</v>
      </c>
      <c r="C2088" s="1809"/>
      <c r="D2088" s="1809" t="s">
        <v>48</v>
      </c>
      <c r="E2088" s="1808">
        <v>0.17499999999999999</v>
      </c>
      <c r="F2088" s="1807">
        <f>'UPAH MEP'!D$5</f>
        <v>0</v>
      </c>
      <c r="G2088" s="1806">
        <f>+F2088*E2088</f>
        <v>0</v>
      </c>
      <c r="H2088" s="1796" t="s">
        <v>15</v>
      </c>
      <c r="I2088" s="1795">
        <v>1</v>
      </c>
      <c r="J2088" s="1791">
        <f>I2088*G2088</f>
        <v>0</v>
      </c>
      <c r="K2088" s="1791">
        <f>G2088-J2088</f>
        <v>0</v>
      </c>
      <c r="L2088" s="1805"/>
      <c r="M2088" s="1804"/>
      <c r="N2088" s="1803"/>
      <c r="O2088" s="1803"/>
      <c r="P2088" s="1803"/>
      <c r="Q2088" s="1803"/>
    </row>
    <row r="2089" spans="1:17">
      <c r="A2089" s="1809"/>
      <c r="B2089" s="1807" t="s">
        <v>41</v>
      </c>
      <c r="C2089" s="1810"/>
      <c r="D2089" s="1809" t="s">
        <v>48</v>
      </c>
      <c r="E2089" s="1808">
        <v>5.8000000000000003E-2</v>
      </c>
      <c r="F2089" s="1807">
        <f>'UPAH MEP'!D$6</f>
        <v>0</v>
      </c>
      <c r="G2089" s="1806">
        <f>+F2089*E2089</f>
        <v>0</v>
      </c>
      <c r="H2089" s="1796" t="s">
        <v>15</v>
      </c>
      <c r="I2089" s="1795">
        <v>1</v>
      </c>
      <c r="J2089" s="1791">
        <f>I2089*G2089</f>
        <v>0</v>
      </c>
      <c r="K2089" s="1791">
        <f>G2089-J2089</f>
        <v>0</v>
      </c>
      <c r="L2089" s="1805"/>
      <c r="M2089" s="1804"/>
      <c r="N2089" s="1803"/>
      <c r="O2089" s="1803"/>
      <c r="P2089" s="1803"/>
      <c r="Q2089" s="1803"/>
    </row>
    <row r="2090" spans="1:17">
      <c r="A2090" s="1790"/>
      <c r="B2090" s="1791"/>
      <c r="C2090" s="1785"/>
      <c r="D2090" s="1784"/>
      <c r="E2090" s="1802" t="s">
        <v>1557</v>
      </c>
      <c r="F2090" s="1782"/>
      <c r="G2090" s="1781">
        <f>SUM(G2086:G2089)</f>
        <v>0</v>
      </c>
      <c r="H2090" s="1781"/>
      <c r="I2090" s="1781"/>
      <c r="J2090" s="1781">
        <f>SUM(J2086:J2089)</f>
        <v>0</v>
      </c>
      <c r="K2090" s="1781">
        <f>SUM(K2087:K2089)</f>
        <v>0</v>
      </c>
      <c r="L2090" s="1741"/>
      <c r="M2090" s="1741"/>
      <c r="N2090" s="1741"/>
      <c r="O2090" s="1741"/>
      <c r="P2090" s="1741"/>
      <c r="Q2090" s="1741"/>
    </row>
    <row r="2091" spans="1:17">
      <c r="A2091" s="1790" t="s">
        <v>115</v>
      </c>
      <c r="B2091" s="1791" t="s">
        <v>237</v>
      </c>
      <c r="C2091" s="1794"/>
      <c r="D2091" s="1801"/>
      <c r="E2091" s="1800"/>
      <c r="F2091" s="1793"/>
      <c r="G2091" s="1793"/>
      <c r="H2091" s="1792"/>
      <c r="I2091" s="1792"/>
      <c r="J2091" s="1792"/>
      <c r="K2091" s="1792"/>
      <c r="L2091" s="1741"/>
      <c r="M2091" s="1741"/>
      <c r="N2091" s="1741"/>
      <c r="O2091" s="1741"/>
      <c r="P2091" s="1741"/>
      <c r="Q2091" s="1741"/>
    </row>
    <row r="2092" spans="1:17">
      <c r="A2092" s="1790"/>
      <c r="B2092" s="1799" t="s">
        <v>1627</v>
      </c>
      <c r="C2092" s="1794"/>
      <c r="D2092" s="1798" t="s">
        <v>7</v>
      </c>
      <c r="E2092" s="1797">
        <v>1.03</v>
      </c>
      <c r="F2092" s="1791" t="e">
        <v>#REF!</v>
      </c>
      <c r="G2092" s="1791" t="e">
        <f>+F2092*E2092</f>
        <v>#REF!</v>
      </c>
      <c r="H2092" s="1796" t="s">
        <v>15</v>
      </c>
      <c r="I2092" s="1795">
        <v>0</v>
      </c>
      <c r="J2092" s="1791" t="e">
        <f>I2092*G2092</f>
        <v>#REF!</v>
      </c>
      <c r="K2092" s="1791" t="e">
        <f>G2092-J2092</f>
        <v>#REF!</v>
      </c>
      <c r="L2092" s="1741"/>
      <c r="M2092" s="1741"/>
      <c r="N2092" s="1741"/>
      <c r="O2092" s="1741"/>
      <c r="P2092" s="1741"/>
      <c r="Q2092" s="1741"/>
    </row>
    <row r="2093" spans="1:17">
      <c r="A2093" s="1790"/>
      <c r="B2093" s="1799"/>
      <c r="C2093" s="1794"/>
      <c r="D2093" s="1798"/>
      <c r="E2093" s="1797"/>
      <c r="F2093" s="1791"/>
      <c r="G2093" s="1791"/>
      <c r="H2093" s="1796"/>
      <c r="I2093" s="1795"/>
      <c r="J2093" s="1791"/>
      <c r="K2093" s="1791"/>
      <c r="L2093" s="1741"/>
      <c r="M2093" s="1741"/>
      <c r="N2093" s="1741"/>
      <c r="O2093" s="1741"/>
      <c r="P2093" s="1741"/>
      <c r="Q2093" s="1741"/>
    </row>
    <row r="2094" spans="1:17">
      <c r="A2094" s="1790"/>
      <c r="B2094" s="1791"/>
      <c r="C2094" s="1785"/>
      <c r="D2094" s="1784"/>
      <c r="E2094" s="1783" t="s">
        <v>1447</v>
      </c>
      <c r="F2094" s="1782"/>
      <c r="G2094" s="1781" t="e">
        <f>SUM(G2092:G2093)</f>
        <v>#REF!</v>
      </c>
      <c r="H2094" s="1781"/>
      <c r="I2094" s="1781"/>
      <c r="J2094" s="1781" t="e">
        <f>SUM(J2092:J2092)</f>
        <v>#REF!</v>
      </c>
      <c r="K2094" s="1781" t="e">
        <f>SUM(K2092:K2092)</f>
        <v>#REF!</v>
      </c>
      <c r="L2094" s="1741"/>
      <c r="M2094" s="1741"/>
      <c r="N2094" s="1741"/>
      <c r="O2094" s="1741"/>
      <c r="P2094" s="1741"/>
      <c r="Q2094" s="1741"/>
    </row>
    <row r="2095" spans="1:17">
      <c r="A2095" s="1790"/>
      <c r="B2095" s="1791"/>
      <c r="C2095" s="1794"/>
      <c r="D2095" s="1793"/>
      <c r="E2095" s="1793"/>
      <c r="F2095" s="1793"/>
      <c r="G2095" s="1793"/>
      <c r="H2095" s="1792"/>
      <c r="I2095" s="1792"/>
      <c r="J2095" s="1792"/>
      <c r="K2095" s="1792"/>
      <c r="L2095" s="1741"/>
      <c r="M2095" s="1741"/>
      <c r="N2095" s="1741"/>
      <c r="O2095" s="1741"/>
      <c r="P2095" s="1741"/>
      <c r="Q2095" s="1741"/>
    </row>
    <row r="2096" spans="1:17">
      <c r="A2096" s="1790" t="s">
        <v>116</v>
      </c>
      <c r="B2096" s="1791" t="s">
        <v>238</v>
      </c>
      <c r="C2096" s="1790"/>
      <c r="D2096" s="1789"/>
      <c r="E2096" s="1789"/>
      <c r="F2096" s="1789"/>
      <c r="G2096" s="1788">
        <f>+F2096*E2096</f>
        <v>0</v>
      </c>
      <c r="H2096" s="1787"/>
      <c r="I2096" s="1787"/>
      <c r="J2096" s="1787"/>
      <c r="K2096" s="1787"/>
      <c r="L2096" s="1741"/>
      <c r="M2096" s="1741"/>
      <c r="N2096" s="1741"/>
      <c r="O2096" s="1741"/>
      <c r="P2096" s="1741"/>
      <c r="Q2096" s="1741"/>
    </row>
    <row r="2097" spans="1:17">
      <c r="A2097" s="1786"/>
      <c r="B2097" s="1786"/>
      <c r="C2097" s="1785"/>
      <c r="D2097" s="1784"/>
      <c r="E2097" s="1783" t="s">
        <v>1448</v>
      </c>
      <c r="F2097" s="1782"/>
      <c r="G2097" s="1781">
        <f>SUM(G2096)</f>
        <v>0</v>
      </c>
      <c r="H2097" s="1781"/>
      <c r="I2097" s="1781"/>
      <c r="J2097" s="1781"/>
      <c r="K2097" s="1781"/>
      <c r="L2097" s="1741"/>
      <c r="M2097" s="1741"/>
      <c r="N2097" s="1741"/>
      <c r="O2097" s="1741"/>
      <c r="P2097" s="1741"/>
      <c r="Q2097" s="1741"/>
    </row>
    <row r="2098" spans="1:17">
      <c r="A2098" s="1780"/>
      <c r="B2098" s="1780"/>
      <c r="C2098" s="1779"/>
      <c r="D2098" s="1743"/>
      <c r="E2098" s="1748"/>
      <c r="F2098" s="1743"/>
      <c r="G2098" s="1743"/>
      <c r="H2098" s="1742"/>
      <c r="I2098" s="1742"/>
      <c r="J2098" s="1742"/>
      <c r="K2098" s="1742"/>
      <c r="L2098" s="1741"/>
      <c r="M2098" s="1741"/>
      <c r="N2098" s="1741"/>
      <c r="O2098" s="1741"/>
      <c r="P2098" s="1741"/>
      <c r="Q2098" s="1741"/>
    </row>
    <row r="2099" spans="1:17">
      <c r="A2099" s="1774"/>
      <c r="B2099" s="1778"/>
      <c r="C2099" s="1777"/>
      <c r="D2099" s="1776"/>
      <c r="E2099" s="1776"/>
      <c r="F2099" s="1775"/>
      <c r="G2099" s="1774"/>
      <c r="H2099" s="1773"/>
      <c r="I2099" s="1773"/>
      <c r="J2099" s="1773"/>
      <c r="K2099" s="1773"/>
      <c r="L2099" s="1741"/>
      <c r="M2099" s="1741"/>
      <c r="N2099" s="1741"/>
      <c r="O2099" s="1741"/>
      <c r="P2099" s="1741"/>
      <c r="Q2099" s="1741"/>
    </row>
    <row r="2100" spans="1:17">
      <c r="A2100" s="1772" t="s">
        <v>117</v>
      </c>
      <c r="B2100" s="1771" t="s">
        <v>239</v>
      </c>
      <c r="C2100" s="1770"/>
      <c r="D2100" s="1769"/>
      <c r="E2100" s="1769"/>
      <c r="F2100" s="1768"/>
      <c r="G2100" s="1767" t="e">
        <f>+G2097+G2094+G2090</f>
        <v>#REF!</v>
      </c>
      <c r="H2100" s="1766"/>
      <c r="I2100" s="1765" t="e">
        <f>J2100/G2100</f>
        <v>#REF!</v>
      </c>
      <c r="J2100" s="1764" t="e">
        <f>+J2097+J2094+J2090</f>
        <v>#REF!</v>
      </c>
      <c r="K2100" s="1763"/>
      <c r="L2100" s="1741"/>
      <c r="M2100" s="1741"/>
      <c r="N2100" s="1741"/>
      <c r="O2100" s="1741"/>
      <c r="P2100" s="1741"/>
      <c r="Q2100" s="1741"/>
    </row>
    <row r="2101" spans="1:17">
      <c r="A2101" s="1754" t="s">
        <v>124</v>
      </c>
      <c r="B2101" s="1762" t="s">
        <v>1541</v>
      </c>
      <c r="C2101" s="1752"/>
      <c r="D2101" s="1761"/>
      <c r="E2101" s="1760" t="str">
        <f>$L$2</f>
        <v>2,5% x D</v>
      </c>
      <c r="F2101" s="1759"/>
      <c r="G2101" s="1758" t="e">
        <f>G2100*$L$3</f>
        <v>#REF!</v>
      </c>
      <c r="H2101" s="1756"/>
      <c r="I2101" s="1757" t="s">
        <v>366</v>
      </c>
      <c r="J2101" s="1756"/>
      <c r="K2101" s="1756"/>
      <c r="L2101" s="1755"/>
      <c r="M2101" s="1755"/>
      <c r="N2101" s="1755"/>
      <c r="O2101" s="1755"/>
      <c r="P2101" s="1755"/>
      <c r="Q2101" s="1755"/>
    </row>
    <row r="2102" spans="1:17">
      <c r="A2102" s="1754" t="s">
        <v>241</v>
      </c>
      <c r="B2102" s="1762" t="s">
        <v>1540</v>
      </c>
      <c r="C2102" s="1752"/>
      <c r="D2102" s="1761"/>
      <c r="E2102" s="1760" t="str">
        <f>$M$2</f>
        <v>2,5% x D</v>
      </c>
      <c r="F2102" s="1759"/>
      <c r="G2102" s="1758" t="e">
        <f>G2100*$M$3</f>
        <v>#REF!</v>
      </c>
      <c r="H2102" s="1756"/>
      <c r="I2102" s="1757"/>
      <c r="J2102" s="1756"/>
      <c r="K2102" s="1756"/>
      <c r="L2102" s="1755"/>
      <c r="M2102" s="1755"/>
      <c r="N2102" s="1755"/>
      <c r="O2102" s="1755"/>
      <c r="P2102" s="1755"/>
      <c r="Q2102" s="1755"/>
    </row>
    <row r="2103" spans="1:17">
      <c r="A2103" s="1754" t="s">
        <v>123</v>
      </c>
      <c r="B2103" s="1753" t="s">
        <v>1539</v>
      </c>
      <c r="C2103" s="1752"/>
      <c r="D2103" s="1752"/>
      <c r="E2103" s="1752"/>
      <c r="F2103" s="1751"/>
      <c r="G2103" s="1750" t="e">
        <f>+G2101+G2100+G2102</f>
        <v>#REF!</v>
      </c>
      <c r="H2103" s="1749"/>
      <c r="I2103" s="1749"/>
      <c r="J2103" s="1749"/>
      <c r="K2103" s="1749"/>
      <c r="L2103" s="1741"/>
      <c r="M2103" s="1741"/>
      <c r="N2103" s="1741"/>
      <c r="O2103" s="1741"/>
      <c r="P2103" s="1741"/>
      <c r="Q2103" s="1741"/>
    </row>
    <row r="2104" spans="1:17">
      <c r="A2104" s="1748"/>
      <c r="B2104" s="1747"/>
      <c r="C2104" s="1746"/>
      <c r="D2104" s="1745"/>
      <c r="E2104" s="1745"/>
      <c r="F2104" s="1744"/>
      <c r="G2104" s="1743"/>
      <c r="H2104" s="1742"/>
      <c r="I2104" s="1742"/>
      <c r="J2104" s="1742"/>
      <c r="K2104" s="1742"/>
      <c r="L2104" s="1741"/>
      <c r="M2104" s="1741"/>
      <c r="N2104" s="1741"/>
      <c r="O2104" s="1741"/>
      <c r="P2104" s="1741"/>
      <c r="Q2104" s="1741"/>
    </row>
    <row r="2105" spans="1:17">
      <c r="A2105" s="1572"/>
      <c r="B2105" s="1620"/>
      <c r="C2105" s="1622"/>
      <c r="D2105" s="1564"/>
      <c r="E2105" s="1564"/>
      <c r="F2105" s="1564"/>
      <c r="G2105" s="1625"/>
      <c r="H2105" s="1620"/>
      <c r="I2105" s="1620"/>
      <c r="J2105" s="1620"/>
      <c r="K2105" s="1620"/>
      <c r="L2105" s="1620"/>
      <c r="M2105" s="1620"/>
      <c r="N2105" s="1549"/>
      <c r="O2105" s="1549"/>
      <c r="P2105" s="1549"/>
      <c r="Q2105" s="1549"/>
    </row>
    <row r="2106" spans="1:17">
      <c r="A2106" s="1622" t="s">
        <v>1626</v>
      </c>
      <c r="B2106" s="1623" t="s">
        <v>1625</v>
      </c>
      <c r="C2106" s="1622"/>
      <c r="D2106" s="1564"/>
      <c r="E2106" s="1564"/>
      <c r="F2106" s="1564"/>
      <c r="G2106" s="1564"/>
      <c r="H2106" s="1620"/>
      <c r="I2106" s="1620"/>
      <c r="J2106" s="1620"/>
      <c r="K2106" s="1620"/>
      <c r="L2106" s="1620"/>
      <c r="M2106" s="1620"/>
      <c r="N2106" s="1549"/>
      <c r="O2106" s="1549"/>
      <c r="P2106" s="1549"/>
      <c r="Q2106" s="1549"/>
    </row>
    <row r="2107" spans="1:17">
      <c r="A2107" s="1623"/>
      <c r="B2107" s="1620"/>
      <c r="C2107" s="1622"/>
      <c r="D2107" s="1564"/>
      <c r="E2107" s="1564"/>
      <c r="F2107" s="1564"/>
      <c r="G2107" s="1564"/>
      <c r="H2107" s="1620"/>
      <c r="I2107" s="1620"/>
      <c r="J2107" s="1620"/>
      <c r="K2107" s="1620"/>
      <c r="L2107" s="1620"/>
      <c r="M2107" s="1620"/>
      <c r="N2107" s="1549"/>
      <c r="O2107" s="1549"/>
      <c r="P2107" s="1549"/>
      <c r="Q2107" s="1549"/>
    </row>
    <row r="2108" spans="1:17">
      <c r="A2108" s="1564">
        <v>1</v>
      </c>
      <c r="B2108" s="1740" t="s">
        <v>1624</v>
      </c>
      <c r="C2108" s="1622"/>
      <c r="D2108" s="1564"/>
      <c r="E2108" s="1564"/>
      <c r="F2108" s="1564"/>
      <c r="G2108" s="1564"/>
      <c r="H2108" s="1620"/>
      <c r="I2108" s="1620"/>
      <c r="J2108" s="1620"/>
      <c r="K2108" s="1620"/>
      <c r="L2108" s="1620"/>
      <c r="M2108" s="1620"/>
      <c r="N2108" s="1549"/>
      <c r="O2108" s="1549"/>
      <c r="P2108" s="1549"/>
      <c r="Q2108" s="1549"/>
    </row>
    <row r="2109" spans="1:17">
      <c r="A2109" s="1679"/>
      <c r="B2109" s="1620"/>
      <c r="C2109" s="1622"/>
      <c r="D2109" s="1564"/>
      <c r="E2109" s="1564"/>
      <c r="F2109" s="1564"/>
      <c r="G2109" s="1564"/>
      <c r="H2109" s="1620"/>
      <c r="I2109" s="1620"/>
      <c r="J2109" s="1620"/>
      <c r="K2109" s="1620"/>
      <c r="L2109" s="1620"/>
      <c r="M2109" s="1620"/>
      <c r="N2109" s="1549"/>
      <c r="O2109" s="1549"/>
      <c r="P2109" s="1549"/>
      <c r="Q2109" s="1549"/>
    </row>
    <row r="2110" spans="1:17">
      <c r="A2110" s="2467" t="s">
        <v>8</v>
      </c>
      <c r="B2110" s="2467" t="s">
        <v>354</v>
      </c>
      <c r="C2110" s="2467" t="s">
        <v>1550</v>
      </c>
      <c r="D2110" s="2467" t="s">
        <v>21</v>
      </c>
      <c r="E2110" s="2467" t="s">
        <v>1549</v>
      </c>
      <c r="F2110" s="1666" t="s">
        <v>10</v>
      </c>
      <c r="G2110" s="1666" t="s">
        <v>54</v>
      </c>
      <c r="H2110" s="2463" t="s">
        <v>1548</v>
      </c>
      <c r="I2110" s="2463" t="s">
        <v>1547</v>
      </c>
      <c r="J2110" s="2463" t="s">
        <v>1546</v>
      </c>
      <c r="K2110" s="2463" t="s">
        <v>1545</v>
      </c>
      <c r="L2110" s="1620"/>
      <c r="M2110" s="1620"/>
      <c r="N2110" s="1549"/>
      <c r="O2110" s="1549"/>
      <c r="P2110" s="1549"/>
      <c r="Q2110" s="1549"/>
    </row>
    <row r="2111" spans="1:17">
      <c r="A2111" s="2468"/>
      <c r="B2111" s="2468"/>
      <c r="C2111" s="2468"/>
      <c r="D2111" s="2468"/>
      <c r="E2111" s="2468"/>
      <c r="F2111" s="1637" t="s">
        <v>1544</v>
      </c>
      <c r="G2111" s="1637" t="s">
        <v>1544</v>
      </c>
      <c r="H2111" s="2464"/>
      <c r="I2111" s="2464"/>
      <c r="J2111" s="2464"/>
      <c r="K2111" s="2464"/>
      <c r="L2111" s="1620"/>
      <c r="M2111" s="1620"/>
      <c r="N2111" s="1549"/>
      <c r="O2111" s="1549"/>
      <c r="P2111" s="1549"/>
      <c r="Q2111" s="1549"/>
    </row>
    <row r="2112" spans="1:17">
      <c r="A2112" s="1664"/>
      <c r="B2112" s="1664"/>
      <c r="C2112" s="1664"/>
      <c r="D2112" s="1652"/>
      <c r="E2112" s="1652"/>
      <c r="F2112" s="1652"/>
      <c r="G2112" s="1652"/>
      <c r="H2112" s="1614"/>
      <c r="I2112" s="1614"/>
      <c r="J2112" s="1614"/>
      <c r="K2112" s="1614"/>
      <c r="L2112" s="1620"/>
      <c r="M2112" s="1620"/>
      <c r="N2112" s="1549"/>
      <c r="O2112" s="1549"/>
      <c r="P2112" s="1549"/>
      <c r="Q2112" s="1549"/>
    </row>
    <row r="2113" spans="1:17">
      <c r="A2113" s="1646" t="s">
        <v>114</v>
      </c>
      <c r="B2113" s="1645" t="s">
        <v>235</v>
      </c>
      <c r="C2113" s="1646"/>
      <c r="D2113" s="1646"/>
      <c r="E2113" s="1646"/>
      <c r="F2113" s="1646"/>
      <c r="G2113" s="1646"/>
      <c r="H2113" s="1606"/>
      <c r="I2113" s="1603"/>
      <c r="J2113" s="1599"/>
      <c r="K2113" s="1599"/>
      <c r="L2113" s="1620"/>
      <c r="M2113" s="1620"/>
      <c r="N2113" s="1549"/>
      <c r="O2113" s="1549"/>
      <c r="P2113" s="1549"/>
      <c r="Q2113" s="1549"/>
    </row>
    <row r="2114" spans="1:17">
      <c r="A2114" s="1646"/>
      <c r="B2114" s="1645" t="s">
        <v>50</v>
      </c>
      <c r="C2114" s="1646" t="s">
        <v>231</v>
      </c>
      <c r="D2114" s="1646" t="s">
        <v>48</v>
      </c>
      <c r="E2114" s="1675">
        <v>2.4E-2</v>
      </c>
      <c r="F2114" s="1611">
        <f>'UPAH MEP'!D$7</f>
        <v>0</v>
      </c>
      <c r="G2114" s="1645">
        <f>+F2114*E2114</f>
        <v>0</v>
      </c>
      <c r="H2114" s="1606" t="s">
        <v>15</v>
      </c>
      <c r="I2114" s="1603">
        <v>1</v>
      </c>
      <c r="J2114" s="1599">
        <f>I2114*G2114</f>
        <v>0</v>
      </c>
      <c r="K2114" s="1599">
        <f>G2114-J2114</f>
        <v>0</v>
      </c>
      <c r="L2114" s="1733"/>
      <c r="M2114" s="1620"/>
      <c r="N2114" s="1549"/>
      <c r="O2114" s="1549"/>
      <c r="P2114" s="1549"/>
      <c r="Q2114" s="1549"/>
    </row>
    <row r="2115" spans="1:17">
      <c r="A2115" s="1646"/>
      <c r="B2115" s="1611" t="s">
        <v>1593</v>
      </c>
      <c r="C2115" s="1646" t="s">
        <v>1592</v>
      </c>
      <c r="D2115" s="1646" t="s">
        <v>48</v>
      </c>
      <c r="E2115" s="1675">
        <v>0.04</v>
      </c>
      <c r="F2115" s="1611">
        <f>'UPAH MEP'!D$10</f>
        <v>0</v>
      </c>
      <c r="G2115" s="1645">
        <f>+F2115*E2115</f>
        <v>0</v>
      </c>
      <c r="H2115" s="1606" t="s">
        <v>15</v>
      </c>
      <c r="I2115" s="1603">
        <v>1</v>
      </c>
      <c r="J2115" s="1599">
        <f>I2115*G2115</f>
        <v>0</v>
      </c>
      <c r="K2115" s="1599">
        <f>G2115-J2115</f>
        <v>0</v>
      </c>
      <c r="L2115" s="1733"/>
      <c r="M2115" s="1620"/>
      <c r="N2115" s="1549"/>
      <c r="O2115" s="1549"/>
      <c r="P2115" s="1549"/>
      <c r="Q2115" s="1549"/>
    </row>
    <row r="2116" spans="1:17">
      <c r="A2116" s="1646"/>
      <c r="B2116" s="1611" t="s">
        <v>177</v>
      </c>
      <c r="C2116" s="1646" t="s">
        <v>1591</v>
      </c>
      <c r="D2116" s="1646" t="s">
        <v>48</v>
      </c>
      <c r="E2116" s="1675">
        <v>4.0000000000000001E-3</v>
      </c>
      <c r="F2116" s="1611">
        <f>'UPAH MEP'!D$5</f>
        <v>0</v>
      </c>
      <c r="G2116" s="1645">
        <f>+F2116*E2116</f>
        <v>0</v>
      </c>
      <c r="H2116" s="1606" t="s">
        <v>15</v>
      </c>
      <c r="I2116" s="1603">
        <v>1</v>
      </c>
      <c r="J2116" s="1599">
        <f>I2116*G2116</f>
        <v>0</v>
      </c>
      <c r="K2116" s="1599">
        <f>G2116-J2116</f>
        <v>0</v>
      </c>
      <c r="L2116" s="1733"/>
      <c r="M2116" s="1620"/>
      <c r="N2116" s="1549"/>
      <c r="O2116" s="1549"/>
      <c r="P2116" s="1549"/>
      <c r="Q2116" s="1549"/>
    </row>
    <row r="2117" spans="1:17">
      <c r="A2117" s="1646"/>
      <c r="B2117" s="1611" t="s">
        <v>41</v>
      </c>
      <c r="C2117" s="1646" t="s">
        <v>248</v>
      </c>
      <c r="D2117" s="1646" t="s">
        <v>48</v>
      </c>
      <c r="E2117" s="1734">
        <v>1E-3</v>
      </c>
      <c r="F2117" s="1611">
        <f>'UPAH MEP'!D$6</f>
        <v>0</v>
      </c>
      <c r="G2117" s="1645">
        <f>+F2117*E2117</f>
        <v>0</v>
      </c>
      <c r="H2117" s="1606" t="s">
        <v>15</v>
      </c>
      <c r="I2117" s="1603">
        <v>1</v>
      </c>
      <c r="J2117" s="1599">
        <f>I2117*G2117</f>
        <v>0</v>
      </c>
      <c r="K2117" s="1599">
        <f>G2117-J2117</f>
        <v>0</v>
      </c>
      <c r="L2117" s="1733"/>
      <c r="M2117" s="1620"/>
      <c r="N2117" s="1549"/>
      <c r="O2117" s="1549"/>
      <c r="P2117" s="1549"/>
      <c r="Q2117" s="1549"/>
    </row>
    <row r="2118" spans="1:17">
      <c r="A2118" s="1646"/>
      <c r="B2118" s="1611"/>
      <c r="C2118" s="1732"/>
      <c r="D2118" s="1732"/>
      <c r="E2118" s="1731"/>
      <c r="F2118" s="1611"/>
      <c r="G2118" s="1730"/>
      <c r="H2118" s="1606"/>
      <c r="I2118" s="1603"/>
      <c r="J2118" s="1599"/>
      <c r="K2118" s="1599"/>
      <c r="L2118" s="1620"/>
      <c r="M2118" s="1620"/>
      <c r="N2118" s="1549"/>
      <c r="O2118" s="1549"/>
      <c r="P2118" s="1549"/>
      <c r="Q2118" s="1549"/>
    </row>
    <row r="2119" spans="1:17">
      <c r="A2119" s="1646"/>
      <c r="B2119" s="1645"/>
      <c r="C2119" s="1643"/>
      <c r="D2119" s="1642"/>
      <c r="E2119" s="1642" t="s">
        <v>1557</v>
      </c>
      <c r="F2119" s="1640"/>
      <c r="G2119" s="1639">
        <f>SUM(G2114:G2118)</f>
        <v>0</v>
      </c>
      <c r="H2119" s="1589"/>
      <c r="I2119" s="1589"/>
      <c r="J2119" s="1589">
        <f>SUM(J2114:J2117)</f>
        <v>0</v>
      </c>
      <c r="K2119" s="1589">
        <f>SUM(K2116:K2118)</f>
        <v>0</v>
      </c>
      <c r="L2119" s="1620"/>
      <c r="M2119" s="1620"/>
      <c r="N2119" s="1549"/>
      <c r="O2119" s="1549"/>
      <c r="P2119" s="1549"/>
      <c r="Q2119" s="1549"/>
    </row>
    <row r="2120" spans="1:17">
      <c r="A2120" s="1646" t="s">
        <v>115</v>
      </c>
      <c r="B2120" s="1645" t="s">
        <v>237</v>
      </c>
      <c r="C2120" s="1648"/>
      <c r="D2120" s="1648"/>
      <c r="E2120" s="1648"/>
      <c r="F2120" s="1648"/>
      <c r="G2120" s="1648"/>
      <c r="H2120" s="1600"/>
      <c r="I2120" s="1600"/>
      <c r="J2120" s="1600"/>
      <c r="K2120" s="1600"/>
      <c r="L2120" s="1620"/>
      <c r="M2120" s="1620"/>
      <c r="N2120" s="1549"/>
      <c r="O2120" s="1549"/>
      <c r="P2120" s="1549"/>
      <c r="Q2120" s="1549"/>
    </row>
    <row r="2121" spans="1:17">
      <c r="A2121" s="1729"/>
      <c r="B2121" s="1739" t="s">
        <v>1623</v>
      </c>
      <c r="C2121" s="1646"/>
      <c r="D2121" s="1650" t="s">
        <v>26</v>
      </c>
      <c r="E2121" s="1649">
        <v>1.2</v>
      </c>
      <c r="F2121" s="1645">
        <f>'BAHAN MEP'!D180</f>
        <v>0</v>
      </c>
      <c r="G2121" s="1645">
        <f>F2121*E2121</f>
        <v>0</v>
      </c>
      <c r="H2121" s="1606" t="s">
        <v>15</v>
      </c>
      <c r="I2121" s="1603">
        <f>'BAHAN MEP'!E113</f>
        <v>0</v>
      </c>
      <c r="J2121" s="1599">
        <f>I2121*G2121</f>
        <v>0</v>
      </c>
      <c r="K2121" s="1599">
        <f>G2121-J2121</f>
        <v>0</v>
      </c>
      <c r="L2121" s="1620"/>
      <c r="M2121" s="1620"/>
      <c r="N2121" s="1549"/>
      <c r="O2121" s="1549"/>
      <c r="P2121" s="1549"/>
      <c r="Q2121" s="1549"/>
    </row>
    <row r="2122" spans="1:17">
      <c r="A2122" s="1729"/>
      <c r="B2122" s="1739" t="s">
        <v>1622</v>
      </c>
      <c r="C2122" s="1646"/>
      <c r="D2122" s="1650" t="s">
        <v>26</v>
      </c>
      <c r="E2122" s="1649">
        <v>1</v>
      </c>
      <c r="F2122" s="1645">
        <f>'BAHAN MEP'!D87</f>
        <v>0</v>
      </c>
      <c r="G2122" s="1645">
        <f>F2122*E2122</f>
        <v>0</v>
      </c>
      <c r="H2122" s="1606" t="s">
        <v>15</v>
      </c>
      <c r="I2122" s="1603">
        <f>'BAHAN MEP'!E114</f>
        <v>0</v>
      </c>
      <c r="J2122" s="1599">
        <f>I2122*G2122</f>
        <v>0</v>
      </c>
      <c r="K2122" s="1599">
        <f>G2122-J2122</f>
        <v>0</v>
      </c>
      <c r="L2122" s="1620"/>
      <c r="M2122" s="1620"/>
      <c r="N2122" s="1549"/>
      <c r="O2122" s="1549"/>
      <c r="P2122" s="1549"/>
      <c r="Q2122" s="1549"/>
    </row>
    <row r="2123" spans="1:17">
      <c r="A2123" s="1646"/>
      <c r="B2123" s="1645"/>
      <c r="C2123" s="1643"/>
      <c r="D2123" s="1642"/>
      <c r="E2123" s="1641" t="s">
        <v>1447</v>
      </c>
      <c r="F2123" s="1640"/>
      <c r="G2123" s="1639">
        <f>SUM(G2121:G2122)</f>
        <v>0</v>
      </c>
      <c r="H2123" s="1589"/>
      <c r="I2123" s="1589"/>
      <c r="J2123" s="1639">
        <f>SUM(J2121:J2122)</f>
        <v>0</v>
      </c>
      <c r="K2123" s="1639">
        <f>SUM(K2121:K2122)</f>
        <v>0</v>
      </c>
      <c r="L2123" s="1620"/>
      <c r="M2123" s="1620"/>
      <c r="N2123" s="1549"/>
      <c r="O2123" s="1549"/>
      <c r="P2123" s="1549"/>
      <c r="Q2123" s="1549"/>
    </row>
    <row r="2124" spans="1:17">
      <c r="A2124" s="1646"/>
      <c r="B2124" s="1645"/>
      <c r="C2124" s="1648"/>
      <c r="D2124" s="1648"/>
      <c r="E2124" s="1648"/>
      <c r="F2124" s="1648"/>
      <c r="G2124" s="1648"/>
      <c r="H2124" s="1600"/>
      <c r="I2124" s="1600"/>
      <c r="J2124" s="1600"/>
      <c r="K2124" s="1600"/>
      <c r="L2124" s="1620"/>
      <c r="M2124" s="1620"/>
      <c r="N2124" s="1549"/>
      <c r="O2124" s="1549"/>
      <c r="P2124" s="1549"/>
      <c r="Q2124" s="1549"/>
    </row>
    <row r="2125" spans="1:17">
      <c r="A2125" s="1646" t="s">
        <v>116</v>
      </c>
      <c r="B2125" s="1645" t="s">
        <v>238</v>
      </c>
      <c r="C2125" s="1646"/>
      <c r="D2125" s="1646"/>
      <c r="E2125" s="1646"/>
      <c r="F2125" s="1646"/>
      <c r="G2125" s="1721">
        <f>+F2125*E2125</f>
        <v>0</v>
      </c>
      <c r="H2125" s="1595"/>
      <c r="I2125" s="1595"/>
      <c r="J2125" s="1595"/>
      <c r="K2125" s="1595"/>
      <c r="L2125" s="1620"/>
      <c r="M2125" s="1620"/>
      <c r="N2125" s="1549"/>
      <c r="O2125" s="1549"/>
      <c r="P2125" s="1549"/>
      <c r="Q2125" s="1549"/>
    </row>
    <row r="2126" spans="1:17">
      <c r="A2126" s="1644"/>
      <c r="B2126" s="1644"/>
      <c r="C2126" s="1643"/>
      <c r="D2126" s="1642"/>
      <c r="E2126" s="1641" t="s">
        <v>1448</v>
      </c>
      <c r="F2126" s="1640"/>
      <c r="G2126" s="1639">
        <f>SUM(G2125)</f>
        <v>0</v>
      </c>
      <c r="H2126" s="1589"/>
      <c r="I2126" s="1589"/>
      <c r="J2126" s="1589"/>
      <c r="K2126" s="1589"/>
      <c r="L2126" s="1620"/>
      <c r="M2126" s="1620"/>
      <c r="N2126" s="1549"/>
      <c r="O2126" s="1549"/>
      <c r="P2126" s="1549"/>
      <c r="Q2126" s="1549"/>
    </row>
    <row r="2127" spans="1:17">
      <c r="A2127" s="1638"/>
      <c r="B2127" s="1638"/>
      <c r="C2127" s="1637"/>
      <c r="D2127" s="1637"/>
      <c r="E2127" s="1630"/>
      <c r="F2127" s="1637"/>
      <c r="G2127" s="1637"/>
      <c r="H2127" s="1554"/>
      <c r="I2127" s="1554"/>
      <c r="J2127" s="1554"/>
      <c r="K2127" s="1554"/>
      <c r="L2127" s="1620"/>
      <c r="M2127" s="1620"/>
      <c r="N2127" s="1549"/>
      <c r="O2127" s="1549"/>
      <c r="P2127" s="1549"/>
      <c r="Q2127" s="1549"/>
    </row>
    <row r="2128" spans="1:17">
      <c r="A2128" s="1636"/>
      <c r="B2128" s="1635"/>
      <c r="C2128" s="1634"/>
      <c r="D2128" s="1633"/>
      <c r="E2128" s="1633"/>
      <c r="F2128" s="1632"/>
      <c r="G2128" s="1636"/>
      <c r="H2128" s="1581"/>
      <c r="I2128" s="1581"/>
      <c r="J2128" s="1581"/>
      <c r="K2128" s="1581"/>
      <c r="L2128" s="1620"/>
      <c r="M2128" s="1620"/>
      <c r="N2128" s="1549"/>
      <c r="O2128" s="1549"/>
      <c r="P2128" s="1549"/>
      <c r="Q2128" s="1549"/>
    </row>
    <row r="2129" spans="1:17">
      <c r="A2129" s="1566" t="s">
        <v>117</v>
      </c>
      <c r="B2129" s="1573" t="s">
        <v>239</v>
      </c>
      <c r="C2129" s="1564"/>
      <c r="D2129" s="1572"/>
      <c r="E2129" s="1572"/>
      <c r="F2129" s="1570"/>
      <c r="G2129" s="1569">
        <f>+G2126+G2123+G2119</f>
        <v>0</v>
      </c>
      <c r="H2129" s="1576"/>
      <c r="I2129" s="1575" t="e">
        <f>J2129/G2129</f>
        <v>#DIV/0!</v>
      </c>
      <c r="J2129" s="1574">
        <f>+J2126+J2123+J2119</f>
        <v>0</v>
      </c>
      <c r="K2129" s="1720"/>
      <c r="L2129" s="1620"/>
      <c r="M2129" s="1620"/>
      <c r="N2129" s="1549"/>
      <c r="O2129" s="1549"/>
      <c r="P2129" s="1549"/>
      <c r="Q2129" s="1549"/>
    </row>
    <row r="2130" spans="1:17">
      <c r="A2130" s="1566" t="s">
        <v>124</v>
      </c>
      <c r="B2130" s="1573" t="s">
        <v>1541</v>
      </c>
      <c r="C2130" s="1564"/>
      <c r="D2130" s="1572"/>
      <c r="E2130" s="1571" t="str">
        <f>$L$2</f>
        <v>2,5% x D</v>
      </c>
      <c r="F2130" s="1570"/>
      <c r="G2130" s="1569">
        <f>G2129*$L$3</f>
        <v>0</v>
      </c>
      <c r="H2130" s="1567"/>
      <c r="I2130" s="1568" t="s">
        <v>366</v>
      </c>
      <c r="J2130" s="1567"/>
      <c r="K2130" s="1567"/>
      <c r="L2130" s="1620"/>
      <c r="M2130" s="1620"/>
      <c r="N2130" s="1549"/>
      <c r="O2130" s="1549"/>
      <c r="P2130" s="1549"/>
      <c r="Q2130" s="1549"/>
    </row>
    <row r="2131" spans="1:17">
      <c r="A2131" s="1566" t="s">
        <v>241</v>
      </c>
      <c r="B2131" s="1573" t="s">
        <v>1540</v>
      </c>
      <c r="C2131" s="1564"/>
      <c r="D2131" s="1572"/>
      <c r="E2131" s="1571" t="str">
        <f>$M$2</f>
        <v>2,5% x D</v>
      </c>
      <c r="F2131" s="1570"/>
      <c r="G2131" s="1569">
        <f>G2129*$M$3</f>
        <v>0</v>
      </c>
      <c r="H2131" s="1567"/>
      <c r="I2131" s="1568"/>
      <c r="J2131" s="1567"/>
      <c r="K2131" s="1567"/>
      <c r="L2131" s="1620"/>
      <c r="M2131" s="1620"/>
      <c r="N2131" s="1549"/>
      <c r="O2131" s="1549"/>
      <c r="P2131" s="1549"/>
      <c r="Q2131" s="1549"/>
    </row>
    <row r="2132" spans="1:17">
      <c r="A2132" s="1566" t="s">
        <v>123</v>
      </c>
      <c r="B2132" s="1565" t="s">
        <v>1539</v>
      </c>
      <c r="C2132" s="1564"/>
      <c r="D2132" s="1564"/>
      <c r="E2132" s="1564"/>
      <c r="F2132" s="1563"/>
      <c r="G2132" s="1562">
        <f>+G2130+G2129+G2131</f>
        <v>0</v>
      </c>
      <c r="H2132" s="1561"/>
      <c r="I2132" s="1561"/>
      <c r="J2132" s="1561"/>
      <c r="K2132" s="1561"/>
      <c r="L2132" s="1620"/>
      <c r="M2132" s="1620"/>
      <c r="N2132" s="1549"/>
      <c r="O2132" s="1549"/>
      <c r="P2132" s="1549"/>
      <c r="Q2132" s="1549"/>
    </row>
    <row r="2133" spans="1:17">
      <c r="A2133" s="1630"/>
      <c r="B2133" s="1629"/>
      <c r="C2133" s="1628"/>
      <c r="D2133" s="1628"/>
      <c r="E2133" s="1628"/>
      <c r="F2133" s="1627"/>
      <c r="G2133" s="1637"/>
      <c r="H2133" s="1554"/>
      <c r="I2133" s="1554"/>
      <c r="J2133" s="1554"/>
      <c r="K2133" s="1554"/>
      <c r="L2133" s="1620"/>
      <c r="M2133" s="1620"/>
      <c r="N2133" s="1549"/>
      <c r="O2133" s="1549"/>
      <c r="P2133" s="1549"/>
      <c r="Q2133" s="1549"/>
    </row>
    <row r="2134" spans="1:17">
      <c r="A2134" s="1572"/>
      <c r="B2134" s="1572"/>
      <c r="C2134" s="1564"/>
      <c r="D2134" s="1564"/>
      <c r="E2134" s="1564"/>
      <c r="F2134" s="1564"/>
      <c r="G2134" s="1564"/>
      <c r="H2134" s="1624"/>
      <c r="I2134" s="1624"/>
      <c r="J2134" s="1624"/>
      <c r="K2134" s="1624"/>
      <c r="L2134" s="1620"/>
      <c r="M2134" s="1620"/>
      <c r="N2134" s="1549"/>
      <c r="O2134" s="1549"/>
      <c r="P2134" s="1549"/>
      <c r="Q2134" s="1549"/>
    </row>
    <row r="2135" spans="1:17">
      <c r="A2135" s="1564">
        <v>2</v>
      </c>
      <c r="B2135" s="1735" t="s">
        <v>1621</v>
      </c>
      <c r="C2135" s="1622"/>
      <c r="D2135" s="1564"/>
      <c r="E2135" s="1564"/>
      <c r="F2135" s="1564"/>
      <c r="G2135" s="1564"/>
      <c r="H2135" s="1620"/>
      <c r="I2135" s="1620"/>
      <c r="J2135" s="1620"/>
      <c r="K2135" s="1620"/>
      <c r="L2135" s="1620"/>
      <c r="M2135" s="1620"/>
      <c r="N2135" s="1549"/>
      <c r="O2135" s="1549"/>
      <c r="P2135" s="1549"/>
      <c r="Q2135" s="1549"/>
    </row>
    <row r="2136" spans="1:17">
      <c r="A2136" s="1679"/>
      <c r="B2136" s="1620"/>
      <c r="C2136" s="1622"/>
      <c r="D2136" s="1564"/>
      <c r="E2136" s="1564"/>
      <c r="F2136" s="1564"/>
      <c r="G2136" s="1564"/>
      <c r="H2136" s="1620"/>
      <c r="I2136" s="1620"/>
      <c r="J2136" s="1620"/>
      <c r="K2136" s="1620"/>
      <c r="L2136" s="1620"/>
      <c r="M2136" s="1620"/>
      <c r="N2136" s="1549"/>
      <c r="O2136" s="1549"/>
      <c r="P2136" s="1549"/>
      <c r="Q2136" s="1549"/>
    </row>
    <row r="2137" spans="1:17">
      <c r="A2137" s="2467" t="s">
        <v>8</v>
      </c>
      <c r="B2137" s="2467" t="s">
        <v>354</v>
      </c>
      <c r="C2137" s="2467" t="s">
        <v>1550</v>
      </c>
      <c r="D2137" s="2467" t="s">
        <v>21</v>
      </c>
      <c r="E2137" s="2467" t="s">
        <v>1549</v>
      </c>
      <c r="F2137" s="1666" t="s">
        <v>10</v>
      </c>
      <c r="G2137" s="1666" t="s">
        <v>54</v>
      </c>
      <c r="H2137" s="2463" t="s">
        <v>1548</v>
      </c>
      <c r="I2137" s="2463" t="s">
        <v>1547</v>
      </c>
      <c r="J2137" s="2463" t="s">
        <v>1546</v>
      </c>
      <c r="K2137" s="2463" t="s">
        <v>1545</v>
      </c>
      <c r="L2137" s="1620"/>
      <c r="M2137" s="1620"/>
      <c r="N2137" s="1549"/>
      <c r="O2137" s="1549"/>
      <c r="P2137" s="1549"/>
      <c r="Q2137" s="1549"/>
    </row>
    <row r="2138" spans="1:17">
      <c r="A2138" s="2468"/>
      <c r="B2138" s="2468"/>
      <c r="C2138" s="2468"/>
      <c r="D2138" s="2468"/>
      <c r="E2138" s="2468"/>
      <c r="F2138" s="1637" t="s">
        <v>1544</v>
      </c>
      <c r="G2138" s="1637" t="s">
        <v>1544</v>
      </c>
      <c r="H2138" s="2464"/>
      <c r="I2138" s="2464"/>
      <c r="J2138" s="2464"/>
      <c r="K2138" s="2464"/>
      <c r="L2138" s="1620"/>
      <c r="M2138" s="1620"/>
      <c r="N2138" s="1549"/>
      <c r="O2138" s="1549"/>
      <c r="P2138" s="1549"/>
      <c r="Q2138" s="1549"/>
    </row>
    <row r="2139" spans="1:17">
      <c r="A2139" s="1664"/>
      <c r="B2139" s="1664"/>
      <c r="C2139" s="1664"/>
      <c r="D2139" s="1652"/>
      <c r="E2139" s="1652"/>
      <c r="F2139" s="1652"/>
      <c r="G2139" s="1652"/>
      <c r="H2139" s="1614"/>
      <c r="I2139" s="1614"/>
      <c r="J2139" s="1614"/>
      <c r="K2139" s="1614"/>
      <c r="L2139" s="1620"/>
      <c r="M2139" s="1620"/>
      <c r="N2139" s="1549"/>
      <c r="O2139" s="1549"/>
      <c r="P2139" s="1549"/>
      <c r="Q2139" s="1549"/>
    </row>
    <row r="2140" spans="1:17">
      <c r="A2140" s="1646" t="s">
        <v>114</v>
      </c>
      <c r="B2140" s="1645" t="s">
        <v>235</v>
      </c>
      <c r="C2140" s="1646"/>
      <c r="D2140" s="1646"/>
      <c r="E2140" s="1646"/>
      <c r="F2140" s="1646"/>
      <c r="G2140" s="1646"/>
      <c r="H2140" s="1606"/>
      <c r="I2140" s="1603"/>
      <c r="J2140" s="1599"/>
      <c r="K2140" s="1599"/>
      <c r="L2140" s="1620"/>
      <c r="M2140" s="1620"/>
      <c r="N2140" s="1549"/>
      <c r="O2140" s="1549"/>
      <c r="P2140" s="1549"/>
      <c r="Q2140" s="1549"/>
    </row>
    <row r="2141" spans="1:17">
      <c r="A2141" s="1646"/>
      <c r="B2141" s="1645" t="s">
        <v>50</v>
      </c>
      <c r="C2141" s="1646" t="s">
        <v>231</v>
      </c>
      <c r="D2141" s="1646" t="s">
        <v>48</v>
      </c>
      <c r="E2141" s="1675">
        <v>0.217</v>
      </c>
      <c r="F2141" s="1611">
        <f>'UPAH MEP'!D$7</f>
        <v>0</v>
      </c>
      <c r="G2141" s="1645">
        <f>+F2141*E2141</f>
        <v>0</v>
      </c>
      <c r="H2141" s="1606" t="s">
        <v>15</v>
      </c>
      <c r="I2141" s="1603">
        <v>1</v>
      </c>
      <c r="J2141" s="1599">
        <f>I2141*G2141</f>
        <v>0</v>
      </c>
      <c r="K2141" s="1599">
        <f>G2141-J2141</f>
        <v>0</v>
      </c>
      <c r="L2141" s="1733"/>
      <c r="M2141" s="1620"/>
      <c r="N2141" s="1549"/>
      <c r="O2141" s="1549"/>
      <c r="P2141" s="1549"/>
      <c r="Q2141" s="1549"/>
    </row>
    <row r="2142" spans="1:17">
      <c r="A2142" s="1646"/>
      <c r="B2142" s="1611" t="s">
        <v>1593</v>
      </c>
      <c r="C2142" s="1646" t="s">
        <v>1592</v>
      </c>
      <c r="D2142" s="1646" t="s">
        <v>48</v>
      </c>
      <c r="E2142" s="1675">
        <v>0.36199999999999999</v>
      </c>
      <c r="F2142" s="1611">
        <f>'UPAH MEP'!D$10</f>
        <v>0</v>
      </c>
      <c r="G2142" s="1645">
        <f>+F2142*E2142</f>
        <v>0</v>
      </c>
      <c r="H2142" s="1606" t="s">
        <v>15</v>
      </c>
      <c r="I2142" s="1603">
        <v>1</v>
      </c>
      <c r="J2142" s="1599">
        <f>I2142*G2142</f>
        <v>0</v>
      </c>
      <c r="K2142" s="1599">
        <f>G2142-J2142</f>
        <v>0</v>
      </c>
      <c r="L2142" s="1733"/>
      <c r="M2142" s="1620"/>
      <c r="N2142" s="1549"/>
      <c r="O2142" s="1549"/>
      <c r="P2142" s="1549"/>
      <c r="Q2142" s="1549"/>
    </row>
    <row r="2143" spans="1:17">
      <c r="A2143" s="1646"/>
      <c r="B2143" s="1611" t="s">
        <v>177</v>
      </c>
      <c r="C2143" s="1646" t="s">
        <v>1591</v>
      </c>
      <c r="D2143" s="1646" t="s">
        <v>48</v>
      </c>
      <c r="E2143" s="1675">
        <v>3.5999999999999997E-2</v>
      </c>
      <c r="F2143" s="1611">
        <f>'UPAH MEP'!D$5</f>
        <v>0</v>
      </c>
      <c r="G2143" s="1645">
        <f>+F2143*E2143</f>
        <v>0</v>
      </c>
      <c r="H2143" s="1606" t="s">
        <v>15</v>
      </c>
      <c r="I2143" s="1603">
        <v>1</v>
      </c>
      <c r="J2143" s="1599">
        <f>I2143*G2143</f>
        <v>0</v>
      </c>
      <c r="K2143" s="1599">
        <f>G2143-J2143</f>
        <v>0</v>
      </c>
      <c r="L2143" s="1733"/>
      <c r="M2143" s="1620"/>
      <c r="N2143" s="1549"/>
      <c r="O2143" s="1549"/>
      <c r="P2143" s="1549"/>
      <c r="Q2143" s="1549"/>
    </row>
    <row r="2144" spans="1:17">
      <c r="A2144" s="1646"/>
      <c r="B2144" s="1611" t="s">
        <v>41</v>
      </c>
      <c r="C2144" s="1646" t="s">
        <v>248</v>
      </c>
      <c r="D2144" s="1646" t="s">
        <v>48</v>
      </c>
      <c r="E2144" s="1734">
        <v>1.2E-2</v>
      </c>
      <c r="F2144" s="1611">
        <f>'UPAH MEP'!D$6</f>
        <v>0</v>
      </c>
      <c r="G2144" s="1645">
        <f>+F2144*E2144</f>
        <v>0</v>
      </c>
      <c r="H2144" s="1606" t="s">
        <v>15</v>
      </c>
      <c r="I2144" s="1603">
        <v>1</v>
      </c>
      <c r="J2144" s="1599">
        <f>I2144*G2144</f>
        <v>0</v>
      </c>
      <c r="K2144" s="1599">
        <f>G2144-J2144</f>
        <v>0</v>
      </c>
      <c r="L2144" s="1733"/>
      <c r="M2144" s="1620"/>
      <c r="N2144" s="1549"/>
      <c r="O2144" s="1549"/>
      <c r="P2144" s="1549"/>
      <c r="Q2144" s="1549"/>
    </row>
    <row r="2145" spans="1:17">
      <c r="A2145" s="1646"/>
      <c r="B2145" s="1611"/>
      <c r="C2145" s="1732"/>
      <c r="D2145" s="1732"/>
      <c r="E2145" s="1731"/>
      <c r="F2145" s="1611"/>
      <c r="G2145" s="1730"/>
      <c r="H2145" s="1606"/>
      <c r="I2145" s="1603"/>
      <c r="J2145" s="1599"/>
      <c r="K2145" s="1599"/>
      <c r="L2145" s="1620"/>
      <c r="M2145" s="1620"/>
      <c r="N2145" s="1549"/>
      <c r="O2145" s="1549"/>
      <c r="P2145" s="1549"/>
      <c r="Q2145" s="1549"/>
    </row>
    <row r="2146" spans="1:17">
      <c r="A2146" s="1646"/>
      <c r="B2146" s="1645"/>
      <c r="C2146" s="1643"/>
      <c r="D2146" s="1642"/>
      <c r="E2146" s="1642" t="s">
        <v>1557</v>
      </c>
      <c r="F2146" s="1640"/>
      <c r="G2146" s="1639">
        <f>SUM(G2141:G2145)</f>
        <v>0</v>
      </c>
      <c r="H2146" s="1589"/>
      <c r="I2146" s="1589"/>
      <c r="J2146" s="1589">
        <f>SUM(J2141:J2144)</f>
        <v>0</v>
      </c>
      <c r="K2146" s="1589">
        <f>SUM(K2143:K2145)</f>
        <v>0</v>
      </c>
      <c r="L2146" s="1620"/>
      <c r="M2146" s="1620"/>
      <c r="N2146" s="1549"/>
      <c r="O2146" s="1549"/>
      <c r="P2146" s="1549"/>
      <c r="Q2146" s="1549"/>
    </row>
    <row r="2147" spans="1:17">
      <c r="A2147" s="1646" t="s">
        <v>115</v>
      </c>
      <c r="B2147" s="1645" t="s">
        <v>237</v>
      </c>
      <c r="C2147" s="1648"/>
      <c r="D2147" s="1648"/>
      <c r="E2147" s="1648"/>
      <c r="F2147" s="1648"/>
      <c r="G2147" s="1648"/>
      <c r="H2147" s="1600"/>
      <c r="I2147" s="1600"/>
      <c r="J2147" s="1600"/>
      <c r="K2147" s="1600"/>
      <c r="L2147" s="1620"/>
      <c r="M2147" s="1620"/>
      <c r="N2147" s="1549"/>
      <c r="O2147" s="1549"/>
      <c r="P2147" s="1549"/>
      <c r="Q2147" s="1549"/>
    </row>
    <row r="2148" spans="1:17">
      <c r="A2148" s="1729"/>
      <c r="B2148" s="1726" t="s">
        <v>1620</v>
      </c>
      <c r="C2148" s="1729"/>
      <c r="D2148" s="1738" t="s">
        <v>26</v>
      </c>
      <c r="E2148" s="1737">
        <v>38.5</v>
      </c>
      <c r="F2148" s="1736">
        <f>'BAHAN MEP'!D$182</f>
        <v>0</v>
      </c>
      <c r="G2148" s="1645">
        <f t="shared" ref="G2148:G2154" si="17">F2148*E2148</f>
        <v>0</v>
      </c>
      <c r="H2148" s="1606" t="s">
        <v>15</v>
      </c>
      <c r="I2148" s="1603">
        <f>'BAHAN MEP'!E182</f>
        <v>0</v>
      </c>
      <c r="J2148" s="1599">
        <f t="shared" ref="J2148:J2154" si="18">I2148*G2149</f>
        <v>0</v>
      </c>
      <c r="K2148" s="1599">
        <f t="shared" ref="K2148:K2154" si="19">G2149-J2148</f>
        <v>0</v>
      </c>
      <c r="L2148" s="1620"/>
      <c r="M2148" s="1620"/>
      <c r="N2148" s="1549"/>
      <c r="O2148" s="1549"/>
      <c r="P2148" s="1549"/>
      <c r="Q2148" s="1549"/>
    </row>
    <row r="2149" spans="1:17">
      <c r="A2149" s="1646"/>
      <c r="B2149" s="1728" t="s">
        <v>1600</v>
      </c>
      <c r="C2149" s="1646"/>
      <c r="D2149" s="1650" t="s">
        <v>26</v>
      </c>
      <c r="E2149" s="1649">
        <v>38.5</v>
      </c>
      <c r="F2149" s="1645">
        <f>'BAHAN MEP'!D$87</f>
        <v>0</v>
      </c>
      <c r="G2149" s="1645">
        <f t="shared" si="17"/>
        <v>0</v>
      </c>
      <c r="H2149" s="1606" t="s">
        <v>15</v>
      </c>
      <c r="I2149" s="1603">
        <f>'BAHAN MEP'!E87</f>
        <v>0.96719999999999995</v>
      </c>
      <c r="J2149" s="1599">
        <f t="shared" si="18"/>
        <v>0</v>
      </c>
      <c r="K2149" s="1599">
        <f t="shared" si="19"/>
        <v>0</v>
      </c>
      <c r="L2149" s="1620"/>
      <c r="M2149" s="1620"/>
      <c r="N2149" s="1549"/>
      <c r="O2149" s="1549"/>
      <c r="P2149" s="1549"/>
      <c r="Q2149" s="1549"/>
    </row>
    <row r="2150" spans="1:17">
      <c r="A2150" s="1646"/>
      <c r="B2150" s="1728" t="s">
        <v>1599</v>
      </c>
      <c r="C2150" s="1646"/>
      <c r="D2150" s="1650" t="s">
        <v>255</v>
      </c>
      <c r="E2150" s="1649">
        <v>1</v>
      </c>
      <c r="F2150" s="1645">
        <f>'BAHAN MEP'!D$90</f>
        <v>0</v>
      </c>
      <c r="G2150" s="1645">
        <f t="shared" si="17"/>
        <v>0</v>
      </c>
      <c r="H2150" s="1606" t="s">
        <v>15</v>
      </c>
      <c r="I2150" s="1603">
        <f>'BAHAN MEP'!E90</f>
        <v>0.60329999999999995</v>
      </c>
      <c r="J2150" s="1599">
        <f t="shared" si="18"/>
        <v>0</v>
      </c>
      <c r="K2150" s="1599">
        <f t="shared" si="19"/>
        <v>0</v>
      </c>
      <c r="L2150" s="1620"/>
      <c r="M2150" s="1620"/>
      <c r="N2150" s="1549"/>
      <c r="O2150" s="1549"/>
      <c r="P2150" s="1549"/>
      <c r="Q2150" s="1549"/>
    </row>
    <row r="2151" spans="1:17">
      <c r="A2151" s="1646"/>
      <c r="B2151" s="1728" t="s">
        <v>1598</v>
      </c>
      <c r="C2151" s="1646"/>
      <c r="D2151" s="1650" t="s">
        <v>255</v>
      </c>
      <c r="E2151" s="1649">
        <v>20</v>
      </c>
      <c r="F2151" s="1645">
        <f>'BAHAN MEP'!D$89</f>
        <v>0</v>
      </c>
      <c r="G2151" s="1645">
        <f t="shared" si="17"/>
        <v>0</v>
      </c>
      <c r="H2151" s="1606" t="s">
        <v>15</v>
      </c>
      <c r="I2151" s="1603">
        <f>'BAHAN MEP'!E89</f>
        <v>0</v>
      </c>
      <c r="J2151" s="1599">
        <f t="shared" si="18"/>
        <v>0</v>
      </c>
      <c r="K2151" s="1599">
        <f t="shared" si="19"/>
        <v>0</v>
      </c>
      <c r="L2151" s="1620"/>
      <c r="M2151" s="1620"/>
      <c r="N2151" s="1549"/>
      <c r="O2151" s="1549"/>
      <c r="P2151" s="1549"/>
      <c r="Q2151" s="1549"/>
    </row>
    <row r="2152" spans="1:17">
      <c r="A2152" s="1729"/>
      <c r="B2152" s="1728" t="s">
        <v>1597</v>
      </c>
      <c r="C2152" s="1729"/>
      <c r="D2152" s="1650" t="s">
        <v>255</v>
      </c>
      <c r="E2152" s="1737">
        <v>40</v>
      </c>
      <c r="F2152" s="1736">
        <f>'BAHAN MEP'!D$86</f>
        <v>0</v>
      </c>
      <c r="G2152" s="1645">
        <f t="shared" si="17"/>
        <v>0</v>
      </c>
      <c r="H2152" s="1606" t="s">
        <v>15</v>
      </c>
      <c r="I2152" s="1603">
        <f>'BAHAN MEP'!E86</f>
        <v>0</v>
      </c>
      <c r="J2152" s="1599">
        <f t="shared" si="18"/>
        <v>0</v>
      </c>
      <c r="K2152" s="1599">
        <f t="shared" si="19"/>
        <v>0</v>
      </c>
      <c r="L2152" s="1620"/>
      <c r="M2152" s="1620"/>
      <c r="N2152" s="1549"/>
      <c r="O2152" s="1549"/>
      <c r="P2152" s="1549"/>
      <c r="Q2152" s="1549"/>
    </row>
    <row r="2153" spans="1:17">
      <c r="A2153" s="1729"/>
      <c r="B2153" s="1728" t="s">
        <v>1596</v>
      </c>
      <c r="C2153" s="1729"/>
      <c r="D2153" s="1650" t="s">
        <v>255</v>
      </c>
      <c r="E2153" s="1737">
        <v>1</v>
      </c>
      <c r="F2153" s="1736">
        <f>'BAHAN MEP'!D$88</f>
        <v>0</v>
      </c>
      <c r="G2153" s="1645">
        <f t="shared" si="17"/>
        <v>0</v>
      </c>
      <c r="H2153" s="1606" t="s">
        <v>15</v>
      </c>
      <c r="I2153" s="1603">
        <f>'BAHAN MEP'!E88</f>
        <v>0.96719999999999995</v>
      </c>
      <c r="J2153" s="1599">
        <f t="shared" si="18"/>
        <v>0</v>
      </c>
      <c r="K2153" s="1599">
        <f t="shared" si="19"/>
        <v>0</v>
      </c>
      <c r="L2153" s="1620"/>
      <c r="M2153" s="1620"/>
      <c r="N2153" s="1549"/>
      <c r="O2153" s="1549"/>
      <c r="P2153" s="1549"/>
      <c r="Q2153" s="1549"/>
    </row>
    <row r="2154" spans="1:17">
      <c r="A2154" s="1729"/>
      <c r="B2154" s="1728" t="s">
        <v>1595</v>
      </c>
      <c r="C2154" s="1729"/>
      <c r="D2154" s="1650" t="s">
        <v>255</v>
      </c>
      <c r="E2154" s="1737">
        <v>60</v>
      </c>
      <c r="F2154" s="1736">
        <f>'BAHAN MEP'!D$91</f>
        <v>0</v>
      </c>
      <c r="G2154" s="1645">
        <f t="shared" si="17"/>
        <v>0</v>
      </c>
      <c r="H2154" s="1606" t="s">
        <v>15</v>
      </c>
      <c r="I2154" s="1603">
        <f>'BAHAN MEP'!E91</f>
        <v>0</v>
      </c>
      <c r="J2154" s="1599">
        <f t="shared" si="18"/>
        <v>0</v>
      </c>
      <c r="K2154" s="1599">
        <f t="shared" si="19"/>
        <v>0</v>
      </c>
      <c r="L2154" s="1620"/>
      <c r="M2154" s="1620"/>
      <c r="N2154" s="1549"/>
      <c r="O2154" s="1549"/>
      <c r="P2154" s="1549"/>
      <c r="Q2154" s="1549"/>
    </row>
    <row r="2155" spans="1:17">
      <c r="A2155" s="1648"/>
      <c r="B2155" s="1726"/>
      <c r="C2155" s="1725"/>
      <c r="D2155" s="1724"/>
      <c r="E2155" s="1723"/>
      <c r="F2155" s="1722"/>
      <c r="G2155" s="1569"/>
      <c r="H2155" s="1604"/>
      <c r="I2155" s="1603"/>
      <c r="J2155" s="1599"/>
      <c r="K2155" s="1599"/>
      <c r="L2155" s="1620"/>
      <c r="M2155" s="1620"/>
      <c r="N2155" s="1549"/>
      <c r="O2155" s="1549"/>
      <c r="P2155" s="1549"/>
      <c r="Q2155" s="1549"/>
    </row>
    <row r="2156" spans="1:17">
      <c r="A2156" s="1646"/>
      <c r="B2156" s="1645"/>
      <c r="C2156" s="1643"/>
      <c r="D2156" s="1642"/>
      <c r="E2156" s="1641" t="s">
        <v>1447</v>
      </c>
      <c r="F2156" s="1640"/>
      <c r="G2156" s="1639">
        <f>SUM(G2148:G2154)</f>
        <v>0</v>
      </c>
      <c r="H2156" s="1589"/>
      <c r="I2156" s="1589"/>
      <c r="J2156" s="1589">
        <f>SUM(J2148:J2154)</f>
        <v>0</v>
      </c>
      <c r="K2156" s="1589">
        <f>SUM(K2148:K2154)</f>
        <v>0</v>
      </c>
      <c r="L2156" s="1620"/>
      <c r="M2156" s="1620"/>
      <c r="N2156" s="1549"/>
      <c r="O2156" s="1549"/>
      <c r="P2156" s="1549"/>
      <c r="Q2156" s="1549"/>
    </row>
    <row r="2157" spans="1:17">
      <c r="A2157" s="1646"/>
      <c r="B2157" s="1645"/>
      <c r="C2157" s="1648"/>
      <c r="D2157" s="1648"/>
      <c r="E2157" s="1648"/>
      <c r="F2157" s="1648"/>
      <c r="G2157" s="1648"/>
      <c r="H2157" s="1600"/>
      <c r="I2157" s="1600"/>
      <c r="J2157" s="1600"/>
      <c r="K2157" s="1600"/>
      <c r="L2157" s="1620"/>
      <c r="M2157" s="1620"/>
      <c r="N2157" s="1549"/>
      <c r="O2157" s="1549"/>
      <c r="P2157" s="1549"/>
      <c r="Q2157" s="1549"/>
    </row>
    <row r="2158" spans="1:17">
      <c r="A2158" s="1646" t="s">
        <v>116</v>
      </c>
      <c r="B2158" s="1645" t="s">
        <v>238</v>
      </c>
      <c r="C2158" s="1646"/>
      <c r="D2158" s="1646"/>
      <c r="E2158" s="1646"/>
      <c r="F2158" s="1646"/>
      <c r="G2158" s="1721">
        <f>+F2158*E2158</f>
        <v>0</v>
      </c>
      <c r="H2158" s="1595"/>
      <c r="I2158" s="1595"/>
      <c r="J2158" s="1595"/>
      <c r="K2158" s="1595"/>
      <c r="L2158" s="1620"/>
      <c r="M2158" s="1620"/>
      <c r="N2158" s="1549"/>
      <c r="O2158" s="1549"/>
      <c r="P2158" s="1549"/>
      <c r="Q2158" s="1549"/>
    </row>
    <row r="2159" spans="1:17">
      <c r="A2159" s="1644"/>
      <c r="B2159" s="1644"/>
      <c r="C2159" s="1643"/>
      <c r="D2159" s="1642"/>
      <c r="E2159" s="1641" t="s">
        <v>1448</v>
      </c>
      <c r="F2159" s="1640"/>
      <c r="G2159" s="1639">
        <f>SUM(G2158)</f>
        <v>0</v>
      </c>
      <c r="H2159" s="1589"/>
      <c r="I2159" s="1589"/>
      <c r="J2159" s="1589"/>
      <c r="K2159" s="1589"/>
      <c r="L2159" s="1620"/>
      <c r="M2159" s="1620"/>
      <c r="N2159" s="1549"/>
      <c r="O2159" s="1549"/>
      <c r="P2159" s="1549"/>
      <c r="Q2159" s="1549"/>
    </row>
    <row r="2160" spans="1:17">
      <c r="A2160" s="1638"/>
      <c r="B2160" s="1638"/>
      <c r="C2160" s="1637"/>
      <c r="D2160" s="1637"/>
      <c r="E2160" s="1630"/>
      <c r="F2160" s="1637"/>
      <c r="G2160" s="1637"/>
      <c r="H2160" s="1554"/>
      <c r="I2160" s="1554"/>
      <c r="J2160" s="1554"/>
      <c r="K2160" s="1554"/>
      <c r="L2160" s="1620"/>
      <c r="M2160" s="1620"/>
      <c r="N2160" s="1549"/>
      <c r="O2160" s="1549"/>
      <c r="P2160" s="1549"/>
      <c r="Q2160" s="1549"/>
    </row>
    <row r="2161" spans="1:17">
      <c r="A2161" s="1636"/>
      <c r="B2161" s="1635"/>
      <c r="C2161" s="1634"/>
      <c r="D2161" s="1633"/>
      <c r="E2161" s="1633"/>
      <c r="F2161" s="1632"/>
      <c r="G2161" s="1636"/>
      <c r="H2161" s="1581"/>
      <c r="I2161" s="1581"/>
      <c r="J2161" s="1581"/>
      <c r="K2161" s="1581"/>
      <c r="L2161" s="1620"/>
      <c r="M2161" s="1620"/>
      <c r="N2161" s="1549"/>
      <c r="O2161" s="1549"/>
      <c r="P2161" s="1549"/>
      <c r="Q2161" s="1549"/>
    </row>
    <row r="2162" spans="1:17">
      <c r="A2162" s="1566" t="s">
        <v>117</v>
      </c>
      <c r="B2162" s="1573" t="s">
        <v>239</v>
      </c>
      <c r="C2162" s="1564"/>
      <c r="D2162" s="1572"/>
      <c r="E2162" s="1572"/>
      <c r="F2162" s="1570"/>
      <c r="G2162" s="1569">
        <f>+G2159+G2156+G2146</f>
        <v>0</v>
      </c>
      <c r="H2162" s="1576"/>
      <c r="I2162" s="1575" t="e">
        <f>J2162/G2162</f>
        <v>#DIV/0!</v>
      </c>
      <c r="J2162" s="1574">
        <f>+J2159+J2156+J2146</f>
        <v>0</v>
      </c>
      <c r="K2162" s="1720"/>
      <c r="L2162" s="1620"/>
      <c r="M2162" s="1620"/>
      <c r="N2162" s="1549"/>
      <c r="O2162" s="1549"/>
      <c r="P2162" s="1549"/>
      <c r="Q2162" s="1549"/>
    </row>
    <row r="2163" spans="1:17">
      <c r="A2163" s="1566" t="s">
        <v>124</v>
      </c>
      <c r="B2163" s="1573" t="s">
        <v>1541</v>
      </c>
      <c r="C2163" s="1564"/>
      <c r="D2163" s="1572"/>
      <c r="E2163" s="1571" t="str">
        <f>$L$2</f>
        <v>2,5% x D</v>
      </c>
      <c r="F2163" s="1570"/>
      <c r="G2163" s="1569">
        <f>G2162*$L$3</f>
        <v>0</v>
      </c>
      <c r="H2163" s="1567"/>
      <c r="I2163" s="1568" t="s">
        <v>366</v>
      </c>
      <c r="J2163" s="1567"/>
      <c r="K2163" s="1567"/>
      <c r="L2163" s="1620"/>
      <c r="M2163" s="1620"/>
      <c r="N2163" s="1549"/>
      <c r="O2163" s="1549"/>
      <c r="P2163" s="1549"/>
      <c r="Q2163" s="1549"/>
    </row>
    <row r="2164" spans="1:17">
      <c r="A2164" s="1566" t="s">
        <v>241</v>
      </c>
      <c r="B2164" s="1573" t="s">
        <v>1540</v>
      </c>
      <c r="C2164" s="1564"/>
      <c r="D2164" s="1572"/>
      <c r="E2164" s="1571" t="str">
        <f>$M$2</f>
        <v>2,5% x D</v>
      </c>
      <c r="F2164" s="1570"/>
      <c r="G2164" s="1569">
        <f>G2162*$M$3</f>
        <v>0</v>
      </c>
      <c r="H2164" s="1567"/>
      <c r="I2164" s="1568"/>
      <c r="J2164" s="1567"/>
      <c r="K2164" s="1567"/>
      <c r="L2164" s="1620"/>
      <c r="M2164" s="1620"/>
      <c r="N2164" s="1549"/>
      <c r="O2164" s="1549"/>
      <c r="P2164" s="1549"/>
      <c r="Q2164" s="1549"/>
    </row>
    <row r="2165" spans="1:17">
      <c r="A2165" s="1566" t="s">
        <v>123</v>
      </c>
      <c r="B2165" s="1565" t="s">
        <v>1539</v>
      </c>
      <c r="C2165" s="1564"/>
      <c r="D2165" s="1564"/>
      <c r="E2165" s="1564"/>
      <c r="F2165" s="1563"/>
      <c r="G2165" s="1562">
        <f>+G2163+G2162+G2164</f>
        <v>0</v>
      </c>
      <c r="H2165" s="1561"/>
      <c r="I2165" s="1561"/>
      <c r="J2165" s="1561"/>
      <c r="K2165" s="1561"/>
      <c r="L2165" s="1620"/>
      <c r="M2165" s="1620"/>
      <c r="N2165" s="1549"/>
      <c r="O2165" s="1549"/>
      <c r="P2165" s="1549"/>
      <c r="Q2165" s="1549"/>
    </row>
    <row r="2166" spans="1:17">
      <c r="A2166" s="1630"/>
      <c r="B2166" s="1629"/>
      <c r="C2166" s="1628"/>
      <c r="D2166" s="1628"/>
      <c r="E2166" s="1628"/>
      <c r="F2166" s="1627"/>
      <c r="G2166" s="1637"/>
      <c r="H2166" s="1554"/>
      <c r="I2166" s="1554"/>
      <c r="J2166" s="1554"/>
      <c r="K2166" s="1554"/>
      <c r="L2166" s="1620"/>
      <c r="M2166" s="1620"/>
      <c r="N2166" s="1549"/>
      <c r="O2166" s="1549"/>
      <c r="P2166" s="1549"/>
      <c r="Q2166" s="1549"/>
    </row>
    <row r="2167" spans="1:17">
      <c r="A2167" s="1572"/>
      <c r="B2167" s="1572"/>
      <c r="C2167" s="1564"/>
      <c r="D2167" s="1564"/>
      <c r="E2167" s="1564"/>
      <c r="F2167" s="1564"/>
      <c r="G2167" s="1564"/>
      <c r="H2167" s="1624"/>
      <c r="I2167" s="1624"/>
      <c r="J2167" s="1624"/>
      <c r="K2167" s="1624"/>
      <c r="L2167" s="1620"/>
      <c r="M2167" s="1620"/>
      <c r="N2167" s="1549"/>
      <c r="O2167" s="1549"/>
      <c r="P2167" s="1549"/>
      <c r="Q2167" s="1549"/>
    </row>
    <row r="2168" spans="1:17">
      <c r="A2168" s="1564">
        <v>3</v>
      </c>
      <c r="B2168" s="1735" t="s">
        <v>1619</v>
      </c>
      <c r="C2168" s="1622"/>
      <c r="D2168" s="1564"/>
      <c r="E2168" s="1564"/>
      <c r="F2168" s="1564"/>
      <c r="G2168" s="1564"/>
      <c r="H2168" s="1620"/>
      <c r="I2168" s="1620"/>
      <c r="J2168" s="1620"/>
      <c r="K2168" s="1620"/>
      <c r="L2168" s="1620"/>
      <c r="M2168" s="1620"/>
      <c r="N2168" s="1549"/>
      <c r="O2168" s="1549"/>
      <c r="P2168" s="1549"/>
      <c r="Q2168" s="1549"/>
    </row>
    <row r="2169" spans="1:17">
      <c r="A2169" s="1679"/>
      <c r="B2169" s="1620"/>
      <c r="C2169" s="1622"/>
      <c r="D2169" s="1564"/>
      <c r="E2169" s="1564"/>
      <c r="F2169" s="1564"/>
      <c r="G2169" s="1564"/>
      <c r="H2169" s="1620"/>
      <c r="I2169" s="1620"/>
      <c r="J2169" s="1620"/>
      <c r="K2169" s="1620"/>
      <c r="L2169" s="1620"/>
      <c r="M2169" s="1620"/>
      <c r="N2169" s="1549"/>
      <c r="O2169" s="1549"/>
      <c r="P2169" s="1549"/>
      <c r="Q2169" s="1549"/>
    </row>
    <row r="2170" spans="1:17">
      <c r="A2170" s="2467" t="s">
        <v>8</v>
      </c>
      <c r="B2170" s="2467" t="s">
        <v>354</v>
      </c>
      <c r="C2170" s="2467" t="s">
        <v>1550</v>
      </c>
      <c r="D2170" s="2467" t="s">
        <v>21</v>
      </c>
      <c r="E2170" s="2467" t="s">
        <v>1549</v>
      </c>
      <c r="F2170" s="1666" t="s">
        <v>10</v>
      </c>
      <c r="G2170" s="1666" t="s">
        <v>54</v>
      </c>
      <c r="H2170" s="2463" t="s">
        <v>1548</v>
      </c>
      <c r="I2170" s="2463" t="s">
        <v>1547</v>
      </c>
      <c r="J2170" s="2463" t="s">
        <v>1546</v>
      </c>
      <c r="K2170" s="2463" t="s">
        <v>1545</v>
      </c>
      <c r="L2170" s="1620"/>
      <c r="M2170" s="1620"/>
      <c r="N2170" s="1549"/>
      <c r="O2170" s="1549"/>
      <c r="P2170" s="1549"/>
      <c r="Q2170" s="1549"/>
    </row>
    <row r="2171" spans="1:17">
      <c r="A2171" s="2468"/>
      <c r="B2171" s="2468"/>
      <c r="C2171" s="2468"/>
      <c r="D2171" s="2468"/>
      <c r="E2171" s="2468"/>
      <c r="F2171" s="1637" t="s">
        <v>1544</v>
      </c>
      <c r="G2171" s="1637" t="s">
        <v>1544</v>
      </c>
      <c r="H2171" s="2464"/>
      <c r="I2171" s="2464"/>
      <c r="J2171" s="2464"/>
      <c r="K2171" s="2464"/>
      <c r="L2171" s="1620"/>
      <c r="M2171" s="1620"/>
      <c r="N2171" s="1549"/>
      <c r="O2171" s="1549"/>
      <c r="P2171" s="1549"/>
      <c r="Q2171" s="1549"/>
    </row>
    <row r="2172" spans="1:17">
      <c r="A2172" s="1664"/>
      <c r="B2172" s="1664"/>
      <c r="C2172" s="1664"/>
      <c r="D2172" s="1652"/>
      <c r="E2172" s="1652"/>
      <c r="F2172" s="1652"/>
      <c r="G2172" s="1652"/>
      <c r="H2172" s="1614"/>
      <c r="I2172" s="1614"/>
      <c r="J2172" s="1614"/>
      <c r="K2172" s="1614"/>
      <c r="L2172" s="1620"/>
      <c r="M2172" s="1620"/>
      <c r="N2172" s="1549"/>
      <c r="O2172" s="1549"/>
      <c r="P2172" s="1549"/>
      <c r="Q2172" s="1549"/>
    </row>
    <row r="2173" spans="1:17">
      <c r="A2173" s="1646" t="s">
        <v>114</v>
      </c>
      <c r="B2173" s="1645" t="s">
        <v>235</v>
      </c>
      <c r="C2173" s="1646"/>
      <c r="D2173" s="1646"/>
      <c r="E2173" s="1646"/>
      <c r="F2173" s="1646"/>
      <c r="G2173" s="1646"/>
      <c r="H2173" s="1606"/>
      <c r="I2173" s="1603"/>
      <c r="J2173" s="1599"/>
      <c r="K2173" s="1599"/>
      <c r="L2173" s="1620"/>
      <c r="M2173" s="1620"/>
      <c r="N2173" s="1549"/>
      <c r="O2173" s="1549"/>
      <c r="P2173" s="1549"/>
      <c r="Q2173" s="1549"/>
    </row>
    <row r="2174" spans="1:17">
      <c r="A2174" s="1646"/>
      <c r="B2174" s="1645" t="s">
        <v>50</v>
      </c>
      <c r="C2174" s="1646" t="s">
        <v>231</v>
      </c>
      <c r="D2174" s="1646" t="s">
        <v>48</v>
      </c>
      <c r="E2174" s="1675">
        <v>0.67900000000000005</v>
      </c>
      <c r="F2174" s="1611">
        <f>'UPAH MEP'!D$7</f>
        <v>0</v>
      </c>
      <c r="G2174" s="1645">
        <f>+F2174*E2174</f>
        <v>0</v>
      </c>
      <c r="H2174" s="1606" t="s">
        <v>15</v>
      </c>
      <c r="I2174" s="1603">
        <v>1</v>
      </c>
      <c r="J2174" s="1599">
        <f>I2174*G2174</f>
        <v>0</v>
      </c>
      <c r="K2174" s="1599">
        <f>G2174-J2174</f>
        <v>0</v>
      </c>
      <c r="L2174" s="1733"/>
      <c r="M2174" s="1620"/>
      <c r="N2174" s="1549"/>
      <c r="O2174" s="1549"/>
      <c r="P2174" s="1549"/>
      <c r="Q2174" s="1549"/>
    </row>
    <row r="2175" spans="1:17">
      <c r="A2175" s="1646"/>
      <c r="B2175" s="1611" t="s">
        <v>1593</v>
      </c>
      <c r="C2175" s="1646" t="s">
        <v>1592</v>
      </c>
      <c r="D2175" s="1646" t="s">
        <v>48</v>
      </c>
      <c r="E2175" s="1675">
        <v>1.133</v>
      </c>
      <c r="F2175" s="1611">
        <f>'UPAH MEP'!D$10</f>
        <v>0</v>
      </c>
      <c r="G2175" s="1645">
        <f>+F2175*E2175</f>
        <v>0</v>
      </c>
      <c r="H2175" s="1606" t="s">
        <v>15</v>
      </c>
      <c r="I2175" s="1603">
        <v>1</v>
      </c>
      <c r="J2175" s="1599">
        <f>I2175*G2175</f>
        <v>0</v>
      </c>
      <c r="K2175" s="1599">
        <f>G2175-J2175</f>
        <v>0</v>
      </c>
      <c r="L2175" s="1733"/>
      <c r="M2175" s="1620"/>
      <c r="N2175" s="1549"/>
      <c r="O2175" s="1549"/>
      <c r="P2175" s="1549"/>
      <c r="Q2175" s="1549"/>
    </row>
    <row r="2176" spans="1:17">
      <c r="A2176" s="1646"/>
      <c r="B2176" s="1611" t="s">
        <v>177</v>
      </c>
      <c r="C2176" s="1646" t="s">
        <v>1591</v>
      </c>
      <c r="D2176" s="1646" t="s">
        <v>48</v>
      </c>
      <c r="E2176" s="1675">
        <v>0.113</v>
      </c>
      <c r="F2176" s="1611">
        <f>'UPAH MEP'!D$5</f>
        <v>0</v>
      </c>
      <c r="G2176" s="1645">
        <f>+F2176*E2176</f>
        <v>0</v>
      </c>
      <c r="H2176" s="1606" t="s">
        <v>15</v>
      </c>
      <c r="I2176" s="1603">
        <v>1</v>
      </c>
      <c r="J2176" s="1599">
        <f>I2176*G2176</f>
        <v>0</v>
      </c>
      <c r="K2176" s="1599">
        <f>G2176-J2176</f>
        <v>0</v>
      </c>
      <c r="L2176" s="1733"/>
      <c r="M2176" s="1620"/>
      <c r="N2176" s="1549"/>
      <c r="O2176" s="1549"/>
      <c r="P2176" s="1549"/>
      <c r="Q2176" s="1549"/>
    </row>
    <row r="2177" spans="1:17">
      <c r="A2177" s="1646"/>
      <c r="B2177" s="1611" t="s">
        <v>41</v>
      </c>
      <c r="C2177" s="1646" t="s">
        <v>248</v>
      </c>
      <c r="D2177" s="1646" t="s">
        <v>48</v>
      </c>
      <c r="E2177" s="1734">
        <v>3.7999999999999999E-2</v>
      </c>
      <c r="F2177" s="1611">
        <f>'UPAH MEP'!D$6</f>
        <v>0</v>
      </c>
      <c r="G2177" s="1645">
        <f>+F2177*E2177</f>
        <v>0</v>
      </c>
      <c r="H2177" s="1606" t="s">
        <v>15</v>
      </c>
      <c r="I2177" s="1603">
        <v>1</v>
      </c>
      <c r="J2177" s="1599">
        <f>I2177*G2177</f>
        <v>0</v>
      </c>
      <c r="K2177" s="1599">
        <f>G2177-J2177</f>
        <v>0</v>
      </c>
      <c r="L2177" s="1733"/>
      <c r="M2177" s="1620"/>
      <c r="N2177" s="1549"/>
      <c r="O2177" s="1549"/>
      <c r="P2177" s="1549"/>
      <c r="Q2177" s="1549"/>
    </row>
    <row r="2178" spans="1:17">
      <c r="A2178" s="1646"/>
      <c r="B2178" s="1611"/>
      <c r="C2178" s="1732"/>
      <c r="D2178" s="1732"/>
      <c r="E2178" s="1731"/>
      <c r="F2178" s="1611"/>
      <c r="G2178" s="1730"/>
      <c r="H2178" s="1606"/>
      <c r="I2178" s="1603"/>
      <c r="J2178" s="1599"/>
      <c r="K2178" s="1599"/>
      <c r="L2178" s="1620"/>
      <c r="M2178" s="1620"/>
      <c r="N2178" s="1549"/>
      <c r="O2178" s="1549"/>
      <c r="P2178" s="1549"/>
      <c r="Q2178" s="1549"/>
    </row>
    <row r="2179" spans="1:17">
      <c r="A2179" s="1646"/>
      <c r="B2179" s="1645"/>
      <c r="C2179" s="1643"/>
      <c r="D2179" s="1642"/>
      <c r="E2179" s="1642" t="s">
        <v>1557</v>
      </c>
      <c r="F2179" s="1640"/>
      <c r="G2179" s="1639">
        <f>SUM(G2174:G2178)</f>
        <v>0</v>
      </c>
      <c r="H2179" s="1589"/>
      <c r="I2179" s="1589"/>
      <c r="J2179" s="1589">
        <f>SUM(J2174:J2177)</f>
        <v>0</v>
      </c>
      <c r="K2179" s="1589">
        <f>SUM(K2176:K2178)</f>
        <v>0</v>
      </c>
      <c r="L2179" s="1620"/>
      <c r="M2179" s="1620"/>
      <c r="N2179" s="1549"/>
      <c r="O2179" s="1549"/>
      <c r="P2179" s="1549"/>
      <c r="Q2179" s="1549"/>
    </row>
    <row r="2180" spans="1:17">
      <c r="A2180" s="1646" t="s">
        <v>115</v>
      </c>
      <c r="B2180" s="1645" t="s">
        <v>237</v>
      </c>
      <c r="C2180" s="1648"/>
      <c r="D2180" s="1648"/>
      <c r="E2180" s="1648"/>
      <c r="F2180" s="1648"/>
      <c r="G2180" s="1648"/>
      <c r="H2180" s="1600"/>
      <c r="I2180" s="1600"/>
      <c r="J2180" s="1600"/>
      <c r="K2180" s="1600"/>
      <c r="L2180" s="1620"/>
      <c r="M2180" s="1620"/>
      <c r="N2180" s="1549"/>
      <c r="O2180" s="1549"/>
      <c r="P2180" s="1549"/>
      <c r="Q2180" s="1549"/>
    </row>
    <row r="2181" spans="1:17">
      <c r="A2181" s="1729"/>
      <c r="B2181" s="1728" t="s">
        <v>1618</v>
      </c>
      <c r="C2181" s="1646"/>
      <c r="D2181" s="1727" t="s">
        <v>7</v>
      </c>
      <c r="E2181" s="1649">
        <v>1.05</v>
      </c>
      <c r="F2181" s="1645">
        <f>'BAHAN MEP'!D193</f>
        <v>0</v>
      </c>
      <c r="G2181" s="1645">
        <f>F2181*E2181</f>
        <v>0</v>
      </c>
      <c r="H2181" s="1606" t="s">
        <v>15</v>
      </c>
      <c r="I2181" s="1603">
        <v>0</v>
      </c>
      <c r="J2181" s="1599">
        <f>I2181*G2181</f>
        <v>0</v>
      </c>
      <c r="K2181" s="1599">
        <f>G2182-J2181</f>
        <v>0</v>
      </c>
      <c r="L2181" s="1620"/>
      <c r="M2181" s="1620"/>
      <c r="N2181" s="1549"/>
      <c r="O2181" s="1549"/>
      <c r="P2181" s="1549"/>
      <c r="Q2181" s="1549"/>
    </row>
    <row r="2182" spans="1:17">
      <c r="A2182" s="1648"/>
      <c r="B2182" s="1726"/>
      <c r="C2182" s="1725"/>
      <c r="D2182" s="1724"/>
      <c r="E2182" s="1723"/>
      <c r="F2182" s="1722"/>
      <c r="G2182" s="1569"/>
      <c r="H2182" s="1604"/>
      <c r="I2182" s="1603"/>
      <c r="J2182" s="1599"/>
      <c r="K2182" s="1599"/>
      <c r="L2182" s="1620"/>
      <c r="M2182" s="1620"/>
      <c r="N2182" s="1549"/>
      <c r="O2182" s="1549"/>
      <c r="P2182" s="1549"/>
      <c r="Q2182" s="1549"/>
    </row>
    <row r="2183" spans="1:17">
      <c r="A2183" s="1646"/>
      <c r="B2183" s="1645"/>
      <c r="C2183" s="1643"/>
      <c r="D2183" s="1642"/>
      <c r="E2183" s="1641" t="s">
        <v>1447</v>
      </c>
      <c r="F2183" s="1640"/>
      <c r="G2183" s="1639">
        <f>SUM(G2181:G2181)</f>
        <v>0</v>
      </c>
      <c r="H2183" s="1589"/>
      <c r="I2183" s="1589"/>
      <c r="J2183" s="1589">
        <f>SUM(J2181:J2181)</f>
        <v>0</v>
      </c>
      <c r="K2183" s="1589">
        <f>SUM(K2181:K2181)</f>
        <v>0</v>
      </c>
      <c r="L2183" s="1620"/>
      <c r="M2183" s="1620"/>
      <c r="N2183" s="1549"/>
      <c r="O2183" s="1549"/>
      <c r="P2183" s="1549"/>
      <c r="Q2183" s="1549"/>
    </row>
    <row r="2184" spans="1:17">
      <c r="A2184" s="1646"/>
      <c r="B2184" s="1645"/>
      <c r="C2184" s="1648"/>
      <c r="D2184" s="1648"/>
      <c r="E2184" s="1648"/>
      <c r="F2184" s="1648"/>
      <c r="G2184" s="1648"/>
      <c r="H2184" s="1600"/>
      <c r="I2184" s="1600"/>
      <c r="J2184" s="1600"/>
      <c r="K2184" s="1600"/>
      <c r="L2184" s="1620"/>
      <c r="M2184" s="1620"/>
      <c r="N2184" s="1549"/>
      <c r="O2184" s="1549"/>
      <c r="P2184" s="1549"/>
      <c r="Q2184" s="1549"/>
    </row>
    <row r="2185" spans="1:17">
      <c r="A2185" s="1646" t="s">
        <v>116</v>
      </c>
      <c r="B2185" s="1645" t="s">
        <v>238</v>
      </c>
      <c r="C2185" s="1646"/>
      <c r="D2185" s="1646"/>
      <c r="E2185" s="1646"/>
      <c r="F2185" s="1646"/>
      <c r="G2185" s="1721">
        <f>+F2185*E2185</f>
        <v>0</v>
      </c>
      <c r="H2185" s="1595"/>
      <c r="I2185" s="1595"/>
      <c r="J2185" s="1595"/>
      <c r="K2185" s="1595"/>
      <c r="L2185" s="1620"/>
      <c r="M2185" s="1620"/>
      <c r="N2185" s="1549"/>
      <c r="O2185" s="1549"/>
      <c r="P2185" s="1549"/>
      <c r="Q2185" s="1549"/>
    </row>
    <row r="2186" spans="1:17">
      <c r="A2186" s="1644"/>
      <c r="B2186" s="1644"/>
      <c r="C2186" s="1643"/>
      <c r="D2186" s="1642"/>
      <c r="E2186" s="1641" t="s">
        <v>1448</v>
      </c>
      <c r="F2186" s="1640"/>
      <c r="G2186" s="1639">
        <f>SUM(G2185)</f>
        <v>0</v>
      </c>
      <c r="H2186" s="1589"/>
      <c r="I2186" s="1589"/>
      <c r="J2186" s="1589"/>
      <c r="K2186" s="1589"/>
      <c r="L2186" s="1620"/>
      <c r="M2186" s="1620"/>
      <c r="N2186" s="1549"/>
      <c r="O2186" s="1549"/>
      <c r="P2186" s="1549"/>
      <c r="Q2186" s="1549"/>
    </row>
    <row r="2187" spans="1:17">
      <c r="A2187" s="1638"/>
      <c r="B2187" s="1638"/>
      <c r="C2187" s="1637"/>
      <c r="D2187" s="1637"/>
      <c r="E2187" s="1630"/>
      <c r="F2187" s="1637"/>
      <c r="G2187" s="1637"/>
      <c r="H2187" s="1554"/>
      <c r="I2187" s="1554"/>
      <c r="J2187" s="1554"/>
      <c r="K2187" s="1554"/>
      <c r="L2187" s="1620"/>
      <c r="M2187" s="1620"/>
      <c r="N2187" s="1549"/>
      <c r="O2187" s="1549"/>
      <c r="P2187" s="1549"/>
      <c r="Q2187" s="1549"/>
    </row>
    <row r="2188" spans="1:17">
      <c r="A2188" s="1636"/>
      <c r="B2188" s="1635"/>
      <c r="C2188" s="1634"/>
      <c r="D2188" s="1633"/>
      <c r="E2188" s="1633"/>
      <c r="F2188" s="1632"/>
      <c r="G2188" s="1636"/>
      <c r="H2188" s="1581"/>
      <c r="I2188" s="1581"/>
      <c r="J2188" s="1581"/>
      <c r="K2188" s="1581"/>
      <c r="L2188" s="1620"/>
      <c r="M2188" s="1620"/>
      <c r="N2188" s="1549"/>
      <c r="O2188" s="1549"/>
      <c r="P2188" s="1549"/>
      <c r="Q2188" s="1549"/>
    </row>
    <row r="2189" spans="1:17">
      <c r="A2189" s="1566" t="s">
        <v>117</v>
      </c>
      <c r="B2189" s="1573" t="s">
        <v>239</v>
      </c>
      <c r="C2189" s="1564"/>
      <c r="D2189" s="1572"/>
      <c r="E2189" s="1572"/>
      <c r="F2189" s="1570"/>
      <c r="G2189" s="1569">
        <f>+G2186+G2183+G2179</f>
        <v>0</v>
      </c>
      <c r="H2189" s="1576"/>
      <c r="I2189" s="1575" t="e">
        <f>J2189/G2189</f>
        <v>#DIV/0!</v>
      </c>
      <c r="J2189" s="1574">
        <f>+J2186+J2183+J2179</f>
        <v>0</v>
      </c>
      <c r="K2189" s="1720"/>
      <c r="L2189" s="1620"/>
      <c r="M2189" s="1620"/>
      <c r="N2189" s="1549"/>
      <c r="O2189" s="1549"/>
      <c r="P2189" s="1549"/>
      <c r="Q2189" s="1549"/>
    </row>
    <row r="2190" spans="1:17">
      <c r="A2190" s="1566" t="s">
        <v>124</v>
      </c>
      <c r="B2190" s="1573" t="s">
        <v>1541</v>
      </c>
      <c r="C2190" s="1564"/>
      <c r="D2190" s="1572"/>
      <c r="E2190" s="1571" t="str">
        <f>$L$2</f>
        <v>2,5% x D</v>
      </c>
      <c r="F2190" s="1570"/>
      <c r="G2190" s="1569">
        <f>G2189*$L$3</f>
        <v>0</v>
      </c>
      <c r="H2190" s="1567"/>
      <c r="I2190" s="1568" t="s">
        <v>366</v>
      </c>
      <c r="J2190" s="1567"/>
      <c r="K2190" s="1567"/>
      <c r="L2190" s="1620"/>
      <c r="M2190" s="1620"/>
      <c r="N2190" s="1549"/>
      <c r="O2190" s="1549"/>
      <c r="P2190" s="1549"/>
      <c r="Q2190" s="1549"/>
    </row>
    <row r="2191" spans="1:17">
      <c r="A2191" s="1566" t="s">
        <v>241</v>
      </c>
      <c r="B2191" s="1573" t="s">
        <v>1540</v>
      </c>
      <c r="C2191" s="1564"/>
      <c r="D2191" s="1572"/>
      <c r="E2191" s="1571" t="str">
        <f>$M$2</f>
        <v>2,5% x D</v>
      </c>
      <c r="F2191" s="1570"/>
      <c r="G2191" s="1569">
        <f>G2189*$M$3</f>
        <v>0</v>
      </c>
      <c r="H2191" s="1567"/>
      <c r="I2191" s="1568"/>
      <c r="J2191" s="1567"/>
      <c r="K2191" s="1567"/>
      <c r="L2191" s="1620"/>
      <c r="M2191" s="1620"/>
      <c r="N2191" s="1549"/>
      <c r="O2191" s="1549"/>
      <c r="P2191" s="1549"/>
      <c r="Q2191" s="1549"/>
    </row>
    <row r="2192" spans="1:17">
      <c r="A2192" s="1566" t="s">
        <v>123</v>
      </c>
      <c r="B2192" s="1565" t="s">
        <v>1539</v>
      </c>
      <c r="C2192" s="1564"/>
      <c r="D2192" s="1564"/>
      <c r="E2192" s="1564"/>
      <c r="F2192" s="1563"/>
      <c r="G2192" s="1562">
        <f>+G2190+G2189+G2191</f>
        <v>0</v>
      </c>
      <c r="H2192" s="1561"/>
      <c r="I2192" s="1561"/>
      <c r="J2192" s="1561"/>
      <c r="K2192" s="1561"/>
      <c r="L2192" s="1620"/>
      <c r="M2192" s="1620"/>
      <c r="N2192" s="1549"/>
      <c r="O2192" s="1549"/>
      <c r="P2192" s="1549"/>
      <c r="Q2192" s="1549"/>
    </row>
    <row r="2193" spans="1:17">
      <c r="A2193" s="1630"/>
      <c r="B2193" s="1629"/>
      <c r="C2193" s="1628"/>
      <c r="D2193" s="1628"/>
      <c r="E2193" s="1628"/>
      <c r="F2193" s="1627"/>
      <c r="G2193" s="1637"/>
      <c r="H2193" s="1554"/>
      <c r="I2193" s="1554"/>
      <c r="J2193" s="1554"/>
      <c r="K2193" s="1554"/>
      <c r="L2193" s="1620"/>
      <c r="M2193" s="1620"/>
      <c r="N2193" s="1549"/>
      <c r="O2193" s="1549"/>
      <c r="P2193" s="1549"/>
      <c r="Q2193" s="1549"/>
    </row>
    <row r="2194" spans="1:17">
      <c r="A2194" s="1572"/>
      <c r="B2194" s="1572"/>
      <c r="C2194" s="1564"/>
      <c r="D2194" s="1564"/>
      <c r="E2194" s="1564"/>
      <c r="F2194" s="1564"/>
      <c r="G2194" s="1564"/>
      <c r="H2194" s="1624"/>
      <c r="I2194" s="1624"/>
      <c r="J2194" s="1624"/>
      <c r="K2194" s="1624"/>
      <c r="L2194" s="1620"/>
      <c r="M2194" s="1620"/>
      <c r="N2194" s="1549"/>
      <c r="O2194" s="1549"/>
      <c r="P2194" s="1549"/>
      <c r="Q2194" s="1549"/>
    </row>
    <row r="2195" spans="1:17">
      <c r="A2195" s="1564">
        <v>4</v>
      </c>
      <c r="B2195" s="1735" t="s">
        <v>1617</v>
      </c>
      <c r="C2195" s="1622"/>
      <c r="D2195" s="1564"/>
      <c r="E2195" s="1564"/>
      <c r="F2195" s="1564"/>
      <c r="G2195" s="1564"/>
      <c r="H2195" s="1620"/>
      <c r="I2195" s="1620"/>
      <c r="J2195" s="1620"/>
      <c r="K2195" s="1620"/>
      <c r="L2195" s="1620"/>
      <c r="M2195" s="1620"/>
      <c r="N2195" s="1549"/>
      <c r="O2195" s="1549"/>
      <c r="P2195" s="1549"/>
      <c r="Q2195" s="1549"/>
    </row>
    <row r="2196" spans="1:17">
      <c r="A2196" s="1679"/>
      <c r="B2196" s="1620"/>
      <c r="C2196" s="1622"/>
      <c r="D2196" s="1564"/>
      <c r="E2196" s="1564"/>
      <c r="F2196" s="1564"/>
      <c r="G2196" s="1564"/>
      <c r="H2196" s="1620"/>
      <c r="I2196" s="1620"/>
      <c r="J2196" s="1620"/>
      <c r="K2196" s="1620"/>
      <c r="L2196" s="1620"/>
      <c r="M2196" s="1620"/>
      <c r="N2196" s="1549"/>
      <c r="O2196" s="1549"/>
      <c r="P2196" s="1549"/>
      <c r="Q2196" s="1549"/>
    </row>
    <row r="2197" spans="1:17">
      <c r="A2197" s="2467" t="s">
        <v>8</v>
      </c>
      <c r="B2197" s="2467" t="s">
        <v>354</v>
      </c>
      <c r="C2197" s="2467" t="s">
        <v>1550</v>
      </c>
      <c r="D2197" s="2467" t="s">
        <v>21</v>
      </c>
      <c r="E2197" s="2467" t="s">
        <v>1549</v>
      </c>
      <c r="F2197" s="1666" t="s">
        <v>10</v>
      </c>
      <c r="G2197" s="1666" t="s">
        <v>54</v>
      </c>
      <c r="H2197" s="2463" t="s">
        <v>1548</v>
      </c>
      <c r="I2197" s="2463" t="s">
        <v>1547</v>
      </c>
      <c r="J2197" s="2463" t="s">
        <v>1546</v>
      </c>
      <c r="K2197" s="2463" t="s">
        <v>1545</v>
      </c>
      <c r="L2197" s="1620"/>
      <c r="M2197" s="1620"/>
      <c r="N2197" s="1549"/>
      <c r="O2197" s="1549"/>
      <c r="P2197" s="1549"/>
      <c r="Q2197" s="1549"/>
    </row>
    <row r="2198" spans="1:17">
      <c r="A2198" s="2468"/>
      <c r="B2198" s="2468"/>
      <c r="C2198" s="2468"/>
      <c r="D2198" s="2468"/>
      <c r="E2198" s="2468"/>
      <c r="F2198" s="1637" t="s">
        <v>1544</v>
      </c>
      <c r="G2198" s="1637" t="s">
        <v>1544</v>
      </c>
      <c r="H2198" s="2464"/>
      <c r="I2198" s="2464"/>
      <c r="J2198" s="2464"/>
      <c r="K2198" s="2464"/>
      <c r="L2198" s="1620"/>
      <c r="M2198" s="1620"/>
      <c r="N2198" s="1549"/>
      <c r="O2198" s="1549"/>
      <c r="P2198" s="1549"/>
      <c r="Q2198" s="1549"/>
    </row>
    <row r="2199" spans="1:17">
      <c r="A2199" s="1664"/>
      <c r="B2199" s="1664"/>
      <c r="C2199" s="1664"/>
      <c r="D2199" s="1652"/>
      <c r="E2199" s="1652"/>
      <c r="F2199" s="1652"/>
      <c r="G2199" s="1652"/>
      <c r="H2199" s="1614"/>
      <c r="I2199" s="1614"/>
      <c r="J2199" s="1614"/>
      <c r="K2199" s="1614"/>
      <c r="L2199" s="1620"/>
      <c r="M2199" s="1620"/>
      <c r="N2199" s="1549"/>
      <c r="O2199" s="1549"/>
      <c r="P2199" s="1549"/>
      <c r="Q2199" s="1549"/>
    </row>
    <row r="2200" spans="1:17">
      <c r="A2200" s="1646" t="s">
        <v>114</v>
      </c>
      <c r="B2200" s="1645" t="s">
        <v>235</v>
      </c>
      <c r="C2200" s="1646"/>
      <c r="D2200" s="1646"/>
      <c r="E2200" s="1646"/>
      <c r="F2200" s="1646"/>
      <c r="G2200" s="1646"/>
      <c r="H2200" s="1606"/>
      <c r="I2200" s="1603"/>
      <c r="J2200" s="1599"/>
      <c r="K2200" s="1599"/>
      <c r="L2200" s="1620"/>
      <c r="M2200" s="1620"/>
      <c r="N2200" s="1549"/>
      <c r="O2200" s="1549"/>
      <c r="P2200" s="1549"/>
      <c r="Q2200" s="1549"/>
    </row>
    <row r="2201" spans="1:17">
      <c r="A2201" s="1646"/>
      <c r="B2201" s="1645" t="s">
        <v>50</v>
      </c>
      <c r="C2201" s="1646" t="s">
        <v>231</v>
      </c>
      <c r="D2201" s="1646" t="s">
        <v>48</v>
      </c>
      <c r="E2201" s="1675">
        <v>0.76200000000000001</v>
      </c>
      <c r="F2201" s="1611">
        <f>'UPAH MEP'!D$7</f>
        <v>0</v>
      </c>
      <c r="G2201" s="1645">
        <f>+F2201*E2201</f>
        <v>0</v>
      </c>
      <c r="H2201" s="1606" t="s">
        <v>15</v>
      </c>
      <c r="I2201" s="1603">
        <v>1</v>
      </c>
      <c r="J2201" s="1599">
        <f>I2201*G2201</f>
        <v>0</v>
      </c>
      <c r="K2201" s="1599">
        <f>G2201-J2201</f>
        <v>0</v>
      </c>
      <c r="L2201" s="1733"/>
      <c r="M2201" s="1620"/>
      <c r="N2201" s="1549"/>
      <c r="O2201" s="1549"/>
      <c r="P2201" s="1549"/>
      <c r="Q2201" s="1549"/>
    </row>
    <row r="2202" spans="1:17">
      <c r="A2202" s="1646"/>
      <c r="B2202" s="1611" t="s">
        <v>1593</v>
      </c>
      <c r="C2202" s="1646" t="s">
        <v>1592</v>
      </c>
      <c r="D2202" s="1646" t="s">
        <v>48</v>
      </c>
      <c r="E2202" s="1675">
        <v>1.272</v>
      </c>
      <c r="F2202" s="1611">
        <f>'UPAH MEP'!D$10</f>
        <v>0</v>
      </c>
      <c r="G2202" s="1645">
        <f>+F2202*E2202</f>
        <v>0</v>
      </c>
      <c r="H2202" s="1606" t="s">
        <v>15</v>
      </c>
      <c r="I2202" s="1603">
        <v>1</v>
      </c>
      <c r="J2202" s="1599">
        <f>I2202*G2202</f>
        <v>0</v>
      </c>
      <c r="K2202" s="1599">
        <f>G2202-J2202</f>
        <v>0</v>
      </c>
      <c r="L2202" s="1733"/>
      <c r="M2202" s="1620"/>
      <c r="N2202" s="1549"/>
      <c r="O2202" s="1549"/>
      <c r="P2202" s="1549"/>
      <c r="Q2202" s="1549"/>
    </row>
    <row r="2203" spans="1:17">
      <c r="A2203" s="1646"/>
      <c r="B2203" s="1611" t="s">
        <v>177</v>
      </c>
      <c r="C2203" s="1646" t="s">
        <v>1591</v>
      </c>
      <c r="D2203" s="1646" t="s">
        <v>48</v>
      </c>
      <c r="E2203" s="1675">
        <v>0.127</v>
      </c>
      <c r="F2203" s="1611">
        <f>'UPAH MEP'!D$5</f>
        <v>0</v>
      </c>
      <c r="G2203" s="1645">
        <f>+F2203*E2203</f>
        <v>0</v>
      </c>
      <c r="H2203" s="1606" t="s">
        <v>15</v>
      </c>
      <c r="I2203" s="1603">
        <v>1</v>
      </c>
      <c r="J2203" s="1599">
        <f>I2203*G2203</f>
        <v>0</v>
      </c>
      <c r="K2203" s="1599">
        <f>G2203-J2203</f>
        <v>0</v>
      </c>
      <c r="L2203" s="1733"/>
      <c r="M2203" s="1620"/>
      <c r="N2203" s="1549"/>
      <c r="O2203" s="1549"/>
      <c r="P2203" s="1549"/>
      <c r="Q2203" s="1549"/>
    </row>
    <row r="2204" spans="1:17">
      <c r="A2204" s="1646"/>
      <c r="B2204" s="1611" t="s">
        <v>41</v>
      </c>
      <c r="C2204" s="1646" t="s">
        <v>248</v>
      </c>
      <c r="D2204" s="1646" t="s">
        <v>48</v>
      </c>
      <c r="E2204" s="1734">
        <v>4.2000000000000003E-2</v>
      </c>
      <c r="F2204" s="1611">
        <f>'UPAH MEP'!D$6</f>
        <v>0</v>
      </c>
      <c r="G2204" s="1645">
        <f>+F2204*E2204</f>
        <v>0</v>
      </c>
      <c r="H2204" s="1606" t="s">
        <v>15</v>
      </c>
      <c r="I2204" s="1603">
        <v>1</v>
      </c>
      <c r="J2204" s="1599">
        <f>I2204*G2204</f>
        <v>0</v>
      </c>
      <c r="K2204" s="1599">
        <f>G2204-J2204</f>
        <v>0</v>
      </c>
      <c r="L2204" s="1733"/>
      <c r="M2204" s="1620"/>
      <c r="N2204" s="1549"/>
      <c r="O2204" s="1549"/>
      <c r="P2204" s="1549"/>
      <c r="Q2204" s="1549"/>
    </row>
    <row r="2205" spans="1:17">
      <c r="A2205" s="1646"/>
      <c r="B2205" s="1611"/>
      <c r="C2205" s="1732"/>
      <c r="D2205" s="1732"/>
      <c r="E2205" s="1731"/>
      <c r="F2205" s="1611"/>
      <c r="G2205" s="1730"/>
      <c r="H2205" s="1606"/>
      <c r="I2205" s="1603"/>
      <c r="J2205" s="1599"/>
      <c r="K2205" s="1599"/>
      <c r="L2205" s="1620"/>
      <c r="M2205" s="1620"/>
      <c r="N2205" s="1549"/>
      <c r="O2205" s="1549"/>
      <c r="P2205" s="1549"/>
      <c r="Q2205" s="1549"/>
    </row>
    <row r="2206" spans="1:17">
      <c r="A2206" s="1646"/>
      <c r="B2206" s="1645"/>
      <c r="C2206" s="1643"/>
      <c r="D2206" s="1642"/>
      <c r="E2206" s="1642" t="s">
        <v>1557</v>
      </c>
      <c r="F2206" s="1640"/>
      <c r="G2206" s="1639">
        <f>SUM(G2201:G2205)</f>
        <v>0</v>
      </c>
      <c r="H2206" s="1589"/>
      <c r="I2206" s="1589"/>
      <c r="J2206" s="1589">
        <f>SUM(J2201:J2204)</f>
        <v>0</v>
      </c>
      <c r="K2206" s="1589">
        <f>SUM(K2203:K2205)</f>
        <v>0</v>
      </c>
      <c r="L2206" s="1620"/>
      <c r="M2206" s="1620"/>
      <c r="N2206" s="1549"/>
      <c r="O2206" s="1549"/>
      <c r="P2206" s="1549"/>
      <c r="Q2206" s="1549"/>
    </row>
    <row r="2207" spans="1:17">
      <c r="A2207" s="1646" t="s">
        <v>115</v>
      </c>
      <c r="B2207" s="1645" t="s">
        <v>237</v>
      </c>
      <c r="C2207" s="1648"/>
      <c r="D2207" s="1648"/>
      <c r="E2207" s="1648"/>
      <c r="F2207" s="1648"/>
      <c r="G2207" s="1648"/>
      <c r="H2207" s="1600"/>
      <c r="I2207" s="1600"/>
      <c r="J2207" s="1600"/>
      <c r="K2207" s="1600"/>
      <c r="L2207" s="1620"/>
      <c r="M2207" s="1620"/>
      <c r="N2207" s="1549"/>
      <c r="O2207" s="1549"/>
      <c r="P2207" s="1549"/>
      <c r="Q2207" s="1549"/>
    </row>
    <row r="2208" spans="1:17">
      <c r="A2208" s="1729"/>
      <c r="B2208" s="1728" t="s">
        <v>1616</v>
      </c>
      <c r="C2208" s="1646"/>
      <c r="D2208" s="1727" t="s">
        <v>7</v>
      </c>
      <c r="E2208" s="1649">
        <v>1.05</v>
      </c>
      <c r="F2208" s="1645">
        <f>'BAHAN MEP'!D194</f>
        <v>0</v>
      </c>
      <c r="G2208" s="1645">
        <f>F2208*E2208</f>
        <v>0</v>
      </c>
      <c r="H2208" s="1606" t="s">
        <v>15</v>
      </c>
      <c r="I2208" s="1603">
        <v>0</v>
      </c>
      <c r="J2208" s="1599">
        <f>I2208*G2208</f>
        <v>0</v>
      </c>
      <c r="K2208" s="1599">
        <f>G2209-J2208</f>
        <v>0</v>
      </c>
      <c r="L2208" s="1620"/>
      <c r="M2208" s="1620"/>
      <c r="N2208" s="1549"/>
      <c r="O2208" s="1549"/>
      <c r="P2208" s="1549"/>
      <c r="Q2208" s="1549"/>
    </row>
    <row r="2209" spans="1:17">
      <c r="A2209" s="1648"/>
      <c r="B2209" s="1726"/>
      <c r="C2209" s="1725"/>
      <c r="D2209" s="1724"/>
      <c r="E2209" s="1723"/>
      <c r="F2209" s="1722"/>
      <c r="G2209" s="1569"/>
      <c r="H2209" s="1604"/>
      <c r="I2209" s="1603"/>
      <c r="J2209" s="1599"/>
      <c r="K2209" s="1599"/>
      <c r="L2209" s="1620"/>
      <c r="M2209" s="1620"/>
      <c r="N2209" s="1549"/>
      <c r="O2209" s="1549"/>
      <c r="P2209" s="1549"/>
      <c r="Q2209" s="1549"/>
    </row>
    <row r="2210" spans="1:17">
      <c r="A2210" s="1646"/>
      <c r="B2210" s="1645"/>
      <c r="C2210" s="1643"/>
      <c r="D2210" s="1642"/>
      <c r="E2210" s="1641" t="s">
        <v>1447</v>
      </c>
      <c r="F2210" s="1640"/>
      <c r="G2210" s="1639">
        <f>SUM(G2208:G2208)</f>
        <v>0</v>
      </c>
      <c r="H2210" s="1589"/>
      <c r="I2210" s="1589"/>
      <c r="J2210" s="1589">
        <f>SUM(J2208:J2208)</f>
        <v>0</v>
      </c>
      <c r="K2210" s="1589">
        <f>SUM(K2208:K2208)</f>
        <v>0</v>
      </c>
      <c r="L2210" s="1620"/>
      <c r="M2210" s="1620"/>
      <c r="N2210" s="1549"/>
      <c r="O2210" s="1549"/>
      <c r="P2210" s="1549"/>
      <c r="Q2210" s="1549"/>
    </row>
    <row r="2211" spans="1:17">
      <c r="A2211" s="1646"/>
      <c r="B2211" s="1645"/>
      <c r="C2211" s="1648"/>
      <c r="D2211" s="1648"/>
      <c r="E2211" s="1648"/>
      <c r="F2211" s="1648"/>
      <c r="G2211" s="1648"/>
      <c r="H2211" s="1600"/>
      <c r="I2211" s="1600"/>
      <c r="J2211" s="1600"/>
      <c r="K2211" s="1600"/>
      <c r="L2211" s="1620"/>
      <c r="M2211" s="1620"/>
      <c r="N2211" s="1549"/>
      <c r="O2211" s="1549"/>
      <c r="P2211" s="1549"/>
      <c r="Q2211" s="1549"/>
    </row>
    <row r="2212" spans="1:17">
      <c r="A2212" s="1646" t="s">
        <v>116</v>
      </c>
      <c r="B2212" s="1645" t="s">
        <v>238</v>
      </c>
      <c r="C2212" s="1646"/>
      <c r="D2212" s="1646"/>
      <c r="E2212" s="1646"/>
      <c r="F2212" s="1646"/>
      <c r="G2212" s="1721">
        <f>+F2212*E2212</f>
        <v>0</v>
      </c>
      <c r="H2212" s="1595"/>
      <c r="I2212" s="1595"/>
      <c r="J2212" s="1595"/>
      <c r="K2212" s="1595"/>
      <c r="L2212" s="1620"/>
      <c r="M2212" s="1620"/>
      <c r="N2212" s="1549"/>
      <c r="O2212" s="1549"/>
      <c r="P2212" s="1549"/>
      <c r="Q2212" s="1549"/>
    </row>
    <row r="2213" spans="1:17">
      <c r="A2213" s="1644"/>
      <c r="B2213" s="1644"/>
      <c r="C2213" s="1643"/>
      <c r="D2213" s="1642"/>
      <c r="E2213" s="1641" t="s">
        <v>1448</v>
      </c>
      <c r="F2213" s="1640"/>
      <c r="G2213" s="1639">
        <f>SUM(G2212)</f>
        <v>0</v>
      </c>
      <c r="H2213" s="1589"/>
      <c r="I2213" s="1589"/>
      <c r="J2213" s="1589"/>
      <c r="K2213" s="1589"/>
      <c r="L2213" s="1620"/>
      <c r="M2213" s="1620"/>
      <c r="N2213" s="1549"/>
      <c r="O2213" s="1549"/>
      <c r="P2213" s="1549"/>
      <c r="Q2213" s="1549"/>
    </row>
    <row r="2214" spans="1:17">
      <c r="A2214" s="1638"/>
      <c r="B2214" s="1638"/>
      <c r="C2214" s="1637"/>
      <c r="D2214" s="1637"/>
      <c r="E2214" s="1630"/>
      <c r="F2214" s="1637"/>
      <c r="G2214" s="1637"/>
      <c r="H2214" s="1554"/>
      <c r="I2214" s="1554"/>
      <c r="J2214" s="1554"/>
      <c r="K2214" s="1554"/>
      <c r="L2214" s="1620"/>
      <c r="M2214" s="1620"/>
      <c r="N2214" s="1549"/>
      <c r="O2214" s="1549"/>
      <c r="P2214" s="1549"/>
      <c r="Q2214" s="1549"/>
    </row>
    <row r="2215" spans="1:17">
      <c r="A2215" s="1636"/>
      <c r="B2215" s="1635"/>
      <c r="C2215" s="1634"/>
      <c r="D2215" s="1633"/>
      <c r="E2215" s="1633"/>
      <c r="F2215" s="1632"/>
      <c r="G2215" s="1636"/>
      <c r="H2215" s="1581"/>
      <c r="I2215" s="1581"/>
      <c r="J2215" s="1581"/>
      <c r="K2215" s="1581"/>
      <c r="L2215" s="1620"/>
      <c r="M2215" s="1620"/>
      <c r="N2215" s="1549"/>
      <c r="O2215" s="1549"/>
      <c r="P2215" s="1549"/>
      <c r="Q2215" s="1549"/>
    </row>
    <row r="2216" spans="1:17">
      <c r="A2216" s="1566" t="s">
        <v>117</v>
      </c>
      <c r="B2216" s="1573" t="s">
        <v>239</v>
      </c>
      <c r="C2216" s="1564"/>
      <c r="D2216" s="1572"/>
      <c r="E2216" s="1572"/>
      <c r="F2216" s="1570"/>
      <c r="G2216" s="1569">
        <f>+G2213+G2210+G2206</f>
        <v>0</v>
      </c>
      <c r="H2216" s="1576"/>
      <c r="I2216" s="1575" t="e">
        <f>J2216/G2216</f>
        <v>#DIV/0!</v>
      </c>
      <c r="J2216" s="1574">
        <f>+J2213+J2210+J2206</f>
        <v>0</v>
      </c>
      <c r="K2216" s="1720"/>
      <c r="L2216" s="1620"/>
      <c r="M2216" s="1620"/>
      <c r="N2216" s="1549"/>
      <c r="O2216" s="1549"/>
      <c r="P2216" s="1549"/>
      <c r="Q2216" s="1549"/>
    </row>
    <row r="2217" spans="1:17">
      <c r="A2217" s="1566" t="s">
        <v>124</v>
      </c>
      <c r="B2217" s="1573" t="s">
        <v>1541</v>
      </c>
      <c r="C2217" s="1564"/>
      <c r="D2217" s="1572"/>
      <c r="E2217" s="1571" t="str">
        <f>$L$2</f>
        <v>2,5% x D</v>
      </c>
      <c r="F2217" s="1570"/>
      <c r="G2217" s="1569">
        <f>G2216*$L$3</f>
        <v>0</v>
      </c>
      <c r="H2217" s="1567"/>
      <c r="I2217" s="1568" t="s">
        <v>366</v>
      </c>
      <c r="J2217" s="1567"/>
      <c r="K2217" s="1567"/>
      <c r="L2217" s="1620"/>
      <c r="M2217" s="1620"/>
      <c r="N2217" s="1549"/>
      <c r="O2217" s="1549"/>
      <c r="P2217" s="1549"/>
      <c r="Q2217" s="1549"/>
    </row>
    <row r="2218" spans="1:17">
      <c r="A2218" s="1566" t="s">
        <v>241</v>
      </c>
      <c r="B2218" s="1573" t="s">
        <v>1540</v>
      </c>
      <c r="C2218" s="1564"/>
      <c r="D2218" s="1572"/>
      <c r="E2218" s="1571" t="str">
        <f>$M$2</f>
        <v>2,5% x D</v>
      </c>
      <c r="F2218" s="1570"/>
      <c r="G2218" s="1569">
        <f>G2216*$M$3</f>
        <v>0</v>
      </c>
      <c r="H2218" s="1567"/>
      <c r="I2218" s="1568"/>
      <c r="J2218" s="1567"/>
      <c r="K2218" s="1567"/>
      <c r="L2218" s="1620"/>
      <c r="M2218" s="1620"/>
      <c r="N2218" s="1549"/>
      <c r="O2218" s="1549"/>
      <c r="P2218" s="1549"/>
      <c r="Q2218" s="1549"/>
    </row>
    <row r="2219" spans="1:17">
      <c r="A2219" s="1566" t="s">
        <v>123</v>
      </c>
      <c r="B2219" s="1565" t="s">
        <v>1539</v>
      </c>
      <c r="C2219" s="1564"/>
      <c r="D2219" s="1564"/>
      <c r="E2219" s="1564"/>
      <c r="F2219" s="1563"/>
      <c r="G2219" s="1562">
        <f>+G2217+G2216+G2218</f>
        <v>0</v>
      </c>
      <c r="H2219" s="1561"/>
      <c r="I2219" s="1561"/>
      <c r="J2219" s="1561"/>
      <c r="K2219" s="1561"/>
      <c r="L2219" s="1620"/>
      <c r="M2219" s="1620"/>
      <c r="N2219" s="1549"/>
      <c r="O2219" s="1549"/>
      <c r="P2219" s="1549"/>
      <c r="Q2219" s="1549"/>
    </row>
    <row r="2220" spans="1:17">
      <c r="A2220" s="1630"/>
      <c r="B2220" s="1629"/>
      <c r="C2220" s="1628"/>
      <c r="D2220" s="1628"/>
      <c r="E2220" s="1628"/>
      <c r="F2220" s="1627"/>
      <c r="G2220" s="1637"/>
      <c r="H2220" s="1554"/>
      <c r="I2220" s="1554"/>
      <c r="J2220" s="1554"/>
      <c r="K2220" s="1554"/>
      <c r="L2220" s="1620"/>
      <c r="M2220" s="1620"/>
      <c r="N2220" s="1549"/>
      <c r="O2220" s="1549"/>
      <c r="P2220" s="1549"/>
      <c r="Q2220" s="1549"/>
    </row>
    <row r="2221" spans="1:17">
      <c r="A2221" s="1572"/>
      <c r="B2221" s="1572"/>
      <c r="C2221" s="1564"/>
      <c r="D2221" s="1564"/>
      <c r="E2221" s="1564"/>
      <c r="F2221" s="1564"/>
      <c r="G2221" s="1564"/>
      <c r="H2221" s="1624"/>
      <c r="I2221" s="1624"/>
      <c r="J2221" s="1624"/>
      <c r="K2221" s="1624"/>
      <c r="L2221" s="1620"/>
      <c r="M2221" s="1620"/>
      <c r="N2221" s="1549"/>
      <c r="O2221" s="1549"/>
      <c r="P2221" s="1549"/>
      <c r="Q2221" s="1549"/>
    </row>
    <row r="2222" spans="1:17">
      <c r="A2222" s="1564">
        <v>5</v>
      </c>
      <c r="B2222" s="1735" t="s">
        <v>1615</v>
      </c>
      <c r="C2222" s="1622"/>
      <c r="D2222" s="1564"/>
      <c r="E2222" s="1564"/>
      <c r="F2222" s="1564"/>
      <c r="G2222" s="1564"/>
      <c r="H2222" s="1620"/>
      <c r="I2222" s="1620"/>
      <c r="J2222" s="1620"/>
      <c r="K2222" s="1620"/>
      <c r="L2222" s="1620"/>
      <c r="M2222" s="1620"/>
      <c r="N2222" s="1549"/>
      <c r="O2222" s="1549"/>
      <c r="P2222" s="1549"/>
      <c r="Q2222" s="1549"/>
    </row>
    <row r="2223" spans="1:17">
      <c r="A2223" s="1679"/>
      <c r="B2223" s="1620"/>
      <c r="C2223" s="1622"/>
      <c r="D2223" s="1564"/>
      <c r="E2223" s="1564"/>
      <c r="F2223" s="1564"/>
      <c r="G2223" s="1564"/>
      <c r="H2223" s="1620"/>
      <c r="I2223" s="1620"/>
      <c r="J2223" s="1620"/>
      <c r="K2223" s="1620"/>
      <c r="L2223" s="1620"/>
      <c r="M2223" s="1620"/>
      <c r="N2223" s="1549"/>
      <c r="O2223" s="1549"/>
      <c r="P2223" s="1549"/>
      <c r="Q2223" s="1549"/>
    </row>
    <row r="2224" spans="1:17">
      <c r="A2224" s="2467" t="s">
        <v>8</v>
      </c>
      <c r="B2224" s="2467" t="s">
        <v>354</v>
      </c>
      <c r="C2224" s="2467" t="s">
        <v>1550</v>
      </c>
      <c r="D2224" s="2467" t="s">
        <v>21</v>
      </c>
      <c r="E2224" s="2467" t="s">
        <v>1549</v>
      </c>
      <c r="F2224" s="1666" t="s">
        <v>10</v>
      </c>
      <c r="G2224" s="1666" t="s">
        <v>54</v>
      </c>
      <c r="H2224" s="2463" t="s">
        <v>1548</v>
      </c>
      <c r="I2224" s="2463" t="s">
        <v>1547</v>
      </c>
      <c r="J2224" s="2463" t="s">
        <v>1546</v>
      </c>
      <c r="K2224" s="2463" t="s">
        <v>1545</v>
      </c>
      <c r="L2224" s="1620"/>
      <c r="M2224" s="1620"/>
      <c r="N2224" s="1549"/>
      <c r="O2224" s="1549"/>
      <c r="P2224" s="1549"/>
      <c r="Q2224" s="1549"/>
    </row>
    <row r="2225" spans="1:17">
      <c r="A2225" s="2468"/>
      <c r="B2225" s="2468"/>
      <c r="C2225" s="2468"/>
      <c r="D2225" s="2468"/>
      <c r="E2225" s="2468"/>
      <c r="F2225" s="1637" t="s">
        <v>1544</v>
      </c>
      <c r="G2225" s="1637" t="s">
        <v>1544</v>
      </c>
      <c r="H2225" s="2464"/>
      <c r="I2225" s="2464"/>
      <c r="J2225" s="2464"/>
      <c r="K2225" s="2464"/>
      <c r="L2225" s="1620"/>
      <c r="M2225" s="1620"/>
      <c r="N2225" s="1549"/>
      <c r="O2225" s="1549"/>
      <c r="P2225" s="1549"/>
      <c r="Q2225" s="1549"/>
    </row>
    <row r="2226" spans="1:17">
      <c r="A2226" s="1664"/>
      <c r="B2226" s="1664"/>
      <c r="C2226" s="1664"/>
      <c r="D2226" s="1652"/>
      <c r="E2226" s="1652"/>
      <c r="F2226" s="1652"/>
      <c r="G2226" s="1652"/>
      <c r="H2226" s="1614"/>
      <c r="I2226" s="1614"/>
      <c r="J2226" s="1614"/>
      <c r="K2226" s="1614"/>
      <c r="L2226" s="1620"/>
      <c r="M2226" s="1620"/>
      <c r="N2226" s="1549"/>
      <c r="O2226" s="1549"/>
      <c r="P2226" s="1549"/>
      <c r="Q2226" s="1549"/>
    </row>
    <row r="2227" spans="1:17">
      <c r="A2227" s="1646" t="s">
        <v>114</v>
      </c>
      <c r="B2227" s="1645" t="s">
        <v>235</v>
      </c>
      <c r="C2227" s="1646"/>
      <c r="D2227" s="1646"/>
      <c r="E2227" s="1646"/>
      <c r="F2227" s="1646"/>
      <c r="G2227" s="1646"/>
      <c r="H2227" s="1606"/>
      <c r="I2227" s="1603"/>
      <c r="J2227" s="1599"/>
      <c r="K2227" s="1599"/>
      <c r="L2227" s="1620"/>
      <c r="M2227" s="1620"/>
      <c r="N2227" s="1549"/>
      <c r="O2227" s="1549"/>
      <c r="P2227" s="1549"/>
      <c r="Q2227" s="1549"/>
    </row>
    <row r="2228" spans="1:17">
      <c r="A2228" s="1646"/>
      <c r="B2228" s="1645" t="s">
        <v>50</v>
      </c>
      <c r="C2228" s="1646" t="s">
        <v>231</v>
      </c>
      <c r="D2228" s="1646" t="s">
        <v>48</v>
      </c>
      <c r="E2228" s="1675">
        <v>0.76200000000000001</v>
      </c>
      <c r="F2228" s="1611">
        <f>'UPAH MEP'!D$7</f>
        <v>0</v>
      </c>
      <c r="G2228" s="1645">
        <f>+F2228*E2228</f>
        <v>0</v>
      </c>
      <c r="H2228" s="1606" t="s">
        <v>15</v>
      </c>
      <c r="I2228" s="1603">
        <v>1</v>
      </c>
      <c r="J2228" s="1599">
        <f>I2228*G2228</f>
        <v>0</v>
      </c>
      <c r="K2228" s="1599">
        <f>G2228-J2228</f>
        <v>0</v>
      </c>
      <c r="L2228" s="1733"/>
      <c r="M2228" s="1620"/>
      <c r="N2228" s="1549"/>
      <c r="O2228" s="1549"/>
      <c r="P2228" s="1549"/>
      <c r="Q2228" s="1549"/>
    </row>
    <row r="2229" spans="1:17">
      <c r="A2229" s="1646"/>
      <c r="B2229" s="1611" t="s">
        <v>1593</v>
      </c>
      <c r="C2229" s="1646" t="s">
        <v>1592</v>
      </c>
      <c r="D2229" s="1646" t="s">
        <v>48</v>
      </c>
      <c r="E2229" s="1675">
        <v>1.272</v>
      </c>
      <c r="F2229" s="1611">
        <f>'UPAH MEP'!D$10</f>
        <v>0</v>
      </c>
      <c r="G2229" s="1645">
        <f>+F2229*E2229</f>
        <v>0</v>
      </c>
      <c r="H2229" s="1606" t="s">
        <v>15</v>
      </c>
      <c r="I2229" s="1603">
        <v>1</v>
      </c>
      <c r="J2229" s="1599">
        <f>I2229*G2229</f>
        <v>0</v>
      </c>
      <c r="K2229" s="1599">
        <f>G2229-J2229</f>
        <v>0</v>
      </c>
      <c r="L2229" s="1733"/>
      <c r="M2229" s="1620"/>
      <c r="N2229" s="1549"/>
      <c r="O2229" s="1549"/>
      <c r="P2229" s="1549"/>
      <c r="Q2229" s="1549"/>
    </row>
    <row r="2230" spans="1:17">
      <c r="A2230" s="1646"/>
      <c r="B2230" s="1611" t="s">
        <v>177</v>
      </c>
      <c r="C2230" s="1646" t="s">
        <v>1591</v>
      </c>
      <c r="D2230" s="1646" t="s">
        <v>48</v>
      </c>
      <c r="E2230" s="1675">
        <v>0.127</v>
      </c>
      <c r="F2230" s="1611">
        <f>'UPAH MEP'!D$5</f>
        <v>0</v>
      </c>
      <c r="G2230" s="1645">
        <f>+F2230*E2230</f>
        <v>0</v>
      </c>
      <c r="H2230" s="1606" t="s">
        <v>15</v>
      </c>
      <c r="I2230" s="1603">
        <v>1</v>
      </c>
      <c r="J2230" s="1599">
        <f>I2230*G2230</f>
        <v>0</v>
      </c>
      <c r="K2230" s="1599">
        <f>G2230-J2230</f>
        <v>0</v>
      </c>
      <c r="L2230" s="1733"/>
      <c r="M2230" s="1620"/>
      <c r="N2230" s="1549"/>
      <c r="O2230" s="1549"/>
      <c r="P2230" s="1549"/>
      <c r="Q2230" s="1549"/>
    </row>
    <row r="2231" spans="1:17">
      <c r="A2231" s="1646"/>
      <c r="B2231" s="1611" t="s">
        <v>41</v>
      </c>
      <c r="C2231" s="1646" t="s">
        <v>248</v>
      </c>
      <c r="D2231" s="1646" t="s">
        <v>48</v>
      </c>
      <c r="E2231" s="1734">
        <v>4.2000000000000003E-2</v>
      </c>
      <c r="F2231" s="1611">
        <f>'UPAH MEP'!D$6</f>
        <v>0</v>
      </c>
      <c r="G2231" s="1645">
        <f>+F2231*E2231</f>
        <v>0</v>
      </c>
      <c r="H2231" s="1606" t="s">
        <v>15</v>
      </c>
      <c r="I2231" s="1603">
        <v>1</v>
      </c>
      <c r="J2231" s="1599">
        <f>I2231*G2231</f>
        <v>0</v>
      </c>
      <c r="K2231" s="1599">
        <f>G2231-J2231</f>
        <v>0</v>
      </c>
      <c r="L2231" s="1733"/>
      <c r="M2231" s="1620"/>
      <c r="N2231" s="1549"/>
      <c r="O2231" s="1549"/>
      <c r="P2231" s="1549"/>
      <c r="Q2231" s="1549"/>
    </row>
    <row r="2232" spans="1:17">
      <c r="A2232" s="1646"/>
      <c r="B2232" s="1611"/>
      <c r="C2232" s="1732"/>
      <c r="D2232" s="1732"/>
      <c r="E2232" s="1731"/>
      <c r="F2232" s="1611"/>
      <c r="G2232" s="1730"/>
      <c r="H2232" s="1606"/>
      <c r="I2232" s="1603"/>
      <c r="J2232" s="1599"/>
      <c r="K2232" s="1599"/>
      <c r="L2232" s="1620"/>
      <c r="M2232" s="1620"/>
      <c r="N2232" s="1549"/>
      <c r="O2232" s="1549"/>
      <c r="P2232" s="1549"/>
      <c r="Q2232" s="1549"/>
    </row>
    <row r="2233" spans="1:17">
      <c r="A2233" s="1646"/>
      <c r="B2233" s="1645"/>
      <c r="C2233" s="1643"/>
      <c r="D2233" s="1642"/>
      <c r="E2233" s="1642" t="s">
        <v>1557</v>
      </c>
      <c r="F2233" s="1640"/>
      <c r="G2233" s="1639">
        <f>SUM(G2228:G2232)</f>
        <v>0</v>
      </c>
      <c r="H2233" s="1589"/>
      <c r="I2233" s="1589"/>
      <c r="J2233" s="1589">
        <f>SUM(J2228:J2231)</f>
        <v>0</v>
      </c>
      <c r="K2233" s="1589">
        <f>SUM(K2230:K2232)</f>
        <v>0</v>
      </c>
      <c r="L2233" s="1620"/>
      <c r="M2233" s="1620"/>
      <c r="N2233" s="1549"/>
      <c r="O2233" s="1549"/>
      <c r="P2233" s="1549"/>
      <c r="Q2233" s="1549"/>
    </row>
    <row r="2234" spans="1:17">
      <c r="A2234" s="1646" t="s">
        <v>115</v>
      </c>
      <c r="B2234" s="1645" t="s">
        <v>237</v>
      </c>
      <c r="C2234" s="1648"/>
      <c r="D2234" s="1648"/>
      <c r="E2234" s="1648"/>
      <c r="F2234" s="1648"/>
      <c r="G2234" s="1648"/>
      <c r="H2234" s="1600"/>
      <c r="I2234" s="1600"/>
      <c r="J2234" s="1600"/>
      <c r="K2234" s="1600"/>
      <c r="L2234" s="1620"/>
      <c r="M2234" s="1620"/>
      <c r="N2234" s="1549"/>
      <c r="O2234" s="1549"/>
      <c r="P2234" s="1549"/>
      <c r="Q2234" s="1549"/>
    </row>
    <row r="2235" spans="1:17">
      <c r="A2235" s="1729"/>
      <c r="B2235" s="1728" t="s">
        <v>1614</v>
      </c>
      <c r="C2235" s="1646"/>
      <c r="D2235" s="1727" t="s">
        <v>7</v>
      </c>
      <c r="E2235" s="1649">
        <v>1.05</v>
      </c>
      <c r="F2235" s="1645">
        <f>'BAHAN MEP'!D192</f>
        <v>0</v>
      </c>
      <c r="G2235" s="1645">
        <f>F2235*E2235</f>
        <v>0</v>
      </c>
      <c r="H2235" s="1606" t="s">
        <v>15</v>
      </c>
      <c r="I2235" s="1603">
        <v>0</v>
      </c>
      <c r="J2235" s="1599">
        <f>I2235*G2235</f>
        <v>0</v>
      </c>
      <c r="K2235" s="1599">
        <f>G2236-J2235</f>
        <v>0</v>
      </c>
      <c r="L2235" s="1620"/>
      <c r="M2235" s="1620"/>
      <c r="N2235" s="1549"/>
      <c r="O2235" s="1549"/>
      <c r="P2235" s="1549"/>
      <c r="Q2235" s="1549"/>
    </row>
    <row r="2236" spans="1:17">
      <c r="A2236" s="1729"/>
      <c r="B2236" s="1728"/>
      <c r="C2236" s="1646"/>
      <c r="D2236" s="1727"/>
      <c r="E2236" s="1649"/>
      <c r="F2236" s="1645"/>
      <c r="G2236" s="1645"/>
      <c r="H2236" s="1606"/>
      <c r="I2236" s="1603"/>
      <c r="J2236" s="1599"/>
      <c r="K2236" s="1599"/>
      <c r="L2236" s="1620"/>
      <c r="M2236" s="1620"/>
      <c r="N2236" s="1549"/>
      <c r="O2236" s="1549"/>
      <c r="P2236" s="1549"/>
      <c r="Q2236" s="1549"/>
    </row>
    <row r="2237" spans="1:17">
      <c r="A2237" s="1646"/>
      <c r="B2237" s="1645"/>
      <c r="C2237" s="1643"/>
      <c r="D2237" s="1642"/>
      <c r="E2237" s="1641" t="s">
        <v>1447</v>
      </c>
      <c r="F2237" s="1640"/>
      <c r="G2237" s="1639">
        <f>SUM(G2235:G2236)</f>
        <v>0</v>
      </c>
      <c r="H2237" s="1589"/>
      <c r="I2237" s="1589"/>
      <c r="J2237" s="1589">
        <f>SUM(J2235:J2235)</f>
        <v>0</v>
      </c>
      <c r="K2237" s="1589">
        <f>SUM(K2235:K2235)</f>
        <v>0</v>
      </c>
      <c r="L2237" s="1620"/>
      <c r="M2237" s="1620"/>
      <c r="N2237" s="1549"/>
      <c r="O2237" s="1549"/>
      <c r="P2237" s="1549"/>
      <c r="Q2237" s="1549"/>
    </row>
    <row r="2238" spans="1:17">
      <c r="A2238" s="1646"/>
      <c r="B2238" s="1645"/>
      <c r="C2238" s="1648"/>
      <c r="D2238" s="1648"/>
      <c r="E2238" s="1648"/>
      <c r="F2238" s="1648"/>
      <c r="G2238" s="1648"/>
      <c r="H2238" s="1600"/>
      <c r="I2238" s="1600"/>
      <c r="J2238" s="1600"/>
      <c r="K2238" s="1600"/>
      <c r="L2238" s="1620"/>
      <c r="M2238" s="1620"/>
      <c r="N2238" s="1549"/>
      <c r="O2238" s="1549"/>
      <c r="P2238" s="1549"/>
      <c r="Q2238" s="1549"/>
    </row>
    <row r="2239" spans="1:17">
      <c r="A2239" s="1646" t="s">
        <v>116</v>
      </c>
      <c r="B2239" s="1645" t="s">
        <v>238</v>
      </c>
      <c r="C2239" s="1646"/>
      <c r="D2239" s="1646"/>
      <c r="E2239" s="1646"/>
      <c r="F2239" s="1646"/>
      <c r="G2239" s="1721">
        <f>+F2239*E2239</f>
        <v>0</v>
      </c>
      <c r="H2239" s="1595"/>
      <c r="I2239" s="1595"/>
      <c r="J2239" s="1595"/>
      <c r="K2239" s="1595"/>
      <c r="L2239" s="1620"/>
      <c r="M2239" s="1620"/>
      <c r="N2239" s="1549"/>
      <c r="O2239" s="1549"/>
      <c r="P2239" s="1549"/>
      <c r="Q2239" s="1549"/>
    </row>
    <row r="2240" spans="1:17">
      <c r="A2240" s="1644"/>
      <c r="B2240" s="1644"/>
      <c r="C2240" s="1643"/>
      <c r="D2240" s="1642"/>
      <c r="E2240" s="1641" t="s">
        <v>1448</v>
      </c>
      <c r="F2240" s="1640"/>
      <c r="G2240" s="1639">
        <f>SUM(G2239)</f>
        <v>0</v>
      </c>
      <c r="H2240" s="1589"/>
      <c r="I2240" s="1589"/>
      <c r="J2240" s="1589"/>
      <c r="K2240" s="1589"/>
      <c r="L2240" s="1620"/>
      <c r="M2240" s="1620"/>
      <c r="N2240" s="1549"/>
      <c r="O2240" s="1549"/>
      <c r="P2240" s="1549"/>
      <c r="Q2240" s="1549"/>
    </row>
    <row r="2241" spans="1:17">
      <c r="A2241" s="1638"/>
      <c r="B2241" s="1638"/>
      <c r="C2241" s="1637"/>
      <c r="D2241" s="1637"/>
      <c r="E2241" s="1630"/>
      <c r="F2241" s="1637"/>
      <c r="G2241" s="1637"/>
      <c r="H2241" s="1554"/>
      <c r="I2241" s="1554"/>
      <c r="J2241" s="1554"/>
      <c r="K2241" s="1554"/>
      <c r="L2241" s="1620"/>
      <c r="M2241" s="1620"/>
      <c r="N2241" s="1549"/>
      <c r="O2241" s="1549"/>
      <c r="P2241" s="1549"/>
      <c r="Q2241" s="1549"/>
    </row>
    <row r="2242" spans="1:17">
      <c r="A2242" s="1636"/>
      <c r="B2242" s="1635"/>
      <c r="C2242" s="1634"/>
      <c r="D2242" s="1633"/>
      <c r="E2242" s="1633"/>
      <c r="F2242" s="1632"/>
      <c r="G2242" s="1636"/>
      <c r="H2242" s="1581"/>
      <c r="I2242" s="1581"/>
      <c r="J2242" s="1581"/>
      <c r="K2242" s="1581"/>
      <c r="L2242" s="1620"/>
      <c r="M2242" s="1620"/>
      <c r="N2242" s="1549"/>
      <c r="O2242" s="1549"/>
      <c r="P2242" s="1549"/>
      <c r="Q2242" s="1549"/>
    </row>
    <row r="2243" spans="1:17">
      <c r="A2243" s="1566" t="s">
        <v>117</v>
      </c>
      <c r="B2243" s="1573" t="s">
        <v>239</v>
      </c>
      <c r="C2243" s="1564"/>
      <c r="D2243" s="1572"/>
      <c r="E2243" s="1572"/>
      <c r="F2243" s="1570"/>
      <c r="G2243" s="1569">
        <f>+G2240+G2237+G2233</f>
        <v>0</v>
      </c>
      <c r="H2243" s="1576"/>
      <c r="I2243" s="1575" t="e">
        <f>J2243/G2243</f>
        <v>#DIV/0!</v>
      </c>
      <c r="J2243" s="1574">
        <f>+J2240+J2237+J2233</f>
        <v>0</v>
      </c>
      <c r="K2243" s="1720"/>
      <c r="L2243" s="1620"/>
      <c r="M2243" s="1620"/>
      <c r="N2243" s="1549"/>
      <c r="O2243" s="1549"/>
      <c r="P2243" s="1549"/>
      <c r="Q2243" s="1549"/>
    </row>
    <row r="2244" spans="1:17">
      <c r="A2244" s="1566" t="s">
        <v>124</v>
      </c>
      <c r="B2244" s="1573" t="s">
        <v>1541</v>
      </c>
      <c r="C2244" s="1564"/>
      <c r="D2244" s="1572"/>
      <c r="E2244" s="1571" t="str">
        <f>$L$2</f>
        <v>2,5% x D</v>
      </c>
      <c r="F2244" s="1570"/>
      <c r="G2244" s="1569">
        <f>G2243*$L$3</f>
        <v>0</v>
      </c>
      <c r="H2244" s="1567"/>
      <c r="I2244" s="1568" t="s">
        <v>366</v>
      </c>
      <c r="J2244" s="1567"/>
      <c r="K2244" s="1567"/>
      <c r="L2244" s="1620"/>
      <c r="M2244" s="1620"/>
      <c r="N2244" s="1549"/>
      <c r="O2244" s="1549"/>
      <c r="P2244" s="1549"/>
      <c r="Q2244" s="1549"/>
    </row>
    <row r="2245" spans="1:17">
      <c r="A2245" s="1566" t="s">
        <v>241</v>
      </c>
      <c r="B2245" s="1573" t="s">
        <v>1540</v>
      </c>
      <c r="C2245" s="1564"/>
      <c r="D2245" s="1572"/>
      <c r="E2245" s="1571" t="str">
        <f>$M$2</f>
        <v>2,5% x D</v>
      </c>
      <c r="F2245" s="1570"/>
      <c r="G2245" s="1569">
        <f>G2243*$M$3</f>
        <v>0</v>
      </c>
      <c r="H2245" s="1567"/>
      <c r="I2245" s="1568"/>
      <c r="J2245" s="1567"/>
      <c r="K2245" s="1567"/>
      <c r="L2245" s="1620"/>
      <c r="M2245" s="1620"/>
      <c r="N2245" s="1549"/>
      <c r="O2245" s="1549"/>
      <c r="P2245" s="1549"/>
      <c r="Q2245" s="1549"/>
    </row>
    <row r="2246" spans="1:17">
      <c r="A2246" s="1566" t="s">
        <v>123</v>
      </c>
      <c r="B2246" s="1565" t="s">
        <v>1539</v>
      </c>
      <c r="C2246" s="1564"/>
      <c r="D2246" s="1564"/>
      <c r="E2246" s="1564"/>
      <c r="F2246" s="1563"/>
      <c r="G2246" s="1562">
        <f>+G2244+G2243+G2245</f>
        <v>0</v>
      </c>
      <c r="H2246" s="1561"/>
      <c r="I2246" s="1561"/>
      <c r="J2246" s="1561"/>
      <c r="K2246" s="1561"/>
      <c r="L2246" s="1620"/>
      <c r="M2246" s="1620"/>
      <c r="N2246" s="1549"/>
      <c r="O2246" s="1549"/>
      <c r="P2246" s="1549"/>
      <c r="Q2246" s="1549"/>
    </row>
    <row r="2247" spans="1:17">
      <c r="A2247" s="1630"/>
      <c r="B2247" s="1629"/>
      <c r="C2247" s="1628"/>
      <c r="D2247" s="1628"/>
      <c r="E2247" s="1628"/>
      <c r="F2247" s="1627"/>
      <c r="G2247" s="1637"/>
      <c r="H2247" s="1554"/>
      <c r="I2247" s="1554"/>
      <c r="J2247" s="1554"/>
      <c r="K2247" s="1554"/>
      <c r="L2247" s="1620"/>
      <c r="M2247" s="1620"/>
      <c r="N2247" s="1549"/>
      <c r="O2247" s="1549"/>
      <c r="P2247" s="1549"/>
      <c r="Q2247" s="1549"/>
    </row>
    <row r="2248" spans="1:17">
      <c r="A2248" s="1572"/>
      <c r="B2248" s="1572"/>
      <c r="C2248" s="1564"/>
      <c r="D2248" s="1564"/>
      <c r="E2248" s="1564"/>
      <c r="F2248" s="1564"/>
      <c r="G2248" s="1564"/>
      <c r="H2248" s="1624"/>
      <c r="I2248" s="1624"/>
      <c r="J2248" s="1624"/>
      <c r="K2248" s="1624"/>
      <c r="L2248" s="1620"/>
      <c r="M2248" s="1620"/>
      <c r="N2248" s="1549"/>
      <c r="O2248" s="1549"/>
      <c r="P2248" s="1549"/>
      <c r="Q2248" s="1549"/>
    </row>
    <row r="2249" spans="1:17">
      <c r="A2249" s="1564">
        <v>6</v>
      </c>
      <c r="B2249" s="1735" t="s">
        <v>1613</v>
      </c>
      <c r="C2249" s="1622"/>
      <c r="D2249" s="1564"/>
      <c r="E2249" s="1564"/>
      <c r="F2249" s="1564"/>
      <c r="G2249" s="1564"/>
      <c r="H2249" s="1620"/>
      <c r="I2249" s="1620"/>
      <c r="J2249" s="1620"/>
      <c r="K2249" s="1620"/>
      <c r="L2249" s="1620"/>
      <c r="M2249" s="1620"/>
      <c r="N2249" s="1549"/>
      <c r="O2249" s="1549"/>
      <c r="P2249" s="1549"/>
      <c r="Q2249" s="1549"/>
    </row>
    <row r="2250" spans="1:17">
      <c r="A2250" s="1679"/>
      <c r="B2250" s="1620"/>
      <c r="C2250" s="1622"/>
      <c r="D2250" s="1564"/>
      <c r="E2250" s="1564"/>
      <c r="F2250" s="1564"/>
      <c r="G2250" s="1564"/>
      <c r="H2250" s="1620"/>
      <c r="I2250" s="1620"/>
      <c r="J2250" s="1620"/>
      <c r="K2250" s="1620"/>
      <c r="L2250" s="1620"/>
      <c r="M2250" s="1620"/>
      <c r="N2250" s="1549"/>
      <c r="O2250" s="1549"/>
      <c r="P2250" s="1549"/>
      <c r="Q2250" s="1549"/>
    </row>
    <row r="2251" spans="1:17">
      <c r="A2251" s="2467" t="s">
        <v>8</v>
      </c>
      <c r="B2251" s="2467" t="s">
        <v>354</v>
      </c>
      <c r="C2251" s="2467" t="s">
        <v>1550</v>
      </c>
      <c r="D2251" s="2467" t="s">
        <v>21</v>
      </c>
      <c r="E2251" s="2467" t="s">
        <v>1549</v>
      </c>
      <c r="F2251" s="1666" t="s">
        <v>10</v>
      </c>
      <c r="G2251" s="1666" t="s">
        <v>54</v>
      </c>
      <c r="H2251" s="2463" t="s">
        <v>1548</v>
      </c>
      <c r="I2251" s="2463" t="s">
        <v>1547</v>
      </c>
      <c r="J2251" s="2463" t="s">
        <v>1546</v>
      </c>
      <c r="K2251" s="2463" t="s">
        <v>1545</v>
      </c>
      <c r="L2251" s="1620"/>
      <c r="M2251" s="1620"/>
      <c r="N2251" s="1549"/>
      <c r="O2251" s="1549"/>
      <c r="P2251" s="1549"/>
      <c r="Q2251" s="1549"/>
    </row>
    <row r="2252" spans="1:17">
      <c r="A2252" s="2468"/>
      <c r="B2252" s="2468"/>
      <c r="C2252" s="2468"/>
      <c r="D2252" s="2468"/>
      <c r="E2252" s="2468"/>
      <c r="F2252" s="1637" t="s">
        <v>1544</v>
      </c>
      <c r="G2252" s="1637" t="s">
        <v>1544</v>
      </c>
      <c r="H2252" s="2464"/>
      <c r="I2252" s="2464"/>
      <c r="J2252" s="2464"/>
      <c r="K2252" s="2464"/>
      <c r="L2252" s="1620"/>
      <c r="M2252" s="1620"/>
      <c r="N2252" s="1549"/>
      <c r="O2252" s="1549"/>
      <c r="P2252" s="1549"/>
      <c r="Q2252" s="1549"/>
    </row>
    <row r="2253" spans="1:17">
      <c r="A2253" s="1664"/>
      <c r="B2253" s="1664"/>
      <c r="C2253" s="1664"/>
      <c r="D2253" s="1652"/>
      <c r="E2253" s="1652"/>
      <c r="F2253" s="1652"/>
      <c r="G2253" s="1652"/>
      <c r="H2253" s="1614"/>
      <c r="I2253" s="1614"/>
      <c r="J2253" s="1614"/>
      <c r="K2253" s="1614"/>
      <c r="L2253" s="1620"/>
      <c r="M2253" s="1620"/>
      <c r="N2253" s="1549"/>
      <c r="O2253" s="1549"/>
      <c r="P2253" s="1549"/>
      <c r="Q2253" s="1549"/>
    </row>
    <row r="2254" spans="1:17">
      <c r="A2254" s="1646" t="s">
        <v>114</v>
      </c>
      <c r="B2254" s="1645" t="s">
        <v>235</v>
      </c>
      <c r="C2254" s="1646"/>
      <c r="D2254" s="1646"/>
      <c r="E2254" s="1646"/>
      <c r="F2254" s="1646"/>
      <c r="G2254" s="1646"/>
      <c r="H2254" s="1606"/>
      <c r="I2254" s="1603"/>
      <c r="J2254" s="1599"/>
      <c r="K2254" s="1599"/>
      <c r="L2254" s="1620"/>
      <c r="M2254" s="1620"/>
      <c r="N2254" s="1549"/>
      <c r="O2254" s="1549"/>
      <c r="P2254" s="1549"/>
      <c r="Q2254" s="1549"/>
    </row>
    <row r="2255" spans="1:17">
      <c r="A2255" s="1646"/>
      <c r="B2255" s="1645" t="s">
        <v>50</v>
      </c>
      <c r="C2255" s="1646" t="s">
        <v>231</v>
      </c>
      <c r="D2255" s="1646" t="s">
        <v>48</v>
      </c>
      <c r="E2255" s="1675">
        <v>0.25</v>
      </c>
      <c r="F2255" s="1611">
        <f>'UPAH MEP'!D$7</f>
        <v>0</v>
      </c>
      <c r="G2255" s="1645">
        <f>+F2255*E2255</f>
        <v>0</v>
      </c>
      <c r="H2255" s="1606" t="s">
        <v>15</v>
      </c>
      <c r="I2255" s="1603">
        <v>1</v>
      </c>
      <c r="J2255" s="1599">
        <f>I2255*G2255</f>
        <v>0</v>
      </c>
      <c r="K2255" s="1599">
        <f>G2255-J2255</f>
        <v>0</v>
      </c>
      <c r="L2255" s="1733"/>
      <c r="M2255" s="1620"/>
      <c r="N2255" s="1549"/>
      <c r="O2255" s="1549"/>
      <c r="P2255" s="1549"/>
      <c r="Q2255" s="1549"/>
    </row>
    <row r="2256" spans="1:17">
      <c r="A2256" s="1646"/>
      <c r="B2256" s="1611" t="s">
        <v>1593</v>
      </c>
      <c r="C2256" s="1646" t="s">
        <v>1592</v>
      </c>
      <c r="D2256" s="1646" t="s">
        <v>48</v>
      </c>
      <c r="E2256" s="1675">
        <v>0.41799999999999998</v>
      </c>
      <c r="F2256" s="1611">
        <f>'UPAH MEP'!D$10</f>
        <v>0</v>
      </c>
      <c r="G2256" s="1645">
        <f>+F2256*E2256</f>
        <v>0</v>
      </c>
      <c r="H2256" s="1606" t="s">
        <v>15</v>
      </c>
      <c r="I2256" s="1603">
        <v>1</v>
      </c>
      <c r="J2256" s="1599">
        <f>I2256*G2256</f>
        <v>0</v>
      </c>
      <c r="K2256" s="1599">
        <f>G2256-J2256</f>
        <v>0</v>
      </c>
      <c r="L2256" s="1733"/>
      <c r="M2256" s="1620"/>
      <c r="N2256" s="1549"/>
      <c r="O2256" s="1549"/>
      <c r="P2256" s="1549"/>
      <c r="Q2256" s="1549"/>
    </row>
    <row r="2257" spans="1:17">
      <c r="A2257" s="1646"/>
      <c r="B2257" s="1611" t="s">
        <v>177</v>
      </c>
      <c r="C2257" s="1646" t="s">
        <v>1591</v>
      </c>
      <c r="D2257" s="1646" t="s">
        <v>48</v>
      </c>
      <c r="E2257" s="1675">
        <v>4.2000000000000003E-2</v>
      </c>
      <c r="F2257" s="1611">
        <f>'UPAH MEP'!D$5</f>
        <v>0</v>
      </c>
      <c r="G2257" s="1645">
        <f>+F2257*E2257</f>
        <v>0</v>
      </c>
      <c r="H2257" s="1606" t="s">
        <v>15</v>
      </c>
      <c r="I2257" s="1603">
        <v>1</v>
      </c>
      <c r="J2257" s="1599">
        <f>I2257*G2257</f>
        <v>0</v>
      </c>
      <c r="K2257" s="1599">
        <f>G2257-J2257</f>
        <v>0</v>
      </c>
      <c r="L2257" s="1733"/>
      <c r="M2257" s="1620"/>
      <c r="N2257" s="1549"/>
      <c r="O2257" s="1549"/>
      <c r="P2257" s="1549"/>
      <c r="Q2257" s="1549"/>
    </row>
    <row r="2258" spans="1:17">
      <c r="A2258" s="1646"/>
      <c r="B2258" s="1611" t="s">
        <v>41</v>
      </c>
      <c r="C2258" s="1646" t="s">
        <v>248</v>
      </c>
      <c r="D2258" s="1646" t="s">
        <v>48</v>
      </c>
      <c r="E2258" s="1734">
        <v>1.4E-2</v>
      </c>
      <c r="F2258" s="1611">
        <f>'UPAH MEP'!D$6</f>
        <v>0</v>
      </c>
      <c r="G2258" s="1645">
        <f>+F2258*E2258</f>
        <v>0</v>
      </c>
      <c r="H2258" s="1606" t="s">
        <v>15</v>
      </c>
      <c r="I2258" s="1603">
        <v>1</v>
      </c>
      <c r="J2258" s="1599">
        <f>I2258*G2258</f>
        <v>0</v>
      </c>
      <c r="K2258" s="1599">
        <f>G2258-J2258</f>
        <v>0</v>
      </c>
      <c r="L2258" s="1733"/>
      <c r="M2258" s="1620"/>
      <c r="N2258" s="1549"/>
      <c r="O2258" s="1549"/>
      <c r="P2258" s="1549"/>
      <c r="Q2258" s="1549"/>
    </row>
    <row r="2259" spans="1:17">
      <c r="A2259" s="1646"/>
      <c r="B2259" s="1611"/>
      <c r="C2259" s="1732"/>
      <c r="D2259" s="1732"/>
      <c r="E2259" s="1731"/>
      <c r="F2259" s="1611"/>
      <c r="G2259" s="1730"/>
      <c r="H2259" s="1606"/>
      <c r="I2259" s="1603"/>
      <c r="J2259" s="1599"/>
      <c r="K2259" s="1599"/>
      <c r="L2259" s="1620"/>
      <c r="M2259" s="1620"/>
      <c r="N2259" s="1549"/>
      <c r="O2259" s="1549"/>
      <c r="P2259" s="1549"/>
      <c r="Q2259" s="1549"/>
    </row>
    <row r="2260" spans="1:17">
      <c r="A2260" s="1646"/>
      <c r="B2260" s="1645"/>
      <c r="C2260" s="1643"/>
      <c r="D2260" s="1642"/>
      <c r="E2260" s="1642" t="s">
        <v>1557</v>
      </c>
      <c r="F2260" s="1640"/>
      <c r="G2260" s="1639">
        <f>SUM(G2255:G2259)</f>
        <v>0</v>
      </c>
      <c r="H2260" s="1589"/>
      <c r="I2260" s="1589"/>
      <c r="J2260" s="1589">
        <f>SUM(J2255:J2258)</f>
        <v>0</v>
      </c>
      <c r="K2260" s="1589">
        <f>SUM(K2257:K2259)</f>
        <v>0</v>
      </c>
      <c r="L2260" s="1620"/>
      <c r="M2260" s="1620"/>
      <c r="N2260" s="1549"/>
      <c r="O2260" s="1549"/>
      <c r="P2260" s="1549"/>
      <c r="Q2260" s="1549"/>
    </row>
    <row r="2261" spans="1:17">
      <c r="A2261" s="1646" t="s">
        <v>115</v>
      </c>
      <c r="B2261" s="1645" t="s">
        <v>237</v>
      </c>
      <c r="C2261" s="1648"/>
      <c r="D2261" s="1648"/>
      <c r="E2261" s="1648"/>
      <c r="F2261" s="1648"/>
      <c r="G2261" s="1648"/>
      <c r="H2261" s="1600"/>
      <c r="I2261" s="1600"/>
      <c r="J2261" s="1600"/>
      <c r="K2261" s="1600"/>
      <c r="L2261" s="1620"/>
      <c r="M2261" s="1620"/>
      <c r="N2261" s="1549"/>
      <c r="O2261" s="1549"/>
      <c r="P2261" s="1549"/>
      <c r="Q2261" s="1549"/>
    </row>
    <row r="2262" spans="1:17">
      <c r="A2262" s="1729"/>
      <c r="B2262" s="1728" t="s">
        <v>1612</v>
      </c>
      <c r="C2262" s="1646"/>
      <c r="D2262" s="1727" t="s">
        <v>7</v>
      </c>
      <c r="E2262" s="1649">
        <v>1.03</v>
      </c>
      <c r="F2262" s="1645">
        <f>'BAHAN MEP'!D188</f>
        <v>0</v>
      </c>
      <c r="G2262" s="1645">
        <f>F2262*E2262</f>
        <v>0</v>
      </c>
      <c r="H2262" s="1606" t="s">
        <v>15</v>
      </c>
      <c r="I2262" s="1603">
        <v>0</v>
      </c>
      <c r="J2262" s="1599">
        <f>I2262*G2262</f>
        <v>0</v>
      </c>
      <c r="K2262" s="1599">
        <f>G2263-J2262</f>
        <v>0</v>
      </c>
      <c r="L2262" s="1620"/>
      <c r="M2262" s="1620"/>
      <c r="N2262" s="1549"/>
      <c r="O2262" s="1549"/>
      <c r="P2262" s="1549"/>
      <c r="Q2262" s="1549"/>
    </row>
    <row r="2263" spans="1:17">
      <c r="A2263" s="1729"/>
      <c r="B2263" s="1728" t="s">
        <v>1611</v>
      </c>
      <c r="C2263" s="1646"/>
      <c r="D2263" s="1727" t="s">
        <v>7</v>
      </c>
      <c r="E2263" s="1649">
        <v>1</v>
      </c>
      <c r="F2263" s="1645">
        <f>'BAHAN MEP'!D189</f>
        <v>0</v>
      </c>
      <c r="G2263" s="1645">
        <f>F2263*E2263</f>
        <v>0</v>
      </c>
      <c r="H2263" s="1606" t="s">
        <v>15</v>
      </c>
      <c r="I2263" s="1603">
        <v>0</v>
      </c>
      <c r="J2263" s="1599">
        <f>I2263*G2263</f>
        <v>0</v>
      </c>
      <c r="K2263" s="1599">
        <f>G2264-J2263</f>
        <v>0</v>
      </c>
      <c r="L2263" s="1620"/>
      <c r="M2263" s="1620"/>
      <c r="N2263" s="1549"/>
      <c r="O2263" s="1549"/>
      <c r="P2263" s="1549"/>
      <c r="Q2263" s="1549"/>
    </row>
    <row r="2264" spans="1:17">
      <c r="A2264" s="1646"/>
      <c r="B2264" s="1645"/>
      <c r="C2264" s="1643"/>
      <c r="D2264" s="1642"/>
      <c r="E2264" s="1641" t="s">
        <v>1447</v>
      </c>
      <c r="F2264" s="1640"/>
      <c r="G2264" s="1639">
        <f>SUM(G2262:G2263)</f>
        <v>0</v>
      </c>
      <c r="H2264" s="1589"/>
      <c r="I2264" s="1589"/>
      <c r="J2264" s="1589">
        <f>SUM(J2262:J2262)</f>
        <v>0</v>
      </c>
      <c r="K2264" s="1589">
        <f>SUM(K2262:K2262)</f>
        <v>0</v>
      </c>
      <c r="L2264" s="1620"/>
      <c r="M2264" s="1620"/>
      <c r="N2264" s="1549"/>
      <c r="O2264" s="1549"/>
      <c r="P2264" s="1549"/>
      <c r="Q2264" s="1549"/>
    </row>
    <row r="2265" spans="1:17">
      <c r="A2265" s="1646"/>
      <c r="B2265" s="1645"/>
      <c r="C2265" s="1648"/>
      <c r="D2265" s="1648"/>
      <c r="E2265" s="1648"/>
      <c r="F2265" s="1648"/>
      <c r="G2265" s="1648"/>
      <c r="H2265" s="1600"/>
      <c r="I2265" s="1600"/>
      <c r="J2265" s="1600"/>
      <c r="K2265" s="1600"/>
      <c r="L2265" s="1620"/>
      <c r="M2265" s="1620"/>
      <c r="N2265" s="1549"/>
      <c r="O2265" s="1549"/>
      <c r="P2265" s="1549"/>
      <c r="Q2265" s="1549"/>
    </row>
    <row r="2266" spans="1:17">
      <c r="A2266" s="1646" t="s">
        <v>116</v>
      </c>
      <c r="B2266" s="1645" t="s">
        <v>238</v>
      </c>
      <c r="C2266" s="1646"/>
      <c r="D2266" s="1646"/>
      <c r="E2266" s="1646"/>
      <c r="F2266" s="1646"/>
      <c r="G2266" s="1721">
        <f>+F2266*E2266</f>
        <v>0</v>
      </c>
      <c r="H2266" s="1595"/>
      <c r="I2266" s="1595"/>
      <c r="J2266" s="1595"/>
      <c r="K2266" s="1595"/>
      <c r="L2266" s="1620"/>
      <c r="M2266" s="1620"/>
      <c r="N2266" s="1549"/>
      <c r="O2266" s="1549"/>
      <c r="P2266" s="1549"/>
      <c r="Q2266" s="1549"/>
    </row>
    <row r="2267" spans="1:17">
      <c r="A2267" s="1644"/>
      <c r="B2267" s="1644"/>
      <c r="C2267" s="1643"/>
      <c r="D2267" s="1642"/>
      <c r="E2267" s="1641" t="s">
        <v>1448</v>
      </c>
      <c r="F2267" s="1640"/>
      <c r="G2267" s="1639">
        <f>SUM(G2266)</f>
        <v>0</v>
      </c>
      <c r="H2267" s="1589"/>
      <c r="I2267" s="1589"/>
      <c r="J2267" s="1589"/>
      <c r="K2267" s="1589"/>
      <c r="L2267" s="1620"/>
      <c r="M2267" s="1620"/>
      <c r="N2267" s="1549"/>
      <c r="O2267" s="1549"/>
      <c r="P2267" s="1549"/>
      <c r="Q2267" s="1549"/>
    </row>
    <row r="2268" spans="1:17">
      <c r="A2268" s="1638"/>
      <c r="B2268" s="1638"/>
      <c r="C2268" s="1637"/>
      <c r="D2268" s="1637"/>
      <c r="E2268" s="1630"/>
      <c r="F2268" s="1637"/>
      <c r="G2268" s="1637"/>
      <c r="H2268" s="1554"/>
      <c r="I2268" s="1554"/>
      <c r="J2268" s="1554"/>
      <c r="K2268" s="1554"/>
      <c r="L2268" s="1620"/>
      <c r="M2268" s="1620"/>
      <c r="N2268" s="1549"/>
      <c r="O2268" s="1549"/>
      <c r="P2268" s="1549"/>
      <c r="Q2268" s="1549"/>
    </row>
    <row r="2269" spans="1:17">
      <c r="A2269" s="1636"/>
      <c r="B2269" s="1635"/>
      <c r="C2269" s="1634"/>
      <c r="D2269" s="1633"/>
      <c r="E2269" s="1633"/>
      <c r="F2269" s="1632"/>
      <c r="G2269" s="1636"/>
      <c r="H2269" s="1581"/>
      <c r="I2269" s="1581"/>
      <c r="J2269" s="1581"/>
      <c r="K2269" s="1581"/>
      <c r="L2269" s="1620"/>
      <c r="M2269" s="1620"/>
      <c r="N2269" s="1549"/>
      <c r="O2269" s="1549"/>
      <c r="P2269" s="1549"/>
      <c r="Q2269" s="1549"/>
    </row>
    <row r="2270" spans="1:17">
      <c r="A2270" s="1566" t="s">
        <v>117</v>
      </c>
      <c r="B2270" s="1573" t="s">
        <v>239</v>
      </c>
      <c r="C2270" s="1564"/>
      <c r="D2270" s="1572"/>
      <c r="E2270" s="1572"/>
      <c r="F2270" s="1570"/>
      <c r="G2270" s="1569">
        <f>+G2267+G2264+G2260</f>
        <v>0</v>
      </c>
      <c r="H2270" s="1576"/>
      <c r="I2270" s="1575" t="e">
        <f>J2270/G2270</f>
        <v>#DIV/0!</v>
      </c>
      <c r="J2270" s="1574">
        <f>+J2267+J2264+J2260</f>
        <v>0</v>
      </c>
      <c r="K2270" s="1720"/>
      <c r="L2270" s="1620"/>
      <c r="M2270" s="1620"/>
      <c r="N2270" s="1549"/>
      <c r="O2270" s="1549"/>
      <c r="P2270" s="1549"/>
      <c r="Q2270" s="1549"/>
    </row>
    <row r="2271" spans="1:17">
      <c r="A2271" s="1566" t="s">
        <v>124</v>
      </c>
      <c r="B2271" s="1573" t="s">
        <v>1541</v>
      </c>
      <c r="C2271" s="1564"/>
      <c r="D2271" s="1572"/>
      <c r="E2271" s="1571" t="str">
        <f>$L$2</f>
        <v>2,5% x D</v>
      </c>
      <c r="F2271" s="1570"/>
      <c r="G2271" s="1569">
        <f>G2270*$L$3</f>
        <v>0</v>
      </c>
      <c r="H2271" s="1567"/>
      <c r="I2271" s="1568" t="s">
        <v>366</v>
      </c>
      <c r="J2271" s="1567"/>
      <c r="K2271" s="1567"/>
      <c r="L2271" s="1620"/>
      <c r="M2271" s="1620"/>
      <c r="N2271" s="1549"/>
      <c r="O2271" s="1549"/>
      <c r="P2271" s="1549"/>
      <c r="Q2271" s="1549"/>
    </row>
    <row r="2272" spans="1:17">
      <c r="A2272" s="1566" t="s">
        <v>241</v>
      </c>
      <c r="B2272" s="1573" t="s">
        <v>1540</v>
      </c>
      <c r="C2272" s="1564"/>
      <c r="D2272" s="1572"/>
      <c r="E2272" s="1571" t="str">
        <f>$M$2</f>
        <v>2,5% x D</v>
      </c>
      <c r="F2272" s="1570"/>
      <c r="G2272" s="1569">
        <f>G2270*$M$3</f>
        <v>0</v>
      </c>
      <c r="H2272" s="1567"/>
      <c r="I2272" s="1568"/>
      <c r="J2272" s="1567"/>
      <c r="K2272" s="1567"/>
      <c r="L2272" s="1620"/>
      <c r="M2272" s="1620"/>
      <c r="N2272" s="1549"/>
      <c r="O2272" s="1549"/>
      <c r="P2272" s="1549"/>
      <c r="Q2272" s="1549"/>
    </row>
    <row r="2273" spans="1:17">
      <c r="A2273" s="1566" t="s">
        <v>123</v>
      </c>
      <c r="B2273" s="1565" t="s">
        <v>1539</v>
      </c>
      <c r="C2273" s="1564"/>
      <c r="D2273" s="1564"/>
      <c r="E2273" s="1564"/>
      <c r="F2273" s="1563"/>
      <c r="G2273" s="1562">
        <f>+G2271+G2270+G2272</f>
        <v>0</v>
      </c>
      <c r="H2273" s="1561"/>
      <c r="I2273" s="1561"/>
      <c r="J2273" s="1561"/>
      <c r="K2273" s="1561"/>
      <c r="L2273" s="1620"/>
      <c r="M2273" s="1620"/>
      <c r="N2273" s="1549"/>
      <c r="O2273" s="1549"/>
      <c r="P2273" s="1549"/>
      <c r="Q2273" s="1549"/>
    </row>
    <row r="2274" spans="1:17">
      <c r="A2274" s="1630"/>
      <c r="B2274" s="1629"/>
      <c r="C2274" s="1628"/>
      <c r="D2274" s="1628"/>
      <c r="E2274" s="1628"/>
      <c r="F2274" s="1627"/>
      <c r="G2274" s="1637"/>
      <c r="H2274" s="1554"/>
      <c r="I2274" s="1554"/>
      <c r="J2274" s="1554"/>
      <c r="K2274" s="1554"/>
      <c r="L2274" s="1620"/>
      <c r="M2274" s="1620"/>
      <c r="N2274" s="1549"/>
      <c r="O2274" s="1549"/>
      <c r="P2274" s="1549"/>
      <c r="Q2274" s="1549"/>
    </row>
    <row r="2275" spans="1:17">
      <c r="A2275" s="1572"/>
      <c r="B2275" s="1572"/>
      <c r="C2275" s="1564"/>
      <c r="D2275" s="1564"/>
      <c r="E2275" s="1564"/>
      <c r="F2275" s="1564"/>
      <c r="G2275" s="1564"/>
      <c r="H2275" s="1624"/>
      <c r="I2275" s="1624"/>
      <c r="J2275" s="1624"/>
      <c r="K2275" s="1624"/>
      <c r="L2275" s="1620"/>
      <c r="M2275" s="1620"/>
      <c r="N2275" s="1549"/>
      <c r="O2275" s="1549"/>
      <c r="P2275" s="1549"/>
      <c r="Q2275" s="1549"/>
    </row>
    <row r="2276" spans="1:17">
      <c r="A2276" s="1564">
        <v>7</v>
      </c>
      <c r="B2276" s="1735" t="s">
        <v>1610</v>
      </c>
      <c r="C2276" s="1622"/>
      <c r="D2276" s="1564"/>
      <c r="E2276" s="1564"/>
      <c r="F2276" s="1564"/>
      <c r="G2276" s="1564"/>
      <c r="H2276" s="1620"/>
      <c r="I2276" s="1620"/>
      <c r="J2276" s="1620"/>
      <c r="K2276" s="1620"/>
      <c r="L2276" s="1620"/>
      <c r="M2276" s="1620"/>
      <c r="N2276" s="1549"/>
      <c r="O2276" s="1549"/>
      <c r="P2276" s="1549"/>
      <c r="Q2276" s="1549"/>
    </row>
    <row r="2277" spans="1:17">
      <c r="A2277" s="1679"/>
      <c r="B2277" s="1620"/>
      <c r="C2277" s="1622"/>
      <c r="D2277" s="1564"/>
      <c r="E2277" s="1564"/>
      <c r="F2277" s="1564"/>
      <c r="G2277" s="1564"/>
      <c r="H2277" s="1620"/>
      <c r="I2277" s="1620"/>
      <c r="J2277" s="1620"/>
      <c r="K2277" s="1620"/>
      <c r="L2277" s="1620"/>
      <c r="M2277" s="1620"/>
      <c r="N2277" s="1549"/>
      <c r="O2277" s="1549"/>
      <c r="P2277" s="1549"/>
      <c r="Q2277" s="1549"/>
    </row>
    <row r="2278" spans="1:17">
      <c r="A2278" s="2467" t="s">
        <v>8</v>
      </c>
      <c r="B2278" s="2467" t="s">
        <v>354</v>
      </c>
      <c r="C2278" s="2467" t="s">
        <v>1550</v>
      </c>
      <c r="D2278" s="2467" t="s">
        <v>21</v>
      </c>
      <c r="E2278" s="2467" t="s">
        <v>1549</v>
      </c>
      <c r="F2278" s="1666" t="s">
        <v>10</v>
      </c>
      <c r="G2278" s="1666" t="s">
        <v>54</v>
      </c>
      <c r="H2278" s="2463" t="s">
        <v>1548</v>
      </c>
      <c r="I2278" s="2463" t="s">
        <v>1547</v>
      </c>
      <c r="J2278" s="2463" t="s">
        <v>1546</v>
      </c>
      <c r="K2278" s="2463" t="s">
        <v>1545</v>
      </c>
      <c r="L2278" s="1620"/>
      <c r="M2278" s="1620"/>
      <c r="N2278" s="1549"/>
      <c r="O2278" s="1549"/>
      <c r="P2278" s="1549"/>
      <c r="Q2278" s="1549"/>
    </row>
    <row r="2279" spans="1:17">
      <c r="A2279" s="2468"/>
      <c r="B2279" s="2468"/>
      <c r="C2279" s="2468"/>
      <c r="D2279" s="2468"/>
      <c r="E2279" s="2468"/>
      <c r="F2279" s="1637" t="s">
        <v>1544</v>
      </c>
      <c r="G2279" s="1637" t="s">
        <v>1544</v>
      </c>
      <c r="H2279" s="2464"/>
      <c r="I2279" s="2464"/>
      <c r="J2279" s="2464"/>
      <c r="K2279" s="2464"/>
      <c r="L2279" s="1620"/>
      <c r="M2279" s="1620"/>
      <c r="N2279" s="1549"/>
      <c r="O2279" s="1549"/>
      <c r="P2279" s="1549"/>
      <c r="Q2279" s="1549"/>
    </row>
    <row r="2280" spans="1:17">
      <c r="A2280" s="1664"/>
      <c r="B2280" s="1664"/>
      <c r="C2280" s="1664"/>
      <c r="D2280" s="1652"/>
      <c r="E2280" s="1652"/>
      <c r="F2280" s="1652"/>
      <c r="G2280" s="1652"/>
      <c r="H2280" s="1614"/>
      <c r="I2280" s="1614"/>
      <c r="J2280" s="1614"/>
      <c r="K2280" s="1614"/>
      <c r="L2280" s="1620"/>
      <c r="M2280" s="1620"/>
      <c r="N2280" s="1549"/>
      <c r="O2280" s="1549"/>
      <c r="P2280" s="1549"/>
      <c r="Q2280" s="1549"/>
    </row>
    <row r="2281" spans="1:17">
      <c r="A2281" s="1646" t="s">
        <v>114</v>
      </c>
      <c r="B2281" s="1645" t="s">
        <v>235</v>
      </c>
      <c r="C2281" s="1646"/>
      <c r="D2281" s="1646"/>
      <c r="E2281" s="1646"/>
      <c r="F2281" s="1646"/>
      <c r="G2281" s="1646"/>
      <c r="H2281" s="1606"/>
      <c r="I2281" s="1603"/>
      <c r="J2281" s="1599"/>
      <c r="K2281" s="1599"/>
      <c r="L2281" s="1620"/>
      <c r="M2281" s="1620"/>
      <c r="N2281" s="1549"/>
      <c r="O2281" s="1549"/>
      <c r="P2281" s="1549"/>
      <c r="Q2281" s="1549"/>
    </row>
    <row r="2282" spans="1:17">
      <c r="A2282" s="1646"/>
      <c r="B2282" s="1645" t="s">
        <v>50</v>
      </c>
      <c r="C2282" s="1646" t="s">
        <v>231</v>
      </c>
      <c r="D2282" s="1646" t="s">
        <v>48</v>
      </c>
      <c r="E2282" s="1675">
        <v>0.19</v>
      </c>
      <c r="F2282" s="1611">
        <f>'UPAH MEP'!D$7</f>
        <v>0</v>
      </c>
      <c r="G2282" s="1645">
        <f>+F2282*E2282</f>
        <v>0</v>
      </c>
      <c r="H2282" s="1606" t="s">
        <v>15</v>
      </c>
      <c r="I2282" s="1603">
        <v>1</v>
      </c>
      <c r="J2282" s="1599">
        <f>I2282*G2282</f>
        <v>0</v>
      </c>
      <c r="K2282" s="1599">
        <f>G2282-J2282</f>
        <v>0</v>
      </c>
      <c r="L2282" s="1733"/>
      <c r="M2282" s="1620"/>
      <c r="N2282" s="1549"/>
      <c r="O2282" s="1549"/>
      <c r="P2282" s="1549"/>
      <c r="Q2282" s="1549"/>
    </row>
    <row r="2283" spans="1:17">
      <c r="A2283" s="1646"/>
      <c r="B2283" s="1611" t="s">
        <v>1593</v>
      </c>
      <c r="C2283" s="1646" t="s">
        <v>1592</v>
      </c>
      <c r="D2283" s="1646" t="s">
        <v>48</v>
      </c>
      <c r="E2283" s="1675">
        <v>0.318</v>
      </c>
      <c r="F2283" s="1611">
        <f>'UPAH MEP'!D$10</f>
        <v>0</v>
      </c>
      <c r="G2283" s="1645">
        <f>+F2283*E2283</f>
        <v>0</v>
      </c>
      <c r="H2283" s="1606" t="s">
        <v>15</v>
      </c>
      <c r="I2283" s="1603">
        <v>1</v>
      </c>
      <c r="J2283" s="1599">
        <f>I2283*G2283</f>
        <v>0</v>
      </c>
      <c r="K2283" s="1599">
        <f>G2283-J2283</f>
        <v>0</v>
      </c>
      <c r="L2283" s="1733"/>
      <c r="M2283" s="1620"/>
      <c r="N2283" s="1549"/>
      <c r="O2283" s="1549"/>
      <c r="P2283" s="1549"/>
      <c r="Q2283" s="1549"/>
    </row>
    <row r="2284" spans="1:17">
      <c r="A2284" s="1646"/>
      <c r="B2284" s="1611" t="s">
        <v>177</v>
      </c>
      <c r="C2284" s="1646" t="s">
        <v>1591</v>
      </c>
      <c r="D2284" s="1646" t="s">
        <v>48</v>
      </c>
      <c r="E2284" s="1675">
        <v>3.2000000000000001E-2</v>
      </c>
      <c r="F2284" s="1611">
        <f>'UPAH MEP'!D$5</f>
        <v>0</v>
      </c>
      <c r="G2284" s="1645">
        <f>+F2284*E2284</f>
        <v>0</v>
      </c>
      <c r="H2284" s="1606" t="s">
        <v>15</v>
      </c>
      <c r="I2284" s="1603">
        <v>1</v>
      </c>
      <c r="J2284" s="1599">
        <f>I2284*G2284</f>
        <v>0</v>
      </c>
      <c r="K2284" s="1599">
        <f>G2284-J2284</f>
        <v>0</v>
      </c>
      <c r="L2284" s="1733"/>
      <c r="M2284" s="1620"/>
      <c r="N2284" s="1549"/>
      <c r="O2284" s="1549"/>
      <c r="P2284" s="1549"/>
      <c r="Q2284" s="1549"/>
    </row>
    <row r="2285" spans="1:17">
      <c r="A2285" s="1646"/>
      <c r="B2285" s="1611" t="s">
        <v>41</v>
      </c>
      <c r="C2285" s="1646" t="s">
        <v>248</v>
      </c>
      <c r="D2285" s="1646" t="s">
        <v>48</v>
      </c>
      <c r="E2285" s="1734">
        <v>1.0999999999999999E-2</v>
      </c>
      <c r="F2285" s="1611">
        <f>'UPAH MEP'!D$6</f>
        <v>0</v>
      </c>
      <c r="G2285" s="1645">
        <f>+F2285*E2285</f>
        <v>0</v>
      </c>
      <c r="H2285" s="1606" t="s">
        <v>15</v>
      </c>
      <c r="I2285" s="1603">
        <v>1</v>
      </c>
      <c r="J2285" s="1599">
        <f>I2285*G2285</f>
        <v>0</v>
      </c>
      <c r="K2285" s="1599">
        <f>G2285-J2285</f>
        <v>0</v>
      </c>
      <c r="L2285" s="1733"/>
      <c r="M2285" s="1620"/>
      <c r="N2285" s="1549"/>
      <c r="O2285" s="1549"/>
      <c r="P2285" s="1549"/>
      <c r="Q2285" s="1549"/>
    </row>
    <row r="2286" spans="1:17">
      <c r="A2286" s="1646"/>
      <c r="B2286" s="1611"/>
      <c r="C2286" s="1732"/>
      <c r="D2286" s="1732"/>
      <c r="E2286" s="1731"/>
      <c r="F2286" s="1611"/>
      <c r="G2286" s="1730"/>
      <c r="H2286" s="1606"/>
      <c r="I2286" s="1603"/>
      <c r="J2286" s="1599"/>
      <c r="K2286" s="1599"/>
      <c r="L2286" s="1620"/>
      <c r="M2286" s="1620"/>
      <c r="N2286" s="1549"/>
      <c r="O2286" s="1549"/>
      <c r="P2286" s="1549"/>
      <c r="Q2286" s="1549"/>
    </row>
    <row r="2287" spans="1:17">
      <c r="A2287" s="1646"/>
      <c r="B2287" s="1645"/>
      <c r="C2287" s="1643"/>
      <c r="D2287" s="1642"/>
      <c r="E2287" s="1642" t="s">
        <v>1557</v>
      </c>
      <c r="F2287" s="1640"/>
      <c r="G2287" s="1639">
        <f>SUM(G2282:G2286)</f>
        <v>0</v>
      </c>
      <c r="H2287" s="1589"/>
      <c r="I2287" s="1589"/>
      <c r="J2287" s="1589">
        <f>SUM(J2282:J2285)</f>
        <v>0</v>
      </c>
      <c r="K2287" s="1589">
        <f>SUM(K2284:K2286)</f>
        <v>0</v>
      </c>
      <c r="L2287" s="1620"/>
      <c r="M2287" s="1620"/>
      <c r="N2287" s="1549"/>
      <c r="O2287" s="1549"/>
      <c r="P2287" s="1549"/>
      <c r="Q2287" s="1549"/>
    </row>
    <row r="2288" spans="1:17">
      <c r="A2288" s="1646" t="s">
        <v>115</v>
      </c>
      <c r="B2288" s="1645" t="s">
        <v>237</v>
      </c>
      <c r="C2288" s="1648"/>
      <c r="D2288" s="1648"/>
      <c r="E2288" s="1648"/>
      <c r="F2288" s="1648"/>
      <c r="G2288" s="1648"/>
      <c r="H2288" s="1600"/>
      <c r="I2288" s="1600"/>
      <c r="J2288" s="1600"/>
      <c r="K2288" s="1600"/>
      <c r="L2288" s="1620"/>
      <c r="M2288" s="1620"/>
      <c r="N2288" s="1549"/>
      <c r="O2288" s="1549"/>
      <c r="P2288" s="1549"/>
      <c r="Q2288" s="1549"/>
    </row>
    <row r="2289" spans="1:17">
      <c r="A2289" s="1729"/>
      <c r="B2289" s="1728" t="s">
        <v>1609</v>
      </c>
      <c r="C2289" s="1646"/>
      <c r="D2289" s="1727" t="s">
        <v>7</v>
      </c>
      <c r="E2289" s="1649">
        <v>1.05</v>
      </c>
      <c r="F2289" s="1645">
        <f>'BAHAN MEP'!D190</f>
        <v>0</v>
      </c>
      <c r="G2289" s="1645">
        <f>F2289*E2289</f>
        <v>0</v>
      </c>
      <c r="H2289" s="1606" t="s">
        <v>15</v>
      </c>
      <c r="I2289" s="1603">
        <v>0</v>
      </c>
      <c r="J2289" s="1599">
        <f>I2289*G2289</f>
        <v>0</v>
      </c>
      <c r="K2289" s="1599">
        <f>G2290-J2289</f>
        <v>0</v>
      </c>
      <c r="L2289" s="1620"/>
      <c r="M2289" s="1620"/>
      <c r="N2289" s="1549"/>
      <c r="O2289" s="1549"/>
      <c r="P2289" s="1549"/>
      <c r="Q2289" s="1549"/>
    </row>
    <row r="2290" spans="1:17">
      <c r="A2290" s="1729"/>
      <c r="B2290" s="1728"/>
      <c r="C2290" s="1646"/>
      <c r="D2290" s="1727"/>
      <c r="E2290" s="1649"/>
      <c r="F2290" s="1645"/>
      <c r="G2290" s="1645"/>
      <c r="H2290" s="1606"/>
      <c r="I2290" s="1603"/>
      <c r="J2290" s="1599"/>
      <c r="K2290" s="1599"/>
      <c r="L2290" s="1620"/>
      <c r="M2290" s="1620"/>
      <c r="N2290" s="1549"/>
      <c r="O2290" s="1549"/>
      <c r="P2290" s="1549"/>
      <c r="Q2290" s="1549"/>
    </row>
    <row r="2291" spans="1:17">
      <c r="A2291" s="1646"/>
      <c r="B2291" s="1645"/>
      <c r="C2291" s="1643"/>
      <c r="D2291" s="1642"/>
      <c r="E2291" s="1641" t="s">
        <v>1447</v>
      </c>
      <c r="F2291" s="1640"/>
      <c r="G2291" s="1639">
        <f>SUM(G2289:G2290)</f>
        <v>0</v>
      </c>
      <c r="H2291" s="1589"/>
      <c r="I2291" s="1589"/>
      <c r="J2291" s="1589">
        <f>SUM(J2289:J2289)</f>
        <v>0</v>
      </c>
      <c r="K2291" s="1589">
        <f>SUM(K2289:K2289)</f>
        <v>0</v>
      </c>
      <c r="L2291" s="1620"/>
      <c r="M2291" s="1620"/>
      <c r="N2291" s="1549"/>
      <c r="O2291" s="1549"/>
      <c r="P2291" s="1549"/>
      <c r="Q2291" s="1549"/>
    </row>
    <row r="2292" spans="1:17">
      <c r="A2292" s="1646"/>
      <c r="B2292" s="1645"/>
      <c r="C2292" s="1648"/>
      <c r="D2292" s="1648"/>
      <c r="E2292" s="1648"/>
      <c r="F2292" s="1648"/>
      <c r="G2292" s="1648"/>
      <c r="H2292" s="1600"/>
      <c r="I2292" s="1600"/>
      <c r="J2292" s="1600"/>
      <c r="K2292" s="1600"/>
      <c r="L2292" s="1620"/>
      <c r="M2292" s="1620"/>
      <c r="N2292" s="1549"/>
      <c r="O2292" s="1549"/>
      <c r="P2292" s="1549"/>
      <c r="Q2292" s="1549"/>
    </row>
    <row r="2293" spans="1:17">
      <c r="A2293" s="1646" t="s">
        <v>116</v>
      </c>
      <c r="B2293" s="1645" t="s">
        <v>238</v>
      </c>
      <c r="C2293" s="1646"/>
      <c r="D2293" s="1646"/>
      <c r="E2293" s="1646"/>
      <c r="F2293" s="1646"/>
      <c r="G2293" s="1721">
        <f>+F2293*E2293</f>
        <v>0</v>
      </c>
      <c r="H2293" s="1595"/>
      <c r="I2293" s="1595"/>
      <c r="J2293" s="1595"/>
      <c r="K2293" s="1595"/>
      <c r="L2293" s="1620"/>
      <c r="M2293" s="1620"/>
      <c r="N2293" s="1549"/>
      <c r="O2293" s="1549"/>
      <c r="P2293" s="1549"/>
      <c r="Q2293" s="1549"/>
    </row>
    <row r="2294" spans="1:17">
      <c r="A2294" s="1644"/>
      <c r="B2294" s="1644"/>
      <c r="C2294" s="1643"/>
      <c r="D2294" s="1642"/>
      <c r="E2294" s="1641" t="s">
        <v>1448</v>
      </c>
      <c r="F2294" s="1640"/>
      <c r="G2294" s="1639">
        <f>SUM(G2293)</f>
        <v>0</v>
      </c>
      <c r="H2294" s="1589"/>
      <c r="I2294" s="1589"/>
      <c r="J2294" s="1589"/>
      <c r="K2294" s="1589"/>
      <c r="L2294" s="1620"/>
      <c r="M2294" s="1620"/>
      <c r="N2294" s="1549"/>
      <c r="O2294" s="1549"/>
      <c r="P2294" s="1549"/>
      <c r="Q2294" s="1549"/>
    </row>
    <row r="2295" spans="1:17">
      <c r="A2295" s="1638"/>
      <c r="B2295" s="1638"/>
      <c r="C2295" s="1637"/>
      <c r="D2295" s="1637"/>
      <c r="E2295" s="1630"/>
      <c r="F2295" s="1637"/>
      <c r="G2295" s="1637"/>
      <c r="H2295" s="1554"/>
      <c r="I2295" s="1554"/>
      <c r="J2295" s="1554"/>
      <c r="K2295" s="1554"/>
      <c r="L2295" s="1620"/>
      <c r="M2295" s="1620"/>
      <c r="N2295" s="1549"/>
      <c r="O2295" s="1549"/>
      <c r="P2295" s="1549"/>
      <c r="Q2295" s="1549"/>
    </row>
    <row r="2296" spans="1:17">
      <c r="A2296" s="1636"/>
      <c r="B2296" s="1635"/>
      <c r="C2296" s="1634"/>
      <c r="D2296" s="1633"/>
      <c r="E2296" s="1633"/>
      <c r="F2296" s="1632"/>
      <c r="G2296" s="1636"/>
      <c r="H2296" s="1581"/>
      <c r="I2296" s="1581"/>
      <c r="J2296" s="1581"/>
      <c r="K2296" s="1581"/>
      <c r="L2296" s="1620"/>
      <c r="M2296" s="1620"/>
      <c r="N2296" s="1549"/>
      <c r="O2296" s="1549"/>
      <c r="P2296" s="1549"/>
      <c r="Q2296" s="1549"/>
    </row>
    <row r="2297" spans="1:17">
      <c r="A2297" s="1566" t="s">
        <v>117</v>
      </c>
      <c r="B2297" s="1573" t="s">
        <v>239</v>
      </c>
      <c r="C2297" s="1564"/>
      <c r="D2297" s="1572"/>
      <c r="E2297" s="1572"/>
      <c r="F2297" s="1570"/>
      <c r="G2297" s="1569">
        <f>+G2294+G2291+G2287</f>
        <v>0</v>
      </c>
      <c r="H2297" s="1576"/>
      <c r="I2297" s="1575" t="e">
        <f>J2297/G2297</f>
        <v>#DIV/0!</v>
      </c>
      <c r="J2297" s="1574">
        <f>+J2294+J2291+J2287</f>
        <v>0</v>
      </c>
      <c r="K2297" s="1720"/>
      <c r="L2297" s="1620"/>
      <c r="M2297" s="1620"/>
      <c r="N2297" s="1549"/>
      <c r="O2297" s="1549"/>
      <c r="P2297" s="1549"/>
      <c r="Q2297" s="1549"/>
    </row>
    <row r="2298" spans="1:17">
      <c r="A2298" s="1566" t="s">
        <v>124</v>
      </c>
      <c r="B2298" s="1573" t="s">
        <v>1541</v>
      </c>
      <c r="C2298" s="1564"/>
      <c r="D2298" s="1572"/>
      <c r="E2298" s="1571" t="str">
        <f>$L$2</f>
        <v>2,5% x D</v>
      </c>
      <c r="F2298" s="1570"/>
      <c r="G2298" s="1569">
        <f>G2297*$L$3</f>
        <v>0</v>
      </c>
      <c r="H2298" s="1567"/>
      <c r="I2298" s="1568" t="s">
        <v>366</v>
      </c>
      <c r="J2298" s="1567"/>
      <c r="K2298" s="1567"/>
      <c r="L2298" s="1620"/>
      <c r="M2298" s="1620"/>
      <c r="N2298" s="1549"/>
      <c r="O2298" s="1549"/>
      <c r="P2298" s="1549"/>
      <c r="Q2298" s="1549"/>
    </row>
    <row r="2299" spans="1:17">
      <c r="A2299" s="1566" t="s">
        <v>241</v>
      </c>
      <c r="B2299" s="1573" t="s">
        <v>1540</v>
      </c>
      <c r="C2299" s="1564"/>
      <c r="D2299" s="1572"/>
      <c r="E2299" s="1571" t="str">
        <f>$M$2</f>
        <v>2,5% x D</v>
      </c>
      <c r="F2299" s="1570"/>
      <c r="G2299" s="1569">
        <f>G2297*$M$3</f>
        <v>0</v>
      </c>
      <c r="H2299" s="1567"/>
      <c r="I2299" s="1568"/>
      <c r="J2299" s="1567"/>
      <c r="K2299" s="1567"/>
      <c r="L2299" s="1620"/>
      <c r="M2299" s="1620"/>
      <c r="N2299" s="1549"/>
      <c r="O2299" s="1549"/>
      <c r="P2299" s="1549"/>
      <c r="Q2299" s="1549"/>
    </row>
    <row r="2300" spans="1:17">
      <c r="A2300" s="1566" t="s">
        <v>123</v>
      </c>
      <c r="B2300" s="1565" t="s">
        <v>1539</v>
      </c>
      <c r="C2300" s="1564"/>
      <c r="D2300" s="1564"/>
      <c r="E2300" s="1564"/>
      <c r="F2300" s="1563"/>
      <c r="G2300" s="1562">
        <f>+G2298+G2297+G2299</f>
        <v>0</v>
      </c>
      <c r="H2300" s="1561"/>
      <c r="I2300" s="1561"/>
      <c r="J2300" s="1561"/>
      <c r="K2300" s="1561"/>
      <c r="L2300" s="1620"/>
      <c r="M2300" s="1620"/>
      <c r="N2300" s="1549"/>
      <c r="O2300" s="1549"/>
      <c r="P2300" s="1549"/>
      <c r="Q2300" s="1549"/>
    </row>
    <row r="2301" spans="1:17">
      <c r="A2301" s="1630"/>
      <c r="B2301" s="1629"/>
      <c r="C2301" s="1628"/>
      <c r="D2301" s="1628"/>
      <c r="E2301" s="1628"/>
      <c r="F2301" s="1627"/>
      <c r="G2301" s="1637"/>
      <c r="H2301" s="1554"/>
      <c r="I2301" s="1554"/>
      <c r="J2301" s="1554"/>
      <c r="K2301" s="1554"/>
      <c r="L2301" s="1620"/>
      <c r="M2301" s="1620"/>
      <c r="N2301" s="1549"/>
      <c r="O2301" s="1549"/>
      <c r="P2301" s="1549"/>
      <c r="Q2301" s="1549"/>
    </row>
    <row r="2302" spans="1:17">
      <c r="A2302" s="1572"/>
      <c r="B2302" s="1572"/>
      <c r="C2302" s="1564"/>
      <c r="D2302" s="1564"/>
      <c r="E2302" s="1564"/>
      <c r="F2302" s="1564"/>
      <c r="G2302" s="1564"/>
      <c r="H2302" s="1624"/>
      <c r="I2302" s="1624"/>
      <c r="J2302" s="1624"/>
      <c r="K2302" s="1624"/>
      <c r="L2302" s="1620"/>
      <c r="M2302" s="1620"/>
      <c r="N2302" s="1549"/>
      <c r="O2302" s="1549"/>
      <c r="P2302" s="1549"/>
      <c r="Q2302" s="1549"/>
    </row>
    <row r="2303" spans="1:17">
      <c r="A2303" s="1564">
        <v>8</v>
      </c>
      <c r="B2303" s="1735" t="s">
        <v>1608</v>
      </c>
      <c r="C2303" s="1622"/>
      <c r="D2303" s="1564"/>
      <c r="E2303" s="1564"/>
      <c r="F2303" s="1564"/>
      <c r="G2303" s="1564"/>
      <c r="H2303" s="1620"/>
      <c r="I2303" s="1620"/>
      <c r="J2303" s="1620"/>
      <c r="K2303" s="1620"/>
      <c r="L2303" s="1620"/>
      <c r="M2303" s="1620"/>
      <c r="N2303" s="1549"/>
      <c r="O2303" s="1549"/>
      <c r="P2303" s="1549"/>
      <c r="Q2303" s="1549"/>
    </row>
    <row r="2304" spans="1:17">
      <c r="A2304" s="1679"/>
      <c r="B2304" s="1620"/>
      <c r="C2304" s="1622"/>
      <c r="D2304" s="1564"/>
      <c r="E2304" s="1564"/>
      <c r="F2304" s="1564"/>
      <c r="G2304" s="1564"/>
      <c r="H2304" s="1620"/>
      <c r="I2304" s="1620"/>
      <c r="J2304" s="1620"/>
      <c r="K2304" s="1620"/>
      <c r="L2304" s="1620"/>
      <c r="M2304" s="1620"/>
      <c r="N2304" s="1549"/>
      <c r="O2304" s="1549"/>
      <c r="P2304" s="1549"/>
      <c r="Q2304" s="1549"/>
    </row>
    <row r="2305" spans="1:17">
      <c r="A2305" s="2467" t="s">
        <v>8</v>
      </c>
      <c r="B2305" s="2467" t="s">
        <v>354</v>
      </c>
      <c r="C2305" s="2467" t="s">
        <v>1550</v>
      </c>
      <c r="D2305" s="2467" t="s">
        <v>21</v>
      </c>
      <c r="E2305" s="2467" t="s">
        <v>1549</v>
      </c>
      <c r="F2305" s="1666" t="s">
        <v>10</v>
      </c>
      <c r="G2305" s="1666" t="s">
        <v>54</v>
      </c>
      <c r="H2305" s="2463" t="s">
        <v>1548</v>
      </c>
      <c r="I2305" s="2463" t="s">
        <v>1547</v>
      </c>
      <c r="J2305" s="2463" t="s">
        <v>1546</v>
      </c>
      <c r="K2305" s="2463" t="s">
        <v>1545</v>
      </c>
      <c r="L2305" s="1620"/>
      <c r="M2305" s="1620"/>
      <c r="N2305" s="1549"/>
      <c r="O2305" s="1549"/>
      <c r="P2305" s="1549"/>
      <c r="Q2305" s="1549"/>
    </row>
    <row r="2306" spans="1:17">
      <c r="A2306" s="2468"/>
      <c r="B2306" s="2468"/>
      <c r="C2306" s="2468"/>
      <c r="D2306" s="2468"/>
      <c r="E2306" s="2468"/>
      <c r="F2306" s="1637" t="s">
        <v>1544</v>
      </c>
      <c r="G2306" s="1637" t="s">
        <v>1544</v>
      </c>
      <c r="H2306" s="2464"/>
      <c r="I2306" s="2464"/>
      <c r="J2306" s="2464"/>
      <c r="K2306" s="2464"/>
      <c r="L2306" s="1620"/>
      <c r="M2306" s="1620"/>
      <c r="N2306" s="1549"/>
      <c r="O2306" s="1549"/>
      <c r="P2306" s="1549"/>
      <c r="Q2306" s="1549"/>
    </row>
    <row r="2307" spans="1:17">
      <c r="A2307" s="1664"/>
      <c r="B2307" s="1664"/>
      <c r="C2307" s="1664"/>
      <c r="D2307" s="1652"/>
      <c r="E2307" s="1652"/>
      <c r="F2307" s="1652"/>
      <c r="G2307" s="1652"/>
      <c r="H2307" s="1614"/>
      <c r="I2307" s="1614"/>
      <c r="J2307" s="1614"/>
      <c r="K2307" s="1614"/>
      <c r="L2307" s="1620"/>
      <c r="M2307" s="1620"/>
      <c r="N2307" s="1549"/>
      <c r="O2307" s="1549"/>
      <c r="P2307" s="1549"/>
      <c r="Q2307" s="1549"/>
    </row>
    <row r="2308" spans="1:17">
      <c r="A2308" s="1646" t="s">
        <v>114</v>
      </c>
      <c r="B2308" s="1645" t="s">
        <v>235</v>
      </c>
      <c r="C2308" s="1646"/>
      <c r="D2308" s="1646"/>
      <c r="E2308" s="1646"/>
      <c r="F2308" s="1646"/>
      <c r="G2308" s="1646"/>
      <c r="H2308" s="1606"/>
      <c r="I2308" s="1603"/>
      <c r="J2308" s="1599"/>
      <c r="K2308" s="1599"/>
      <c r="L2308" s="1620"/>
      <c r="M2308" s="1620"/>
      <c r="N2308" s="1549"/>
      <c r="O2308" s="1549"/>
      <c r="P2308" s="1549"/>
      <c r="Q2308" s="1549"/>
    </row>
    <row r="2309" spans="1:17">
      <c r="A2309" s="1646"/>
      <c r="B2309" s="1645" t="s">
        <v>50</v>
      </c>
      <c r="C2309" s="1646" t="s">
        <v>231</v>
      </c>
      <c r="D2309" s="1646" t="s">
        <v>48</v>
      </c>
      <c r="E2309" s="1675">
        <v>0.25</v>
      </c>
      <c r="F2309" s="1611">
        <f>'UPAH MEP'!D$7</f>
        <v>0</v>
      </c>
      <c r="G2309" s="1645">
        <f>+F2309*E2309</f>
        <v>0</v>
      </c>
      <c r="H2309" s="1606" t="s">
        <v>15</v>
      </c>
      <c r="I2309" s="1603">
        <v>1</v>
      </c>
      <c r="J2309" s="1599">
        <f>I2309*G2309</f>
        <v>0</v>
      </c>
      <c r="K2309" s="1599">
        <f>G2309-J2309</f>
        <v>0</v>
      </c>
      <c r="L2309" s="1733"/>
      <c r="M2309" s="1620"/>
      <c r="N2309" s="1549"/>
      <c r="O2309" s="1549"/>
      <c r="P2309" s="1549"/>
      <c r="Q2309" s="1549"/>
    </row>
    <row r="2310" spans="1:17">
      <c r="A2310" s="1646"/>
      <c r="B2310" s="1611" t="s">
        <v>1593</v>
      </c>
      <c r="C2310" s="1646" t="s">
        <v>1592</v>
      </c>
      <c r="D2310" s="1646" t="s">
        <v>48</v>
      </c>
      <c r="E2310" s="1675">
        <v>0.41799999999999998</v>
      </c>
      <c r="F2310" s="1611">
        <f>'UPAH MEP'!D$10</f>
        <v>0</v>
      </c>
      <c r="G2310" s="1645">
        <f>+F2310*E2310</f>
        <v>0</v>
      </c>
      <c r="H2310" s="1606" t="s">
        <v>15</v>
      </c>
      <c r="I2310" s="1603">
        <v>1</v>
      </c>
      <c r="J2310" s="1599">
        <f>I2310*G2310</f>
        <v>0</v>
      </c>
      <c r="K2310" s="1599">
        <f>G2310-J2310</f>
        <v>0</v>
      </c>
      <c r="L2310" s="1733"/>
      <c r="M2310" s="1620"/>
      <c r="N2310" s="1549"/>
      <c r="O2310" s="1549"/>
      <c r="P2310" s="1549"/>
      <c r="Q2310" s="1549"/>
    </row>
    <row r="2311" spans="1:17">
      <c r="A2311" s="1646"/>
      <c r="B2311" s="1611" t="s">
        <v>177</v>
      </c>
      <c r="C2311" s="1646" t="s">
        <v>1591</v>
      </c>
      <c r="D2311" s="1646" t="s">
        <v>48</v>
      </c>
      <c r="E2311" s="1675">
        <v>4.2000000000000003E-2</v>
      </c>
      <c r="F2311" s="1611">
        <f>'UPAH MEP'!D$5</f>
        <v>0</v>
      </c>
      <c r="G2311" s="1645">
        <f>+F2311*E2311</f>
        <v>0</v>
      </c>
      <c r="H2311" s="1606" t="s">
        <v>15</v>
      </c>
      <c r="I2311" s="1603">
        <v>1</v>
      </c>
      <c r="J2311" s="1599">
        <f>I2311*G2311</f>
        <v>0</v>
      </c>
      <c r="K2311" s="1599">
        <f>G2311-J2311</f>
        <v>0</v>
      </c>
      <c r="L2311" s="1733"/>
      <c r="M2311" s="1620"/>
      <c r="N2311" s="1549"/>
      <c r="O2311" s="1549"/>
      <c r="P2311" s="1549"/>
      <c r="Q2311" s="1549"/>
    </row>
    <row r="2312" spans="1:17">
      <c r="A2312" s="1646"/>
      <c r="B2312" s="1611" t="s">
        <v>41</v>
      </c>
      <c r="C2312" s="1646" t="s">
        <v>248</v>
      </c>
      <c r="D2312" s="1646" t="s">
        <v>48</v>
      </c>
      <c r="E2312" s="1734">
        <v>1.4E-2</v>
      </c>
      <c r="F2312" s="1611">
        <f>'UPAH MEP'!D$6</f>
        <v>0</v>
      </c>
      <c r="G2312" s="1645">
        <f>+F2312*E2312</f>
        <v>0</v>
      </c>
      <c r="H2312" s="1606" t="s">
        <v>15</v>
      </c>
      <c r="I2312" s="1603">
        <v>1</v>
      </c>
      <c r="J2312" s="1599">
        <f>I2312*G2312</f>
        <v>0</v>
      </c>
      <c r="K2312" s="1599">
        <f>G2312-J2312</f>
        <v>0</v>
      </c>
      <c r="L2312" s="1733"/>
      <c r="M2312" s="1620"/>
      <c r="N2312" s="1549"/>
      <c r="O2312" s="1549"/>
      <c r="P2312" s="1549"/>
      <c r="Q2312" s="1549"/>
    </row>
    <row r="2313" spans="1:17">
      <c r="A2313" s="1646"/>
      <c r="B2313" s="1611"/>
      <c r="C2313" s="1732"/>
      <c r="D2313" s="1732"/>
      <c r="E2313" s="1731"/>
      <c r="F2313" s="1611"/>
      <c r="G2313" s="1730"/>
      <c r="H2313" s="1606"/>
      <c r="I2313" s="1603"/>
      <c r="J2313" s="1599"/>
      <c r="K2313" s="1599"/>
      <c r="L2313" s="1620"/>
      <c r="M2313" s="1620"/>
      <c r="N2313" s="1549"/>
      <c r="O2313" s="1549"/>
      <c r="P2313" s="1549"/>
      <c r="Q2313" s="1549"/>
    </row>
    <row r="2314" spans="1:17">
      <c r="A2314" s="1646"/>
      <c r="B2314" s="1645"/>
      <c r="C2314" s="1643"/>
      <c r="D2314" s="1642"/>
      <c r="E2314" s="1642" t="s">
        <v>1557</v>
      </c>
      <c r="F2314" s="1640"/>
      <c r="G2314" s="1639">
        <f>SUM(G2309:G2313)</f>
        <v>0</v>
      </c>
      <c r="H2314" s="1589"/>
      <c r="I2314" s="1589"/>
      <c r="J2314" s="1589">
        <f>SUM(J2309:J2312)</f>
        <v>0</v>
      </c>
      <c r="K2314" s="1589">
        <f>SUM(K2311:K2313)</f>
        <v>0</v>
      </c>
      <c r="L2314" s="1620"/>
      <c r="M2314" s="1620"/>
      <c r="N2314" s="1549"/>
      <c r="O2314" s="1549"/>
      <c r="P2314" s="1549"/>
      <c r="Q2314" s="1549"/>
    </row>
    <row r="2315" spans="1:17">
      <c r="A2315" s="1646" t="s">
        <v>115</v>
      </c>
      <c r="B2315" s="1645" t="s">
        <v>237</v>
      </c>
      <c r="C2315" s="1648"/>
      <c r="D2315" s="1648"/>
      <c r="E2315" s="1648"/>
      <c r="F2315" s="1648"/>
      <c r="G2315" s="1648"/>
      <c r="H2315" s="1600"/>
      <c r="I2315" s="1600"/>
      <c r="J2315" s="1600"/>
      <c r="K2315" s="1600"/>
      <c r="L2315" s="1620"/>
      <c r="M2315" s="1620"/>
      <c r="N2315" s="1549"/>
      <c r="O2315" s="1549"/>
      <c r="P2315" s="1549"/>
      <c r="Q2315" s="1549"/>
    </row>
    <row r="2316" spans="1:17">
      <c r="A2316" s="1729"/>
      <c r="B2316" s="1726" t="s">
        <v>1607</v>
      </c>
      <c r="C2316" s="1729"/>
      <c r="D2316" s="1738" t="s">
        <v>26</v>
      </c>
      <c r="E2316" s="1737">
        <v>49.5</v>
      </c>
      <c r="F2316" s="1736">
        <f>'BAHAN MEP'!D$181</f>
        <v>0</v>
      </c>
      <c r="G2316" s="1645">
        <f t="shared" ref="G2316:G2322" si="20">F2316*E2316</f>
        <v>0</v>
      </c>
      <c r="H2316" s="1606" t="s">
        <v>15</v>
      </c>
      <c r="I2316" s="1603">
        <v>0</v>
      </c>
      <c r="J2316" s="1599">
        <f t="shared" ref="J2316:J2322" si="21">I2316*G2317</f>
        <v>0</v>
      </c>
      <c r="K2316" s="1599">
        <f t="shared" ref="K2316:K2322" si="22">G2317-J2316</f>
        <v>0</v>
      </c>
      <c r="L2316" s="1620"/>
      <c r="M2316" s="1620"/>
      <c r="N2316" s="1549"/>
      <c r="O2316" s="1549"/>
      <c r="P2316" s="1549"/>
      <c r="Q2316" s="1549"/>
    </row>
    <row r="2317" spans="1:17">
      <c r="A2317" s="1646"/>
      <c r="B2317" s="1728" t="s">
        <v>1600</v>
      </c>
      <c r="C2317" s="1646"/>
      <c r="D2317" s="1650" t="s">
        <v>26</v>
      </c>
      <c r="E2317" s="1649">
        <v>49.5</v>
      </c>
      <c r="F2317" s="1645">
        <f>'BAHAN MEP'!D$90</f>
        <v>0</v>
      </c>
      <c r="G2317" s="1645">
        <f t="shared" si="20"/>
        <v>0</v>
      </c>
      <c r="H2317" s="1606" t="s">
        <v>15</v>
      </c>
      <c r="I2317" s="1603">
        <f>'BAHAN MEP'!E203</f>
        <v>0</v>
      </c>
      <c r="J2317" s="1599">
        <f t="shared" si="21"/>
        <v>0</v>
      </c>
      <c r="K2317" s="1599">
        <f t="shared" si="22"/>
        <v>0</v>
      </c>
      <c r="L2317" s="1620"/>
      <c r="M2317" s="1620"/>
      <c r="N2317" s="1549"/>
      <c r="O2317" s="1549"/>
      <c r="P2317" s="1549"/>
      <c r="Q2317" s="1549"/>
    </row>
    <row r="2318" spans="1:17">
      <c r="A2318" s="1646"/>
      <c r="B2318" s="1728" t="s">
        <v>1599</v>
      </c>
      <c r="C2318" s="1646"/>
      <c r="D2318" s="1650" t="s">
        <v>255</v>
      </c>
      <c r="E2318" s="1649">
        <v>1</v>
      </c>
      <c r="F2318" s="1645">
        <f>'BAHAN MEP'!D$93</f>
        <v>0</v>
      </c>
      <c r="G2318" s="1645">
        <f t="shared" si="20"/>
        <v>0</v>
      </c>
      <c r="H2318" s="1606" t="s">
        <v>15</v>
      </c>
      <c r="I2318" s="1603">
        <f>'BAHAN MEP'!E206</f>
        <v>0</v>
      </c>
      <c r="J2318" s="1599">
        <f t="shared" si="21"/>
        <v>0</v>
      </c>
      <c r="K2318" s="1599">
        <f t="shared" si="22"/>
        <v>0</v>
      </c>
      <c r="L2318" s="1620"/>
      <c r="M2318" s="1620"/>
      <c r="N2318" s="1549"/>
      <c r="O2318" s="1549"/>
      <c r="P2318" s="1549"/>
      <c r="Q2318" s="1549"/>
    </row>
    <row r="2319" spans="1:17">
      <c r="A2319" s="1646"/>
      <c r="B2319" s="1728" t="s">
        <v>1598</v>
      </c>
      <c r="C2319" s="1646"/>
      <c r="D2319" s="1650" t="s">
        <v>255</v>
      </c>
      <c r="E2319" s="1649">
        <v>25</v>
      </c>
      <c r="F2319" s="1645">
        <f>'BAHAN MEP'!D$92</f>
        <v>0</v>
      </c>
      <c r="G2319" s="1645">
        <f t="shared" si="20"/>
        <v>0</v>
      </c>
      <c r="H2319" s="1606" t="s">
        <v>15</v>
      </c>
      <c r="I2319" s="1603">
        <f>'BAHAN MEP'!E205</f>
        <v>0</v>
      </c>
      <c r="J2319" s="1599">
        <f t="shared" si="21"/>
        <v>0</v>
      </c>
      <c r="K2319" s="1599">
        <f t="shared" si="22"/>
        <v>0</v>
      </c>
      <c r="L2319" s="1620"/>
      <c r="M2319" s="1620"/>
      <c r="N2319" s="1549"/>
      <c r="O2319" s="1549"/>
      <c r="P2319" s="1549"/>
      <c r="Q2319" s="1549"/>
    </row>
    <row r="2320" spans="1:17">
      <c r="A2320" s="1729"/>
      <c r="B2320" s="1728" t="s">
        <v>1597</v>
      </c>
      <c r="C2320" s="1729"/>
      <c r="D2320" s="1650" t="s">
        <v>255</v>
      </c>
      <c r="E2320" s="1737">
        <v>50</v>
      </c>
      <c r="F2320" s="1736">
        <f>'BAHAN MEP'!D$89</f>
        <v>0</v>
      </c>
      <c r="G2320" s="1645">
        <f t="shared" si="20"/>
        <v>0</v>
      </c>
      <c r="H2320" s="1606" t="s">
        <v>15</v>
      </c>
      <c r="I2320" s="1603">
        <f>'BAHAN MEP'!E202</f>
        <v>0</v>
      </c>
      <c r="J2320" s="1599">
        <f t="shared" si="21"/>
        <v>0</v>
      </c>
      <c r="K2320" s="1599">
        <f t="shared" si="22"/>
        <v>0</v>
      </c>
      <c r="L2320" s="1620"/>
      <c r="M2320" s="1620"/>
      <c r="N2320" s="1549"/>
      <c r="O2320" s="1549"/>
      <c r="P2320" s="1549"/>
      <c r="Q2320" s="1549"/>
    </row>
    <row r="2321" spans="1:17">
      <c r="A2321" s="1729"/>
      <c r="B2321" s="1728" t="s">
        <v>1596</v>
      </c>
      <c r="C2321" s="1729"/>
      <c r="D2321" s="1650" t="s">
        <v>255</v>
      </c>
      <c r="E2321" s="1737">
        <v>1</v>
      </c>
      <c r="F2321" s="1736">
        <f>'BAHAN MEP'!D$91</f>
        <v>0</v>
      </c>
      <c r="G2321" s="1645">
        <f t="shared" si="20"/>
        <v>0</v>
      </c>
      <c r="H2321" s="1606" t="s">
        <v>15</v>
      </c>
      <c r="I2321" s="1603">
        <f>'BAHAN MEP'!E204</f>
        <v>0</v>
      </c>
      <c r="J2321" s="1599">
        <f t="shared" si="21"/>
        <v>0</v>
      </c>
      <c r="K2321" s="1599">
        <f t="shared" si="22"/>
        <v>0</v>
      </c>
      <c r="L2321" s="1620"/>
      <c r="M2321" s="1620"/>
      <c r="N2321" s="1549"/>
      <c r="O2321" s="1549"/>
      <c r="P2321" s="1549"/>
      <c r="Q2321" s="1549"/>
    </row>
    <row r="2322" spans="1:17">
      <c r="A2322" s="1729"/>
      <c r="B2322" s="1728" t="s">
        <v>1595</v>
      </c>
      <c r="C2322" s="1729"/>
      <c r="D2322" s="1650" t="s">
        <v>255</v>
      </c>
      <c r="E2322" s="1737">
        <v>75</v>
      </c>
      <c r="F2322" s="1736">
        <f>'BAHAN MEP'!D$94</f>
        <v>0</v>
      </c>
      <c r="G2322" s="1645">
        <f t="shared" si="20"/>
        <v>0</v>
      </c>
      <c r="H2322" s="1606" t="s">
        <v>15</v>
      </c>
      <c r="I2322" s="1603">
        <f>'BAHAN MEP'!E207</f>
        <v>0</v>
      </c>
      <c r="J2322" s="1599">
        <f t="shared" si="21"/>
        <v>0</v>
      </c>
      <c r="K2322" s="1599">
        <f t="shared" si="22"/>
        <v>0</v>
      </c>
      <c r="L2322" s="1620"/>
      <c r="M2322" s="1620"/>
      <c r="N2322" s="1549"/>
      <c r="O2322" s="1549"/>
      <c r="P2322" s="1549"/>
      <c r="Q2322" s="1549"/>
    </row>
    <row r="2323" spans="1:17">
      <c r="A2323" s="1648"/>
      <c r="B2323" s="1726"/>
      <c r="C2323" s="1725"/>
      <c r="D2323" s="1724"/>
      <c r="E2323" s="1723"/>
      <c r="F2323" s="1722"/>
      <c r="G2323" s="1569"/>
      <c r="H2323" s="1604"/>
      <c r="I2323" s="1603"/>
      <c r="J2323" s="1599"/>
      <c r="K2323" s="1599"/>
      <c r="L2323" s="1620"/>
      <c r="M2323" s="1620"/>
      <c r="N2323" s="1549"/>
      <c r="O2323" s="1549"/>
      <c r="P2323" s="1549"/>
      <c r="Q2323" s="1549"/>
    </row>
    <row r="2324" spans="1:17">
      <c r="A2324" s="1646"/>
      <c r="B2324" s="1645"/>
      <c r="C2324" s="1643"/>
      <c r="D2324" s="1642"/>
      <c r="E2324" s="1641" t="s">
        <v>1447</v>
      </c>
      <c r="F2324" s="1640"/>
      <c r="G2324" s="1639">
        <f>SUM(G2316:G2322)</f>
        <v>0</v>
      </c>
      <c r="H2324" s="1589"/>
      <c r="I2324" s="1589"/>
      <c r="J2324" s="1589">
        <f>SUM(J2316:J2322)</f>
        <v>0</v>
      </c>
      <c r="K2324" s="1589">
        <f>SUM(K2316:K2322)</f>
        <v>0</v>
      </c>
      <c r="L2324" s="1620"/>
      <c r="M2324" s="1620"/>
      <c r="N2324" s="1549"/>
      <c r="O2324" s="1549"/>
      <c r="P2324" s="1549"/>
      <c r="Q2324" s="1549"/>
    </row>
    <row r="2325" spans="1:17">
      <c r="A2325" s="1646"/>
      <c r="B2325" s="1645"/>
      <c r="C2325" s="1648"/>
      <c r="D2325" s="1648"/>
      <c r="E2325" s="1648"/>
      <c r="F2325" s="1648"/>
      <c r="G2325" s="1648"/>
      <c r="H2325" s="1600"/>
      <c r="I2325" s="1600"/>
      <c r="J2325" s="1600"/>
      <c r="K2325" s="1600"/>
      <c r="L2325" s="1620"/>
      <c r="M2325" s="1620"/>
      <c r="N2325" s="1549"/>
      <c r="O2325" s="1549"/>
      <c r="P2325" s="1549"/>
      <c r="Q2325" s="1549"/>
    </row>
    <row r="2326" spans="1:17">
      <c r="A2326" s="1646" t="s">
        <v>116</v>
      </c>
      <c r="B2326" s="1645" t="s">
        <v>238</v>
      </c>
      <c r="C2326" s="1646"/>
      <c r="D2326" s="1646"/>
      <c r="E2326" s="1646"/>
      <c r="F2326" s="1646"/>
      <c r="G2326" s="1721">
        <f>+F2326*E2326</f>
        <v>0</v>
      </c>
      <c r="H2326" s="1595"/>
      <c r="I2326" s="1595"/>
      <c r="J2326" s="1595"/>
      <c r="K2326" s="1595"/>
      <c r="L2326" s="1620"/>
      <c r="M2326" s="1620"/>
      <c r="N2326" s="1549"/>
      <c r="O2326" s="1549"/>
      <c r="P2326" s="1549"/>
      <c r="Q2326" s="1549"/>
    </row>
    <row r="2327" spans="1:17">
      <c r="A2327" s="1644"/>
      <c r="B2327" s="1644"/>
      <c r="C2327" s="1643"/>
      <c r="D2327" s="1642"/>
      <c r="E2327" s="1641" t="s">
        <v>1448</v>
      </c>
      <c r="F2327" s="1640"/>
      <c r="G2327" s="1639">
        <f>SUM(G2326)</f>
        <v>0</v>
      </c>
      <c r="H2327" s="1589"/>
      <c r="I2327" s="1589"/>
      <c r="J2327" s="1589"/>
      <c r="K2327" s="1589"/>
      <c r="L2327" s="1620"/>
      <c r="M2327" s="1620"/>
      <c r="N2327" s="1549"/>
      <c r="O2327" s="1549"/>
      <c r="P2327" s="1549"/>
      <c r="Q2327" s="1549"/>
    </row>
    <row r="2328" spans="1:17">
      <c r="A2328" s="1638"/>
      <c r="B2328" s="1638"/>
      <c r="C2328" s="1637"/>
      <c r="D2328" s="1637"/>
      <c r="E2328" s="1630"/>
      <c r="F2328" s="1637"/>
      <c r="G2328" s="1637"/>
      <c r="H2328" s="1554"/>
      <c r="I2328" s="1554"/>
      <c r="J2328" s="1554"/>
      <c r="K2328" s="1554"/>
      <c r="L2328" s="1620"/>
      <c r="M2328" s="1620"/>
      <c r="N2328" s="1549"/>
      <c r="O2328" s="1549"/>
      <c r="P2328" s="1549"/>
      <c r="Q2328" s="1549"/>
    </row>
    <row r="2329" spans="1:17">
      <c r="A2329" s="1636"/>
      <c r="B2329" s="1635"/>
      <c r="C2329" s="1634"/>
      <c r="D2329" s="1633"/>
      <c r="E2329" s="1633"/>
      <c r="F2329" s="1632"/>
      <c r="G2329" s="1636"/>
      <c r="H2329" s="1581"/>
      <c r="I2329" s="1581"/>
      <c r="J2329" s="1581"/>
      <c r="K2329" s="1581"/>
      <c r="L2329" s="1620"/>
      <c r="M2329" s="1620"/>
      <c r="N2329" s="1549"/>
      <c r="O2329" s="1549"/>
      <c r="P2329" s="1549"/>
      <c r="Q2329" s="1549"/>
    </row>
    <row r="2330" spans="1:17">
      <c r="A2330" s="1566" t="s">
        <v>117</v>
      </c>
      <c r="B2330" s="1573" t="s">
        <v>239</v>
      </c>
      <c r="C2330" s="1564"/>
      <c r="D2330" s="1572"/>
      <c r="E2330" s="1572"/>
      <c r="F2330" s="1570"/>
      <c r="G2330" s="1569">
        <f>+G2327+G2324+G2314</f>
        <v>0</v>
      </c>
      <c r="H2330" s="1576"/>
      <c r="I2330" s="1575" t="e">
        <f>J2330/G2330</f>
        <v>#DIV/0!</v>
      </c>
      <c r="J2330" s="1574">
        <f>+J2327+J2324+J2314</f>
        <v>0</v>
      </c>
      <c r="K2330" s="1720"/>
      <c r="L2330" s="1620"/>
      <c r="M2330" s="1620"/>
      <c r="N2330" s="1549"/>
      <c r="O2330" s="1549"/>
      <c r="P2330" s="1549"/>
      <c r="Q2330" s="1549"/>
    </row>
    <row r="2331" spans="1:17">
      <c r="A2331" s="1566" t="s">
        <v>124</v>
      </c>
      <c r="B2331" s="1573" t="s">
        <v>1541</v>
      </c>
      <c r="C2331" s="1564"/>
      <c r="D2331" s="1572"/>
      <c r="E2331" s="1571" t="str">
        <f>$L$2</f>
        <v>2,5% x D</v>
      </c>
      <c r="F2331" s="1570"/>
      <c r="G2331" s="1569">
        <f>G2330*$L$3</f>
        <v>0</v>
      </c>
      <c r="H2331" s="1567"/>
      <c r="I2331" s="1568" t="s">
        <v>366</v>
      </c>
      <c r="J2331" s="1567"/>
      <c r="K2331" s="1567"/>
      <c r="L2331" s="1620"/>
      <c r="M2331" s="1620"/>
      <c r="N2331" s="1549"/>
      <c r="O2331" s="1549"/>
      <c r="P2331" s="1549"/>
      <c r="Q2331" s="1549"/>
    </row>
    <row r="2332" spans="1:17">
      <c r="A2332" s="1566" t="s">
        <v>241</v>
      </c>
      <c r="B2332" s="1573" t="s">
        <v>1540</v>
      </c>
      <c r="C2332" s="1564"/>
      <c r="D2332" s="1572"/>
      <c r="E2332" s="1571" t="str">
        <f>$M$2</f>
        <v>2,5% x D</v>
      </c>
      <c r="F2332" s="1570"/>
      <c r="G2332" s="1569">
        <f>G2330*$M$3</f>
        <v>0</v>
      </c>
      <c r="H2332" s="1567"/>
      <c r="I2332" s="1568"/>
      <c r="J2332" s="1567"/>
      <c r="K2332" s="1567"/>
      <c r="L2332" s="1620"/>
      <c r="M2332" s="1620"/>
      <c r="N2332" s="1549"/>
      <c r="O2332" s="1549"/>
      <c r="P2332" s="1549"/>
      <c r="Q2332" s="1549"/>
    </row>
    <row r="2333" spans="1:17">
      <c r="A2333" s="1566" t="s">
        <v>123</v>
      </c>
      <c r="B2333" s="1565" t="s">
        <v>1539</v>
      </c>
      <c r="C2333" s="1564"/>
      <c r="D2333" s="1564"/>
      <c r="E2333" s="1564"/>
      <c r="F2333" s="1563"/>
      <c r="G2333" s="1562">
        <f>+G2331+G2330+G2332</f>
        <v>0</v>
      </c>
      <c r="H2333" s="1561"/>
      <c r="I2333" s="1561"/>
      <c r="J2333" s="1561"/>
      <c r="K2333" s="1561"/>
      <c r="L2333" s="1620"/>
      <c r="M2333" s="1620"/>
      <c r="N2333" s="1549"/>
      <c r="O2333" s="1549"/>
      <c r="P2333" s="1549"/>
      <c r="Q2333" s="1549"/>
    </row>
    <row r="2334" spans="1:17">
      <c r="A2334" s="1630"/>
      <c r="B2334" s="1629"/>
      <c r="C2334" s="1628"/>
      <c r="D2334" s="1628"/>
      <c r="E2334" s="1628"/>
      <c r="F2334" s="1627"/>
      <c r="G2334" s="1637"/>
      <c r="H2334" s="1554"/>
      <c r="I2334" s="1554"/>
      <c r="J2334" s="1554"/>
      <c r="K2334" s="1554"/>
      <c r="L2334" s="1620"/>
      <c r="M2334" s="1620"/>
      <c r="N2334" s="1549"/>
      <c r="O2334" s="1549"/>
      <c r="P2334" s="1549"/>
      <c r="Q2334" s="1549"/>
    </row>
    <row r="2335" spans="1:17">
      <c r="A2335" s="1572"/>
      <c r="B2335" s="1572"/>
      <c r="C2335" s="1564"/>
      <c r="D2335" s="1564"/>
      <c r="E2335" s="1564"/>
      <c r="F2335" s="1564"/>
      <c r="G2335" s="1564"/>
      <c r="H2335" s="1624"/>
      <c r="I2335" s="1624"/>
      <c r="J2335" s="1624"/>
      <c r="K2335" s="1624"/>
      <c r="L2335" s="1620"/>
      <c r="M2335" s="1620"/>
      <c r="N2335" s="1549"/>
      <c r="O2335" s="1549"/>
      <c r="P2335" s="1549"/>
      <c r="Q2335" s="1549"/>
    </row>
    <row r="2336" spans="1:17">
      <c r="A2336" s="1564">
        <v>9</v>
      </c>
      <c r="B2336" s="1735" t="s">
        <v>1606</v>
      </c>
      <c r="C2336" s="1622"/>
      <c r="D2336" s="1564"/>
      <c r="E2336" s="1564"/>
      <c r="F2336" s="1564"/>
      <c r="G2336" s="1564"/>
      <c r="H2336" s="1620"/>
      <c r="I2336" s="1620"/>
      <c r="J2336" s="1620"/>
      <c r="K2336" s="1620"/>
      <c r="L2336" s="1620"/>
      <c r="M2336" s="1620"/>
      <c r="N2336" s="1549"/>
      <c r="O2336" s="1549"/>
      <c r="P2336" s="1549"/>
      <c r="Q2336" s="1549"/>
    </row>
    <row r="2337" spans="1:17">
      <c r="A2337" s="1679"/>
      <c r="B2337" s="1620"/>
      <c r="C2337" s="1622"/>
      <c r="D2337" s="1564"/>
      <c r="E2337" s="1564"/>
      <c r="F2337" s="1564"/>
      <c r="G2337" s="1564"/>
      <c r="H2337" s="1620"/>
      <c r="I2337" s="1620"/>
      <c r="J2337" s="1620"/>
      <c r="K2337" s="1620"/>
      <c r="L2337" s="1620"/>
      <c r="M2337" s="1620"/>
      <c r="N2337" s="1549"/>
      <c r="O2337" s="1549"/>
      <c r="P2337" s="1549"/>
      <c r="Q2337" s="1549"/>
    </row>
    <row r="2338" spans="1:17">
      <c r="A2338" s="2467" t="s">
        <v>8</v>
      </c>
      <c r="B2338" s="2467" t="s">
        <v>354</v>
      </c>
      <c r="C2338" s="2467" t="s">
        <v>1550</v>
      </c>
      <c r="D2338" s="2467" t="s">
        <v>21</v>
      </c>
      <c r="E2338" s="2467" t="s">
        <v>1549</v>
      </c>
      <c r="F2338" s="1666" t="s">
        <v>10</v>
      </c>
      <c r="G2338" s="1666" t="s">
        <v>54</v>
      </c>
      <c r="H2338" s="2463" t="s">
        <v>1548</v>
      </c>
      <c r="I2338" s="2463" t="s">
        <v>1547</v>
      </c>
      <c r="J2338" s="2463" t="s">
        <v>1546</v>
      </c>
      <c r="K2338" s="2463" t="s">
        <v>1545</v>
      </c>
      <c r="L2338" s="1620"/>
      <c r="M2338" s="1620"/>
      <c r="N2338" s="1549"/>
      <c r="O2338" s="1549"/>
      <c r="P2338" s="1549"/>
      <c r="Q2338" s="1549"/>
    </row>
    <row r="2339" spans="1:17">
      <c r="A2339" s="2468"/>
      <c r="B2339" s="2468"/>
      <c r="C2339" s="2468"/>
      <c r="D2339" s="2468"/>
      <c r="E2339" s="2468"/>
      <c r="F2339" s="1637" t="s">
        <v>1544</v>
      </c>
      <c r="G2339" s="1637" t="s">
        <v>1544</v>
      </c>
      <c r="H2339" s="2464"/>
      <c r="I2339" s="2464"/>
      <c r="J2339" s="2464"/>
      <c r="K2339" s="2464"/>
      <c r="L2339" s="1620"/>
      <c r="M2339" s="1620"/>
      <c r="N2339" s="1549"/>
      <c r="O2339" s="1549"/>
      <c r="P2339" s="1549"/>
      <c r="Q2339" s="1549"/>
    </row>
    <row r="2340" spans="1:17">
      <c r="A2340" s="1664"/>
      <c r="B2340" s="1664"/>
      <c r="C2340" s="1664"/>
      <c r="D2340" s="1652"/>
      <c r="E2340" s="1652"/>
      <c r="F2340" s="1652"/>
      <c r="G2340" s="1652"/>
      <c r="H2340" s="1614"/>
      <c r="I2340" s="1614"/>
      <c r="J2340" s="1614"/>
      <c r="K2340" s="1614"/>
      <c r="L2340" s="1620"/>
      <c r="M2340" s="1620"/>
      <c r="N2340" s="1549"/>
      <c r="O2340" s="1549"/>
      <c r="P2340" s="1549"/>
      <c r="Q2340" s="1549"/>
    </row>
    <row r="2341" spans="1:17">
      <c r="A2341" s="1646" t="s">
        <v>114</v>
      </c>
      <c r="B2341" s="1645" t="s">
        <v>235</v>
      </c>
      <c r="C2341" s="1646"/>
      <c r="D2341" s="1646"/>
      <c r="E2341" s="1646"/>
      <c r="F2341" s="1646"/>
      <c r="G2341" s="1646"/>
      <c r="H2341" s="1606"/>
      <c r="I2341" s="1603"/>
      <c r="J2341" s="1599"/>
      <c r="K2341" s="1599"/>
      <c r="L2341" s="1620"/>
      <c r="M2341" s="1620"/>
      <c r="N2341" s="1549"/>
      <c r="O2341" s="1549"/>
      <c r="P2341" s="1549"/>
      <c r="Q2341" s="1549"/>
    </row>
    <row r="2342" spans="1:17">
      <c r="A2342" s="1646"/>
      <c r="B2342" s="1645" t="s">
        <v>50</v>
      </c>
      <c r="C2342" s="1646" t="s">
        <v>231</v>
      </c>
      <c r="D2342" s="1646" t="s">
        <v>48</v>
      </c>
      <c r="E2342" s="1675">
        <v>0.19</v>
      </c>
      <c r="F2342" s="1611">
        <f>'UPAH MEP'!D$7</f>
        <v>0</v>
      </c>
      <c r="G2342" s="1645">
        <f>+F2342*E2342</f>
        <v>0</v>
      </c>
      <c r="H2342" s="1606" t="s">
        <v>15</v>
      </c>
      <c r="I2342" s="1603">
        <v>1</v>
      </c>
      <c r="J2342" s="1599">
        <f>I2342*G2342</f>
        <v>0</v>
      </c>
      <c r="K2342" s="1599">
        <f>G2342-J2342</f>
        <v>0</v>
      </c>
      <c r="L2342" s="1733"/>
      <c r="M2342" s="1620"/>
      <c r="N2342" s="1549"/>
      <c r="O2342" s="1549"/>
      <c r="P2342" s="1549"/>
      <c r="Q2342" s="1549"/>
    </row>
    <row r="2343" spans="1:17">
      <c r="A2343" s="1646"/>
      <c r="B2343" s="1611" t="s">
        <v>1593</v>
      </c>
      <c r="C2343" s="1646" t="s">
        <v>1592</v>
      </c>
      <c r="D2343" s="1646" t="s">
        <v>48</v>
      </c>
      <c r="E2343" s="1675">
        <v>0.318</v>
      </c>
      <c r="F2343" s="1611">
        <f>'UPAH MEP'!D$10</f>
        <v>0</v>
      </c>
      <c r="G2343" s="1645">
        <f>+F2343*E2343</f>
        <v>0</v>
      </c>
      <c r="H2343" s="1606" t="s">
        <v>15</v>
      </c>
      <c r="I2343" s="1603">
        <v>1</v>
      </c>
      <c r="J2343" s="1599">
        <f>I2343*G2343</f>
        <v>0</v>
      </c>
      <c r="K2343" s="1599">
        <f>G2343-J2343</f>
        <v>0</v>
      </c>
      <c r="L2343" s="1733"/>
      <c r="M2343" s="1620"/>
      <c r="N2343" s="1549"/>
      <c r="O2343" s="1549"/>
      <c r="P2343" s="1549"/>
      <c r="Q2343" s="1549"/>
    </row>
    <row r="2344" spans="1:17">
      <c r="A2344" s="1646"/>
      <c r="B2344" s="1611" t="s">
        <v>177</v>
      </c>
      <c r="C2344" s="1646" t="s">
        <v>1591</v>
      </c>
      <c r="D2344" s="1646" t="s">
        <v>48</v>
      </c>
      <c r="E2344" s="1675">
        <v>3.2000000000000001E-2</v>
      </c>
      <c r="F2344" s="1611">
        <f>'UPAH MEP'!D$5</f>
        <v>0</v>
      </c>
      <c r="G2344" s="1645">
        <f>+F2344*E2344</f>
        <v>0</v>
      </c>
      <c r="H2344" s="1606" t="s">
        <v>15</v>
      </c>
      <c r="I2344" s="1603">
        <v>1</v>
      </c>
      <c r="J2344" s="1599">
        <f>I2344*G2344</f>
        <v>0</v>
      </c>
      <c r="K2344" s="1599">
        <f>G2344-J2344</f>
        <v>0</v>
      </c>
      <c r="L2344" s="1733"/>
      <c r="M2344" s="1620"/>
      <c r="N2344" s="1549"/>
      <c r="O2344" s="1549"/>
      <c r="P2344" s="1549"/>
      <c r="Q2344" s="1549"/>
    </row>
    <row r="2345" spans="1:17">
      <c r="A2345" s="1646"/>
      <c r="B2345" s="1611" t="s">
        <v>41</v>
      </c>
      <c r="C2345" s="1646" t="s">
        <v>248</v>
      </c>
      <c r="D2345" s="1646" t="s">
        <v>48</v>
      </c>
      <c r="E2345" s="1734">
        <v>1.0999999999999999E-2</v>
      </c>
      <c r="F2345" s="1611">
        <f>'UPAH MEP'!D$6</f>
        <v>0</v>
      </c>
      <c r="G2345" s="1645">
        <f>+F2345*E2345</f>
        <v>0</v>
      </c>
      <c r="H2345" s="1606" t="s">
        <v>15</v>
      </c>
      <c r="I2345" s="1603">
        <v>1</v>
      </c>
      <c r="J2345" s="1599">
        <f>I2345*G2345</f>
        <v>0</v>
      </c>
      <c r="K2345" s="1599">
        <f>G2345-J2345</f>
        <v>0</v>
      </c>
      <c r="L2345" s="1733"/>
      <c r="M2345" s="1620"/>
      <c r="N2345" s="1549"/>
      <c r="O2345" s="1549"/>
      <c r="P2345" s="1549"/>
      <c r="Q2345" s="1549"/>
    </row>
    <row r="2346" spans="1:17">
      <c r="A2346" s="1646"/>
      <c r="B2346" s="1611"/>
      <c r="C2346" s="1732"/>
      <c r="D2346" s="1732"/>
      <c r="E2346" s="1731"/>
      <c r="F2346" s="1611"/>
      <c r="G2346" s="1730"/>
      <c r="H2346" s="1606"/>
      <c r="I2346" s="1603"/>
      <c r="J2346" s="1599"/>
      <c r="K2346" s="1599"/>
      <c r="L2346" s="1620"/>
      <c r="M2346" s="1620"/>
      <c r="N2346" s="1549"/>
      <c r="O2346" s="1549"/>
      <c r="P2346" s="1549"/>
      <c r="Q2346" s="1549"/>
    </row>
    <row r="2347" spans="1:17">
      <c r="A2347" s="1646"/>
      <c r="B2347" s="1645"/>
      <c r="C2347" s="1643"/>
      <c r="D2347" s="1642"/>
      <c r="E2347" s="1642" t="s">
        <v>1557</v>
      </c>
      <c r="F2347" s="1640"/>
      <c r="G2347" s="1639">
        <f>SUM(G2342:G2346)</f>
        <v>0</v>
      </c>
      <c r="H2347" s="1589"/>
      <c r="I2347" s="1589"/>
      <c r="J2347" s="1589">
        <f>SUM(J2342:J2345)</f>
        <v>0</v>
      </c>
      <c r="K2347" s="1589">
        <f>SUM(K2344:K2346)</f>
        <v>0</v>
      </c>
      <c r="L2347" s="1620"/>
      <c r="M2347" s="1620"/>
      <c r="N2347" s="1549"/>
      <c r="O2347" s="1549"/>
      <c r="P2347" s="1549"/>
      <c r="Q2347" s="1549"/>
    </row>
    <row r="2348" spans="1:17">
      <c r="A2348" s="1646" t="s">
        <v>115</v>
      </c>
      <c r="B2348" s="1645" t="s">
        <v>237</v>
      </c>
      <c r="C2348" s="1648"/>
      <c r="D2348" s="1648"/>
      <c r="E2348" s="1648"/>
      <c r="F2348" s="1648"/>
      <c r="G2348" s="1648"/>
      <c r="H2348" s="1600"/>
      <c r="I2348" s="1600"/>
      <c r="J2348" s="1600"/>
      <c r="K2348" s="1600"/>
      <c r="L2348" s="1620"/>
      <c r="M2348" s="1620"/>
      <c r="N2348" s="1549"/>
      <c r="O2348" s="1549"/>
      <c r="P2348" s="1549"/>
      <c r="Q2348" s="1549"/>
    </row>
    <row r="2349" spans="1:17">
      <c r="A2349" s="1729"/>
      <c r="B2349" s="1728" t="s">
        <v>1605</v>
      </c>
      <c r="C2349" s="1646"/>
      <c r="D2349" s="1727" t="s">
        <v>7</v>
      </c>
      <c r="E2349" s="1649">
        <v>1.05</v>
      </c>
      <c r="F2349" s="1645">
        <f>'BAHAN MEP'!D196</f>
        <v>0</v>
      </c>
      <c r="G2349" s="1645">
        <f>F2349*E2349</f>
        <v>0</v>
      </c>
      <c r="H2349" s="1606" t="s">
        <v>15</v>
      </c>
      <c r="I2349" s="1603">
        <v>0</v>
      </c>
      <c r="J2349" s="1599">
        <f>I2349*G2349</f>
        <v>0</v>
      </c>
      <c r="K2349" s="1599">
        <f>G2350-J2349</f>
        <v>0</v>
      </c>
      <c r="L2349" s="1620"/>
      <c r="M2349" s="1620"/>
      <c r="N2349" s="1549"/>
      <c r="O2349" s="1549"/>
      <c r="P2349" s="1549"/>
      <c r="Q2349" s="1549"/>
    </row>
    <row r="2350" spans="1:17">
      <c r="A2350" s="1648"/>
      <c r="B2350" s="1726"/>
      <c r="C2350" s="1725"/>
      <c r="D2350" s="1724"/>
      <c r="E2350" s="1723"/>
      <c r="F2350" s="1722"/>
      <c r="G2350" s="1569"/>
      <c r="H2350" s="1604"/>
      <c r="I2350" s="1603"/>
      <c r="J2350" s="1599"/>
      <c r="K2350" s="1599"/>
      <c r="L2350" s="1620"/>
      <c r="M2350" s="1620"/>
      <c r="N2350" s="1549"/>
      <c r="O2350" s="1549"/>
      <c r="P2350" s="1549"/>
      <c r="Q2350" s="1549"/>
    </row>
    <row r="2351" spans="1:17">
      <c r="A2351" s="1646"/>
      <c r="B2351" s="1645"/>
      <c r="C2351" s="1643"/>
      <c r="D2351" s="1642"/>
      <c r="E2351" s="1641" t="s">
        <v>1447</v>
      </c>
      <c r="F2351" s="1640"/>
      <c r="G2351" s="1639">
        <f>SUM(G2349:G2349)</f>
        <v>0</v>
      </c>
      <c r="H2351" s="1589"/>
      <c r="I2351" s="1589"/>
      <c r="J2351" s="1589">
        <f>SUM(J2349:J2349)</f>
        <v>0</v>
      </c>
      <c r="K2351" s="1589">
        <f>SUM(K2349:K2349)</f>
        <v>0</v>
      </c>
      <c r="L2351" s="1620"/>
      <c r="M2351" s="1620"/>
      <c r="N2351" s="1549"/>
      <c r="O2351" s="1549"/>
      <c r="P2351" s="1549"/>
      <c r="Q2351" s="1549"/>
    </row>
    <row r="2352" spans="1:17">
      <c r="A2352" s="1646"/>
      <c r="B2352" s="1645"/>
      <c r="C2352" s="1648"/>
      <c r="D2352" s="1648"/>
      <c r="E2352" s="1648"/>
      <c r="F2352" s="1648"/>
      <c r="G2352" s="1648"/>
      <c r="H2352" s="1600"/>
      <c r="I2352" s="1600"/>
      <c r="J2352" s="1600"/>
      <c r="K2352" s="1600"/>
      <c r="L2352" s="1620"/>
      <c r="M2352" s="1620"/>
      <c r="N2352" s="1549"/>
      <c r="O2352" s="1549"/>
      <c r="P2352" s="1549"/>
      <c r="Q2352" s="1549"/>
    </row>
    <row r="2353" spans="1:17">
      <c r="A2353" s="1646" t="s">
        <v>116</v>
      </c>
      <c r="B2353" s="1645" t="s">
        <v>238</v>
      </c>
      <c r="C2353" s="1646"/>
      <c r="D2353" s="1646"/>
      <c r="E2353" s="1646"/>
      <c r="F2353" s="1646"/>
      <c r="G2353" s="1721">
        <f>+F2353*E2353</f>
        <v>0</v>
      </c>
      <c r="H2353" s="1595"/>
      <c r="I2353" s="1595"/>
      <c r="J2353" s="1595"/>
      <c r="K2353" s="1595"/>
      <c r="L2353" s="1620"/>
      <c r="M2353" s="1620"/>
      <c r="N2353" s="1549"/>
      <c r="O2353" s="1549"/>
      <c r="P2353" s="1549"/>
      <c r="Q2353" s="1549"/>
    </row>
    <row r="2354" spans="1:17">
      <c r="A2354" s="1644"/>
      <c r="B2354" s="1644"/>
      <c r="C2354" s="1643"/>
      <c r="D2354" s="1642"/>
      <c r="E2354" s="1641" t="s">
        <v>1448</v>
      </c>
      <c r="F2354" s="1640"/>
      <c r="G2354" s="1639">
        <f>SUM(G2353)</f>
        <v>0</v>
      </c>
      <c r="H2354" s="1589"/>
      <c r="I2354" s="1589"/>
      <c r="J2354" s="1589"/>
      <c r="K2354" s="1589"/>
      <c r="L2354" s="1620"/>
      <c r="M2354" s="1620"/>
      <c r="N2354" s="1549"/>
      <c r="O2354" s="1549"/>
      <c r="P2354" s="1549"/>
      <c r="Q2354" s="1549"/>
    </row>
    <row r="2355" spans="1:17">
      <c r="A2355" s="1638"/>
      <c r="B2355" s="1638"/>
      <c r="C2355" s="1637"/>
      <c r="D2355" s="1637"/>
      <c r="E2355" s="1630"/>
      <c r="F2355" s="1637"/>
      <c r="G2355" s="1637"/>
      <c r="H2355" s="1554"/>
      <c r="I2355" s="1554"/>
      <c r="J2355" s="1554"/>
      <c r="K2355" s="1554"/>
      <c r="L2355" s="1620"/>
      <c r="M2355" s="1620"/>
      <c r="N2355" s="1549"/>
      <c r="O2355" s="1549"/>
      <c r="P2355" s="1549"/>
      <c r="Q2355" s="1549"/>
    </row>
    <row r="2356" spans="1:17">
      <c r="A2356" s="1636"/>
      <c r="B2356" s="1635"/>
      <c r="C2356" s="1634"/>
      <c r="D2356" s="1633"/>
      <c r="E2356" s="1633"/>
      <c r="F2356" s="1632"/>
      <c r="G2356" s="1636"/>
      <c r="H2356" s="1581"/>
      <c r="I2356" s="1581"/>
      <c r="J2356" s="1581"/>
      <c r="K2356" s="1581"/>
      <c r="L2356" s="1620"/>
      <c r="M2356" s="1620"/>
      <c r="N2356" s="1549"/>
      <c r="O2356" s="1549"/>
      <c r="P2356" s="1549"/>
      <c r="Q2356" s="1549"/>
    </row>
    <row r="2357" spans="1:17">
      <c r="A2357" s="1566" t="s">
        <v>117</v>
      </c>
      <c r="B2357" s="1573" t="s">
        <v>239</v>
      </c>
      <c r="C2357" s="1564"/>
      <c r="D2357" s="1572"/>
      <c r="E2357" s="1572"/>
      <c r="F2357" s="1570"/>
      <c r="G2357" s="1569">
        <f>+G2354+G2351+G2347</f>
        <v>0</v>
      </c>
      <c r="H2357" s="1576"/>
      <c r="I2357" s="1575" t="e">
        <f>J2357/G2357</f>
        <v>#DIV/0!</v>
      </c>
      <c r="J2357" s="1574">
        <f>+J2354+J2351+J2347</f>
        <v>0</v>
      </c>
      <c r="K2357" s="1720"/>
      <c r="L2357" s="1620"/>
      <c r="M2357" s="1620"/>
      <c r="N2357" s="1549"/>
      <c r="O2357" s="1549"/>
      <c r="P2357" s="1549"/>
      <c r="Q2357" s="1549"/>
    </row>
    <row r="2358" spans="1:17">
      <c r="A2358" s="1566" t="s">
        <v>124</v>
      </c>
      <c r="B2358" s="1573" t="s">
        <v>1541</v>
      </c>
      <c r="C2358" s="1564"/>
      <c r="D2358" s="1572"/>
      <c r="E2358" s="1571" t="str">
        <f>$L$2</f>
        <v>2,5% x D</v>
      </c>
      <c r="F2358" s="1570"/>
      <c r="G2358" s="1569">
        <f>G2357*$L$3</f>
        <v>0</v>
      </c>
      <c r="H2358" s="1567"/>
      <c r="I2358" s="1568" t="s">
        <v>366</v>
      </c>
      <c r="J2358" s="1567"/>
      <c r="K2358" s="1567"/>
      <c r="L2358" s="1620"/>
      <c r="M2358" s="1620"/>
      <c r="N2358" s="1549"/>
      <c r="O2358" s="1549"/>
      <c r="P2358" s="1549"/>
      <c r="Q2358" s="1549"/>
    </row>
    <row r="2359" spans="1:17">
      <c r="A2359" s="1566" t="s">
        <v>241</v>
      </c>
      <c r="B2359" s="1573" t="s">
        <v>1540</v>
      </c>
      <c r="C2359" s="1564"/>
      <c r="D2359" s="1572"/>
      <c r="E2359" s="1571" t="str">
        <f>$M$2</f>
        <v>2,5% x D</v>
      </c>
      <c r="F2359" s="1570"/>
      <c r="G2359" s="1569">
        <f>G2357*$M$3</f>
        <v>0</v>
      </c>
      <c r="H2359" s="1567"/>
      <c r="I2359" s="1568"/>
      <c r="J2359" s="1567"/>
      <c r="K2359" s="1567"/>
      <c r="L2359" s="1620"/>
      <c r="M2359" s="1620"/>
      <c r="N2359" s="1549"/>
      <c r="O2359" s="1549"/>
      <c r="P2359" s="1549"/>
      <c r="Q2359" s="1549"/>
    </row>
    <row r="2360" spans="1:17">
      <c r="A2360" s="1566" t="s">
        <v>123</v>
      </c>
      <c r="B2360" s="1565" t="s">
        <v>1539</v>
      </c>
      <c r="C2360" s="1564"/>
      <c r="D2360" s="1564"/>
      <c r="E2360" s="1564"/>
      <c r="F2360" s="1563"/>
      <c r="G2360" s="1562">
        <f>+G2358+G2357+G2359</f>
        <v>0</v>
      </c>
      <c r="H2360" s="1561"/>
      <c r="I2360" s="1561"/>
      <c r="J2360" s="1561"/>
      <c r="K2360" s="1561"/>
      <c r="L2360" s="1620"/>
      <c r="M2360" s="1620"/>
      <c r="N2360" s="1549"/>
      <c r="O2360" s="1549"/>
      <c r="P2360" s="1549"/>
      <c r="Q2360" s="1549"/>
    </row>
    <row r="2361" spans="1:17">
      <c r="A2361" s="1630"/>
      <c r="B2361" s="1629"/>
      <c r="C2361" s="1628"/>
      <c r="D2361" s="1628"/>
      <c r="E2361" s="1628"/>
      <c r="F2361" s="1627"/>
      <c r="G2361" s="1637"/>
      <c r="H2361" s="1554"/>
      <c r="I2361" s="1554"/>
      <c r="J2361" s="1554"/>
      <c r="K2361" s="1554"/>
      <c r="L2361" s="1620"/>
      <c r="M2361" s="1620"/>
      <c r="N2361" s="1549"/>
      <c r="O2361" s="1549"/>
      <c r="P2361" s="1549"/>
      <c r="Q2361" s="1549"/>
    </row>
    <row r="2362" spans="1:17">
      <c r="A2362" s="1623"/>
      <c r="B2362" s="1623"/>
      <c r="C2362" s="1622"/>
      <c r="D2362" s="1564"/>
      <c r="E2362" s="1564"/>
      <c r="F2362" s="1564"/>
      <c r="G2362" s="1564"/>
      <c r="H2362" s="1620"/>
      <c r="I2362" s="1620"/>
      <c r="J2362" s="1620"/>
      <c r="K2362" s="1620"/>
      <c r="L2362" s="1620"/>
      <c r="M2362" s="1620"/>
      <c r="N2362" s="1549"/>
      <c r="O2362" s="1549"/>
      <c r="P2362" s="1549"/>
      <c r="Q2362" s="1549"/>
    </row>
    <row r="2363" spans="1:17">
      <c r="A2363" s="1564">
        <v>10</v>
      </c>
      <c r="B2363" s="1735" t="s">
        <v>1604</v>
      </c>
      <c r="C2363" s="1622"/>
      <c r="D2363" s="1564"/>
      <c r="E2363" s="1564"/>
      <c r="F2363" s="1564"/>
      <c r="G2363" s="1564"/>
      <c r="H2363" s="1620"/>
      <c r="I2363" s="1620"/>
      <c r="J2363" s="1620"/>
      <c r="K2363" s="1620"/>
      <c r="L2363" s="1620"/>
      <c r="M2363" s="1620"/>
      <c r="N2363" s="1549"/>
      <c r="O2363" s="1549"/>
      <c r="P2363" s="1549"/>
      <c r="Q2363" s="1549"/>
    </row>
    <row r="2364" spans="1:17">
      <c r="A2364" s="1679"/>
      <c r="B2364" s="1620"/>
      <c r="C2364" s="1622"/>
      <c r="D2364" s="1564"/>
      <c r="E2364" s="1564"/>
      <c r="F2364" s="1564"/>
      <c r="G2364" s="1564"/>
      <c r="H2364" s="1620"/>
      <c r="I2364" s="1620"/>
      <c r="J2364" s="1620"/>
      <c r="K2364" s="1620"/>
      <c r="L2364" s="1620"/>
      <c r="M2364" s="1620"/>
      <c r="N2364" s="1549"/>
      <c r="O2364" s="1549"/>
      <c r="P2364" s="1549"/>
      <c r="Q2364" s="1549"/>
    </row>
    <row r="2365" spans="1:17">
      <c r="A2365" s="2467" t="s">
        <v>8</v>
      </c>
      <c r="B2365" s="2467" t="s">
        <v>354</v>
      </c>
      <c r="C2365" s="2467" t="s">
        <v>1550</v>
      </c>
      <c r="D2365" s="2467" t="s">
        <v>21</v>
      </c>
      <c r="E2365" s="2467" t="s">
        <v>1549</v>
      </c>
      <c r="F2365" s="1666" t="s">
        <v>10</v>
      </c>
      <c r="G2365" s="1666" t="s">
        <v>54</v>
      </c>
      <c r="H2365" s="2463" t="s">
        <v>1548</v>
      </c>
      <c r="I2365" s="2463" t="s">
        <v>1547</v>
      </c>
      <c r="J2365" s="2463" t="s">
        <v>1546</v>
      </c>
      <c r="K2365" s="2463" t="s">
        <v>1545</v>
      </c>
      <c r="L2365" s="1620"/>
      <c r="M2365" s="1620"/>
      <c r="N2365" s="1549"/>
      <c r="O2365" s="1549"/>
      <c r="P2365" s="1549"/>
      <c r="Q2365" s="1549"/>
    </row>
    <row r="2366" spans="1:17">
      <c r="A2366" s="2468"/>
      <c r="B2366" s="2468"/>
      <c r="C2366" s="2468"/>
      <c r="D2366" s="2468"/>
      <c r="E2366" s="2468"/>
      <c r="F2366" s="1637" t="s">
        <v>1544</v>
      </c>
      <c r="G2366" s="1637" t="s">
        <v>1544</v>
      </c>
      <c r="H2366" s="2464"/>
      <c r="I2366" s="2464"/>
      <c r="J2366" s="2464"/>
      <c r="K2366" s="2464"/>
      <c r="L2366" s="1620"/>
      <c r="M2366" s="1620"/>
      <c r="N2366" s="1549"/>
      <c r="O2366" s="1549"/>
      <c r="P2366" s="1549"/>
      <c r="Q2366" s="1549"/>
    </row>
    <row r="2367" spans="1:17">
      <c r="A2367" s="1664"/>
      <c r="B2367" s="1664"/>
      <c r="C2367" s="1664"/>
      <c r="D2367" s="1652"/>
      <c r="E2367" s="1652"/>
      <c r="F2367" s="1652"/>
      <c r="G2367" s="1652"/>
      <c r="H2367" s="1614"/>
      <c r="I2367" s="1614"/>
      <c r="J2367" s="1614"/>
      <c r="K2367" s="1614"/>
      <c r="L2367" s="1620"/>
      <c r="M2367" s="1620"/>
      <c r="N2367" s="1549"/>
      <c r="O2367" s="1549"/>
      <c r="P2367" s="1549"/>
      <c r="Q2367" s="1549"/>
    </row>
    <row r="2368" spans="1:17">
      <c r="A2368" s="1646" t="s">
        <v>114</v>
      </c>
      <c r="B2368" s="1645" t="s">
        <v>235</v>
      </c>
      <c r="C2368" s="1646"/>
      <c r="D2368" s="1646"/>
      <c r="E2368" s="1646"/>
      <c r="F2368" s="1646"/>
      <c r="G2368" s="1646"/>
      <c r="H2368" s="1606"/>
      <c r="I2368" s="1603"/>
      <c r="J2368" s="1599"/>
      <c r="K2368" s="1599"/>
      <c r="L2368" s="1620"/>
      <c r="M2368" s="1620"/>
      <c r="N2368" s="1549"/>
      <c r="O2368" s="1549"/>
      <c r="P2368" s="1549"/>
      <c r="Q2368" s="1549"/>
    </row>
    <row r="2369" spans="1:17">
      <c r="A2369" s="1646"/>
      <c r="B2369" s="1645" t="s">
        <v>50</v>
      </c>
      <c r="C2369" s="1646" t="s">
        <v>231</v>
      </c>
      <c r="D2369" s="1646" t="s">
        <v>48</v>
      </c>
      <c r="E2369" s="1675">
        <v>5.1999999999999998E-2</v>
      </c>
      <c r="F2369" s="1611">
        <f>'UPAH MEP'!D$7</f>
        <v>0</v>
      </c>
      <c r="G2369" s="1645">
        <f>+F2369*E2369</f>
        <v>0</v>
      </c>
      <c r="H2369" s="1606" t="s">
        <v>15</v>
      </c>
      <c r="I2369" s="1603">
        <v>1</v>
      </c>
      <c r="J2369" s="1599">
        <f>I2369*G2369</f>
        <v>0</v>
      </c>
      <c r="K2369" s="1599">
        <f>G2369-J2369</f>
        <v>0</v>
      </c>
      <c r="L2369" s="1733"/>
      <c r="M2369" s="1620"/>
      <c r="N2369" s="1549"/>
      <c r="O2369" s="1549"/>
      <c r="P2369" s="1549"/>
      <c r="Q2369" s="1549"/>
    </row>
    <row r="2370" spans="1:17">
      <c r="A2370" s="1646"/>
      <c r="B2370" s="1611" t="s">
        <v>1593</v>
      </c>
      <c r="C2370" s="1646" t="s">
        <v>1592</v>
      </c>
      <c r="D2370" s="1646" t="s">
        <v>48</v>
      </c>
      <c r="E2370" s="1675">
        <v>8.6999999999999994E-2</v>
      </c>
      <c r="F2370" s="1611">
        <f>'UPAH MEP'!D$10</f>
        <v>0</v>
      </c>
      <c r="G2370" s="1645">
        <f>+F2370*E2370</f>
        <v>0</v>
      </c>
      <c r="H2370" s="1606" t="s">
        <v>15</v>
      </c>
      <c r="I2370" s="1603">
        <v>1</v>
      </c>
      <c r="J2370" s="1599">
        <f>I2370*G2370</f>
        <v>0</v>
      </c>
      <c r="K2370" s="1599">
        <f>G2370-J2370</f>
        <v>0</v>
      </c>
      <c r="L2370" s="1733"/>
      <c r="M2370" s="1620"/>
      <c r="N2370" s="1549"/>
      <c r="O2370" s="1549"/>
      <c r="P2370" s="1549"/>
      <c r="Q2370" s="1549"/>
    </row>
    <row r="2371" spans="1:17">
      <c r="A2371" s="1646"/>
      <c r="B2371" s="1611" t="s">
        <v>177</v>
      </c>
      <c r="C2371" s="1646" t="s">
        <v>1591</v>
      </c>
      <c r="D2371" s="1646" t="s">
        <v>48</v>
      </c>
      <c r="E2371" s="1675">
        <v>8.9999999999999993E-3</v>
      </c>
      <c r="F2371" s="1611">
        <f>'UPAH MEP'!D$5</f>
        <v>0</v>
      </c>
      <c r="G2371" s="1645">
        <f>+F2371*E2371</f>
        <v>0</v>
      </c>
      <c r="H2371" s="1606" t="s">
        <v>15</v>
      </c>
      <c r="I2371" s="1603">
        <v>1</v>
      </c>
      <c r="J2371" s="1599">
        <f>I2371*G2371</f>
        <v>0</v>
      </c>
      <c r="K2371" s="1599">
        <f>G2371-J2371</f>
        <v>0</v>
      </c>
      <c r="L2371" s="1733"/>
      <c r="M2371" s="1620"/>
      <c r="N2371" s="1549"/>
      <c r="O2371" s="1549"/>
      <c r="P2371" s="1549"/>
      <c r="Q2371" s="1549"/>
    </row>
    <row r="2372" spans="1:17">
      <c r="A2372" s="1646"/>
      <c r="B2372" s="1611" t="s">
        <v>41</v>
      </c>
      <c r="C2372" s="1646" t="s">
        <v>248</v>
      </c>
      <c r="D2372" s="1646" t="s">
        <v>48</v>
      </c>
      <c r="E2372" s="1734">
        <v>3.0000000000000001E-3</v>
      </c>
      <c r="F2372" s="1611">
        <f>'UPAH MEP'!D$6</f>
        <v>0</v>
      </c>
      <c r="G2372" s="1645">
        <f>+F2372*E2372</f>
        <v>0</v>
      </c>
      <c r="H2372" s="1606" t="s">
        <v>15</v>
      </c>
      <c r="I2372" s="1603">
        <v>1</v>
      </c>
      <c r="J2372" s="1599">
        <f>I2372*G2372</f>
        <v>0</v>
      </c>
      <c r="K2372" s="1599">
        <f>G2372-J2372</f>
        <v>0</v>
      </c>
      <c r="L2372" s="1733"/>
      <c r="M2372" s="1620"/>
      <c r="N2372" s="1549"/>
      <c r="O2372" s="1549"/>
      <c r="P2372" s="1549"/>
      <c r="Q2372" s="1549"/>
    </row>
    <row r="2373" spans="1:17">
      <c r="A2373" s="1646"/>
      <c r="B2373" s="1611"/>
      <c r="C2373" s="1732"/>
      <c r="D2373" s="1732"/>
      <c r="E2373" s="1731"/>
      <c r="F2373" s="1611"/>
      <c r="G2373" s="1730"/>
      <c r="H2373" s="1606"/>
      <c r="I2373" s="1603"/>
      <c r="J2373" s="1599"/>
      <c r="K2373" s="1599"/>
      <c r="L2373" s="1620"/>
      <c r="M2373" s="1620"/>
      <c r="N2373" s="1549"/>
      <c r="O2373" s="1549"/>
      <c r="P2373" s="1549"/>
      <c r="Q2373" s="1549"/>
    </row>
    <row r="2374" spans="1:17">
      <c r="A2374" s="1646"/>
      <c r="B2374" s="1645"/>
      <c r="C2374" s="1643"/>
      <c r="D2374" s="1642"/>
      <c r="E2374" s="1642" t="s">
        <v>1557</v>
      </c>
      <c r="F2374" s="1640"/>
      <c r="G2374" s="1639">
        <f>SUM(G2369:G2373)</f>
        <v>0</v>
      </c>
      <c r="H2374" s="1589"/>
      <c r="I2374" s="1589"/>
      <c r="J2374" s="1589">
        <f>SUM(J2369:J2372)</f>
        <v>0</v>
      </c>
      <c r="K2374" s="1589">
        <f>SUM(K2371:K2373)</f>
        <v>0</v>
      </c>
      <c r="L2374" s="1620"/>
      <c r="M2374" s="1620"/>
      <c r="N2374" s="1549"/>
      <c r="O2374" s="1549"/>
      <c r="P2374" s="1549"/>
      <c r="Q2374" s="1549"/>
    </row>
    <row r="2375" spans="1:17">
      <c r="A2375" s="1646" t="s">
        <v>115</v>
      </c>
      <c r="B2375" s="1645" t="s">
        <v>237</v>
      </c>
      <c r="C2375" s="1648"/>
      <c r="D2375" s="1648"/>
      <c r="E2375" s="1648"/>
      <c r="F2375" s="1648"/>
      <c r="G2375" s="1648"/>
      <c r="H2375" s="1600"/>
      <c r="I2375" s="1600"/>
      <c r="J2375" s="1600"/>
      <c r="K2375" s="1600"/>
      <c r="L2375" s="1620"/>
      <c r="M2375" s="1620"/>
      <c r="N2375" s="1549"/>
      <c r="O2375" s="1549"/>
      <c r="P2375" s="1549"/>
      <c r="Q2375" s="1549"/>
    </row>
    <row r="2376" spans="1:17">
      <c r="A2376" s="1729"/>
      <c r="B2376" s="1728" t="s">
        <v>1603</v>
      </c>
      <c r="C2376" s="1646"/>
      <c r="D2376" s="1727" t="s">
        <v>7</v>
      </c>
      <c r="E2376" s="1649">
        <v>1.05</v>
      </c>
      <c r="F2376" s="1645">
        <f>'BAHAN MEP'!D186</f>
        <v>0</v>
      </c>
      <c r="G2376" s="1645">
        <f>F2376*E2376</f>
        <v>0</v>
      </c>
      <c r="H2376" s="1606" t="s">
        <v>15</v>
      </c>
      <c r="I2376" s="1603">
        <v>0</v>
      </c>
      <c r="J2376" s="1599">
        <f>I2376*G2376</f>
        <v>0</v>
      </c>
      <c r="K2376" s="1599">
        <f>G2377-J2376</f>
        <v>0</v>
      </c>
      <c r="L2376" s="1620"/>
      <c r="M2376" s="1620"/>
      <c r="N2376" s="1549"/>
      <c r="O2376" s="1549"/>
      <c r="P2376" s="1549"/>
      <c r="Q2376" s="1549"/>
    </row>
    <row r="2377" spans="1:17">
      <c r="A2377" s="1648"/>
      <c r="B2377" s="1726"/>
      <c r="C2377" s="1725"/>
      <c r="D2377" s="1724"/>
      <c r="E2377" s="1723"/>
      <c r="F2377" s="1722"/>
      <c r="G2377" s="1569"/>
      <c r="H2377" s="1604"/>
      <c r="I2377" s="1603"/>
      <c r="J2377" s="1599"/>
      <c r="K2377" s="1599"/>
      <c r="L2377" s="1620"/>
      <c r="M2377" s="1620"/>
      <c r="N2377" s="1549"/>
      <c r="O2377" s="1549"/>
      <c r="P2377" s="1549"/>
      <c r="Q2377" s="1549"/>
    </row>
    <row r="2378" spans="1:17">
      <c r="A2378" s="1646"/>
      <c r="B2378" s="1645"/>
      <c r="C2378" s="1643"/>
      <c r="D2378" s="1642"/>
      <c r="E2378" s="1641" t="s">
        <v>1447</v>
      </c>
      <c r="F2378" s="1640"/>
      <c r="G2378" s="1639">
        <f>SUM(G2376:G2376)</f>
        <v>0</v>
      </c>
      <c r="H2378" s="1589"/>
      <c r="I2378" s="1589"/>
      <c r="J2378" s="1589">
        <f>SUM(J2376:J2376)</f>
        <v>0</v>
      </c>
      <c r="K2378" s="1589">
        <f>SUM(K2376:K2376)</f>
        <v>0</v>
      </c>
      <c r="L2378" s="1620"/>
      <c r="M2378" s="1620"/>
      <c r="N2378" s="1549"/>
      <c r="O2378" s="1549"/>
      <c r="P2378" s="1549"/>
      <c r="Q2378" s="1549"/>
    </row>
    <row r="2379" spans="1:17">
      <c r="A2379" s="1646"/>
      <c r="B2379" s="1645"/>
      <c r="C2379" s="1648"/>
      <c r="D2379" s="1648"/>
      <c r="E2379" s="1648"/>
      <c r="F2379" s="1648"/>
      <c r="G2379" s="1648"/>
      <c r="H2379" s="1600"/>
      <c r="I2379" s="1600"/>
      <c r="J2379" s="1600"/>
      <c r="K2379" s="1600"/>
      <c r="L2379" s="1620"/>
      <c r="M2379" s="1620"/>
      <c r="N2379" s="1549"/>
      <c r="O2379" s="1549"/>
      <c r="P2379" s="1549"/>
      <c r="Q2379" s="1549"/>
    </row>
    <row r="2380" spans="1:17">
      <c r="A2380" s="1646" t="s">
        <v>116</v>
      </c>
      <c r="B2380" s="1645" t="s">
        <v>238</v>
      </c>
      <c r="C2380" s="1646"/>
      <c r="D2380" s="1646"/>
      <c r="E2380" s="1646"/>
      <c r="F2380" s="1646"/>
      <c r="G2380" s="1721">
        <f>+F2380*E2380</f>
        <v>0</v>
      </c>
      <c r="H2380" s="1595"/>
      <c r="I2380" s="1595"/>
      <c r="J2380" s="1595"/>
      <c r="K2380" s="1595"/>
      <c r="L2380" s="1620"/>
      <c r="M2380" s="1620"/>
      <c r="N2380" s="1549"/>
      <c r="O2380" s="1549"/>
      <c r="P2380" s="1549"/>
      <c r="Q2380" s="1549"/>
    </row>
    <row r="2381" spans="1:17">
      <c r="A2381" s="1644"/>
      <c r="B2381" s="1644"/>
      <c r="C2381" s="1643"/>
      <c r="D2381" s="1642"/>
      <c r="E2381" s="1641" t="s">
        <v>1448</v>
      </c>
      <c r="F2381" s="1640"/>
      <c r="G2381" s="1639">
        <f>SUM(G2380)</f>
        <v>0</v>
      </c>
      <c r="H2381" s="1589"/>
      <c r="I2381" s="1589"/>
      <c r="J2381" s="1589"/>
      <c r="K2381" s="1589"/>
      <c r="L2381" s="1620"/>
      <c r="M2381" s="1620"/>
      <c r="N2381" s="1549"/>
      <c r="O2381" s="1549"/>
      <c r="P2381" s="1549"/>
      <c r="Q2381" s="1549"/>
    </row>
    <row r="2382" spans="1:17">
      <c r="A2382" s="1638"/>
      <c r="B2382" s="1638"/>
      <c r="C2382" s="1637"/>
      <c r="D2382" s="1637"/>
      <c r="E2382" s="1630"/>
      <c r="F2382" s="1637"/>
      <c r="G2382" s="1637"/>
      <c r="H2382" s="1554"/>
      <c r="I2382" s="1554"/>
      <c r="J2382" s="1554"/>
      <c r="K2382" s="1554"/>
      <c r="L2382" s="1620"/>
      <c r="M2382" s="1620"/>
      <c r="N2382" s="1549"/>
      <c r="O2382" s="1549"/>
      <c r="P2382" s="1549"/>
      <c r="Q2382" s="1549"/>
    </row>
    <row r="2383" spans="1:17">
      <c r="A2383" s="1636"/>
      <c r="B2383" s="1635"/>
      <c r="C2383" s="1634"/>
      <c r="D2383" s="1633"/>
      <c r="E2383" s="1633"/>
      <c r="F2383" s="1632"/>
      <c r="G2383" s="1636"/>
      <c r="H2383" s="1581"/>
      <c r="I2383" s="1581"/>
      <c r="J2383" s="1581"/>
      <c r="K2383" s="1581"/>
      <c r="L2383" s="1620"/>
      <c r="M2383" s="1620"/>
      <c r="N2383" s="1549"/>
      <c r="O2383" s="1549"/>
      <c r="P2383" s="1549"/>
      <c r="Q2383" s="1549"/>
    </row>
    <row r="2384" spans="1:17">
      <c r="A2384" s="1566" t="s">
        <v>117</v>
      </c>
      <c r="B2384" s="1573" t="s">
        <v>239</v>
      </c>
      <c r="C2384" s="1564"/>
      <c r="D2384" s="1572"/>
      <c r="E2384" s="1572"/>
      <c r="F2384" s="1570"/>
      <c r="G2384" s="1569">
        <f>+G2381+G2378+G2374</f>
        <v>0</v>
      </c>
      <c r="H2384" s="1576"/>
      <c r="I2384" s="1575" t="e">
        <f>J2384/G2384</f>
        <v>#DIV/0!</v>
      </c>
      <c r="J2384" s="1574">
        <f>+J2381+J2378+J2374</f>
        <v>0</v>
      </c>
      <c r="K2384" s="1720"/>
      <c r="L2384" s="1620"/>
      <c r="M2384" s="1620"/>
      <c r="N2384" s="1549"/>
      <c r="O2384" s="1549"/>
      <c r="P2384" s="1549"/>
      <c r="Q2384" s="1549"/>
    </row>
    <row r="2385" spans="1:17">
      <c r="A2385" s="1566" t="s">
        <v>124</v>
      </c>
      <c r="B2385" s="1573" t="s">
        <v>1541</v>
      </c>
      <c r="C2385" s="1564"/>
      <c r="D2385" s="1572"/>
      <c r="E2385" s="1571" t="str">
        <f>$L$2</f>
        <v>2,5% x D</v>
      </c>
      <c r="F2385" s="1570"/>
      <c r="G2385" s="1569">
        <f>G2384*$L$3</f>
        <v>0</v>
      </c>
      <c r="H2385" s="1567"/>
      <c r="I2385" s="1568" t="s">
        <v>366</v>
      </c>
      <c r="J2385" s="1567"/>
      <c r="K2385" s="1567"/>
      <c r="L2385" s="1620"/>
      <c r="M2385" s="1620"/>
      <c r="N2385" s="1549"/>
      <c r="O2385" s="1549"/>
      <c r="P2385" s="1549"/>
      <c r="Q2385" s="1549"/>
    </row>
    <row r="2386" spans="1:17">
      <c r="A2386" s="1566" t="s">
        <v>241</v>
      </c>
      <c r="B2386" s="1573" t="s">
        <v>1540</v>
      </c>
      <c r="C2386" s="1564"/>
      <c r="D2386" s="1572"/>
      <c r="E2386" s="1571" t="str">
        <f>$M$2</f>
        <v>2,5% x D</v>
      </c>
      <c r="F2386" s="1570"/>
      <c r="G2386" s="1569">
        <f>G2384*$M$3</f>
        <v>0</v>
      </c>
      <c r="H2386" s="1567"/>
      <c r="I2386" s="1568"/>
      <c r="J2386" s="1567"/>
      <c r="K2386" s="1567"/>
      <c r="L2386" s="1620"/>
      <c r="M2386" s="1620"/>
      <c r="N2386" s="1549"/>
      <c r="O2386" s="1549"/>
      <c r="P2386" s="1549"/>
      <c r="Q2386" s="1549"/>
    </row>
    <row r="2387" spans="1:17">
      <c r="A2387" s="1566" t="s">
        <v>123</v>
      </c>
      <c r="B2387" s="1565" t="s">
        <v>1539</v>
      </c>
      <c r="C2387" s="1564"/>
      <c r="D2387" s="1564"/>
      <c r="E2387" s="1564"/>
      <c r="F2387" s="1563"/>
      <c r="G2387" s="1562">
        <f>+G2385+G2384+G2386</f>
        <v>0</v>
      </c>
      <c r="H2387" s="1561"/>
      <c r="I2387" s="1561"/>
      <c r="J2387" s="1561"/>
      <c r="K2387" s="1561"/>
      <c r="L2387" s="1620"/>
      <c r="M2387" s="1620"/>
      <c r="N2387" s="1549"/>
      <c r="O2387" s="1549"/>
      <c r="P2387" s="1549"/>
      <c r="Q2387" s="1549"/>
    </row>
    <row r="2388" spans="1:17">
      <c r="A2388" s="1630"/>
      <c r="B2388" s="1629"/>
      <c r="C2388" s="1628"/>
      <c r="D2388" s="1628"/>
      <c r="E2388" s="1628"/>
      <c r="F2388" s="1627"/>
      <c r="G2388" s="1637"/>
      <c r="H2388" s="1554"/>
      <c r="I2388" s="1554"/>
      <c r="J2388" s="1554"/>
      <c r="K2388" s="1554"/>
      <c r="L2388" s="1620"/>
      <c r="M2388" s="1620"/>
      <c r="N2388" s="1549"/>
      <c r="O2388" s="1549"/>
      <c r="P2388" s="1549"/>
      <c r="Q2388" s="1549"/>
    </row>
    <row r="2389" spans="1:17">
      <c r="A2389" s="1572"/>
      <c r="B2389" s="1572"/>
      <c r="C2389" s="1564"/>
      <c r="D2389" s="1564"/>
      <c r="E2389" s="1564"/>
      <c r="F2389" s="1564"/>
      <c r="G2389" s="1564"/>
      <c r="H2389" s="1624"/>
      <c r="I2389" s="1624"/>
      <c r="J2389" s="1624"/>
      <c r="K2389" s="1624"/>
      <c r="L2389" s="1620"/>
      <c r="M2389" s="1620"/>
      <c r="N2389" s="1549"/>
      <c r="O2389" s="1549"/>
      <c r="P2389" s="1549"/>
      <c r="Q2389" s="1549"/>
    </row>
    <row r="2390" spans="1:17">
      <c r="A2390" s="1564">
        <v>11</v>
      </c>
      <c r="B2390" s="1735" t="s">
        <v>1602</v>
      </c>
      <c r="C2390" s="1622"/>
      <c r="D2390" s="1564"/>
      <c r="E2390" s="1564"/>
      <c r="F2390" s="1564"/>
      <c r="G2390" s="1564"/>
      <c r="H2390" s="1620"/>
      <c r="I2390" s="1620"/>
      <c r="J2390" s="1620"/>
      <c r="K2390" s="1620"/>
      <c r="L2390" s="1620"/>
      <c r="M2390" s="1620"/>
      <c r="N2390" s="1549"/>
      <c r="O2390" s="1549"/>
      <c r="P2390" s="1549"/>
      <c r="Q2390" s="1549"/>
    </row>
    <row r="2391" spans="1:17">
      <c r="A2391" s="1679"/>
      <c r="B2391" s="1620"/>
      <c r="C2391" s="1622"/>
      <c r="D2391" s="1564"/>
      <c r="E2391" s="1564"/>
      <c r="F2391" s="1564"/>
      <c r="G2391" s="1564"/>
      <c r="H2391" s="1620"/>
      <c r="I2391" s="1620"/>
      <c r="J2391" s="1620"/>
      <c r="K2391" s="1620"/>
      <c r="L2391" s="1620"/>
      <c r="M2391" s="1620"/>
      <c r="N2391" s="1549"/>
      <c r="O2391" s="1549"/>
      <c r="P2391" s="1549"/>
      <c r="Q2391" s="1549"/>
    </row>
    <row r="2392" spans="1:17">
      <c r="A2392" s="2467" t="s">
        <v>8</v>
      </c>
      <c r="B2392" s="2467" t="s">
        <v>354</v>
      </c>
      <c r="C2392" s="2467" t="s">
        <v>1550</v>
      </c>
      <c r="D2392" s="2467" t="s">
        <v>21</v>
      </c>
      <c r="E2392" s="2467" t="s">
        <v>1549</v>
      </c>
      <c r="F2392" s="1666" t="s">
        <v>10</v>
      </c>
      <c r="G2392" s="1666" t="s">
        <v>54</v>
      </c>
      <c r="H2392" s="2463" t="s">
        <v>1548</v>
      </c>
      <c r="I2392" s="2463" t="s">
        <v>1547</v>
      </c>
      <c r="J2392" s="2463" t="s">
        <v>1546</v>
      </c>
      <c r="K2392" s="2463" t="s">
        <v>1545</v>
      </c>
      <c r="L2392" s="1620"/>
      <c r="M2392" s="1620"/>
      <c r="N2392" s="1549"/>
      <c r="O2392" s="1549"/>
      <c r="P2392" s="1549"/>
      <c r="Q2392" s="1549"/>
    </row>
    <row r="2393" spans="1:17">
      <c r="A2393" s="2468"/>
      <c r="B2393" s="2468"/>
      <c r="C2393" s="2468"/>
      <c r="D2393" s="2468"/>
      <c r="E2393" s="2468"/>
      <c r="F2393" s="1637" t="s">
        <v>1544</v>
      </c>
      <c r="G2393" s="1637" t="s">
        <v>1544</v>
      </c>
      <c r="H2393" s="2464"/>
      <c r="I2393" s="2464"/>
      <c r="J2393" s="2464"/>
      <c r="K2393" s="2464"/>
      <c r="L2393" s="1620"/>
      <c r="M2393" s="1620"/>
      <c r="N2393" s="1549"/>
      <c r="O2393" s="1549"/>
      <c r="P2393" s="1549"/>
      <c r="Q2393" s="1549"/>
    </row>
    <row r="2394" spans="1:17">
      <c r="A2394" s="1664"/>
      <c r="B2394" s="1664"/>
      <c r="C2394" s="1664"/>
      <c r="D2394" s="1652"/>
      <c r="E2394" s="1652"/>
      <c r="F2394" s="1652"/>
      <c r="G2394" s="1652"/>
      <c r="H2394" s="1614"/>
      <c r="I2394" s="1614"/>
      <c r="J2394" s="1614"/>
      <c r="K2394" s="1614"/>
      <c r="L2394" s="1620"/>
      <c r="M2394" s="1620"/>
      <c r="N2394" s="1549"/>
      <c r="O2394" s="1549"/>
      <c r="P2394" s="1549"/>
      <c r="Q2394" s="1549"/>
    </row>
    <row r="2395" spans="1:17">
      <c r="A2395" s="1646" t="s">
        <v>114</v>
      </c>
      <c r="B2395" s="1645" t="s">
        <v>235</v>
      </c>
      <c r="C2395" s="1646"/>
      <c r="D2395" s="1646"/>
      <c r="E2395" s="1646"/>
      <c r="F2395" s="1646"/>
      <c r="G2395" s="1646"/>
      <c r="H2395" s="1606"/>
      <c r="I2395" s="1603"/>
      <c r="J2395" s="1599"/>
      <c r="K2395" s="1599"/>
      <c r="L2395" s="1620"/>
      <c r="M2395" s="1620"/>
      <c r="N2395" s="1549"/>
      <c r="O2395" s="1549"/>
      <c r="P2395" s="1549"/>
      <c r="Q2395" s="1549"/>
    </row>
    <row r="2396" spans="1:17">
      <c r="A2396" s="1646"/>
      <c r="B2396" s="1645" t="s">
        <v>50</v>
      </c>
      <c r="C2396" s="1646" t="s">
        <v>231</v>
      </c>
      <c r="D2396" s="1646" t="s">
        <v>48</v>
      </c>
      <c r="E2396" s="1675">
        <v>0.217</v>
      </c>
      <c r="F2396" s="1611">
        <f>'UPAH MEP'!D7</f>
        <v>0</v>
      </c>
      <c r="G2396" s="1645">
        <f>+F2396*E2396</f>
        <v>0</v>
      </c>
      <c r="H2396" s="1606" t="s">
        <v>15</v>
      </c>
      <c r="I2396" s="1603">
        <v>1</v>
      </c>
      <c r="J2396" s="1599">
        <f>I2396*G2396</f>
        <v>0</v>
      </c>
      <c r="K2396" s="1599">
        <f>G2396-J2396</f>
        <v>0</v>
      </c>
      <c r="L2396" s="1733"/>
      <c r="M2396" s="1620"/>
      <c r="N2396" s="1549"/>
      <c r="O2396" s="1549"/>
      <c r="P2396" s="1549"/>
      <c r="Q2396" s="1549"/>
    </row>
    <row r="2397" spans="1:17">
      <c r="A2397" s="1646"/>
      <c r="B2397" s="1611" t="s">
        <v>1593</v>
      </c>
      <c r="C2397" s="1646" t="s">
        <v>1592</v>
      </c>
      <c r="D2397" s="1646" t="s">
        <v>48</v>
      </c>
      <c r="E2397" s="1675">
        <v>0.36199999999999999</v>
      </c>
      <c r="F2397" s="1611">
        <f>'UPAH MEP'!D10</f>
        <v>0</v>
      </c>
      <c r="G2397" s="1645">
        <f>+F2397*E2397</f>
        <v>0</v>
      </c>
      <c r="H2397" s="1606" t="s">
        <v>15</v>
      </c>
      <c r="I2397" s="1603">
        <v>1</v>
      </c>
      <c r="J2397" s="1599">
        <f>I2397*G2397</f>
        <v>0</v>
      </c>
      <c r="K2397" s="1599">
        <f>G2397-J2397</f>
        <v>0</v>
      </c>
      <c r="L2397" s="1733"/>
      <c r="M2397" s="1620"/>
      <c r="N2397" s="1549"/>
      <c r="O2397" s="1549"/>
      <c r="P2397" s="1549"/>
      <c r="Q2397" s="1549"/>
    </row>
    <row r="2398" spans="1:17">
      <c r="A2398" s="1646"/>
      <c r="B2398" s="1611" t="s">
        <v>177</v>
      </c>
      <c r="C2398" s="1646" t="s">
        <v>1591</v>
      </c>
      <c r="D2398" s="1646" t="s">
        <v>48</v>
      </c>
      <c r="E2398" s="1675">
        <v>3.5999999999999997E-2</v>
      </c>
      <c r="F2398" s="1611">
        <f>'UPAH MEP'!D$5</f>
        <v>0</v>
      </c>
      <c r="G2398" s="1645">
        <f>+F2398*E2398</f>
        <v>0</v>
      </c>
      <c r="H2398" s="1606" t="s">
        <v>15</v>
      </c>
      <c r="I2398" s="1603">
        <v>1</v>
      </c>
      <c r="J2398" s="1599">
        <f>I2398*G2398</f>
        <v>0</v>
      </c>
      <c r="K2398" s="1599">
        <f>G2398-J2398</f>
        <v>0</v>
      </c>
      <c r="L2398" s="1733"/>
      <c r="M2398" s="1620"/>
      <c r="N2398" s="1549"/>
      <c r="O2398" s="1549"/>
      <c r="P2398" s="1549"/>
      <c r="Q2398" s="1549"/>
    </row>
    <row r="2399" spans="1:17">
      <c r="A2399" s="1646"/>
      <c r="B2399" s="1611" t="s">
        <v>41</v>
      </c>
      <c r="C2399" s="1646" t="s">
        <v>248</v>
      </c>
      <c r="D2399" s="1646" t="s">
        <v>48</v>
      </c>
      <c r="E2399" s="1734">
        <v>1.2E-2</v>
      </c>
      <c r="F2399" s="1611">
        <f>'UPAH MEP'!D6</f>
        <v>0</v>
      </c>
      <c r="G2399" s="1645">
        <f>+F2399*E2399</f>
        <v>0</v>
      </c>
      <c r="H2399" s="1606" t="s">
        <v>15</v>
      </c>
      <c r="I2399" s="1603">
        <v>1</v>
      </c>
      <c r="J2399" s="1599">
        <f>I2399*G2399</f>
        <v>0</v>
      </c>
      <c r="K2399" s="1599">
        <f>G2399-J2399</f>
        <v>0</v>
      </c>
      <c r="L2399" s="1733"/>
      <c r="M2399" s="1620"/>
      <c r="N2399" s="1549"/>
      <c r="O2399" s="1549"/>
      <c r="P2399" s="1549"/>
      <c r="Q2399" s="1549"/>
    </row>
    <row r="2400" spans="1:17">
      <c r="A2400" s="1646"/>
      <c r="B2400" s="1611"/>
      <c r="C2400" s="1732"/>
      <c r="D2400" s="1732"/>
      <c r="E2400" s="1731"/>
      <c r="F2400" s="1611"/>
      <c r="G2400" s="1730"/>
      <c r="H2400" s="1606"/>
      <c r="I2400" s="1603"/>
      <c r="J2400" s="1599"/>
      <c r="K2400" s="1599"/>
      <c r="L2400" s="1620"/>
      <c r="M2400" s="1620"/>
      <c r="N2400" s="1549"/>
      <c r="O2400" s="1549"/>
      <c r="P2400" s="1549"/>
      <c r="Q2400" s="1549"/>
    </row>
    <row r="2401" spans="1:17">
      <c r="A2401" s="1646"/>
      <c r="B2401" s="1645"/>
      <c r="C2401" s="1643"/>
      <c r="D2401" s="1642"/>
      <c r="E2401" s="1642" t="s">
        <v>1557</v>
      </c>
      <c r="F2401" s="1640"/>
      <c r="G2401" s="1639">
        <f>SUM(G2396:G2400)</f>
        <v>0</v>
      </c>
      <c r="H2401" s="1589"/>
      <c r="I2401" s="1589"/>
      <c r="J2401" s="1589">
        <f>SUM(J2396:J2399)</f>
        <v>0</v>
      </c>
      <c r="K2401" s="1589">
        <f>SUM(K2398:K2400)</f>
        <v>0</v>
      </c>
      <c r="L2401" s="1620"/>
      <c r="M2401" s="1620"/>
      <c r="N2401" s="1549"/>
      <c r="O2401" s="1549"/>
      <c r="P2401" s="1549"/>
      <c r="Q2401" s="1549"/>
    </row>
    <row r="2402" spans="1:17">
      <c r="A2402" s="1646" t="s">
        <v>115</v>
      </c>
      <c r="B2402" s="1645" t="s">
        <v>237</v>
      </c>
      <c r="C2402" s="1648"/>
      <c r="D2402" s="1648"/>
      <c r="E2402" s="1648"/>
      <c r="F2402" s="1648"/>
      <c r="G2402" s="1648"/>
      <c r="H2402" s="1600"/>
      <c r="I2402" s="1600"/>
      <c r="J2402" s="1600"/>
      <c r="K2402" s="1600"/>
      <c r="L2402" s="1620"/>
      <c r="M2402" s="1620"/>
      <c r="N2402" s="1549"/>
      <c r="O2402" s="1549"/>
      <c r="P2402" s="1549"/>
      <c r="Q2402" s="1549"/>
    </row>
    <row r="2403" spans="1:17">
      <c r="A2403" s="1729"/>
      <c r="B2403" s="1726" t="s">
        <v>1601</v>
      </c>
      <c r="C2403" s="1729"/>
      <c r="D2403" s="1738" t="s">
        <v>26</v>
      </c>
      <c r="E2403" s="1737">
        <v>52.8</v>
      </c>
      <c r="F2403" s="1736">
        <f>'BAHAN MEP'!D$181</f>
        <v>0</v>
      </c>
      <c r="G2403" s="1645">
        <f t="shared" ref="G2403:G2409" si="23">F2403*E2403</f>
        <v>0</v>
      </c>
      <c r="H2403" s="1606" t="s">
        <v>15</v>
      </c>
      <c r="I2403" s="1603">
        <f>'BAHAN MEP'!E181</f>
        <v>0</v>
      </c>
      <c r="J2403" s="1599">
        <f t="shared" ref="J2403:J2409" si="24">I2403*G2404</f>
        <v>0</v>
      </c>
      <c r="K2403" s="1599">
        <f t="shared" ref="K2403:K2409" si="25">G2404-J2403</f>
        <v>0</v>
      </c>
      <c r="L2403" s="1620"/>
      <c r="M2403" s="1620"/>
      <c r="N2403" s="1549"/>
      <c r="O2403" s="1549"/>
      <c r="P2403" s="1549"/>
      <c r="Q2403" s="1549"/>
    </row>
    <row r="2404" spans="1:17">
      <c r="A2404" s="1646"/>
      <c r="B2404" s="1728" t="s">
        <v>1600</v>
      </c>
      <c r="C2404" s="1646"/>
      <c r="D2404" s="1650" t="s">
        <v>26</v>
      </c>
      <c r="E2404" s="1649">
        <v>52.8</v>
      </c>
      <c r="F2404" s="1645">
        <f>'BAHAN MEP'!D$90</f>
        <v>0</v>
      </c>
      <c r="G2404" s="1645">
        <f t="shared" si="23"/>
        <v>0</v>
      </c>
      <c r="H2404" s="1606" t="s">
        <v>15</v>
      </c>
      <c r="I2404" s="1603">
        <f>'BAHAN MEP'!E87</f>
        <v>0.96719999999999995</v>
      </c>
      <c r="J2404" s="1599">
        <f t="shared" si="24"/>
        <v>0</v>
      </c>
      <c r="K2404" s="1599">
        <f t="shared" si="25"/>
        <v>0</v>
      </c>
      <c r="L2404" s="1620"/>
      <c r="M2404" s="1620"/>
      <c r="N2404" s="1549"/>
      <c r="O2404" s="1549"/>
      <c r="P2404" s="1549"/>
      <c r="Q2404" s="1549"/>
    </row>
    <row r="2405" spans="1:17">
      <c r="A2405" s="1646"/>
      <c r="B2405" s="1728" t="s">
        <v>1599</v>
      </c>
      <c r="C2405" s="1646"/>
      <c r="D2405" s="1650" t="s">
        <v>255</v>
      </c>
      <c r="E2405" s="1649">
        <v>1</v>
      </c>
      <c r="F2405" s="1645">
        <f>'BAHAN MEP'!D$93</f>
        <v>0</v>
      </c>
      <c r="G2405" s="1645">
        <f t="shared" si="23"/>
        <v>0</v>
      </c>
      <c r="H2405" s="1606" t="s">
        <v>15</v>
      </c>
      <c r="I2405" s="1603">
        <f>'BAHAN MEP'!E90</f>
        <v>0.60329999999999995</v>
      </c>
      <c r="J2405" s="1599">
        <f t="shared" si="24"/>
        <v>0</v>
      </c>
      <c r="K2405" s="1599">
        <f t="shared" si="25"/>
        <v>0</v>
      </c>
      <c r="L2405" s="1620"/>
      <c r="M2405" s="1620"/>
      <c r="N2405" s="1549"/>
      <c r="O2405" s="1549"/>
      <c r="P2405" s="1549"/>
      <c r="Q2405" s="1549"/>
    </row>
    <row r="2406" spans="1:17">
      <c r="A2406" s="1646"/>
      <c r="B2406" s="1728" t="s">
        <v>1598</v>
      </c>
      <c r="C2406" s="1646"/>
      <c r="D2406" s="1650" t="s">
        <v>255</v>
      </c>
      <c r="E2406" s="1649">
        <v>27</v>
      </c>
      <c r="F2406" s="1645">
        <f>'BAHAN MEP'!D$92</f>
        <v>0</v>
      </c>
      <c r="G2406" s="1645">
        <f t="shared" si="23"/>
        <v>0</v>
      </c>
      <c r="H2406" s="1606" t="s">
        <v>15</v>
      </c>
      <c r="I2406" s="1603">
        <f>'BAHAN MEP'!E89</f>
        <v>0</v>
      </c>
      <c r="J2406" s="1599">
        <f t="shared" si="24"/>
        <v>0</v>
      </c>
      <c r="K2406" s="1599">
        <f t="shared" si="25"/>
        <v>0</v>
      </c>
      <c r="L2406" s="1620"/>
      <c r="M2406" s="1620"/>
      <c r="N2406" s="1549"/>
      <c r="O2406" s="1549"/>
      <c r="P2406" s="1549"/>
      <c r="Q2406" s="1549"/>
    </row>
    <row r="2407" spans="1:17">
      <c r="A2407" s="1729"/>
      <c r="B2407" s="1728" t="s">
        <v>1597</v>
      </c>
      <c r="C2407" s="1729"/>
      <c r="D2407" s="1650" t="s">
        <v>255</v>
      </c>
      <c r="E2407" s="1737">
        <v>54</v>
      </c>
      <c r="F2407" s="1736">
        <f>'BAHAN MEP'!D$89</f>
        <v>0</v>
      </c>
      <c r="G2407" s="1645">
        <f t="shared" si="23"/>
        <v>0</v>
      </c>
      <c r="H2407" s="1606" t="s">
        <v>15</v>
      </c>
      <c r="I2407" s="1603">
        <f>'BAHAN MEP'!E86</f>
        <v>0</v>
      </c>
      <c r="J2407" s="1599">
        <f t="shared" si="24"/>
        <v>0</v>
      </c>
      <c r="K2407" s="1599">
        <f t="shared" si="25"/>
        <v>0</v>
      </c>
      <c r="L2407" s="1620"/>
      <c r="M2407" s="1620"/>
      <c r="N2407" s="1549"/>
      <c r="O2407" s="1549"/>
      <c r="P2407" s="1549"/>
      <c r="Q2407" s="1549"/>
    </row>
    <row r="2408" spans="1:17">
      <c r="A2408" s="1729"/>
      <c r="B2408" s="1728" t="s">
        <v>1596</v>
      </c>
      <c r="C2408" s="1729"/>
      <c r="D2408" s="1650" t="s">
        <v>255</v>
      </c>
      <c r="E2408" s="1737">
        <v>1</v>
      </c>
      <c r="F2408" s="1736">
        <f>'BAHAN MEP'!D$91</f>
        <v>0</v>
      </c>
      <c r="G2408" s="1645">
        <f t="shared" si="23"/>
        <v>0</v>
      </c>
      <c r="H2408" s="1606" t="s">
        <v>15</v>
      </c>
      <c r="I2408" s="1603">
        <f>'BAHAN MEP'!E88</f>
        <v>0.96719999999999995</v>
      </c>
      <c r="J2408" s="1599">
        <f t="shared" si="24"/>
        <v>0</v>
      </c>
      <c r="K2408" s="1599">
        <f t="shared" si="25"/>
        <v>0</v>
      </c>
      <c r="L2408" s="1620"/>
      <c r="M2408" s="1620"/>
      <c r="N2408" s="1549"/>
      <c r="O2408" s="1549"/>
      <c r="P2408" s="1549"/>
      <c r="Q2408" s="1549"/>
    </row>
    <row r="2409" spans="1:17">
      <c r="A2409" s="1729"/>
      <c r="B2409" s="1728" t="s">
        <v>1595</v>
      </c>
      <c r="C2409" s="1729"/>
      <c r="D2409" s="1650" t="s">
        <v>255</v>
      </c>
      <c r="E2409" s="1737">
        <v>81</v>
      </c>
      <c r="F2409" s="1736">
        <f>'BAHAN MEP'!D$94</f>
        <v>0</v>
      </c>
      <c r="G2409" s="1645">
        <f t="shared" si="23"/>
        <v>0</v>
      </c>
      <c r="H2409" s="1606" t="s">
        <v>15</v>
      </c>
      <c r="I2409" s="1603">
        <f>'BAHAN MEP'!E91</f>
        <v>0</v>
      </c>
      <c r="J2409" s="1599">
        <f t="shared" si="24"/>
        <v>0</v>
      </c>
      <c r="K2409" s="1599">
        <f t="shared" si="25"/>
        <v>0</v>
      </c>
      <c r="L2409" s="1620"/>
      <c r="M2409" s="1620"/>
      <c r="N2409" s="1549"/>
      <c r="O2409" s="1549"/>
      <c r="P2409" s="1549"/>
      <c r="Q2409" s="1549"/>
    </row>
    <row r="2410" spans="1:17">
      <c r="A2410" s="1646"/>
      <c r="B2410" s="1726"/>
      <c r="C2410" s="1643"/>
      <c r="D2410" s="1642"/>
      <c r="E2410" s="1641" t="s">
        <v>1447</v>
      </c>
      <c r="F2410" s="1640"/>
      <c r="G2410" s="1639">
        <f>SUM(G2403:G2409)</f>
        <v>0</v>
      </c>
      <c r="H2410" s="1589"/>
      <c r="I2410" s="1589"/>
      <c r="J2410" s="1589">
        <f>SUM(J2403:J2409)</f>
        <v>0</v>
      </c>
      <c r="K2410" s="1589">
        <f>SUM(K2403:K2409)</f>
        <v>0</v>
      </c>
      <c r="L2410" s="1620"/>
      <c r="M2410" s="1620"/>
      <c r="N2410" s="1549"/>
      <c r="O2410" s="1549"/>
      <c r="P2410" s="1549"/>
      <c r="Q2410" s="1549"/>
    </row>
    <row r="2411" spans="1:17">
      <c r="A2411" s="1646"/>
      <c r="B2411" s="1645"/>
      <c r="C2411" s="1648"/>
      <c r="D2411" s="1648"/>
      <c r="E2411" s="1648"/>
      <c r="F2411" s="1648"/>
      <c r="G2411" s="1648"/>
      <c r="H2411" s="1600"/>
      <c r="I2411" s="1600"/>
      <c r="J2411" s="1600"/>
      <c r="K2411" s="1600"/>
      <c r="L2411" s="1620"/>
      <c r="M2411" s="1620"/>
      <c r="N2411" s="1549"/>
      <c r="O2411" s="1549"/>
      <c r="P2411" s="1549"/>
      <c r="Q2411" s="1549"/>
    </row>
    <row r="2412" spans="1:17">
      <c r="A2412" s="1646" t="s">
        <v>116</v>
      </c>
      <c r="B2412" s="1645" t="s">
        <v>238</v>
      </c>
      <c r="C2412" s="1646"/>
      <c r="D2412" s="1646"/>
      <c r="E2412" s="1646"/>
      <c r="F2412" s="1646"/>
      <c r="G2412" s="1721">
        <f>+F2412*E2412</f>
        <v>0</v>
      </c>
      <c r="H2412" s="1595"/>
      <c r="I2412" s="1595"/>
      <c r="J2412" s="1595"/>
      <c r="K2412" s="1595"/>
      <c r="L2412" s="1620"/>
      <c r="M2412" s="1620"/>
      <c r="N2412" s="1549"/>
      <c r="O2412" s="1549"/>
      <c r="P2412" s="1549"/>
      <c r="Q2412" s="1549"/>
    </row>
    <row r="2413" spans="1:17">
      <c r="A2413" s="1644"/>
      <c r="B2413" s="1644"/>
      <c r="C2413" s="1643"/>
      <c r="D2413" s="1642"/>
      <c r="E2413" s="1641" t="s">
        <v>1448</v>
      </c>
      <c r="F2413" s="1640"/>
      <c r="G2413" s="1639">
        <f>SUM(G2412)</f>
        <v>0</v>
      </c>
      <c r="H2413" s="1589"/>
      <c r="I2413" s="1589"/>
      <c r="J2413" s="1589"/>
      <c r="K2413" s="1589"/>
      <c r="L2413" s="1620"/>
      <c r="M2413" s="1620"/>
      <c r="N2413" s="1549"/>
      <c r="O2413" s="1549"/>
      <c r="P2413" s="1549"/>
      <c r="Q2413" s="1549"/>
    </row>
    <row r="2414" spans="1:17">
      <c r="A2414" s="1638"/>
      <c r="B2414" s="1638"/>
      <c r="C2414" s="1637"/>
      <c r="D2414" s="1637"/>
      <c r="E2414" s="1630"/>
      <c r="F2414" s="1637"/>
      <c r="G2414" s="1637"/>
      <c r="H2414" s="1554"/>
      <c r="I2414" s="1554"/>
      <c r="J2414" s="1554"/>
      <c r="K2414" s="1554"/>
      <c r="L2414" s="1620"/>
      <c r="M2414" s="1620"/>
      <c r="N2414" s="1549"/>
      <c r="O2414" s="1549"/>
      <c r="P2414" s="1549"/>
      <c r="Q2414" s="1549"/>
    </row>
    <row r="2415" spans="1:17">
      <c r="A2415" s="1636"/>
      <c r="B2415" s="1635"/>
      <c r="C2415" s="1634"/>
      <c r="D2415" s="1633"/>
      <c r="E2415" s="1633"/>
      <c r="F2415" s="1632"/>
      <c r="G2415" s="1636"/>
      <c r="H2415" s="1581"/>
      <c r="I2415" s="1581"/>
      <c r="J2415" s="1581"/>
      <c r="K2415" s="1581"/>
      <c r="L2415" s="1620"/>
      <c r="M2415" s="1620"/>
      <c r="N2415" s="1549"/>
      <c r="O2415" s="1549"/>
      <c r="P2415" s="1549"/>
      <c r="Q2415" s="1549"/>
    </row>
    <row r="2416" spans="1:17">
      <c r="A2416" s="1566" t="s">
        <v>117</v>
      </c>
      <c r="B2416" s="1573" t="s">
        <v>239</v>
      </c>
      <c r="C2416" s="1564"/>
      <c r="D2416" s="1572"/>
      <c r="E2416" s="1572"/>
      <c r="F2416" s="1570"/>
      <c r="G2416" s="1569">
        <f>+G2413+G2410+G2401</f>
        <v>0</v>
      </c>
      <c r="H2416" s="1576"/>
      <c r="I2416" s="1575" t="e">
        <f>J2416/G2416</f>
        <v>#DIV/0!</v>
      </c>
      <c r="J2416" s="1574">
        <f>+J2413+J2410+J2401</f>
        <v>0</v>
      </c>
      <c r="K2416" s="1720"/>
      <c r="L2416" s="1620"/>
      <c r="M2416" s="1620"/>
      <c r="N2416" s="1549"/>
      <c r="O2416" s="1549"/>
      <c r="P2416" s="1549"/>
      <c r="Q2416" s="1549"/>
    </row>
    <row r="2417" spans="1:17">
      <c r="A2417" s="1566" t="s">
        <v>124</v>
      </c>
      <c r="B2417" s="1573" t="s">
        <v>1541</v>
      </c>
      <c r="C2417" s="1564"/>
      <c r="D2417" s="1572"/>
      <c r="E2417" s="1571" t="str">
        <f>$L$2</f>
        <v>2,5% x D</v>
      </c>
      <c r="F2417" s="1570"/>
      <c r="G2417" s="1569">
        <f>G2416*$L$3</f>
        <v>0</v>
      </c>
      <c r="H2417" s="1567"/>
      <c r="I2417" s="1568" t="s">
        <v>366</v>
      </c>
      <c r="J2417" s="1567"/>
      <c r="K2417" s="1567"/>
      <c r="L2417" s="1620"/>
      <c r="M2417" s="1620"/>
      <c r="N2417" s="1549"/>
      <c r="O2417" s="1549"/>
      <c r="P2417" s="1549"/>
      <c r="Q2417" s="1549"/>
    </row>
    <row r="2418" spans="1:17">
      <c r="A2418" s="1566" t="s">
        <v>241</v>
      </c>
      <c r="B2418" s="1573" t="s">
        <v>1540</v>
      </c>
      <c r="C2418" s="1564"/>
      <c r="D2418" s="1572"/>
      <c r="E2418" s="1571" t="str">
        <f>$M$2</f>
        <v>2,5% x D</v>
      </c>
      <c r="F2418" s="1570"/>
      <c r="G2418" s="1569">
        <f>G2416*$M$3</f>
        <v>0</v>
      </c>
      <c r="H2418" s="1567"/>
      <c r="I2418" s="1568"/>
      <c r="J2418" s="1567"/>
      <c r="K2418" s="1567"/>
      <c r="L2418" s="1620"/>
      <c r="M2418" s="1620"/>
      <c r="N2418" s="1549"/>
      <c r="O2418" s="1549"/>
      <c r="P2418" s="1549"/>
      <c r="Q2418" s="1549"/>
    </row>
    <row r="2419" spans="1:17">
      <c r="A2419" s="1566" t="s">
        <v>123</v>
      </c>
      <c r="B2419" s="1565" t="s">
        <v>1539</v>
      </c>
      <c r="C2419" s="1564"/>
      <c r="D2419" s="1564"/>
      <c r="E2419" s="1564"/>
      <c r="F2419" s="1563"/>
      <c r="G2419" s="1562">
        <f>+G2417+G2416+G2418</f>
        <v>0</v>
      </c>
      <c r="H2419" s="1561"/>
      <c r="I2419" s="1561"/>
      <c r="J2419" s="1561"/>
      <c r="K2419" s="1561"/>
      <c r="L2419" s="1620"/>
      <c r="M2419" s="1620"/>
      <c r="N2419" s="1549"/>
      <c r="O2419" s="1549"/>
      <c r="P2419" s="1549"/>
      <c r="Q2419" s="1549"/>
    </row>
    <row r="2420" spans="1:17">
      <c r="A2420" s="1630"/>
      <c r="B2420" s="1629"/>
      <c r="C2420" s="1628"/>
      <c r="D2420" s="1628"/>
      <c r="E2420" s="1628"/>
      <c r="F2420" s="1627"/>
      <c r="G2420" s="1637"/>
      <c r="H2420" s="1554"/>
      <c r="I2420" s="1554"/>
      <c r="J2420" s="1554"/>
      <c r="K2420" s="1554"/>
      <c r="L2420" s="1620"/>
      <c r="M2420" s="1620"/>
      <c r="N2420" s="1549"/>
      <c r="O2420" s="1549"/>
      <c r="P2420" s="1549"/>
      <c r="Q2420" s="1549"/>
    </row>
    <row r="2421" spans="1:17">
      <c r="A2421" s="1572"/>
      <c r="B2421" s="1572"/>
      <c r="C2421" s="1564"/>
      <c r="D2421" s="1564"/>
      <c r="E2421" s="1564"/>
      <c r="F2421" s="1564"/>
      <c r="G2421" s="1564"/>
      <c r="H2421" s="1624"/>
      <c r="I2421" s="1624"/>
      <c r="J2421" s="1624"/>
      <c r="K2421" s="1624"/>
      <c r="L2421" s="1620"/>
      <c r="M2421" s="1620"/>
      <c r="N2421" s="1549"/>
      <c r="O2421" s="1549"/>
      <c r="P2421" s="1549"/>
      <c r="Q2421" s="1549"/>
    </row>
    <row r="2422" spans="1:17">
      <c r="A2422" s="1564">
        <v>12</v>
      </c>
      <c r="B2422" s="1735" t="s">
        <v>1594</v>
      </c>
      <c r="C2422" s="1622"/>
      <c r="D2422" s="1564"/>
      <c r="E2422" s="1564"/>
      <c r="F2422" s="1564"/>
      <c r="G2422" s="1564"/>
      <c r="H2422" s="1620"/>
      <c r="I2422" s="1620"/>
      <c r="J2422" s="1620"/>
      <c r="K2422" s="1620"/>
      <c r="L2422" s="1620"/>
      <c r="M2422" s="1620"/>
      <c r="N2422" s="1549"/>
      <c r="O2422" s="1549"/>
      <c r="P2422" s="1549"/>
      <c r="Q2422" s="1549"/>
    </row>
    <row r="2423" spans="1:17">
      <c r="A2423" s="1679"/>
      <c r="B2423" s="1620"/>
      <c r="C2423" s="1622"/>
      <c r="D2423" s="1564"/>
      <c r="E2423" s="1564"/>
      <c r="F2423" s="1564"/>
      <c r="G2423" s="1564"/>
      <c r="H2423" s="1620"/>
      <c r="I2423" s="1620"/>
      <c r="J2423" s="1620"/>
      <c r="K2423" s="1620"/>
      <c r="L2423" s="1620"/>
      <c r="M2423" s="1620"/>
      <c r="N2423" s="1549"/>
      <c r="O2423" s="1549"/>
      <c r="P2423" s="1549"/>
      <c r="Q2423" s="1549"/>
    </row>
    <row r="2424" spans="1:17">
      <c r="A2424" s="2467" t="s">
        <v>8</v>
      </c>
      <c r="B2424" s="2467" t="s">
        <v>354</v>
      </c>
      <c r="C2424" s="2467" t="s">
        <v>1550</v>
      </c>
      <c r="D2424" s="2467" t="s">
        <v>21</v>
      </c>
      <c r="E2424" s="2467" t="s">
        <v>1549</v>
      </c>
      <c r="F2424" s="1666" t="s">
        <v>10</v>
      </c>
      <c r="G2424" s="1666" t="s">
        <v>54</v>
      </c>
      <c r="H2424" s="2463" t="s">
        <v>1548</v>
      </c>
      <c r="I2424" s="2463" t="s">
        <v>1547</v>
      </c>
      <c r="J2424" s="2463" t="s">
        <v>1546</v>
      </c>
      <c r="K2424" s="2463" t="s">
        <v>1545</v>
      </c>
      <c r="L2424" s="1620"/>
      <c r="M2424" s="1620"/>
      <c r="N2424" s="1549"/>
      <c r="O2424" s="1549"/>
      <c r="P2424" s="1549"/>
      <c r="Q2424" s="1549"/>
    </row>
    <row r="2425" spans="1:17">
      <c r="A2425" s="2468"/>
      <c r="B2425" s="2468"/>
      <c r="C2425" s="2468"/>
      <c r="D2425" s="2468"/>
      <c r="E2425" s="2468"/>
      <c r="F2425" s="1637" t="s">
        <v>1544</v>
      </c>
      <c r="G2425" s="1637" t="s">
        <v>1544</v>
      </c>
      <c r="H2425" s="2464"/>
      <c r="I2425" s="2464"/>
      <c r="J2425" s="2464"/>
      <c r="K2425" s="2464"/>
      <c r="L2425" s="1620"/>
      <c r="M2425" s="1620"/>
      <c r="N2425" s="1549"/>
      <c r="O2425" s="1549"/>
      <c r="P2425" s="1549"/>
      <c r="Q2425" s="1549"/>
    </row>
    <row r="2426" spans="1:17">
      <c r="A2426" s="1664"/>
      <c r="B2426" s="1664"/>
      <c r="C2426" s="1664"/>
      <c r="D2426" s="1652"/>
      <c r="E2426" s="1652"/>
      <c r="F2426" s="1652"/>
      <c r="G2426" s="1652"/>
      <c r="H2426" s="1614"/>
      <c r="I2426" s="1614"/>
      <c r="J2426" s="1614"/>
      <c r="K2426" s="1614"/>
      <c r="L2426" s="1620"/>
      <c r="M2426" s="1620"/>
      <c r="N2426" s="1549"/>
      <c r="O2426" s="1549"/>
      <c r="P2426" s="1549"/>
      <c r="Q2426" s="1549"/>
    </row>
    <row r="2427" spans="1:17">
      <c r="A2427" s="1646" t="s">
        <v>114</v>
      </c>
      <c r="B2427" s="1645" t="s">
        <v>235</v>
      </c>
      <c r="C2427" s="1646"/>
      <c r="D2427" s="1646"/>
      <c r="E2427" s="1646"/>
      <c r="F2427" s="1646"/>
      <c r="G2427" s="1646"/>
      <c r="H2427" s="1606"/>
      <c r="I2427" s="1603"/>
      <c r="J2427" s="1599"/>
      <c r="K2427" s="1599"/>
      <c r="L2427" s="1620"/>
      <c r="M2427" s="1620"/>
      <c r="N2427" s="1549"/>
      <c r="O2427" s="1549"/>
      <c r="P2427" s="1549"/>
      <c r="Q2427" s="1549"/>
    </row>
    <row r="2428" spans="1:17">
      <c r="A2428" s="1646"/>
      <c r="B2428" s="1645" t="s">
        <v>50</v>
      </c>
      <c r="C2428" s="1646" t="s">
        <v>231</v>
      </c>
      <c r="D2428" s="1646" t="s">
        <v>48</v>
      </c>
      <c r="E2428" s="1675">
        <v>3.7999999999999999E-2</v>
      </c>
      <c r="F2428" s="1611">
        <f>'UPAH MEP'!D$7</f>
        <v>0</v>
      </c>
      <c r="G2428" s="1645">
        <f>+F2428*E2428</f>
        <v>0</v>
      </c>
      <c r="H2428" s="1606" t="s">
        <v>15</v>
      </c>
      <c r="I2428" s="1603">
        <v>1</v>
      </c>
      <c r="J2428" s="1599">
        <f>I2428*G2428</f>
        <v>0</v>
      </c>
      <c r="K2428" s="1599">
        <f>G2428-J2428</f>
        <v>0</v>
      </c>
      <c r="L2428" s="1733"/>
      <c r="M2428" s="1620"/>
      <c r="N2428" s="1549"/>
      <c r="O2428" s="1549"/>
      <c r="P2428" s="1549"/>
      <c r="Q2428" s="1549"/>
    </row>
    <row r="2429" spans="1:17">
      <c r="A2429" s="1646"/>
      <c r="B2429" s="1611" t="s">
        <v>1593</v>
      </c>
      <c r="C2429" s="1646" t="s">
        <v>1592</v>
      </c>
      <c r="D2429" s="1646" t="s">
        <v>48</v>
      </c>
      <c r="E2429" s="1675">
        <v>6.4000000000000001E-2</v>
      </c>
      <c r="F2429" s="1611">
        <f>'UPAH MEP'!D$10</f>
        <v>0</v>
      </c>
      <c r="G2429" s="1645">
        <f>+F2429*E2429</f>
        <v>0</v>
      </c>
      <c r="H2429" s="1606" t="s">
        <v>15</v>
      </c>
      <c r="I2429" s="1603">
        <v>1</v>
      </c>
      <c r="J2429" s="1599">
        <f>I2429*G2429</f>
        <v>0</v>
      </c>
      <c r="K2429" s="1599">
        <f>G2429-J2429</f>
        <v>0</v>
      </c>
      <c r="L2429" s="1733"/>
      <c r="M2429" s="1620"/>
      <c r="N2429" s="1549"/>
      <c r="O2429" s="1549"/>
      <c r="P2429" s="1549"/>
      <c r="Q2429" s="1549"/>
    </row>
    <row r="2430" spans="1:17">
      <c r="A2430" s="1646"/>
      <c r="B2430" s="1611" t="s">
        <v>177</v>
      </c>
      <c r="C2430" s="1646" t="s">
        <v>1591</v>
      </c>
      <c r="D2430" s="1646" t="s">
        <v>48</v>
      </c>
      <c r="E2430" s="1675">
        <v>6.0000000000000001E-3</v>
      </c>
      <c r="F2430" s="1611">
        <f>'UPAH MEP'!D$5</f>
        <v>0</v>
      </c>
      <c r="G2430" s="1645">
        <f>+F2430*E2430</f>
        <v>0</v>
      </c>
      <c r="H2430" s="1606" t="s">
        <v>15</v>
      </c>
      <c r="I2430" s="1603">
        <v>1</v>
      </c>
      <c r="J2430" s="1599">
        <f>I2430*G2430</f>
        <v>0</v>
      </c>
      <c r="K2430" s="1599">
        <f>G2430-J2430</f>
        <v>0</v>
      </c>
      <c r="L2430" s="1733"/>
      <c r="M2430" s="1620"/>
      <c r="N2430" s="1549"/>
      <c r="O2430" s="1549"/>
      <c r="P2430" s="1549"/>
      <c r="Q2430" s="1549"/>
    </row>
    <row r="2431" spans="1:17">
      <c r="A2431" s="1646"/>
      <c r="B2431" s="1611" t="s">
        <v>41</v>
      </c>
      <c r="C2431" s="1646" t="s">
        <v>248</v>
      </c>
      <c r="D2431" s="1646" t="s">
        <v>48</v>
      </c>
      <c r="E2431" s="1734">
        <v>2E-3</v>
      </c>
      <c r="F2431" s="1611">
        <f>'UPAH MEP'!D$6</f>
        <v>0</v>
      </c>
      <c r="G2431" s="1645">
        <f>+F2431*E2431</f>
        <v>0</v>
      </c>
      <c r="H2431" s="1606" t="s">
        <v>15</v>
      </c>
      <c r="I2431" s="1603">
        <v>1</v>
      </c>
      <c r="J2431" s="1599">
        <f>I2431*G2431</f>
        <v>0</v>
      </c>
      <c r="K2431" s="1599">
        <f>G2431-J2431</f>
        <v>0</v>
      </c>
      <c r="L2431" s="1733"/>
      <c r="M2431" s="1620"/>
      <c r="N2431" s="1549"/>
      <c r="O2431" s="1549"/>
      <c r="P2431" s="1549"/>
      <c r="Q2431" s="1549"/>
    </row>
    <row r="2432" spans="1:17">
      <c r="A2432" s="1646"/>
      <c r="B2432" s="1611"/>
      <c r="C2432" s="1732"/>
      <c r="D2432" s="1732"/>
      <c r="E2432" s="1731"/>
      <c r="F2432" s="1611"/>
      <c r="G2432" s="1730"/>
      <c r="H2432" s="1606"/>
      <c r="I2432" s="1603"/>
      <c r="J2432" s="1599"/>
      <c r="K2432" s="1599"/>
      <c r="L2432" s="1620"/>
      <c r="M2432" s="1620"/>
      <c r="N2432" s="1549"/>
      <c r="O2432" s="1549"/>
      <c r="P2432" s="1549"/>
      <c r="Q2432" s="1549"/>
    </row>
    <row r="2433" spans="1:17">
      <c r="A2433" s="1646"/>
      <c r="B2433" s="1645"/>
      <c r="C2433" s="1643"/>
      <c r="D2433" s="1642"/>
      <c r="E2433" s="1642" t="s">
        <v>1557</v>
      </c>
      <c r="F2433" s="1640"/>
      <c r="G2433" s="1639">
        <f>SUM(G2428:G2432)</f>
        <v>0</v>
      </c>
      <c r="H2433" s="1589"/>
      <c r="I2433" s="1589"/>
      <c r="J2433" s="1589">
        <f>SUM(J2428:J2431)</f>
        <v>0</v>
      </c>
      <c r="K2433" s="1589">
        <f>SUM(K2430:K2432)</f>
        <v>0</v>
      </c>
      <c r="L2433" s="1620"/>
      <c r="M2433" s="1620"/>
      <c r="N2433" s="1549"/>
      <c r="O2433" s="1549"/>
      <c r="P2433" s="1549"/>
      <c r="Q2433" s="1549"/>
    </row>
    <row r="2434" spans="1:17">
      <c r="A2434" s="1646" t="s">
        <v>115</v>
      </c>
      <c r="B2434" s="1645" t="s">
        <v>237</v>
      </c>
      <c r="C2434" s="1648"/>
      <c r="D2434" s="1648"/>
      <c r="E2434" s="1648"/>
      <c r="F2434" s="1648"/>
      <c r="G2434" s="1648"/>
      <c r="H2434" s="1600"/>
      <c r="I2434" s="1600"/>
      <c r="J2434" s="1600"/>
      <c r="K2434" s="1600"/>
      <c r="L2434" s="1620"/>
      <c r="M2434" s="1620"/>
      <c r="N2434" s="1549"/>
      <c r="O2434" s="1549"/>
      <c r="P2434" s="1549"/>
      <c r="Q2434" s="1549"/>
    </row>
    <row r="2435" spans="1:17">
      <c r="A2435" s="1729"/>
      <c r="B2435" s="1728" t="s">
        <v>1590</v>
      </c>
      <c r="C2435" s="1646"/>
      <c r="D2435" s="1727" t="s">
        <v>7</v>
      </c>
      <c r="E2435" s="1649">
        <v>1.05</v>
      </c>
      <c r="F2435" s="1645">
        <f>'BAHAN MEP'!D197</f>
        <v>0</v>
      </c>
      <c r="G2435" s="1645">
        <f>F2435*E2435</f>
        <v>0</v>
      </c>
      <c r="H2435" s="1606" t="s">
        <v>15</v>
      </c>
      <c r="I2435" s="1603">
        <v>0</v>
      </c>
      <c r="J2435" s="1599">
        <f>I2435*G2435</f>
        <v>0</v>
      </c>
      <c r="K2435" s="1599">
        <f>G2436-J2435</f>
        <v>0</v>
      </c>
      <c r="L2435" s="1620"/>
      <c r="M2435" s="1620"/>
      <c r="N2435" s="1549"/>
      <c r="O2435" s="1549"/>
      <c r="P2435" s="1549"/>
      <c r="Q2435" s="1549"/>
    </row>
    <row r="2436" spans="1:17">
      <c r="A2436" s="1648"/>
      <c r="B2436" s="1726"/>
      <c r="C2436" s="1725"/>
      <c r="D2436" s="1724"/>
      <c r="E2436" s="1723"/>
      <c r="F2436" s="1722"/>
      <c r="G2436" s="1569"/>
      <c r="H2436" s="1604"/>
      <c r="I2436" s="1603"/>
      <c r="J2436" s="1599"/>
      <c r="K2436" s="1599"/>
      <c r="L2436" s="1620"/>
      <c r="M2436" s="1620"/>
      <c r="N2436" s="1549"/>
      <c r="O2436" s="1549"/>
      <c r="P2436" s="1549"/>
      <c r="Q2436" s="1549"/>
    </row>
    <row r="2437" spans="1:17">
      <c r="A2437" s="1646"/>
      <c r="B2437" s="1645"/>
      <c r="C2437" s="1643"/>
      <c r="D2437" s="1642"/>
      <c r="E2437" s="1641" t="s">
        <v>1447</v>
      </c>
      <c r="F2437" s="1640"/>
      <c r="G2437" s="1639">
        <f>SUM(G2435:G2435)</f>
        <v>0</v>
      </c>
      <c r="H2437" s="1589"/>
      <c r="I2437" s="1589"/>
      <c r="J2437" s="1589">
        <f>SUM(J2435:J2435)</f>
        <v>0</v>
      </c>
      <c r="K2437" s="1589">
        <f>SUM(K2435:K2435)</f>
        <v>0</v>
      </c>
      <c r="L2437" s="1620"/>
      <c r="M2437" s="1620"/>
      <c r="N2437" s="1549"/>
      <c r="O2437" s="1549"/>
      <c r="P2437" s="1549"/>
      <c r="Q2437" s="1549"/>
    </row>
    <row r="2438" spans="1:17">
      <c r="A2438" s="1646"/>
      <c r="B2438" s="1645"/>
      <c r="C2438" s="1648"/>
      <c r="D2438" s="1648"/>
      <c r="E2438" s="1648"/>
      <c r="F2438" s="1648"/>
      <c r="G2438" s="1648"/>
      <c r="H2438" s="1600"/>
      <c r="I2438" s="1600"/>
      <c r="J2438" s="1600"/>
      <c r="K2438" s="1600"/>
      <c r="L2438" s="1620"/>
      <c r="M2438" s="1620"/>
      <c r="N2438" s="1549"/>
      <c r="O2438" s="1549"/>
      <c r="P2438" s="1549"/>
      <c r="Q2438" s="1549"/>
    </row>
    <row r="2439" spans="1:17">
      <c r="A2439" s="1646" t="s">
        <v>116</v>
      </c>
      <c r="B2439" s="1645" t="s">
        <v>238</v>
      </c>
      <c r="C2439" s="1646"/>
      <c r="D2439" s="1646"/>
      <c r="E2439" s="1646"/>
      <c r="F2439" s="1646"/>
      <c r="G2439" s="1721">
        <f>+F2439*E2439</f>
        <v>0</v>
      </c>
      <c r="H2439" s="1595"/>
      <c r="I2439" s="1595"/>
      <c r="J2439" s="1595"/>
      <c r="K2439" s="1595"/>
      <c r="L2439" s="1620"/>
      <c r="M2439" s="1620"/>
      <c r="N2439" s="1549"/>
      <c r="O2439" s="1549"/>
      <c r="P2439" s="1549"/>
      <c r="Q2439" s="1549"/>
    </row>
    <row r="2440" spans="1:17">
      <c r="A2440" s="1644"/>
      <c r="B2440" s="1644"/>
      <c r="C2440" s="1643"/>
      <c r="D2440" s="1642"/>
      <c r="E2440" s="1641" t="s">
        <v>1448</v>
      </c>
      <c r="F2440" s="1640"/>
      <c r="G2440" s="1639">
        <f>SUM(G2439)</f>
        <v>0</v>
      </c>
      <c r="H2440" s="1589"/>
      <c r="I2440" s="1589"/>
      <c r="J2440" s="1589"/>
      <c r="K2440" s="1589"/>
      <c r="L2440" s="1620"/>
      <c r="M2440" s="1620"/>
      <c r="N2440" s="1549"/>
      <c r="O2440" s="1549"/>
      <c r="P2440" s="1549"/>
      <c r="Q2440" s="1549"/>
    </row>
    <row r="2441" spans="1:17">
      <c r="A2441" s="1638"/>
      <c r="B2441" s="1638"/>
      <c r="C2441" s="1637"/>
      <c r="D2441" s="1637"/>
      <c r="E2441" s="1630"/>
      <c r="F2441" s="1637"/>
      <c r="G2441" s="1637"/>
      <c r="H2441" s="1554"/>
      <c r="I2441" s="1554"/>
      <c r="J2441" s="1554"/>
      <c r="K2441" s="1554"/>
      <c r="L2441" s="1620"/>
      <c r="M2441" s="1620"/>
      <c r="N2441" s="1549"/>
      <c r="O2441" s="1549"/>
      <c r="P2441" s="1549"/>
      <c r="Q2441" s="1549"/>
    </row>
    <row r="2442" spans="1:17">
      <c r="A2442" s="1636"/>
      <c r="B2442" s="1635"/>
      <c r="C2442" s="1634"/>
      <c r="D2442" s="1633"/>
      <c r="E2442" s="1633"/>
      <c r="F2442" s="1632"/>
      <c r="G2442" s="1636"/>
      <c r="H2442" s="1581"/>
      <c r="I2442" s="1581"/>
      <c r="J2442" s="1581"/>
      <c r="K2442" s="1581"/>
      <c r="L2442" s="1620"/>
      <c r="M2442" s="1620"/>
      <c r="N2442" s="1549"/>
      <c r="O2442" s="1549"/>
      <c r="P2442" s="1549"/>
      <c r="Q2442" s="1549"/>
    </row>
    <row r="2443" spans="1:17">
      <c r="A2443" s="1566" t="s">
        <v>117</v>
      </c>
      <c r="B2443" s="1573" t="s">
        <v>239</v>
      </c>
      <c r="C2443" s="1564"/>
      <c r="D2443" s="1572"/>
      <c r="E2443" s="1572"/>
      <c r="F2443" s="1570"/>
      <c r="G2443" s="1569">
        <f>+G2440+G2437+G2433</f>
        <v>0</v>
      </c>
      <c r="H2443" s="1576"/>
      <c r="I2443" s="1575" t="e">
        <f>J2443/G2443</f>
        <v>#DIV/0!</v>
      </c>
      <c r="J2443" s="1574">
        <f>+J2440+J2437+J2433</f>
        <v>0</v>
      </c>
      <c r="K2443" s="1720"/>
      <c r="L2443" s="1620"/>
      <c r="M2443" s="1620"/>
      <c r="N2443" s="1549"/>
      <c r="O2443" s="1549"/>
      <c r="P2443" s="1549"/>
      <c r="Q2443" s="1549"/>
    </row>
    <row r="2444" spans="1:17">
      <c r="A2444" s="1566" t="s">
        <v>124</v>
      </c>
      <c r="B2444" s="1573" t="s">
        <v>1541</v>
      </c>
      <c r="C2444" s="1564"/>
      <c r="D2444" s="1572"/>
      <c r="E2444" s="1571" t="str">
        <f>$L$2</f>
        <v>2,5% x D</v>
      </c>
      <c r="F2444" s="1570"/>
      <c r="G2444" s="1569">
        <f>G2443*$L$3</f>
        <v>0</v>
      </c>
      <c r="H2444" s="1567"/>
      <c r="I2444" s="1568" t="s">
        <v>366</v>
      </c>
      <c r="J2444" s="1567"/>
      <c r="K2444" s="1567"/>
      <c r="L2444" s="1620"/>
      <c r="M2444" s="1620"/>
      <c r="N2444" s="1549"/>
      <c r="O2444" s="1549"/>
      <c r="P2444" s="1549"/>
      <c r="Q2444" s="1549"/>
    </row>
    <row r="2445" spans="1:17">
      <c r="A2445" s="1566" t="s">
        <v>241</v>
      </c>
      <c r="B2445" s="1573" t="s">
        <v>1540</v>
      </c>
      <c r="C2445" s="1564"/>
      <c r="D2445" s="1572"/>
      <c r="E2445" s="1571" t="str">
        <f>$M$2</f>
        <v>2,5% x D</v>
      </c>
      <c r="F2445" s="1570"/>
      <c r="G2445" s="1569">
        <f>G2443*$M$3</f>
        <v>0</v>
      </c>
      <c r="H2445" s="1567"/>
      <c r="I2445" s="1568"/>
      <c r="J2445" s="1567"/>
      <c r="K2445" s="1567"/>
      <c r="L2445" s="1620"/>
      <c r="M2445" s="1620"/>
      <c r="N2445" s="1549"/>
      <c r="O2445" s="1549"/>
      <c r="P2445" s="1549"/>
      <c r="Q2445" s="1549"/>
    </row>
    <row r="2446" spans="1:17">
      <c r="A2446" s="1566" t="s">
        <v>123</v>
      </c>
      <c r="B2446" s="1565" t="s">
        <v>1539</v>
      </c>
      <c r="C2446" s="1564"/>
      <c r="D2446" s="1564"/>
      <c r="E2446" s="1564"/>
      <c r="F2446" s="1563"/>
      <c r="G2446" s="1562">
        <f>+G2444+G2443+G2445</f>
        <v>0</v>
      </c>
      <c r="H2446" s="1561"/>
      <c r="I2446" s="1561"/>
      <c r="J2446" s="1561"/>
      <c r="K2446" s="1561"/>
      <c r="L2446" s="1620"/>
      <c r="M2446" s="1620"/>
      <c r="N2446" s="1549"/>
      <c r="O2446" s="1549"/>
      <c r="P2446" s="1549"/>
      <c r="Q2446" s="1549"/>
    </row>
    <row r="2447" spans="1:17">
      <c r="A2447" s="1630"/>
      <c r="B2447" s="1629"/>
      <c r="C2447" s="1628"/>
      <c r="D2447" s="1628"/>
      <c r="E2447" s="1628"/>
      <c r="F2447" s="1627"/>
      <c r="G2447" s="1637"/>
      <c r="H2447" s="1554"/>
      <c r="I2447" s="1554"/>
      <c r="J2447" s="1554"/>
      <c r="K2447" s="1554"/>
      <c r="L2447" s="1620"/>
      <c r="M2447" s="1620"/>
      <c r="N2447" s="1549"/>
      <c r="O2447" s="1549"/>
      <c r="P2447" s="1549"/>
      <c r="Q2447" s="1549"/>
    </row>
    <row r="2448" spans="1:17">
      <c r="A2448" s="1623"/>
      <c r="B2448" s="1623"/>
      <c r="C2448" s="1622"/>
      <c r="D2448" s="1564"/>
      <c r="E2448" s="1564"/>
      <c r="F2448" s="1564"/>
      <c r="G2448" s="1564"/>
      <c r="H2448" s="1620"/>
      <c r="I2448" s="1620"/>
      <c r="J2448" s="1620"/>
      <c r="K2448" s="1620"/>
      <c r="L2448" s="1620"/>
      <c r="M2448" s="1620"/>
      <c r="N2448" s="1549"/>
      <c r="O2448" s="1549"/>
      <c r="P2448" s="1549"/>
      <c r="Q2448" s="1549"/>
    </row>
    <row r="2449" spans="1:17">
      <c r="A2449" s="1623"/>
      <c r="B2449" s="1623"/>
      <c r="C2449" s="1622"/>
      <c r="D2449" s="1564"/>
      <c r="E2449" s="1564"/>
      <c r="F2449" s="1564"/>
      <c r="G2449" s="1564"/>
      <c r="H2449" s="1620"/>
      <c r="I2449" s="1620"/>
      <c r="J2449" s="1620"/>
      <c r="K2449" s="1620"/>
      <c r="L2449" s="1620"/>
      <c r="M2449" s="1620"/>
      <c r="N2449" s="1549"/>
      <c r="O2449" s="1549"/>
      <c r="P2449" s="1549"/>
      <c r="Q2449" s="1549"/>
    </row>
    <row r="2450" spans="1:17">
      <c r="A2450" s="1622" t="s">
        <v>1589</v>
      </c>
      <c r="B2450" s="1623" t="s">
        <v>1588</v>
      </c>
      <c r="C2450" s="1622"/>
      <c r="D2450" s="1564"/>
      <c r="E2450" s="1564"/>
      <c r="F2450" s="1564"/>
      <c r="G2450" s="1564"/>
      <c r="H2450" s="1620"/>
      <c r="I2450" s="1620"/>
      <c r="J2450" s="1620"/>
      <c r="K2450" s="1620"/>
      <c r="L2450" s="1620"/>
      <c r="M2450" s="1620"/>
      <c r="N2450" s="1549"/>
      <c r="O2450" s="1549"/>
      <c r="P2450" s="1549"/>
      <c r="Q2450" s="1549"/>
    </row>
    <row r="2451" spans="1:17">
      <c r="A2451" s="1564"/>
      <c r="B2451" s="1719"/>
      <c r="C2451" s="1564"/>
      <c r="D2451" s="1620"/>
      <c r="E2451" s="1620"/>
      <c r="F2451" s="1719"/>
      <c r="G2451" s="1621"/>
      <c r="H2451" s="1620"/>
      <c r="I2451" s="1620"/>
      <c r="J2451" s="1620"/>
      <c r="K2451" s="1620"/>
      <c r="L2451" s="1620"/>
      <c r="M2451" s="1620"/>
      <c r="N2451" s="1549"/>
      <c r="O2451" s="1549"/>
      <c r="P2451" s="1549"/>
      <c r="Q2451" s="1549"/>
    </row>
    <row r="2452" spans="1:17">
      <c r="A2452" s="1680">
        <v>1</v>
      </c>
      <c r="B2452" s="1718" t="s">
        <v>1587</v>
      </c>
      <c r="C2452" s="1716"/>
      <c r="D2452" s="1680"/>
      <c r="E2452" s="1680"/>
      <c r="F2452" s="1680"/>
      <c r="G2452" s="1680"/>
      <c r="H2452" s="1654"/>
      <c r="I2452" s="1549"/>
      <c r="J2452" s="1654"/>
      <c r="K2452" s="1654"/>
      <c r="L2452" s="1620" t="s">
        <v>1586</v>
      </c>
      <c r="M2452" s="1654"/>
      <c r="N2452" s="1549"/>
      <c r="O2452" s="1549"/>
      <c r="P2452" s="1549"/>
      <c r="Q2452" s="1549"/>
    </row>
    <row r="2453" spans="1:17">
      <c r="A2453" s="1717"/>
      <c r="B2453" s="1654"/>
      <c r="C2453" s="1716"/>
      <c r="D2453" s="1680"/>
      <c r="E2453" s="1680"/>
      <c r="F2453" s="1680"/>
      <c r="G2453" s="1680"/>
      <c r="H2453" s="1654"/>
      <c r="I2453" s="1654"/>
      <c r="J2453" s="1654"/>
      <c r="K2453" s="1654"/>
      <c r="L2453" s="1654"/>
      <c r="M2453" s="1654"/>
      <c r="N2453" s="1549"/>
      <c r="O2453" s="1549"/>
      <c r="P2453" s="1549"/>
      <c r="Q2453" s="1549"/>
    </row>
    <row r="2454" spans="1:17">
      <c r="A2454" s="2476" t="s">
        <v>8</v>
      </c>
      <c r="B2454" s="2476" t="s">
        <v>354</v>
      </c>
      <c r="C2454" s="2476" t="s">
        <v>1550</v>
      </c>
      <c r="D2454" s="2476" t="s">
        <v>21</v>
      </c>
      <c r="E2454" s="2476" t="s">
        <v>1549</v>
      </c>
      <c r="F2454" s="1715" t="s">
        <v>10</v>
      </c>
      <c r="G2454" s="1715" t="s">
        <v>54</v>
      </c>
      <c r="H2454" s="2463" t="s">
        <v>1548</v>
      </c>
      <c r="I2454" s="2463" t="s">
        <v>1547</v>
      </c>
      <c r="J2454" s="2463" t="s">
        <v>1546</v>
      </c>
      <c r="K2454" s="2463" t="s">
        <v>1545</v>
      </c>
      <c r="L2454" s="1654"/>
      <c r="M2454" s="1654"/>
      <c r="N2454" s="1549"/>
      <c r="O2454" s="1549"/>
      <c r="P2454" s="1549"/>
      <c r="Q2454" s="1549"/>
    </row>
    <row r="2455" spans="1:17">
      <c r="A2455" s="2468"/>
      <c r="B2455" s="2468"/>
      <c r="C2455" s="2468"/>
      <c r="D2455" s="2468"/>
      <c r="E2455" s="2468"/>
      <c r="F2455" s="1682" t="s">
        <v>1544</v>
      </c>
      <c r="G2455" s="1682" t="s">
        <v>1544</v>
      </c>
      <c r="H2455" s="2464"/>
      <c r="I2455" s="2464"/>
      <c r="J2455" s="2464"/>
      <c r="K2455" s="2464"/>
      <c r="L2455" s="1654"/>
      <c r="M2455" s="1654"/>
      <c r="N2455" s="1549"/>
      <c r="O2455" s="1549"/>
      <c r="P2455" s="1549"/>
      <c r="Q2455" s="1549"/>
    </row>
    <row r="2456" spans="1:17">
      <c r="A2456" s="1714"/>
      <c r="B2456" s="1714"/>
      <c r="C2456" s="1714"/>
      <c r="D2456" s="1709"/>
      <c r="E2456" s="1709"/>
      <c r="F2456" s="1709"/>
      <c r="G2456" s="1709"/>
      <c r="H2456" s="1614"/>
      <c r="I2456" s="1614"/>
      <c r="J2456" s="1614"/>
      <c r="K2456" s="1614"/>
      <c r="L2456" s="1654"/>
      <c r="M2456" s="1654"/>
      <c r="N2456" s="1549"/>
      <c r="O2456" s="1549"/>
      <c r="P2456" s="1549"/>
      <c r="Q2456" s="1549"/>
    </row>
    <row r="2457" spans="1:17">
      <c r="A2457" s="1660" t="s">
        <v>114</v>
      </c>
      <c r="B2457" s="1713" t="s">
        <v>235</v>
      </c>
      <c r="C2457" s="1659"/>
      <c r="D2457" s="1659"/>
      <c r="E2457" s="1662"/>
      <c r="F2457" s="1656"/>
      <c r="G2457" s="1655">
        <f>+F2457*E2457</f>
        <v>0</v>
      </c>
      <c r="H2457" s="1613"/>
      <c r="I2457" s="1613"/>
      <c r="J2457" s="1613"/>
      <c r="K2457" s="1613"/>
      <c r="L2457" s="1654"/>
      <c r="M2457" s="1654"/>
      <c r="N2457" s="1549"/>
      <c r="O2457" s="1549"/>
      <c r="P2457" s="1549"/>
      <c r="Q2457" s="1549"/>
    </row>
    <row r="2458" spans="1:17">
      <c r="A2458" s="1660"/>
      <c r="B2458" s="1659" t="s">
        <v>50</v>
      </c>
      <c r="C2458" s="1658" t="s">
        <v>231</v>
      </c>
      <c r="D2458" s="1658" t="s">
        <v>48</v>
      </c>
      <c r="E2458" s="1669">
        <v>0.76200000000000001</v>
      </c>
      <c r="F2458" s="1656">
        <f>'UPAH MEP'!D7</f>
        <v>0</v>
      </c>
      <c r="G2458" s="1655">
        <f>E2458*F2458</f>
        <v>0</v>
      </c>
      <c r="H2458" s="1606" t="s">
        <v>15</v>
      </c>
      <c r="I2458" s="1603">
        <v>1</v>
      </c>
      <c r="J2458" s="1599">
        <f>I2458*G2458</f>
        <v>0</v>
      </c>
      <c r="K2458" s="1599">
        <f>G2458-J2458</f>
        <v>0</v>
      </c>
      <c r="L2458" s="1654"/>
      <c r="M2458" s="1654"/>
      <c r="N2458" s="1549"/>
      <c r="O2458" s="1549"/>
      <c r="P2458" s="1549"/>
      <c r="Q2458" s="1549"/>
    </row>
    <row r="2459" spans="1:17">
      <c r="A2459" s="1660"/>
      <c r="B2459" s="1659" t="s">
        <v>1543</v>
      </c>
      <c r="C2459" s="1658" t="s">
        <v>232</v>
      </c>
      <c r="D2459" s="1658" t="s">
        <v>48</v>
      </c>
      <c r="E2459" s="1669">
        <v>1.272</v>
      </c>
      <c r="F2459" s="1656">
        <f>'UPAH MEP'!D10</f>
        <v>0</v>
      </c>
      <c r="G2459" s="1655">
        <f>E2459*F2459</f>
        <v>0</v>
      </c>
      <c r="H2459" s="1606" t="s">
        <v>15</v>
      </c>
      <c r="I2459" s="1603">
        <v>1</v>
      </c>
      <c r="J2459" s="1599">
        <f>I2459*G2459</f>
        <v>0</v>
      </c>
      <c r="K2459" s="1599">
        <f>G2459-J2459</f>
        <v>0</v>
      </c>
      <c r="L2459" s="1654"/>
      <c r="M2459" s="1654"/>
      <c r="N2459" s="1549"/>
      <c r="O2459" s="1549"/>
      <c r="P2459" s="1549"/>
      <c r="Q2459" s="1549"/>
    </row>
    <row r="2460" spans="1:17">
      <c r="A2460" s="1660"/>
      <c r="B2460" s="1659" t="s">
        <v>225</v>
      </c>
      <c r="C2460" s="1658" t="s">
        <v>233</v>
      </c>
      <c r="D2460" s="1658" t="s">
        <v>48</v>
      </c>
      <c r="E2460" s="1669">
        <v>0.127</v>
      </c>
      <c r="F2460" s="1611">
        <f>'UPAH MEP'!D$5</f>
        <v>0</v>
      </c>
      <c r="G2460" s="1655">
        <f>E2460*F2460</f>
        <v>0</v>
      </c>
      <c r="H2460" s="1606" t="s">
        <v>15</v>
      </c>
      <c r="I2460" s="1603">
        <v>1</v>
      </c>
      <c r="J2460" s="1599">
        <f>I2460*G2460</f>
        <v>0</v>
      </c>
      <c r="K2460" s="1599">
        <f>G2460-J2460</f>
        <v>0</v>
      </c>
      <c r="L2460" s="1654"/>
      <c r="M2460" s="1654"/>
      <c r="N2460" s="1549"/>
      <c r="O2460" s="1549"/>
      <c r="P2460" s="1549"/>
      <c r="Q2460" s="1549"/>
    </row>
    <row r="2461" spans="1:17">
      <c r="A2461" s="1660"/>
      <c r="B2461" s="1659" t="s">
        <v>41</v>
      </c>
      <c r="C2461" s="1658" t="s">
        <v>234</v>
      </c>
      <c r="D2461" s="1658" t="s">
        <v>48</v>
      </c>
      <c r="E2461" s="1669">
        <v>4.2000000000000003E-2</v>
      </c>
      <c r="F2461" s="1656">
        <f>'UPAH MEP'!D6</f>
        <v>0</v>
      </c>
      <c r="G2461" s="1655">
        <f>E2461*F2461</f>
        <v>0</v>
      </c>
      <c r="H2461" s="1606" t="s">
        <v>15</v>
      </c>
      <c r="I2461" s="1603">
        <v>1</v>
      </c>
      <c r="J2461" s="1599">
        <f>I2461*G2461</f>
        <v>0</v>
      </c>
      <c r="K2461" s="1599">
        <f>G2461-J2461</f>
        <v>0</v>
      </c>
      <c r="L2461" s="1654"/>
      <c r="M2461" s="1654"/>
      <c r="N2461" s="1549"/>
      <c r="O2461" s="1549"/>
      <c r="P2461" s="1549"/>
      <c r="Q2461" s="1549"/>
    </row>
    <row r="2462" spans="1:17">
      <c r="A2462" s="1703"/>
      <c r="B2462" s="1708"/>
      <c r="C2462" s="1712"/>
      <c r="D2462" s="1682"/>
      <c r="E2462" s="1711"/>
      <c r="F2462" s="1674"/>
      <c r="G2462" s="1673"/>
      <c r="H2462" s="1672"/>
      <c r="I2462" s="1671"/>
      <c r="J2462" s="1567"/>
      <c r="K2462" s="1567"/>
      <c r="L2462" s="1654"/>
      <c r="M2462" s="1654"/>
      <c r="N2462" s="1549"/>
      <c r="O2462" s="1549"/>
      <c r="P2462" s="1549"/>
      <c r="Q2462" s="1549"/>
    </row>
    <row r="2463" spans="1:17">
      <c r="A2463" s="1660"/>
      <c r="B2463" s="1655"/>
      <c r="C2463" s="1700"/>
      <c r="D2463" s="1699"/>
      <c r="E2463" s="1699" t="s">
        <v>1557</v>
      </c>
      <c r="F2463" s="1697"/>
      <c r="G2463" s="1696">
        <f>SUM(G2457:G2462)</f>
        <v>0</v>
      </c>
      <c r="H2463" s="1589"/>
      <c r="I2463" s="1589"/>
      <c r="J2463" s="1589">
        <f>SUM(J2458:J2461)</f>
        <v>0</v>
      </c>
      <c r="K2463" s="1589">
        <f>SUM(K2458:K2461)</f>
        <v>0</v>
      </c>
      <c r="L2463" s="1654"/>
      <c r="M2463" s="1654"/>
      <c r="N2463" s="1549"/>
      <c r="O2463" s="1549"/>
      <c r="P2463" s="1549"/>
      <c r="Q2463" s="1549"/>
    </row>
    <row r="2464" spans="1:17">
      <c r="A2464" s="1660" t="s">
        <v>115</v>
      </c>
      <c r="B2464" s="1655" t="s">
        <v>237</v>
      </c>
      <c r="C2464" s="1703"/>
      <c r="D2464" s="1710"/>
      <c r="E2464" s="1709"/>
      <c r="F2464" s="1703"/>
      <c r="G2464" s="1703"/>
      <c r="H2464" s="1600"/>
      <c r="I2464" s="1600"/>
      <c r="J2464" s="1600"/>
      <c r="K2464" s="1600"/>
      <c r="L2464" s="1654"/>
      <c r="M2464" s="1654"/>
      <c r="N2464" s="1549"/>
      <c r="O2464" s="1549"/>
      <c r="P2464" s="1549"/>
      <c r="Q2464" s="1549"/>
    </row>
    <row r="2465" spans="1:17">
      <c r="A2465" s="1660"/>
      <c r="B2465" s="1659" t="s">
        <v>1585</v>
      </c>
      <c r="C2465" s="1658"/>
      <c r="D2465" s="1658" t="s">
        <v>539</v>
      </c>
      <c r="E2465" s="1669">
        <v>1.1000000000000001</v>
      </c>
      <c r="F2465" s="1656">
        <f>'BAHAN MEP'!D6</f>
        <v>0</v>
      </c>
      <c r="G2465" s="1655">
        <f>F2465*E2465</f>
        <v>0</v>
      </c>
      <c r="H2465" s="1606" t="s">
        <v>15</v>
      </c>
      <c r="I2465" s="1603">
        <f>'BAHAN MEP'!E6</f>
        <v>0.35049999999999998</v>
      </c>
      <c r="J2465" s="1599">
        <f>G2465*I2465</f>
        <v>0</v>
      </c>
      <c r="K2465" s="1599">
        <f>G2465-J2465</f>
        <v>0</v>
      </c>
      <c r="L2465" s="1654"/>
      <c r="M2465" s="1654"/>
      <c r="N2465" s="1549"/>
      <c r="O2465" s="1549"/>
      <c r="P2465" s="1549"/>
      <c r="Q2465" s="1549"/>
    </row>
    <row r="2466" spans="1:17">
      <c r="A2466" s="1703"/>
      <c r="B2466" s="1708"/>
      <c r="C2466" s="1703"/>
      <c r="D2466" s="1707"/>
      <c r="E2466" s="1706"/>
      <c r="F2466" s="1705"/>
      <c r="G2466" s="1704"/>
      <c r="H2466" s="1604"/>
      <c r="I2466" s="1603"/>
      <c r="J2466" s="1599"/>
      <c r="K2466" s="1599"/>
      <c r="L2466" s="1654"/>
      <c r="M2466" s="1654"/>
      <c r="N2466" s="1549"/>
      <c r="O2466" s="1549"/>
      <c r="P2466" s="1549"/>
      <c r="Q2466" s="1549"/>
    </row>
    <row r="2467" spans="1:17">
      <c r="A2467" s="1660"/>
      <c r="B2467" s="1655"/>
      <c r="C2467" s="1700"/>
      <c r="D2467" s="1699"/>
      <c r="E2467" s="1698" t="s">
        <v>1447</v>
      </c>
      <c r="F2467" s="1697"/>
      <c r="G2467" s="1696">
        <f>SUM(G2465:G2466)</f>
        <v>0</v>
      </c>
      <c r="H2467" s="1589"/>
      <c r="I2467" s="1589"/>
      <c r="J2467" s="1589">
        <f>SUM(J2465:J2465)</f>
        <v>0</v>
      </c>
      <c r="K2467" s="1589">
        <f>SUM(K2465:K2465)</f>
        <v>0</v>
      </c>
      <c r="L2467" s="1654"/>
      <c r="M2467" s="1654"/>
      <c r="N2467" s="1549"/>
      <c r="O2467" s="1549"/>
      <c r="P2467" s="1549"/>
      <c r="Q2467" s="1549"/>
    </row>
    <row r="2468" spans="1:17">
      <c r="A2468" s="1660"/>
      <c r="B2468" s="1655"/>
      <c r="C2468" s="1703"/>
      <c r="D2468" s="1703"/>
      <c r="E2468" s="1703"/>
      <c r="F2468" s="1703"/>
      <c r="G2468" s="1703"/>
      <c r="H2468" s="1600"/>
      <c r="I2468" s="1600"/>
      <c r="J2468" s="1600"/>
      <c r="K2468" s="1600"/>
      <c r="L2468" s="1654"/>
      <c r="M2468" s="1654"/>
      <c r="N2468" s="1549"/>
      <c r="O2468" s="1549"/>
      <c r="P2468" s="1549"/>
      <c r="Q2468" s="1549"/>
    </row>
    <row r="2469" spans="1:17">
      <c r="A2469" s="1660" t="s">
        <v>116</v>
      </c>
      <c r="B2469" s="1655" t="s">
        <v>238</v>
      </c>
      <c r="C2469" s="1660"/>
      <c r="D2469" s="1660"/>
      <c r="E2469" s="1660"/>
      <c r="F2469" s="1660"/>
      <c r="G2469" s="1702">
        <f>+F2469*E2469</f>
        <v>0</v>
      </c>
      <c r="H2469" s="1595"/>
      <c r="I2469" s="1595"/>
      <c r="J2469" s="1595"/>
      <c r="K2469" s="1595"/>
      <c r="L2469" s="1654"/>
      <c r="M2469" s="1654"/>
      <c r="N2469" s="1549"/>
      <c r="O2469" s="1549"/>
      <c r="P2469" s="1549"/>
      <c r="Q2469" s="1549"/>
    </row>
    <row r="2470" spans="1:17">
      <c r="A2470" s="1701"/>
      <c r="B2470" s="1701"/>
      <c r="C2470" s="1700"/>
      <c r="D2470" s="1699"/>
      <c r="E2470" s="1698" t="s">
        <v>1448</v>
      </c>
      <c r="F2470" s="1697"/>
      <c r="G2470" s="1696">
        <f>SUM(G2469)</f>
        <v>0</v>
      </c>
      <c r="H2470" s="1589"/>
      <c r="I2470" s="1589"/>
      <c r="J2470" s="1589"/>
      <c r="K2470" s="1589"/>
      <c r="L2470" s="1654"/>
      <c r="M2470" s="1654"/>
      <c r="N2470" s="1549"/>
      <c r="O2470" s="1549"/>
      <c r="P2470" s="1549"/>
      <c r="Q2470" s="1549"/>
    </row>
    <row r="2471" spans="1:17">
      <c r="A2471" s="1695"/>
      <c r="B2471" s="1695"/>
      <c r="C2471" s="1682"/>
      <c r="D2471" s="1682"/>
      <c r="E2471" s="1686"/>
      <c r="F2471" s="1682"/>
      <c r="G2471" s="1682"/>
      <c r="H2471" s="1554"/>
      <c r="I2471" s="1554"/>
      <c r="J2471" s="1554"/>
      <c r="K2471" s="1554"/>
      <c r="L2471" s="1654"/>
      <c r="M2471" s="1654"/>
      <c r="N2471" s="1549"/>
      <c r="O2471" s="1549"/>
      <c r="P2471" s="1549"/>
      <c r="Q2471" s="1549"/>
    </row>
    <row r="2472" spans="1:17">
      <c r="A2472" s="1690"/>
      <c r="B2472" s="1694"/>
      <c r="C2472" s="1693"/>
      <c r="D2472" s="1692"/>
      <c r="E2472" s="1692"/>
      <c r="F2472" s="1691"/>
      <c r="G2472" s="1690"/>
      <c r="H2472" s="1581"/>
      <c r="I2472" s="1581"/>
      <c r="J2472" s="1581"/>
      <c r="K2472" s="1581"/>
      <c r="L2472" s="1654"/>
      <c r="M2472" s="1654"/>
      <c r="N2472" s="1549"/>
      <c r="O2472" s="1549"/>
      <c r="P2472" s="1549"/>
      <c r="Q2472" s="1549"/>
    </row>
    <row r="2473" spans="1:17">
      <c r="A2473" s="1689" t="s">
        <v>117</v>
      </c>
      <c r="B2473" s="1688" t="s">
        <v>239</v>
      </c>
      <c r="C2473" s="1680"/>
      <c r="D2473" s="1681"/>
      <c r="E2473" s="1681"/>
      <c r="F2473" s="1687"/>
      <c r="G2473" s="1673">
        <f>+G2470+G2467+G2463</f>
        <v>0</v>
      </c>
      <c r="H2473" s="1576"/>
      <c r="I2473" s="1575" t="e">
        <f>J2473/G2473</f>
        <v>#DIV/0!</v>
      </c>
      <c r="J2473" s="1574">
        <f>+J2470+J2467+J2463</f>
        <v>0</v>
      </c>
      <c r="K2473" s="1574">
        <f>+K2470+K2467+K2463</f>
        <v>0</v>
      </c>
      <c r="L2473" s="1654"/>
      <c r="M2473" s="1654"/>
      <c r="N2473" s="1549"/>
      <c r="O2473" s="1549"/>
      <c r="P2473" s="1549"/>
      <c r="Q2473" s="1549"/>
    </row>
    <row r="2474" spans="1:17">
      <c r="A2474" s="1566" t="s">
        <v>124</v>
      </c>
      <c r="B2474" s="1573" t="s">
        <v>1541</v>
      </c>
      <c r="C2474" s="1564"/>
      <c r="D2474" s="1572"/>
      <c r="E2474" s="1571" t="str">
        <f>$L$2</f>
        <v>2,5% x D</v>
      </c>
      <c r="F2474" s="1570"/>
      <c r="G2474" s="1569">
        <f>G2473*$L$3</f>
        <v>0</v>
      </c>
      <c r="H2474" s="1567"/>
      <c r="I2474" s="1568" t="s">
        <v>366</v>
      </c>
      <c r="J2474" s="1567"/>
      <c r="K2474" s="1567"/>
      <c r="L2474" s="1654"/>
      <c r="M2474" s="1654"/>
      <c r="N2474" s="1549"/>
      <c r="O2474" s="1549"/>
      <c r="P2474" s="1549"/>
      <c r="Q2474" s="1549"/>
    </row>
    <row r="2475" spans="1:17">
      <c r="A2475" s="1566" t="s">
        <v>241</v>
      </c>
      <c r="B2475" s="1573" t="s">
        <v>1540</v>
      </c>
      <c r="C2475" s="1564"/>
      <c r="D2475" s="1572"/>
      <c r="E2475" s="1571" t="str">
        <f>$M$2</f>
        <v>2,5% x D</v>
      </c>
      <c r="F2475" s="1570"/>
      <c r="G2475" s="1569">
        <f>G2473*$M$3</f>
        <v>0</v>
      </c>
      <c r="H2475" s="1567"/>
      <c r="I2475" s="1568"/>
      <c r="J2475" s="1567"/>
      <c r="K2475" s="1567"/>
      <c r="L2475" s="1654"/>
      <c r="M2475" s="1654"/>
      <c r="N2475" s="1549"/>
      <c r="O2475" s="1549"/>
      <c r="P2475" s="1549"/>
      <c r="Q2475" s="1549"/>
    </row>
    <row r="2476" spans="1:17">
      <c r="A2476" s="1566" t="s">
        <v>123</v>
      </c>
      <c r="B2476" s="1565" t="s">
        <v>1539</v>
      </c>
      <c r="C2476" s="1564"/>
      <c r="D2476" s="1564"/>
      <c r="E2476" s="1564"/>
      <c r="F2476" s="1563"/>
      <c r="G2476" s="1562">
        <f>+G2474+G2473+G2475</f>
        <v>0</v>
      </c>
      <c r="H2476" s="1561"/>
      <c r="I2476" s="1561"/>
      <c r="J2476" s="1561"/>
      <c r="K2476" s="1561"/>
      <c r="L2476" s="1654"/>
      <c r="M2476" s="1654"/>
      <c r="N2476" s="1549"/>
      <c r="O2476" s="1549"/>
      <c r="P2476" s="1549"/>
      <c r="Q2476" s="1549"/>
    </row>
    <row r="2477" spans="1:17">
      <c r="A2477" s="1686"/>
      <c r="B2477" s="1685"/>
      <c r="C2477" s="1684"/>
      <c r="D2477" s="1684"/>
      <c r="E2477" s="1684"/>
      <c r="F2477" s="1683"/>
      <c r="G2477" s="1682"/>
      <c r="H2477" s="1554"/>
      <c r="I2477" s="1554"/>
      <c r="J2477" s="1554"/>
      <c r="K2477" s="1554"/>
      <c r="L2477" s="1654"/>
      <c r="M2477" s="1654"/>
      <c r="N2477" s="1549"/>
      <c r="O2477" s="1549"/>
      <c r="P2477" s="1549"/>
      <c r="Q2477" s="1549"/>
    </row>
    <row r="2478" spans="1:17">
      <c r="A2478" s="1564"/>
      <c r="B2478" s="1719"/>
      <c r="C2478" s="1564"/>
      <c r="D2478" s="1620"/>
      <c r="E2478" s="1620"/>
      <c r="F2478" s="1719"/>
      <c r="G2478" s="1621"/>
      <c r="H2478" s="1620"/>
      <c r="I2478" s="1620"/>
      <c r="J2478" s="1620"/>
      <c r="K2478" s="1620"/>
      <c r="L2478" s="1620"/>
      <c r="M2478" s="1620"/>
      <c r="N2478" s="1549"/>
      <c r="O2478" s="1549"/>
      <c r="P2478" s="1549"/>
      <c r="Q2478" s="1549"/>
    </row>
    <row r="2479" spans="1:17">
      <c r="A2479" s="1680">
        <v>2</v>
      </c>
      <c r="B2479" s="1718" t="s">
        <v>1584</v>
      </c>
      <c r="C2479" s="1716"/>
      <c r="D2479" s="1680"/>
      <c r="E2479" s="1680"/>
      <c r="F2479" s="1680"/>
      <c r="G2479" s="1680"/>
      <c r="H2479" s="1654"/>
      <c r="I2479" s="1549"/>
      <c r="J2479" s="1654"/>
      <c r="K2479" s="1654"/>
      <c r="L2479" s="1620" t="s">
        <v>1582</v>
      </c>
      <c r="M2479" s="1654"/>
      <c r="N2479" s="1549"/>
      <c r="O2479" s="1549"/>
      <c r="P2479" s="1549"/>
      <c r="Q2479" s="1549"/>
    </row>
    <row r="2480" spans="1:17">
      <c r="A2480" s="1717"/>
      <c r="B2480" s="1654"/>
      <c r="C2480" s="1716"/>
      <c r="D2480" s="1680"/>
      <c r="E2480" s="1680"/>
      <c r="F2480" s="1680"/>
      <c r="G2480" s="1680"/>
      <c r="H2480" s="1654"/>
      <c r="I2480" s="1654"/>
      <c r="J2480" s="1654"/>
      <c r="K2480" s="1654"/>
      <c r="L2480" s="1654"/>
      <c r="M2480" s="1654"/>
      <c r="N2480" s="1549"/>
      <c r="O2480" s="1549"/>
      <c r="P2480" s="1549"/>
      <c r="Q2480" s="1549"/>
    </row>
    <row r="2481" spans="1:17">
      <c r="A2481" s="2476" t="s">
        <v>8</v>
      </c>
      <c r="B2481" s="2476" t="s">
        <v>354</v>
      </c>
      <c r="C2481" s="2476" t="s">
        <v>1550</v>
      </c>
      <c r="D2481" s="2476" t="s">
        <v>21</v>
      </c>
      <c r="E2481" s="2476" t="s">
        <v>1549</v>
      </c>
      <c r="F2481" s="1715" t="s">
        <v>10</v>
      </c>
      <c r="G2481" s="1715" t="s">
        <v>54</v>
      </c>
      <c r="H2481" s="2463" t="s">
        <v>1548</v>
      </c>
      <c r="I2481" s="2463" t="s">
        <v>1547</v>
      </c>
      <c r="J2481" s="2463" t="s">
        <v>1546</v>
      </c>
      <c r="K2481" s="2463" t="s">
        <v>1545</v>
      </c>
      <c r="L2481" s="1654"/>
      <c r="M2481" s="1654"/>
      <c r="N2481" s="1549"/>
      <c r="O2481" s="1549"/>
      <c r="P2481" s="1549"/>
      <c r="Q2481" s="1549"/>
    </row>
    <row r="2482" spans="1:17">
      <c r="A2482" s="2468"/>
      <c r="B2482" s="2468"/>
      <c r="C2482" s="2468"/>
      <c r="D2482" s="2468"/>
      <c r="E2482" s="2468"/>
      <c r="F2482" s="1682" t="s">
        <v>1544</v>
      </c>
      <c r="G2482" s="1682" t="s">
        <v>1544</v>
      </c>
      <c r="H2482" s="2464"/>
      <c r="I2482" s="2464"/>
      <c r="J2482" s="2464"/>
      <c r="K2482" s="2464"/>
      <c r="L2482" s="1654"/>
      <c r="M2482" s="1654"/>
      <c r="N2482" s="1549"/>
      <c r="O2482" s="1549"/>
      <c r="P2482" s="1549"/>
      <c r="Q2482" s="1549"/>
    </row>
    <row r="2483" spans="1:17">
      <c r="A2483" s="1714"/>
      <c r="B2483" s="1714"/>
      <c r="C2483" s="1714"/>
      <c r="D2483" s="1709"/>
      <c r="E2483" s="1709"/>
      <c r="F2483" s="1709"/>
      <c r="G2483" s="1709"/>
      <c r="H2483" s="1614"/>
      <c r="I2483" s="1614"/>
      <c r="J2483" s="1614"/>
      <c r="K2483" s="1614"/>
      <c r="L2483" s="1654"/>
      <c r="M2483" s="1654"/>
      <c r="N2483" s="1549"/>
      <c r="O2483" s="1549"/>
      <c r="P2483" s="1549"/>
      <c r="Q2483" s="1549"/>
    </row>
    <row r="2484" spans="1:17">
      <c r="A2484" s="1660" t="s">
        <v>114</v>
      </c>
      <c r="B2484" s="1713" t="s">
        <v>235</v>
      </c>
      <c r="C2484" s="1659"/>
      <c r="D2484" s="1659"/>
      <c r="E2484" s="1662"/>
      <c r="F2484" s="1656"/>
      <c r="G2484" s="1655">
        <f>+F2484*E2484</f>
        <v>0</v>
      </c>
      <c r="H2484" s="1613"/>
      <c r="I2484" s="1613"/>
      <c r="J2484" s="1613"/>
      <c r="K2484" s="1613"/>
      <c r="L2484" s="1654"/>
      <c r="M2484" s="1654"/>
      <c r="N2484" s="1549"/>
      <c r="O2484" s="1549"/>
      <c r="P2484" s="1549"/>
      <c r="Q2484" s="1549"/>
    </row>
    <row r="2485" spans="1:17">
      <c r="A2485" s="1660"/>
      <c r="B2485" s="1659" t="s">
        <v>50</v>
      </c>
      <c r="C2485" s="1658" t="s">
        <v>231</v>
      </c>
      <c r="D2485" s="1658" t="s">
        <v>48</v>
      </c>
      <c r="E2485" s="1669">
        <v>0.89300000000000002</v>
      </c>
      <c r="F2485" s="1656">
        <f>'UPAH MEP'!D7</f>
        <v>0</v>
      </c>
      <c r="G2485" s="1655">
        <f>E2485*F2485</f>
        <v>0</v>
      </c>
      <c r="H2485" s="1606" t="s">
        <v>15</v>
      </c>
      <c r="I2485" s="1603">
        <v>1</v>
      </c>
      <c r="J2485" s="1599">
        <f>I2485*G2485</f>
        <v>0</v>
      </c>
      <c r="K2485" s="1599">
        <f>G2485-J2485</f>
        <v>0</v>
      </c>
      <c r="L2485" s="1654"/>
      <c r="M2485" s="1654"/>
      <c r="N2485" s="1549"/>
      <c r="O2485" s="1549"/>
      <c r="P2485" s="1549"/>
      <c r="Q2485" s="1549"/>
    </row>
    <row r="2486" spans="1:17">
      <c r="A2486" s="1660"/>
      <c r="B2486" s="1659" t="s">
        <v>1543</v>
      </c>
      <c r="C2486" s="1658" t="s">
        <v>232</v>
      </c>
      <c r="D2486" s="1658" t="s">
        <v>48</v>
      </c>
      <c r="E2486" s="1669">
        <v>1.4910000000000001</v>
      </c>
      <c r="F2486" s="1656">
        <f>'UPAH MEP'!D10</f>
        <v>0</v>
      </c>
      <c r="G2486" s="1655">
        <f>E2486*F2486</f>
        <v>0</v>
      </c>
      <c r="H2486" s="1606" t="s">
        <v>15</v>
      </c>
      <c r="I2486" s="1603">
        <v>1</v>
      </c>
      <c r="J2486" s="1599">
        <f>I2486*G2486</f>
        <v>0</v>
      </c>
      <c r="K2486" s="1599">
        <f>G2486-J2486</f>
        <v>0</v>
      </c>
      <c r="L2486" s="1654"/>
      <c r="M2486" s="1654"/>
      <c r="N2486" s="1549"/>
      <c r="O2486" s="1549"/>
      <c r="P2486" s="1549"/>
      <c r="Q2486" s="1549"/>
    </row>
    <row r="2487" spans="1:17">
      <c r="A2487" s="1660"/>
      <c r="B2487" s="1659" t="s">
        <v>225</v>
      </c>
      <c r="C2487" s="1658" t="s">
        <v>233</v>
      </c>
      <c r="D2487" s="1658" t="s">
        <v>48</v>
      </c>
      <c r="E2487" s="1669">
        <v>0.14899999999999999</v>
      </c>
      <c r="F2487" s="1611">
        <f>'UPAH MEP'!D$5</f>
        <v>0</v>
      </c>
      <c r="G2487" s="1655">
        <f>E2487*F2487</f>
        <v>0</v>
      </c>
      <c r="H2487" s="1606" t="s">
        <v>15</v>
      </c>
      <c r="I2487" s="1603">
        <v>1</v>
      </c>
      <c r="J2487" s="1599">
        <f>I2487*G2487</f>
        <v>0</v>
      </c>
      <c r="K2487" s="1599">
        <f>G2487-J2487</f>
        <v>0</v>
      </c>
      <c r="L2487" s="1654"/>
      <c r="M2487" s="1654"/>
      <c r="N2487" s="1549"/>
      <c r="O2487" s="1549"/>
      <c r="P2487" s="1549"/>
      <c r="Q2487" s="1549"/>
    </row>
    <row r="2488" spans="1:17">
      <c r="A2488" s="1660"/>
      <c r="B2488" s="1659" t="s">
        <v>41</v>
      </c>
      <c r="C2488" s="1658" t="s">
        <v>234</v>
      </c>
      <c r="D2488" s="1658" t="s">
        <v>48</v>
      </c>
      <c r="E2488" s="1669">
        <v>0.05</v>
      </c>
      <c r="F2488" s="1656">
        <f>'UPAH MEP'!D6</f>
        <v>0</v>
      </c>
      <c r="G2488" s="1655">
        <f>E2488*F2488</f>
        <v>0</v>
      </c>
      <c r="H2488" s="1606" t="s">
        <v>15</v>
      </c>
      <c r="I2488" s="1603">
        <v>1</v>
      </c>
      <c r="J2488" s="1599">
        <f>I2488*G2488</f>
        <v>0</v>
      </c>
      <c r="K2488" s="1599">
        <f>G2488-J2488</f>
        <v>0</v>
      </c>
      <c r="L2488" s="1654"/>
      <c r="M2488" s="1654"/>
      <c r="N2488" s="1549"/>
      <c r="O2488" s="1549"/>
      <c r="P2488" s="1549"/>
      <c r="Q2488" s="1549"/>
    </row>
    <row r="2489" spans="1:17">
      <c r="A2489" s="1703"/>
      <c r="B2489" s="1708"/>
      <c r="C2489" s="1712"/>
      <c r="D2489" s="1682"/>
      <c r="E2489" s="1711"/>
      <c r="F2489" s="1674"/>
      <c r="G2489" s="1673"/>
      <c r="H2489" s="1672"/>
      <c r="I2489" s="1671"/>
      <c r="J2489" s="1567"/>
      <c r="K2489" s="1567"/>
      <c r="L2489" s="1654"/>
      <c r="M2489" s="1654"/>
      <c r="N2489" s="1549"/>
      <c r="O2489" s="1549"/>
      <c r="P2489" s="1549"/>
      <c r="Q2489" s="1549"/>
    </row>
    <row r="2490" spans="1:17">
      <c r="A2490" s="1660"/>
      <c r="B2490" s="1655"/>
      <c r="C2490" s="1700"/>
      <c r="D2490" s="1699"/>
      <c r="E2490" s="1699" t="s">
        <v>1557</v>
      </c>
      <c r="F2490" s="1697"/>
      <c r="G2490" s="1696">
        <f>SUM(G2484:G2489)</f>
        <v>0</v>
      </c>
      <c r="H2490" s="1589"/>
      <c r="I2490" s="1589"/>
      <c r="J2490" s="1589">
        <f>SUM(J2485:J2488)</f>
        <v>0</v>
      </c>
      <c r="K2490" s="1589">
        <f>SUM(K2485:K2488)</f>
        <v>0</v>
      </c>
      <c r="L2490" s="1654"/>
      <c r="M2490" s="1654"/>
      <c r="N2490" s="1549"/>
      <c r="O2490" s="1549"/>
      <c r="P2490" s="1549"/>
      <c r="Q2490" s="1549"/>
    </row>
    <row r="2491" spans="1:17">
      <c r="A2491" s="1660" t="s">
        <v>115</v>
      </c>
      <c r="B2491" s="1655" t="s">
        <v>237</v>
      </c>
      <c r="C2491" s="1703"/>
      <c r="D2491" s="1710"/>
      <c r="E2491" s="1709"/>
      <c r="F2491" s="1703"/>
      <c r="G2491" s="1703"/>
      <c r="H2491" s="1600"/>
      <c r="I2491" s="1600"/>
      <c r="J2491" s="1600"/>
      <c r="K2491" s="1600"/>
      <c r="L2491" s="1654"/>
      <c r="M2491" s="1654"/>
      <c r="N2491" s="1549"/>
      <c r="O2491" s="1549"/>
      <c r="P2491" s="1549"/>
      <c r="Q2491" s="1549"/>
    </row>
    <row r="2492" spans="1:17">
      <c r="A2492" s="1660"/>
      <c r="B2492" s="1659" t="s">
        <v>1581</v>
      </c>
      <c r="C2492" s="1658"/>
      <c r="D2492" s="1658" t="s">
        <v>539</v>
      </c>
      <c r="E2492" s="1669">
        <v>1.1000000000000001</v>
      </c>
      <c r="F2492" s="1656">
        <f>'BAHAN MEP'!D7</f>
        <v>0</v>
      </c>
      <c r="G2492" s="1655">
        <f>F2492*E2492</f>
        <v>0</v>
      </c>
      <c r="H2492" s="1606" t="s">
        <v>15</v>
      </c>
      <c r="I2492" s="1603">
        <f>'BAHAN MEP'!E8</f>
        <v>0.3765</v>
      </c>
      <c r="J2492" s="1599">
        <f>G2492*I2492</f>
        <v>0</v>
      </c>
      <c r="K2492" s="1599">
        <f>G2492-J2492</f>
        <v>0</v>
      </c>
      <c r="L2492" s="1654"/>
      <c r="M2492" s="1654"/>
      <c r="N2492" s="1549"/>
      <c r="O2492" s="1549"/>
      <c r="P2492" s="1549"/>
      <c r="Q2492" s="1549"/>
    </row>
    <row r="2493" spans="1:17">
      <c r="A2493" s="1703"/>
      <c r="B2493" s="1708"/>
      <c r="C2493" s="1703"/>
      <c r="D2493" s="1707"/>
      <c r="E2493" s="1706"/>
      <c r="F2493" s="1705"/>
      <c r="G2493" s="1704"/>
      <c r="H2493" s="1604"/>
      <c r="I2493" s="1603"/>
      <c r="J2493" s="1599"/>
      <c r="K2493" s="1599"/>
      <c r="L2493" s="1654"/>
      <c r="M2493" s="1654"/>
      <c r="N2493" s="1549"/>
      <c r="O2493" s="1549"/>
      <c r="P2493" s="1549"/>
      <c r="Q2493" s="1549"/>
    </row>
    <row r="2494" spans="1:17">
      <c r="A2494" s="1660"/>
      <c r="B2494" s="1655"/>
      <c r="C2494" s="1700"/>
      <c r="D2494" s="1699"/>
      <c r="E2494" s="1698" t="s">
        <v>1447</v>
      </c>
      <c r="F2494" s="1697"/>
      <c r="G2494" s="1696">
        <f>SUM(G2492:G2493)</f>
        <v>0</v>
      </c>
      <c r="H2494" s="1589"/>
      <c r="I2494" s="1589"/>
      <c r="J2494" s="1589">
        <f>SUM(J2492:J2492)</f>
        <v>0</v>
      </c>
      <c r="K2494" s="1589">
        <f>SUM(K2492:K2492)</f>
        <v>0</v>
      </c>
      <c r="L2494" s="1654"/>
      <c r="M2494" s="1654"/>
      <c r="N2494" s="1549"/>
      <c r="O2494" s="1549"/>
      <c r="P2494" s="1549"/>
      <c r="Q2494" s="1549"/>
    </row>
    <row r="2495" spans="1:17">
      <c r="A2495" s="1660"/>
      <c r="B2495" s="1655"/>
      <c r="C2495" s="1703"/>
      <c r="D2495" s="1703"/>
      <c r="E2495" s="1703"/>
      <c r="F2495" s="1703"/>
      <c r="G2495" s="1703"/>
      <c r="H2495" s="1600"/>
      <c r="I2495" s="1600"/>
      <c r="J2495" s="1600"/>
      <c r="K2495" s="1600"/>
      <c r="L2495" s="1654"/>
      <c r="M2495" s="1654"/>
      <c r="N2495" s="1549"/>
      <c r="O2495" s="1549"/>
      <c r="P2495" s="1549"/>
      <c r="Q2495" s="1549"/>
    </row>
    <row r="2496" spans="1:17">
      <c r="A2496" s="1660" t="s">
        <v>116</v>
      </c>
      <c r="B2496" s="1655" t="s">
        <v>238</v>
      </c>
      <c r="C2496" s="1660"/>
      <c r="D2496" s="1660"/>
      <c r="E2496" s="1660"/>
      <c r="F2496" s="1660"/>
      <c r="G2496" s="1702">
        <f>+F2496*E2496</f>
        <v>0</v>
      </c>
      <c r="H2496" s="1595"/>
      <c r="I2496" s="1595"/>
      <c r="J2496" s="1595"/>
      <c r="K2496" s="1595"/>
      <c r="L2496" s="1654"/>
      <c r="M2496" s="1654"/>
      <c r="N2496" s="1549"/>
      <c r="O2496" s="1549"/>
      <c r="P2496" s="1549"/>
      <c r="Q2496" s="1549"/>
    </row>
    <row r="2497" spans="1:17">
      <c r="A2497" s="1701"/>
      <c r="B2497" s="1701"/>
      <c r="C2497" s="1700"/>
      <c r="D2497" s="1699"/>
      <c r="E2497" s="1698" t="s">
        <v>1448</v>
      </c>
      <c r="F2497" s="1697"/>
      <c r="G2497" s="1696">
        <f>SUM(G2496)</f>
        <v>0</v>
      </c>
      <c r="H2497" s="1589"/>
      <c r="I2497" s="1589"/>
      <c r="J2497" s="1589"/>
      <c r="K2497" s="1589"/>
      <c r="L2497" s="1654"/>
      <c r="M2497" s="1654"/>
      <c r="N2497" s="1549"/>
      <c r="O2497" s="1549"/>
      <c r="P2497" s="1549"/>
      <c r="Q2497" s="1549"/>
    </row>
    <row r="2498" spans="1:17">
      <c r="A2498" s="1695"/>
      <c r="B2498" s="1695"/>
      <c r="C2498" s="1682"/>
      <c r="D2498" s="1682"/>
      <c r="E2498" s="1686"/>
      <c r="F2498" s="1682"/>
      <c r="G2498" s="1682"/>
      <c r="H2498" s="1554"/>
      <c r="I2498" s="1554"/>
      <c r="J2498" s="1554"/>
      <c r="K2498" s="1554"/>
      <c r="L2498" s="1654"/>
      <c r="M2498" s="1654"/>
      <c r="N2498" s="1549"/>
      <c r="O2498" s="1549"/>
      <c r="P2498" s="1549"/>
      <c r="Q2498" s="1549"/>
    </row>
    <row r="2499" spans="1:17">
      <c r="A2499" s="1690"/>
      <c r="B2499" s="1694"/>
      <c r="C2499" s="1693"/>
      <c r="D2499" s="1692"/>
      <c r="E2499" s="1692"/>
      <c r="F2499" s="1691"/>
      <c r="G2499" s="1690"/>
      <c r="H2499" s="1581"/>
      <c r="I2499" s="1581"/>
      <c r="J2499" s="1581"/>
      <c r="K2499" s="1581"/>
      <c r="L2499" s="1654"/>
      <c r="M2499" s="1654"/>
      <c r="N2499" s="1549"/>
      <c r="O2499" s="1549"/>
      <c r="P2499" s="1549"/>
      <c r="Q2499" s="1549"/>
    </row>
    <row r="2500" spans="1:17">
      <c r="A2500" s="1689" t="s">
        <v>117</v>
      </c>
      <c r="B2500" s="1688" t="s">
        <v>239</v>
      </c>
      <c r="C2500" s="1680"/>
      <c r="D2500" s="1681"/>
      <c r="E2500" s="1681"/>
      <c r="F2500" s="1687"/>
      <c r="G2500" s="1673">
        <f>+G2497+G2494+G2490</f>
        <v>0</v>
      </c>
      <c r="H2500" s="1576"/>
      <c r="I2500" s="1575" t="e">
        <f>J2500/G2500</f>
        <v>#DIV/0!</v>
      </c>
      <c r="J2500" s="1574">
        <f>+J2497+J2494+J2490</f>
        <v>0</v>
      </c>
      <c r="K2500" s="1574">
        <f>+K2497+K2494+K2490</f>
        <v>0</v>
      </c>
      <c r="L2500" s="1654"/>
      <c r="M2500" s="1654"/>
      <c r="N2500" s="1549"/>
      <c r="O2500" s="1549"/>
      <c r="P2500" s="1549"/>
      <c r="Q2500" s="1549"/>
    </row>
    <row r="2501" spans="1:17">
      <c r="A2501" s="1566" t="s">
        <v>124</v>
      </c>
      <c r="B2501" s="1573" t="s">
        <v>1541</v>
      </c>
      <c r="C2501" s="1564"/>
      <c r="D2501" s="1572"/>
      <c r="E2501" s="1571" t="str">
        <f>$L$2</f>
        <v>2,5% x D</v>
      </c>
      <c r="F2501" s="1570"/>
      <c r="G2501" s="1569">
        <f>G2500*$L$3</f>
        <v>0</v>
      </c>
      <c r="H2501" s="1567"/>
      <c r="I2501" s="1568" t="s">
        <v>366</v>
      </c>
      <c r="J2501" s="1567"/>
      <c r="K2501" s="1567"/>
      <c r="L2501" s="1654"/>
      <c r="M2501" s="1654"/>
      <c r="N2501" s="1549"/>
      <c r="O2501" s="1549"/>
      <c r="P2501" s="1549"/>
      <c r="Q2501" s="1549"/>
    </row>
    <row r="2502" spans="1:17">
      <c r="A2502" s="1566" t="s">
        <v>241</v>
      </c>
      <c r="B2502" s="1573" t="s">
        <v>1540</v>
      </c>
      <c r="C2502" s="1564"/>
      <c r="D2502" s="1572"/>
      <c r="E2502" s="1571" t="str">
        <f>$M$2</f>
        <v>2,5% x D</v>
      </c>
      <c r="F2502" s="1570"/>
      <c r="G2502" s="1569">
        <f>G2500*$M$3</f>
        <v>0</v>
      </c>
      <c r="H2502" s="1567"/>
      <c r="I2502" s="1568"/>
      <c r="J2502" s="1567"/>
      <c r="K2502" s="1567"/>
      <c r="L2502" s="1654"/>
      <c r="M2502" s="1654"/>
      <c r="N2502" s="1549"/>
      <c r="O2502" s="1549"/>
      <c r="P2502" s="1549"/>
      <c r="Q2502" s="1549"/>
    </row>
    <row r="2503" spans="1:17">
      <c r="A2503" s="1566" t="s">
        <v>123</v>
      </c>
      <c r="B2503" s="1565" t="s">
        <v>1539</v>
      </c>
      <c r="C2503" s="1564"/>
      <c r="D2503" s="1564"/>
      <c r="E2503" s="1564"/>
      <c r="F2503" s="1563"/>
      <c r="G2503" s="1562">
        <f>+G2501+G2500+G2502</f>
        <v>0</v>
      </c>
      <c r="H2503" s="1561"/>
      <c r="I2503" s="1561"/>
      <c r="J2503" s="1561"/>
      <c r="K2503" s="1561"/>
      <c r="L2503" s="1654"/>
      <c r="M2503" s="1654"/>
      <c r="N2503" s="1549"/>
      <c r="O2503" s="1549"/>
      <c r="P2503" s="1549"/>
      <c r="Q2503" s="1549"/>
    </row>
    <row r="2504" spans="1:17">
      <c r="A2504" s="1686"/>
      <c r="B2504" s="1685"/>
      <c r="C2504" s="1684"/>
      <c r="D2504" s="1684"/>
      <c r="E2504" s="1684"/>
      <c r="F2504" s="1683"/>
      <c r="G2504" s="1682"/>
      <c r="H2504" s="1554"/>
      <c r="I2504" s="1554"/>
      <c r="J2504" s="1554"/>
      <c r="K2504" s="1554"/>
      <c r="L2504" s="1654"/>
      <c r="M2504" s="1654"/>
      <c r="N2504" s="1549"/>
      <c r="O2504" s="1549"/>
      <c r="P2504" s="1549"/>
      <c r="Q2504" s="1549"/>
    </row>
    <row r="2505" spans="1:17">
      <c r="A2505" s="1681"/>
      <c r="B2505" s="1681"/>
      <c r="C2505" s="1680"/>
      <c r="D2505" s="1680"/>
      <c r="E2505" s="1680"/>
      <c r="F2505" s="1680"/>
      <c r="G2505" s="1680"/>
      <c r="H2505" s="1654"/>
      <c r="I2505" s="1654"/>
      <c r="J2505" s="1654"/>
      <c r="K2505" s="1654"/>
      <c r="L2505" s="1654"/>
      <c r="M2505" s="1654"/>
      <c r="N2505" s="1549"/>
      <c r="O2505" s="1549"/>
      <c r="P2505" s="1549"/>
      <c r="Q2505" s="1549"/>
    </row>
    <row r="2506" spans="1:17">
      <c r="A2506" s="1680">
        <v>3</v>
      </c>
      <c r="B2506" s="1718" t="s">
        <v>1583</v>
      </c>
      <c r="C2506" s="1716"/>
      <c r="D2506" s="1680"/>
      <c r="E2506" s="1680"/>
      <c r="F2506" s="1680"/>
      <c r="G2506" s="1680"/>
      <c r="H2506" s="1654"/>
      <c r="I2506" s="1549"/>
      <c r="J2506" s="1654"/>
      <c r="K2506" s="1654"/>
      <c r="L2506" s="1620" t="s">
        <v>1582</v>
      </c>
      <c r="M2506" s="1654"/>
      <c r="N2506" s="1549"/>
      <c r="O2506" s="1549"/>
      <c r="P2506" s="1549"/>
      <c r="Q2506" s="1549"/>
    </row>
    <row r="2507" spans="1:17">
      <c r="A2507" s="1717"/>
      <c r="B2507" s="1654"/>
      <c r="C2507" s="1716"/>
      <c r="D2507" s="1680"/>
      <c r="E2507" s="1680"/>
      <c r="F2507" s="1680"/>
      <c r="G2507" s="1680"/>
      <c r="H2507" s="1654"/>
      <c r="I2507" s="1654"/>
      <c r="J2507" s="1654"/>
      <c r="K2507" s="1654"/>
      <c r="L2507" s="1654"/>
      <c r="M2507" s="1654"/>
      <c r="N2507" s="1549"/>
      <c r="O2507" s="1549"/>
      <c r="P2507" s="1549"/>
      <c r="Q2507" s="1549"/>
    </row>
    <row r="2508" spans="1:17">
      <c r="A2508" s="2476" t="s">
        <v>8</v>
      </c>
      <c r="B2508" s="2476" t="s">
        <v>354</v>
      </c>
      <c r="C2508" s="2476" t="s">
        <v>1550</v>
      </c>
      <c r="D2508" s="2476" t="s">
        <v>21</v>
      </c>
      <c r="E2508" s="2476" t="s">
        <v>1549</v>
      </c>
      <c r="F2508" s="1715" t="s">
        <v>10</v>
      </c>
      <c r="G2508" s="1715" t="s">
        <v>54</v>
      </c>
      <c r="H2508" s="2463" t="s">
        <v>1548</v>
      </c>
      <c r="I2508" s="2463" t="s">
        <v>1547</v>
      </c>
      <c r="J2508" s="2463" t="s">
        <v>1546</v>
      </c>
      <c r="K2508" s="2463" t="s">
        <v>1545</v>
      </c>
      <c r="L2508" s="1654"/>
      <c r="M2508" s="1654"/>
      <c r="N2508" s="1549"/>
      <c r="O2508" s="1549"/>
      <c r="P2508" s="1549"/>
      <c r="Q2508" s="1549"/>
    </row>
    <row r="2509" spans="1:17">
      <c r="A2509" s="2468"/>
      <c r="B2509" s="2468"/>
      <c r="C2509" s="2468"/>
      <c r="D2509" s="2468"/>
      <c r="E2509" s="2468"/>
      <c r="F2509" s="1682" t="s">
        <v>1544</v>
      </c>
      <c r="G2509" s="1682" t="s">
        <v>1544</v>
      </c>
      <c r="H2509" s="2464"/>
      <c r="I2509" s="2464"/>
      <c r="J2509" s="2464"/>
      <c r="K2509" s="2464"/>
      <c r="L2509" s="1654"/>
      <c r="M2509" s="1654"/>
      <c r="N2509" s="1549"/>
      <c r="O2509" s="1549"/>
      <c r="P2509" s="1549"/>
      <c r="Q2509" s="1549"/>
    </row>
    <row r="2510" spans="1:17">
      <c r="A2510" s="1714"/>
      <c r="B2510" s="1714"/>
      <c r="C2510" s="1714"/>
      <c r="D2510" s="1709"/>
      <c r="E2510" s="1709"/>
      <c r="F2510" s="1709"/>
      <c r="G2510" s="1709"/>
      <c r="H2510" s="1614"/>
      <c r="I2510" s="1614"/>
      <c r="J2510" s="1614"/>
      <c r="K2510" s="1614"/>
      <c r="L2510" s="1654"/>
      <c r="M2510" s="1654"/>
      <c r="N2510" s="1549"/>
      <c r="O2510" s="1549"/>
      <c r="P2510" s="1549"/>
      <c r="Q2510" s="1549"/>
    </row>
    <row r="2511" spans="1:17">
      <c r="A2511" s="1660" t="s">
        <v>114</v>
      </c>
      <c r="B2511" s="1713" t="s">
        <v>235</v>
      </c>
      <c r="C2511" s="1659"/>
      <c r="D2511" s="1659"/>
      <c r="E2511" s="1662"/>
      <c r="F2511" s="1656"/>
      <c r="G2511" s="1655">
        <f>+F2511*E2511</f>
        <v>0</v>
      </c>
      <c r="H2511" s="1613"/>
      <c r="I2511" s="1613"/>
      <c r="J2511" s="1613"/>
      <c r="K2511" s="1613"/>
      <c r="L2511" s="1654"/>
      <c r="M2511" s="1654"/>
      <c r="N2511" s="1549"/>
      <c r="O2511" s="1549"/>
      <c r="P2511" s="1549"/>
      <c r="Q2511" s="1549"/>
    </row>
    <row r="2512" spans="1:17">
      <c r="A2512" s="1660"/>
      <c r="B2512" s="1659" t="s">
        <v>50</v>
      </c>
      <c r="C2512" s="1658" t="s">
        <v>231</v>
      </c>
      <c r="D2512" s="1658" t="s">
        <v>48</v>
      </c>
      <c r="E2512" s="1669">
        <v>0.89300000000000002</v>
      </c>
      <c r="F2512" s="1656">
        <f>'UPAH MEP'!D7</f>
        <v>0</v>
      </c>
      <c r="G2512" s="1655">
        <f>E2512*F2512</f>
        <v>0</v>
      </c>
      <c r="H2512" s="1606" t="s">
        <v>15</v>
      </c>
      <c r="I2512" s="1603">
        <v>1</v>
      </c>
      <c r="J2512" s="1599">
        <f>I2512*G2512</f>
        <v>0</v>
      </c>
      <c r="K2512" s="1599">
        <f>G2512-J2512</f>
        <v>0</v>
      </c>
      <c r="L2512" s="1654"/>
      <c r="M2512" s="1654"/>
      <c r="N2512" s="1549"/>
      <c r="O2512" s="1549"/>
      <c r="P2512" s="1549"/>
      <c r="Q2512" s="1549"/>
    </row>
    <row r="2513" spans="1:17">
      <c r="A2513" s="1660"/>
      <c r="B2513" s="1659" t="s">
        <v>1543</v>
      </c>
      <c r="C2513" s="1658" t="s">
        <v>232</v>
      </c>
      <c r="D2513" s="1658" t="s">
        <v>48</v>
      </c>
      <c r="E2513" s="1669">
        <v>1.4910000000000001</v>
      </c>
      <c r="F2513" s="1656">
        <f>'UPAH MEP'!D10</f>
        <v>0</v>
      </c>
      <c r="G2513" s="1655">
        <f>E2513*F2513</f>
        <v>0</v>
      </c>
      <c r="H2513" s="1606" t="s">
        <v>15</v>
      </c>
      <c r="I2513" s="1603">
        <v>1</v>
      </c>
      <c r="J2513" s="1599">
        <f>I2513*G2513</f>
        <v>0</v>
      </c>
      <c r="K2513" s="1599">
        <f>G2513-J2513</f>
        <v>0</v>
      </c>
      <c r="L2513" s="1654"/>
      <c r="M2513" s="1654"/>
      <c r="N2513" s="1549"/>
      <c r="O2513" s="1549"/>
      <c r="P2513" s="1549"/>
      <c r="Q2513" s="1549"/>
    </row>
    <row r="2514" spans="1:17">
      <c r="A2514" s="1660"/>
      <c r="B2514" s="1659" t="s">
        <v>225</v>
      </c>
      <c r="C2514" s="1658" t="s">
        <v>233</v>
      </c>
      <c r="D2514" s="1658" t="s">
        <v>48</v>
      </c>
      <c r="E2514" s="1669">
        <v>0.14899999999999999</v>
      </c>
      <c r="F2514" s="1611">
        <f>'UPAH MEP'!D$5</f>
        <v>0</v>
      </c>
      <c r="G2514" s="1655">
        <f>E2514*F2514</f>
        <v>0</v>
      </c>
      <c r="H2514" s="1606" t="s">
        <v>15</v>
      </c>
      <c r="I2514" s="1603">
        <v>1</v>
      </c>
      <c r="J2514" s="1599">
        <f>I2514*G2514</f>
        <v>0</v>
      </c>
      <c r="K2514" s="1599">
        <f>G2514-J2514</f>
        <v>0</v>
      </c>
      <c r="L2514" s="1654"/>
      <c r="M2514" s="1654"/>
      <c r="N2514" s="1549"/>
      <c r="O2514" s="1549"/>
      <c r="P2514" s="1549"/>
      <c r="Q2514" s="1549"/>
    </row>
    <row r="2515" spans="1:17">
      <c r="A2515" s="1660"/>
      <c r="B2515" s="1659" t="s">
        <v>41</v>
      </c>
      <c r="C2515" s="1658" t="s">
        <v>234</v>
      </c>
      <c r="D2515" s="1658" t="s">
        <v>48</v>
      </c>
      <c r="E2515" s="1669">
        <v>0.05</v>
      </c>
      <c r="F2515" s="1656">
        <f>'UPAH MEP'!D6</f>
        <v>0</v>
      </c>
      <c r="G2515" s="1655">
        <f>E2515*F2515</f>
        <v>0</v>
      </c>
      <c r="H2515" s="1606" t="s">
        <v>15</v>
      </c>
      <c r="I2515" s="1603">
        <v>1</v>
      </c>
      <c r="J2515" s="1599">
        <f>I2515*G2515</f>
        <v>0</v>
      </c>
      <c r="K2515" s="1599">
        <f>G2515-J2515</f>
        <v>0</v>
      </c>
      <c r="L2515" s="1654"/>
      <c r="M2515" s="1654"/>
      <c r="N2515" s="1549"/>
      <c r="O2515" s="1549"/>
      <c r="P2515" s="1549"/>
      <c r="Q2515" s="1549"/>
    </row>
    <row r="2516" spans="1:17">
      <c r="A2516" s="1703"/>
      <c r="B2516" s="1708"/>
      <c r="C2516" s="1712"/>
      <c r="D2516" s="1682"/>
      <c r="E2516" s="1711"/>
      <c r="F2516" s="1674"/>
      <c r="G2516" s="1673"/>
      <c r="H2516" s="1672"/>
      <c r="I2516" s="1671"/>
      <c r="J2516" s="1567"/>
      <c r="K2516" s="1567"/>
      <c r="L2516" s="1654"/>
      <c r="M2516" s="1654"/>
      <c r="N2516" s="1549"/>
      <c r="O2516" s="1549"/>
      <c r="P2516" s="1549"/>
      <c r="Q2516" s="1549"/>
    </row>
    <row r="2517" spans="1:17">
      <c r="A2517" s="1660"/>
      <c r="B2517" s="1655"/>
      <c r="C2517" s="1700"/>
      <c r="D2517" s="1699"/>
      <c r="E2517" s="1699" t="s">
        <v>1557</v>
      </c>
      <c r="F2517" s="1697"/>
      <c r="G2517" s="1696">
        <f>SUM(G2511:G2516)</f>
        <v>0</v>
      </c>
      <c r="H2517" s="1589"/>
      <c r="I2517" s="1589"/>
      <c r="J2517" s="1589">
        <f>SUM(J2512:J2515)</f>
        <v>0</v>
      </c>
      <c r="K2517" s="1589">
        <f>SUM(K2512:K2515)</f>
        <v>0</v>
      </c>
      <c r="L2517" s="1654"/>
      <c r="M2517" s="1654"/>
      <c r="N2517" s="1549"/>
      <c r="O2517" s="1549"/>
      <c r="P2517" s="1549"/>
      <c r="Q2517" s="1549"/>
    </row>
    <row r="2518" spans="1:17">
      <c r="A2518" s="1660" t="s">
        <v>115</v>
      </c>
      <c r="B2518" s="1655" t="s">
        <v>237</v>
      </c>
      <c r="C2518" s="1703"/>
      <c r="D2518" s="1710"/>
      <c r="E2518" s="1709"/>
      <c r="F2518" s="1703"/>
      <c r="G2518" s="1703"/>
      <c r="H2518" s="1600"/>
      <c r="I2518" s="1600"/>
      <c r="J2518" s="1600"/>
      <c r="K2518" s="1600"/>
      <c r="L2518" s="1654"/>
      <c r="M2518" s="1654"/>
      <c r="N2518" s="1549"/>
      <c r="O2518" s="1549"/>
      <c r="P2518" s="1549"/>
      <c r="Q2518" s="1549"/>
    </row>
    <row r="2519" spans="1:17">
      <c r="A2519" s="1660"/>
      <c r="B2519" s="1659" t="s">
        <v>1581</v>
      </c>
      <c r="C2519" s="1658"/>
      <c r="D2519" s="1658" t="s">
        <v>539</v>
      </c>
      <c r="E2519" s="1669">
        <v>1.1000000000000001</v>
      </c>
      <c r="F2519" s="1656">
        <f>'BAHAN MEP'!D8</f>
        <v>0</v>
      </c>
      <c r="G2519" s="1655">
        <f>F2519*E2519</f>
        <v>0</v>
      </c>
      <c r="H2519" s="1606" t="s">
        <v>15</v>
      </c>
      <c r="I2519" s="1603">
        <f>'BAHAN MEP'!E8</f>
        <v>0.3765</v>
      </c>
      <c r="J2519" s="1599">
        <f>G2519*I2519</f>
        <v>0</v>
      </c>
      <c r="K2519" s="1599">
        <f>G2519-J2519</f>
        <v>0</v>
      </c>
      <c r="L2519" s="1654"/>
      <c r="M2519" s="1654"/>
      <c r="N2519" s="1549"/>
      <c r="O2519" s="1549"/>
      <c r="P2519" s="1549"/>
      <c r="Q2519" s="1549"/>
    </row>
    <row r="2520" spans="1:17">
      <c r="A2520" s="1703"/>
      <c r="B2520" s="1708"/>
      <c r="C2520" s="1703"/>
      <c r="D2520" s="1707"/>
      <c r="E2520" s="1706"/>
      <c r="F2520" s="1705"/>
      <c r="G2520" s="1704"/>
      <c r="H2520" s="1604"/>
      <c r="I2520" s="1603"/>
      <c r="J2520" s="1599"/>
      <c r="K2520" s="1599"/>
      <c r="L2520" s="1654"/>
      <c r="M2520" s="1654"/>
      <c r="N2520" s="1549"/>
      <c r="O2520" s="1549"/>
      <c r="P2520" s="1549"/>
      <c r="Q2520" s="1549"/>
    </row>
    <row r="2521" spans="1:17">
      <c r="A2521" s="1660"/>
      <c r="B2521" s="1655"/>
      <c r="C2521" s="1700"/>
      <c r="D2521" s="1699"/>
      <c r="E2521" s="1698" t="s">
        <v>1447</v>
      </c>
      <c r="F2521" s="1697"/>
      <c r="G2521" s="1696">
        <f>SUM(G2519:G2520)</f>
        <v>0</v>
      </c>
      <c r="H2521" s="1589"/>
      <c r="I2521" s="1589"/>
      <c r="J2521" s="1589">
        <f>SUM(J2519:J2519)</f>
        <v>0</v>
      </c>
      <c r="K2521" s="1589">
        <f>SUM(K2519:K2519)</f>
        <v>0</v>
      </c>
      <c r="L2521" s="1654"/>
      <c r="M2521" s="1654"/>
      <c r="N2521" s="1549"/>
      <c r="O2521" s="1549"/>
      <c r="P2521" s="1549"/>
      <c r="Q2521" s="1549"/>
    </row>
    <row r="2522" spans="1:17">
      <c r="A2522" s="1660"/>
      <c r="B2522" s="1655"/>
      <c r="C2522" s="1703"/>
      <c r="D2522" s="1703"/>
      <c r="E2522" s="1703"/>
      <c r="F2522" s="1703"/>
      <c r="G2522" s="1703"/>
      <c r="H2522" s="1600"/>
      <c r="I2522" s="1600"/>
      <c r="J2522" s="1600"/>
      <c r="K2522" s="1600"/>
      <c r="L2522" s="1654"/>
      <c r="M2522" s="1654"/>
      <c r="N2522" s="1549"/>
      <c r="O2522" s="1549"/>
      <c r="P2522" s="1549"/>
      <c r="Q2522" s="1549"/>
    </row>
    <row r="2523" spans="1:17">
      <c r="A2523" s="1660" t="s">
        <v>116</v>
      </c>
      <c r="B2523" s="1655" t="s">
        <v>238</v>
      </c>
      <c r="C2523" s="1660"/>
      <c r="D2523" s="1660"/>
      <c r="E2523" s="1660"/>
      <c r="F2523" s="1660"/>
      <c r="G2523" s="1702">
        <f>+F2523*E2523</f>
        <v>0</v>
      </c>
      <c r="H2523" s="1595"/>
      <c r="I2523" s="1595"/>
      <c r="J2523" s="1595"/>
      <c r="K2523" s="1595"/>
      <c r="L2523" s="1654"/>
      <c r="M2523" s="1654"/>
      <c r="N2523" s="1549"/>
      <c r="O2523" s="1549"/>
      <c r="P2523" s="1549"/>
      <c r="Q2523" s="1549"/>
    </row>
    <row r="2524" spans="1:17">
      <c r="A2524" s="1701"/>
      <c r="B2524" s="1701"/>
      <c r="C2524" s="1700"/>
      <c r="D2524" s="1699"/>
      <c r="E2524" s="1698" t="s">
        <v>1448</v>
      </c>
      <c r="F2524" s="1697"/>
      <c r="G2524" s="1696">
        <f>SUM(G2523)</f>
        <v>0</v>
      </c>
      <c r="H2524" s="1589"/>
      <c r="I2524" s="1589"/>
      <c r="J2524" s="1589"/>
      <c r="K2524" s="1589"/>
      <c r="L2524" s="1654"/>
      <c r="M2524" s="1654"/>
      <c r="N2524" s="1549"/>
      <c r="O2524" s="1549"/>
      <c r="P2524" s="1549"/>
      <c r="Q2524" s="1549"/>
    </row>
    <row r="2525" spans="1:17">
      <c r="A2525" s="1695"/>
      <c r="B2525" s="1695"/>
      <c r="C2525" s="1682"/>
      <c r="D2525" s="1682"/>
      <c r="E2525" s="1686"/>
      <c r="F2525" s="1682"/>
      <c r="G2525" s="1682"/>
      <c r="H2525" s="1554"/>
      <c r="I2525" s="1554"/>
      <c r="J2525" s="1554"/>
      <c r="K2525" s="1554"/>
      <c r="L2525" s="1654"/>
      <c r="M2525" s="1654"/>
      <c r="N2525" s="1549"/>
      <c r="O2525" s="1549"/>
      <c r="P2525" s="1549"/>
      <c r="Q2525" s="1549"/>
    </row>
    <row r="2526" spans="1:17">
      <c r="A2526" s="1690"/>
      <c r="B2526" s="1694"/>
      <c r="C2526" s="1693"/>
      <c r="D2526" s="1692"/>
      <c r="E2526" s="1692"/>
      <c r="F2526" s="1691"/>
      <c r="G2526" s="1690"/>
      <c r="H2526" s="1581"/>
      <c r="I2526" s="1581"/>
      <c r="J2526" s="1581"/>
      <c r="K2526" s="1581"/>
      <c r="L2526" s="1654"/>
      <c r="M2526" s="1654"/>
      <c r="N2526" s="1549"/>
      <c r="O2526" s="1549"/>
      <c r="P2526" s="1549"/>
      <c r="Q2526" s="1549"/>
    </row>
    <row r="2527" spans="1:17">
      <c r="A2527" s="1689" t="s">
        <v>117</v>
      </c>
      <c r="B2527" s="1688" t="s">
        <v>239</v>
      </c>
      <c r="C2527" s="1680"/>
      <c r="D2527" s="1681"/>
      <c r="E2527" s="1681"/>
      <c r="F2527" s="1687"/>
      <c r="G2527" s="1673">
        <f>+G2524+G2521+G2517</f>
        <v>0</v>
      </c>
      <c r="H2527" s="1576"/>
      <c r="I2527" s="1575" t="e">
        <f>J2527/G2527</f>
        <v>#DIV/0!</v>
      </c>
      <c r="J2527" s="1574">
        <f>+J2524+J2521+J2517</f>
        <v>0</v>
      </c>
      <c r="K2527" s="1574">
        <f>+K2524+K2521+K2517</f>
        <v>0</v>
      </c>
      <c r="L2527" s="1654"/>
      <c r="M2527" s="1654"/>
      <c r="N2527" s="1549"/>
      <c r="O2527" s="1549"/>
      <c r="P2527" s="1549"/>
      <c r="Q2527" s="1549"/>
    </row>
    <row r="2528" spans="1:17">
      <c r="A2528" s="1566" t="s">
        <v>124</v>
      </c>
      <c r="B2528" s="1573" t="s">
        <v>1541</v>
      </c>
      <c r="C2528" s="1564"/>
      <c r="D2528" s="1572"/>
      <c r="E2528" s="1571" t="str">
        <f>$L$2</f>
        <v>2,5% x D</v>
      </c>
      <c r="F2528" s="1570"/>
      <c r="G2528" s="1569">
        <f>G2527*$L$3</f>
        <v>0</v>
      </c>
      <c r="H2528" s="1567"/>
      <c r="I2528" s="1568" t="s">
        <v>366</v>
      </c>
      <c r="J2528" s="1567"/>
      <c r="K2528" s="1567"/>
      <c r="L2528" s="1654"/>
      <c r="M2528" s="1654"/>
      <c r="N2528" s="1549"/>
      <c r="O2528" s="1549"/>
      <c r="P2528" s="1549"/>
      <c r="Q2528" s="1549"/>
    </row>
    <row r="2529" spans="1:17">
      <c r="A2529" s="1566" t="s">
        <v>241</v>
      </c>
      <c r="B2529" s="1573" t="s">
        <v>1540</v>
      </c>
      <c r="C2529" s="1564"/>
      <c r="D2529" s="1572"/>
      <c r="E2529" s="1571" t="str">
        <f>$M$2</f>
        <v>2,5% x D</v>
      </c>
      <c r="F2529" s="1570"/>
      <c r="G2529" s="1569">
        <f>G2527*$M$3</f>
        <v>0</v>
      </c>
      <c r="H2529" s="1567"/>
      <c r="I2529" s="1568"/>
      <c r="J2529" s="1567"/>
      <c r="K2529" s="1567"/>
      <c r="L2529" s="1654"/>
      <c r="M2529" s="1654"/>
      <c r="N2529" s="1549"/>
      <c r="O2529" s="1549"/>
      <c r="P2529" s="1549"/>
      <c r="Q2529" s="1549"/>
    </row>
    <row r="2530" spans="1:17">
      <c r="A2530" s="1566" t="s">
        <v>123</v>
      </c>
      <c r="B2530" s="1565" t="s">
        <v>1539</v>
      </c>
      <c r="C2530" s="1564"/>
      <c r="D2530" s="1564"/>
      <c r="E2530" s="1564"/>
      <c r="F2530" s="1563"/>
      <c r="G2530" s="1562">
        <f>+G2528+G2527+G2529</f>
        <v>0</v>
      </c>
      <c r="H2530" s="1561"/>
      <c r="I2530" s="1561"/>
      <c r="J2530" s="1561"/>
      <c r="K2530" s="1561"/>
      <c r="L2530" s="1654"/>
      <c r="M2530" s="1654"/>
      <c r="N2530" s="1549"/>
      <c r="O2530" s="1549"/>
      <c r="P2530" s="1549"/>
      <c r="Q2530" s="1549"/>
    </row>
    <row r="2531" spans="1:17">
      <c r="A2531" s="1686"/>
      <c r="B2531" s="1685"/>
      <c r="C2531" s="1684"/>
      <c r="D2531" s="1684"/>
      <c r="E2531" s="1684"/>
      <c r="F2531" s="1683"/>
      <c r="G2531" s="1682"/>
      <c r="H2531" s="1554"/>
      <c r="I2531" s="1554"/>
      <c r="J2531" s="1554"/>
      <c r="K2531" s="1554"/>
      <c r="L2531" s="1654"/>
      <c r="M2531" s="1654"/>
      <c r="N2531" s="1549"/>
      <c r="O2531" s="1549"/>
      <c r="P2531" s="1549"/>
      <c r="Q2531" s="1549"/>
    </row>
    <row r="2532" spans="1:17">
      <c r="A2532" s="1681"/>
      <c r="B2532" s="1681"/>
      <c r="C2532" s="1680"/>
      <c r="D2532" s="1680"/>
      <c r="E2532" s="1680"/>
      <c r="F2532" s="1680"/>
      <c r="G2532" s="1680"/>
      <c r="H2532" s="1654"/>
      <c r="I2532" s="1654"/>
      <c r="J2532" s="1654"/>
      <c r="K2532" s="1654"/>
      <c r="L2532" s="1654"/>
      <c r="M2532" s="1654"/>
      <c r="N2532" s="1549"/>
      <c r="O2532" s="1549"/>
      <c r="P2532" s="1549"/>
      <c r="Q2532" s="1549"/>
    </row>
    <row r="2533" spans="1:17">
      <c r="A2533" s="1680">
        <v>4</v>
      </c>
      <c r="B2533" s="1718" t="s">
        <v>1580</v>
      </c>
      <c r="C2533" s="1716"/>
      <c r="D2533" s="1680"/>
      <c r="E2533" s="1680"/>
      <c r="F2533" s="1680"/>
      <c r="G2533" s="1680"/>
      <c r="H2533" s="1654"/>
      <c r="I2533" s="1549"/>
      <c r="J2533" s="1654"/>
      <c r="K2533" s="1654"/>
      <c r="L2533" s="1620" t="s">
        <v>1576</v>
      </c>
      <c r="M2533" s="1654"/>
      <c r="N2533" s="1549"/>
      <c r="O2533" s="1549"/>
      <c r="P2533" s="1549"/>
      <c r="Q2533" s="1549"/>
    </row>
    <row r="2534" spans="1:17">
      <c r="A2534" s="1717"/>
      <c r="B2534" s="1654"/>
      <c r="C2534" s="1716"/>
      <c r="D2534" s="1680"/>
      <c r="E2534" s="1680"/>
      <c r="F2534" s="1680"/>
      <c r="G2534" s="1680"/>
      <c r="H2534" s="1654"/>
      <c r="I2534" s="1654"/>
      <c r="J2534" s="1654"/>
      <c r="K2534" s="1654"/>
      <c r="L2534" s="1654"/>
      <c r="M2534" s="1654"/>
      <c r="N2534" s="1549"/>
      <c r="O2534" s="1549"/>
      <c r="P2534" s="1549"/>
      <c r="Q2534" s="1549"/>
    </row>
    <row r="2535" spans="1:17">
      <c r="A2535" s="2476" t="s">
        <v>8</v>
      </c>
      <c r="B2535" s="2476" t="s">
        <v>354</v>
      </c>
      <c r="C2535" s="2476" t="s">
        <v>1550</v>
      </c>
      <c r="D2535" s="2476" t="s">
        <v>21</v>
      </c>
      <c r="E2535" s="2476" t="s">
        <v>1549</v>
      </c>
      <c r="F2535" s="1715" t="s">
        <v>10</v>
      </c>
      <c r="G2535" s="1715" t="s">
        <v>54</v>
      </c>
      <c r="H2535" s="2463" t="s">
        <v>1548</v>
      </c>
      <c r="I2535" s="2463" t="s">
        <v>1547</v>
      </c>
      <c r="J2535" s="2463" t="s">
        <v>1546</v>
      </c>
      <c r="K2535" s="2463" t="s">
        <v>1545</v>
      </c>
      <c r="L2535" s="1654"/>
      <c r="M2535" s="1654"/>
      <c r="N2535" s="1549"/>
      <c r="O2535" s="1549"/>
      <c r="P2535" s="1549"/>
      <c r="Q2535" s="1549"/>
    </row>
    <row r="2536" spans="1:17">
      <c r="A2536" s="2468"/>
      <c r="B2536" s="2468"/>
      <c r="C2536" s="2468"/>
      <c r="D2536" s="2468"/>
      <c r="E2536" s="2468"/>
      <c r="F2536" s="1682" t="s">
        <v>1544</v>
      </c>
      <c r="G2536" s="1682" t="s">
        <v>1544</v>
      </c>
      <c r="H2536" s="2464"/>
      <c r="I2536" s="2464"/>
      <c r="J2536" s="2464"/>
      <c r="K2536" s="2464"/>
      <c r="L2536" s="1654"/>
      <c r="M2536" s="1654"/>
      <c r="N2536" s="1549"/>
      <c r="O2536" s="1549"/>
      <c r="P2536" s="1549"/>
      <c r="Q2536" s="1549"/>
    </row>
    <row r="2537" spans="1:17">
      <c r="A2537" s="1714"/>
      <c r="B2537" s="1714"/>
      <c r="C2537" s="1714"/>
      <c r="D2537" s="1709"/>
      <c r="E2537" s="1709"/>
      <c r="F2537" s="1709"/>
      <c r="G2537" s="1709"/>
      <c r="H2537" s="1614"/>
      <c r="I2537" s="1614"/>
      <c r="J2537" s="1614"/>
      <c r="K2537" s="1614"/>
      <c r="L2537" s="1654"/>
      <c r="M2537" s="1654"/>
      <c r="N2537" s="1549"/>
      <c r="O2537" s="1549"/>
      <c r="P2537" s="1549"/>
      <c r="Q2537" s="1549"/>
    </row>
    <row r="2538" spans="1:17">
      <c r="A2538" s="1660" t="s">
        <v>114</v>
      </c>
      <c r="B2538" s="1713" t="s">
        <v>235</v>
      </c>
      <c r="C2538" s="1659"/>
      <c r="D2538" s="1659"/>
      <c r="E2538" s="1662"/>
      <c r="F2538" s="1656"/>
      <c r="G2538" s="1655">
        <f>+F2538*E2538</f>
        <v>0</v>
      </c>
      <c r="H2538" s="1613"/>
      <c r="I2538" s="1613"/>
      <c r="J2538" s="1613"/>
      <c r="K2538" s="1613"/>
      <c r="L2538" s="1654"/>
      <c r="M2538" s="1654"/>
      <c r="N2538" s="1549"/>
      <c r="O2538" s="1549"/>
      <c r="P2538" s="1549"/>
      <c r="Q2538" s="1549"/>
    </row>
    <row r="2539" spans="1:17">
      <c r="A2539" s="1660"/>
      <c r="B2539" s="1659" t="s">
        <v>50</v>
      </c>
      <c r="C2539" s="1658" t="s">
        <v>231</v>
      </c>
      <c r="D2539" s="1658" t="s">
        <v>48</v>
      </c>
      <c r="E2539" s="1669">
        <v>0.89300000000000002</v>
      </c>
      <c r="F2539" s="1656">
        <f>'UPAH MEP'!D7</f>
        <v>0</v>
      </c>
      <c r="G2539" s="1655">
        <f>E2539*F2539</f>
        <v>0</v>
      </c>
      <c r="H2539" s="1606" t="s">
        <v>15</v>
      </c>
      <c r="I2539" s="1603">
        <v>1</v>
      </c>
      <c r="J2539" s="1599">
        <f>I2539*G2539</f>
        <v>0</v>
      </c>
      <c r="K2539" s="1599">
        <f>G2539-J2539</f>
        <v>0</v>
      </c>
      <c r="L2539" s="1654"/>
      <c r="M2539" s="1654"/>
      <c r="N2539" s="1549"/>
      <c r="O2539" s="1549"/>
      <c r="P2539" s="1549"/>
      <c r="Q2539" s="1549"/>
    </row>
    <row r="2540" spans="1:17">
      <c r="A2540" s="1660"/>
      <c r="B2540" s="1659" t="s">
        <v>1543</v>
      </c>
      <c r="C2540" s="1658" t="s">
        <v>232</v>
      </c>
      <c r="D2540" s="1658" t="s">
        <v>48</v>
      </c>
      <c r="E2540" s="1669">
        <v>1.4910000000000001</v>
      </c>
      <c r="F2540" s="1656">
        <f>'UPAH MEP'!D10</f>
        <v>0</v>
      </c>
      <c r="G2540" s="1655">
        <f>E2540*F2540</f>
        <v>0</v>
      </c>
      <c r="H2540" s="1606" t="s">
        <v>15</v>
      </c>
      <c r="I2540" s="1603">
        <v>1</v>
      </c>
      <c r="J2540" s="1599">
        <f>I2540*G2540</f>
        <v>0</v>
      </c>
      <c r="K2540" s="1599">
        <f>G2540-J2540</f>
        <v>0</v>
      </c>
      <c r="L2540" s="1654"/>
      <c r="M2540" s="1654"/>
      <c r="N2540" s="1549"/>
      <c r="O2540" s="1549"/>
      <c r="P2540" s="1549"/>
      <c r="Q2540" s="1549"/>
    </row>
    <row r="2541" spans="1:17">
      <c r="A2541" s="1660"/>
      <c r="B2541" s="1659" t="s">
        <v>225</v>
      </c>
      <c r="C2541" s="1658" t="s">
        <v>233</v>
      </c>
      <c r="D2541" s="1658" t="s">
        <v>48</v>
      </c>
      <c r="E2541" s="1669">
        <v>0.14899999999999999</v>
      </c>
      <c r="F2541" s="1611">
        <f>'UPAH MEP'!D$5</f>
        <v>0</v>
      </c>
      <c r="G2541" s="1655">
        <f>E2541*F2541</f>
        <v>0</v>
      </c>
      <c r="H2541" s="1606" t="s">
        <v>15</v>
      </c>
      <c r="I2541" s="1603">
        <v>1</v>
      </c>
      <c r="J2541" s="1599">
        <f>I2541*G2541</f>
        <v>0</v>
      </c>
      <c r="K2541" s="1599">
        <f>G2541-J2541</f>
        <v>0</v>
      </c>
      <c r="L2541" s="1654"/>
      <c r="M2541" s="1654"/>
      <c r="N2541" s="1549"/>
      <c r="O2541" s="1549"/>
      <c r="P2541" s="1549"/>
      <c r="Q2541" s="1549"/>
    </row>
    <row r="2542" spans="1:17">
      <c r="A2542" s="1660"/>
      <c r="B2542" s="1659" t="s">
        <v>41</v>
      </c>
      <c r="C2542" s="1658" t="s">
        <v>234</v>
      </c>
      <c r="D2542" s="1658" t="s">
        <v>48</v>
      </c>
      <c r="E2542" s="1669">
        <v>0.05</v>
      </c>
      <c r="F2542" s="1656">
        <f>'UPAH MEP'!D6</f>
        <v>0</v>
      </c>
      <c r="G2542" s="1655">
        <f>E2542*F2542</f>
        <v>0</v>
      </c>
      <c r="H2542" s="1606" t="s">
        <v>15</v>
      </c>
      <c r="I2542" s="1603">
        <v>1</v>
      </c>
      <c r="J2542" s="1599">
        <f>I2542*G2542</f>
        <v>0</v>
      </c>
      <c r="K2542" s="1599">
        <f>G2542-J2542</f>
        <v>0</v>
      </c>
      <c r="L2542" s="1654"/>
      <c r="M2542" s="1654"/>
      <c r="N2542" s="1549"/>
      <c r="O2542" s="1549"/>
      <c r="P2542" s="1549"/>
      <c r="Q2542" s="1549"/>
    </row>
    <row r="2543" spans="1:17">
      <c r="A2543" s="1703"/>
      <c r="B2543" s="1708"/>
      <c r="C2543" s="1712"/>
      <c r="D2543" s="1682"/>
      <c r="E2543" s="1711"/>
      <c r="F2543" s="1674"/>
      <c r="G2543" s="1673"/>
      <c r="H2543" s="1672"/>
      <c r="I2543" s="1671"/>
      <c r="J2543" s="1567"/>
      <c r="K2543" s="1567"/>
      <c r="L2543" s="1654"/>
      <c r="M2543" s="1654"/>
      <c r="N2543" s="1549"/>
      <c r="O2543" s="1549"/>
      <c r="P2543" s="1549"/>
      <c r="Q2543" s="1549"/>
    </row>
    <row r="2544" spans="1:17">
      <c r="A2544" s="1660"/>
      <c r="B2544" s="1655"/>
      <c r="C2544" s="1700"/>
      <c r="D2544" s="1699"/>
      <c r="E2544" s="1699" t="s">
        <v>1557</v>
      </c>
      <c r="F2544" s="1697"/>
      <c r="G2544" s="1696">
        <f>SUM(G2538:G2543)</f>
        <v>0</v>
      </c>
      <c r="H2544" s="1589"/>
      <c r="I2544" s="1589"/>
      <c r="J2544" s="1589">
        <f>SUM(J2539:J2542)</f>
        <v>0</v>
      </c>
      <c r="K2544" s="1589">
        <f>SUM(K2539:K2542)</f>
        <v>0</v>
      </c>
      <c r="L2544" s="1654"/>
      <c r="M2544" s="1654"/>
      <c r="N2544" s="1549"/>
      <c r="O2544" s="1549"/>
      <c r="P2544" s="1549"/>
      <c r="Q2544" s="1549"/>
    </row>
    <row r="2545" spans="1:17">
      <c r="A2545" s="1660" t="s">
        <v>115</v>
      </c>
      <c r="B2545" s="1655" t="s">
        <v>237</v>
      </c>
      <c r="C2545" s="1703"/>
      <c r="D2545" s="1710"/>
      <c r="E2545" s="1709"/>
      <c r="F2545" s="1703"/>
      <c r="G2545" s="1703"/>
      <c r="H2545" s="1600"/>
      <c r="I2545" s="1600"/>
      <c r="J2545" s="1600"/>
      <c r="K2545" s="1600"/>
      <c r="L2545" s="1654"/>
      <c r="M2545" s="1654"/>
      <c r="N2545" s="1549"/>
      <c r="O2545" s="1549"/>
      <c r="P2545" s="1549"/>
      <c r="Q2545" s="1549"/>
    </row>
    <row r="2546" spans="1:17">
      <c r="A2546" s="1660"/>
      <c r="B2546" s="1659" t="s">
        <v>1579</v>
      </c>
      <c r="C2546" s="1658"/>
      <c r="D2546" s="1658" t="s">
        <v>539</v>
      </c>
      <c r="E2546" s="1669">
        <v>1.1000000000000001</v>
      </c>
      <c r="F2546" s="1656">
        <f>'BAHAN MEP'!D9</f>
        <v>0</v>
      </c>
      <c r="G2546" s="1655">
        <f>F2546*E2546</f>
        <v>0</v>
      </c>
      <c r="H2546" s="1606" t="s">
        <v>15</v>
      </c>
      <c r="I2546" s="1603">
        <f>'BAHAN MEP'!E10</f>
        <v>0.37059999999999998</v>
      </c>
      <c r="J2546" s="1599">
        <f>G2546*I2546</f>
        <v>0</v>
      </c>
      <c r="K2546" s="1599">
        <f>G2546-J2546</f>
        <v>0</v>
      </c>
      <c r="L2546" s="1654"/>
      <c r="M2546" s="1654"/>
      <c r="N2546" s="1549"/>
      <c r="O2546" s="1549"/>
      <c r="P2546" s="1549"/>
      <c r="Q2546" s="1549"/>
    </row>
    <row r="2547" spans="1:17">
      <c r="A2547" s="1703"/>
      <c r="B2547" s="1708"/>
      <c r="C2547" s="1703"/>
      <c r="D2547" s="1707"/>
      <c r="E2547" s="1706"/>
      <c r="F2547" s="1705"/>
      <c r="G2547" s="1704"/>
      <c r="H2547" s="1604"/>
      <c r="I2547" s="1603"/>
      <c r="J2547" s="1599"/>
      <c r="K2547" s="1599"/>
      <c r="L2547" s="1654"/>
      <c r="M2547" s="1654"/>
      <c r="N2547" s="1549"/>
      <c r="O2547" s="1549"/>
      <c r="P2547" s="1549"/>
      <c r="Q2547" s="1549"/>
    </row>
    <row r="2548" spans="1:17">
      <c r="A2548" s="1660"/>
      <c r="B2548" s="1655"/>
      <c r="C2548" s="1700"/>
      <c r="D2548" s="1699"/>
      <c r="E2548" s="1698" t="s">
        <v>1447</v>
      </c>
      <c r="F2548" s="1697"/>
      <c r="G2548" s="1696">
        <f>SUM(G2546:G2547)</f>
        <v>0</v>
      </c>
      <c r="H2548" s="1589"/>
      <c r="I2548" s="1589"/>
      <c r="J2548" s="1589">
        <f>SUM(J2546:J2546)</f>
        <v>0</v>
      </c>
      <c r="K2548" s="1589">
        <f>SUM(K2546:K2546)</f>
        <v>0</v>
      </c>
      <c r="L2548" s="1654"/>
      <c r="M2548" s="1654"/>
      <c r="N2548" s="1549"/>
      <c r="O2548" s="1549"/>
      <c r="P2548" s="1549"/>
      <c r="Q2548" s="1549"/>
    </row>
    <row r="2549" spans="1:17">
      <c r="A2549" s="1660"/>
      <c r="B2549" s="1655"/>
      <c r="C2549" s="1703"/>
      <c r="D2549" s="1703"/>
      <c r="E2549" s="1703"/>
      <c r="F2549" s="1703"/>
      <c r="G2549" s="1703"/>
      <c r="H2549" s="1600"/>
      <c r="I2549" s="1600"/>
      <c r="J2549" s="1600"/>
      <c r="K2549" s="1600"/>
      <c r="L2549" s="1654"/>
      <c r="M2549" s="1654"/>
      <c r="N2549" s="1549"/>
      <c r="O2549" s="1549"/>
      <c r="P2549" s="1549"/>
      <c r="Q2549" s="1549"/>
    </row>
    <row r="2550" spans="1:17">
      <c r="A2550" s="1660" t="s">
        <v>116</v>
      </c>
      <c r="B2550" s="1655" t="s">
        <v>238</v>
      </c>
      <c r="C2550" s="1660"/>
      <c r="D2550" s="1660"/>
      <c r="E2550" s="1660"/>
      <c r="F2550" s="1660"/>
      <c r="G2550" s="1702">
        <f>+F2550*E2550</f>
        <v>0</v>
      </c>
      <c r="H2550" s="1595"/>
      <c r="I2550" s="1595"/>
      <c r="J2550" s="1595"/>
      <c r="K2550" s="1595"/>
      <c r="L2550" s="1654"/>
      <c r="M2550" s="1654"/>
      <c r="N2550" s="1549"/>
      <c r="O2550" s="1549"/>
      <c r="P2550" s="1549"/>
      <c r="Q2550" s="1549"/>
    </row>
    <row r="2551" spans="1:17">
      <c r="A2551" s="1701"/>
      <c r="B2551" s="1701"/>
      <c r="C2551" s="1700"/>
      <c r="D2551" s="1699"/>
      <c r="E2551" s="1698" t="s">
        <v>1448</v>
      </c>
      <c r="F2551" s="1697"/>
      <c r="G2551" s="1696">
        <f>SUM(G2550)</f>
        <v>0</v>
      </c>
      <c r="H2551" s="1589"/>
      <c r="I2551" s="1589"/>
      <c r="J2551" s="1589"/>
      <c r="K2551" s="1589"/>
      <c r="L2551" s="1654"/>
      <c r="M2551" s="1654"/>
      <c r="N2551" s="1549"/>
      <c r="O2551" s="1549"/>
      <c r="P2551" s="1549"/>
      <c r="Q2551" s="1549"/>
    </row>
    <row r="2552" spans="1:17">
      <c r="A2552" s="1695"/>
      <c r="B2552" s="1695"/>
      <c r="C2552" s="1682"/>
      <c r="D2552" s="1682"/>
      <c r="E2552" s="1686"/>
      <c r="F2552" s="1682"/>
      <c r="G2552" s="1682"/>
      <c r="H2552" s="1554"/>
      <c r="I2552" s="1554"/>
      <c r="J2552" s="1554"/>
      <c r="K2552" s="1554"/>
      <c r="L2552" s="1654"/>
      <c r="M2552" s="1654"/>
      <c r="N2552" s="1549"/>
      <c r="O2552" s="1549"/>
      <c r="P2552" s="1549"/>
      <c r="Q2552" s="1549"/>
    </row>
    <row r="2553" spans="1:17">
      <c r="A2553" s="1690"/>
      <c r="B2553" s="1694"/>
      <c r="C2553" s="1693"/>
      <c r="D2553" s="1692"/>
      <c r="E2553" s="1692"/>
      <c r="F2553" s="1691"/>
      <c r="G2553" s="1690"/>
      <c r="H2553" s="1581"/>
      <c r="I2553" s="1581"/>
      <c r="J2553" s="1581"/>
      <c r="K2553" s="1581"/>
      <c r="L2553" s="1654"/>
      <c r="M2553" s="1654"/>
      <c r="N2553" s="1549"/>
      <c r="O2553" s="1549"/>
      <c r="P2553" s="1549"/>
      <c r="Q2553" s="1549"/>
    </row>
    <row r="2554" spans="1:17">
      <c r="A2554" s="1689" t="s">
        <v>117</v>
      </c>
      <c r="B2554" s="1688" t="s">
        <v>239</v>
      </c>
      <c r="C2554" s="1680"/>
      <c r="D2554" s="1681"/>
      <c r="E2554" s="1681"/>
      <c r="F2554" s="1687"/>
      <c r="G2554" s="1673">
        <f>+G2551+G2548+G2544</f>
        <v>0</v>
      </c>
      <c r="H2554" s="1576"/>
      <c r="I2554" s="1575" t="e">
        <f>J2554/G2554</f>
        <v>#DIV/0!</v>
      </c>
      <c r="J2554" s="1574">
        <f>+J2551+J2548+J2544</f>
        <v>0</v>
      </c>
      <c r="K2554" s="1574">
        <f>+K2551+K2548+K2544</f>
        <v>0</v>
      </c>
      <c r="L2554" s="1654"/>
      <c r="M2554" s="1654"/>
      <c r="N2554" s="1549"/>
      <c r="O2554" s="1549"/>
      <c r="P2554" s="1549"/>
      <c r="Q2554" s="1549"/>
    </row>
    <row r="2555" spans="1:17">
      <c r="A2555" s="1566" t="s">
        <v>124</v>
      </c>
      <c r="B2555" s="1573" t="s">
        <v>1541</v>
      </c>
      <c r="C2555" s="1564"/>
      <c r="D2555" s="1572"/>
      <c r="E2555" s="1571" t="str">
        <f>$L$2</f>
        <v>2,5% x D</v>
      </c>
      <c r="F2555" s="1570"/>
      <c r="G2555" s="1569">
        <f>G2554*$L$3</f>
        <v>0</v>
      </c>
      <c r="H2555" s="1567"/>
      <c r="I2555" s="1568" t="s">
        <v>366</v>
      </c>
      <c r="J2555" s="1567"/>
      <c r="K2555" s="1567"/>
      <c r="L2555" s="1654"/>
      <c r="M2555" s="1654"/>
      <c r="N2555" s="1549"/>
      <c r="O2555" s="1549"/>
      <c r="P2555" s="1549"/>
      <c r="Q2555" s="1549"/>
    </row>
    <row r="2556" spans="1:17">
      <c r="A2556" s="1566" t="s">
        <v>241</v>
      </c>
      <c r="B2556" s="1573" t="s">
        <v>1540</v>
      </c>
      <c r="C2556" s="1564"/>
      <c r="D2556" s="1572"/>
      <c r="E2556" s="1571" t="str">
        <f>$M$2</f>
        <v>2,5% x D</v>
      </c>
      <c r="F2556" s="1570"/>
      <c r="G2556" s="1569">
        <f>G2554*$M$3</f>
        <v>0</v>
      </c>
      <c r="H2556" s="1567"/>
      <c r="I2556" s="1568"/>
      <c r="J2556" s="1567"/>
      <c r="K2556" s="1567"/>
      <c r="L2556" s="1654"/>
      <c r="M2556" s="1654"/>
      <c r="N2556" s="1549"/>
      <c r="O2556" s="1549"/>
      <c r="P2556" s="1549"/>
      <c r="Q2556" s="1549"/>
    </row>
    <row r="2557" spans="1:17">
      <c r="A2557" s="1566" t="s">
        <v>123</v>
      </c>
      <c r="B2557" s="1565" t="s">
        <v>1539</v>
      </c>
      <c r="C2557" s="1564"/>
      <c r="D2557" s="1564"/>
      <c r="E2557" s="1564"/>
      <c r="F2557" s="1563"/>
      <c r="G2557" s="1562">
        <f>+G2555+G2554+G2556</f>
        <v>0</v>
      </c>
      <c r="H2557" s="1561"/>
      <c r="I2557" s="1561"/>
      <c r="J2557" s="1561"/>
      <c r="K2557" s="1561"/>
      <c r="L2557" s="1654"/>
      <c r="M2557" s="1654"/>
      <c r="N2557" s="1549"/>
      <c r="O2557" s="1549"/>
      <c r="P2557" s="1549"/>
      <c r="Q2557" s="1549"/>
    </row>
    <row r="2558" spans="1:17">
      <c r="A2558" s="1686"/>
      <c r="B2558" s="1685"/>
      <c r="C2558" s="1684"/>
      <c r="D2558" s="1684"/>
      <c r="E2558" s="1684"/>
      <c r="F2558" s="1683"/>
      <c r="G2558" s="1682"/>
      <c r="H2558" s="1554"/>
      <c r="I2558" s="1554"/>
      <c r="J2558" s="1554"/>
      <c r="K2558" s="1554"/>
      <c r="L2558" s="1654"/>
      <c r="M2558" s="1654"/>
      <c r="N2558" s="1549"/>
      <c r="O2558" s="1549"/>
      <c r="P2558" s="1549"/>
      <c r="Q2558" s="1549"/>
    </row>
    <row r="2559" spans="1:17">
      <c r="A2559" s="1681"/>
      <c r="B2559" s="1681"/>
      <c r="C2559" s="1680"/>
      <c r="D2559" s="1680"/>
      <c r="E2559" s="1680"/>
      <c r="F2559" s="1680"/>
      <c r="G2559" s="1680"/>
      <c r="H2559" s="1654"/>
      <c r="I2559" s="1654"/>
      <c r="J2559" s="1654"/>
      <c r="K2559" s="1654"/>
      <c r="L2559" s="1654"/>
      <c r="M2559" s="1654"/>
      <c r="N2559" s="1549"/>
      <c r="O2559" s="1549"/>
      <c r="P2559" s="1549"/>
      <c r="Q2559" s="1549"/>
    </row>
    <row r="2560" spans="1:17">
      <c r="A2560" s="1680">
        <v>5</v>
      </c>
      <c r="B2560" s="1718" t="s">
        <v>1578</v>
      </c>
      <c r="C2560" s="1716"/>
      <c r="D2560" s="1680"/>
      <c r="E2560" s="1680"/>
      <c r="F2560" s="1680"/>
      <c r="G2560" s="1680"/>
      <c r="H2560" s="1654"/>
      <c r="I2560" s="1549"/>
      <c r="J2560" s="1654"/>
      <c r="K2560" s="1654"/>
      <c r="L2560" s="1620" t="s">
        <v>1576</v>
      </c>
      <c r="M2560" s="1654"/>
      <c r="N2560" s="1549"/>
      <c r="O2560" s="1549"/>
      <c r="P2560" s="1549"/>
      <c r="Q2560" s="1549"/>
    </row>
    <row r="2561" spans="1:17">
      <c r="A2561" s="1717"/>
      <c r="B2561" s="1654"/>
      <c r="C2561" s="1716"/>
      <c r="D2561" s="1680"/>
      <c r="E2561" s="1680"/>
      <c r="F2561" s="1680"/>
      <c r="G2561" s="1680"/>
      <c r="H2561" s="1654"/>
      <c r="I2561" s="1654"/>
      <c r="J2561" s="1654"/>
      <c r="K2561" s="1654"/>
      <c r="L2561" s="1654"/>
      <c r="M2561" s="1654"/>
      <c r="N2561" s="1549"/>
      <c r="O2561" s="1549"/>
      <c r="P2561" s="1549"/>
      <c r="Q2561" s="1549"/>
    </row>
    <row r="2562" spans="1:17">
      <c r="A2562" s="2476" t="s">
        <v>8</v>
      </c>
      <c r="B2562" s="2476" t="s">
        <v>354</v>
      </c>
      <c r="C2562" s="2476" t="s">
        <v>1550</v>
      </c>
      <c r="D2562" s="2476" t="s">
        <v>21</v>
      </c>
      <c r="E2562" s="2476" t="s">
        <v>1549</v>
      </c>
      <c r="F2562" s="1715" t="s">
        <v>10</v>
      </c>
      <c r="G2562" s="1715" t="s">
        <v>54</v>
      </c>
      <c r="H2562" s="2463" t="s">
        <v>1548</v>
      </c>
      <c r="I2562" s="2463" t="s">
        <v>1547</v>
      </c>
      <c r="J2562" s="2463" t="s">
        <v>1546</v>
      </c>
      <c r="K2562" s="2463" t="s">
        <v>1545</v>
      </c>
      <c r="L2562" s="1654"/>
      <c r="M2562" s="1654"/>
      <c r="N2562" s="1549"/>
      <c r="O2562" s="1549"/>
      <c r="P2562" s="1549"/>
      <c r="Q2562" s="1549"/>
    </row>
    <row r="2563" spans="1:17">
      <c r="A2563" s="2468"/>
      <c r="B2563" s="2468"/>
      <c r="C2563" s="2468"/>
      <c r="D2563" s="2468"/>
      <c r="E2563" s="2468"/>
      <c r="F2563" s="1682" t="s">
        <v>1544</v>
      </c>
      <c r="G2563" s="1682" t="s">
        <v>1544</v>
      </c>
      <c r="H2563" s="2464"/>
      <c r="I2563" s="2464"/>
      <c r="J2563" s="2464"/>
      <c r="K2563" s="2464"/>
      <c r="L2563" s="1654"/>
      <c r="M2563" s="1654"/>
      <c r="N2563" s="1549"/>
      <c r="O2563" s="1549"/>
      <c r="P2563" s="1549"/>
      <c r="Q2563" s="1549"/>
    </row>
    <row r="2564" spans="1:17">
      <c r="A2564" s="1714"/>
      <c r="B2564" s="1714"/>
      <c r="C2564" s="1714"/>
      <c r="D2564" s="1709"/>
      <c r="E2564" s="1709"/>
      <c r="F2564" s="1709"/>
      <c r="G2564" s="1709"/>
      <c r="H2564" s="1614"/>
      <c r="I2564" s="1614"/>
      <c r="J2564" s="1614"/>
      <c r="K2564" s="1614"/>
      <c r="L2564" s="1654"/>
      <c r="M2564" s="1654"/>
      <c r="N2564" s="1549"/>
      <c r="O2564" s="1549"/>
      <c r="P2564" s="1549"/>
      <c r="Q2564" s="1549"/>
    </row>
    <row r="2565" spans="1:17">
      <c r="A2565" s="1660" t="s">
        <v>114</v>
      </c>
      <c r="B2565" s="1713" t="s">
        <v>235</v>
      </c>
      <c r="C2565" s="1659"/>
      <c r="D2565" s="1659"/>
      <c r="E2565" s="1662"/>
      <c r="F2565" s="1656"/>
      <c r="G2565" s="1655">
        <f>+F2565*E2565</f>
        <v>0</v>
      </c>
      <c r="H2565" s="1613"/>
      <c r="I2565" s="1613"/>
      <c r="J2565" s="1613"/>
      <c r="K2565" s="1613"/>
      <c r="L2565" s="1654"/>
      <c r="M2565" s="1654"/>
      <c r="N2565" s="1549"/>
      <c r="O2565" s="1549"/>
      <c r="P2565" s="1549"/>
      <c r="Q2565" s="1549"/>
    </row>
    <row r="2566" spans="1:17">
      <c r="A2566" s="1660"/>
      <c r="B2566" s="1659" t="s">
        <v>50</v>
      </c>
      <c r="C2566" s="1658" t="s">
        <v>231</v>
      </c>
      <c r="D2566" s="1658" t="s">
        <v>48</v>
      </c>
      <c r="E2566" s="1669">
        <v>1.264</v>
      </c>
      <c r="F2566" s="1656">
        <f>'UPAH MEP'!D$7</f>
        <v>0</v>
      </c>
      <c r="G2566" s="1655">
        <f>E2566*F2566</f>
        <v>0</v>
      </c>
      <c r="H2566" s="1606" t="s">
        <v>15</v>
      </c>
      <c r="I2566" s="1603">
        <v>1</v>
      </c>
      <c r="J2566" s="1599">
        <f>I2566*G2566</f>
        <v>0</v>
      </c>
      <c r="K2566" s="1599">
        <f>G2566-J2566</f>
        <v>0</v>
      </c>
      <c r="L2566" s="1654"/>
      <c r="M2566" s="1654"/>
      <c r="N2566" s="1549"/>
      <c r="O2566" s="1549"/>
      <c r="P2566" s="1549"/>
      <c r="Q2566" s="1549"/>
    </row>
    <row r="2567" spans="1:17">
      <c r="A2567" s="1660"/>
      <c r="B2567" s="1659" t="s">
        <v>1543</v>
      </c>
      <c r="C2567" s="1658" t="s">
        <v>232</v>
      </c>
      <c r="D2567" s="1658" t="s">
        <v>48</v>
      </c>
      <c r="E2567" s="1669">
        <v>2.1110000000000002</v>
      </c>
      <c r="F2567" s="1656">
        <f>'UPAH MEP'!D$10</f>
        <v>0</v>
      </c>
      <c r="G2567" s="1655">
        <f>E2567*F2567</f>
        <v>0</v>
      </c>
      <c r="H2567" s="1606" t="s">
        <v>15</v>
      </c>
      <c r="I2567" s="1603">
        <v>1</v>
      </c>
      <c r="J2567" s="1599">
        <f>I2567*G2567</f>
        <v>0</v>
      </c>
      <c r="K2567" s="1599">
        <f>G2567-J2567</f>
        <v>0</v>
      </c>
      <c r="L2567" s="1654"/>
      <c r="M2567" s="1654"/>
      <c r="N2567" s="1549"/>
      <c r="O2567" s="1549"/>
      <c r="P2567" s="1549"/>
      <c r="Q2567" s="1549"/>
    </row>
    <row r="2568" spans="1:17">
      <c r="A2568" s="1660"/>
      <c r="B2568" s="1659" t="s">
        <v>225</v>
      </c>
      <c r="C2568" s="1658" t="s">
        <v>233</v>
      </c>
      <c r="D2568" s="1658" t="s">
        <v>48</v>
      </c>
      <c r="E2568" s="1669">
        <v>0.21099999999999999</v>
      </c>
      <c r="F2568" s="1611">
        <f>'UPAH MEP'!D$5</f>
        <v>0</v>
      </c>
      <c r="G2568" s="1655">
        <f>E2568*F2568</f>
        <v>0</v>
      </c>
      <c r="H2568" s="1606" t="s">
        <v>15</v>
      </c>
      <c r="I2568" s="1603">
        <v>1</v>
      </c>
      <c r="J2568" s="1599">
        <f>I2568*G2568</f>
        <v>0</v>
      </c>
      <c r="K2568" s="1599">
        <f>G2568-J2568</f>
        <v>0</v>
      </c>
      <c r="L2568" s="1654"/>
      <c r="M2568" s="1654"/>
      <c r="N2568" s="1549"/>
      <c r="O2568" s="1549"/>
      <c r="P2568" s="1549"/>
      <c r="Q2568" s="1549"/>
    </row>
    <row r="2569" spans="1:17">
      <c r="A2569" s="1660"/>
      <c r="B2569" s="1659" t="s">
        <v>41</v>
      </c>
      <c r="C2569" s="1658" t="s">
        <v>234</v>
      </c>
      <c r="D2569" s="1658" t="s">
        <v>48</v>
      </c>
      <c r="E2569" s="1669">
        <v>7.0000000000000007E-2</v>
      </c>
      <c r="F2569" s="1656">
        <f>'UPAH MEP'!D$6</f>
        <v>0</v>
      </c>
      <c r="G2569" s="1655">
        <f>E2569*F2569</f>
        <v>0</v>
      </c>
      <c r="H2569" s="1606" t="s">
        <v>15</v>
      </c>
      <c r="I2569" s="1603">
        <v>1</v>
      </c>
      <c r="J2569" s="1599">
        <f>I2569*G2569</f>
        <v>0</v>
      </c>
      <c r="K2569" s="1599">
        <f>G2569-J2569</f>
        <v>0</v>
      </c>
      <c r="L2569" s="1654"/>
      <c r="M2569" s="1654"/>
      <c r="N2569" s="1549"/>
      <c r="O2569" s="1549"/>
      <c r="P2569" s="1549"/>
      <c r="Q2569" s="1549"/>
    </row>
    <row r="2570" spans="1:17">
      <c r="A2570" s="1703"/>
      <c r="B2570" s="1708"/>
      <c r="C2570" s="1712"/>
      <c r="D2570" s="1682"/>
      <c r="E2570" s="1711"/>
      <c r="F2570" s="1674"/>
      <c r="G2570" s="1673"/>
      <c r="H2570" s="1672"/>
      <c r="I2570" s="1671"/>
      <c r="J2570" s="1567"/>
      <c r="K2570" s="1567"/>
      <c r="L2570" s="1654"/>
      <c r="M2570" s="1654"/>
      <c r="N2570" s="1549"/>
      <c r="O2570" s="1549"/>
      <c r="P2570" s="1549"/>
      <c r="Q2570" s="1549"/>
    </row>
    <row r="2571" spans="1:17">
      <c r="A2571" s="1660"/>
      <c r="B2571" s="1655"/>
      <c r="C2571" s="1700"/>
      <c r="D2571" s="1699"/>
      <c r="E2571" s="1699" t="s">
        <v>1557</v>
      </c>
      <c r="F2571" s="1697"/>
      <c r="G2571" s="1696">
        <f>SUM(G2565:G2570)</f>
        <v>0</v>
      </c>
      <c r="H2571" s="1589"/>
      <c r="I2571" s="1589"/>
      <c r="J2571" s="1589">
        <f>SUM(J2566:J2569)</f>
        <v>0</v>
      </c>
      <c r="K2571" s="1589">
        <f>SUM(K2566:K2569)</f>
        <v>0</v>
      </c>
      <c r="L2571" s="1654"/>
      <c r="M2571" s="1654"/>
      <c r="N2571" s="1549"/>
      <c r="O2571" s="1549"/>
      <c r="P2571" s="1549"/>
      <c r="Q2571" s="1549"/>
    </row>
    <row r="2572" spans="1:17">
      <c r="A2572" s="1660" t="s">
        <v>115</v>
      </c>
      <c r="B2572" s="1655" t="s">
        <v>237</v>
      </c>
      <c r="C2572" s="1703"/>
      <c r="D2572" s="1710"/>
      <c r="E2572" s="1709"/>
      <c r="F2572" s="1703"/>
      <c r="G2572" s="1703"/>
      <c r="H2572" s="1600"/>
      <c r="I2572" s="1600"/>
      <c r="J2572" s="1600"/>
      <c r="K2572" s="1600"/>
      <c r="L2572" s="1654"/>
      <c r="M2572" s="1654"/>
      <c r="N2572" s="1549"/>
      <c r="O2572" s="1549"/>
      <c r="P2572" s="1549"/>
      <c r="Q2572" s="1549"/>
    </row>
    <row r="2573" spans="1:17">
      <c r="A2573" s="1660"/>
      <c r="B2573" s="1659" t="s">
        <v>1575</v>
      </c>
      <c r="C2573" s="1658"/>
      <c r="D2573" s="1658" t="s">
        <v>539</v>
      </c>
      <c r="E2573" s="1669">
        <v>1.1000000000000001</v>
      </c>
      <c r="F2573" s="1656">
        <f>'BAHAN MEP'!D10</f>
        <v>0</v>
      </c>
      <c r="G2573" s="1655">
        <f>F2573*E2573</f>
        <v>0</v>
      </c>
      <c r="H2573" s="1606" t="s">
        <v>15</v>
      </c>
      <c r="I2573" s="1603">
        <f>'BAHAN MEP'!E9</f>
        <v>0.37309999999999999</v>
      </c>
      <c r="J2573" s="1599">
        <f>G2573*I2573</f>
        <v>0</v>
      </c>
      <c r="K2573" s="1599">
        <f>G2573-J2573</f>
        <v>0</v>
      </c>
      <c r="L2573" s="1654"/>
      <c r="M2573" s="1654"/>
      <c r="N2573" s="1549"/>
      <c r="O2573" s="1549"/>
      <c r="P2573" s="1549"/>
      <c r="Q2573" s="1549"/>
    </row>
    <row r="2574" spans="1:17">
      <c r="A2574" s="1703"/>
      <c r="B2574" s="1708"/>
      <c r="C2574" s="1703"/>
      <c r="D2574" s="1707"/>
      <c r="E2574" s="1706"/>
      <c r="F2574" s="1705"/>
      <c r="G2574" s="1704"/>
      <c r="H2574" s="1604"/>
      <c r="I2574" s="1603"/>
      <c r="J2574" s="1599"/>
      <c r="K2574" s="1599"/>
      <c r="L2574" s="1654"/>
      <c r="M2574" s="1654"/>
      <c r="N2574" s="1549"/>
      <c r="O2574" s="1549"/>
      <c r="P2574" s="1549"/>
      <c r="Q2574" s="1549"/>
    </row>
    <row r="2575" spans="1:17">
      <c r="A2575" s="1660"/>
      <c r="B2575" s="1655"/>
      <c r="C2575" s="1700"/>
      <c r="D2575" s="1699"/>
      <c r="E2575" s="1698" t="s">
        <v>1447</v>
      </c>
      <c r="F2575" s="1697"/>
      <c r="G2575" s="1696">
        <f>SUM(G2573:G2574)</f>
        <v>0</v>
      </c>
      <c r="H2575" s="1589"/>
      <c r="I2575" s="1589"/>
      <c r="J2575" s="1589">
        <f>SUM(J2573:J2573)</f>
        <v>0</v>
      </c>
      <c r="K2575" s="1589">
        <f>SUM(K2573:K2573)</f>
        <v>0</v>
      </c>
      <c r="L2575" s="1654"/>
      <c r="M2575" s="1654"/>
      <c r="N2575" s="1549"/>
      <c r="O2575" s="1549"/>
      <c r="P2575" s="1549"/>
      <c r="Q2575" s="1549"/>
    </row>
    <row r="2576" spans="1:17">
      <c r="A2576" s="1660"/>
      <c r="B2576" s="1655"/>
      <c r="C2576" s="1703"/>
      <c r="D2576" s="1703"/>
      <c r="E2576" s="1703"/>
      <c r="F2576" s="1703"/>
      <c r="G2576" s="1703"/>
      <c r="H2576" s="1600"/>
      <c r="I2576" s="1600"/>
      <c r="J2576" s="1600"/>
      <c r="K2576" s="1600"/>
      <c r="L2576" s="1654"/>
      <c r="M2576" s="1654"/>
      <c r="N2576" s="1549"/>
      <c r="O2576" s="1549"/>
      <c r="P2576" s="1549"/>
      <c r="Q2576" s="1549"/>
    </row>
    <row r="2577" spans="1:17">
      <c r="A2577" s="1660" t="s">
        <v>116</v>
      </c>
      <c r="B2577" s="1655" t="s">
        <v>238</v>
      </c>
      <c r="C2577" s="1660"/>
      <c r="D2577" s="1660"/>
      <c r="E2577" s="1660"/>
      <c r="F2577" s="1660"/>
      <c r="G2577" s="1702">
        <f>+F2577*E2577</f>
        <v>0</v>
      </c>
      <c r="H2577" s="1595"/>
      <c r="I2577" s="1595"/>
      <c r="J2577" s="1595"/>
      <c r="K2577" s="1595"/>
      <c r="L2577" s="1654"/>
      <c r="M2577" s="1654"/>
      <c r="N2577" s="1549"/>
      <c r="O2577" s="1549"/>
      <c r="P2577" s="1549"/>
      <c r="Q2577" s="1549"/>
    </row>
    <row r="2578" spans="1:17">
      <c r="A2578" s="1701"/>
      <c r="B2578" s="1701"/>
      <c r="C2578" s="1700"/>
      <c r="D2578" s="1699"/>
      <c r="E2578" s="1698" t="s">
        <v>1448</v>
      </c>
      <c r="F2578" s="1697"/>
      <c r="G2578" s="1696">
        <f>SUM(G2577)</f>
        <v>0</v>
      </c>
      <c r="H2578" s="1589"/>
      <c r="I2578" s="1589"/>
      <c r="J2578" s="1589"/>
      <c r="K2578" s="1589"/>
      <c r="L2578" s="1654"/>
      <c r="M2578" s="1654"/>
      <c r="N2578" s="1549"/>
      <c r="O2578" s="1549"/>
      <c r="P2578" s="1549"/>
      <c r="Q2578" s="1549"/>
    </row>
    <row r="2579" spans="1:17">
      <c r="A2579" s="1695"/>
      <c r="B2579" s="1695"/>
      <c r="C2579" s="1682"/>
      <c r="D2579" s="1682"/>
      <c r="E2579" s="1686"/>
      <c r="F2579" s="1682"/>
      <c r="G2579" s="1682"/>
      <c r="H2579" s="1554"/>
      <c r="I2579" s="1554"/>
      <c r="J2579" s="1554"/>
      <c r="K2579" s="1554"/>
      <c r="L2579" s="1654"/>
      <c r="M2579" s="1654"/>
      <c r="N2579" s="1549"/>
      <c r="O2579" s="1549"/>
      <c r="P2579" s="1549"/>
      <c r="Q2579" s="1549"/>
    </row>
    <row r="2580" spans="1:17">
      <c r="A2580" s="1690"/>
      <c r="B2580" s="1694"/>
      <c r="C2580" s="1693"/>
      <c r="D2580" s="1692"/>
      <c r="E2580" s="1692"/>
      <c r="F2580" s="1691"/>
      <c r="G2580" s="1690"/>
      <c r="H2580" s="1581"/>
      <c r="I2580" s="1581"/>
      <c r="J2580" s="1581"/>
      <c r="K2580" s="1581"/>
      <c r="L2580" s="1654"/>
      <c r="M2580" s="1654"/>
      <c r="N2580" s="1549"/>
      <c r="O2580" s="1549"/>
      <c r="P2580" s="1549"/>
      <c r="Q2580" s="1549"/>
    </row>
    <row r="2581" spans="1:17">
      <c r="A2581" s="1689" t="s">
        <v>117</v>
      </c>
      <c r="B2581" s="1688" t="s">
        <v>239</v>
      </c>
      <c r="C2581" s="1680"/>
      <c r="D2581" s="1681"/>
      <c r="E2581" s="1681"/>
      <c r="F2581" s="1687"/>
      <c r="G2581" s="1673">
        <f>+G2578+G2575+G2571</f>
        <v>0</v>
      </c>
      <c r="H2581" s="1576"/>
      <c r="I2581" s="1575" t="e">
        <f>J2581/G2581</f>
        <v>#DIV/0!</v>
      </c>
      <c r="J2581" s="1574">
        <f>+J2578+J2575+J2571</f>
        <v>0</v>
      </c>
      <c r="K2581" s="1574">
        <f>+K2578+K2575+K2571</f>
        <v>0</v>
      </c>
      <c r="L2581" s="1654"/>
      <c r="M2581" s="1654"/>
      <c r="N2581" s="1549"/>
      <c r="O2581" s="1549"/>
      <c r="P2581" s="1549"/>
      <c r="Q2581" s="1549"/>
    </row>
    <row r="2582" spans="1:17">
      <c r="A2582" s="1566" t="s">
        <v>124</v>
      </c>
      <c r="B2582" s="1573" t="s">
        <v>1541</v>
      </c>
      <c r="C2582" s="1564"/>
      <c r="D2582" s="1572"/>
      <c r="E2582" s="1571" t="str">
        <f>$L$2</f>
        <v>2,5% x D</v>
      </c>
      <c r="F2582" s="1570"/>
      <c r="G2582" s="1569">
        <f>G2581*$L$3</f>
        <v>0</v>
      </c>
      <c r="H2582" s="1567"/>
      <c r="I2582" s="1568" t="s">
        <v>366</v>
      </c>
      <c r="J2582" s="1567"/>
      <c r="K2582" s="1567"/>
      <c r="L2582" s="1654"/>
      <c r="M2582" s="1654"/>
      <c r="N2582" s="1549"/>
      <c r="O2582" s="1549"/>
      <c r="P2582" s="1549"/>
      <c r="Q2582" s="1549"/>
    </row>
    <row r="2583" spans="1:17">
      <c r="A2583" s="1566" t="s">
        <v>241</v>
      </c>
      <c r="B2583" s="1573" t="s">
        <v>1540</v>
      </c>
      <c r="C2583" s="1564"/>
      <c r="D2583" s="1572"/>
      <c r="E2583" s="1571" t="str">
        <f>$M$2</f>
        <v>2,5% x D</v>
      </c>
      <c r="F2583" s="1570"/>
      <c r="G2583" s="1569">
        <f>G2581*$M$3</f>
        <v>0</v>
      </c>
      <c r="H2583" s="1567"/>
      <c r="I2583" s="1568"/>
      <c r="J2583" s="1567"/>
      <c r="K2583" s="1567"/>
      <c r="L2583" s="1654"/>
      <c r="M2583" s="1654"/>
      <c r="N2583" s="1549"/>
      <c r="O2583" s="1549"/>
      <c r="P2583" s="1549"/>
      <c r="Q2583" s="1549"/>
    </row>
    <row r="2584" spans="1:17">
      <c r="A2584" s="1566" t="s">
        <v>123</v>
      </c>
      <c r="B2584" s="1565" t="s">
        <v>1539</v>
      </c>
      <c r="C2584" s="1564"/>
      <c r="D2584" s="1564"/>
      <c r="E2584" s="1564"/>
      <c r="F2584" s="1563"/>
      <c r="G2584" s="1562">
        <f>+G2582+G2581+G2583</f>
        <v>0</v>
      </c>
      <c r="H2584" s="1561"/>
      <c r="I2584" s="1561"/>
      <c r="J2584" s="1561"/>
      <c r="K2584" s="1561"/>
      <c r="L2584" s="1654"/>
      <c r="M2584" s="1654"/>
      <c r="N2584" s="1549"/>
      <c r="O2584" s="1549"/>
      <c r="P2584" s="1549"/>
      <c r="Q2584" s="1549"/>
    </row>
    <row r="2585" spans="1:17">
      <c r="A2585" s="1686"/>
      <c r="B2585" s="1685"/>
      <c r="C2585" s="1684"/>
      <c r="D2585" s="1684"/>
      <c r="E2585" s="1684"/>
      <c r="F2585" s="1683"/>
      <c r="G2585" s="1682"/>
      <c r="H2585" s="1554"/>
      <c r="I2585" s="1554"/>
      <c r="J2585" s="1554"/>
      <c r="K2585" s="1554"/>
      <c r="L2585" s="1654"/>
      <c r="M2585" s="1654"/>
      <c r="N2585" s="1549"/>
      <c r="O2585" s="1549"/>
      <c r="P2585" s="1549"/>
      <c r="Q2585" s="1549"/>
    </row>
    <row r="2586" spans="1:17">
      <c r="A2586" s="1681"/>
      <c r="B2586" s="1681"/>
      <c r="C2586" s="1680"/>
      <c r="D2586" s="1680"/>
      <c r="E2586" s="1680"/>
      <c r="F2586" s="1680"/>
      <c r="G2586" s="1680"/>
      <c r="H2586" s="1624"/>
      <c r="I2586" s="1624"/>
      <c r="J2586" s="1624"/>
      <c r="K2586" s="1624"/>
      <c r="L2586" s="1654"/>
      <c r="M2586" s="1654"/>
      <c r="N2586" s="1549"/>
      <c r="O2586" s="1549"/>
      <c r="P2586" s="1549"/>
      <c r="Q2586" s="1549"/>
    </row>
    <row r="2587" spans="1:17">
      <c r="A2587" s="1680">
        <v>6</v>
      </c>
      <c r="B2587" s="1718" t="s">
        <v>1577</v>
      </c>
      <c r="C2587" s="1716"/>
      <c r="D2587" s="1680"/>
      <c r="E2587" s="1680"/>
      <c r="F2587" s="1680"/>
      <c r="G2587" s="1680"/>
      <c r="H2587" s="1654"/>
      <c r="I2587" s="1549"/>
      <c r="J2587" s="1654"/>
      <c r="K2587" s="1654"/>
      <c r="L2587" s="1620" t="s">
        <v>1576</v>
      </c>
      <c r="M2587" s="1654"/>
      <c r="N2587" s="1549"/>
      <c r="O2587" s="1549"/>
      <c r="P2587" s="1549"/>
      <c r="Q2587" s="1549"/>
    </row>
    <row r="2588" spans="1:17">
      <c r="A2588" s="1717"/>
      <c r="B2588" s="1654"/>
      <c r="C2588" s="1716"/>
      <c r="D2588" s="1680"/>
      <c r="E2588" s="1680"/>
      <c r="F2588" s="1680"/>
      <c r="G2588" s="1680"/>
      <c r="H2588" s="1654"/>
      <c r="I2588" s="1654"/>
      <c r="J2588" s="1654"/>
      <c r="K2588" s="1654"/>
      <c r="L2588" s="1654"/>
      <c r="M2588" s="1654"/>
      <c r="N2588" s="1549"/>
      <c r="O2588" s="1549"/>
      <c r="P2588" s="1549"/>
      <c r="Q2588" s="1549"/>
    </row>
    <row r="2589" spans="1:17">
      <c r="A2589" s="2476" t="s">
        <v>8</v>
      </c>
      <c r="B2589" s="2476" t="s">
        <v>354</v>
      </c>
      <c r="C2589" s="2476" t="s">
        <v>1550</v>
      </c>
      <c r="D2589" s="2476" t="s">
        <v>21</v>
      </c>
      <c r="E2589" s="2476" t="s">
        <v>1549</v>
      </c>
      <c r="F2589" s="1715" t="s">
        <v>10</v>
      </c>
      <c r="G2589" s="1715" t="s">
        <v>54</v>
      </c>
      <c r="H2589" s="2463" t="s">
        <v>1548</v>
      </c>
      <c r="I2589" s="2463" t="s">
        <v>1547</v>
      </c>
      <c r="J2589" s="2463" t="s">
        <v>1546</v>
      </c>
      <c r="K2589" s="2463" t="s">
        <v>1545</v>
      </c>
      <c r="L2589" s="1654"/>
      <c r="M2589" s="1654"/>
      <c r="N2589" s="1549"/>
      <c r="O2589" s="1549"/>
      <c r="P2589" s="1549"/>
      <c r="Q2589" s="1549"/>
    </row>
    <row r="2590" spans="1:17">
      <c r="A2590" s="2468"/>
      <c r="B2590" s="2468"/>
      <c r="C2590" s="2468"/>
      <c r="D2590" s="2468"/>
      <c r="E2590" s="2468"/>
      <c r="F2590" s="1682" t="s">
        <v>1544</v>
      </c>
      <c r="G2590" s="1682" t="s">
        <v>1544</v>
      </c>
      <c r="H2590" s="2464"/>
      <c r="I2590" s="2464"/>
      <c r="J2590" s="2464"/>
      <c r="K2590" s="2464"/>
      <c r="L2590" s="1654"/>
      <c r="M2590" s="1654"/>
      <c r="N2590" s="1549"/>
      <c r="O2590" s="1549"/>
      <c r="P2590" s="1549"/>
      <c r="Q2590" s="1549"/>
    </row>
    <row r="2591" spans="1:17">
      <c r="A2591" s="1714"/>
      <c r="B2591" s="1714"/>
      <c r="C2591" s="1714"/>
      <c r="D2591" s="1709"/>
      <c r="E2591" s="1709"/>
      <c r="F2591" s="1709"/>
      <c r="G2591" s="1709"/>
      <c r="H2591" s="1614"/>
      <c r="I2591" s="1614"/>
      <c r="J2591" s="1614"/>
      <c r="K2591" s="1614"/>
      <c r="L2591" s="1654"/>
      <c r="M2591" s="1654"/>
      <c r="N2591" s="1549"/>
      <c r="O2591" s="1549"/>
      <c r="P2591" s="1549"/>
      <c r="Q2591" s="1549"/>
    </row>
    <row r="2592" spans="1:17">
      <c r="A2592" s="1660" t="s">
        <v>114</v>
      </c>
      <c r="B2592" s="1713" t="s">
        <v>235</v>
      </c>
      <c r="C2592" s="1659"/>
      <c r="D2592" s="1659"/>
      <c r="E2592" s="1662"/>
      <c r="F2592" s="1656"/>
      <c r="G2592" s="1655">
        <f>+F2592*E2592</f>
        <v>0</v>
      </c>
      <c r="H2592" s="1613"/>
      <c r="I2592" s="1613"/>
      <c r="J2592" s="1613"/>
      <c r="K2592" s="1613"/>
      <c r="L2592" s="1654"/>
      <c r="M2592" s="1654"/>
      <c r="N2592" s="1549"/>
      <c r="O2592" s="1549"/>
      <c r="P2592" s="1549"/>
      <c r="Q2592" s="1549"/>
    </row>
    <row r="2593" spans="1:17">
      <c r="A2593" s="1660"/>
      <c r="B2593" s="1659" t="s">
        <v>50</v>
      </c>
      <c r="C2593" s="1658" t="s">
        <v>231</v>
      </c>
      <c r="D2593" s="1658" t="s">
        <v>48</v>
      </c>
      <c r="E2593" s="1669">
        <v>1.264</v>
      </c>
      <c r="F2593" s="1656">
        <f>'UPAH MEP'!D$7</f>
        <v>0</v>
      </c>
      <c r="G2593" s="1655">
        <f>E2593*F2593</f>
        <v>0</v>
      </c>
      <c r="H2593" s="1606" t="s">
        <v>15</v>
      </c>
      <c r="I2593" s="1603">
        <v>1</v>
      </c>
      <c r="J2593" s="1599">
        <f>I2593*G2593</f>
        <v>0</v>
      </c>
      <c r="K2593" s="1599">
        <f>G2593-J2593</f>
        <v>0</v>
      </c>
      <c r="L2593" s="1654"/>
      <c r="M2593" s="1654"/>
      <c r="N2593" s="1549"/>
      <c r="O2593" s="1549"/>
      <c r="P2593" s="1549"/>
      <c r="Q2593" s="1549"/>
    </row>
    <row r="2594" spans="1:17">
      <c r="A2594" s="1660"/>
      <c r="B2594" s="1659" t="s">
        <v>1543</v>
      </c>
      <c r="C2594" s="1658" t="s">
        <v>232</v>
      </c>
      <c r="D2594" s="1658" t="s">
        <v>48</v>
      </c>
      <c r="E2594" s="1669">
        <v>2.1110000000000002</v>
      </c>
      <c r="F2594" s="1656">
        <f>'UPAH MEP'!D$10</f>
        <v>0</v>
      </c>
      <c r="G2594" s="1655">
        <f>E2594*F2594</f>
        <v>0</v>
      </c>
      <c r="H2594" s="1606" t="s">
        <v>15</v>
      </c>
      <c r="I2594" s="1603">
        <v>1</v>
      </c>
      <c r="J2594" s="1599">
        <f>I2594*G2594</f>
        <v>0</v>
      </c>
      <c r="K2594" s="1599">
        <f>G2594-J2594</f>
        <v>0</v>
      </c>
      <c r="L2594" s="1654"/>
      <c r="M2594" s="1654"/>
      <c r="N2594" s="1549"/>
      <c r="O2594" s="1549"/>
      <c r="P2594" s="1549"/>
      <c r="Q2594" s="1549"/>
    </row>
    <row r="2595" spans="1:17">
      <c r="A2595" s="1660"/>
      <c r="B2595" s="1659" t="s">
        <v>225</v>
      </c>
      <c r="C2595" s="1658" t="s">
        <v>233</v>
      </c>
      <c r="D2595" s="1658" t="s">
        <v>48</v>
      </c>
      <c r="E2595" s="1669">
        <v>0.21099999999999999</v>
      </c>
      <c r="F2595" s="1611">
        <f>'UPAH MEP'!D$5</f>
        <v>0</v>
      </c>
      <c r="G2595" s="1655">
        <f>E2595*F2595</f>
        <v>0</v>
      </c>
      <c r="H2595" s="1606" t="s">
        <v>15</v>
      </c>
      <c r="I2595" s="1603">
        <v>1</v>
      </c>
      <c r="J2595" s="1599">
        <f>I2595*G2595</f>
        <v>0</v>
      </c>
      <c r="K2595" s="1599">
        <f>G2595-J2595</f>
        <v>0</v>
      </c>
      <c r="L2595" s="1654"/>
      <c r="M2595" s="1654"/>
      <c r="N2595" s="1549"/>
      <c r="O2595" s="1549"/>
      <c r="P2595" s="1549"/>
      <c r="Q2595" s="1549"/>
    </row>
    <row r="2596" spans="1:17">
      <c r="A2596" s="1660"/>
      <c r="B2596" s="1659" t="s">
        <v>41</v>
      </c>
      <c r="C2596" s="1658" t="s">
        <v>234</v>
      </c>
      <c r="D2596" s="1658" t="s">
        <v>48</v>
      </c>
      <c r="E2596" s="1669">
        <v>7.0000000000000007E-2</v>
      </c>
      <c r="F2596" s="1656">
        <f>'UPAH MEP'!D$6</f>
        <v>0</v>
      </c>
      <c r="G2596" s="1655">
        <f>E2596*F2596</f>
        <v>0</v>
      </c>
      <c r="H2596" s="1606" t="s">
        <v>15</v>
      </c>
      <c r="I2596" s="1603">
        <v>1</v>
      </c>
      <c r="J2596" s="1599">
        <f>I2596*G2596</f>
        <v>0</v>
      </c>
      <c r="K2596" s="1599">
        <f>G2596-J2596</f>
        <v>0</v>
      </c>
      <c r="L2596" s="1654"/>
      <c r="M2596" s="1654"/>
      <c r="N2596" s="1549"/>
      <c r="O2596" s="1549"/>
      <c r="P2596" s="1549"/>
      <c r="Q2596" s="1549"/>
    </row>
    <row r="2597" spans="1:17">
      <c r="A2597" s="1703"/>
      <c r="B2597" s="1708"/>
      <c r="C2597" s="1712"/>
      <c r="D2597" s="1682"/>
      <c r="E2597" s="1711"/>
      <c r="F2597" s="1674"/>
      <c r="G2597" s="1673"/>
      <c r="H2597" s="1672"/>
      <c r="I2597" s="1671"/>
      <c r="J2597" s="1567"/>
      <c r="K2597" s="1567"/>
      <c r="L2597" s="1654"/>
      <c r="M2597" s="1654"/>
      <c r="N2597" s="1549"/>
      <c r="O2597" s="1549"/>
      <c r="P2597" s="1549"/>
      <c r="Q2597" s="1549"/>
    </row>
    <row r="2598" spans="1:17">
      <c r="A2598" s="1660"/>
      <c r="B2598" s="1655"/>
      <c r="C2598" s="1700"/>
      <c r="D2598" s="1699"/>
      <c r="E2598" s="1699" t="s">
        <v>1557</v>
      </c>
      <c r="F2598" s="1697"/>
      <c r="G2598" s="1696">
        <f>SUM(G2592:G2597)</f>
        <v>0</v>
      </c>
      <c r="H2598" s="1589"/>
      <c r="I2598" s="1589"/>
      <c r="J2598" s="1589">
        <f>SUM(J2593:J2596)</f>
        <v>0</v>
      </c>
      <c r="K2598" s="1589">
        <f>SUM(K2593:K2596)</f>
        <v>0</v>
      </c>
      <c r="L2598" s="1654"/>
      <c r="M2598" s="1654"/>
      <c r="N2598" s="1549"/>
      <c r="O2598" s="1549"/>
      <c r="P2598" s="1549"/>
      <c r="Q2598" s="1549"/>
    </row>
    <row r="2599" spans="1:17">
      <c r="A2599" s="1660" t="s">
        <v>115</v>
      </c>
      <c r="B2599" s="1655" t="s">
        <v>237</v>
      </c>
      <c r="C2599" s="1703"/>
      <c r="D2599" s="1710"/>
      <c r="E2599" s="1709"/>
      <c r="F2599" s="1703"/>
      <c r="G2599" s="1703"/>
      <c r="H2599" s="1600"/>
      <c r="I2599" s="1600"/>
      <c r="J2599" s="1600"/>
      <c r="K2599" s="1600"/>
      <c r="L2599" s="1654"/>
      <c r="M2599" s="1654"/>
      <c r="N2599" s="1549"/>
      <c r="O2599" s="1549"/>
      <c r="P2599" s="1549"/>
      <c r="Q2599" s="1549"/>
    </row>
    <row r="2600" spans="1:17">
      <c r="A2600" s="1660"/>
      <c r="B2600" s="1659" t="s">
        <v>1575</v>
      </c>
      <c r="C2600" s="1658"/>
      <c r="D2600" s="1658" t="s">
        <v>539</v>
      </c>
      <c r="E2600" s="1669">
        <v>1.1000000000000001</v>
      </c>
      <c r="F2600" s="1656">
        <f>'BAHAN MEP'!D11</f>
        <v>0</v>
      </c>
      <c r="G2600" s="1655">
        <f>F2600*E2600</f>
        <v>0</v>
      </c>
      <c r="H2600" s="1606">
        <f>'BAHAN MEP'!F11</f>
        <v>0</v>
      </c>
      <c r="I2600" s="1603">
        <f>'BAHAN MEP'!E11</f>
        <v>0</v>
      </c>
      <c r="J2600" s="1599">
        <f>G2600*I2600</f>
        <v>0</v>
      </c>
      <c r="K2600" s="1599">
        <f>G2600-J2600</f>
        <v>0</v>
      </c>
      <c r="L2600" s="1654"/>
      <c r="M2600" s="1654"/>
      <c r="N2600" s="1549"/>
      <c r="O2600" s="1549"/>
      <c r="P2600" s="1549"/>
      <c r="Q2600" s="1549"/>
    </row>
    <row r="2601" spans="1:17">
      <c r="A2601" s="1703"/>
      <c r="B2601" s="1708"/>
      <c r="C2601" s="1703"/>
      <c r="D2601" s="1707"/>
      <c r="E2601" s="1706"/>
      <c r="F2601" s="1705"/>
      <c r="G2601" s="1704"/>
      <c r="H2601" s="1604"/>
      <c r="I2601" s="1603"/>
      <c r="J2601" s="1599"/>
      <c r="K2601" s="1599"/>
      <c r="L2601" s="1654"/>
      <c r="M2601" s="1654"/>
      <c r="N2601" s="1549"/>
      <c r="O2601" s="1549"/>
      <c r="P2601" s="1549"/>
      <c r="Q2601" s="1549"/>
    </row>
    <row r="2602" spans="1:17">
      <c r="A2602" s="1660"/>
      <c r="B2602" s="1655"/>
      <c r="C2602" s="1700"/>
      <c r="D2602" s="1699"/>
      <c r="E2602" s="1698" t="s">
        <v>1447</v>
      </c>
      <c r="F2602" s="1697"/>
      <c r="G2602" s="1696">
        <f>SUM(G2600:G2601)</f>
        <v>0</v>
      </c>
      <c r="H2602" s="1589"/>
      <c r="I2602" s="1589"/>
      <c r="J2602" s="1589">
        <f>SUM(J2600:J2600)</f>
        <v>0</v>
      </c>
      <c r="K2602" s="1589">
        <f>SUM(K2600:K2600)</f>
        <v>0</v>
      </c>
      <c r="L2602" s="1654"/>
      <c r="M2602" s="1654"/>
      <c r="N2602" s="1549"/>
      <c r="O2602" s="1549"/>
      <c r="P2602" s="1549"/>
      <c r="Q2602" s="1549"/>
    </row>
    <row r="2603" spans="1:17">
      <c r="A2603" s="1660"/>
      <c r="B2603" s="1655"/>
      <c r="C2603" s="1703"/>
      <c r="D2603" s="1703"/>
      <c r="E2603" s="1703"/>
      <c r="F2603" s="1703"/>
      <c r="G2603" s="1703"/>
      <c r="H2603" s="1600"/>
      <c r="I2603" s="1600"/>
      <c r="J2603" s="1600"/>
      <c r="K2603" s="1600"/>
      <c r="L2603" s="1654"/>
      <c r="M2603" s="1654"/>
      <c r="N2603" s="1549"/>
      <c r="O2603" s="1549"/>
      <c r="P2603" s="1549"/>
      <c r="Q2603" s="1549"/>
    </row>
    <row r="2604" spans="1:17">
      <c r="A2604" s="1660" t="s">
        <v>116</v>
      </c>
      <c r="B2604" s="1655" t="s">
        <v>238</v>
      </c>
      <c r="C2604" s="1660"/>
      <c r="D2604" s="1660"/>
      <c r="E2604" s="1660"/>
      <c r="F2604" s="1660"/>
      <c r="G2604" s="1702">
        <f>+F2604*E2604</f>
        <v>0</v>
      </c>
      <c r="H2604" s="1595"/>
      <c r="I2604" s="1595"/>
      <c r="J2604" s="1595"/>
      <c r="K2604" s="1595"/>
      <c r="L2604" s="1654"/>
      <c r="M2604" s="1654"/>
      <c r="N2604" s="1549"/>
      <c r="O2604" s="1549"/>
      <c r="P2604" s="1549"/>
      <c r="Q2604" s="1549"/>
    </row>
    <row r="2605" spans="1:17">
      <c r="A2605" s="1701"/>
      <c r="B2605" s="1701"/>
      <c r="C2605" s="1700"/>
      <c r="D2605" s="1699"/>
      <c r="E2605" s="1698" t="s">
        <v>1448</v>
      </c>
      <c r="F2605" s="1697"/>
      <c r="G2605" s="1696">
        <f>SUM(G2604)</f>
        <v>0</v>
      </c>
      <c r="H2605" s="1589"/>
      <c r="I2605" s="1589"/>
      <c r="J2605" s="1589"/>
      <c r="K2605" s="1589"/>
      <c r="L2605" s="1654"/>
      <c r="M2605" s="1654"/>
      <c r="N2605" s="1549"/>
      <c r="O2605" s="1549"/>
      <c r="P2605" s="1549"/>
      <c r="Q2605" s="1549"/>
    </row>
    <row r="2606" spans="1:17">
      <c r="A2606" s="1695"/>
      <c r="B2606" s="1695"/>
      <c r="C2606" s="1682"/>
      <c r="D2606" s="1682"/>
      <c r="E2606" s="1686"/>
      <c r="F2606" s="1682"/>
      <c r="G2606" s="1682"/>
      <c r="H2606" s="1554"/>
      <c r="I2606" s="1554"/>
      <c r="J2606" s="1554"/>
      <c r="K2606" s="1554"/>
      <c r="L2606" s="1654"/>
      <c r="M2606" s="1654"/>
      <c r="N2606" s="1549"/>
      <c r="O2606" s="1549"/>
      <c r="P2606" s="1549"/>
      <c r="Q2606" s="1549"/>
    </row>
    <row r="2607" spans="1:17">
      <c r="A2607" s="1690"/>
      <c r="B2607" s="1694"/>
      <c r="C2607" s="1693"/>
      <c r="D2607" s="1692"/>
      <c r="E2607" s="1692"/>
      <c r="F2607" s="1691"/>
      <c r="G2607" s="1690"/>
      <c r="H2607" s="1581"/>
      <c r="I2607" s="1581"/>
      <c r="J2607" s="1581"/>
      <c r="K2607" s="1581"/>
      <c r="L2607" s="1654"/>
      <c r="M2607" s="1654"/>
      <c r="N2607" s="1549"/>
      <c r="O2607" s="1549"/>
      <c r="P2607" s="1549"/>
      <c r="Q2607" s="1549"/>
    </row>
    <row r="2608" spans="1:17">
      <c r="A2608" s="1689" t="s">
        <v>117</v>
      </c>
      <c r="B2608" s="1688" t="s">
        <v>239</v>
      </c>
      <c r="C2608" s="1680"/>
      <c r="D2608" s="1681"/>
      <c r="E2608" s="1681"/>
      <c r="F2608" s="1687"/>
      <c r="G2608" s="1673">
        <f>+G2605+G2602+G2598</f>
        <v>0</v>
      </c>
      <c r="H2608" s="1576"/>
      <c r="I2608" s="1575" t="e">
        <f>J2608/G2608</f>
        <v>#DIV/0!</v>
      </c>
      <c r="J2608" s="1574">
        <f>+J2605+J2602+J2598</f>
        <v>0</v>
      </c>
      <c r="K2608" s="1574">
        <f>+K2605+K2602+K2598</f>
        <v>0</v>
      </c>
      <c r="L2608" s="1654"/>
      <c r="M2608" s="1654"/>
      <c r="N2608" s="1549"/>
      <c r="O2608" s="1549"/>
      <c r="P2608" s="1549"/>
      <c r="Q2608" s="1549"/>
    </row>
    <row r="2609" spans="1:17">
      <c r="A2609" s="1566" t="s">
        <v>124</v>
      </c>
      <c r="B2609" s="1573" t="s">
        <v>1541</v>
      </c>
      <c r="C2609" s="1564"/>
      <c r="D2609" s="1572"/>
      <c r="E2609" s="1571" t="str">
        <f>$L$2</f>
        <v>2,5% x D</v>
      </c>
      <c r="F2609" s="1570"/>
      <c r="G2609" s="1569">
        <f>G2608*$L$3</f>
        <v>0</v>
      </c>
      <c r="H2609" s="1567"/>
      <c r="I2609" s="1568" t="s">
        <v>366</v>
      </c>
      <c r="J2609" s="1567"/>
      <c r="K2609" s="1567"/>
      <c r="L2609" s="1654"/>
      <c r="M2609" s="1654"/>
      <c r="N2609" s="1549"/>
      <c r="O2609" s="1549"/>
      <c r="P2609" s="1549"/>
      <c r="Q2609" s="1549"/>
    </row>
    <row r="2610" spans="1:17">
      <c r="A2610" s="1566" t="s">
        <v>241</v>
      </c>
      <c r="B2610" s="1573" t="s">
        <v>1540</v>
      </c>
      <c r="C2610" s="1564"/>
      <c r="D2610" s="1572"/>
      <c r="E2610" s="1571" t="str">
        <f>$M$2</f>
        <v>2,5% x D</v>
      </c>
      <c r="F2610" s="1570"/>
      <c r="G2610" s="1569">
        <f>G2608*$M$3</f>
        <v>0</v>
      </c>
      <c r="H2610" s="1567"/>
      <c r="I2610" s="1568"/>
      <c r="J2610" s="1567"/>
      <c r="K2610" s="1567"/>
      <c r="L2610" s="1654"/>
      <c r="M2610" s="1654"/>
      <c r="N2610" s="1549"/>
      <c r="O2610" s="1549"/>
      <c r="P2610" s="1549"/>
      <c r="Q2610" s="1549"/>
    </row>
    <row r="2611" spans="1:17">
      <c r="A2611" s="1566" t="s">
        <v>123</v>
      </c>
      <c r="B2611" s="1565" t="s">
        <v>1539</v>
      </c>
      <c r="C2611" s="1564"/>
      <c r="D2611" s="1564"/>
      <c r="E2611" s="1564"/>
      <c r="F2611" s="1563"/>
      <c r="G2611" s="1562">
        <f>+G2609+G2608+G2610</f>
        <v>0</v>
      </c>
      <c r="H2611" s="1561"/>
      <c r="I2611" s="1561"/>
      <c r="J2611" s="1561"/>
      <c r="K2611" s="1561"/>
      <c r="L2611" s="1654"/>
      <c r="M2611" s="1654"/>
      <c r="N2611" s="1549"/>
      <c r="O2611" s="1549"/>
      <c r="P2611" s="1549"/>
      <c r="Q2611" s="1549"/>
    </row>
    <row r="2612" spans="1:17">
      <c r="A2612" s="1686"/>
      <c r="B2612" s="1685"/>
      <c r="C2612" s="1684"/>
      <c r="D2612" s="1684"/>
      <c r="E2612" s="1684"/>
      <c r="F2612" s="1683"/>
      <c r="G2612" s="1682"/>
      <c r="H2612" s="1554"/>
      <c r="I2612" s="1554"/>
      <c r="J2612" s="1554"/>
      <c r="K2612" s="1554"/>
      <c r="L2612" s="1654"/>
      <c r="M2612" s="1654"/>
      <c r="N2612" s="1549"/>
      <c r="O2612" s="1549"/>
      <c r="P2612" s="1549"/>
      <c r="Q2612" s="1549"/>
    </row>
    <row r="2613" spans="1:17">
      <c r="A2613" s="1681"/>
      <c r="B2613" s="1681"/>
      <c r="C2613" s="1680"/>
      <c r="D2613" s="1680"/>
      <c r="E2613" s="1680"/>
      <c r="F2613" s="1680"/>
      <c r="G2613" s="1680"/>
      <c r="H2613" s="1624"/>
      <c r="I2613" s="1624"/>
      <c r="J2613" s="1624"/>
      <c r="K2613" s="1624"/>
      <c r="L2613" s="1654"/>
      <c r="M2613" s="1654"/>
      <c r="N2613" s="1549"/>
      <c r="O2613" s="1549"/>
      <c r="P2613" s="1549"/>
      <c r="Q2613" s="1549"/>
    </row>
    <row r="2614" spans="1:17">
      <c r="A2614" s="1564">
        <v>6</v>
      </c>
      <c r="B2614" s="2477" t="s">
        <v>1574</v>
      </c>
      <c r="C2614" s="2477"/>
      <c r="D2614" s="2477"/>
      <c r="E2614" s="2477"/>
      <c r="F2614" s="2477"/>
      <c r="G2614" s="2477"/>
      <c r="H2614" s="1620"/>
      <c r="I2614" s="1549"/>
      <c r="J2614" s="1620"/>
      <c r="K2614" s="1620"/>
      <c r="L2614" s="1620"/>
      <c r="M2614" s="1620" t="s">
        <v>1566</v>
      </c>
      <c r="N2614" s="1549"/>
      <c r="O2614" s="1549"/>
      <c r="P2614" s="1549"/>
      <c r="Q2614" s="1549"/>
    </row>
    <row r="2615" spans="1:17">
      <c r="A2615" s="1679"/>
      <c r="B2615" s="1620"/>
      <c r="C2615" s="1622"/>
      <c r="D2615" s="1564"/>
      <c r="E2615" s="1564"/>
      <c r="F2615" s="1564"/>
      <c r="G2615" s="1625"/>
      <c r="H2615" s="1620"/>
      <c r="I2615" s="1620"/>
      <c r="J2615" s="1620"/>
      <c r="K2615" s="1620"/>
      <c r="L2615" s="1620"/>
      <c r="M2615" s="1620"/>
      <c r="N2615" s="1549"/>
      <c r="O2615" s="1549"/>
      <c r="P2615" s="1549"/>
      <c r="Q2615" s="1549"/>
    </row>
    <row r="2616" spans="1:17">
      <c r="A2616" s="2467" t="s">
        <v>8</v>
      </c>
      <c r="B2616" s="2467" t="s">
        <v>354</v>
      </c>
      <c r="C2616" s="2467" t="s">
        <v>1550</v>
      </c>
      <c r="D2616" s="2467" t="s">
        <v>21</v>
      </c>
      <c r="E2616" s="2467" t="s">
        <v>1549</v>
      </c>
      <c r="F2616" s="1666" t="s">
        <v>10</v>
      </c>
      <c r="G2616" s="1665" t="s">
        <v>54</v>
      </c>
      <c r="H2616" s="2463" t="s">
        <v>1548</v>
      </c>
      <c r="I2616" s="2463" t="s">
        <v>1547</v>
      </c>
      <c r="J2616" s="2463" t="s">
        <v>1546</v>
      </c>
      <c r="K2616" s="2463" t="s">
        <v>1545</v>
      </c>
      <c r="L2616" s="1620"/>
      <c r="M2616" s="1620"/>
      <c r="N2616" s="1549"/>
      <c r="O2616" s="1549"/>
      <c r="P2616" s="1549"/>
      <c r="Q2616" s="1549"/>
    </row>
    <row r="2617" spans="1:17">
      <c r="A2617" s="2468"/>
      <c r="B2617" s="2468"/>
      <c r="C2617" s="2468"/>
      <c r="D2617" s="2468"/>
      <c r="E2617" s="2468"/>
      <c r="F2617" s="1637" t="s">
        <v>1544</v>
      </c>
      <c r="G2617" s="1626" t="s">
        <v>1544</v>
      </c>
      <c r="H2617" s="2464"/>
      <c r="I2617" s="2464"/>
      <c r="J2617" s="2464"/>
      <c r="K2617" s="2464"/>
      <c r="L2617" s="1620"/>
      <c r="M2617" s="1620"/>
      <c r="N2617" s="1549"/>
      <c r="O2617" s="1549"/>
      <c r="P2617" s="1549"/>
      <c r="Q2617" s="1549"/>
    </row>
    <row r="2618" spans="1:17">
      <c r="A2618" s="1664"/>
      <c r="B2618" s="1664"/>
      <c r="C2618" s="1664"/>
      <c r="D2618" s="1652"/>
      <c r="E2618" s="1652"/>
      <c r="F2618" s="1652"/>
      <c r="G2618" s="1663"/>
      <c r="H2618" s="1614"/>
      <c r="I2618" s="1614"/>
      <c r="J2618" s="1614"/>
      <c r="K2618" s="1614"/>
      <c r="L2618" s="1620"/>
      <c r="M2618" s="1620"/>
      <c r="N2618" s="1549"/>
      <c r="O2618" s="1549"/>
      <c r="P2618" s="1549"/>
      <c r="Q2618" s="1549"/>
    </row>
    <row r="2619" spans="1:17">
      <c r="A2619" s="1660" t="s">
        <v>114</v>
      </c>
      <c r="B2619" s="1659" t="s">
        <v>235</v>
      </c>
      <c r="C2619" s="1659"/>
      <c r="D2619" s="1659"/>
      <c r="E2619" s="1662"/>
      <c r="F2619" s="1656"/>
      <c r="G2619" s="1655"/>
      <c r="H2619" s="1613"/>
      <c r="I2619" s="1613"/>
      <c r="J2619" s="1613"/>
      <c r="K2619" s="1613"/>
      <c r="L2619" s="1654"/>
      <c r="M2619" s="1654"/>
      <c r="N2619" s="1549"/>
      <c r="O2619" s="1549"/>
      <c r="P2619" s="1549"/>
      <c r="Q2619" s="1549"/>
    </row>
    <row r="2620" spans="1:17">
      <c r="A2620" s="1660"/>
      <c r="B2620" s="1659" t="s">
        <v>50</v>
      </c>
      <c r="C2620" s="1658" t="s">
        <v>231</v>
      </c>
      <c r="D2620" s="1658" t="s">
        <v>48</v>
      </c>
      <c r="E2620" s="1675">
        <v>3.3000000000000002E-2</v>
      </c>
      <c r="F2620" s="1656">
        <f>'UPAH MEP'!D$7</f>
        <v>0</v>
      </c>
      <c r="G2620" s="1655">
        <f>E2620*F2620</f>
        <v>0</v>
      </c>
      <c r="H2620" s="1606" t="s">
        <v>15</v>
      </c>
      <c r="I2620" s="1603">
        <v>1</v>
      </c>
      <c r="J2620" s="1599">
        <f>I2620*G2620</f>
        <v>0</v>
      </c>
      <c r="K2620" s="1599">
        <f>G2620-J2620</f>
        <v>0</v>
      </c>
      <c r="L2620" s="1654"/>
      <c r="M2620" s="1654"/>
      <c r="N2620" s="1549"/>
      <c r="O2620" s="1549"/>
      <c r="P2620" s="1549"/>
      <c r="Q2620" s="1549"/>
    </row>
    <row r="2621" spans="1:17">
      <c r="A2621" s="1660"/>
      <c r="B2621" s="1659" t="s">
        <v>541</v>
      </c>
      <c r="C2621" s="1658" t="s">
        <v>232</v>
      </c>
      <c r="D2621" s="1658" t="s">
        <v>48</v>
      </c>
      <c r="E2621" s="1675">
        <v>5.6000000000000001E-2</v>
      </c>
      <c r="F2621" s="1656">
        <f>'UPAH MEP'!D$9</f>
        <v>0</v>
      </c>
      <c r="G2621" s="1655">
        <f>E2621*F2621</f>
        <v>0</v>
      </c>
      <c r="H2621" s="1606" t="s">
        <v>15</v>
      </c>
      <c r="I2621" s="1603">
        <v>1</v>
      </c>
      <c r="J2621" s="1599">
        <f>I2621*G2621</f>
        <v>0</v>
      </c>
      <c r="K2621" s="1599">
        <f>G2621-J2621</f>
        <v>0</v>
      </c>
      <c r="L2621" s="1654"/>
      <c r="M2621" s="1654"/>
      <c r="N2621" s="1549"/>
      <c r="O2621" s="1549"/>
      <c r="P2621" s="1549"/>
      <c r="Q2621" s="1549"/>
    </row>
    <row r="2622" spans="1:17">
      <c r="A2622" s="1660"/>
      <c r="B2622" s="1659" t="s">
        <v>225</v>
      </c>
      <c r="C2622" s="1658" t="s">
        <v>233</v>
      </c>
      <c r="D2622" s="1658" t="s">
        <v>48</v>
      </c>
      <c r="E2622" s="1675">
        <v>6.0000000000000001E-3</v>
      </c>
      <c r="F2622" s="1611">
        <f>'UPAH MEP'!D$5</f>
        <v>0</v>
      </c>
      <c r="G2622" s="1655">
        <f>E2622*F2622</f>
        <v>0</v>
      </c>
      <c r="H2622" s="1606" t="s">
        <v>15</v>
      </c>
      <c r="I2622" s="1603">
        <v>1</v>
      </c>
      <c r="J2622" s="1599">
        <f>I2622*G2622</f>
        <v>0</v>
      </c>
      <c r="K2622" s="1599">
        <f>G2622-J2622</f>
        <v>0</v>
      </c>
      <c r="L2622" s="1654"/>
      <c r="M2622" s="1654"/>
      <c r="N2622" s="1549"/>
      <c r="O2622" s="1549"/>
      <c r="P2622" s="1549"/>
      <c r="Q2622" s="1549"/>
    </row>
    <row r="2623" spans="1:17">
      <c r="A2623" s="1660"/>
      <c r="B2623" s="1659" t="s">
        <v>41</v>
      </c>
      <c r="C2623" s="1678" t="s">
        <v>234</v>
      </c>
      <c r="D2623" s="1658" t="s">
        <v>48</v>
      </c>
      <c r="E2623" s="1675">
        <v>2E-3</v>
      </c>
      <c r="F2623" s="1656">
        <f>'UPAH MEP'!D$6</f>
        <v>0</v>
      </c>
      <c r="G2623" s="1655">
        <f>E2623*F2623</f>
        <v>0</v>
      </c>
      <c r="H2623" s="1606" t="s">
        <v>15</v>
      </c>
      <c r="I2623" s="1603">
        <v>1</v>
      </c>
      <c r="J2623" s="1599">
        <f>I2623*G2623</f>
        <v>0</v>
      </c>
      <c r="K2623" s="1599">
        <f>G2623-J2623</f>
        <v>0</v>
      </c>
      <c r="L2623" s="1654"/>
      <c r="M2623" s="1654"/>
      <c r="N2623" s="1549"/>
      <c r="O2623" s="1549"/>
      <c r="P2623" s="1549"/>
      <c r="Q2623" s="1549"/>
    </row>
    <row r="2624" spans="1:17">
      <c r="A2624" s="1660"/>
      <c r="B2624" s="1659"/>
      <c r="C2624" s="1677"/>
      <c r="D2624" s="1676"/>
      <c r="E2624" s="1675"/>
      <c r="F2624" s="1674"/>
      <c r="G2624" s="1673"/>
      <c r="H2624" s="1672"/>
      <c r="I2624" s="1671"/>
      <c r="J2624" s="1567"/>
      <c r="K2624" s="1567"/>
      <c r="L2624" s="1654"/>
      <c r="M2624" s="1654"/>
      <c r="N2624" s="1549"/>
      <c r="O2624" s="1549"/>
      <c r="P2624" s="1549"/>
      <c r="Q2624" s="1549"/>
    </row>
    <row r="2625" spans="1:17">
      <c r="A2625" s="1646"/>
      <c r="B2625" s="1645"/>
      <c r="C2625" s="1643"/>
      <c r="D2625" s="1642"/>
      <c r="E2625" s="1642" t="s">
        <v>1557</v>
      </c>
      <c r="F2625" s="1640"/>
      <c r="G2625" s="1639">
        <f>SUM(G2620:G2623)</f>
        <v>0</v>
      </c>
      <c r="H2625" s="1589"/>
      <c r="I2625" s="1589"/>
      <c r="J2625" s="1589">
        <f>SUM(J2620:J2623)</f>
        <v>0</v>
      </c>
      <c r="K2625" s="1589">
        <f>SUM(K2620:K2623)</f>
        <v>0</v>
      </c>
      <c r="L2625" s="1620"/>
      <c r="M2625" s="1620"/>
      <c r="N2625" s="1549"/>
      <c r="O2625" s="1549"/>
      <c r="P2625" s="1549"/>
      <c r="Q2625" s="1549"/>
    </row>
    <row r="2626" spans="1:17">
      <c r="A2626" s="1646" t="s">
        <v>115</v>
      </c>
      <c r="B2626" s="1645" t="s">
        <v>237</v>
      </c>
      <c r="C2626" s="1648"/>
      <c r="D2626" s="1653"/>
      <c r="E2626" s="1652"/>
      <c r="F2626" s="1648"/>
      <c r="G2626" s="1647"/>
      <c r="H2626" s="1600"/>
      <c r="I2626" s="1600"/>
      <c r="J2626" s="1600"/>
      <c r="K2626" s="1600"/>
      <c r="L2626" s="1620"/>
      <c r="M2626" s="1620"/>
      <c r="N2626" s="1549"/>
      <c r="O2626" s="1549"/>
      <c r="P2626" s="1549"/>
      <c r="Q2626" s="1549"/>
    </row>
    <row r="2627" spans="1:17">
      <c r="A2627" s="1646"/>
      <c r="B2627" s="1659" t="s">
        <v>1573</v>
      </c>
      <c r="C2627" s="1646"/>
      <c r="D2627" s="1650" t="s">
        <v>534</v>
      </c>
      <c r="E2627" s="1649">
        <v>1.5</v>
      </c>
      <c r="F2627" s="1645">
        <f>'BAHAN MEP'!D12</f>
        <v>0</v>
      </c>
      <c r="G2627" s="1645">
        <f>E2627*F2627</f>
        <v>0</v>
      </c>
      <c r="H2627" s="1606" t="s">
        <v>15</v>
      </c>
      <c r="I2627" s="1603">
        <v>0</v>
      </c>
      <c r="J2627" s="1599">
        <f>G2627*I2627</f>
        <v>0</v>
      </c>
      <c r="K2627" s="1599">
        <f>G2627-J2627</f>
        <v>0</v>
      </c>
      <c r="L2627" s="1620"/>
      <c r="M2627" s="1620"/>
      <c r="N2627" s="1549"/>
      <c r="O2627" s="1549"/>
      <c r="P2627" s="1549"/>
      <c r="Q2627" s="1549"/>
    </row>
    <row r="2628" spans="1:17">
      <c r="A2628" s="1646"/>
      <c r="B2628" s="1659" t="s">
        <v>552</v>
      </c>
      <c r="C2628" s="1648"/>
      <c r="D2628" s="1650" t="s">
        <v>534</v>
      </c>
      <c r="E2628" s="1649">
        <v>1.2</v>
      </c>
      <c r="F2628" s="1645">
        <f>'BAHAN MEP'!D16</f>
        <v>0</v>
      </c>
      <c r="G2628" s="1645">
        <f>E2628*F2628</f>
        <v>0</v>
      </c>
      <c r="H2628" s="1606" t="s">
        <v>15</v>
      </c>
      <c r="I2628" s="1603">
        <v>0</v>
      </c>
      <c r="J2628" s="1599">
        <f>G2628*I2628</f>
        <v>0</v>
      </c>
      <c r="K2628" s="1599">
        <f>G2628-J2628</f>
        <v>0</v>
      </c>
      <c r="L2628" s="1620"/>
      <c r="M2628" s="1620"/>
      <c r="N2628" s="1549"/>
      <c r="O2628" s="1549"/>
      <c r="P2628" s="1549"/>
      <c r="Q2628" s="1549"/>
    </row>
    <row r="2629" spans="1:17">
      <c r="A2629" s="1646"/>
      <c r="B2629" s="1659" t="s">
        <v>1563</v>
      </c>
      <c r="C2629" s="1648"/>
      <c r="D2629" s="1650" t="s">
        <v>534</v>
      </c>
      <c r="E2629" s="1649">
        <v>0.5</v>
      </c>
      <c r="F2629" s="1645">
        <f>'BAHAN MEP'!D20</f>
        <v>0</v>
      </c>
      <c r="G2629" s="1645">
        <f>E2629*F2629</f>
        <v>0</v>
      </c>
      <c r="H2629" s="1606" t="s">
        <v>15</v>
      </c>
      <c r="I2629" s="1603">
        <v>0</v>
      </c>
      <c r="J2629" s="1599">
        <f>G2629*I2629</f>
        <v>0</v>
      </c>
      <c r="K2629" s="1599">
        <f>G2629-J2629</f>
        <v>0</v>
      </c>
      <c r="L2629" s="1620"/>
      <c r="M2629" s="1620"/>
      <c r="N2629" s="1549"/>
      <c r="O2629" s="1549"/>
      <c r="P2629" s="1549"/>
      <c r="Q2629" s="1549"/>
    </row>
    <row r="2630" spans="1:17">
      <c r="A2630" s="1646"/>
      <c r="B2630" s="1670"/>
      <c r="C2630" s="1648"/>
      <c r="D2630" s="1650"/>
      <c r="E2630" s="1649"/>
      <c r="F2630" s="1645"/>
      <c r="G2630" s="1645"/>
      <c r="H2630" s="1604"/>
      <c r="I2630" s="1603"/>
      <c r="J2630" s="1599"/>
      <c r="K2630" s="1599"/>
      <c r="L2630" s="1620"/>
      <c r="M2630" s="1620"/>
      <c r="N2630" s="1549"/>
      <c r="O2630" s="1549"/>
      <c r="P2630" s="1549"/>
      <c r="Q2630" s="1549"/>
    </row>
    <row r="2631" spans="1:17">
      <c r="A2631" s="1646"/>
      <c r="B2631" s="1645"/>
      <c r="C2631" s="1643"/>
      <c r="D2631" s="1642"/>
      <c r="E2631" s="1641" t="s">
        <v>1447</v>
      </c>
      <c r="F2631" s="1640"/>
      <c r="G2631" s="1639">
        <f>SUM(G2627:G2630)</f>
        <v>0</v>
      </c>
      <c r="H2631" s="1589"/>
      <c r="I2631" s="1589"/>
      <c r="J2631" s="1589">
        <f>SUM(J2627:J2629)</f>
        <v>0</v>
      </c>
      <c r="K2631" s="1589">
        <f>SUM(K2627:K2629)</f>
        <v>0</v>
      </c>
      <c r="L2631" s="1620"/>
      <c r="M2631" s="1620"/>
      <c r="N2631" s="1549"/>
      <c r="O2631" s="1549"/>
      <c r="P2631" s="1549"/>
      <c r="Q2631" s="1549"/>
    </row>
    <row r="2632" spans="1:17">
      <c r="A2632" s="1646"/>
      <c r="B2632" s="1645"/>
      <c r="C2632" s="1648"/>
      <c r="D2632" s="1648"/>
      <c r="E2632" s="1648"/>
      <c r="F2632" s="1648"/>
      <c r="G2632" s="1647"/>
      <c r="H2632" s="1600"/>
      <c r="I2632" s="1600"/>
      <c r="J2632" s="1600"/>
      <c r="K2632" s="1600"/>
      <c r="L2632" s="1620"/>
      <c r="M2632" s="1620"/>
      <c r="N2632" s="1549"/>
      <c r="O2632" s="1549"/>
      <c r="P2632" s="1549"/>
      <c r="Q2632" s="1549"/>
    </row>
    <row r="2633" spans="1:17">
      <c r="A2633" s="1646" t="s">
        <v>116</v>
      </c>
      <c r="B2633" s="1645" t="s">
        <v>238</v>
      </c>
      <c r="C2633" s="1646"/>
      <c r="D2633" s="1646"/>
      <c r="E2633" s="1646"/>
      <c r="F2633" s="1646"/>
      <c r="G2633" s="1645">
        <v>0</v>
      </c>
      <c r="H2633" s="1595"/>
      <c r="I2633" s="1595"/>
      <c r="J2633" s="1595"/>
      <c r="K2633" s="1595"/>
      <c r="L2633" s="1620"/>
      <c r="M2633" s="1620"/>
      <c r="N2633" s="1549"/>
      <c r="O2633" s="1549"/>
      <c r="P2633" s="1549"/>
      <c r="Q2633" s="1549"/>
    </row>
    <row r="2634" spans="1:17">
      <c r="A2634" s="1644"/>
      <c r="B2634" s="1644"/>
      <c r="C2634" s="1643"/>
      <c r="D2634" s="1642"/>
      <c r="E2634" s="1641" t="s">
        <v>1448</v>
      </c>
      <c r="F2634" s="1640"/>
      <c r="G2634" s="1639">
        <v>0</v>
      </c>
      <c r="H2634" s="1589"/>
      <c r="I2634" s="1589"/>
      <c r="J2634" s="1589"/>
      <c r="K2634" s="1589"/>
      <c r="L2634" s="1620"/>
      <c r="M2634" s="1620"/>
      <c r="N2634" s="1549"/>
      <c r="O2634" s="1549"/>
      <c r="P2634" s="1549"/>
      <c r="Q2634" s="1549"/>
    </row>
    <row r="2635" spans="1:17">
      <c r="A2635" s="1638"/>
      <c r="B2635" s="1638"/>
      <c r="C2635" s="1637"/>
      <c r="D2635" s="1637"/>
      <c r="E2635" s="1630"/>
      <c r="F2635" s="1637"/>
      <c r="G2635" s="1626"/>
      <c r="H2635" s="1554"/>
      <c r="I2635" s="1554"/>
      <c r="J2635" s="1554"/>
      <c r="K2635" s="1554"/>
      <c r="L2635" s="1620"/>
      <c r="M2635" s="1620"/>
      <c r="N2635" s="1549"/>
      <c r="O2635" s="1549"/>
      <c r="P2635" s="1549"/>
      <c r="Q2635" s="1549"/>
    </row>
    <row r="2636" spans="1:17">
      <c r="A2636" s="1636"/>
      <c r="B2636" s="1635"/>
      <c r="C2636" s="1634"/>
      <c r="D2636" s="1633"/>
      <c r="E2636" s="1633"/>
      <c r="F2636" s="1632"/>
      <c r="G2636" s="1631"/>
      <c r="H2636" s="1581"/>
      <c r="I2636" s="1581"/>
      <c r="J2636" s="1581"/>
      <c r="K2636" s="1581"/>
      <c r="L2636" s="1620"/>
      <c r="M2636" s="1620"/>
      <c r="N2636" s="1549"/>
      <c r="O2636" s="1549"/>
      <c r="P2636" s="1549"/>
      <c r="Q2636" s="1549"/>
    </row>
    <row r="2637" spans="1:17">
      <c r="A2637" s="1566" t="s">
        <v>117</v>
      </c>
      <c r="B2637" s="1573" t="s">
        <v>239</v>
      </c>
      <c r="C2637" s="1564"/>
      <c r="D2637" s="1572"/>
      <c r="E2637" s="1572"/>
      <c r="F2637" s="1570"/>
      <c r="G2637" s="1569">
        <f>G2625+G2631</f>
        <v>0</v>
      </c>
      <c r="H2637" s="1576"/>
      <c r="I2637" s="1575" t="e">
        <f>J2637/G2637</f>
        <v>#DIV/0!</v>
      </c>
      <c r="J2637" s="1574">
        <f>+J2634+J2631+J2625</f>
        <v>0</v>
      </c>
      <c r="K2637" s="1574">
        <f>+K2634+K2631+K2625</f>
        <v>0</v>
      </c>
      <c r="L2637" s="1620"/>
      <c r="M2637" s="1620"/>
      <c r="N2637" s="1549"/>
      <c r="O2637" s="1549"/>
      <c r="P2637" s="1549"/>
      <c r="Q2637" s="1549"/>
    </row>
    <row r="2638" spans="1:17">
      <c r="A2638" s="1566" t="s">
        <v>124</v>
      </c>
      <c r="B2638" s="1573" t="s">
        <v>1541</v>
      </c>
      <c r="C2638" s="1564"/>
      <c r="D2638" s="1572"/>
      <c r="E2638" s="1571" t="str">
        <f>$L$2</f>
        <v>2,5% x D</v>
      </c>
      <c r="F2638" s="1570"/>
      <c r="G2638" s="1569">
        <f>G2637*$L$3</f>
        <v>0</v>
      </c>
      <c r="H2638" s="1567"/>
      <c r="I2638" s="1568" t="s">
        <v>366</v>
      </c>
      <c r="J2638" s="1567"/>
      <c r="K2638" s="1567"/>
      <c r="L2638" s="1620"/>
      <c r="M2638" s="1620"/>
      <c r="N2638" s="1549"/>
      <c r="O2638" s="1549"/>
      <c r="P2638" s="1549"/>
      <c r="Q2638" s="1549"/>
    </row>
    <row r="2639" spans="1:17">
      <c r="A2639" s="1566" t="s">
        <v>241</v>
      </c>
      <c r="B2639" s="1573" t="s">
        <v>1540</v>
      </c>
      <c r="C2639" s="1564"/>
      <c r="D2639" s="1572"/>
      <c r="E2639" s="1571" t="str">
        <f>$M$2</f>
        <v>2,5% x D</v>
      </c>
      <c r="F2639" s="1570"/>
      <c r="G2639" s="1569">
        <f>G2637*$M$3</f>
        <v>0</v>
      </c>
      <c r="H2639" s="1567"/>
      <c r="I2639" s="1568"/>
      <c r="J2639" s="1567"/>
      <c r="K2639" s="1567"/>
      <c r="L2639" s="1620"/>
      <c r="M2639" s="1620"/>
      <c r="N2639" s="1549"/>
      <c r="O2639" s="1549"/>
      <c r="P2639" s="1549"/>
      <c r="Q2639" s="1549"/>
    </row>
    <row r="2640" spans="1:17">
      <c r="A2640" s="1566" t="s">
        <v>123</v>
      </c>
      <c r="B2640" s="1565" t="s">
        <v>1539</v>
      </c>
      <c r="C2640" s="1564"/>
      <c r="D2640" s="1564"/>
      <c r="E2640" s="1564"/>
      <c r="F2640" s="1563"/>
      <c r="G2640" s="1562">
        <f>+G2638+G2637+G2639</f>
        <v>0</v>
      </c>
      <c r="H2640" s="1561"/>
      <c r="I2640" s="1561"/>
      <c r="J2640" s="1561"/>
      <c r="K2640" s="1561"/>
      <c r="L2640" s="1620"/>
      <c r="M2640" s="1620"/>
      <c r="N2640" s="1549"/>
      <c r="O2640" s="1549"/>
      <c r="P2640" s="1549"/>
      <c r="Q2640" s="1549"/>
    </row>
    <row r="2641" spans="1:17">
      <c r="A2641" s="1630"/>
      <c r="B2641" s="1629"/>
      <c r="C2641" s="1628"/>
      <c r="D2641" s="1628"/>
      <c r="E2641" s="1628"/>
      <c r="F2641" s="1627"/>
      <c r="G2641" s="1626"/>
      <c r="H2641" s="1554"/>
      <c r="I2641" s="1554"/>
      <c r="J2641" s="1554"/>
      <c r="K2641" s="1554"/>
      <c r="L2641" s="1620"/>
      <c r="M2641" s="1620"/>
      <c r="N2641" s="1549"/>
      <c r="O2641" s="1549"/>
      <c r="P2641" s="1549"/>
      <c r="Q2641" s="1549"/>
    </row>
    <row r="2642" spans="1:17">
      <c r="A2642" s="1564"/>
      <c r="B2642" s="1572"/>
      <c r="C2642" s="1564"/>
      <c r="D2642" s="1620"/>
      <c r="E2642" s="1620"/>
      <c r="F2642" s="1621"/>
      <c r="G2642" s="1621"/>
      <c r="H2642" s="1620"/>
      <c r="I2642" s="1620"/>
      <c r="J2642" s="1620"/>
      <c r="K2642" s="1620"/>
      <c r="L2642" s="1620"/>
      <c r="M2642" s="1620"/>
      <c r="N2642" s="1549"/>
      <c r="O2642" s="1549"/>
      <c r="P2642" s="1549"/>
      <c r="Q2642" s="1549"/>
    </row>
    <row r="2643" spans="1:17">
      <c r="A2643" s="1564">
        <v>7</v>
      </c>
      <c r="B2643" s="2477" t="s">
        <v>1572</v>
      </c>
      <c r="C2643" s="2477"/>
      <c r="D2643" s="2477"/>
      <c r="E2643" s="2477"/>
      <c r="F2643" s="2477"/>
      <c r="G2643" s="2477"/>
      <c r="H2643" s="1620"/>
      <c r="I2643" s="1549"/>
      <c r="J2643" s="1620"/>
      <c r="K2643" s="1620"/>
      <c r="L2643" s="1620"/>
      <c r="M2643" s="1620" t="s">
        <v>1566</v>
      </c>
      <c r="N2643" s="1549"/>
      <c r="O2643" s="1549"/>
      <c r="P2643" s="1549"/>
      <c r="Q2643" s="1549"/>
    </row>
    <row r="2644" spans="1:17">
      <c r="A2644" s="1679"/>
      <c r="B2644" s="1620"/>
      <c r="C2644" s="1622"/>
      <c r="D2644" s="1564"/>
      <c r="E2644" s="1564"/>
      <c r="F2644" s="1564"/>
      <c r="G2644" s="1625"/>
      <c r="H2644" s="1620"/>
      <c r="I2644" s="1620"/>
      <c r="J2644" s="1620"/>
      <c r="K2644" s="1620"/>
      <c r="L2644" s="1620"/>
      <c r="M2644" s="1620"/>
      <c r="N2644" s="1549"/>
      <c r="O2644" s="1549"/>
      <c r="P2644" s="1549"/>
      <c r="Q2644" s="1549"/>
    </row>
    <row r="2645" spans="1:17">
      <c r="A2645" s="2467" t="s">
        <v>8</v>
      </c>
      <c r="B2645" s="2467" t="s">
        <v>354</v>
      </c>
      <c r="C2645" s="2467" t="s">
        <v>1550</v>
      </c>
      <c r="D2645" s="2467" t="s">
        <v>21</v>
      </c>
      <c r="E2645" s="2467" t="s">
        <v>1549</v>
      </c>
      <c r="F2645" s="1666" t="s">
        <v>10</v>
      </c>
      <c r="G2645" s="1665" t="s">
        <v>54</v>
      </c>
      <c r="H2645" s="2463" t="s">
        <v>1548</v>
      </c>
      <c r="I2645" s="2463" t="s">
        <v>1547</v>
      </c>
      <c r="J2645" s="2463" t="s">
        <v>1546</v>
      </c>
      <c r="K2645" s="2463" t="s">
        <v>1545</v>
      </c>
      <c r="L2645" s="1620"/>
      <c r="M2645" s="1620"/>
      <c r="N2645" s="1549"/>
      <c r="O2645" s="1549"/>
      <c r="P2645" s="1549"/>
      <c r="Q2645" s="1549"/>
    </row>
    <row r="2646" spans="1:17">
      <c r="A2646" s="2468"/>
      <c r="B2646" s="2468"/>
      <c r="C2646" s="2468"/>
      <c r="D2646" s="2468"/>
      <c r="E2646" s="2468"/>
      <c r="F2646" s="1637" t="s">
        <v>1544</v>
      </c>
      <c r="G2646" s="1626" t="s">
        <v>1544</v>
      </c>
      <c r="H2646" s="2464"/>
      <c r="I2646" s="2464"/>
      <c r="J2646" s="2464"/>
      <c r="K2646" s="2464"/>
      <c r="L2646" s="1620"/>
      <c r="M2646" s="1620"/>
      <c r="N2646" s="1549"/>
      <c r="O2646" s="1549"/>
      <c r="P2646" s="1549"/>
      <c r="Q2646" s="1549"/>
    </row>
    <row r="2647" spans="1:17">
      <c r="A2647" s="1664"/>
      <c r="B2647" s="1664"/>
      <c r="C2647" s="1664"/>
      <c r="D2647" s="1652"/>
      <c r="E2647" s="1652"/>
      <c r="F2647" s="1652"/>
      <c r="G2647" s="1663"/>
      <c r="H2647" s="1614"/>
      <c r="I2647" s="1614"/>
      <c r="J2647" s="1614"/>
      <c r="K2647" s="1614"/>
      <c r="L2647" s="1620"/>
      <c r="M2647" s="1620"/>
      <c r="N2647" s="1549"/>
      <c r="O2647" s="1549"/>
      <c r="P2647" s="1549"/>
      <c r="Q2647" s="1549"/>
    </row>
    <row r="2648" spans="1:17">
      <c r="A2648" s="1660" t="s">
        <v>114</v>
      </c>
      <c r="B2648" s="1659" t="s">
        <v>235</v>
      </c>
      <c r="C2648" s="1659"/>
      <c r="D2648" s="1659"/>
      <c r="E2648" s="1662"/>
      <c r="F2648" s="1656"/>
      <c r="G2648" s="1655"/>
      <c r="H2648" s="1613"/>
      <c r="I2648" s="1613"/>
      <c r="J2648" s="1613"/>
      <c r="K2648" s="1613"/>
      <c r="L2648" s="1654"/>
      <c r="M2648" s="1654"/>
      <c r="N2648" s="1549"/>
      <c r="O2648" s="1549"/>
      <c r="P2648" s="1549"/>
      <c r="Q2648" s="1549"/>
    </row>
    <row r="2649" spans="1:17">
      <c r="A2649" s="1660"/>
      <c r="B2649" s="1659" t="s">
        <v>50</v>
      </c>
      <c r="C2649" s="1658" t="s">
        <v>231</v>
      </c>
      <c r="D2649" s="1658" t="s">
        <v>48</v>
      </c>
      <c r="E2649" s="1675">
        <v>4.8000000000000001E-2</v>
      </c>
      <c r="F2649" s="1656">
        <f>'UPAH MEP'!D$7</f>
        <v>0</v>
      </c>
      <c r="G2649" s="1655">
        <f>E2649*F2649</f>
        <v>0</v>
      </c>
      <c r="H2649" s="1606" t="s">
        <v>15</v>
      </c>
      <c r="I2649" s="1603">
        <v>1</v>
      </c>
      <c r="J2649" s="1599">
        <f>I2649*G2649</f>
        <v>0</v>
      </c>
      <c r="K2649" s="1599">
        <f>G2649-J2649</f>
        <v>0</v>
      </c>
      <c r="L2649" s="1654"/>
      <c r="M2649" s="1654"/>
      <c r="N2649" s="1549"/>
      <c r="O2649" s="1549"/>
      <c r="P2649" s="1549"/>
      <c r="Q2649" s="1549"/>
    </row>
    <row r="2650" spans="1:17">
      <c r="A2650" s="1660"/>
      <c r="B2650" s="1659" t="s">
        <v>541</v>
      </c>
      <c r="C2650" s="1658" t="s">
        <v>232</v>
      </c>
      <c r="D2650" s="1658" t="s">
        <v>48</v>
      </c>
      <c r="E2650" s="1675">
        <v>0.08</v>
      </c>
      <c r="F2650" s="1656">
        <f>'UPAH MEP'!D$9</f>
        <v>0</v>
      </c>
      <c r="G2650" s="1655">
        <f>E2650*F2650</f>
        <v>0</v>
      </c>
      <c r="H2650" s="1606" t="s">
        <v>15</v>
      </c>
      <c r="I2650" s="1603">
        <v>1</v>
      </c>
      <c r="J2650" s="1599">
        <f>I2650*G2650</f>
        <v>0</v>
      </c>
      <c r="K2650" s="1599">
        <f>G2650-J2650</f>
        <v>0</v>
      </c>
      <c r="L2650" s="1654"/>
      <c r="M2650" s="1654"/>
      <c r="N2650" s="1549"/>
      <c r="O2650" s="1549"/>
      <c r="P2650" s="1549"/>
      <c r="Q2650" s="1549"/>
    </row>
    <row r="2651" spans="1:17">
      <c r="A2651" s="1660"/>
      <c r="B2651" s="1659" t="s">
        <v>225</v>
      </c>
      <c r="C2651" s="1658" t="s">
        <v>233</v>
      </c>
      <c r="D2651" s="1658" t="s">
        <v>48</v>
      </c>
      <c r="E2651" s="1675">
        <v>8.0000000000000002E-3</v>
      </c>
      <c r="F2651" s="1611">
        <f>'UPAH MEP'!D$5</f>
        <v>0</v>
      </c>
      <c r="G2651" s="1655">
        <f>E2651*F2651</f>
        <v>0</v>
      </c>
      <c r="H2651" s="1606" t="s">
        <v>15</v>
      </c>
      <c r="I2651" s="1603">
        <v>1</v>
      </c>
      <c r="J2651" s="1599">
        <f>I2651*G2651</f>
        <v>0</v>
      </c>
      <c r="K2651" s="1599">
        <f>G2651-J2651</f>
        <v>0</v>
      </c>
      <c r="L2651" s="1654"/>
      <c r="M2651" s="1654"/>
      <c r="N2651" s="1549"/>
      <c r="O2651" s="1549"/>
      <c r="P2651" s="1549"/>
      <c r="Q2651" s="1549"/>
    </row>
    <row r="2652" spans="1:17">
      <c r="A2652" s="1660"/>
      <c r="B2652" s="1659" t="s">
        <v>41</v>
      </c>
      <c r="C2652" s="1678" t="s">
        <v>234</v>
      </c>
      <c r="D2652" s="1658" t="s">
        <v>48</v>
      </c>
      <c r="E2652" s="1675">
        <v>3.0000000000000001E-3</v>
      </c>
      <c r="F2652" s="1656">
        <f>'UPAH MEP'!D$6</f>
        <v>0</v>
      </c>
      <c r="G2652" s="1655">
        <f>E2652*F2652</f>
        <v>0</v>
      </c>
      <c r="H2652" s="1606" t="s">
        <v>15</v>
      </c>
      <c r="I2652" s="1603">
        <v>1</v>
      </c>
      <c r="J2652" s="1599">
        <f>I2652*G2652</f>
        <v>0</v>
      </c>
      <c r="K2652" s="1599">
        <f>G2652-J2652</f>
        <v>0</v>
      </c>
      <c r="L2652" s="1654"/>
      <c r="M2652" s="1654"/>
      <c r="N2652" s="1549"/>
      <c r="O2652" s="1549"/>
      <c r="P2652" s="1549"/>
      <c r="Q2652" s="1549"/>
    </row>
    <row r="2653" spans="1:17">
      <c r="A2653" s="1660"/>
      <c r="B2653" s="1659"/>
      <c r="C2653" s="1677"/>
      <c r="D2653" s="1676"/>
      <c r="E2653" s="1675"/>
      <c r="F2653" s="1674"/>
      <c r="G2653" s="1673"/>
      <c r="H2653" s="1672"/>
      <c r="I2653" s="1671"/>
      <c r="J2653" s="1567"/>
      <c r="K2653" s="1567"/>
      <c r="L2653" s="1654"/>
      <c r="M2653" s="1654"/>
      <c r="N2653" s="1549"/>
      <c r="O2653" s="1549"/>
      <c r="P2653" s="1549"/>
      <c r="Q2653" s="1549"/>
    </row>
    <row r="2654" spans="1:17">
      <c r="A2654" s="1646"/>
      <c r="B2654" s="1645"/>
      <c r="C2654" s="1643"/>
      <c r="D2654" s="1642"/>
      <c r="E2654" s="1642" t="s">
        <v>1557</v>
      </c>
      <c r="F2654" s="1640"/>
      <c r="G2654" s="1639">
        <f>SUM(G2649:G2652)</f>
        <v>0</v>
      </c>
      <c r="H2654" s="1589"/>
      <c r="I2654" s="1589"/>
      <c r="J2654" s="1589">
        <f>SUM(J2649:J2652)</f>
        <v>0</v>
      </c>
      <c r="K2654" s="1589">
        <f>SUM(K2649:K2652)</f>
        <v>0</v>
      </c>
      <c r="L2654" s="1620"/>
      <c r="M2654" s="1620"/>
      <c r="N2654" s="1549"/>
      <c r="O2654" s="1549"/>
      <c r="P2654" s="1549"/>
      <c r="Q2654" s="1549"/>
    </row>
    <row r="2655" spans="1:17">
      <c r="A2655" s="1646" t="s">
        <v>115</v>
      </c>
      <c r="B2655" s="1645" t="s">
        <v>237</v>
      </c>
      <c r="C2655" s="1648"/>
      <c r="D2655" s="1653"/>
      <c r="E2655" s="1652"/>
      <c r="F2655" s="1648"/>
      <c r="G2655" s="1647"/>
      <c r="H2655" s="1600"/>
      <c r="I2655" s="1600"/>
      <c r="J2655" s="1600"/>
      <c r="K2655" s="1600"/>
      <c r="L2655" s="1620"/>
      <c r="M2655" s="1620"/>
      <c r="N2655" s="1549"/>
      <c r="O2655" s="1549"/>
      <c r="P2655" s="1549"/>
      <c r="Q2655" s="1549"/>
    </row>
    <row r="2656" spans="1:17">
      <c r="A2656" s="1646"/>
      <c r="B2656" s="1659" t="s">
        <v>1571</v>
      </c>
      <c r="C2656" s="1646"/>
      <c r="D2656" s="1650" t="s">
        <v>534</v>
      </c>
      <c r="E2656" s="1649">
        <v>1.5</v>
      </c>
      <c r="F2656" s="1645">
        <f>'BAHAN MEP'!D13</f>
        <v>0</v>
      </c>
      <c r="G2656" s="1645">
        <f>E2656*F2656</f>
        <v>0</v>
      </c>
      <c r="H2656" s="1606" t="s">
        <v>15</v>
      </c>
      <c r="I2656" s="1603">
        <v>0</v>
      </c>
      <c r="J2656" s="1599">
        <f>G2656*I2656</f>
        <v>0</v>
      </c>
      <c r="K2656" s="1599">
        <f>G2656-J2656</f>
        <v>0</v>
      </c>
      <c r="L2656" s="1620"/>
      <c r="M2656" s="1620"/>
      <c r="N2656" s="1549"/>
      <c r="O2656" s="1549"/>
      <c r="P2656" s="1549"/>
      <c r="Q2656" s="1549"/>
    </row>
    <row r="2657" spans="1:17">
      <c r="A2657" s="1646"/>
      <c r="B2657" s="1659" t="s">
        <v>1570</v>
      </c>
      <c r="C2657" s="1648"/>
      <c r="D2657" s="1650" t="s">
        <v>534</v>
      </c>
      <c r="E2657" s="1649">
        <v>1.2</v>
      </c>
      <c r="F2657" s="1645">
        <f>'BAHAN MEP'!D17</f>
        <v>0</v>
      </c>
      <c r="G2657" s="1645">
        <f>E2657*F2657</f>
        <v>0</v>
      </c>
      <c r="H2657" s="1606" t="s">
        <v>15</v>
      </c>
      <c r="I2657" s="1603">
        <v>0</v>
      </c>
      <c r="J2657" s="1599">
        <f>G2657*I2657</f>
        <v>0</v>
      </c>
      <c r="K2657" s="1599">
        <f>G2657-J2657</f>
        <v>0</v>
      </c>
      <c r="L2657" s="1620"/>
      <c r="M2657" s="1620"/>
      <c r="N2657" s="1549"/>
      <c r="O2657" s="1549"/>
      <c r="P2657" s="1549"/>
      <c r="Q2657" s="1549"/>
    </row>
    <row r="2658" spans="1:17">
      <c r="A2658" s="1646"/>
      <c r="B2658" s="1659" t="s">
        <v>1563</v>
      </c>
      <c r="C2658" s="1648"/>
      <c r="D2658" s="1650" t="s">
        <v>534</v>
      </c>
      <c r="E2658" s="1649">
        <v>0.5</v>
      </c>
      <c r="F2658" s="1645">
        <f>'BAHAN MEP'!D$20</f>
        <v>0</v>
      </c>
      <c r="G2658" s="1645">
        <f>E2658*F2658</f>
        <v>0</v>
      </c>
      <c r="H2658" s="1606" t="s">
        <v>15</v>
      </c>
      <c r="I2658" s="1603">
        <v>0</v>
      </c>
      <c r="J2658" s="1599">
        <f>G2658*I2658</f>
        <v>0</v>
      </c>
      <c r="K2658" s="1599">
        <f>G2658-J2658</f>
        <v>0</v>
      </c>
      <c r="L2658" s="1620"/>
      <c r="M2658" s="1620"/>
      <c r="N2658" s="1549"/>
      <c r="O2658" s="1549"/>
      <c r="P2658" s="1549"/>
      <c r="Q2658" s="1549"/>
    </row>
    <row r="2659" spans="1:17">
      <c r="A2659" s="1646"/>
      <c r="B2659" s="1670"/>
      <c r="C2659" s="1648"/>
      <c r="D2659" s="1650"/>
      <c r="E2659" s="1649"/>
      <c r="F2659" s="1645"/>
      <c r="G2659" s="1645"/>
      <c r="H2659" s="1604"/>
      <c r="I2659" s="1603"/>
      <c r="J2659" s="1599"/>
      <c r="K2659" s="1599"/>
      <c r="L2659" s="1620"/>
      <c r="M2659" s="1620"/>
      <c r="N2659" s="1549"/>
      <c r="O2659" s="1549"/>
      <c r="P2659" s="1549"/>
      <c r="Q2659" s="1549"/>
    </row>
    <row r="2660" spans="1:17">
      <c r="A2660" s="1646"/>
      <c r="B2660" s="1645"/>
      <c r="C2660" s="1643"/>
      <c r="D2660" s="1642"/>
      <c r="E2660" s="1641" t="s">
        <v>1447</v>
      </c>
      <c r="F2660" s="1640"/>
      <c r="G2660" s="1639">
        <f>SUM(G2656:G2659)</f>
        <v>0</v>
      </c>
      <c r="H2660" s="1589"/>
      <c r="I2660" s="1589"/>
      <c r="J2660" s="1589">
        <f>SUM(J2656:J2658)</f>
        <v>0</v>
      </c>
      <c r="K2660" s="1589">
        <f>SUM(K2656:K2658)</f>
        <v>0</v>
      </c>
      <c r="L2660" s="1620"/>
      <c r="M2660" s="1620"/>
      <c r="N2660" s="1549"/>
      <c r="O2660" s="1549"/>
      <c r="P2660" s="1549"/>
      <c r="Q2660" s="1549"/>
    </row>
    <row r="2661" spans="1:17">
      <c r="A2661" s="1646"/>
      <c r="B2661" s="1645"/>
      <c r="C2661" s="1648"/>
      <c r="D2661" s="1648"/>
      <c r="E2661" s="1648"/>
      <c r="F2661" s="1648"/>
      <c r="G2661" s="1647"/>
      <c r="H2661" s="1600"/>
      <c r="I2661" s="1600"/>
      <c r="J2661" s="1600"/>
      <c r="K2661" s="1600"/>
      <c r="L2661" s="1620"/>
      <c r="M2661" s="1620"/>
      <c r="N2661" s="1549"/>
      <c r="O2661" s="1549"/>
      <c r="P2661" s="1549"/>
      <c r="Q2661" s="1549"/>
    </row>
    <row r="2662" spans="1:17">
      <c r="A2662" s="1646" t="s">
        <v>116</v>
      </c>
      <c r="B2662" s="1645" t="s">
        <v>238</v>
      </c>
      <c r="C2662" s="1646"/>
      <c r="D2662" s="1646"/>
      <c r="E2662" s="1646"/>
      <c r="F2662" s="1646"/>
      <c r="G2662" s="1645">
        <v>0</v>
      </c>
      <c r="H2662" s="1595"/>
      <c r="I2662" s="1595"/>
      <c r="J2662" s="1595"/>
      <c r="K2662" s="1595"/>
      <c r="L2662" s="1620"/>
      <c r="M2662" s="1620"/>
      <c r="N2662" s="1549"/>
      <c r="O2662" s="1549"/>
      <c r="P2662" s="1549"/>
      <c r="Q2662" s="1549"/>
    </row>
    <row r="2663" spans="1:17">
      <c r="A2663" s="1644"/>
      <c r="B2663" s="1644"/>
      <c r="C2663" s="1643"/>
      <c r="D2663" s="1642"/>
      <c r="E2663" s="1641" t="s">
        <v>1448</v>
      </c>
      <c r="F2663" s="1640"/>
      <c r="G2663" s="1639">
        <v>0</v>
      </c>
      <c r="H2663" s="1589"/>
      <c r="I2663" s="1589"/>
      <c r="J2663" s="1589"/>
      <c r="K2663" s="1589"/>
      <c r="L2663" s="1620"/>
      <c r="M2663" s="1620"/>
      <c r="N2663" s="1549"/>
      <c r="O2663" s="1549"/>
      <c r="P2663" s="1549"/>
      <c r="Q2663" s="1549"/>
    </row>
    <row r="2664" spans="1:17">
      <c r="A2664" s="1638"/>
      <c r="B2664" s="1638"/>
      <c r="C2664" s="1637"/>
      <c r="D2664" s="1637"/>
      <c r="E2664" s="1630"/>
      <c r="F2664" s="1637"/>
      <c r="G2664" s="1626"/>
      <c r="H2664" s="1554"/>
      <c r="I2664" s="1554"/>
      <c r="J2664" s="1554"/>
      <c r="K2664" s="1554"/>
      <c r="L2664" s="1620"/>
      <c r="M2664" s="1620"/>
      <c r="N2664" s="1549"/>
      <c r="O2664" s="1549"/>
      <c r="P2664" s="1549"/>
      <c r="Q2664" s="1549"/>
    </row>
    <row r="2665" spans="1:17">
      <c r="A2665" s="1636"/>
      <c r="B2665" s="1635"/>
      <c r="C2665" s="1634"/>
      <c r="D2665" s="1633"/>
      <c r="E2665" s="1633"/>
      <c r="F2665" s="1632"/>
      <c r="G2665" s="1631"/>
      <c r="H2665" s="1581"/>
      <c r="I2665" s="1581"/>
      <c r="J2665" s="1581"/>
      <c r="K2665" s="1581"/>
      <c r="L2665" s="1620"/>
      <c r="M2665" s="1620"/>
      <c r="N2665" s="1549"/>
      <c r="O2665" s="1549"/>
      <c r="P2665" s="1549"/>
      <c r="Q2665" s="1549"/>
    </row>
    <row r="2666" spans="1:17">
      <c r="A2666" s="1566" t="s">
        <v>117</v>
      </c>
      <c r="B2666" s="1573" t="s">
        <v>239</v>
      </c>
      <c r="C2666" s="1564"/>
      <c r="D2666" s="1572"/>
      <c r="E2666" s="1572"/>
      <c r="F2666" s="1570"/>
      <c r="G2666" s="1569">
        <f>G2654+G2660</f>
        <v>0</v>
      </c>
      <c r="H2666" s="1576"/>
      <c r="I2666" s="1575" t="e">
        <f>J2666/G2666</f>
        <v>#DIV/0!</v>
      </c>
      <c r="J2666" s="1574">
        <f>+J2663+J2660+J2654</f>
        <v>0</v>
      </c>
      <c r="K2666" s="1574">
        <f>+K2663+K2660+K2654</f>
        <v>0</v>
      </c>
      <c r="L2666" s="1620"/>
      <c r="M2666" s="1620"/>
      <c r="N2666" s="1549"/>
      <c r="O2666" s="1549"/>
      <c r="P2666" s="1549"/>
      <c r="Q2666" s="1549"/>
    </row>
    <row r="2667" spans="1:17">
      <c r="A2667" s="1566" t="s">
        <v>124</v>
      </c>
      <c r="B2667" s="1573" t="s">
        <v>1541</v>
      </c>
      <c r="C2667" s="1564"/>
      <c r="D2667" s="1572"/>
      <c r="E2667" s="1571" t="str">
        <f>$L$2</f>
        <v>2,5% x D</v>
      </c>
      <c r="F2667" s="1570"/>
      <c r="G2667" s="1569">
        <f>G2666*$L$3</f>
        <v>0</v>
      </c>
      <c r="H2667" s="1567"/>
      <c r="I2667" s="1568" t="s">
        <v>366</v>
      </c>
      <c r="J2667" s="1567"/>
      <c r="K2667" s="1567"/>
      <c r="L2667" s="1620"/>
      <c r="M2667" s="1620"/>
      <c r="N2667" s="1549"/>
      <c r="O2667" s="1549"/>
      <c r="P2667" s="1549"/>
      <c r="Q2667" s="1549"/>
    </row>
    <row r="2668" spans="1:17">
      <c r="A2668" s="1566" t="s">
        <v>241</v>
      </c>
      <c r="B2668" s="1573" t="s">
        <v>1540</v>
      </c>
      <c r="C2668" s="1564"/>
      <c r="D2668" s="1572"/>
      <c r="E2668" s="1571" t="str">
        <f>$M$2</f>
        <v>2,5% x D</v>
      </c>
      <c r="F2668" s="1570"/>
      <c r="G2668" s="1569">
        <f>G2666*$M$3</f>
        <v>0</v>
      </c>
      <c r="H2668" s="1567"/>
      <c r="I2668" s="1568"/>
      <c r="J2668" s="1567"/>
      <c r="K2668" s="1567"/>
      <c r="L2668" s="1620"/>
      <c r="M2668" s="1620"/>
      <c r="N2668" s="1549"/>
      <c r="O2668" s="1549"/>
      <c r="P2668" s="1549"/>
      <c r="Q2668" s="1549"/>
    </row>
    <row r="2669" spans="1:17">
      <c r="A2669" s="1566" t="s">
        <v>123</v>
      </c>
      <c r="B2669" s="1565" t="s">
        <v>1539</v>
      </c>
      <c r="C2669" s="1564"/>
      <c r="D2669" s="1564"/>
      <c r="E2669" s="1564"/>
      <c r="F2669" s="1563"/>
      <c r="G2669" s="1562">
        <f>+G2667+G2666+G2668</f>
        <v>0</v>
      </c>
      <c r="H2669" s="1561"/>
      <c r="I2669" s="1561"/>
      <c r="J2669" s="1561"/>
      <c r="K2669" s="1561"/>
      <c r="L2669" s="1620"/>
      <c r="M2669" s="1620"/>
      <c r="N2669" s="1549"/>
      <c r="O2669" s="1549"/>
      <c r="P2669" s="1549"/>
      <c r="Q2669" s="1549"/>
    </row>
    <row r="2670" spans="1:17">
      <c r="A2670" s="1630"/>
      <c r="B2670" s="1629"/>
      <c r="C2670" s="1628"/>
      <c r="D2670" s="1628"/>
      <c r="E2670" s="1628"/>
      <c r="F2670" s="1627"/>
      <c r="G2670" s="1626"/>
      <c r="H2670" s="1554"/>
      <c r="I2670" s="1554"/>
      <c r="J2670" s="1554"/>
      <c r="K2670" s="1554"/>
      <c r="L2670" s="1620"/>
      <c r="M2670" s="1620"/>
      <c r="N2670" s="1549"/>
      <c r="O2670" s="1549"/>
      <c r="P2670" s="1549"/>
      <c r="Q2670" s="1549"/>
    </row>
    <row r="2671" spans="1:17">
      <c r="A2671" s="1564"/>
      <c r="B2671" s="1572"/>
      <c r="C2671" s="1564"/>
      <c r="D2671" s="1620"/>
      <c r="E2671" s="1620"/>
      <c r="F2671" s="1621"/>
      <c r="G2671" s="1621"/>
      <c r="H2671" s="1620"/>
      <c r="I2671" s="1620"/>
      <c r="J2671" s="1620"/>
      <c r="K2671" s="1620"/>
      <c r="L2671" s="1620"/>
      <c r="M2671" s="1620"/>
      <c r="N2671" s="1549"/>
      <c r="O2671" s="1549"/>
      <c r="P2671" s="1549"/>
      <c r="Q2671" s="1549"/>
    </row>
    <row r="2672" spans="1:17">
      <c r="A2672" s="1564">
        <v>8</v>
      </c>
      <c r="B2672" s="2477" t="s">
        <v>1569</v>
      </c>
      <c r="C2672" s="2477"/>
      <c r="D2672" s="2477"/>
      <c r="E2672" s="2477"/>
      <c r="F2672" s="2477"/>
      <c r="G2672" s="2477"/>
      <c r="H2672" s="1620"/>
      <c r="I2672" s="1549"/>
      <c r="J2672" s="1620"/>
      <c r="K2672" s="1620"/>
      <c r="L2672" s="1620"/>
      <c r="M2672" s="1620" t="s">
        <v>1566</v>
      </c>
      <c r="N2672" s="1549"/>
      <c r="O2672" s="1549"/>
      <c r="P2672" s="1549"/>
      <c r="Q2672" s="1549"/>
    </row>
    <row r="2673" spans="1:17">
      <c r="A2673" s="1679"/>
      <c r="B2673" s="1620"/>
      <c r="C2673" s="1622"/>
      <c r="D2673" s="1564"/>
      <c r="E2673" s="1564"/>
      <c r="F2673" s="1564"/>
      <c r="G2673" s="1625"/>
      <c r="H2673" s="1620"/>
      <c r="I2673" s="1620"/>
      <c r="J2673" s="1620"/>
      <c r="K2673" s="1620"/>
      <c r="L2673" s="1620"/>
      <c r="M2673" s="1620"/>
      <c r="N2673" s="1549"/>
      <c r="O2673" s="1549"/>
      <c r="P2673" s="1549"/>
      <c r="Q2673" s="1549"/>
    </row>
    <row r="2674" spans="1:17">
      <c r="A2674" s="2467" t="s">
        <v>8</v>
      </c>
      <c r="B2674" s="2467" t="s">
        <v>354</v>
      </c>
      <c r="C2674" s="2467" t="s">
        <v>1550</v>
      </c>
      <c r="D2674" s="2467" t="s">
        <v>21</v>
      </c>
      <c r="E2674" s="2467" t="s">
        <v>1549</v>
      </c>
      <c r="F2674" s="1666" t="s">
        <v>10</v>
      </c>
      <c r="G2674" s="1665" t="s">
        <v>54</v>
      </c>
      <c r="H2674" s="2463" t="s">
        <v>1548</v>
      </c>
      <c r="I2674" s="2463" t="s">
        <v>1547</v>
      </c>
      <c r="J2674" s="2463" t="s">
        <v>1546</v>
      </c>
      <c r="K2674" s="2463" t="s">
        <v>1545</v>
      </c>
      <c r="L2674" s="1620"/>
      <c r="M2674" s="1620"/>
      <c r="N2674" s="1549"/>
      <c r="O2674" s="1549"/>
      <c r="P2674" s="1549"/>
      <c r="Q2674" s="1549"/>
    </row>
    <row r="2675" spans="1:17">
      <c r="A2675" s="2468"/>
      <c r="B2675" s="2468"/>
      <c r="C2675" s="2468"/>
      <c r="D2675" s="2468"/>
      <c r="E2675" s="2468"/>
      <c r="F2675" s="1637" t="s">
        <v>1544</v>
      </c>
      <c r="G2675" s="1626" t="s">
        <v>1544</v>
      </c>
      <c r="H2675" s="2464"/>
      <c r="I2675" s="2464"/>
      <c r="J2675" s="2464"/>
      <c r="K2675" s="2464"/>
      <c r="L2675" s="1620"/>
      <c r="M2675" s="1620"/>
      <c r="N2675" s="1549"/>
      <c r="O2675" s="1549"/>
      <c r="P2675" s="1549"/>
      <c r="Q2675" s="1549"/>
    </row>
    <row r="2676" spans="1:17">
      <c r="A2676" s="1664"/>
      <c r="B2676" s="1664"/>
      <c r="C2676" s="1664"/>
      <c r="D2676" s="1652"/>
      <c r="E2676" s="1652"/>
      <c r="F2676" s="1652"/>
      <c r="G2676" s="1663"/>
      <c r="H2676" s="1614"/>
      <c r="I2676" s="1614"/>
      <c r="J2676" s="1614"/>
      <c r="K2676" s="1614"/>
      <c r="L2676" s="1620"/>
      <c r="M2676" s="1620"/>
      <c r="N2676" s="1549"/>
      <c r="O2676" s="1549"/>
      <c r="P2676" s="1549"/>
      <c r="Q2676" s="1549"/>
    </row>
    <row r="2677" spans="1:17">
      <c r="A2677" s="1660" t="s">
        <v>114</v>
      </c>
      <c r="B2677" s="1659" t="s">
        <v>235</v>
      </c>
      <c r="C2677" s="1659"/>
      <c r="D2677" s="1659"/>
      <c r="E2677" s="1662"/>
      <c r="F2677" s="1656"/>
      <c r="G2677" s="1655"/>
      <c r="H2677" s="1613"/>
      <c r="I2677" s="1613"/>
      <c r="J2677" s="1613"/>
      <c r="K2677" s="1613"/>
      <c r="L2677" s="1654"/>
      <c r="M2677" s="1654"/>
      <c r="N2677" s="1549"/>
      <c r="O2677" s="1549"/>
      <c r="P2677" s="1549"/>
      <c r="Q2677" s="1549"/>
    </row>
    <row r="2678" spans="1:17">
      <c r="A2678" s="1660"/>
      <c r="B2678" s="1659" t="s">
        <v>50</v>
      </c>
      <c r="C2678" s="1658" t="s">
        <v>231</v>
      </c>
      <c r="D2678" s="1658" t="s">
        <v>48</v>
      </c>
      <c r="E2678" s="1675">
        <v>6.4000000000000001E-2</v>
      </c>
      <c r="F2678" s="1656">
        <f>'UPAH MEP'!D$7</f>
        <v>0</v>
      </c>
      <c r="G2678" s="1655">
        <f>E2678*F2678</f>
        <v>0</v>
      </c>
      <c r="H2678" s="1606" t="s">
        <v>15</v>
      </c>
      <c r="I2678" s="1603">
        <v>1</v>
      </c>
      <c r="J2678" s="1599">
        <f>I2678*G2678</f>
        <v>0</v>
      </c>
      <c r="K2678" s="1599">
        <f>G2678-J2678</f>
        <v>0</v>
      </c>
      <c r="L2678" s="1654"/>
      <c r="M2678" s="1654"/>
      <c r="N2678" s="1549"/>
      <c r="O2678" s="1549"/>
      <c r="P2678" s="1549"/>
      <c r="Q2678" s="1549"/>
    </row>
    <row r="2679" spans="1:17">
      <c r="A2679" s="1660"/>
      <c r="B2679" s="1659" t="s">
        <v>541</v>
      </c>
      <c r="C2679" s="1658" t="s">
        <v>232</v>
      </c>
      <c r="D2679" s="1658" t="s">
        <v>48</v>
      </c>
      <c r="E2679" s="1675">
        <v>0.107</v>
      </c>
      <c r="F2679" s="1656">
        <f>'UPAH MEP'!D$9</f>
        <v>0</v>
      </c>
      <c r="G2679" s="1655">
        <f>E2679*F2679</f>
        <v>0</v>
      </c>
      <c r="H2679" s="1606" t="s">
        <v>15</v>
      </c>
      <c r="I2679" s="1603">
        <v>1</v>
      </c>
      <c r="J2679" s="1599">
        <f>I2679*G2679</f>
        <v>0</v>
      </c>
      <c r="K2679" s="1599">
        <f>G2679-J2679</f>
        <v>0</v>
      </c>
      <c r="L2679" s="1654"/>
      <c r="M2679" s="1654"/>
      <c r="N2679" s="1549"/>
      <c r="O2679" s="1549"/>
      <c r="P2679" s="1549"/>
      <c r="Q2679" s="1549"/>
    </row>
    <row r="2680" spans="1:17">
      <c r="A2680" s="1660"/>
      <c r="B2680" s="1659" t="s">
        <v>225</v>
      </c>
      <c r="C2680" s="1658" t="s">
        <v>233</v>
      </c>
      <c r="D2680" s="1658" t="s">
        <v>48</v>
      </c>
      <c r="E2680" s="1675">
        <v>1.0999999999999999E-2</v>
      </c>
      <c r="F2680" s="1611">
        <f>'UPAH MEP'!D$5</f>
        <v>0</v>
      </c>
      <c r="G2680" s="1655">
        <f>E2680*F2680</f>
        <v>0</v>
      </c>
      <c r="H2680" s="1606" t="s">
        <v>15</v>
      </c>
      <c r="I2680" s="1603">
        <v>1</v>
      </c>
      <c r="J2680" s="1599">
        <f>I2680*G2680</f>
        <v>0</v>
      </c>
      <c r="K2680" s="1599">
        <f>G2680-J2680</f>
        <v>0</v>
      </c>
      <c r="L2680" s="1654"/>
      <c r="M2680" s="1654"/>
      <c r="N2680" s="1549"/>
      <c r="O2680" s="1549"/>
      <c r="P2680" s="1549"/>
      <c r="Q2680" s="1549"/>
    </row>
    <row r="2681" spans="1:17">
      <c r="A2681" s="1660"/>
      <c r="B2681" s="1659" t="s">
        <v>41</v>
      </c>
      <c r="C2681" s="1678" t="s">
        <v>234</v>
      </c>
      <c r="D2681" s="1658" t="s">
        <v>48</v>
      </c>
      <c r="E2681" s="1675">
        <v>4.0000000000000001E-3</v>
      </c>
      <c r="F2681" s="1656">
        <f>'UPAH MEP'!D$6</f>
        <v>0</v>
      </c>
      <c r="G2681" s="1655">
        <f>E2681*F2681</f>
        <v>0</v>
      </c>
      <c r="H2681" s="1606" t="s">
        <v>15</v>
      </c>
      <c r="I2681" s="1603">
        <v>1</v>
      </c>
      <c r="J2681" s="1599">
        <f>I2681*G2681</f>
        <v>0</v>
      </c>
      <c r="K2681" s="1599">
        <f>G2681-J2681</f>
        <v>0</v>
      </c>
      <c r="L2681" s="1654"/>
      <c r="M2681" s="1654"/>
      <c r="N2681" s="1549"/>
      <c r="O2681" s="1549"/>
      <c r="P2681" s="1549"/>
      <c r="Q2681" s="1549"/>
    </row>
    <row r="2682" spans="1:17">
      <c r="A2682" s="1660"/>
      <c r="B2682" s="1659"/>
      <c r="C2682" s="1677"/>
      <c r="D2682" s="1676"/>
      <c r="E2682" s="1675"/>
      <c r="F2682" s="1674"/>
      <c r="G2682" s="1673"/>
      <c r="H2682" s="1672"/>
      <c r="I2682" s="1671"/>
      <c r="J2682" s="1567"/>
      <c r="K2682" s="1567"/>
      <c r="L2682" s="1654"/>
      <c r="M2682" s="1654"/>
      <c r="N2682" s="1549"/>
      <c r="O2682" s="1549"/>
      <c r="P2682" s="1549"/>
      <c r="Q2682" s="1549"/>
    </row>
    <row r="2683" spans="1:17">
      <c r="A2683" s="1646"/>
      <c r="B2683" s="1645"/>
      <c r="C2683" s="1643"/>
      <c r="D2683" s="1642"/>
      <c r="E2683" s="1642" t="s">
        <v>1557</v>
      </c>
      <c r="F2683" s="1640"/>
      <c r="G2683" s="1639">
        <f>SUM(G2678:G2681)</f>
        <v>0</v>
      </c>
      <c r="H2683" s="1589"/>
      <c r="I2683" s="1589"/>
      <c r="J2683" s="1589">
        <f>SUM(J2678:J2681)</f>
        <v>0</v>
      </c>
      <c r="K2683" s="1589">
        <f>SUM(K2678:K2681)</f>
        <v>0</v>
      </c>
      <c r="L2683" s="1620"/>
      <c r="M2683" s="1620"/>
      <c r="N2683" s="1549"/>
      <c r="O2683" s="1549"/>
      <c r="P2683" s="1549"/>
      <c r="Q2683" s="1549"/>
    </row>
    <row r="2684" spans="1:17">
      <c r="A2684" s="1646" t="s">
        <v>115</v>
      </c>
      <c r="B2684" s="1645" t="s">
        <v>237</v>
      </c>
      <c r="C2684" s="1648"/>
      <c r="D2684" s="1653"/>
      <c r="E2684" s="1652"/>
      <c r="F2684" s="1648"/>
      <c r="G2684" s="1647"/>
      <c r="H2684" s="1600"/>
      <c r="I2684" s="1600"/>
      <c r="J2684" s="1600"/>
      <c r="K2684" s="1600"/>
      <c r="L2684" s="1620"/>
      <c r="M2684" s="1620"/>
      <c r="N2684" s="1549"/>
      <c r="O2684" s="1549"/>
      <c r="P2684" s="1549"/>
      <c r="Q2684" s="1549"/>
    </row>
    <row r="2685" spans="1:17">
      <c r="A2685" s="1646"/>
      <c r="B2685" s="1659" t="s">
        <v>1568</v>
      </c>
      <c r="C2685" s="1646"/>
      <c r="D2685" s="1650" t="s">
        <v>534</v>
      </c>
      <c r="E2685" s="1649">
        <v>1.5</v>
      </c>
      <c r="F2685" s="1645">
        <f>'BAHAN MEP'!D14</f>
        <v>0</v>
      </c>
      <c r="G2685" s="1645">
        <f>E2685*F2685</f>
        <v>0</v>
      </c>
      <c r="H2685" s="1606" t="s">
        <v>15</v>
      </c>
      <c r="I2685" s="1603">
        <v>0</v>
      </c>
      <c r="J2685" s="1599">
        <f>G2685*I2685</f>
        <v>0</v>
      </c>
      <c r="K2685" s="1599">
        <f>G2685-J2685</f>
        <v>0</v>
      </c>
      <c r="L2685" s="1620"/>
      <c r="M2685" s="1620"/>
      <c r="N2685" s="1549"/>
      <c r="O2685" s="1549"/>
      <c r="P2685" s="1549"/>
      <c r="Q2685" s="1549"/>
    </row>
    <row r="2686" spans="1:17">
      <c r="A2686" s="1646"/>
      <c r="B2686" s="1659" t="s">
        <v>553</v>
      </c>
      <c r="C2686" s="1648"/>
      <c r="D2686" s="1650" t="s">
        <v>534</v>
      </c>
      <c r="E2686" s="1649">
        <v>1.2</v>
      </c>
      <c r="F2686" s="1645">
        <f>'BAHAN MEP'!D18</f>
        <v>0</v>
      </c>
      <c r="G2686" s="1645">
        <f>E2686*F2686</f>
        <v>0</v>
      </c>
      <c r="H2686" s="1606" t="s">
        <v>15</v>
      </c>
      <c r="I2686" s="1603">
        <v>0</v>
      </c>
      <c r="J2686" s="1599">
        <f>G2686*I2686</f>
        <v>0</v>
      </c>
      <c r="K2686" s="1599">
        <f>G2686-J2686</f>
        <v>0</v>
      </c>
      <c r="L2686" s="1620"/>
      <c r="M2686" s="1620"/>
      <c r="N2686" s="1549"/>
      <c r="O2686" s="1549"/>
      <c r="P2686" s="1549"/>
      <c r="Q2686" s="1549"/>
    </row>
    <row r="2687" spans="1:17">
      <c r="A2687" s="1646"/>
      <c r="B2687" s="1659" t="s">
        <v>1563</v>
      </c>
      <c r="C2687" s="1648"/>
      <c r="D2687" s="1650" t="s">
        <v>534</v>
      </c>
      <c r="E2687" s="1649">
        <v>0.5</v>
      </c>
      <c r="F2687" s="1645">
        <f>'BAHAN MEP'!D$20</f>
        <v>0</v>
      </c>
      <c r="G2687" s="1645">
        <f>E2687*F2687</f>
        <v>0</v>
      </c>
      <c r="H2687" s="1606" t="s">
        <v>15</v>
      </c>
      <c r="I2687" s="1603">
        <v>0</v>
      </c>
      <c r="J2687" s="1599">
        <f>G2687*I2687</f>
        <v>0</v>
      </c>
      <c r="K2687" s="1599">
        <f>G2687-J2687</f>
        <v>0</v>
      </c>
      <c r="L2687" s="1620"/>
      <c r="M2687" s="1620"/>
      <c r="N2687" s="1549"/>
      <c r="O2687" s="1549"/>
      <c r="P2687" s="1549"/>
      <c r="Q2687" s="1549"/>
    </row>
    <row r="2688" spans="1:17">
      <c r="A2688" s="1646"/>
      <c r="B2688" s="1670"/>
      <c r="C2688" s="1648"/>
      <c r="D2688" s="1650"/>
      <c r="E2688" s="1649"/>
      <c r="F2688" s="1645"/>
      <c r="G2688" s="1645"/>
      <c r="H2688" s="1604"/>
      <c r="I2688" s="1603"/>
      <c r="J2688" s="1599"/>
      <c r="K2688" s="1599"/>
      <c r="L2688" s="1620"/>
      <c r="M2688" s="1620"/>
      <c r="N2688" s="1549"/>
      <c r="O2688" s="1549"/>
      <c r="P2688" s="1549"/>
      <c r="Q2688" s="1549"/>
    </row>
    <row r="2689" spans="1:17">
      <c r="A2689" s="1646"/>
      <c r="B2689" s="1645"/>
      <c r="C2689" s="1643"/>
      <c r="D2689" s="1642"/>
      <c r="E2689" s="1641" t="s">
        <v>1447</v>
      </c>
      <c r="F2689" s="1640"/>
      <c r="G2689" s="1639">
        <f>SUM(G2685:G2688)</f>
        <v>0</v>
      </c>
      <c r="H2689" s="1589"/>
      <c r="I2689" s="1589"/>
      <c r="J2689" s="1589">
        <f>SUM(J2685:J2687)</f>
        <v>0</v>
      </c>
      <c r="K2689" s="1589">
        <f>SUM(K2685:K2687)</f>
        <v>0</v>
      </c>
      <c r="L2689" s="1620"/>
      <c r="M2689" s="1620"/>
      <c r="N2689" s="1549"/>
      <c r="O2689" s="1549"/>
      <c r="P2689" s="1549"/>
      <c r="Q2689" s="1549"/>
    </row>
    <row r="2690" spans="1:17">
      <c r="A2690" s="1646"/>
      <c r="B2690" s="1645"/>
      <c r="C2690" s="1648"/>
      <c r="D2690" s="1648"/>
      <c r="E2690" s="1648"/>
      <c r="F2690" s="1648"/>
      <c r="G2690" s="1647"/>
      <c r="H2690" s="1600"/>
      <c r="I2690" s="1600"/>
      <c r="J2690" s="1600"/>
      <c r="K2690" s="1600"/>
      <c r="L2690" s="1620"/>
      <c r="M2690" s="1620"/>
      <c r="N2690" s="1549"/>
      <c r="O2690" s="1549"/>
      <c r="P2690" s="1549"/>
      <c r="Q2690" s="1549"/>
    </row>
    <row r="2691" spans="1:17">
      <c r="A2691" s="1646" t="s">
        <v>116</v>
      </c>
      <c r="B2691" s="1645" t="s">
        <v>238</v>
      </c>
      <c r="C2691" s="1646"/>
      <c r="D2691" s="1646"/>
      <c r="E2691" s="1646"/>
      <c r="F2691" s="1646"/>
      <c r="G2691" s="1645">
        <v>0</v>
      </c>
      <c r="H2691" s="1595"/>
      <c r="I2691" s="1595"/>
      <c r="J2691" s="1595"/>
      <c r="K2691" s="1595"/>
      <c r="L2691" s="1620"/>
      <c r="M2691" s="1620"/>
      <c r="N2691" s="1549"/>
      <c r="O2691" s="1549"/>
      <c r="P2691" s="1549"/>
      <c r="Q2691" s="1549"/>
    </row>
    <row r="2692" spans="1:17">
      <c r="A2692" s="1644"/>
      <c r="B2692" s="1644"/>
      <c r="C2692" s="1643"/>
      <c r="D2692" s="1642"/>
      <c r="E2692" s="1641" t="s">
        <v>1448</v>
      </c>
      <c r="F2692" s="1640"/>
      <c r="G2692" s="1639">
        <v>0</v>
      </c>
      <c r="H2692" s="1589"/>
      <c r="I2692" s="1589"/>
      <c r="J2692" s="1589"/>
      <c r="K2692" s="1589"/>
      <c r="L2692" s="1620"/>
      <c r="M2692" s="1620"/>
      <c r="N2692" s="1549"/>
      <c r="O2692" s="1549"/>
      <c r="P2692" s="1549"/>
      <c r="Q2692" s="1549"/>
    </row>
    <row r="2693" spans="1:17">
      <c r="A2693" s="1638"/>
      <c r="B2693" s="1638"/>
      <c r="C2693" s="1637"/>
      <c r="D2693" s="1637"/>
      <c r="E2693" s="1630"/>
      <c r="F2693" s="1637"/>
      <c r="G2693" s="1626"/>
      <c r="H2693" s="1554"/>
      <c r="I2693" s="1554"/>
      <c r="J2693" s="1554"/>
      <c r="K2693" s="1554"/>
      <c r="L2693" s="1620"/>
      <c r="M2693" s="1620"/>
      <c r="N2693" s="1549"/>
      <c r="O2693" s="1549"/>
      <c r="P2693" s="1549"/>
      <c r="Q2693" s="1549"/>
    </row>
    <row r="2694" spans="1:17">
      <c r="A2694" s="1636"/>
      <c r="B2694" s="1635"/>
      <c r="C2694" s="1634"/>
      <c r="D2694" s="1633"/>
      <c r="E2694" s="1633"/>
      <c r="F2694" s="1632"/>
      <c r="G2694" s="1631"/>
      <c r="H2694" s="1581"/>
      <c r="I2694" s="1581"/>
      <c r="J2694" s="1581"/>
      <c r="K2694" s="1581"/>
      <c r="L2694" s="1620"/>
      <c r="M2694" s="1620"/>
      <c r="N2694" s="1549"/>
      <c r="O2694" s="1549"/>
      <c r="P2694" s="1549"/>
      <c r="Q2694" s="1549"/>
    </row>
    <row r="2695" spans="1:17">
      <c r="A2695" s="1566" t="s">
        <v>117</v>
      </c>
      <c r="B2695" s="1573" t="s">
        <v>239</v>
      </c>
      <c r="C2695" s="1564"/>
      <c r="D2695" s="1572"/>
      <c r="E2695" s="1572"/>
      <c r="F2695" s="1570"/>
      <c r="G2695" s="1569">
        <f>G2683+G2689</f>
        <v>0</v>
      </c>
      <c r="H2695" s="1576"/>
      <c r="I2695" s="1575" t="e">
        <f>J2695/G2695</f>
        <v>#DIV/0!</v>
      </c>
      <c r="J2695" s="1574">
        <f>+J2692+J2689+J2683</f>
        <v>0</v>
      </c>
      <c r="K2695" s="1574">
        <f>+K2692+K2689+K2683</f>
        <v>0</v>
      </c>
      <c r="L2695" s="1620"/>
      <c r="M2695" s="1620"/>
      <c r="N2695" s="1549"/>
      <c r="O2695" s="1549"/>
      <c r="P2695" s="1549"/>
      <c r="Q2695" s="1549"/>
    </row>
    <row r="2696" spans="1:17">
      <c r="A2696" s="1566" t="s">
        <v>124</v>
      </c>
      <c r="B2696" s="1573" t="s">
        <v>1541</v>
      </c>
      <c r="C2696" s="1564"/>
      <c r="D2696" s="1572"/>
      <c r="E2696" s="1571" t="str">
        <f>$L$2</f>
        <v>2,5% x D</v>
      </c>
      <c r="F2696" s="1570"/>
      <c r="G2696" s="1569">
        <f>G2695*$L$3</f>
        <v>0</v>
      </c>
      <c r="H2696" s="1567"/>
      <c r="I2696" s="1568" t="s">
        <v>366</v>
      </c>
      <c r="J2696" s="1567"/>
      <c r="K2696" s="1567"/>
      <c r="L2696" s="1620"/>
      <c r="M2696" s="1620"/>
      <c r="N2696" s="1549"/>
      <c r="O2696" s="1549"/>
      <c r="P2696" s="1549"/>
      <c r="Q2696" s="1549"/>
    </row>
    <row r="2697" spans="1:17">
      <c r="A2697" s="1566" t="s">
        <v>241</v>
      </c>
      <c r="B2697" s="1573" t="s">
        <v>1540</v>
      </c>
      <c r="C2697" s="1564"/>
      <c r="D2697" s="1572"/>
      <c r="E2697" s="1571" t="str">
        <f>$M$2</f>
        <v>2,5% x D</v>
      </c>
      <c r="F2697" s="1570"/>
      <c r="G2697" s="1569">
        <f>G2695*$M$3</f>
        <v>0</v>
      </c>
      <c r="H2697" s="1567"/>
      <c r="I2697" s="1568"/>
      <c r="J2697" s="1567"/>
      <c r="K2697" s="1567"/>
      <c r="L2697" s="1620"/>
      <c r="M2697" s="1620"/>
      <c r="N2697" s="1549"/>
      <c r="O2697" s="1549"/>
      <c r="P2697" s="1549"/>
      <c r="Q2697" s="1549"/>
    </row>
    <row r="2698" spans="1:17">
      <c r="A2698" s="1566" t="s">
        <v>123</v>
      </c>
      <c r="B2698" s="1565" t="s">
        <v>1539</v>
      </c>
      <c r="C2698" s="1564"/>
      <c r="D2698" s="1564"/>
      <c r="E2698" s="1564"/>
      <c r="F2698" s="1563"/>
      <c r="G2698" s="1562">
        <f>+G2696+G2695+G2697</f>
        <v>0</v>
      </c>
      <c r="H2698" s="1561"/>
      <c r="I2698" s="1561"/>
      <c r="J2698" s="1561"/>
      <c r="K2698" s="1561"/>
      <c r="L2698" s="1620"/>
      <c r="M2698" s="1620"/>
      <c r="N2698" s="1549"/>
      <c r="O2698" s="1549"/>
      <c r="P2698" s="1549"/>
      <c r="Q2698" s="1549"/>
    </row>
    <row r="2699" spans="1:17">
      <c r="A2699" s="1630"/>
      <c r="B2699" s="1629"/>
      <c r="C2699" s="1628"/>
      <c r="D2699" s="1628"/>
      <c r="E2699" s="1628"/>
      <c r="F2699" s="1627"/>
      <c r="G2699" s="1626"/>
      <c r="H2699" s="1554"/>
      <c r="I2699" s="1554"/>
      <c r="J2699" s="1554"/>
      <c r="K2699" s="1554"/>
      <c r="L2699" s="1620"/>
      <c r="M2699" s="1620"/>
      <c r="N2699" s="1549"/>
      <c r="O2699" s="1549"/>
      <c r="P2699" s="1549"/>
      <c r="Q2699" s="1549"/>
    </row>
    <row r="2700" spans="1:17">
      <c r="A2700" s="1564"/>
      <c r="B2700" s="1572"/>
      <c r="C2700" s="1564"/>
      <c r="D2700" s="1620"/>
      <c r="E2700" s="1620"/>
      <c r="F2700" s="1621"/>
      <c r="G2700" s="1621"/>
      <c r="H2700" s="1620"/>
      <c r="I2700" s="1620"/>
      <c r="J2700" s="1620"/>
      <c r="K2700" s="1620"/>
      <c r="L2700" s="1620"/>
      <c r="M2700" s="1620"/>
      <c r="N2700" s="1549"/>
      <c r="O2700" s="1549"/>
      <c r="P2700" s="1549"/>
      <c r="Q2700" s="1549"/>
    </row>
    <row r="2701" spans="1:17">
      <c r="A2701" s="1564">
        <v>9</v>
      </c>
      <c r="B2701" s="2477" t="s">
        <v>1567</v>
      </c>
      <c r="C2701" s="2477"/>
      <c r="D2701" s="2477"/>
      <c r="E2701" s="2477"/>
      <c r="F2701" s="2477"/>
      <c r="G2701" s="2477"/>
      <c r="H2701" s="1620"/>
      <c r="I2701" s="1549"/>
      <c r="J2701" s="1620"/>
      <c r="K2701" s="1620"/>
      <c r="L2701" s="1620"/>
      <c r="M2701" s="1620" t="s">
        <v>1566</v>
      </c>
      <c r="N2701" s="1549"/>
      <c r="O2701" s="1549"/>
      <c r="P2701" s="1549"/>
      <c r="Q2701" s="1549"/>
    </row>
    <row r="2702" spans="1:17">
      <c r="A2702" s="1679"/>
      <c r="B2702" s="1620"/>
      <c r="C2702" s="1622"/>
      <c r="D2702" s="1564"/>
      <c r="E2702" s="1564"/>
      <c r="F2702" s="1564"/>
      <c r="G2702" s="1625"/>
      <c r="H2702" s="1620"/>
      <c r="I2702" s="1620"/>
      <c r="J2702" s="1620"/>
      <c r="K2702" s="1620"/>
      <c r="L2702" s="1620"/>
      <c r="M2702" s="1620"/>
      <c r="N2702" s="1549"/>
      <c r="O2702" s="1549"/>
      <c r="P2702" s="1549"/>
      <c r="Q2702" s="1549"/>
    </row>
    <row r="2703" spans="1:17">
      <c r="A2703" s="2467" t="s">
        <v>8</v>
      </c>
      <c r="B2703" s="2467" t="s">
        <v>354</v>
      </c>
      <c r="C2703" s="2467" t="s">
        <v>1550</v>
      </c>
      <c r="D2703" s="2467" t="s">
        <v>21</v>
      </c>
      <c r="E2703" s="2467" t="s">
        <v>1549</v>
      </c>
      <c r="F2703" s="1666" t="s">
        <v>10</v>
      </c>
      <c r="G2703" s="1665" t="s">
        <v>54</v>
      </c>
      <c r="H2703" s="2463" t="s">
        <v>1548</v>
      </c>
      <c r="I2703" s="2463" t="s">
        <v>1547</v>
      </c>
      <c r="J2703" s="2463" t="s">
        <v>1546</v>
      </c>
      <c r="K2703" s="2463" t="s">
        <v>1545</v>
      </c>
      <c r="L2703" s="1620"/>
      <c r="M2703" s="1620"/>
      <c r="N2703" s="1549"/>
      <c r="O2703" s="1549"/>
      <c r="P2703" s="1549"/>
      <c r="Q2703" s="1549"/>
    </row>
    <row r="2704" spans="1:17">
      <c r="A2704" s="2468"/>
      <c r="B2704" s="2468"/>
      <c r="C2704" s="2468"/>
      <c r="D2704" s="2468"/>
      <c r="E2704" s="2468"/>
      <c r="F2704" s="1637" t="s">
        <v>1544</v>
      </c>
      <c r="G2704" s="1626" t="s">
        <v>1544</v>
      </c>
      <c r="H2704" s="2464"/>
      <c r="I2704" s="2464"/>
      <c r="J2704" s="2464"/>
      <c r="K2704" s="2464"/>
      <c r="L2704" s="1620"/>
      <c r="M2704" s="1620"/>
      <c r="N2704" s="1549"/>
      <c r="O2704" s="1549"/>
      <c r="P2704" s="1549"/>
      <c r="Q2704" s="1549"/>
    </row>
    <row r="2705" spans="1:17">
      <c r="A2705" s="1664"/>
      <c r="B2705" s="1664"/>
      <c r="C2705" s="1664"/>
      <c r="D2705" s="1652"/>
      <c r="E2705" s="1652"/>
      <c r="F2705" s="1652"/>
      <c r="G2705" s="1663"/>
      <c r="H2705" s="1614"/>
      <c r="I2705" s="1614"/>
      <c r="J2705" s="1614"/>
      <c r="K2705" s="1614"/>
      <c r="L2705" s="1620"/>
      <c r="M2705" s="1620"/>
      <c r="N2705" s="1549"/>
      <c r="O2705" s="1549"/>
      <c r="P2705" s="1549"/>
      <c r="Q2705" s="1549"/>
    </row>
    <row r="2706" spans="1:17">
      <c r="A2706" s="1660" t="s">
        <v>114</v>
      </c>
      <c r="B2706" s="1659" t="s">
        <v>235</v>
      </c>
      <c r="C2706" s="1659"/>
      <c r="D2706" s="1659"/>
      <c r="E2706" s="1662"/>
      <c r="F2706" s="1656"/>
      <c r="G2706" s="1655"/>
      <c r="H2706" s="1613"/>
      <c r="I2706" s="1613"/>
      <c r="J2706" s="1613"/>
      <c r="K2706" s="1613"/>
      <c r="L2706" s="1654"/>
      <c r="M2706" s="1654"/>
      <c r="N2706" s="1549"/>
      <c r="O2706" s="1549"/>
      <c r="P2706" s="1549"/>
      <c r="Q2706" s="1549"/>
    </row>
    <row r="2707" spans="1:17">
      <c r="A2707" s="1660"/>
      <c r="B2707" s="1659" t="s">
        <v>50</v>
      </c>
      <c r="C2707" s="1658" t="s">
        <v>231</v>
      </c>
      <c r="D2707" s="1658" t="s">
        <v>48</v>
      </c>
      <c r="E2707" s="1675">
        <v>9.5000000000000001E-2</v>
      </c>
      <c r="F2707" s="1656">
        <f>'UPAH MEP'!D$7</f>
        <v>0</v>
      </c>
      <c r="G2707" s="1655">
        <f>E2707*F2707</f>
        <v>0</v>
      </c>
      <c r="H2707" s="1606" t="s">
        <v>15</v>
      </c>
      <c r="I2707" s="1603">
        <v>1</v>
      </c>
      <c r="J2707" s="1599">
        <f>I2707*G2707</f>
        <v>0</v>
      </c>
      <c r="K2707" s="1599">
        <f>G2707-J2707</f>
        <v>0</v>
      </c>
      <c r="L2707" s="1654"/>
      <c r="M2707" s="1654"/>
      <c r="N2707" s="1549"/>
      <c r="O2707" s="1549"/>
      <c r="P2707" s="1549"/>
      <c r="Q2707" s="1549"/>
    </row>
    <row r="2708" spans="1:17">
      <c r="A2708" s="1660"/>
      <c r="B2708" s="1659" t="s">
        <v>541</v>
      </c>
      <c r="C2708" s="1658" t="s">
        <v>232</v>
      </c>
      <c r="D2708" s="1658" t="s">
        <v>48</v>
      </c>
      <c r="E2708" s="1675">
        <v>0.159</v>
      </c>
      <c r="F2708" s="1656">
        <f>'UPAH MEP'!D$9</f>
        <v>0</v>
      </c>
      <c r="G2708" s="1655">
        <f>E2708*F2708</f>
        <v>0</v>
      </c>
      <c r="H2708" s="1606" t="s">
        <v>15</v>
      </c>
      <c r="I2708" s="1603">
        <v>1</v>
      </c>
      <c r="J2708" s="1599">
        <f>I2708*G2708</f>
        <v>0</v>
      </c>
      <c r="K2708" s="1599">
        <f>G2708-J2708</f>
        <v>0</v>
      </c>
      <c r="L2708" s="1654"/>
      <c r="M2708" s="1654"/>
      <c r="N2708" s="1549"/>
      <c r="O2708" s="1549"/>
      <c r="P2708" s="1549"/>
      <c r="Q2708" s="1549"/>
    </row>
    <row r="2709" spans="1:17">
      <c r="A2709" s="1660"/>
      <c r="B2709" s="1659" t="s">
        <v>225</v>
      </c>
      <c r="C2709" s="1658" t="s">
        <v>233</v>
      </c>
      <c r="D2709" s="1658" t="s">
        <v>48</v>
      </c>
      <c r="E2709" s="1675">
        <v>1.6E-2</v>
      </c>
      <c r="F2709" s="1611">
        <f>'UPAH MEP'!D$5</f>
        <v>0</v>
      </c>
      <c r="G2709" s="1655">
        <f>E2709*F2709</f>
        <v>0</v>
      </c>
      <c r="H2709" s="1606" t="s">
        <v>15</v>
      </c>
      <c r="I2709" s="1603">
        <v>1</v>
      </c>
      <c r="J2709" s="1599">
        <f>I2709*G2709</f>
        <v>0</v>
      </c>
      <c r="K2709" s="1599">
        <f>G2709-J2709</f>
        <v>0</v>
      </c>
      <c r="L2709" s="1654"/>
      <c r="M2709" s="1654"/>
      <c r="N2709" s="1549"/>
      <c r="O2709" s="1549"/>
      <c r="P2709" s="1549"/>
      <c r="Q2709" s="1549"/>
    </row>
    <row r="2710" spans="1:17">
      <c r="A2710" s="1660"/>
      <c r="B2710" s="1659" t="s">
        <v>41</v>
      </c>
      <c r="C2710" s="1678" t="s">
        <v>234</v>
      </c>
      <c r="D2710" s="1658" t="s">
        <v>48</v>
      </c>
      <c r="E2710" s="1675">
        <v>5.0000000000000001E-3</v>
      </c>
      <c r="F2710" s="1656">
        <f>'UPAH MEP'!D$6</f>
        <v>0</v>
      </c>
      <c r="G2710" s="1655">
        <f>E2710*F2710</f>
        <v>0</v>
      </c>
      <c r="H2710" s="1606" t="s">
        <v>15</v>
      </c>
      <c r="I2710" s="1603">
        <v>1</v>
      </c>
      <c r="J2710" s="1599">
        <f>I2710*G2710</f>
        <v>0</v>
      </c>
      <c r="K2710" s="1599">
        <f>G2710-J2710</f>
        <v>0</v>
      </c>
      <c r="L2710" s="1654"/>
      <c r="M2710" s="1654"/>
      <c r="N2710" s="1549"/>
      <c r="O2710" s="1549"/>
      <c r="P2710" s="1549"/>
      <c r="Q2710" s="1549"/>
    </row>
    <row r="2711" spans="1:17">
      <c r="A2711" s="1660"/>
      <c r="B2711" s="1659"/>
      <c r="C2711" s="1677"/>
      <c r="D2711" s="1676"/>
      <c r="E2711" s="1675"/>
      <c r="F2711" s="1674"/>
      <c r="G2711" s="1673"/>
      <c r="H2711" s="1672"/>
      <c r="I2711" s="1671"/>
      <c r="J2711" s="1567"/>
      <c r="K2711" s="1567"/>
      <c r="L2711" s="1654"/>
      <c r="M2711" s="1654"/>
      <c r="N2711" s="1549"/>
      <c r="O2711" s="1549"/>
      <c r="P2711" s="1549"/>
      <c r="Q2711" s="1549"/>
    </row>
    <row r="2712" spans="1:17">
      <c r="A2712" s="1646"/>
      <c r="B2712" s="1645"/>
      <c r="C2712" s="1643"/>
      <c r="D2712" s="1642"/>
      <c r="E2712" s="1642" t="s">
        <v>1557</v>
      </c>
      <c r="F2712" s="1640"/>
      <c r="G2712" s="1639">
        <f>SUM(G2707:G2710)</f>
        <v>0</v>
      </c>
      <c r="H2712" s="1589"/>
      <c r="I2712" s="1589"/>
      <c r="J2712" s="1589">
        <f>SUM(J2707:J2710)</f>
        <v>0</v>
      </c>
      <c r="K2712" s="1589">
        <f>SUM(K2707:K2710)</f>
        <v>0</v>
      </c>
      <c r="L2712" s="1620"/>
      <c r="M2712" s="1620"/>
      <c r="N2712" s="1549"/>
      <c r="O2712" s="1549"/>
      <c r="P2712" s="1549"/>
      <c r="Q2712" s="1549"/>
    </row>
    <row r="2713" spans="1:17">
      <c r="A2713" s="1646" t="s">
        <v>115</v>
      </c>
      <c r="B2713" s="1645" t="s">
        <v>237</v>
      </c>
      <c r="C2713" s="1648"/>
      <c r="D2713" s="1653"/>
      <c r="E2713" s="1652"/>
      <c r="F2713" s="1648"/>
      <c r="G2713" s="1647"/>
      <c r="H2713" s="1600"/>
      <c r="I2713" s="1600"/>
      <c r="J2713" s="1600"/>
      <c r="K2713" s="1600"/>
      <c r="L2713" s="1620"/>
      <c r="M2713" s="1620"/>
      <c r="N2713" s="1549"/>
      <c r="O2713" s="1549"/>
      <c r="P2713" s="1549"/>
      <c r="Q2713" s="1549"/>
    </row>
    <row r="2714" spans="1:17">
      <c r="A2714" s="1646"/>
      <c r="B2714" s="1659" t="s">
        <v>1565</v>
      </c>
      <c r="C2714" s="1646"/>
      <c r="D2714" s="1650" t="s">
        <v>534</v>
      </c>
      <c r="E2714" s="1649">
        <v>1.5</v>
      </c>
      <c r="F2714" s="1645">
        <f>'BAHAN MEP'!D15</f>
        <v>0</v>
      </c>
      <c r="G2714" s="1645">
        <f>E2714*F2714</f>
        <v>0</v>
      </c>
      <c r="H2714" s="1606" t="s">
        <v>15</v>
      </c>
      <c r="I2714" s="1603">
        <v>0</v>
      </c>
      <c r="J2714" s="1599">
        <f>G2714*I2714</f>
        <v>0</v>
      </c>
      <c r="K2714" s="1599">
        <f>G2714-J2714</f>
        <v>0</v>
      </c>
      <c r="L2714" s="1620"/>
      <c r="M2714" s="1620"/>
      <c r="N2714" s="1549"/>
      <c r="O2714" s="1549"/>
      <c r="P2714" s="1549"/>
      <c r="Q2714" s="1549"/>
    </row>
    <row r="2715" spans="1:17">
      <c r="A2715" s="1646"/>
      <c r="B2715" s="1659" t="s">
        <v>1564</v>
      </c>
      <c r="C2715" s="1648"/>
      <c r="D2715" s="1650" t="s">
        <v>534</v>
      </c>
      <c r="E2715" s="1649">
        <v>1.2</v>
      </c>
      <c r="F2715" s="1645">
        <f>'BAHAN MEP'!D19</f>
        <v>0</v>
      </c>
      <c r="G2715" s="1645">
        <f>E2715*F2715</f>
        <v>0</v>
      </c>
      <c r="H2715" s="1606" t="s">
        <v>15</v>
      </c>
      <c r="I2715" s="1603">
        <v>0</v>
      </c>
      <c r="J2715" s="1599">
        <f>G2715*I2715</f>
        <v>0</v>
      </c>
      <c r="K2715" s="1599">
        <f>G2715-J2715</f>
        <v>0</v>
      </c>
      <c r="L2715" s="1620"/>
      <c r="M2715" s="1620"/>
      <c r="N2715" s="1549"/>
      <c r="O2715" s="1549"/>
      <c r="P2715" s="1549"/>
      <c r="Q2715" s="1549"/>
    </row>
    <row r="2716" spans="1:17">
      <c r="A2716" s="1646"/>
      <c r="B2716" s="1659" t="s">
        <v>1563</v>
      </c>
      <c r="C2716" s="1648"/>
      <c r="D2716" s="1650" t="s">
        <v>534</v>
      </c>
      <c r="E2716" s="1649">
        <v>0.5</v>
      </c>
      <c r="F2716" s="1645">
        <f>'BAHAN MEP'!D$20</f>
        <v>0</v>
      </c>
      <c r="G2716" s="1645">
        <f>E2716*F2716</f>
        <v>0</v>
      </c>
      <c r="H2716" s="1606" t="s">
        <v>15</v>
      </c>
      <c r="I2716" s="1603">
        <v>0</v>
      </c>
      <c r="J2716" s="1599">
        <f>G2716*I2716</f>
        <v>0</v>
      </c>
      <c r="K2716" s="1599">
        <f>G2716-J2716</f>
        <v>0</v>
      </c>
      <c r="L2716" s="1620"/>
      <c r="M2716" s="1620"/>
      <c r="N2716" s="1549"/>
      <c r="O2716" s="1549"/>
      <c r="P2716" s="1549"/>
      <c r="Q2716" s="1549"/>
    </row>
    <row r="2717" spans="1:17">
      <c r="A2717" s="1646"/>
      <c r="B2717" s="1670"/>
      <c r="C2717" s="1648"/>
      <c r="D2717" s="1650"/>
      <c r="E2717" s="1649"/>
      <c r="F2717" s="1645"/>
      <c r="G2717" s="1645"/>
      <c r="H2717" s="1604"/>
      <c r="I2717" s="1603"/>
      <c r="J2717" s="1599"/>
      <c r="K2717" s="1599"/>
      <c r="L2717" s="1620"/>
      <c r="M2717" s="1620"/>
      <c r="N2717" s="1549"/>
      <c r="O2717" s="1549"/>
      <c r="P2717" s="1549"/>
      <c r="Q2717" s="1549"/>
    </row>
    <row r="2718" spans="1:17">
      <c r="A2718" s="1646"/>
      <c r="B2718" s="1645"/>
      <c r="C2718" s="1643"/>
      <c r="D2718" s="1642"/>
      <c r="E2718" s="1641" t="s">
        <v>1447</v>
      </c>
      <c r="F2718" s="1640"/>
      <c r="G2718" s="1639">
        <f>SUM(G2714:G2717)</f>
        <v>0</v>
      </c>
      <c r="H2718" s="1589"/>
      <c r="I2718" s="1589"/>
      <c r="J2718" s="1589">
        <f>SUM(J2714:J2716)</f>
        <v>0</v>
      </c>
      <c r="K2718" s="1589">
        <f>SUM(K2714:K2716)</f>
        <v>0</v>
      </c>
      <c r="L2718" s="1620"/>
      <c r="M2718" s="1620"/>
      <c r="N2718" s="1549"/>
      <c r="O2718" s="1549"/>
      <c r="P2718" s="1549"/>
      <c r="Q2718" s="1549"/>
    </row>
    <row r="2719" spans="1:17">
      <c r="A2719" s="1646"/>
      <c r="B2719" s="1645"/>
      <c r="C2719" s="1648"/>
      <c r="D2719" s="1648"/>
      <c r="E2719" s="1648"/>
      <c r="F2719" s="1648"/>
      <c r="G2719" s="1647"/>
      <c r="H2719" s="1600"/>
      <c r="I2719" s="1600"/>
      <c r="J2719" s="1600"/>
      <c r="K2719" s="1600"/>
      <c r="L2719" s="1620"/>
      <c r="M2719" s="1620"/>
      <c r="N2719" s="1549"/>
      <c r="O2719" s="1549"/>
      <c r="P2719" s="1549"/>
      <c r="Q2719" s="1549"/>
    </row>
    <row r="2720" spans="1:17">
      <c r="A2720" s="1646" t="s">
        <v>116</v>
      </c>
      <c r="B2720" s="1645" t="s">
        <v>238</v>
      </c>
      <c r="C2720" s="1646"/>
      <c r="D2720" s="1646"/>
      <c r="E2720" s="1646"/>
      <c r="F2720" s="1646"/>
      <c r="G2720" s="1645">
        <v>0</v>
      </c>
      <c r="H2720" s="1595"/>
      <c r="I2720" s="1595"/>
      <c r="J2720" s="1595"/>
      <c r="K2720" s="1595"/>
      <c r="L2720" s="1620"/>
      <c r="M2720" s="1620"/>
      <c r="N2720" s="1549"/>
      <c r="O2720" s="1549"/>
      <c r="P2720" s="1549"/>
      <c r="Q2720" s="1549"/>
    </row>
    <row r="2721" spans="1:17">
      <c r="A2721" s="1644"/>
      <c r="B2721" s="1644"/>
      <c r="C2721" s="1643"/>
      <c r="D2721" s="1642"/>
      <c r="E2721" s="1641" t="s">
        <v>1448</v>
      </c>
      <c r="F2721" s="1640"/>
      <c r="G2721" s="1639">
        <v>0</v>
      </c>
      <c r="H2721" s="1589"/>
      <c r="I2721" s="1589"/>
      <c r="J2721" s="1589"/>
      <c r="K2721" s="1589"/>
      <c r="L2721" s="1620"/>
      <c r="M2721" s="1620"/>
      <c r="N2721" s="1549"/>
      <c r="O2721" s="1549"/>
      <c r="P2721" s="1549"/>
      <c r="Q2721" s="1549"/>
    </row>
    <row r="2722" spans="1:17">
      <c r="A2722" s="1638"/>
      <c r="B2722" s="1638"/>
      <c r="C2722" s="1637"/>
      <c r="D2722" s="1637"/>
      <c r="E2722" s="1630"/>
      <c r="F2722" s="1637"/>
      <c r="G2722" s="1626"/>
      <c r="H2722" s="1554"/>
      <c r="I2722" s="1554"/>
      <c r="J2722" s="1554"/>
      <c r="K2722" s="1554"/>
      <c r="L2722" s="1620"/>
      <c r="M2722" s="1620"/>
      <c r="N2722" s="1549"/>
      <c r="O2722" s="1549"/>
      <c r="P2722" s="1549"/>
      <c r="Q2722" s="1549"/>
    </row>
    <row r="2723" spans="1:17">
      <c r="A2723" s="1636"/>
      <c r="B2723" s="1635"/>
      <c r="C2723" s="1634"/>
      <c r="D2723" s="1633"/>
      <c r="E2723" s="1633"/>
      <c r="F2723" s="1632"/>
      <c r="G2723" s="1631"/>
      <c r="H2723" s="1581"/>
      <c r="I2723" s="1581"/>
      <c r="J2723" s="1581"/>
      <c r="K2723" s="1581"/>
      <c r="L2723" s="1620"/>
      <c r="M2723" s="1620"/>
      <c r="N2723" s="1549"/>
      <c r="O2723" s="1549"/>
      <c r="P2723" s="1549"/>
      <c r="Q2723" s="1549"/>
    </row>
    <row r="2724" spans="1:17">
      <c r="A2724" s="1566" t="s">
        <v>117</v>
      </c>
      <c r="B2724" s="1573" t="s">
        <v>239</v>
      </c>
      <c r="C2724" s="1564"/>
      <c r="D2724" s="1572"/>
      <c r="E2724" s="1572"/>
      <c r="F2724" s="1570"/>
      <c r="G2724" s="1569">
        <f>G2712+G2718</f>
        <v>0</v>
      </c>
      <c r="H2724" s="1576"/>
      <c r="I2724" s="1575" t="e">
        <f>J2724/G2724</f>
        <v>#DIV/0!</v>
      </c>
      <c r="J2724" s="1574">
        <f>+J2721+J2718+J2712</f>
        <v>0</v>
      </c>
      <c r="K2724" s="1574">
        <f>+K2721+K2718+K2712</f>
        <v>0</v>
      </c>
      <c r="L2724" s="1620"/>
      <c r="M2724" s="1620"/>
      <c r="N2724" s="1549"/>
      <c r="O2724" s="1549"/>
      <c r="P2724" s="1549"/>
      <c r="Q2724" s="1549"/>
    </row>
    <row r="2725" spans="1:17">
      <c r="A2725" s="1566" t="s">
        <v>124</v>
      </c>
      <c r="B2725" s="1573" t="s">
        <v>1541</v>
      </c>
      <c r="C2725" s="1564"/>
      <c r="D2725" s="1572"/>
      <c r="E2725" s="1571" t="str">
        <f>$L$2</f>
        <v>2,5% x D</v>
      </c>
      <c r="F2725" s="1570"/>
      <c r="G2725" s="1569">
        <f>G2724*$L$3</f>
        <v>0</v>
      </c>
      <c r="H2725" s="1567"/>
      <c r="I2725" s="1568" t="s">
        <v>366</v>
      </c>
      <c r="J2725" s="1567"/>
      <c r="K2725" s="1567"/>
      <c r="L2725" s="1620"/>
      <c r="M2725" s="1620"/>
      <c r="N2725" s="1549"/>
      <c r="O2725" s="1549"/>
      <c r="P2725" s="1549"/>
      <c r="Q2725" s="1549"/>
    </row>
    <row r="2726" spans="1:17">
      <c r="A2726" s="1566" t="s">
        <v>241</v>
      </c>
      <c r="B2726" s="1573" t="s">
        <v>1540</v>
      </c>
      <c r="C2726" s="1564"/>
      <c r="D2726" s="1572"/>
      <c r="E2726" s="1571" t="str">
        <f>$M$2</f>
        <v>2,5% x D</v>
      </c>
      <c r="F2726" s="1570"/>
      <c r="G2726" s="1569">
        <f>G2724*$M$3</f>
        <v>0</v>
      </c>
      <c r="H2726" s="1567"/>
      <c r="I2726" s="1568"/>
      <c r="J2726" s="1567"/>
      <c r="K2726" s="1567"/>
      <c r="L2726" s="1620"/>
      <c r="M2726" s="1620"/>
      <c r="N2726" s="1549"/>
      <c r="O2726" s="1549"/>
      <c r="P2726" s="1549"/>
      <c r="Q2726" s="1549"/>
    </row>
    <row r="2727" spans="1:17">
      <c r="A2727" s="1566" t="s">
        <v>123</v>
      </c>
      <c r="B2727" s="1565" t="s">
        <v>1539</v>
      </c>
      <c r="C2727" s="1564"/>
      <c r="D2727" s="1564"/>
      <c r="E2727" s="1564"/>
      <c r="F2727" s="1563"/>
      <c r="G2727" s="1562">
        <f>+G2725+G2724+G2726</f>
        <v>0</v>
      </c>
      <c r="H2727" s="1561"/>
      <c r="I2727" s="1561"/>
      <c r="J2727" s="1561"/>
      <c r="K2727" s="1561"/>
      <c r="L2727" s="1620"/>
      <c r="M2727" s="1620"/>
      <c r="N2727" s="1549"/>
      <c r="O2727" s="1549"/>
      <c r="P2727" s="1549"/>
      <c r="Q2727" s="1549"/>
    </row>
    <row r="2728" spans="1:17">
      <c r="A2728" s="1630"/>
      <c r="B2728" s="1629"/>
      <c r="C2728" s="1628"/>
      <c r="D2728" s="1628"/>
      <c r="E2728" s="1628"/>
      <c r="F2728" s="1627"/>
      <c r="G2728" s="1626"/>
      <c r="H2728" s="1554"/>
      <c r="I2728" s="1554"/>
      <c r="J2728" s="1554"/>
      <c r="K2728" s="1554"/>
      <c r="L2728" s="1620"/>
      <c r="M2728" s="1620"/>
      <c r="N2728" s="1549"/>
      <c r="O2728" s="1549"/>
      <c r="P2728" s="1549"/>
      <c r="Q2728" s="1549"/>
    </row>
    <row r="2729" spans="1:17">
      <c r="A2729" s="1564"/>
      <c r="B2729" s="1572"/>
      <c r="C2729" s="1564"/>
      <c r="D2729" s="1620"/>
      <c r="E2729" s="1620"/>
      <c r="F2729" s="1621"/>
      <c r="G2729" s="1621"/>
      <c r="H2729" s="1620"/>
      <c r="I2729" s="1620"/>
      <c r="J2729" s="1620"/>
      <c r="K2729" s="1620"/>
      <c r="L2729" s="1620"/>
      <c r="M2729" s="1620"/>
      <c r="N2729" s="1549"/>
      <c r="O2729" s="1549"/>
      <c r="P2729" s="1549"/>
      <c r="Q2729" s="1549"/>
    </row>
    <row r="2730" spans="1:17">
      <c r="A2730" s="1564">
        <v>10</v>
      </c>
      <c r="B2730" s="1667" t="s">
        <v>1562</v>
      </c>
      <c r="C2730" s="1622"/>
      <c r="D2730" s="1564"/>
      <c r="E2730" s="1564"/>
      <c r="F2730" s="1564"/>
      <c r="G2730" s="1625"/>
      <c r="H2730" s="1620"/>
      <c r="I2730" s="1549"/>
      <c r="J2730" s="1620"/>
      <c r="K2730" s="1620"/>
      <c r="L2730" s="1620" t="s">
        <v>1559</v>
      </c>
      <c r="M2730" s="1620"/>
      <c r="N2730" s="1549"/>
      <c r="O2730" s="1549"/>
      <c r="P2730" s="1549"/>
      <c r="Q2730" s="1549"/>
    </row>
    <row r="2731" spans="1:17">
      <c r="A2731" s="1572"/>
      <c r="B2731" s="1620"/>
      <c r="C2731" s="1622"/>
      <c r="D2731" s="1564"/>
      <c r="E2731" s="1564"/>
      <c r="F2731" s="1564"/>
      <c r="G2731" s="1625"/>
      <c r="H2731" s="1620"/>
      <c r="I2731" s="1620"/>
      <c r="J2731" s="1620"/>
      <c r="K2731" s="1620"/>
      <c r="L2731" s="1620"/>
      <c r="M2731" s="1620"/>
      <c r="N2731" s="1549"/>
      <c r="O2731" s="1549"/>
      <c r="P2731" s="1549"/>
      <c r="Q2731" s="1549"/>
    </row>
    <row r="2732" spans="1:17">
      <c r="A2732" s="2467" t="s">
        <v>8</v>
      </c>
      <c r="B2732" s="2467" t="s">
        <v>354</v>
      </c>
      <c r="C2732" s="2467" t="s">
        <v>1550</v>
      </c>
      <c r="D2732" s="2467" t="s">
        <v>21</v>
      </c>
      <c r="E2732" s="2467" t="s">
        <v>1549</v>
      </c>
      <c r="F2732" s="1666" t="s">
        <v>10</v>
      </c>
      <c r="G2732" s="1665" t="s">
        <v>54</v>
      </c>
      <c r="H2732" s="2463" t="s">
        <v>1548</v>
      </c>
      <c r="I2732" s="2463" t="s">
        <v>1547</v>
      </c>
      <c r="J2732" s="2463" t="s">
        <v>1546</v>
      </c>
      <c r="K2732" s="2463" t="s">
        <v>1545</v>
      </c>
      <c r="L2732" s="1620"/>
      <c r="M2732" s="1620"/>
      <c r="N2732" s="1549"/>
      <c r="O2732" s="1549"/>
      <c r="P2732" s="1549"/>
      <c r="Q2732" s="1549"/>
    </row>
    <row r="2733" spans="1:17">
      <c r="A2733" s="2468"/>
      <c r="B2733" s="2468"/>
      <c r="C2733" s="2468"/>
      <c r="D2733" s="2468"/>
      <c r="E2733" s="2468"/>
      <c r="F2733" s="1637" t="s">
        <v>1544</v>
      </c>
      <c r="G2733" s="1626" t="s">
        <v>1544</v>
      </c>
      <c r="H2733" s="2464"/>
      <c r="I2733" s="2464"/>
      <c r="J2733" s="2464"/>
      <c r="K2733" s="2464"/>
      <c r="L2733" s="1620"/>
      <c r="M2733" s="1620"/>
      <c r="N2733" s="1549"/>
      <c r="O2733" s="1549"/>
      <c r="P2733" s="1549"/>
      <c r="Q2733" s="1549"/>
    </row>
    <row r="2734" spans="1:17">
      <c r="A2734" s="1664"/>
      <c r="B2734" s="1664"/>
      <c r="C2734" s="1664"/>
      <c r="D2734" s="1652"/>
      <c r="E2734" s="1652"/>
      <c r="F2734" s="1652"/>
      <c r="G2734" s="1663"/>
      <c r="H2734" s="1614"/>
      <c r="I2734" s="1614"/>
      <c r="J2734" s="1614"/>
      <c r="K2734" s="1614"/>
      <c r="L2734" s="1620"/>
      <c r="M2734" s="1620"/>
      <c r="N2734" s="1549"/>
      <c r="O2734" s="1549"/>
      <c r="P2734" s="1549"/>
      <c r="Q2734" s="1549"/>
    </row>
    <row r="2735" spans="1:17">
      <c r="A2735" s="1660" t="s">
        <v>114</v>
      </c>
      <c r="B2735" s="1659" t="s">
        <v>235</v>
      </c>
      <c r="C2735" s="1659"/>
      <c r="D2735" s="1659"/>
      <c r="E2735" s="1662"/>
      <c r="F2735" s="1656"/>
      <c r="G2735" s="1655">
        <f>+F2735*E2735</f>
        <v>0</v>
      </c>
      <c r="H2735" s="1613"/>
      <c r="I2735" s="1613"/>
      <c r="J2735" s="1613"/>
      <c r="K2735" s="1613"/>
      <c r="L2735" s="1654"/>
      <c r="M2735" s="1654"/>
      <c r="N2735" s="1549"/>
      <c r="O2735" s="1549"/>
      <c r="P2735" s="1549"/>
      <c r="Q2735" s="1549"/>
    </row>
    <row r="2736" spans="1:17">
      <c r="A2736" s="1660"/>
      <c r="B2736" s="1659" t="s">
        <v>50</v>
      </c>
      <c r="C2736" s="1658" t="s">
        <v>231</v>
      </c>
      <c r="D2736" s="1658" t="s">
        <v>48</v>
      </c>
      <c r="E2736" s="1669">
        <v>4.8000000000000001E-2</v>
      </c>
      <c r="F2736" s="1656">
        <f>'UPAH MEP'!D$7</f>
        <v>0</v>
      </c>
      <c r="G2736" s="1655">
        <f>E2736*F2736</f>
        <v>0</v>
      </c>
      <c r="H2736" s="1606" t="s">
        <v>15</v>
      </c>
      <c r="I2736" s="1603">
        <v>1</v>
      </c>
      <c r="J2736" s="1599">
        <f>I2736*G2736</f>
        <v>0</v>
      </c>
      <c r="K2736" s="1599">
        <f>G2736-J2736</f>
        <v>0</v>
      </c>
      <c r="L2736" s="1654"/>
      <c r="M2736" s="1654"/>
      <c r="N2736" s="1549"/>
      <c r="O2736" s="1549"/>
      <c r="P2736" s="1549"/>
      <c r="Q2736" s="1549"/>
    </row>
    <row r="2737" spans="1:17">
      <c r="A2737" s="1660"/>
      <c r="B2737" s="1659" t="s">
        <v>541</v>
      </c>
      <c r="C2737" s="1658" t="s">
        <v>232</v>
      </c>
      <c r="D2737" s="1658" t="s">
        <v>48</v>
      </c>
      <c r="E2737" s="1669">
        <v>0.08</v>
      </c>
      <c r="F2737" s="1656">
        <f>'UPAH MEP'!D$9</f>
        <v>0</v>
      </c>
      <c r="G2737" s="1655">
        <f>E2737*F2737</f>
        <v>0</v>
      </c>
      <c r="H2737" s="1606" t="s">
        <v>15</v>
      </c>
      <c r="I2737" s="1603">
        <v>1</v>
      </c>
      <c r="J2737" s="1599">
        <f>I2737*G2737</f>
        <v>0</v>
      </c>
      <c r="K2737" s="1599">
        <f>G2737-J2737</f>
        <v>0</v>
      </c>
      <c r="L2737" s="1654"/>
      <c r="M2737" s="1654"/>
      <c r="N2737" s="1549"/>
      <c r="O2737" s="1549"/>
      <c r="P2737" s="1549"/>
      <c r="Q2737" s="1549"/>
    </row>
    <row r="2738" spans="1:17">
      <c r="A2738" s="1660"/>
      <c r="B2738" s="1659" t="s">
        <v>225</v>
      </c>
      <c r="C2738" s="1658" t="s">
        <v>233</v>
      </c>
      <c r="D2738" s="1658" t="s">
        <v>48</v>
      </c>
      <c r="E2738" s="1669">
        <v>8.0000000000000002E-3</v>
      </c>
      <c r="F2738" s="1656">
        <f>'UPAH MEP'!D$5</f>
        <v>0</v>
      </c>
      <c r="G2738" s="1655">
        <f>E2738*F2738</f>
        <v>0</v>
      </c>
      <c r="H2738" s="1606" t="s">
        <v>15</v>
      </c>
      <c r="I2738" s="1603">
        <v>1</v>
      </c>
      <c r="J2738" s="1599">
        <f>I2738*G2738</f>
        <v>0</v>
      </c>
      <c r="K2738" s="1599">
        <f>G2738-J2738</f>
        <v>0</v>
      </c>
      <c r="L2738" s="1654"/>
      <c r="M2738" s="1654"/>
      <c r="N2738" s="1549"/>
      <c r="O2738" s="1549"/>
      <c r="P2738" s="1549"/>
      <c r="Q2738" s="1549"/>
    </row>
    <row r="2739" spans="1:17">
      <c r="A2739" s="1660"/>
      <c r="B2739" s="1659" t="s">
        <v>41</v>
      </c>
      <c r="C2739" s="1658" t="s">
        <v>234</v>
      </c>
      <c r="D2739" s="1658" t="s">
        <v>48</v>
      </c>
      <c r="E2739" s="1669">
        <v>3.0000000000000001E-3</v>
      </c>
      <c r="F2739" s="1656">
        <f>'UPAH MEP'!D$6</f>
        <v>0</v>
      </c>
      <c r="G2739" s="1655">
        <f>E2739*F2739</f>
        <v>0</v>
      </c>
      <c r="H2739" s="1606" t="s">
        <v>15</v>
      </c>
      <c r="I2739" s="1603">
        <v>1</v>
      </c>
      <c r="J2739" s="1599">
        <f>I2739*G2739</f>
        <v>0</v>
      </c>
      <c r="K2739" s="1599">
        <f>G2739-J2739</f>
        <v>0</v>
      </c>
      <c r="L2739" s="1654"/>
      <c r="M2739" s="1654"/>
      <c r="N2739" s="1549"/>
      <c r="O2739" s="1549"/>
      <c r="P2739" s="1549"/>
      <c r="Q2739" s="1549"/>
    </row>
    <row r="2740" spans="1:17">
      <c r="A2740" s="1646"/>
      <c r="B2740" s="1645"/>
      <c r="C2740" s="1643"/>
      <c r="D2740" s="1642"/>
      <c r="E2740" s="1642" t="s">
        <v>1557</v>
      </c>
      <c r="F2740" s="1640"/>
      <c r="G2740" s="1639">
        <f>SUM(G2735:G2739)</f>
        <v>0</v>
      </c>
      <c r="H2740" s="1589"/>
      <c r="I2740" s="1589"/>
      <c r="J2740" s="1589">
        <f>SUM(J2736:J2739)</f>
        <v>0</v>
      </c>
      <c r="K2740" s="1589">
        <f>SUM(K2736:K2739)</f>
        <v>0</v>
      </c>
      <c r="L2740" s="1620"/>
      <c r="M2740" s="1620"/>
      <c r="N2740" s="1549"/>
      <c r="O2740" s="1549"/>
      <c r="P2740" s="1549"/>
      <c r="Q2740" s="1549"/>
    </row>
    <row r="2741" spans="1:17">
      <c r="A2741" s="1646" t="s">
        <v>115</v>
      </c>
      <c r="B2741" s="1645" t="s">
        <v>237</v>
      </c>
      <c r="C2741" s="1648"/>
      <c r="D2741" s="1653"/>
      <c r="E2741" s="1652"/>
      <c r="F2741" s="1648"/>
      <c r="G2741" s="1647"/>
      <c r="H2741" s="1600"/>
      <c r="I2741" s="1600"/>
      <c r="J2741" s="1600"/>
      <c r="K2741" s="1600"/>
      <c r="L2741" s="1620"/>
      <c r="M2741" s="1620"/>
      <c r="N2741" s="1549"/>
      <c r="O2741" s="1549"/>
      <c r="P2741" s="1549"/>
      <c r="Q2741" s="1549"/>
    </row>
    <row r="2742" spans="1:17">
      <c r="A2742" s="1646"/>
      <c r="B2742" s="1668" t="s">
        <v>1561</v>
      </c>
      <c r="C2742" s="1646"/>
      <c r="D2742" s="1650" t="s">
        <v>534</v>
      </c>
      <c r="E2742" s="1649">
        <v>1.5</v>
      </c>
      <c r="F2742" s="1645">
        <f>'BAHAN MEP'!D27</f>
        <v>0</v>
      </c>
      <c r="G2742" s="1645">
        <f>E2742*F2742</f>
        <v>0</v>
      </c>
      <c r="H2742" s="1606" t="s">
        <v>15</v>
      </c>
      <c r="I2742" s="1603">
        <v>0</v>
      </c>
      <c r="J2742" s="1599">
        <f>I2742*G2742</f>
        <v>0</v>
      </c>
      <c r="K2742" s="1599">
        <f>G2742-J2742</f>
        <v>0</v>
      </c>
      <c r="L2742" s="1620"/>
      <c r="M2742" s="1620"/>
      <c r="N2742" s="1549"/>
      <c r="O2742" s="1549"/>
      <c r="P2742" s="1549"/>
      <c r="Q2742" s="1549"/>
    </row>
    <row r="2743" spans="1:17">
      <c r="A2743" s="1646"/>
      <c r="B2743" s="1668" t="s">
        <v>547</v>
      </c>
      <c r="C2743" s="1646"/>
      <c r="D2743" s="1650" t="s">
        <v>534</v>
      </c>
      <c r="E2743" s="1649">
        <v>1.2</v>
      </c>
      <c r="F2743" s="1645">
        <f>'BAHAN MEP'!D21</f>
        <v>0</v>
      </c>
      <c r="G2743" s="1645">
        <f>E2743*F2743</f>
        <v>0</v>
      </c>
      <c r="H2743" s="1606" t="s">
        <v>15</v>
      </c>
      <c r="I2743" s="1603">
        <v>0</v>
      </c>
      <c r="J2743" s="1599">
        <f>I2743*G2743</f>
        <v>0</v>
      </c>
      <c r="K2743" s="1599">
        <f>G2743-J2743</f>
        <v>0</v>
      </c>
      <c r="L2743" s="1620"/>
      <c r="M2743" s="1620"/>
      <c r="N2743" s="1549"/>
      <c r="O2743" s="1549"/>
      <c r="P2743" s="1549"/>
      <c r="Q2743" s="1549"/>
    </row>
    <row r="2744" spans="1:17">
      <c r="A2744" s="1646"/>
      <c r="B2744" s="1645"/>
      <c r="C2744" s="1643"/>
      <c r="D2744" s="1642"/>
      <c r="E2744" s="1641" t="s">
        <v>1447</v>
      </c>
      <c r="F2744" s="1640"/>
      <c r="G2744" s="1639">
        <f>SUM(G2742:G2743)</f>
        <v>0</v>
      </c>
      <c r="H2744" s="1589"/>
      <c r="I2744" s="1589"/>
      <c r="J2744" s="1589">
        <f>SUM(J2742:J2742)</f>
        <v>0</v>
      </c>
      <c r="K2744" s="1589">
        <f>SUM(K2742:K2742)</f>
        <v>0</v>
      </c>
      <c r="L2744" s="1620"/>
      <c r="M2744" s="1620"/>
      <c r="N2744" s="1549"/>
      <c r="O2744" s="1549"/>
      <c r="P2744" s="1549"/>
      <c r="Q2744" s="1549"/>
    </row>
    <row r="2745" spans="1:17">
      <c r="A2745" s="1646"/>
      <c r="B2745" s="1645"/>
      <c r="C2745" s="1648"/>
      <c r="D2745" s="1648"/>
      <c r="E2745" s="1648"/>
      <c r="F2745" s="1648"/>
      <c r="G2745" s="1647"/>
      <c r="H2745" s="1600"/>
      <c r="I2745" s="1600"/>
      <c r="J2745" s="1600"/>
      <c r="K2745" s="1600"/>
      <c r="L2745" s="1620"/>
      <c r="M2745" s="1620"/>
      <c r="N2745" s="1549"/>
      <c r="O2745" s="1549"/>
      <c r="P2745" s="1549"/>
      <c r="Q2745" s="1549"/>
    </row>
    <row r="2746" spans="1:17">
      <c r="A2746" s="1646" t="s">
        <v>116</v>
      </c>
      <c r="B2746" s="1645" t="s">
        <v>238</v>
      </c>
      <c r="C2746" s="1646"/>
      <c r="D2746" s="1646"/>
      <c r="E2746" s="1646"/>
      <c r="F2746" s="1646"/>
      <c r="G2746" s="1645">
        <v>0</v>
      </c>
      <c r="H2746" s="1595"/>
      <c r="I2746" s="1595"/>
      <c r="J2746" s="1595"/>
      <c r="K2746" s="1595"/>
      <c r="L2746" s="1620"/>
      <c r="M2746" s="1620"/>
      <c r="N2746" s="1549"/>
      <c r="O2746" s="1549"/>
      <c r="P2746" s="1549"/>
      <c r="Q2746" s="1549"/>
    </row>
    <row r="2747" spans="1:17">
      <c r="A2747" s="1644"/>
      <c r="B2747" s="1644"/>
      <c r="C2747" s="1643"/>
      <c r="D2747" s="1642"/>
      <c r="E2747" s="1641" t="s">
        <v>1448</v>
      </c>
      <c r="F2747" s="1640"/>
      <c r="G2747" s="1639">
        <v>0</v>
      </c>
      <c r="H2747" s="1589"/>
      <c r="I2747" s="1589"/>
      <c r="J2747" s="1589"/>
      <c r="K2747" s="1589"/>
      <c r="L2747" s="1620"/>
      <c r="M2747" s="1620"/>
      <c r="N2747" s="1549"/>
      <c r="O2747" s="1549"/>
      <c r="P2747" s="1549"/>
      <c r="Q2747" s="1549"/>
    </row>
    <row r="2748" spans="1:17">
      <c r="A2748" s="1638"/>
      <c r="B2748" s="1638"/>
      <c r="C2748" s="1637"/>
      <c r="D2748" s="1637"/>
      <c r="E2748" s="1630"/>
      <c r="F2748" s="1637"/>
      <c r="G2748" s="1626"/>
      <c r="H2748" s="1554"/>
      <c r="I2748" s="1554"/>
      <c r="J2748" s="1554"/>
      <c r="K2748" s="1554"/>
      <c r="L2748" s="1620"/>
      <c r="M2748" s="1620"/>
      <c r="N2748" s="1549"/>
      <c r="O2748" s="1549"/>
      <c r="P2748" s="1549"/>
      <c r="Q2748" s="1549"/>
    </row>
    <row r="2749" spans="1:17">
      <c r="A2749" s="1636"/>
      <c r="B2749" s="1635"/>
      <c r="C2749" s="1634"/>
      <c r="D2749" s="1633"/>
      <c r="E2749" s="1633"/>
      <c r="F2749" s="1632"/>
      <c r="G2749" s="1631"/>
      <c r="H2749" s="1581"/>
      <c r="I2749" s="1581"/>
      <c r="J2749" s="1581"/>
      <c r="K2749" s="1581"/>
      <c r="L2749" s="1620"/>
      <c r="M2749" s="1620"/>
      <c r="N2749" s="1549"/>
      <c r="O2749" s="1549"/>
      <c r="P2749" s="1549"/>
      <c r="Q2749" s="1549"/>
    </row>
    <row r="2750" spans="1:17">
      <c r="A2750" s="1566" t="s">
        <v>117</v>
      </c>
      <c r="B2750" s="1573" t="s">
        <v>239</v>
      </c>
      <c r="C2750" s="1564"/>
      <c r="D2750" s="1572"/>
      <c r="E2750" s="1572"/>
      <c r="F2750" s="1570"/>
      <c r="G2750" s="1569">
        <f>G2740+G2744</f>
        <v>0</v>
      </c>
      <c r="H2750" s="1576"/>
      <c r="I2750" s="1575" t="e">
        <f>J2750/G2750</f>
        <v>#DIV/0!</v>
      </c>
      <c r="J2750" s="1574">
        <f>+J2747+J2744+J2740</f>
        <v>0</v>
      </c>
      <c r="K2750" s="1574">
        <f>+K2747+K2744+K2740</f>
        <v>0</v>
      </c>
      <c r="L2750" s="1620"/>
      <c r="M2750" s="1620"/>
      <c r="N2750" s="1549"/>
      <c r="O2750" s="1549"/>
      <c r="P2750" s="1549"/>
      <c r="Q2750" s="1549"/>
    </row>
    <row r="2751" spans="1:17">
      <c r="A2751" s="1566" t="s">
        <v>124</v>
      </c>
      <c r="B2751" s="1573" t="s">
        <v>1541</v>
      </c>
      <c r="C2751" s="1564"/>
      <c r="D2751" s="1572"/>
      <c r="E2751" s="1571" t="str">
        <f>$L$2</f>
        <v>2,5% x D</v>
      </c>
      <c r="F2751" s="1570"/>
      <c r="G2751" s="1569">
        <f>G2750*$L$3</f>
        <v>0</v>
      </c>
      <c r="H2751" s="1567"/>
      <c r="I2751" s="1568" t="s">
        <v>366</v>
      </c>
      <c r="J2751" s="1567"/>
      <c r="K2751" s="1567"/>
      <c r="L2751" s="1620"/>
      <c r="M2751" s="1620"/>
      <c r="N2751" s="1549"/>
      <c r="O2751" s="1549"/>
      <c r="P2751" s="1549"/>
      <c r="Q2751" s="1549"/>
    </row>
    <row r="2752" spans="1:17">
      <c r="A2752" s="1566" t="s">
        <v>241</v>
      </c>
      <c r="B2752" s="1573" t="s">
        <v>1540</v>
      </c>
      <c r="C2752" s="1564"/>
      <c r="D2752" s="1572"/>
      <c r="E2752" s="1571" t="str">
        <f>$M$2</f>
        <v>2,5% x D</v>
      </c>
      <c r="F2752" s="1570"/>
      <c r="G2752" s="1569">
        <f>G2750*$M$3</f>
        <v>0</v>
      </c>
      <c r="H2752" s="1567"/>
      <c r="I2752" s="1568"/>
      <c r="J2752" s="1567"/>
      <c r="K2752" s="1567"/>
      <c r="L2752" s="1620"/>
      <c r="M2752" s="1620"/>
      <c r="N2752" s="1549"/>
      <c r="O2752" s="1549"/>
      <c r="P2752" s="1549"/>
      <c r="Q2752" s="1549"/>
    </row>
    <row r="2753" spans="1:17">
      <c r="A2753" s="1566" t="s">
        <v>123</v>
      </c>
      <c r="B2753" s="1565" t="s">
        <v>1539</v>
      </c>
      <c r="C2753" s="1564"/>
      <c r="D2753" s="1564"/>
      <c r="E2753" s="1564"/>
      <c r="F2753" s="1563"/>
      <c r="G2753" s="1562">
        <f>+G2751+G2750+G2752</f>
        <v>0</v>
      </c>
      <c r="H2753" s="1561"/>
      <c r="I2753" s="1561"/>
      <c r="J2753" s="1561"/>
      <c r="K2753" s="1561"/>
      <c r="L2753" s="1620"/>
      <c r="M2753" s="1620"/>
      <c r="N2753" s="1549"/>
      <c r="O2753" s="1549"/>
      <c r="P2753" s="1549"/>
      <c r="Q2753" s="1549"/>
    </row>
    <row r="2754" spans="1:17">
      <c r="A2754" s="1630"/>
      <c r="B2754" s="1629"/>
      <c r="C2754" s="1628"/>
      <c r="D2754" s="1628"/>
      <c r="E2754" s="1628"/>
      <c r="F2754" s="1627"/>
      <c r="G2754" s="1626"/>
      <c r="H2754" s="1554"/>
      <c r="I2754" s="1554"/>
      <c r="J2754" s="1554"/>
      <c r="K2754" s="1554"/>
      <c r="L2754" s="1620"/>
      <c r="M2754" s="1620"/>
      <c r="N2754" s="1549"/>
      <c r="O2754" s="1549"/>
      <c r="P2754" s="1549"/>
      <c r="Q2754" s="1549"/>
    </row>
    <row r="2755" spans="1:17">
      <c r="A2755" s="1572"/>
      <c r="B2755" s="1572"/>
      <c r="C2755" s="1564"/>
      <c r="D2755" s="1564"/>
      <c r="E2755" s="1564"/>
      <c r="F2755" s="1564"/>
      <c r="G2755" s="1625"/>
      <c r="H2755" s="1624"/>
      <c r="I2755" s="1624"/>
      <c r="J2755" s="1624"/>
      <c r="K2755" s="1624"/>
      <c r="L2755" s="1620"/>
      <c r="M2755" s="1620"/>
      <c r="N2755" s="1549"/>
      <c r="O2755" s="1549"/>
      <c r="P2755" s="1549"/>
      <c r="Q2755" s="1549"/>
    </row>
    <row r="2756" spans="1:17">
      <c r="A2756" s="1564">
        <v>11</v>
      </c>
      <c r="B2756" s="1667" t="s">
        <v>1560</v>
      </c>
      <c r="C2756" s="1622"/>
      <c r="D2756" s="1564"/>
      <c r="E2756" s="1564"/>
      <c r="F2756" s="1564"/>
      <c r="G2756" s="1625"/>
      <c r="H2756" s="1620"/>
      <c r="I2756" s="1549"/>
      <c r="J2756" s="1620"/>
      <c r="K2756" s="1620"/>
      <c r="L2756" s="1620" t="s">
        <v>1559</v>
      </c>
      <c r="M2756" s="1620"/>
      <c r="N2756" s="1549"/>
      <c r="O2756" s="1549"/>
      <c r="P2756" s="1549"/>
      <c r="Q2756" s="1549"/>
    </row>
    <row r="2757" spans="1:17">
      <c r="A2757" s="1572"/>
      <c r="B2757" s="1620"/>
      <c r="C2757" s="1622"/>
      <c r="D2757" s="1564"/>
      <c r="E2757" s="1564"/>
      <c r="F2757" s="1564"/>
      <c r="G2757" s="1625"/>
      <c r="H2757" s="1620"/>
      <c r="I2757" s="1620"/>
      <c r="J2757" s="1620"/>
      <c r="K2757" s="1620"/>
      <c r="L2757" s="1620"/>
      <c r="M2757" s="1620"/>
      <c r="N2757" s="1549"/>
      <c r="O2757" s="1549"/>
      <c r="P2757" s="1549"/>
      <c r="Q2757" s="1549"/>
    </row>
    <row r="2758" spans="1:17">
      <c r="A2758" s="2467" t="s">
        <v>8</v>
      </c>
      <c r="B2758" s="2467" t="s">
        <v>354</v>
      </c>
      <c r="C2758" s="2467" t="s">
        <v>1550</v>
      </c>
      <c r="D2758" s="2467" t="s">
        <v>21</v>
      </c>
      <c r="E2758" s="2467" t="s">
        <v>1549</v>
      </c>
      <c r="F2758" s="1666" t="s">
        <v>10</v>
      </c>
      <c r="G2758" s="1665" t="s">
        <v>54</v>
      </c>
      <c r="H2758" s="2463" t="s">
        <v>1548</v>
      </c>
      <c r="I2758" s="2463" t="s">
        <v>1547</v>
      </c>
      <c r="J2758" s="2463" t="s">
        <v>1546</v>
      </c>
      <c r="K2758" s="2463" t="s">
        <v>1545</v>
      </c>
      <c r="L2758" s="1620"/>
      <c r="M2758" s="1620"/>
      <c r="N2758" s="1549"/>
      <c r="O2758" s="1549"/>
      <c r="P2758" s="1549"/>
      <c r="Q2758" s="1549"/>
    </row>
    <row r="2759" spans="1:17">
      <c r="A2759" s="2468"/>
      <c r="B2759" s="2468"/>
      <c r="C2759" s="2468"/>
      <c r="D2759" s="2468"/>
      <c r="E2759" s="2468"/>
      <c r="F2759" s="1637" t="s">
        <v>1544</v>
      </c>
      <c r="G2759" s="1626" t="s">
        <v>1544</v>
      </c>
      <c r="H2759" s="2464"/>
      <c r="I2759" s="2464"/>
      <c r="J2759" s="2464"/>
      <c r="K2759" s="2464"/>
      <c r="L2759" s="1620"/>
      <c r="M2759" s="1620"/>
      <c r="N2759" s="1549"/>
      <c r="O2759" s="1549"/>
      <c r="P2759" s="1549"/>
      <c r="Q2759" s="1549"/>
    </row>
    <row r="2760" spans="1:17">
      <c r="A2760" s="1664"/>
      <c r="B2760" s="1664"/>
      <c r="C2760" s="1664"/>
      <c r="D2760" s="1652"/>
      <c r="E2760" s="1652"/>
      <c r="F2760" s="1652"/>
      <c r="G2760" s="1663"/>
      <c r="H2760" s="1614"/>
      <c r="I2760" s="1614"/>
      <c r="J2760" s="1614"/>
      <c r="K2760" s="1614"/>
      <c r="L2760" s="1620"/>
      <c r="M2760" s="1620"/>
      <c r="N2760" s="1549"/>
      <c r="O2760" s="1549"/>
      <c r="P2760" s="1549"/>
      <c r="Q2760" s="1549"/>
    </row>
    <row r="2761" spans="1:17">
      <c r="A2761" s="1660" t="s">
        <v>114</v>
      </c>
      <c r="B2761" s="1659" t="s">
        <v>235</v>
      </c>
      <c r="C2761" s="1659"/>
      <c r="D2761" s="1659"/>
      <c r="E2761" s="1662"/>
      <c r="F2761" s="1656"/>
      <c r="G2761" s="1655">
        <f>+F2761*E2761</f>
        <v>0</v>
      </c>
      <c r="H2761" s="1613"/>
      <c r="I2761" s="1613"/>
      <c r="J2761" s="1613"/>
      <c r="K2761" s="1613"/>
      <c r="L2761" s="1654"/>
      <c r="M2761" s="1654"/>
      <c r="N2761" s="1549"/>
      <c r="O2761" s="1549"/>
      <c r="P2761" s="1549"/>
      <c r="Q2761" s="1549"/>
    </row>
    <row r="2762" spans="1:17">
      <c r="A2762" s="1660"/>
      <c r="B2762" s="1659" t="s">
        <v>50</v>
      </c>
      <c r="C2762" s="1658" t="s">
        <v>231</v>
      </c>
      <c r="D2762" s="1658" t="s">
        <v>48</v>
      </c>
      <c r="E2762" s="1661">
        <v>2.4E-2</v>
      </c>
      <c r="F2762" s="1656">
        <f>'UPAH MEP'!D$7</f>
        <v>0</v>
      </c>
      <c r="G2762" s="1655">
        <f>E2762*F2762</f>
        <v>0</v>
      </c>
      <c r="H2762" s="1606" t="s">
        <v>15</v>
      </c>
      <c r="I2762" s="1603">
        <v>1</v>
      </c>
      <c r="J2762" s="1599">
        <f>I2762*G2762</f>
        <v>0</v>
      </c>
      <c r="K2762" s="1599">
        <f>G2762-J2762</f>
        <v>0</v>
      </c>
      <c r="L2762" s="1654"/>
      <c r="M2762" s="1654"/>
      <c r="N2762" s="1549"/>
      <c r="O2762" s="1549"/>
      <c r="P2762" s="1549"/>
      <c r="Q2762" s="1549"/>
    </row>
    <row r="2763" spans="1:17">
      <c r="A2763" s="1660"/>
      <c r="B2763" s="1659" t="s">
        <v>1558</v>
      </c>
      <c r="C2763" s="1658" t="s">
        <v>232</v>
      </c>
      <c r="D2763" s="1658" t="s">
        <v>48</v>
      </c>
      <c r="E2763" s="1661">
        <v>0.04</v>
      </c>
      <c r="F2763" s="1656">
        <f>'UPAH MEP'!D$10</f>
        <v>0</v>
      </c>
      <c r="G2763" s="1655">
        <f>E2763*F2763</f>
        <v>0</v>
      </c>
      <c r="H2763" s="1606" t="s">
        <v>15</v>
      </c>
      <c r="I2763" s="1603">
        <v>1</v>
      </c>
      <c r="J2763" s="1599">
        <f>I2763*G2763</f>
        <v>0</v>
      </c>
      <c r="K2763" s="1599">
        <f>G2763-J2763</f>
        <v>0</v>
      </c>
      <c r="L2763" s="1654"/>
      <c r="M2763" s="1654"/>
      <c r="N2763" s="1549"/>
      <c r="O2763" s="1549"/>
      <c r="P2763" s="1549"/>
      <c r="Q2763" s="1549"/>
    </row>
    <row r="2764" spans="1:17">
      <c r="A2764" s="1660"/>
      <c r="B2764" s="1659" t="s">
        <v>225</v>
      </c>
      <c r="C2764" s="1658" t="s">
        <v>233</v>
      </c>
      <c r="D2764" s="1658" t="s">
        <v>48</v>
      </c>
      <c r="E2764" s="1661">
        <v>4.0000000000000001E-3</v>
      </c>
      <c r="F2764" s="1656">
        <f>'UPAH MEP'!D$5</f>
        <v>0</v>
      </c>
      <c r="G2764" s="1655">
        <f>E2764*F2764</f>
        <v>0</v>
      </c>
      <c r="H2764" s="1606" t="s">
        <v>15</v>
      </c>
      <c r="I2764" s="1603">
        <v>1</v>
      </c>
      <c r="J2764" s="1599">
        <f>I2764*G2764</f>
        <v>0</v>
      </c>
      <c r="K2764" s="1599">
        <f>G2764-J2764</f>
        <v>0</v>
      </c>
      <c r="L2764" s="1654"/>
      <c r="M2764" s="1654"/>
      <c r="N2764" s="1549"/>
      <c r="O2764" s="1549"/>
      <c r="P2764" s="1549"/>
      <c r="Q2764" s="1549"/>
    </row>
    <row r="2765" spans="1:17">
      <c r="A2765" s="1660"/>
      <c r="B2765" s="1659" t="s">
        <v>41</v>
      </c>
      <c r="C2765" s="1658" t="s">
        <v>234</v>
      </c>
      <c r="D2765" s="1658" t="s">
        <v>48</v>
      </c>
      <c r="E2765" s="1657">
        <v>1E-3</v>
      </c>
      <c r="F2765" s="1656">
        <f>'UPAH MEP'!D$6</f>
        <v>0</v>
      </c>
      <c r="G2765" s="1655">
        <f>E2765*F2765</f>
        <v>0</v>
      </c>
      <c r="H2765" s="1606" t="s">
        <v>15</v>
      </c>
      <c r="I2765" s="1603">
        <v>1</v>
      </c>
      <c r="J2765" s="1599">
        <f>I2765*G2765</f>
        <v>0</v>
      </c>
      <c r="K2765" s="1599">
        <f>G2765-J2765</f>
        <v>0</v>
      </c>
      <c r="L2765" s="1654"/>
      <c r="M2765" s="1654"/>
      <c r="N2765" s="1549"/>
      <c r="O2765" s="1549"/>
      <c r="P2765" s="1549"/>
      <c r="Q2765" s="1549"/>
    </row>
    <row r="2766" spans="1:17">
      <c r="A2766" s="1646"/>
      <c r="B2766" s="1645"/>
      <c r="C2766" s="1643"/>
      <c r="D2766" s="1642"/>
      <c r="E2766" s="1642" t="s">
        <v>1557</v>
      </c>
      <c r="F2766" s="1640"/>
      <c r="G2766" s="1639">
        <f>SUM(G2761:G2765)</f>
        <v>0</v>
      </c>
      <c r="H2766" s="1589"/>
      <c r="I2766" s="1589"/>
      <c r="J2766" s="1589">
        <f>SUM(J2762:J2765)</f>
        <v>0</v>
      </c>
      <c r="K2766" s="1589">
        <f>SUM(K2762:K2765)</f>
        <v>0</v>
      </c>
      <c r="L2766" s="1620"/>
      <c r="M2766" s="1620"/>
      <c r="N2766" s="1549"/>
      <c r="O2766" s="1549"/>
      <c r="P2766" s="1549"/>
      <c r="Q2766" s="1549"/>
    </row>
    <row r="2767" spans="1:17">
      <c r="A2767" s="1646" t="s">
        <v>115</v>
      </c>
      <c r="B2767" s="1645" t="s">
        <v>237</v>
      </c>
      <c r="C2767" s="1648"/>
      <c r="D2767" s="1653"/>
      <c r="E2767" s="1652"/>
      <c r="F2767" s="1648"/>
      <c r="G2767" s="1647"/>
      <c r="H2767" s="1600"/>
      <c r="I2767" s="1600"/>
      <c r="J2767" s="1600"/>
      <c r="K2767" s="1600"/>
      <c r="L2767" s="1620"/>
      <c r="M2767" s="1620"/>
      <c r="N2767" s="1549"/>
      <c r="O2767" s="1549"/>
      <c r="P2767" s="1549"/>
      <c r="Q2767" s="1549"/>
    </row>
    <row r="2768" spans="1:17">
      <c r="A2768" s="1646"/>
      <c r="B2768" s="1651" t="s">
        <v>1556</v>
      </c>
      <c r="C2768" s="1646"/>
      <c r="D2768" s="1650" t="s">
        <v>534</v>
      </c>
      <c r="E2768" s="1649">
        <v>22.6</v>
      </c>
      <c r="F2768" s="1645">
        <f>'BAHAN MEP'!D23</f>
        <v>0</v>
      </c>
      <c r="G2768" s="1645">
        <f>E2768*F2768</f>
        <v>0</v>
      </c>
      <c r="H2768" s="1606" t="s">
        <v>15</v>
      </c>
      <c r="I2768" s="1603">
        <v>0</v>
      </c>
      <c r="J2768" s="1599">
        <f>I2768*G2768</f>
        <v>0</v>
      </c>
      <c r="K2768" s="1599">
        <f>G2768-J2768</f>
        <v>0</v>
      </c>
      <c r="L2768" s="1620"/>
      <c r="M2768" s="1620"/>
      <c r="N2768" s="1549"/>
      <c r="O2768" s="1549"/>
      <c r="P2768" s="1549"/>
      <c r="Q2768" s="1549"/>
    </row>
    <row r="2769" spans="1:17">
      <c r="A2769" s="1646"/>
      <c r="B2769" s="1651" t="s">
        <v>1555</v>
      </c>
      <c r="C2769" s="1646"/>
      <c r="D2769" s="1650" t="s">
        <v>534</v>
      </c>
      <c r="E2769" s="1649">
        <v>22.6</v>
      </c>
      <c r="F2769" s="1645">
        <f>'BAHAN MEP'!D24</f>
        <v>0</v>
      </c>
      <c r="G2769" s="1645">
        <f>E2769*F2769</f>
        <v>0</v>
      </c>
      <c r="H2769" s="1606" t="s">
        <v>15</v>
      </c>
      <c r="I2769" s="1603">
        <v>0</v>
      </c>
      <c r="J2769" s="1599">
        <f>I2769*G2769</f>
        <v>0</v>
      </c>
      <c r="K2769" s="1599">
        <f>G2769-J2769</f>
        <v>0</v>
      </c>
      <c r="L2769" s="1620"/>
      <c r="M2769" s="1620"/>
      <c r="N2769" s="1549"/>
      <c r="O2769" s="1549"/>
      <c r="P2769" s="1549"/>
      <c r="Q2769" s="1549"/>
    </row>
    <row r="2770" spans="1:17">
      <c r="A2770" s="1646"/>
      <c r="B2770" s="1645"/>
      <c r="C2770" s="1643"/>
      <c r="D2770" s="1642"/>
      <c r="E2770" s="1641" t="s">
        <v>1447</v>
      </c>
      <c r="F2770" s="1640"/>
      <c r="G2770" s="1639">
        <f>SUM(G2768:G2769)</f>
        <v>0</v>
      </c>
      <c r="H2770" s="1589"/>
      <c r="I2770" s="1589"/>
      <c r="J2770" s="1589">
        <f>SUM(J2768:J2768)</f>
        <v>0</v>
      </c>
      <c r="K2770" s="1589">
        <f>SUM(K2768:K2768)</f>
        <v>0</v>
      </c>
      <c r="L2770" s="1620"/>
      <c r="M2770" s="1620"/>
      <c r="N2770" s="1549"/>
      <c r="O2770" s="1549"/>
      <c r="P2770" s="1549"/>
      <c r="Q2770" s="1549"/>
    </row>
    <row r="2771" spans="1:17">
      <c r="A2771" s="1646"/>
      <c r="B2771" s="1645"/>
      <c r="C2771" s="1648"/>
      <c r="D2771" s="1648"/>
      <c r="E2771" s="1648"/>
      <c r="F2771" s="1648"/>
      <c r="G2771" s="1647"/>
      <c r="H2771" s="1600"/>
      <c r="I2771" s="1600"/>
      <c r="J2771" s="1600"/>
      <c r="K2771" s="1600"/>
      <c r="L2771" s="1620"/>
      <c r="M2771" s="1620"/>
      <c r="N2771" s="1549"/>
      <c r="O2771" s="1549"/>
      <c r="P2771" s="1549"/>
      <c r="Q2771" s="1549"/>
    </row>
    <row r="2772" spans="1:17">
      <c r="A2772" s="1646" t="s">
        <v>116</v>
      </c>
      <c r="B2772" s="1645" t="s">
        <v>238</v>
      </c>
      <c r="C2772" s="1646"/>
      <c r="D2772" s="1646"/>
      <c r="E2772" s="1646"/>
      <c r="F2772" s="1646"/>
      <c r="G2772" s="1645">
        <v>0</v>
      </c>
      <c r="H2772" s="1595"/>
      <c r="I2772" s="1595"/>
      <c r="J2772" s="1595"/>
      <c r="K2772" s="1595"/>
      <c r="L2772" s="1620"/>
      <c r="M2772" s="1620"/>
      <c r="N2772" s="1549"/>
      <c r="O2772" s="1549"/>
      <c r="P2772" s="1549"/>
      <c r="Q2772" s="1549"/>
    </row>
    <row r="2773" spans="1:17">
      <c r="A2773" s="1644"/>
      <c r="B2773" s="1644"/>
      <c r="C2773" s="1643"/>
      <c r="D2773" s="1642"/>
      <c r="E2773" s="1641" t="s">
        <v>1448</v>
      </c>
      <c r="F2773" s="1640"/>
      <c r="G2773" s="1639">
        <v>0</v>
      </c>
      <c r="H2773" s="1589"/>
      <c r="I2773" s="1589"/>
      <c r="J2773" s="1589"/>
      <c r="K2773" s="1589"/>
      <c r="L2773" s="1620"/>
      <c r="M2773" s="1620"/>
      <c r="N2773" s="1549"/>
      <c r="O2773" s="1549"/>
      <c r="P2773" s="1549"/>
      <c r="Q2773" s="1549"/>
    </row>
    <row r="2774" spans="1:17">
      <c r="A2774" s="1638"/>
      <c r="B2774" s="1638"/>
      <c r="C2774" s="1637"/>
      <c r="D2774" s="1637"/>
      <c r="E2774" s="1630"/>
      <c r="F2774" s="1637"/>
      <c r="G2774" s="1626"/>
      <c r="H2774" s="1554"/>
      <c r="I2774" s="1554"/>
      <c r="J2774" s="1554"/>
      <c r="K2774" s="1554"/>
      <c r="L2774" s="1620"/>
      <c r="M2774" s="1620"/>
      <c r="N2774" s="1549"/>
      <c r="O2774" s="1549"/>
      <c r="P2774" s="1549"/>
      <c r="Q2774" s="1549"/>
    </row>
    <row r="2775" spans="1:17">
      <c r="A2775" s="1636"/>
      <c r="B2775" s="1635"/>
      <c r="C2775" s="1634"/>
      <c r="D2775" s="1633"/>
      <c r="E2775" s="1633"/>
      <c r="F2775" s="1632"/>
      <c r="G2775" s="1631"/>
      <c r="H2775" s="1581"/>
      <c r="I2775" s="1581"/>
      <c r="J2775" s="1581"/>
      <c r="K2775" s="1581"/>
      <c r="L2775" s="1620"/>
      <c r="M2775" s="1620"/>
      <c r="N2775" s="1549"/>
      <c r="O2775" s="1549"/>
      <c r="P2775" s="1549"/>
      <c r="Q2775" s="1549"/>
    </row>
    <row r="2776" spans="1:17">
      <c r="A2776" s="1566" t="s">
        <v>117</v>
      </c>
      <c r="B2776" s="1573" t="s">
        <v>239</v>
      </c>
      <c r="C2776" s="1564"/>
      <c r="D2776" s="1572"/>
      <c r="E2776" s="1572"/>
      <c r="F2776" s="1570"/>
      <c r="G2776" s="1569">
        <f>G2766+G2770</f>
        <v>0</v>
      </c>
      <c r="H2776" s="1576"/>
      <c r="I2776" s="1575" t="e">
        <f>J2776/G2776</f>
        <v>#DIV/0!</v>
      </c>
      <c r="J2776" s="1574">
        <f>+J2773+J2770+J2766</f>
        <v>0</v>
      </c>
      <c r="K2776" s="1574">
        <f>+K2773+K2770+K2766</f>
        <v>0</v>
      </c>
      <c r="L2776" s="1620"/>
      <c r="M2776" s="1620"/>
      <c r="N2776" s="1549"/>
      <c r="O2776" s="1549"/>
      <c r="P2776" s="1549"/>
      <c r="Q2776" s="1549"/>
    </row>
    <row r="2777" spans="1:17">
      <c r="A2777" s="1566" t="s">
        <v>124</v>
      </c>
      <c r="B2777" s="1573" t="s">
        <v>1541</v>
      </c>
      <c r="C2777" s="1564"/>
      <c r="D2777" s="1572"/>
      <c r="E2777" s="1571" t="str">
        <f>$L$2</f>
        <v>2,5% x D</v>
      </c>
      <c r="F2777" s="1570"/>
      <c r="G2777" s="1569">
        <f>G2776*$L$3</f>
        <v>0</v>
      </c>
      <c r="H2777" s="1567"/>
      <c r="I2777" s="1568" t="s">
        <v>366</v>
      </c>
      <c r="J2777" s="1567"/>
      <c r="K2777" s="1567"/>
      <c r="L2777" s="1620"/>
      <c r="M2777" s="1620"/>
      <c r="N2777" s="1549"/>
      <c r="O2777" s="1549"/>
      <c r="P2777" s="1549"/>
      <c r="Q2777" s="1549"/>
    </row>
    <row r="2778" spans="1:17">
      <c r="A2778" s="1566" t="s">
        <v>241</v>
      </c>
      <c r="B2778" s="1573" t="s">
        <v>1540</v>
      </c>
      <c r="C2778" s="1564"/>
      <c r="D2778" s="1572"/>
      <c r="E2778" s="1571" t="str">
        <f>$M$2</f>
        <v>2,5% x D</v>
      </c>
      <c r="F2778" s="1570"/>
      <c r="G2778" s="1569">
        <f>G2776*$M$3</f>
        <v>0</v>
      </c>
      <c r="H2778" s="1567"/>
      <c r="I2778" s="1568"/>
      <c r="J2778" s="1567"/>
      <c r="K2778" s="1567"/>
      <c r="L2778" s="1620"/>
      <c r="M2778" s="1620"/>
      <c r="N2778" s="1549"/>
      <c r="O2778" s="1549"/>
      <c r="P2778" s="1549"/>
      <c r="Q2778" s="1549"/>
    </row>
    <row r="2779" spans="1:17">
      <c r="A2779" s="1566" t="s">
        <v>123</v>
      </c>
      <c r="B2779" s="1565" t="s">
        <v>1539</v>
      </c>
      <c r="C2779" s="1564"/>
      <c r="D2779" s="1564"/>
      <c r="E2779" s="1564"/>
      <c r="F2779" s="1563"/>
      <c r="G2779" s="1562">
        <f>+G2777+G2776+G2778</f>
        <v>0</v>
      </c>
      <c r="H2779" s="1561"/>
      <c r="I2779" s="1561"/>
      <c r="J2779" s="1561"/>
      <c r="K2779" s="1561"/>
      <c r="L2779" s="1620"/>
      <c r="M2779" s="1620"/>
      <c r="N2779" s="1549"/>
      <c r="O2779" s="1549"/>
      <c r="P2779" s="1549"/>
      <c r="Q2779" s="1549"/>
    </row>
    <row r="2780" spans="1:17">
      <c r="A2780" s="1630"/>
      <c r="B2780" s="1629"/>
      <c r="C2780" s="1628"/>
      <c r="D2780" s="1628"/>
      <c r="E2780" s="1628"/>
      <c r="F2780" s="1627"/>
      <c r="G2780" s="1626"/>
      <c r="H2780" s="1554"/>
      <c r="I2780" s="1554"/>
      <c r="J2780" s="1554"/>
      <c r="K2780" s="1554"/>
      <c r="L2780" s="1620"/>
      <c r="M2780" s="1620"/>
      <c r="N2780" s="1549"/>
      <c r="O2780" s="1549"/>
      <c r="P2780" s="1549"/>
      <c r="Q2780" s="1549"/>
    </row>
    <row r="2781" spans="1:17">
      <c r="A2781" s="1572"/>
      <c r="B2781" s="1572"/>
      <c r="C2781" s="1564"/>
      <c r="D2781" s="1564"/>
      <c r="E2781" s="1564"/>
      <c r="F2781" s="1564"/>
      <c r="G2781" s="1625"/>
      <c r="H2781" s="1624"/>
      <c r="I2781" s="1624"/>
      <c r="J2781" s="1624"/>
      <c r="K2781" s="1624"/>
      <c r="L2781" s="1620"/>
      <c r="M2781" s="1620"/>
      <c r="N2781" s="1549"/>
      <c r="O2781" s="1549"/>
      <c r="P2781" s="1549"/>
      <c r="Q2781" s="1549"/>
    </row>
    <row r="2782" spans="1:17">
      <c r="A2782" s="1564"/>
      <c r="B2782" s="1572"/>
      <c r="C2782" s="1564"/>
      <c r="D2782" s="1620"/>
      <c r="E2782" s="1620"/>
      <c r="F2782" s="1621"/>
      <c r="G2782" s="1621"/>
      <c r="H2782" s="1620"/>
      <c r="I2782" s="1620"/>
      <c r="J2782" s="1620"/>
      <c r="K2782" s="1620"/>
      <c r="L2782" s="1620"/>
      <c r="M2782" s="1620"/>
      <c r="N2782" s="1549"/>
      <c r="O2782" s="1549"/>
      <c r="P2782" s="1549"/>
      <c r="Q2782" s="1549"/>
    </row>
    <row r="2783" spans="1:17">
      <c r="A2783" s="1622" t="s">
        <v>1554</v>
      </c>
      <c r="B2783" s="1623" t="s">
        <v>1553</v>
      </c>
      <c r="C2783" s="1622"/>
      <c r="D2783" s="1564"/>
      <c r="E2783" s="1564"/>
      <c r="F2783" s="1564"/>
      <c r="G2783" s="1564"/>
      <c r="H2783" s="1620"/>
      <c r="I2783" s="1620"/>
      <c r="J2783" s="1620"/>
      <c r="K2783" s="1620"/>
      <c r="L2783" s="1620"/>
      <c r="M2783" s="1620"/>
      <c r="N2783" s="1549"/>
      <c r="O2783" s="1549"/>
      <c r="P2783" s="1549"/>
      <c r="Q2783" s="1549"/>
    </row>
    <row r="2784" spans="1:17">
      <c r="A2784" s="1564"/>
      <c r="B2784" s="1572"/>
      <c r="C2784" s="1564"/>
      <c r="D2784" s="1620"/>
      <c r="E2784" s="1620"/>
      <c r="F2784" s="1621"/>
      <c r="G2784" s="1621"/>
      <c r="H2784" s="1620"/>
      <c r="I2784" s="1620"/>
      <c r="J2784" s="1620"/>
      <c r="K2784" s="1620"/>
      <c r="L2784" s="1620"/>
      <c r="M2784" s="1620"/>
      <c r="N2784" s="1549"/>
      <c r="O2784" s="1549"/>
      <c r="P2784" s="1549"/>
      <c r="Q2784" s="1549"/>
    </row>
    <row r="2785" spans="1:17">
      <c r="A2785" s="1552">
        <v>1</v>
      </c>
      <c r="B2785" s="1553" t="s">
        <v>1552</v>
      </c>
      <c r="C2785" s="1618"/>
      <c r="D2785" s="1551"/>
      <c r="E2785" s="1551"/>
      <c r="F2785" s="1551"/>
      <c r="G2785" s="1551"/>
      <c r="H2785" s="1550"/>
      <c r="I2785" s="1550"/>
      <c r="J2785" s="1550"/>
      <c r="K2785" s="1550"/>
      <c r="L2785" s="1550" t="s">
        <v>1551</v>
      </c>
      <c r="M2785" s="1550"/>
      <c r="N2785" s="1550"/>
      <c r="O2785" s="1550"/>
      <c r="P2785" s="1550"/>
      <c r="Q2785" s="1550"/>
    </row>
    <row r="2786" spans="1:17">
      <c r="A2786" s="1619"/>
      <c r="B2786" s="1550"/>
      <c r="C2786" s="1618"/>
      <c r="D2786" s="1551"/>
      <c r="E2786" s="1551"/>
      <c r="F2786" s="1551"/>
      <c r="G2786" s="1551"/>
      <c r="H2786" s="1550"/>
      <c r="I2786" s="1550"/>
      <c r="J2786" s="1550"/>
      <c r="K2786" s="1550"/>
      <c r="L2786" s="1550"/>
      <c r="M2786" s="1550"/>
      <c r="N2786" s="1550"/>
      <c r="O2786" s="1550"/>
      <c r="P2786" s="1550"/>
      <c r="Q2786" s="1550"/>
    </row>
    <row r="2787" spans="1:17">
      <c r="A2787" s="2472" t="s">
        <v>8</v>
      </c>
      <c r="B2787" s="2472" t="s">
        <v>354</v>
      </c>
      <c r="C2787" s="2472" t="s">
        <v>1550</v>
      </c>
      <c r="D2787" s="2472" t="s">
        <v>21</v>
      </c>
      <c r="E2787" s="2472" t="s">
        <v>1549</v>
      </c>
      <c r="F2787" s="1617" t="s">
        <v>10</v>
      </c>
      <c r="G2787" s="1617" t="s">
        <v>54</v>
      </c>
      <c r="H2787" s="2463" t="s">
        <v>1548</v>
      </c>
      <c r="I2787" s="2463" t="s">
        <v>1547</v>
      </c>
      <c r="J2787" s="2463" t="s">
        <v>1546</v>
      </c>
      <c r="K2787" s="2463" t="s">
        <v>1545</v>
      </c>
      <c r="L2787" s="1550"/>
      <c r="M2787" s="1550"/>
      <c r="N2787" s="1550"/>
      <c r="O2787" s="1550"/>
      <c r="P2787" s="1550"/>
      <c r="Q2787" s="1550"/>
    </row>
    <row r="2788" spans="1:17">
      <c r="A2788" s="2473"/>
      <c r="B2788" s="2473"/>
      <c r="C2788" s="2473"/>
      <c r="D2788" s="2473"/>
      <c r="E2788" s="2473"/>
      <c r="F2788" s="1587" t="s">
        <v>1544</v>
      </c>
      <c r="G2788" s="1587" t="s">
        <v>1544</v>
      </c>
      <c r="H2788" s="2464"/>
      <c r="I2788" s="2464"/>
      <c r="J2788" s="2464"/>
      <c r="K2788" s="2464"/>
      <c r="L2788" s="1550"/>
      <c r="M2788" s="1550"/>
      <c r="N2788" s="1550"/>
      <c r="O2788" s="1550"/>
      <c r="P2788" s="1550"/>
      <c r="Q2788" s="1550"/>
    </row>
    <row r="2789" spans="1:17">
      <c r="A2789" s="1616"/>
      <c r="B2789" s="1616"/>
      <c r="C2789" s="1616"/>
      <c r="D2789" s="1615"/>
      <c r="E2789" s="1615"/>
      <c r="F2789" s="1615"/>
      <c r="G2789" s="1615"/>
      <c r="H2789" s="1614"/>
      <c r="I2789" s="1614"/>
      <c r="J2789" s="1614"/>
      <c r="K2789" s="1614"/>
      <c r="L2789" s="1550"/>
      <c r="M2789" s="1550"/>
      <c r="N2789" s="1550"/>
      <c r="O2789" s="1550"/>
      <c r="P2789" s="1550"/>
      <c r="Q2789" s="1550"/>
    </row>
    <row r="2790" spans="1:17">
      <c r="A2790" s="1598" t="s">
        <v>114</v>
      </c>
      <c r="B2790" s="1599" t="s">
        <v>235</v>
      </c>
      <c r="C2790" s="1598"/>
      <c r="D2790" s="1597"/>
      <c r="E2790" s="1597"/>
      <c r="F2790" s="1597"/>
      <c r="G2790" s="1597"/>
      <c r="H2790" s="1613"/>
      <c r="I2790" s="1613"/>
      <c r="J2790" s="1613"/>
      <c r="K2790" s="1613"/>
      <c r="L2790" s="1550"/>
      <c r="M2790" s="1550"/>
      <c r="N2790" s="1550"/>
      <c r="O2790" s="1550"/>
      <c r="P2790" s="1550"/>
      <c r="Q2790" s="1550"/>
    </row>
    <row r="2791" spans="1:17">
      <c r="A2791" s="1598"/>
      <c r="B2791" s="1610" t="s">
        <v>543</v>
      </c>
      <c r="C2791" s="1598"/>
      <c r="D2791" s="1597" t="s">
        <v>48</v>
      </c>
      <c r="E2791" s="1608">
        <v>0.10199999999999999</v>
      </c>
      <c r="F2791" s="1607">
        <f>'UPAH MEP'!D7</f>
        <v>0</v>
      </c>
      <c r="G2791" s="1599">
        <f>+F2791*E2791</f>
        <v>0</v>
      </c>
      <c r="H2791" s="1606" t="s">
        <v>15</v>
      </c>
      <c r="I2791" s="1603">
        <v>1</v>
      </c>
      <c r="J2791" s="1599">
        <f>I2791*G2791</f>
        <v>0</v>
      </c>
      <c r="K2791" s="1599">
        <f>G2791-J2791</f>
        <v>0</v>
      </c>
      <c r="L2791" s="1550"/>
      <c r="M2791" s="1550"/>
      <c r="N2791" s="1550"/>
      <c r="O2791" s="1550"/>
      <c r="P2791" s="1550"/>
      <c r="Q2791" s="1550"/>
    </row>
    <row r="2792" spans="1:17">
      <c r="A2792" s="1598"/>
      <c r="B2792" s="1610" t="s">
        <v>1543</v>
      </c>
      <c r="C2792" s="1598"/>
      <c r="D2792" s="1597" t="s">
        <v>48</v>
      </c>
      <c r="E2792" s="1608">
        <v>0.17100000000000001</v>
      </c>
      <c r="F2792" s="1607">
        <f>'UPAH MEP'!D$8</f>
        <v>0</v>
      </c>
      <c r="G2792" s="1599">
        <f>+F2792*E2792</f>
        <v>0</v>
      </c>
      <c r="H2792" s="1606" t="s">
        <v>15</v>
      </c>
      <c r="I2792" s="1603">
        <v>1</v>
      </c>
      <c r="J2792" s="1599">
        <f>I2792*G2792</f>
        <v>0</v>
      </c>
      <c r="K2792" s="1599">
        <f>G2792-J2792</f>
        <v>0</v>
      </c>
      <c r="L2792" s="1550"/>
      <c r="M2792" s="1550"/>
      <c r="N2792" s="1550"/>
      <c r="O2792" s="1550"/>
      <c r="P2792" s="1550"/>
      <c r="Q2792" s="1550"/>
    </row>
    <row r="2793" spans="1:17">
      <c r="A2793" s="1598"/>
      <c r="B2793" s="1610" t="s">
        <v>177</v>
      </c>
      <c r="C2793" s="1612"/>
      <c r="D2793" s="1597" t="s">
        <v>48</v>
      </c>
      <c r="E2793" s="1608">
        <v>1.7000000000000001E-2</v>
      </c>
      <c r="F2793" s="1611">
        <f>'UPAH MEP'!D$5</f>
        <v>0</v>
      </c>
      <c r="G2793" s="1599">
        <f>+F2793*E2793</f>
        <v>0</v>
      </c>
      <c r="H2793" s="1606" t="s">
        <v>15</v>
      </c>
      <c r="I2793" s="1603">
        <v>1</v>
      </c>
      <c r="J2793" s="1599">
        <f>I2793*G2793</f>
        <v>0</v>
      </c>
      <c r="K2793" s="1599">
        <f>G2793-J2793</f>
        <v>0</v>
      </c>
      <c r="L2793" s="1550"/>
      <c r="M2793" s="1550"/>
      <c r="N2793" s="1550"/>
      <c r="O2793" s="1550"/>
      <c r="P2793" s="1550"/>
      <c r="Q2793" s="1550"/>
    </row>
    <row r="2794" spans="1:17">
      <c r="A2794" s="1598"/>
      <c r="B2794" s="1610" t="s">
        <v>41</v>
      </c>
      <c r="C2794" s="1609"/>
      <c r="D2794" s="1597" t="s">
        <v>48</v>
      </c>
      <c r="E2794" s="1608">
        <v>6.0000000000000001E-3</v>
      </c>
      <c r="F2794" s="1607">
        <f>'UPAH MEP'!D6</f>
        <v>0</v>
      </c>
      <c r="G2794" s="1599">
        <f>+F2794*E2794</f>
        <v>0</v>
      </c>
      <c r="H2794" s="1606" t="s">
        <v>15</v>
      </c>
      <c r="I2794" s="1603">
        <v>1</v>
      </c>
      <c r="J2794" s="1599">
        <f>I2794*G2794</f>
        <v>0</v>
      </c>
      <c r="K2794" s="1599">
        <f>G2794-J2794</f>
        <v>0</v>
      </c>
      <c r="L2794" s="1550"/>
      <c r="M2794" s="1550"/>
      <c r="N2794" s="1550"/>
      <c r="O2794" s="1550"/>
      <c r="P2794" s="1550"/>
      <c r="Q2794" s="1550"/>
    </row>
    <row r="2795" spans="1:17">
      <c r="A2795" s="1598"/>
      <c r="B2795" s="1599"/>
      <c r="C2795" s="1593"/>
      <c r="D2795" s="1592"/>
      <c r="E2795" s="1591" t="s">
        <v>1446</v>
      </c>
      <c r="F2795" s="1590"/>
      <c r="G2795" s="1589">
        <f>SUM(G2791:G2794)</f>
        <v>0</v>
      </c>
      <c r="H2795" s="1589"/>
      <c r="I2795" s="1589"/>
      <c r="J2795" s="1589">
        <f>SUM(J2791:J2794)</f>
        <v>0</v>
      </c>
      <c r="K2795" s="1589">
        <f>SUM(K2791:K2794)</f>
        <v>0</v>
      </c>
      <c r="L2795" s="1550"/>
      <c r="M2795" s="1550"/>
      <c r="N2795" s="1550"/>
      <c r="O2795" s="1550"/>
      <c r="P2795" s="1550"/>
      <c r="Q2795" s="1550"/>
    </row>
    <row r="2796" spans="1:17">
      <c r="A2796" s="1598" t="s">
        <v>115</v>
      </c>
      <c r="B2796" s="1599" t="s">
        <v>237</v>
      </c>
      <c r="C2796" s="1602"/>
      <c r="D2796" s="1601"/>
      <c r="E2796" s="1601"/>
      <c r="F2796" s="1601"/>
      <c r="G2796" s="1601"/>
      <c r="H2796" s="1600"/>
      <c r="I2796" s="1600"/>
      <c r="J2796" s="1600"/>
      <c r="K2796" s="1600"/>
      <c r="L2796" s="1550"/>
      <c r="M2796" s="1550"/>
      <c r="N2796" s="1550"/>
      <c r="O2796" s="1550"/>
      <c r="P2796" s="1550"/>
      <c r="Q2796" s="1550"/>
    </row>
    <row r="2797" spans="1:17">
      <c r="A2797" s="1598"/>
      <c r="B2797" s="1594" t="s">
        <v>1542</v>
      </c>
      <c r="C2797" s="1602"/>
      <c r="D2797" s="1601" t="s">
        <v>7</v>
      </c>
      <c r="E2797" s="1605">
        <v>1.1000000000000001</v>
      </c>
      <c r="F2797" s="1599">
        <v>0</v>
      </c>
      <c r="G2797" s="1599">
        <f>F2797*E2797</f>
        <v>0</v>
      </c>
      <c r="H2797" s="1606" t="s">
        <v>15</v>
      </c>
      <c r="I2797" s="1603">
        <f>'BAHAN MEP'!E77</f>
        <v>0.4</v>
      </c>
      <c r="J2797" s="1599">
        <f>I2797*G2797</f>
        <v>0</v>
      </c>
      <c r="K2797" s="1599">
        <f>G2797-J2797</f>
        <v>0</v>
      </c>
      <c r="L2797" s="1550"/>
      <c r="M2797" s="1550"/>
      <c r="N2797" s="1550"/>
      <c r="O2797" s="1550"/>
      <c r="P2797" s="1550"/>
      <c r="Q2797" s="1550"/>
    </row>
    <row r="2798" spans="1:17">
      <c r="A2798" s="1598"/>
      <c r="B2798" s="1594"/>
      <c r="C2798" s="1602"/>
      <c r="D2798" s="1601"/>
      <c r="E2798" s="1605"/>
      <c r="F2798" s="1599"/>
      <c r="G2798" s="1599"/>
      <c r="H2798" s="1604"/>
      <c r="I2798" s="1603"/>
      <c r="J2798" s="1599"/>
      <c r="K2798" s="1599"/>
      <c r="L2798" s="1550"/>
      <c r="M2798" s="1550"/>
      <c r="N2798" s="1550"/>
      <c r="O2798" s="1550"/>
      <c r="P2798" s="1550"/>
      <c r="Q2798" s="1550"/>
    </row>
    <row r="2799" spans="1:17">
      <c r="A2799" s="1598"/>
      <c r="B2799" s="1599"/>
      <c r="C2799" s="1593"/>
      <c r="D2799" s="1592"/>
      <c r="E2799" s="1591" t="s">
        <v>1447</v>
      </c>
      <c r="F2799" s="1590"/>
      <c r="G2799" s="1589">
        <f>SUM(G2797:G2798)</f>
        <v>0</v>
      </c>
      <c r="H2799" s="1589"/>
      <c r="I2799" s="1589"/>
      <c r="J2799" s="1589">
        <f>SUM(J2797:J2797)</f>
        <v>0</v>
      </c>
      <c r="K2799" s="1589">
        <f>SUM(K2797:K2797)</f>
        <v>0</v>
      </c>
      <c r="L2799" s="1550"/>
      <c r="M2799" s="1550"/>
      <c r="N2799" s="1550"/>
      <c r="O2799" s="1550"/>
      <c r="P2799" s="1550"/>
      <c r="Q2799" s="1550"/>
    </row>
    <row r="2800" spans="1:17">
      <c r="A2800" s="1598"/>
      <c r="B2800" s="1599"/>
      <c r="C2800" s="1602"/>
      <c r="D2800" s="1601"/>
      <c r="E2800" s="1601"/>
      <c r="F2800" s="1601"/>
      <c r="G2800" s="1601"/>
      <c r="H2800" s="1600"/>
      <c r="I2800" s="1600"/>
      <c r="J2800" s="1600"/>
      <c r="K2800" s="1600"/>
      <c r="L2800" s="1550"/>
      <c r="M2800" s="1550"/>
      <c r="N2800" s="1550"/>
      <c r="O2800" s="1550"/>
      <c r="P2800" s="1550"/>
      <c r="Q2800" s="1550"/>
    </row>
    <row r="2801" spans="1:17">
      <c r="A2801" s="1598" t="s">
        <v>116</v>
      </c>
      <c r="B2801" s="1599" t="s">
        <v>238</v>
      </c>
      <c r="C2801" s="1598"/>
      <c r="D2801" s="1597"/>
      <c r="E2801" s="1597"/>
      <c r="F2801" s="1597"/>
      <c r="G2801" s="1596">
        <f>+F2801*E2801</f>
        <v>0</v>
      </c>
      <c r="H2801" s="1595"/>
      <c r="I2801" s="1595"/>
      <c r="J2801" s="1595"/>
      <c r="K2801" s="1595"/>
      <c r="L2801" s="1550"/>
      <c r="M2801" s="1550"/>
      <c r="N2801" s="1550"/>
      <c r="O2801" s="1550"/>
      <c r="P2801" s="1550"/>
      <c r="Q2801" s="1550"/>
    </row>
    <row r="2802" spans="1:17">
      <c r="A2802" s="1594"/>
      <c r="B2802" s="1594"/>
      <c r="C2802" s="1593"/>
      <c r="D2802" s="1592"/>
      <c r="E2802" s="1591" t="s">
        <v>1448</v>
      </c>
      <c r="F2802" s="1590"/>
      <c r="G2802" s="1589">
        <f>SUM(G2801)</f>
        <v>0</v>
      </c>
      <c r="H2802" s="1589"/>
      <c r="I2802" s="1589"/>
      <c r="J2802" s="1589"/>
      <c r="K2802" s="1589"/>
      <c r="L2802" s="1550"/>
      <c r="M2802" s="1550"/>
      <c r="N2802" s="1550"/>
      <c r="O2802" s="1550"/>
      <c r="P2802" s="1550"/>
      <c r="Q2802" s="1550"/>
    </row>
    <row r="2803" spans="1:17">
      <c r="A2803" s="1588"/>
      <c r="B2803" s="1588"/>
      <c r="C2803" s="1587"/>
      <c r="D2803" s="1555"/>
      <c r="E2803" s="1560"/>
      <c r="F2803" s="1555"/>
      <c r="G2803" s="1555"/>
      <c r="H2803" s="1554"/>
      <c r="I2803" s="1554"/>
      <c r="J2803" s="1554"/>
      <c r="K2803" s="1554"/>
      <c r="L2803" s="1550"/>
      <c r="M2803" s="1550"/>
      <c r="N2803" s="1550"/>
      <c r="O2803" s="1550"/>
      <c r="P2803" s="1550"/>
      <c r="Q2803" s="1550"/>
    </row>
    <row r="2804" spans="1:17">
      <c r="A2804" s="1582"/>
      <c r="B2804" s="1586"/>
      <c r="C2804" s="1585"/>
      <c r="D2804" s="1584"/>
      <c r="E2804" s="1584"/>
      <c r="F2804" s="1583"/>
      <c r="G2804" s="1582"/>
      <c r="H2804" s="1581"/>
      <c r="I2804" s="1581"/>
      <c r="J2804" s="1581"/>
      <c r="K2804" s="1581"/>
      <c r="L2804" s="1550"/>
      <c r="M2804" s="1550"/>
      <c r="N2804" s="1550"/>
      <c r="O2804" s="1550"/>
      <c r="P2804" s="1550"/>
      <c r="Q2804" s="1550"/>
    </row>
    <row r="2805" spans="1:17">
      <c r="A2805" s="1580" t="s">
        <v>117</v>
      </c>
      <c r="B2805" s="1579" t="s">
        <v>239</v>
      </c>
      <c r="C2805" s="1552"/>
      <c r="D2805" s="1553"/>
      <c r="E2805" s="1553"/>
      <c r="F2805" s="1578"/>
      <c r="G2805" s="1577">
        <f>+G2802+G2799+G2795</f>
        <v>0</v>
      </c>
      <c r="H2805" s="1576"/>
      <c r="I2805" s="1575" t="e">
        <f>J2805/G2805</f>
        <v>#DIV/0!</v>
      </c>
      <c r="J2805" s="1574">
        <f>+J2802+J2799+J2795</f>
        <v>0</v>
      </c>
      <c r="K2805" s="1574">
        <f>+K2802+K2799+K2795</f>
        <v>0</v>
      </c>
      <c r="L2805" s="1550"/>
      <c r="M2805" s="1550"/>
      <c r="N2805" s="1550"/>
      <c r="O2805" s="1550"/>
      <c r="P2805" s="1550"/>
      <c r="Q2805" s="1550"/>
    </row>
    <row r="2806" spans="1:17">
      <c r="A2806" s="1566" t="s">
        <v>124</v>
      </c>
      <c r="B2806" s="1573" t="s">
        <v>1541</v>
      </c>
      <c r="C2806" s="1564"/>
      <c r="D2806" s="1572"/>
      <c r="E2806" s="1571" t="str">
        <f>$L$2</f>
        <v>2,5% x D</v>
      </c>
      <c r="F2806" s="1570"/>
      <c r="G2806" s="1569">
        <f>G2805*$L$3</f>
        <v>0</v>
      </c>
      <c r="H2806" s="1567"/>
      <c r="I2806" s="1568" t="s">
        <v>366</v>
      </c>
      <c r="J2806" s="1567"/>
      <c r="K2806" s="1567"/>
      <c r="L2806" s="1550"/>
      <c r="M2806" s="1550"/>
      <c r="N2806" s="1550"/>
      <c r="O2806" s="1550"/>
      <c r="P2806" s="1550"/>
      <c r="Q2806" s="1550"/>
    </row>
    <row r="2807" spans="1:17">
      <c r="A2807" s="1566" t="s">
        <v>241</v>
      </c>
      <c r="B2807" s="1573" t="s">
        <v>1540</v>
      </c>
      <c r="C2807" s="1564"/>
      <c r="D2807" s="1572"/>
      <c r="E2807" s="1571" t="str">
        <f>$M$2</f>
        <v>2,5% x D</v>
      </c>
      <c r="F2807" s="1570"/>
      <c r="G2807" s="1569">
        <f>G2805*$M$3</f>
        <v>0</v>
      </c>
      <c r="H2807" s="1567"/>
      <c r="I2807" s="1568"/>
      <c r="J2807" s="1567"/>
      <c r="K2807" s="1567"/>
      <c r="L2807" s="1550"/>
      <c r="M2807" s="1550"/>
      <c r="N2807" s="1550"/>
      <c r="O2807" s="1550"/>
      <c r="P2807" s="1550"/>
      <c r="Q2807" s="1550"/>
    </row>
    <row r="2808" spans="1:17">
      <c r="A2808" s="1566" t="s">
        <v>123</v>
      </c>
      <c r="B2808" s="1565" t="s">
        <v>1539</v>
      </c>
      <c r="C2808" s="1564"/>
      <c r="D2808" s="1564"/>
      <c r="E2808" s="1564"/>
      <c r="F2808" s="1563"/>
      <c r="G2808" s="1562">
        <f>+G2806+G2805+G2807</f>
        <v>0</v>
      </c>
      <c r="H2808" s="1561"/>
      <c r="I2808" s="1561"/>
      <c r="J2808" s="1561"/>
      <c r="K2808" s="1561"/>
      <c r="L2808" s="1550"/>
      <c r="M2808" s="1550"/>
      <c r="N2808" s="1550"/>
      <c r="O2808" s="1550"/>
      <c r="P2808" s="1550"/>
      <c r="Q2808" s="1550"/>
    </row>
    <row r="2809" spans="1:17">
      <c r="A2809" s="1560"/>
      <c r="B2809" s="1559"/>
      <c r="C2809" s="1558"/>
      <c r="D2809" s="1557"/>
      <c r="E2809" s="1557"/>
      <c r="F2809" s="1556"/>
      <c r="G2809" s="1555"/>
      <c r="H2809" s="1554"/>
      <c r="I2809" s="1554"/>
      <c r="J2809" s="1554"/>
      <c r="K2809" s="1554"/>
      <c r="L2809" s="1550"/>
      <c r="M2809" s="1550"/>
      <c r="N2809" s="1550"/>
      <c r="O2809" s="1550"/>
      <c r="P2809" s="1550"/>
      <c r="Q2809" s="1550"/>
    </row>
    <row r="2810" spans="1:17">
      <c r="A2810" s="1553"/>
      <c r="B2810" s="1553"/>
      <c r="C2810" s="1552"/>
      <c r="D2810" s="1551"/>
      <c r="E2810" s="1551"/>
      <c r="F2810" s="1551"/>
      <c r="G2810" s="1551"/>
      <c r="H2810" s="1550"/>
      <c r="I2810" s="1550"/>
      <c r="J2810" s="1550"/>
      <c r="K2810" s="1550"/>
      <c r="L2810" s="1550"/>
      <c r="M2810" s="1550"/>
      <c r="N2810" s="1550"/>
      <c r="O2810" s="1550"/>
      <c r="P2810" s="1550"/>
      <c r="Q2810" s="1550"/>
    </row>
    <row r="2811" spans="1:17">
      <c r="A2811" s="1549"/>
      <c r="B2811" s="1549"/>
      <c r="C2811" s="1549"/>
      <c r="D2811" s="1549"/>
      <c r="E2811" s="1549"/>
      <c r="F2811" s="1549"/>
      <c r="G2811" s="1549"/>
      <c r="H2811" s="1549"/>
      <c r="I2811" s="1549"/>
      <c r="J2811" s="1549"/>
      <c r="K2811" s="1549"/>
      <c r="L2811" s="1549"/>
      <c r="M2811" s="1549"/>
      <c r="N2811" s="1549"/>
      <c r="O2811" s="1549"/>
      <c r="P2811" s="1549"/>
      <c r="Q2811" s="1549"/>
    </row>
    <row r="2812" spans="1:17">
      <c r="A2812" s="1549"/>
      <c r="B2812" s="1549"/>
      <c r="C2812" s="1549"/>
      <c r="D2812" s="1549"/>
      <c r="E2812" s="1549"/>
      <c r="F2812" s="1549"/>
      <c r="G2812" s="1549"/>
      <c r="H2812" s="1549"/>
      <c r="I2812" s="1549"/>
      <c r="J2812" s="1549"/>
      <c r="K2812" s="1549"/>
      <c r="L2812" s="1549"/>
      <c r="M2812" s="1549"/>
      <c r="N2812" s="1549"/>
      <c r="O2812" s="1549"/>
      <c r="P2812" s="1549"/>
      <c r="Q2812" s="1549"/>
    </row>
    <row r="2813" spans="1:17">
      <c r="A2813" s="1549"/>
      <c r="B2813" s="1549"/>
      <c r="C2813" s="1549"/>
      <c r="D2813" s="1549"/>
      <c r="E2813" s="1549"/>
      <c r="F2813" s="1549"/>
      <c r="G2813" s="1549"/>
      <c r="H2813" s="1549"/>
      <c r="I2813" s="1549"/>
      <c r="J2813" s="1549"/>
      <c r="K2813" s="1549"/>
      <c r="L2813" s="1549"/>
      <c r="M2813" s="1549"/>
      <c r="N2813" s="1549"/>
      <c r="O2813" s="1549"/>
      <c r="P2813" s="1549"/>
      <c r="Q2813" s="1549"/>
    </row>
  </sheetData>
  <mergeCells count="929">
    <mergeCell ref="A1864:A1865"/>
    <mergeCell ref="B1864:B1865"/>
    <mergeCell ref="C1864:C1865"/>
    <mergeCell ref="D1864:D1865"/>
    <mergeCell ref="E1864:E1865"/>
    <mergeCell ref="H1864:H1865"/>
    <mergeCell ref="I1864:I1865"/>
    <mergeCell ref="A2645:A2646"/>
    <mergeCell ref="B2645:B2646"/>
    <mergeCell ref="C2645:C2646"/>
    <mergeCell ref="D2645:D2646"/>
    <mergeCell ref="E2645:E2646"/>
    <mergeCell ref="H2645:H2646"/>
    <mergeCell ref="A2082:A2083"/>
    <mergeCell ref="B2082:B2083"/>
    <mergeCell ref="C2082:C2083"/>
    <mergeCell ref="D2082:D2083"/>
    <mergeCell ref="E2082:E2083"/>
    <mergeCell ref="H2082:H2083"/>
    <mergeCell ref="K1703:K1704"/>
    <mergeCell ref="C2508:C2509"/>
    <mergeCell ref="D2508:D2509"/>
    <mergeCell ref="D2481:D2482"/>
    <mergeCell ref="H2481:H2482"/>
    <mergeCell ref="I2481:I2482"/>
    <mergeCell ref="J1864:J1865"/>
    <mergeCell ref="K1864:K1865"/>
    <mergeCell ref="J2645:J2646"/>
    <mergeCell ref="K2645:K2646"/>
    <mergeCell ref="B2614:G2614"/>
    <mergeCell ref="A2562:A2563"/>
    <mergeCell ref="B2562:B2563"/>
    <mergeCell ref="C2562:C2563"/>
    <mergeCell ref="D2562:D2563"/>
    <mergeCell ref="E2562:E2563"/>
    <mergeCell ref="H2562:H2563"/>
    <mergeCell ref="I2562:I2563"/>
    <mergeCell ref="A2589:A2590"/>
    <mergeCell ref="A2616:A2617"/>
    <mergeCell ref="B2616:B2617"/>
    <mergeCell ref="C2616:C2617"/>
    <mergeCell ref="D2616:D2617"/>
    <mergeCell ref="E2616:E2617"/>
    <mergeCell ref="H2616:H2617"/>
    <mergeCell ref="B2589:B2590"/>
    <mergeCell ref="C2589:C2590"/>
    <mergeCell ref="D2589:D2590"/>
    <mergeCell ref="E2589:E2590"/>
    <mergeCell ref="H2589:H2590"/>
    <mergeCell ref="I2589:I2590"/>
    <mergeCell ref="I2616:I2617"/>
    <mergeCell ref="A1730:A1731"/>
    <mergeCell ref="B1730:B1731"/>
    <mergeCell ref="C1730:C1731"/>
    <mergeCell ref="D1730:D1731"/>
    <mergeCell ref="E1730:E1731"/>
    <mergeCell ref="H1730:H1731"/>
    <mergeCell ref="I1730:I1731"/>
    <mergeCell ref="J1730:J1731"/>
    <mergeCell ref="K487:K488"/>
    <mergeCell ref="K1730:K1731"/>
    <mergeCell ref="A1703:A1704"/>
    <mergeCell ref="B1703:B1704"/>
    <mergeCell ref="C1703:C1704"/>
    <mergeCell ref="D1703:D1704"/>
    <mergeCell ref="E1703:E1704"/>
    <mergeCell ref="H1703:H1704"/>
    <mergeCell ref="I1703:I1704"/>
    <mergeCell ref="J1703:J1704"/>
    <mergeCell ref="J513:J514"/>
    <mergeCell ref="K513:K514"/>
    <mergeCell ref="A487:A488"/>
    <mergeCell ref="B487:B488"/>
    <mergeCell ref="C487:C488"/>
    <mergeCell ref="D487:D488"/>
    <mergeCell ref="E487:E488"/>
    <mergeCell ref="H487:H488"/>
    <mergeCell ref="I487:I488"/>
    <mergeCell ref="J487:J488"/>
    <mergeCell ref="K2732:K2733"/>
    <mergeCell ref="H2758:H2759"/>
    <mergeCell ref="I2758:I2759"/>
    <mergeCell ref="J2758:J2759"/>
    <mergeCell ref="K2758:K2759"/>
    <mergeCell ref="J2674:J2675"/>
    <mergeCell ref="K2674:K2675"/>
    <mergeCell ref="E2508:E2509"/>
    <mergeCell ref="H2508:H2509"/>
    <mergeCell ref="H2454:H2455"/>
    <mergeCell ref="I2454:I2455"/>
    <mergeCell ref="J2454:J2455"/>
    <mergeCell ref="K2616:K2617"/>
    <mergeCell ref="K2481:K2482"/>
    <mergeCell ref="K2589:K2590"/>
    <mergeCell ref="I2508:I2509"/>
    <mergeCell ref="J2508:J2509"/>
    <mergeCell ref="K2508:K2509"/>
    <mergeCell ref="I2535:I2536"/>
    <mergeCell ref="E2481:E2482"/>
    <mergeCell ref="A2758:A2759"/>
    <mergeCell ref="B2758:B2759"/>
    <mergeCell ref="C2758:C2759"/>
    <mergeCell ref="D2758:D2759"/>
    <mergeCell ref="E2758:E2759"/>
    <mergeCell ref="H2787:H2788"/>
    <mergeCell ref="A2703:A2704"/>
    <mergeCell ref="B2703:B2704"/>
    <mergeCell ref="C2703:C2704"/>
    <mergeCell ref="C513:C514"/>
    <mergeCell ref="D513:D514"/>
    <mergeCell ref="E513:E514"/>
    <mergeCell ref="I2787:I2788"/>
    <mergeCell ref="J2787:J2788"/>
    <mergeCell ref="K2787:K2788"/>
    <mergeCell ref="H2703:H2704"/>
    <mergeCell ref="I2703:I2704"/>
    <mergeCell ref="J2703:J2704"/>
    <mergeCell ref="K2703:K2704"/>
    <mergeCell ref="H2732:H2733"/>
    <mergeCell ref="I2732:I2733"/>
    <mergeCell ref="J2732:J2733"/>
    <mergeCell ref="J2589:J2590"/>
    <mergeCell ref="J950:J951"/>
    <mergeCell ref="J2082:J2083"/>
    <mergeCell ref="K2082:K2083"/>
    <mergeCell ref="B2643:G2643"/>
    <mergeCell ref="B2672:G2672"/>
    <mergeCell ref="I2082:I2083"/>
    <mergeCell ref="J2562:J2563"/>
    <mergeCell ref="K2562:K2563"/>
    <mergeCell ref="I2645:I2646"/>
    <mergeCell ref="J2616:J2617"/>
    <mergeCell ref="D2703:D2704"/>
    <mergeCell ref="E2703:E2704"/>
    <mergeCell ref="A2732:A2733"/>
    <mergeCell ref="B2732:B2733"/>
    <mergeCell ref="C2732:C2733"/>
    <mergeCell ref="D2732:D2733"/>
    <mergeCell ref="E2732:E2733"/>
    <mergeCell ref="H2674:H2675"/>
    <mergeCell ref="I2674:I2675"/>
    <mergeCell ref="A2787:A2788"/>
    <mergeCell ref="B2787:B2788"/>
    <mergeCell ref="C2787:C2788"/>
    <mergeCell ref="D2787:D2788"/>
    <mergeCell ref="E2787:E2788"/>
    <mergeCell ref="B2701:G2701"/>
    <mergeCell ref="J2535:J2536"/>
    <mergeCell ref="K2535:K2536"/>
    <mergeCell ref="A2481:A2482"/>
    <mergeCell ref="B2481:B2482"/>
    <mergeCell ref="C2481:C2482"/>
    <mergeCell ref="A2674:A2675"/>
    <mergeCell ref="B2674:B2675"/>
    <mergeCell ref="C2674:C2675"/>
    <mergeCell ref="D2674:D2675"/>
    <mergeCell ref="E2674:E2675"/>
    <mergeCell ref="A2535:A2536"/>
    <mergeCell ref="B2535:B2536"/>
    <mergeCell ref="C2535:C2536"/>
    <mergeCell ref="D2535:D2536"/>
    <mergeCell ref="E2535:E2536"/>
    <mergeCell ref="H2535:H2536"/>
    <mergeCell ref="A2508:A2509"/>
    <mergeCell ref="B2508:B2509"/>
    <mergeCell ref="J2481:J2482"/>
    <mergeCell ref="A2454:A2455"/>
    <mergeCell ref="B2454:B2455"/>
    <mergeCell ref="C2454:C2455"/>
    <mergeCell ref="D2454:D2455"/>
    <mergeCell ref="E2454:E2455"/>
    <mergeCell ref="K2454:K2455"/>
    <mergeCell ref="A2424:A2425"/>
    <mergeCell ref="B2424:B2425"/>
    <mergeCell ref="C2424:C2425"/>
    <mergeCell ref="D2424:D2425"/>
    <mergeCell ref="E2424:E2425"/>
    <mergeCell ref="H2424:H2425"/>
    <mergeCell ref="I2424:I2425"/>
    <mergeCell ref="J2424:J2425"/>
    <mergeCell ref="K2424:K2425"/>
    <mergeCell ref="K2392:K2393"/>
    <mergeCell ref="A2392:A2393"/>
    <mergeCell ref="B2392:B2393"/>
    <mergeCell ref="C2392:C2393"/>
    <mergeCell ref="D2392:D2393"/>
    <mergeCell ref="E2392:E2393"/>
    <mergeCell ref="H2392:H2393"/>
    <mergeCell ref="I2392:I2393"/>
    <mergeCell ref="J2392:J2393"/>
    <mergeCell ref="J2305:J2306"/>
    <mergeCell ref="K2305:K2306"/>
    <mergeCell ref="A2365:A2366"/>
    <mergeCell ref="B2365:B2366"/>
    <mergeCell ref="C2365:C2366"/>
    <mergeCell ref="D2365:D2366"/>
    <mergeCell ref="E2365:E2366"/>
    <mergeCell ref="H2365:H2366"/>
    <mergeCell ref="I2365:I2366"/>
    <mergeCell ref="J2365:J2366"/>
    <mergeCell ref="K2365:K2366"/>
    <mergeCell ref="A2338:A2339"/>
    <mergeCell ref="B2338:B2339"/>
    <mergeCell ref="C2338:C2339"/>
    <mergeCell ref="D2338:D2339"/>
    <mergeCell ref="E2338:E2339"/>
    <mergeCell ref="H2338:H2339"/>
    <mergeCell ref="I2338:I2339"/>
    <mergeCell ref="J2338:J2339"/>
    <mergeCell ref="K2338:K2339"/>
    <mergeCell ref="I2224:I2225"/>
    <mergeCell ref="A2305:A2306"/>
    <mergeCell ref="B2305:B2306"/>
    <mergeCell ref="C2305:C2306"/>
    <mergeCell ref="D2305:D2306"/>
    <mergeCell ref="E2305:E2306"/>
    <mergeCell ref="H2305:H2306"/>
    <mergeCell ref="I2305:I2306"/>
    <mergeCell ref="H2251:H2252"/>
    <mergeCell ref="I2251:I2252"/>
    <mergeCell ref="J2251:J2252"/>
    <mergeCell ref="K2251:K2252"/>
    <mergeCell ref="A2224:A2225"/>
    <mergeCell ref="B2224:B2225"/>
    <mergeCell ref="C2224:C2225"/>
    <mergeCell ref="D2224:D2225"/>
    <mergeCell ref="E2224:E2225"/>
    <mergeCell ref="H2224:H2225"/>
    <mergeCell ref="I2278:I2279"/>
    <mergeCell ref="J2278:J2279"/>
    <mergeCell ref="K2278:K2279"/>
    <mergeCell ref="J2224:J2225"/>
    <mergeCell ref="K2224:K2225"/>
    <mergeCell ref="A2251:A2252"/>
    <mergeCell ref="B2251:B2252"/>
    <mergeCell ref="C2251:C2252"/>
    <mergeCell ref="D2251:D2252"/>
    <mergeCell ref="E2251:E2252"/>
    <mergeCell ref="A2278:A2279"/>
    <mergeCell ref="B2278:B2279"/>
    <mergeCell ref="C2278:C2279"/>
    <mergeCell ref="D2278:D2279"/>
    <mergeCell ref="E2278:E2279"/>
    <mergeCell ref="H2278:H2279"/>
    <mergeCell ref="K2170:K2171"/>
    <mergeCell ref="A2197:A2198"/>
    <mergeCell ref="B2197:B2198"/>
    <mergeCell ref="C2197:C2198"/>
    <mergeCell ref="D2197:D2198"/>
    <mergeCell ref="E2197:E2198"/>
    <mergeCell ref="H2197:H2198"/>
    <mergeCell ref="I2197:I2198"/>
    <mergeCell ref="J2197:J2198"/>
    <mergeCell ref="K2197:K2198"/>
    <mergeCell ref="A2170:A2171"/>
    <mergeCell ref="B2170:B2171"/>
    <mergeCell ref="C2170:C2171"/>
    <mergeCell ref="D2170:D2171"/>
    <mergeCell ref="E2170:E2171"/>
    <mergeCell ref="H2170:H2171"/>
    <mergeCell ref="I2170:I2171"/>
    <mergeCell ref="J2170:J2171"/>
    <mergeCell ref="K2056:K2057"/>
    <mergeCell ref="A2137:A2138"/>
    <mergeCell ref="B2137:B2138"/>
    <mergeCell ref="C2137:C2138"/>
    <mergeCell ref="D2137:D2138"/>
    <mergeCell ref="E2137:E2138"/>
    <mergeCell ref="H2137:H2138"/>
    <mergeCell ref="I2137:I2138"/>
    <mergeCell ref="J2137:J2138"/>
    <mergeCell ref="I2110:I2111"/>
    <mergeCell ref="J2110:J2111"/>
    <mergeCell ref="K2110:K2111"/>
    <mergeCell ref="A2056:A2057"/>
    <mergeCell ref="B2056:B2057"/>
    <mergeCell ref="C2056:C2057"/>
    <mergeCell ref="D2056:D2057"/>
    <mergeCell ref="E2056:E2057"/>
    <mergeCell ref="H2056:H2057"/>
    <mergeCell ref="I2056:I2057"/>
    <mergeCell ref="A2110:A2111"/>
    <mergeCell ref="B2110:B2111"/>
    <mergeCell ref="C2110:C2111"/>
    <mergeCell ref="D2110:D2111"/>
    <mergeCell ref="K2137:K2138"/>
    <mergeCell ref="K2006:K2007"/>
    <mergeCell ref="A1980:A1981"/>
    <mergeCell ref="B1980:B1981"/>
    <mergeCell ref="C1980:C1981"/>
    <mergeCell ref="D1980:D1981"/>
    <mergeCell ref="E1980:E1981"/>
    <mergeCell ref="H1980:H1981"/>
    <mergeCell ref="I1980:I1981"/>
    <mergeCell ref="J1980:J1981"/>
    <mergeCell ref="K1980:K1981"/>
    <mergeCell ref="A2006:A2007"/>
    <mergeCell ref="B2006:B2007"/>
    <mergeCell ref="C2006:C2007"/>
    <mergeCell ref="D2006:D2007"/>
    <mergeCell ref="E2006:E2007"/>
    <mergeCell ref="H2006:H2007"/>
    <mergeCell ref="I2006:I2007"/>
    <mergeCell ref="J2006:J2007"/>
    <mergeCell ref="B1927:B1928"/>
    <mergeCell ref="C1927:C1928"/>
    <mergeCell ref="D1927:D1928"/>
    <mergeCell ref="E1927:E1928"/>
    <mergeCell ref="H1927:H1928"/>
    <mergeCell ref="I1927:I1928"/>
    <mergeCell ref="J1927:J1928"/>
    <mergeCell ref="E2110:E2111"/>
    <mergeCell ref="H2110:H2111"/>
    <mergeCell ref="J2056:J2057"/>
    <mergeCell ref="A2032:A2033"/>
    <mergeCell ref="B2032:B2033"/>
    <mergeCell ref="C2032:C2033"/>
    <mergeCell ref="D2032:D2033"/>
    <mergeCell ref="E2032:E2033"/>
    <mergeCell ref="H2032:H2033"/>
    <mergeCell ref="I2032:I2033"/>
    <mergeCell ref="J2032:J2033"/>
    <mergeCell ref="K2032:K2033"/>
    <mergeCell ref="E1784:E1785"/>
    <mergeCell ref="H1784:H1785"/>
    <mergeCell ref="I1784:I1785"/>
    <mergeCell ref="J1784:J1785"/>
    <mergeCell ref="I1904:I1905"/>
    <mergeCell ref="J1904:J1905"/>
    <mergeCell ref="K1904:K1905"/>
    <mergeCell ref="A1954:A1955"/>
    <mergeCell ref="B1954:B1955"/>
    <mergeCell ref="C1954:C1955"/>
    <mergeCell ref="D1954:D1955"/>
    <mergeCell ref="E1954:E1955"/>
    <mergeCell ref="H1954:H1955"/>
    <mergeCell ref="I1954:I1955"/>
    <mergeCell ref="A1904:A1905"/>
    <mergeCell ref="B1904:B1905"/>
    <mergeCell ref="C1904:C1905"/>
    <mergeCell ref="D1904:D1905"/>
    <mergeCell ref="E1904:E1905"/>
    <mergeCell ref="H1904:H1905"/>
    <mergeCell ref="K1927:K1928"/>
    <mergeCell ref="J1954:J1955"/>
    <mergeCell ref="K1954:K1955"/>
    <mergeCell ref="A1927:A1928"/>
    <mergeCell ref="K1676:K1677"/>
    <mergeCell ref="A1811:A1812"/>
    <mergeCell ref="B1811:B1812"/>
    <mergeCell ref="C1811:C1812"/>
    <mergeCell ref="D1811:D1812"/>
    <mergeCell ref="E1811:E1812"/>
    <mergeCell ref="H1811:H1812"/>
    <mergeCell ref="I1811:I1812"/>
    <mergeCell ref="J1811:J1812"/>
    <mergeCell ref="K1811:K1812"/>
    <mergeCell ref="K1784:K1785"/>
    <mergeCell ref="A1757:A1758"/>
    <mergeCell ref="B1757:B1758"/>
    <mergeCell ref="C1757:C1758"/>
    <mergeCell ref="D1757:D1758"/>
    <mergeCell ref="E1757:E1758"/>
    <mergeCell ref="H1757:H1758"/>
    <mergeCell ref="I1757:I1758"/>
    <mergeCell ref="J1757:J1758"/>
    <mergeCell ref="K1757:K1758"/>
    <mergeCell ref="A1784:A1785"/>
    <mergeCell ref="B1784:B1785"/>
    <mergeCell ref="C1784:C1785"/>
    <mergeCell ref="D1784:D1785"/>
    <mergeCell ref="I1570:I1571"/>
    <mergeCell ref="J1570:J1571"/>
    <mergeCell ref="A1676:A1677"/>
    <mergeCell ref="B1676:B1677"/>
    <mergeCell ref="C1676:C1677"/>
    <mergeCell ref="D1676:D1677"/>
    <mergeCell ref="E1676:E1677"/>
    <mergeCell ref="H1676:H1677"/>
    <mergeCell ref="I1676:I1677"/>
    <mergeCell ref="J1676:J1677"/>
    <mergeCell ref="H1597:H1598"/>
    <mergeCell ref="I1597:I1598"/>
    <mergeCell ref="J1597:J1598"/>
    <mergeCell ref="K1597:K1598"/>
    <mergeCell ref="A1570:A1571"/>
    <mergeCell ref="B1570:B1571"/>
    <mergeCell ref="C1570:C1571"/>
    <mergeCell ref="D1570:D1571"/>
    <mergeCell ref="E1570:E1571"/>
    <mergeCell ref="H1570:H1571"/>
    <mergeCell ref="H1624:H1625"/>
    <mergeCell ref="I1624:I1625"/>
    <mergeCell ref="J1624:J1625"/>
    <mergeCell ref="K1570:K1571"/>
    <mergeCell ref="B1595:C1595"/>
    <mergeCell ref="A1597:A1598"/>
    <mergeCell ref="B1597:B1598"/>
    <mergeCell ref="C1597:C1598"/>
    <mergeCell ref="D1597:D1598"/>
    <mergeCell ref="E1597:E1598"/>
    <mergeCell ref="B1622:C1622"/>
    <mergeCell ref="A1624:A1625"/>
    <mergeCell ref="B1624:B1625"/>
    <mergeCell ref="C1624:C1625"/>
    <mergeCell ref="D1624:D1625"/>
    <mergeCell ref="E1624:E1625"/>
    <mergeCell ref="K1624:K1625"/>
    <mergeCell ref="A1543:A1544"/>
    <mergeCell ref="B1543:B1544"/>
    <mergeCell ref="C1543:C1544"/>
    <mergeCell ref="D1543:D1544"/>
    <mergeCell ref="E1543:E1544"/>
    <mergeCell ref="H1543:H1544"/>
    <mergeCell ref="I1543:I1544"/>
    <mergeCell ref="J1543:J1544"/>
    <mergeCell ref="K1543:K1544"/>
    <mergeCell ref="K1516:K1517"/>
    <mergeCell ref="A1489:A1490"/>
    <mergeCell ref="B1489:B1490"/>
    <mergeCell ref="C1489:C1490"/>
    <mergeCell ref="D1489:D1490"/>
    <mergeCell ref="E1489:E1490"/>
    <mergeCell ref="H1489:H1490"/>
    <mergeCell ref="I1489:I1490"/>
    <mergeCell ref="J1489:J1490"/>
    <mergeCell ref="K1489:K1490"/>
    <mergeCell ref="A1516:A1517"/>
    <mergeCell ref="B1516:B1517"/>
    <mergeCell ref="C1516:C1517"/>
    <mergeCell ref="D1516:D1517"/>
    <mergeCell ref="E1516:E1517"/>
    <mergeCell ref="H1516:H1517"/>
    <mergeCell ref="I1516:I1517"/>
    <mergeCell ref="J1516:J1517"/>
    <mergeCell ref="K1461:K1462"/>
    <mergeCell ref="K1404:K1405"/>
    <mergeCell ref="A1432:A1433"/>
    <mergeCell ref="B1432:B1433"/>
    <mergeCell ref="C1432:C1433"/>
    <mergeCell ref="D1432:D1433"/>
    <mergeCell ref="E1432:E1433"/>
    <mergeCell ref="H1432:H1433"/>
    <mergeCell ref="I1432:I1433"/>
    <mergeCell ref="J1432:J1433"/>
    <mergeCell ref="K1432:K1433"/>
    <mergeCell ref="A1404:A1405"/>
    <mergeCell ref="B1404:B1405"/>
    <mergeCell ref="C1404:C1405"/>
    <mergeCell ref="D1404:D1405"/>
    <mergeCell ref="E1404:E1405"/>
    <mergeCell ref="H1404:H1405"/>
    <mergeCell ref="I1404:I1405"/>
    <mergeCell ref="J1404:J1405"/>
    <mergeCell ref="A1461:A1462"/>
    <mergeCell ref="B1461:B1462"/>
    <mergeCell ref="C1461:C1462"/>
    <mergeCell ref="D1461:D1462"/>
    <mergeCell ref="E1461:E1462"/>
    <mergeCell ref="H1461:H1462"/>
    <mergeCell ref="I1461:I1462"/>
    <mergeCell ref="J1461:J1462"/>
    <mergeCell ref="I1376:I1377"/>
    <mergeCell ref="J1376:J1377"/>
    <mergeCell ref="A1376:A1377"/>
    <mergeCell ref="B1376:B1377"/>
    <mergeCell ref="C1376:C1377"/>
    <mergeCell ref="D1376:D1377"/>
    <mergeCell ref="E1376:E1377"/>
    <mergeCell ref="H1376:H1377"/>
    <mergeCell ref="I1320:I1321"/>
    <mergeCell ref="J1320:J1321"/>
    <mergeCell ref="K1320:K1321"/>
    <mergeCell ref="A1293:A1294"/>
    <mergeCell ref="B1293:B1294"/>
    <mergeCell ref="C1293:C1294"/>
    <mergeCell ref="D1293:D1294"/>
    <mergeCell ref="E1293:E1294"/>
    <mergeCell ref="H1293:H1294"/>
    <mergeCell ref="I1293:I1294"/>
    <mergeCell ref="J1349:J1350"/>
    <mergeCell ref="K1349:K1350"/>
    <mergeCell ref="K1376:K1377"/>
    <mergeCell ref="A1349:A1350"/>
    <mergeCell ref="B1349:B1350"/>
    <mergeCell ref="C1349:C1350"/>
    <mergeCell ref="D1349:D1350"/>
    <mergeCell ref="E1349:E1350"/>
    <mergeCell ref="H1349:H1350"/>
    <mergeCell ref="I1349:I1350"/>
    <mergeCell ref="A1172:A1173"/>
    <mergeCell ref="B1172:B1173"/>
    <mergeCell ref="J1293:J1294"/>
    <mergeCell ref="K1293:K1294"/>
    <mergeCell ref="A1320:A1321"/>
    <mergeCell ref="B1320:B1321"/>
    <mergeCell ref="C1320:C1321"/>
    <mergeCell ref="D1320:D1321"/>
    <mergeCell ref="E1320:E1321"/>
    <mergeCell ref="H1320:H1321"/>
    <mergeCell ref="K1238:K1239"/>
    <mergeCell ref="A1204:A1205"/>
    <mergeCell ref="B1204:B1205"/>
    <mergeCell ref="C1204:C1205"/>
    <mergeCell ref="D1204:D1205"/>
    <mergeCell ref="E1204:E1205"/>
    <mergeCell ref="H1204:H1205"/>
    <mergeCell ref="I1204:I1205"/>
    <mergeCell ref="J1204:J1205"/>
    <mergeCell ref="A1238:A1239"/>
    <mergeCell ref="B1238:B1239"/>
    <mergeCell ref="C1238:C1239"/>
    <mergeCell ref="D1238:D1239"/>
    <mergeCell ref="E1238:E1239"/>
    <mergeCell ref="H1238:H1239"/>
    <mergeCell ref="I1266:I1267"/>
    <mergeCell ref="J1266:J1267"/>
    <mergeCell ref="K1266:K1267"/>
    <mergeCell ref="H1172:H1173"/>
    <mergeCell ref="I1172:I1173"/>
    <mergeCell ref="J1172:J1173"/>
    <mergeCell ref="K1172:K1173"/>
    <mergeCell ref="K1204:K1205"/>
    <mergeCell ref="I1238:I1239"/>
    <mergeCell ref="J1238:J1239"/>
    <mergeCell ref="A1266:A1267"/>
    <mergeCell ref="B1266:B1267"/>
    <mergeCell ref="C1266:C1267"/>
    <mergeCell ref="D1266:D1267"/>
    <mergeCell ref="E1266:E1267"/>
    <mergeCell ref="H1266:H1267"/>
    <mergeCell ref="K846:K847"/>
    <mergeCell ref="A820:A821"/>
    <mergeCell ref="B820:B821"/>
    <mergeCell ref="C820:C821"/>
    <mergeCell ref="D820:D821"/>
    <mergeCell ref="E820:E821"/>
    <mergeCell ref="H820:H821"/>
    <mergeCell ref="I820:I821"/>
    <mergeCell ref="J820:J821"/>
    <mergeCell ref="K820:K821"/>
    <mergeCell ref="A898:A899"/>
    <mergeCell ref="B898:B899"/>
    <mergeCell ref="I950:I951"/>
    <mergeCell ref="J924:J925"/>
    <mergeCell ref="K924:K925"/>
    <mergeCell ref="K950:K951"/>
    <mergeCell ref="B948:C948"/>
    <mergeCell ref="A950:A951"/>
    <mergeCell ref="D768:D769"/>
    <mergeCell ref="E768:E769"/>
    <mergeCell ref="H768:H769"/>
    <mergeCell ref="I768:I769"/>
    <mergeCell ref="J768:J769"/>
    <mergeCell ref="K768:K769"/>
    <mergeCell ref="I743:I744"/>
    <mergeCell ref="J743:J744"/>
    <mergeCell ref="A846:A847"/>
    <mergeCell ref="B846:B847"/>
    <mergeCell ref="C846:C847"/>
    <mergeCell ref="D846:D847"/>
    <mergeCell ref="E846:E847"/>
    <mergeCell ref="H846:H847"/>
    <mergeCell ref="I846:I847"/>
    <mergeCell ref="J846:J847"/>
    <mergeCell ref="A743:A744"/>
    <mergeCell ref="B743:B744"/>
    <mergeCell ref="C743:C744"/>
    <mergeCell ref="D743:D744"/>
    <mergeCell ref="E743:E744"/>
    <mergeCell ref="H743:H744"/>
    <mergeCell ref="K693:K694"/>
    <mergeCell ref="A794:A795"/>
    <mergeCell ref="B794:B795"/>
    <mergeCell ref="C794:C795"/>
    <mergeCell ref="D794:D795"/>
    <mergeCell ref="E794:E795"/>
    <mergeCell ref="H794:H795"/>
    <mergeCell ref="I794:I795"/>
    <mergeCell ref="J794:J795"/>
    <mergeCell ref="K794:K795"/>
    <mergeCell ref="J718:J719"/>
    <mergeCell ref="K718:K719"/>
    <mergeCell ref="A693:A694"/>
    <mergeCell ref="B693:B694"/>
    <mergeCell ref="C693:C694"/>
    <mergeCell ref="D693:D694"/>
    <mergeCell ref="E693:E694"/>
    <mergeCell ref="H693:H694"/>
    <mergeCell ref="I693:I694"/>
    <mergeCell ref="J693:J694"/>
    <mergeCell ref="K743:K744"/>
    <mergeCell ref="A768:A769"/>
    <mergeCell ref="B768:B769"/>
    <mergeCell ref="C768:C769"/>
    <mergeCell ref="I615:I616"/>
    <mergeCell ref="A718:A719"/>
    <mergeCell ref="B718:B719"/>
    <mergeCell ref="C718:C719"/>
    <mergeCell ref="D718:D719"/>
    <mergeCell ref="E718:E719"/>
    <mergeCell ref="H718:H719"/>
    <mergeCell ref="I718:I719"/>
    <mergeCell ref="H640:H641"/>
    <mergeCell ref="I640:I641"/>
    <mergeCell ref="J640:J641"/>
    <mergeCell ref="K640:K641"/>
    <mergeCell ref="A615:A616"/>
    <mergeCell ref="B615:B616"/>
    <mergeCell ref="C615:C616"/>
    <mergeCell ref="D615:D616"/>
    <mergeCell ref="E615:E616"/>
    <mergeCell ref="H615:H616"/>
    <mergeCell ref="I666:I667"/>
    <mergeCell ref="J666:J667"/>
    <mergeCell ref="K666:K667"/>
    <mergeCell ref="J615:J616"/>
    <mergeCell ref="K615:K616"/>
    <mergeCell ref="A640:A641"/>
    <mergeCell ref="B640:B641"/>
    <mergeCell ref="C640:C641"/>
    <mergeCell ref="D640:D641"/>
    <mergeCell ref="E640:E641"/>
    <mergeCell ref="A666:A667"/>
    <mergeCell ref="B666:B667"/>
    <mergeCell ref="C666:C667"/>
    <mergeCell ref="D666:D667"/>
    <mergeCell ref="E666:E667"/>
    <mergeCell ref="H666:H667"/>
    <mergeCell ref="D565:D566"/>
    <mergeCell ref="E565:E566"/>
    <mergeCell ref="H565:H566"/>
    <mergeCell ref="I565:I566"/>
    <mergeCell ref="J565:J566"/>
    <mergeCell ref="K565:K566"/>
    <mergeCell ref="I461:I462"/>
    <mergeCell ref="J461:J462"/>
    <mergeCell ref="A539:A540"/>
    <mergeCell ref="B539:B540"/>
    <mergeCell ref="C539:C540"/>
    <mergeCell ref="D539:D540"/>
    <mergeCell ref="E539:E540"/>
    <mergeCell ref="H539:H540"/>
    <mergeCell ref="H513:H514"/>
    <mergeCell ref="I513:I514"/>
    <mergeCell ref="A461:A462"/>
    <mergeCell ref="B461:B462"/>
    <mergeCell ref="C461:C462"/>
    <mergeCell ref="D461:D462"/>
    <mergeCell ref="E461:E462"/>
    <mergeCell ref="H461:H462"/>
    <mergeCell ref="A513:A514"/>
    <mergeCell ref="B513:B514"/>
    <mergeCell ref="K409:K410"/>
    <mergeCell ref="A590:A591"/>
    <mergeCell ref="B590:B591"/>
    <mergeCell ref="C590:C591"/>
    <mergeCell ref="D590:D591"/>
    <mergeCell ref="E590:E591"/>
    <mergeCell ref="H590:H591"/>
    <mergeCell ref="I590:I591"/>
    <mergeCell ref="J590:J591"/>
    <mergeCell ref="K590:K591"/>
    <mergeCell ref="J435:J436"/>
    <mergeCell ref="K435:K436"/>
    <mergeCell ref="A409:A410"/>
    <mergeCell ref="B409:B410"/>
    <mergeCell ref="C409:C410"/>
    <mergeCell ref="D409:D410"/>
    <mergeCell ref="E409:E410"/>
    <mergeCell ref="H409:H410"/>
    <mergeCell ref="I409:I410"/>
    <mergeCell ref="J409:J410"/>
    <mergeCell ref="K461:K462"/>
    <mergeCell ref="A565:A566"/>
    <mergeCell ref="B565:B566"/>
    <mergeCell ref="C565:C566"/>
    <mergeCell ref="I331:I332"/>
    <mergeCell ref="A435:A436"/>
    <mergeCell ref="B435:B436"/>
    <mergeCell ref="C435:C436"/>
    <mergeCell ref="D435:D436"/>
    <mergeCell ref="E435:E436"/>
    <mergeCell ref="H435:H436"/>
    <mergeCell ref="I435:I436"/>
    <mergeCell ref="H357:H358"/>
    <mergeCell ref="I357:I358"/>
    <mergeCell ref="J357:J358"/>
    <mergeCell ref="K357:K358"/>
    <mergeCell ref="A331:A332"/>
    <mergeCell ref="B331:B332"/>
    <mergeCell ref="C331:C332"/>
    <mergeCell ref="D331:D332"/>
    <mergeCell ref="E331:E332"/>
    <mergeCell ref="H331:H332"/>
    <mergeCell ref="I383:I384"/>
    <mergeCell ref="J383:J384"/>
    <mergeCell ref="K383:K384"/>
    <mergeCell ref="J331:J332"/>
    <mergeCell ref="K331:K332"/>
    <mergeCell ref="A357:A358"/>
    <mergeCell ref="B357:B358"/>
    <mergeCell ref="C357:C358"/>
    <mergeCell ref="D357:D358"/>
    <mergeCell ref="E357:E358"/>
    <mergeCell ref="A383:A384"/>
    <mergeCell ref="B383:B384"/>
    <mergeCell ref="C383:C384"/>
    <mergeCell ref="D383:D384"/>
    <mergeCell ref="E383:E384"/>
    <mergeCell ref="H383:H384"/>
    <mergeCell ref="D279:D280"/>
    <mergeCell ref="E279:E280"/>
    <mergeCell ref="H279:H280"/>
    <mergeCell ref="I279:I280"/>
    <mergeCell ref="J279:J280"/>
    <mergeCell ref="K279:K280"/>
    <mergeCell ref="A253:A254"/>
    <mergeCell ref="B253:B254"/>
    <mergeCell ref="C253:C254"/>
    <mergeCell ref="D253:D254"/>
    <mergeCell ref="E253:E254"/>
    <mergeCell ref="H253:H254"/>
    <mergeCell ref="I253:I254"/>
    <mergeCell ref="J253:J254"/>
    <mergeCell ref="D305:D306"/>
    <mergeCell ref="E305:E306"/>
    <mergeCell ref="H305:H306"/>
    <mergeCell ref="I305:I306"/>
    <mergeCell ref="J305:J306"/>
    <mergeCell ref="I227:I228"/>
    <mergeCell ref="J227:J228"/>
    <mergeCell ref="K227:K228"/>
    <mergeCell ref="A201:A202"/>
    <mergeCell ref="B201:B202"/>
    <mergeCell ref="C201:C202"/>
    <mergeCell ref="D201:D202"/>
    <mergeCell ref="E201:E202"/>
    <mergeCell ref="H201:H202"/>
    <mergeCell ref="I201:I202"/>
    <mergeCell ref="A227:A228"/>
    <mergeCell ref="B227:B228"/>
    <mergeCell ref="C227:C228"/>
    <mergeCell ref="D227:D228"/>
    <mergeCell ref="K305:K306"/>
    <mergeCell ref="K253:K254"/>
    <mergeCell ref="A279:A280"/>
    <mergeCell ref="B279:B280"/>
    <mergeCell ref="C279:C280"/>
    <mergeCell ref="A32:A33"/>
    <mergeCell ref="B32:B33"/>
    <mergeCell ref="C32:C33"/>
    <mergeCell ref="D32:D33"/>
    <mergeCell ref="E32:E33"/>
    <mergeCell ref="H32:H33"/>
    <mergeCell ref="I32:I33"/>
    <mergeCell ref="J32:J33"/>
    <mergeCell ref="K872:K873"/>
    <mergeCell ref="E227:E228"/>
    <mergeCell ref="H227:H228"/>
    <mergeCell ref="D168:D169"/>
    <mergeCell ref="E168:E169"/>
    <mergeCell ref="H168:H169"/>
    <mergeCell ref="I168:I169"/>
    <mergeCell ref="J168:J169"/>
    <mergeCell ref="K168:K169"/>
    <mergeCell ref="I110:I111"/>
    <mergeCell ref="J110:J111"/>
    <mergeCell ref="J201:J202"/>
    <mergeCell ref="K201:K202"/>
    <mergeCell ref="A305:A306"/>
    <mergeCell ref="B305:B306"/>
    <mergeCell ref="C305:C306"/>
    <mergeCell ref="A1:G1"/>
    <mergeCell ref="A110:A111"/>
    <mergeCell ref="B110:B111"/>
    <mergeCell ref="C110:C111"/>
    <mergeCell ref="D110:D111"/>
    <mergeCell ref="E110:E111"/>
    <mergeCell ref="H110:H111"/>
    <mergeCell ref="J898:J899"/>
    <mergeCell ref="K898:K899"/>
    <mergeCell ref="A872:A873"/>
    <mergeCell ref="B872:B873"/>
    <mergeCell ref="C872:C873"/>
    <mergeCell ref="D872:D873"/>
    <mergeCell ref="E872:E873"/>
    <mergeCell ref="H872:H873"/>
    <mergeCell ref="I872:I873"/>
    <mergeCell ref="J872:J873"/>
    <mergeCell ref="C898:C899"/>
    <mergeCell ref="D898:D899"/>
    <mergeCell ref="E898:E899"/>
    <mergeCell ref="H898:H899"/>
    <mergeCell ref="I898:I899"/>
    <mergeCell ref="K32:K33"/>
    <mergeCell ref="A6:A7"/>
    <mergeCell ref="B950:B951"/>
    <mergeCell ref="C950:C951"/>
    <mergeCell ref="D950:D951"/>
    <mergeCell ref="E950:E951"/>
    <mergeCell ref="H950:H951"/>
    <mergeCell ref="I1137:I1138"/>
    <mergeCell ref="J1137:J1138"/>
    <mergeCell ref="K1137:K1138"/>
    <mergeCell ref="A924:A925"/>
    <mergeCell ref="B924:B925"/>
    <mergeCell ref="C924:C925"/>
    <mergeCell ref="D924:D925"/>
    <mergeCell ref="E924:E925"/>
    <mergeCell ref="H924:H925"/>
    <mergeCell ref="I924:I925"/>
    <mergeCell ref="A1137:A1138"/>
    <mergeCell ref="B1137:B1138"/>
    <mergeCell ref="C1137:C1138"/>
    <mergeCell ref="D1137:D1138"/>
    <mergeCell ref="E1137:E1138"/>
    <mergeCell ref="H1137:H1138"/>
    <mergeCell ref="A1108:A1109"/>
    <mergeCell ref="B1108:B1109"/>
    <mergeCell ref="C1108:C1109"/>
    <mergeCell ref="D1108:D1109"/>
    <mergeCell ref="E1108:E1109"/>
    <mergeCell ref="H1108:H1109"/>
    <mergeCell ref="H1004:H1005"/>
    <mergeCell ref="A1056:A1057"/>
    <mergeCell ref="B1056:B1057"/>
    <mergeCell ref="C1056:C1057"/>
    <mergeCell ref="D1056:D1057"/>
    <mergeCell ref="E1056:E1057"/>
    <mergeCell ref="H1056:H1057"/>
    <mergeCell ref="D1082:D1083"/>
    <mergeCell ref="E1082:E1083"/>
    <mergeCell ref="H1082:H1083"/>
    <mergeCell ref="J1030:J1031"/>
    <mergeCell ref="K1030:K1031"/>
    <mergeCell ref="C1172:C1173"/>
    <mergeCell ref="D1172:D1173"/>
    <mergeCell ref="E1172:E1173"/>
    <mergeCell ref="A1004:A1005"/>
    <mergeCell ref="B1004:B1005"/>
    <mergeCell ref="C1004:C1005"/>
    <mergeCell ref="D1004:D1005"/>
    <mergeCell ref="E1004:E1005"/>
    <mergeCell ref="I1004:I1005"/>
    <mergeCell ref="J1004:J1005"/>
    <mergeCell ref="K1004:K1005"/>
    <mergeCell ref="A1030:A1031"/>
    <mergeCell ref="B1030:B1031"/>
    <mergeCell ref="C1030:C1031"/>
    <mergeCell ref="D1030:D1031"/>
    <mergeCell ref="E1030:E1031"/>
    <mergeCell ref="H1030:H1031"/>
    <mergeCell ref="I1030:I1031"/>
    <mergeCell ref="K1056:K1057"/>
    <mergeCell ref="A1082:A1083"/>
    <mergeCell ref="B1082:B1083"/>
    <mergeCell ref="C1082:C1083"/>
    <mergeCell ref="A58:A59"/>
    <mergeCell ref="B58:B59"/>
    <mergeCell ref="C58:C59"/>
    <mergeCell ref="D58:D59"/>
    <mergeCell ref="E58:E59"/>
    <mergeCell ref="H58:H59"/>
    <mergeCell ref="I58:I59"/>
    <mergeCell ref="J58:J59"/>
    <mergeCell ref="A168:A169"/>
    <mergeCell ref="B168:B169"/>
    <mergeCell ref="C168:C169"/>
    <mergeCell ref="B6:B7"/>
    <mergeCell ref="C6:C7"/>
    <mergeCell ref="D6:D7"/>
    <mergeCell ref="E6:E7"/>
    <mergeCell ref="H6:H7"/>
    <mergeCell ref="I6:I7"/>
    <mergeCell ref="J6:J7"/>
    <mergeCell ref="K6:K7"/>
    <mergeCell ref="K136:K137"/>
    <mergeCell ref="I84:I85"/>
    <mergeCell ref="J84:J85"/>
    <mergeCell ref="K58:K59"/>
    <mergeCell ref="I539:I540"/>
    <mergeCell ref="I1056:I1057"/>
    <mergeCell ref="J1056:J1057"/>
    <mergeCell ref="K84:K85"/>
    <mergeCell ref="K110:K111"/>
    <mergeCell ref="A136:A137"/>
    <mergeCell ref="B136:B137"/>
    <mergeCell ref="C136:C137"/>
    <mergeCell ref="D136:D137"/>
    <mergeCell ref="E136:E137"/>
    <mergeCell ref="H136:H137"/>
    <mergeCell ref="I136:I137"/>
    <mergeCell ref="J136:J137"/>
    <mergeCell ref="J539:J540"/>
    <mergeCell ref="K539:K540"/>
    <mergeCell ref="A84:A85"/>
    <mergeCell ref="B84:B85"/>
    <mergeCell ref="C84:C85"/>
    <mergeCell ref="D84:D85"/>
    <mergeCell ref="E84:E85"/>
    <mergeCell ref="H84:H85"/>
    <mergeCell ref="B922:C922"/>
    <mergeCell ref="K976:K977"/>
    <mergeCell ref="B974:C974"/>
    <mergeCell ref="I976:I977"/>
    <mergeCell ref="J976:J977"/>
    <mergeCell ref="K1650:K1651"/>
    <mergeCell ref="B1648:C1648"/>
    <mergeCell ref="A1650:A1651"/>
    <mergeCell ref="B1650:B1651"/>
    <mergeCell ref="C1650:C1651"/>
    <mergeCell ref="D1650:D1651"/>
    <mergeCell ref="E1650:E1651"/>
    <mergeCell ref="H1650:H1651"/>
    <mergeCell ref="I1650:I1651"/>
    <mergeCell ref="J1650:J1651"/>
    <mergeCell ref="I1108:I1109"/>
    <mergeCell ref="J1108:J1109"/>
    <mergeCell ref="K1108:K1109"/>
    <mergeCell ref="I1082:I1083"/>
    <mergeCell ref="J1082:J1083"/>
    <mergeCell ref="K1082:K1083"/>
    <mergeCell ref="A976:A977"/>
    <mergeCell ref="B976:B977"/>
    <mergeCell ref="C976:C977"/>
    <mergeCell ref="D976:D977"/>
    <mergeCell ref="E976:E977"/>
    <mergeCell ref="H976:H97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
  <sheetViews>
    <sheetView topLeftCell="A7" workbookViewId="0">
      <selection activeCell="A53" sqref="A53:XFD62"/>
    </sheetView>
  </sheetViews>
  <sheetFormatPr defaultRowHeight="15"/>
  <sheetData>
    <row r="1" spans="1:44">
      <c r="A1" s="1041" t="s">
        <v>979</v>
      </c>
      <c r="B1" s="1040"/>
      <c r="C1" s="1003"/>
      <c r="D1" s="1003"/>
      <c r="E1" s="1003"/>
      <c r="F1" s="1003"/>
      <c r="G1" s="1003"/>
      <c r="H1" s="1003"/>
      <c r="I1" s="1003"/>
      <c r="J1" s="1003"/>
      <c r="K1" s="1003"/>
      <c r="L1" s="1003"/>
      <c r="M1" s="1003"/>
      <c r="N1" s="1003"/>
      <c r="O1" s="1003"/>
      <c r="P1" s="1003"/>
      <c r="Q1" s="1003"/>
      <c r="R1" s="1003"/>
      <c r="S1" s="1003"/>
      <c r="T1" s="1003"/>
      <c r="U1" s="1003"/>
      <c r="V1" s="1003"/>
      <c r="W1" s="1003"/>
      <c r="X1" s="952"/>
      <c r="Y1" s="952"/>
      <c r="Z1" s="952"/>
      <c r="AA1" s="952"/>
      <c r="AB1" s="952"/>
      <c r="AC1" s="952"/>
      <c r="AD1" s="952"/>
      <c r="AE1" s="952"/>
      <c r="AF1" s="952"/>
      <c r="AG1" s="952"/>
      <c r="AH1" s="952"/>
      <c r="AI1" s="952"/>
      <c r="AJ1" s="952"/>
      <c r="AK1" s="1003"/>
      <c r="AL1" s="1003"/>
      <c r="AM1" s="1003"/>
      <c r="AN1" s="1003"/>
      <c r="AO1" s="1003"/>
      <c r="AP1" s="1003"/>
      <c r="AQ1" s="1003"/>
      <c r="AR1" s="1003"/>
    </row>
    <row r="2" spans="1:44">
      <c r="A2" s="965" t="s">
        <v>972</v>
      </c>
      <c r="B2" s="964"/>
      <c r="C2" s="967">
        <v>150</v>
      </c>
      <c r="D2" s="967">
        <v>198</v>
      </c>
      <c r="E2" s="967">
        <v>200</v>
      </c>
      <c r="F2" s="967">
        <v>248</v>
      </c>
      <c r="G2" s="967">
        <v>250</v>
      </c>
      <c r="H2" s="967">
        <v>298</v>
      </c>
      <c r="I2" s="967">
        <v>300</v>
      </c>
      <c r="J2" s="967">
        <v>346</v>
      </c>
      <c r="K2" s="967">
        <v>350</v>
      </c>
      <c r="L2" s="967">
        <v>396</v>
      </c>
      <c r="M2" s="967">
        <v>400</v>
      </c>
      <c r="N2" s="967">
        <v>446</v>
      </c>
      <c r="O2" s="966">
        <v>450</v>
      </c>
      <c r="P2" s="966">
        <v>500</v>
      </c>
      <c r="Q2" s="966">
        <v>596</v>
      </c>
      <c r="R2" s="967">
        <v>588</v>
      </c>
      <c r="S2" s="967">
        <v>600</v>
      </c>
      <c r="T2" s="967">
        <v>692</v>
      </c>
      <c r="U2" s="967">
        <v>700</v>
      </c>
      <c r="V2" s="967">
        <v>800</v>
      </c>
      <c r="W2" s="967">
        <v>900</v>
      </c>
      <c r="X2" s="952"/>
      <c r="Y2" s="952"/>
      <c r="Z2" s="952"/>
      <c r="AA2" s="952"/>
      <c r="AB2" s="952"/>
      <c r="AC2" s="952"/>
      <c r="AD2" s="952"/>
      <c r="AE2" s="952"/>
      <c r="AF2" s="952"/>
      <c r="AG2" s="952"/>
      <c r="AH2" s="952"/>
      <c r="AI2" s="952"/>
      <c r="AJ2" s="952"/>
      <c r="AK2" s="1003"/>
      <c r="AL2" s="1003"/>
      <c r="AM2" s="1003"/>
      <c r="AN2" s="1003"/>
      <c r="AO2" s="1003"/>
      <c r="AP2" s="1003"/>
      <c r="AQ2" s="1003"/>
      <c r="AR2" s="1003"/>
    </row>
    <row r="3" spans="1:44">
      <c r="A3" s="965" t="s">
        <v>978</v>
      </c>
      <c r="B3" s="964"/>
      <c r="C3" s="963">
        <v>168</v>
      </c>
      <c r="D3" s="963">
        <v>218</v>
      </c>
      <c r="E3" s="963">
        <v>256</v>
      </c>
      <c r="F3" s="963">
        <v>308</v>
      </c>
      <c r="G3" s="963">
        <v>355</v>
      </c>
      <c r="H3" s="963">
        <v>384</v>
      </c>
      <c r="I3" s="963">
        <v>440</v>
      </c>
      <c r="J3" s="963">
        <v>497</v>
      </c>
      <c r="K3" s="963">
        <v>595</v>
      </c>
      <c r="L3" s="963">
        <v>679</v>
      </c>
      <c r="M3" s="963">
        <v>792</v>
      </c>
      <c r="N3" s="963">
        <v>794</v>
      </c>
      <c r="O3" s="963">
        <v>912</v>
      </c>
      <c r="P3" s="963">
        <v>1075</v>
      </c>
      <c r="Q3" s="963">
        <v>1135</v>
      </c>
      <c r="R3" s="963">
        <v>1812</v>
      </c>
      <c r="S3" s="963">
        <v>1272</v>
      </c>
      <c r="T3" s="963">
        <v>1992</v>
      </c>
      <c r="U3" s="963">
        <v>2220</v>
      </c>
      <c r="V3" s="963">
        <v>2520</v>
      </c>
      <c r="W3" s="963">
        <v>2916</v>
      </c>
      <c r="X3" s="952"/>
      <c r="Y3" s="952"/>
      <c r="Z3" s="952"/>
      <c r="AA3" s="952"/>
      <c r="AB3" s="952"/>
      <c r="AC3" s="952"/>
      <c r="AD3" s="952"/>
      <c r="AE3" s="952"/>
      <c r="AF3" s="952"/>
      <c r="AG3" s="952"/>
      <c r="AH3" s="952"/>
      <c r="AI3" s="952"/>
      <c r="AJ3" s="952"/>
      <c r="AK3" s="1003"/>
      <c r="AL3" s="1003"/>
      <c r="AM3" s="1003"/>
      <c r="AN3" s="1003"/>
      <c r="AO3" s="1003"/>
      <c r="AP3" s="1003"/>
      <c r="AQ3" s="1003"/>
      <c r="AR3" s="1003"/>
    </row>
    <row r="4" spans="1:44">
      <c r="A4" s="965" t="s">
        <v>974</v>
      </c>
      <c r="B4" s="964"/>
      <c r="C4" s="963">
        <f t="shared" ref="C4:W4" si="0">ROUND(C3/12,2)</f>
        <v>14</v>
      </c>
      <c r="D4" s="963">
        <f t="shared" si="0"/>
        <v>18.170000000000002</v>
      </c>
      <c r="E4" s="963">
        <f t="shared" si="0"/>
        <v>21.33</v>
      </c>
      <c r="F4" s="963">
        <f t="shared" si="0"/>
        <v>25.67</v>
      </c>
      <c r="G4" s="963">
        <f t="shared" si="0"/>
        <v>29.58</v>
      </c>
      <c r="H4" s="963">
        <f t="shared" si="0"/>
        <v>32</v>
      </c>
      <c r="I4" s="963">
        <f t="shared" si="0"/>
        <v>36.67</v>
      </c>
      <c r="J4" s="963">
        <f t="shared" si="0"/>
        <v>41.42</v>
      </c>
      <c r="K4" s="963">
        <f t="shared" si="0"/>
        <v>49.58</v>
      </c>
      <c r="L4" s="963">
        <f t="shared" si="0"/>
        <v>56.58</v>
      </c>
      <c r="M4" s="963">
        <f t="shared" si="0"/>
        <v>66</v>
      </c>
      <c r="N4" s="963">
        <f t="shared" si="0"/>
        <v>66.17</v>
      </c>
      <c r="O4" s="963">
        <f t="shared" si="0"/>
        <v>76</v>
      </c>
      <c r="P4" s="963">
        <f t="shared" si="0"/>
        <v>89.58</v>
      </c>
      <c r="Q4" s="963">
        <f t="shared" si="0"/>
        <v>94.58</v>
      </c>
      <c r="R4" s="963">
        <f t="shared" si="0"/>
        <v>151</v>
      </c>
      <c r="S4" s="963">
        <f t="shared" si="0"/>
        <v>106</v>
      </c>
      <c r="T4" s="963">
        <f t="shared" si="0"/>
        <v>166</v>
      </c>
      <c r="U4" s="963">
        <f t="shared" si="0"/>
        <v>185</v>
      </c>
      <c r="V4" s="963">
        <f t="shared" si="0"/>
        <v>210</v>
      </c>
      <c r="W4" s="963">
        <f t="shared" si="0"/>
        <v>243</v>
      </c>
      <c r="X4" s="952"/>
      <c r="Y4" s="952"/>
      <c r="Z4" s="952"/>
      <c r="AA4" s="952"/>
      <c r="AB4" s="952"/>
      <c r="AC4" s="952"/>
      <c r="AD4" s="952"/>
      <c r="AE4" s="952"/>
      <c r="AF4" s="952"/>
      <c r="AG4" s="952"/>
      <c r="AH4" s="952"/>
      <c r="AI4" s="952"/>
      <c r="AJ4" s="952"/>
      <c r="AK4" s="1003"/>
      <c r="AL4" s="1003"/>
      <c r="AM4" s="1003"/>
      <c r="AN4" s="1003"/>
      <c r="AO4" s="1003"/>
      <c r="AP4" s="1003"/>
      <c r="AQ4" s="1003"/>
      <c r="AR4" s="1003"/>
    </row>
    <row r="5" spans="1:44">
      <c r="A5" s="959"/>
      <c r="B5" s="952"/>
      <c r="C5" s="962"/>
      <c r="D5" s="961"/>
      <c r="E5" s="961"/>
      <c r="F5" s="961"/>
      <c r="G5" s="962"/>
      <c r="H5" s="954"/>
      <c r="I5" s="954"/>
      <c r="J5" s="954"/>
      <c r="K5" s="954"/>
      <c r="L5" s="954"/>
      <c r="M5" s="956"/>
      <c r="N5" s="1003"/>
      <c r="O5" s="1003"/>
      <c r="P5" s="1003"/>
      <c r="Q5" s="1003"/>
      <c r="R5" s="1003"/>
      <c r="S5" s="1003"/>
      <c r="T5" s="1003"/>
      <c r="U5" s="1003"/>
      <c r="V5" s="1003"/>
      <c r="W5" s="1003"/>
      <c r="X5" s="1003"/>
      <c r="Y5" s="1003"/>
      <c r="Z5" s="1003"/>
      <c r="AA5" s="1003"/>
      <c r="AB5" s="1003"/>
      <c r="AC5" s="1003"/>
      <c r="AD5" s="1003"/>
      <c r="AE5" s="1003"/>
      <c r="AF5" s="1003"/>
      <c r="AG5" s="1003"/>
      <c r="AH5" s="1003"/>
      <c r="AI5" s="1003"/>
      <c r="AJ5" s="1003"/>
      <c r="AK5" s="1003"/>
      <c r="AL5" s="1003"/>
      <c r="AM5" s="1003"/>
      <c r="AN5" s="1003"/>
      <c r="AO5" s="1003"/>
      <c r="AP5" s="1003"/>
      <c r="AQ5" s="1003"/>
      <c r="AR5" s="1003"/>
    </row>
    <row r="6" spans="1:44">
      <c r="A6" s="1041" t="s">
        <v>977</v>
      </c>
      <c r="B6" s="1040"/>
      <c r="C6" s="1003"/>
      <c r="D6" s="1003"/>
      <c r="E6" s="1003"/>
      <c r="F6" s="1003"/>
      <c r="G6" s="1003"/>
      <c r="H6" s="1003"/>
      <c r="I6" s="954"/>
      <c r="J6" s="954"/>
      <c r="K6" s="954"/>
      <c r="L6" s="954"/>
      <c r="M6" s="956"/>
      <c r="N6" s="1003"/>
      <c r="O6" s="1003"/>
      <c r="P6" s="1003"/>
      <c r="Q6" s="1003"/>
      <c r="R6" s="1003"/>
      <c r="S6" s="1003"/>
      <c r="T6" s="1003"/>
      <c r="U6" s="1003"/>
      <c r="V6" s="1003"/>
      <c r="W6" s="1003"/>
      <c r="X6" s="1003"/>
      <c r="Y6" s="1003"/>
      <c r="Z6" s="1003"/>
      <c r="AA6" s="1003"/>
      <c r="AB6" s="1003"/>
      <c r="AC6" s="1003"/>
      <c r="AD6" s="1003"/>
      <c r="AE6" s="1003"/>
      <c r="AF6" s="1003"/>
      <c r="AG6" s="1003"/>
      <c r="AH6" s="1003"/>
      <c r="AI6" s="1003"/>
      <c r="AJ6" s="1003"/>
      <c r="AK6" s="1003"/>
      <c r="AL6" s="1003"/>
      <c r="AM6" s="1003"/>
      <c r="AN6" s="1003"/>
      <c r="AO6" s="1003"/>
      <c r="AP6" s="1003"/>
      <c r="AQ6" s="1003"/>
      <c r="AR6" s="1003"/>
    </row>
    <row r="7" spans="1:44">
      <c r="A7" s="965" t="s">
        <v>972</v>
      </c>
      <c r="B7" s="964"/>
      <c r="C7" s="967"/>
      <c r="D7" s="967">
        <v>100</v>
      </c>
      <c r="E7" s="967"/>
      <c r="F7" s="967">
        <v>125</v>
      </c>
      <c r="G7" s="967"/>
      <c r="H7" s="967" t="s">
        <v>976</v>
      </c>
      <c r="I7" s="967"/>
      <c r="J7" s="967"/>
      <c r="K7" s="967"/>
      <c r="L7" s="967"/>
      <c r="M7" s="967"/>
      <c r="N7" s="954"/>
      <c r="O7" s="1036"/>
      <c r="P7" s="954"/>
      <c r="Q7" s="954"/>
      <c r="R7" s="954"/>
      <c r="S7" s="954"/>
      <c r="T7" s="954"/>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row>
    <row r="8" spans="1:44">
      <c r="A8" s="965" t="s">
        <v>975</v>
      </c>
      <c r="B8" s="964"/>
      <c r="C8" s="963"/>
      <c r="D8" s="963">
        <v>33</v>
      </c>
      <c r="E8" s="963"/>
      <c r="F8" s="963">
        <v>36.799999999999997</v>
      </c>
      <c r="G8" s="963"/>
      <c r="H8" s="963">
        <v>32.520000000000003</v>
      </c>
      <c r="I8" s="963"/>
      <c r="J8" s="963"/>
      <c r="K8" s="963"/>
      <c r="L8" s="963"/>
      <c r="M8" s="963"/>
      <c r="N8" s="954"/>
      <c r="O8" s="1036"/>
      <c r="P8" s="954"/>
      <c r="Q8" s="954"/>
      <c r="R8" s="954"/>
      <c r="S8" s="954"/>
      <c r="T8" s="954"/>
      <c r="U8" s="954"/>
      <c r="V8" s="954"/>
      <c r="W8" s="954"/>
      <c r="X8" s="954"/>
      <c r="Y8" s="954"/>
      <c r="Z8" s="954"/>
      <c r="AA8" s="954"/>
      <c r="AB8" s="954"/>
      <c r="AC8" s="954"/>
      <c r="AD8" s="954"/>
      <c r="AE8" s="954"/>
      <c r="AF8" s="954"/>
      <c r="AG8" s="954"/>
      <c r="AH8" s="954"/>
      <c r="AI8" s="954"/>
      <c r="AJ8" s="954"/>
      <c r="AK8" s="954"/>
      <c r="AL8" s="954"/>
      <c r="AM8" s="954"/>
      <c r="AN8" s="954"/>
      <c r="AO8" s="954"/>
      <c r="AP8" s="954"/>
      <c r="AQ8" s="954"/>
      <c r="AR8" s="954"/>
    </row>
    <row r="9" spans="1:44">
      <c r="A9" s="965" t="s">
        <v>974</v>
      </c>
      <c r="B9" s="964"/>
      <c r="C9" s="963"/>
      <c r="D9" s="963">
        <f>ROUND(D8/6,2)</f>
        <v>5.5</v>
      </c>
      <c r="E9" s="963"/>
      <c r="F9" s="963">
        <f>ROUND(F8/6,2)</f>
        <v>6.13</v>
      </c>
      <c r="G9" s="963"/>
      <c r="H9" s="963">
        <f>ROUND(H8/6,2)</f>
        <v>5.42</v>
      </c>
      <c r="I9" s="963"/>
      <c r="J9" s="963"/>
      <c r="K9" s="963"/>
      <c r="L9" s="963"/>
      <c r="M9" s="963"/>
      <c r="N9" s="954"/>
      <c r="O9" s="1036"/>
      <c r="P9" s="954"/>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row>
    <row r="10" spans="1:44">
      <c r="A10" s="955"/>
      <c r="B10" s="955"/>
      <c r="C10" s="955"/>
      <c r="D10" s="955"/>
      <c r="E10" s="955"/>
      <c r="F10" s="955"/>
      <c r="G10" s="954"/>
      <c r="H10" s="954"/>
      <c r="I10" s="954"/>
      <c r="J10" s="954"/>
      <c r="K10" s="954"/>
      <c r="L10" s="954"/>
      <c r="M10" s="954"/>
      <c r="N10" s="954"/>
      <c r="O10" s="954"/>
      <c r="P10" s="1036"/>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c r="AP10" s="954"/>
      <c r="AQ10" s="954"/>
      <c r="AR10" s="954"/>
    </row>
    <row r="11" spans="1:44">
      <c r="A11" s="1041" t="s">
        <v>973</v>
      </c>
      <c r="B11" s="1040"/>
      <c r="C11" s="1003"/>
      <c r="D11" s="1003"/>
      <c r="E11" s="1003"/>
      <c r="F11" s="1003"/>
      <c r="G11" s="1003"/>
      <c r="H11" s="1003"/>
      <c r="I11" s="954"/>
      <c r="J11" s="954"/>
      <c r="K11" s="954"/>
      <c r="L11" s="954"/>
      <c r="M11" s="956"/>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row>
    <row r="12" spans="1:44">
      <c r="A12" s="965" t="s">
        <v>972</v>
      </c>
      <c r="B12" s="964"/>
      <c r="C12" s="967">
        <v>3</v>
      </c>
      <c r="D12" s="967">
        <v>4</v>
      </c>
      <c r="E12" s="967">
        <v>5</v>
      </c>
      <c r="F12" s="967">
        <v>6</v>
      </c>
      <c r="G12" s="967">
        <v>8</v>
      </c>
      <c r="H12" s="967">
        <v>10</v>
      </c>
      <c r="I12" s="967">
        <v>12</v>
      </c>
      <c r="J12" s="967">
        <v>16</v>
      </c>
      <c r="K12" s="967">
        <v>19</v>
      </c>
      <c r="L12" s="967">
        <v>20</v>
      </c>
      <c r="M12" s="967">
        <v>22</v>
      </c>
      <c r="N12" s="954"/>
      <c r="O12" s="1036"/>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c r="AQ12" s="954"/>
      <c r="AR12" s="954"/>
    </row>
    <row r="13" spans="1:44">
      <c r="A13" s="965" t="s">
        <v>971</v>
      </c>
      <c r="B13" s="964"/>
      <c r="C13" s="963">
        <v>70.8</v>
      </c>
      <c r="D13" s="963">
        <v>94.4</v>
      </c>
      <c r="E13" s="963">
        <v>118</v>
      </c>
      <c r="F13" s="963">
        <v>141.6</v>
      </c>
      <c r="G13" s="963">
        <v>188.6</v>
      </c>
      <c r="H13" s="963">
        <v>236</v>
      </c>
      <c r="I13" s="963">
        <v>283.2</v>
      </c>
      <c r="J13" s="963">
        <v>377.6</v>
      </c>
      <c r="K13" s="963">
        <v>448.4</v>
      </c>
      <c r="L13" s="963">
        <v>472</v>
      </c>
      <c r="M13" s="963">
        <v>519.20000000000005</v>
      </c>
      <c r="N13" s="954"/>
      <c r="O13" s="1036"/>
      <c r="P13" s="954"/>
      <c r="Q13" s="954"/>
      <c r="R13" s="954"/>
      <c r="S13" s="954"/>
      <c r="T13" s="954"/>
      <c r="U13" s="954"/>
      <c r="V13" s="954"/>
      <c r="W13" s="954"/>
      <c r="X13" s="954"/>
      <c r="Y13" s="954"/>
      <c r="Z13" s="954"/>
      <c r="AA13" s="954"/>
      <c r="AB13" s="954"/>
      <c r="AC13" s="954"/>
      <c r="AD13" s="954"/>
      <c r="AE13" s="954"/>
      <c r="AF13" s="954"/>
      <c r="AG13" s="954"/>
      <c r="AH13" s="954"/>
      <c r="AI13" s="954"/>
      <c r="AJ13" s="954"/>
      <c r="AK13" s="954"/>
      <c r="AL13" s="954"/>
      <c r="AM13" s="954"/>
      <c r="AN13" s="954"/>
      <c r="AO13" s="954"/>
      <c r="AP13" s="954"/>
      <c r="AQ13" s="954"/>
      <c r="AR13" s="954"/>
    </row>
    <row r="14" spans="1:44">
      <c r="A14" s="965" t="s">
        <v>970</v>
      </c>
      <c r="B14" s="964"/>
      <c r="C14" s="963">
        <f t="shared" ref="C14:M14" si="1">ROUND(C13/1.2/2.4,2)</f>
        <v>24.58</v>
      </c>
      <c r="D14" s="963">
        <f t="shared" si="1"/>
        <v>32.78</v>
      </c>
      <c r="E14" s="963">
        <f t="shared" si="1"/>
        <v>40.97</v>
      </c>
      <c r="F14" s="963">
        <f t="shared" si="1"/>
        <v>49.17</v>
      </c>
      <c r="G14" s="963">
        <f t="shared" si="1"/>
        <v>65.489999999999995</v>
      </c>
      <c r="H14" s="963">
        <f t="shared" si="1"/>
        <v>81.94</v>
      </c>
      <c r="I14" s="963">
        <f t="shared" si="1"/>
        <v>98.33</v>
      </c>
      <c r="J14" s="963">
        <f t="shared" si="1"/>
        <v>131.11000000000001</v>
      </c>
      <c r="K14" s="963">
        <f t="shared" si="1"/>
        <v>155.69</v>
      </c>
      <c r="L14" s="963">
        <f t="shared" si="1"/>
        <v>163.89</v>
      </c>
      <c r="M14" s="963">
        <f t="shared" si="1"/>
        <v>180.28</v>
      </c>
      <c r="N14" s="954"/>
      <c r="O14" s="1036"/>
      <c r="P14" s="954"/>
      <c r="Q14" s="954"/>
      <c r="R14" s="954"/>
      <c r="S14" s="954"/>
      <c r="T14" s="954"/>
      <c r="U14" s="954"/>
      <c r="V14" s="954"/>
      <c r="W14" s="954"/>
      <c r="X14" s="954"/>
      <c r="Y14" s="954"/>
      <c r="Z14" s="954"/>
      <c r="AA14" s="954"/>
      <c r="AB14" s="954"/>
      <c r="AC14" s="954"/>
      <c r="AD14" s="954"/>
      <c r="AE14" s="954"/>
      <c r="AF14" s="954"/>
      <c r="AG14" s="954"/>
      <c r="AH14" s="954"/>
      <c r="AI14" s="954"/>
      <c r="AJ14" s="954"/>
      <c r="AK14" s="954"/>
      <c r="AL14" s="954"/>
      <c r="AM14" s="954"/>
      <c r="AN14" s="954"/>
      <c r="AO14" s="954"/>
      <c r="AP14" s="954"/>
      <c r="AQ14" s="954"/>
      <c r="AR14" s="954"/>
    </row>
    <row r="15" spans="1:44">
      <c r="A15" s="955"/>
      <c r="B15" s="955"/>
      <c r="C15" s="955"/>
      <c r="D15" s="955"/>
      <c r="E15" s="955"/>
      <c r="F15" s="955"/>
      <c r="G15" s="954"/>
      <c r="H15" s="954"/>
      <c r="I15" s="954"/>
      <c r="J15" s="954"/>
      <c r="K15" s="954"/>
      <c r="L15" s="954"/>
      <c r="M15" s="954"/>
      <c r="N15" s="954"/>
      <c r="O15" s="954"/>
      <c r="P15" s="1036"/>
      <c r="Q15" s="954"/>
      <c r="R15" s="954"/>
      <c r="S15" s="954"/>
      <c r="T15" s="954"/>
      <c r="U15" s="954"/>
      <c r="V15" s="954"/>
      <c r="W15" s="954"/>
      <c r="X15" s="954"/>
      <c r="Y15" s="954"/>
      <c r="Z15" s="954"/>
      <c r="AA15" s="954"/>
      <c r="AB15" s="954"/>
      <c r="AC15" s="954"/>
      <c r="AD15" s="954"/>
      <c r="AE15" s="954"/>
      <c r="AF15" s="954"/>
      <c r="AG15" s="954"/>
      <c r="AH15" s="954"/>
      <c r="AI15" s="954"/>
      <c r="AJ15" s="954"/>
      <c r="AK15" s="954"/>
      <c r="AL15" s="954"/>
      <c r="AM15" s="954"/>
      <c r="AN15" s="954"/>
      <c r="AO15" s="954"/>
      <c r="AP15" s="954"/>
      <c r="AQ15" s="954"/>
      <c r="AR15" s="954"/>
    </row>
    <row r="16" spans="1:44">
      <c r="A16" s="955"/>
      <c r="B16" s="1039" t="s">
        <v>969</v>
      </c>
      <c r="C16" s="955"/>
      <c r="D16" s="955"/>
      <c r="E16" s="955"/>
      <c r="F16" s="955"/>
      <c r="G16" s="954"/>
      <c r="H16" s="954"/>
      <c r="I16" s="954"/>
      <c r="J16" s="954"/>
      <c r="K16" s="954"/>
      <c r="L16" s="954"/>
      <c r="M16" s="954"/>
      <c r="N16" s="954"/>
      <c r="O16" s="954"/>
      <c r="P16" s="1036"/>
      <c r="Q16" s="954"/>
      <c r="R16" s="954"/>
      <c r="S16" s="954"/>
      <c r="T16" s="954"/>
      <c r="U16" s="954"/>
      <c r="V16" s="954"/>
      <c r="W16" s="954"/>
      <c r="X16" s="954"/>
      <c r="Y16" s="954"/>
      <c r="Z16" s="954"/>
      <c r="AA16" s="954"/>
      <c r="AB16" s="954"/>
      <c r="AC16" s="954"/>
      <c r="AD16" s="954"/>
      <c r="AE16" s="954"/>
      <c r="AF16" s="954"/>
      <c r="AG16" s="954"/>
      <c r="AH16" s="954"/>
      <c r="AI16" s="954"/>
      <c r="AJ16" s="954"/>
      <c r="AK16" s="954"/>
      <c r="AL16" s="954"/>
      <c r="AM16" s="954"/>
      <c r="AN16" s="954"/>
      <c r="AO16" s="954"/>
      <c r="AP16" s="954"/>
      <c r="AQ16" s="954"/>
      <c r="AR16" s="954"/>
    </row>
    <row r="17" spans="1:44">
      <c r="A17" s="955"/>
      <c r="B17" s="1038"/>
      <c r="C17" s="955"/>
      <c r="D17" s="955"/>
      <c r="E17" s="955"/>
      <c r="F17" s="955"/>
      <c r="G17" s="954"/>
      <c r="H17" s="954"/>
      <c r="I17" s="954"/>
      <c r="J17" s="954"/>
      <c r="K17" s="954"/>
      <c r="L17" s="954"/>
      <c r="M17" s="954"/>
      <c r="N17" s="954"/>
      <c r="O17" s="954"/>
      <c r="P17" s="1036"/>
      <c r="Q17" s="954"/>
      <c r="R17" s="954"/>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954"/>
    </row>
    <row r="18" spans="1:44">
      <c r="A18" s="955"/>
      <c r="B18" s="1038" t="s">
        <v>0</v>
      </c>
      <c r="C18" s="955"/>
      <c r="D18" s="955"/>
      <c r="E18" s="955"/>
      <c r="F18" s="1037"/>
      <c r="G18" s="954"/>
      <c r="H18" s="954"/>
      <c r="I18" s="954"/>
      <c r="J18" s="954"/>
      <c r="K18" s="954"/>
      <c r="L18" s="954"/>
      <c r="M18" s="954"/>
      <c r="N18" s="954"/>
      <c r="O18" s="954"/>
      <c r="P18" s="1036"/>
      <c r="Q18" s="954"/>
      <c r="R18" s="954"/>
      <c r="S18" s="954"/>
      <c r="T18" s="954"/>
      <c r="U18" s="954"/>
      <c r="V18" s="954"/>
      <c r="W18" s="954"/>
      <c r="X18" s="954"/>
      <c r="Y18" s="954"/>
      <c r="Z18" s="954"/>
      <c r="AA18" s="954"/>
      <c r="AB18" s="954"/>
      <c r="AC18" s="954"/>
      <c r="AD18" s="954"/>
      <c r="AE18" s="954"/>
      <c r="AF18" s="954"/>
      <c r="AG18" s="954"/>
      <c r="AH18" s="954"/>
      <c r="AI18" s="954"/>
      <c r="AJ18" s="954"/>
      <c r="AK18" s="954"/>
      <c r="AL18" s="954"/>
      <c r="AM18" s="954"/>
      <c r="AN18" s="954"/>
      <c r="AO18" s="954"/>
      <c r="AP18" s="954"/>
      <c r="AQ18" s="954"/>
      <c r="AR18" s="954"/>
    </row>
    <row r="19" spans="1:44">
      <c r="A19" s="955"/>
      <c r="B19" s="961" t="s">
        <v>968</v>
      </c>
      <c r="C19" s="955"/>
      <c r="D19" s="955"/>
      <c r="E19" s="955"/>
      <c r="F19" s="955"/>
      <c r="G19" s="954"/>
      <c r="H19" s="954"/>
      <c r="I19" s="954"/>
      <c r="J19" s="954"/>
      <c r="K19" s="954"/>
      <c r="L19" s="954"/>
      <c r="M19" s="954"/>
      <c r="N19" s="954"/>
      <c r="O19" s="954"/>
      <c r="P19" s="1036"/>
      <c r="Q19" s="954"/>
      <c r="R19" s="954"/>
      <c r="S19" s="954"/>
      <c r="T19" s="954"/>
      <c r="U19" s="954"/>
      <c r="V19" s="954"/>
      <c r="W19" s="954"/>
      <c r="X19" s="954"/>
      <c r="Y19" s="954"/>
      <c r="Z19" s="954"/>
      <c r="AA19" s="954"/>
      <c r="AB19" s="954"/>
      <c r="AC19" s="954"/>
      <c r="AD19" s="954"/>
      <c r="AE19" s="954"/>
      <c r="AF19" s="954"/>
      <c r="AG19" s="954"/>
      <c r="AH19" s="954"/>
      <c r="AI19" s="954"/>
      <c r="AJ19" s="954"/>
      <c r="AK19" s="954"/>
      <c r="AL19" s="954"/>
      <c r="AM19" s="954"/>
      <c r="AN19" s="954"/>
      <c r="AO19" s="954"/>
      <c r="AP19" s="954"/>
      <c r="AQ19" s="954"/>
      <c r="AR19" s="954"/>
    </row>
    <row r="20" spans="1:44">
      <c r="A20" s="955"/>
      <c r="B20" s="959" t="s">
        <v>967</v>
      </c>
      <c r="C20" s="955"/>
      <c r="D20" s="955"/>
      <c r="E20" s="955"/>
      <c r="F20" s="955"/>
      <c r="G20" s="954"/>
      <c r="H20" s="954"/>
      <c r="I20" s="954"/>
      <c r="J20" s="954"/>
      <c r="K20" s="954"/>
      <c r="L20" s="954"/>
      <c r="M20" s="954"/>
      <c r="N20" s="954"/>
      <c r="O20" s="954"/>
      <c r="P20" s="1036"/>
      <c r="Q20" s="954"/>
      <c r="R20" s="954"/>
      <c r="S20" s="954"/>
      <c r="T20" s="954"/>
      <c r="U20" s="954"/>
      <c r="V20" s="954"/>
      <c r="W20" s="954"/>
      <c r="X20" s="954"/>
      <c r="Y20" s="954"/>
      <c r="Z20" s="954"/>
      <c r="AA20" s="954"/>
      <c r="AB20" s="954"/>
      <c r="AC20" s="954"/>
      <c r="AD20" s="954"/>
      <c r="AE20" s="954"/>
      <c r="AF20" s="954"/>
      <c r="AG20" s="954"/>
      <c r="AH20" s="954"/>
      <c r="AI20" s="954"/>
      <c r="AJ20" s="954"/>
      <c r="AK20" s="954"/>
      <c r="AL20" s="954"/>
      <c r="AM20" s="954"/>
      <c r="AN20" s="954"/>
      <c r="AO20" s="954"/>
      <c r="AP20" s="954"/>
      <c r="AQ20" s="954"/>
      <c r="AR20" s="954"/>
    </row>
    <row r="21" spans="1:44" ht="15.75" thickBot="1">
      <c r="A21" s="955"/>
      <c r="B21" s="955"/>
      <c r="C21" s="955"/>
      <c r="D21" s="955"/>
      <c r="E21" s="955"/>
      <c r="F21" s="955"/>
      <c r="G21" s="954"/>
      <c r="H21" s="954"/>
      <c r="I21" s="954"/>
      <c r="J21" s="954"/>
      <c r="K21" s="954"/>
      <c r="L21" s="954"/>
      <c r="M21" s="954"/>
      <c r="N21" s="954"/>
      <c r="O21" s="954"/>
      <c r="P21" s="954"/>
      <c r="Q21" s="954"/>
      <c r="R21" s="954"/>
      <c r="S21" s="954"/>
      <c r="T21" s="954"/>
      <c r="U21" s="954"/>
      <c r="V21" s="954"/>
      <c r="W21" s="954"/>
      <c r="X21" s="954"/>
      <c r="Y21" s="954"/>
      <c r="Z21" s="954"/>
      <c r="AA21" s="954"/>
      <c r="AB21" s="954"/>
      <c r="AC21" s="954"/>
      <c r="AD21" s="954"/>
      <c r="AE21" s="954"/>
      <c r="AF21" s="954"/>
      <c r="AG21" s="954"/>
      <c r="AH21" s="954"/>
      <c r="AI21" s="954"/>
      <c r="AJ21" s="954"/>
      <c r="AK21" s="954"/>
      <c r="AL21" s="954"/>
      <c r="AM21" s="954"/>
      <c r="AN21" s="954"/>
      <c r="AO21" s="954"/>
      <c r="AP21" s="954"/>
      <c r="AQ21" s="954"/>
      <c r="AR21" s="954"/>
    </row>
    <row r="22" spans="1:44" ht="15.75">
      <c r="A22" s="2292" t="s">
        <v>1</v>
      </c>
      <c r="B22" s="2292" t="s">
        <v>354</v>
      </c>
      <c r="C22" s="2295"/>
      <c r="D22" s="2296"/>
      <c r="E22" s="2292" t="s">
        <v>966</v>
      </c>
      <c r="F22" s="2296"/>
      <c r="G22" s="1016" t="s">
        <v>654</v>
      </c>
      <c r="H22" s="1016" t="s">
        <v>944</v>
      </c>
      <c r="I22" s="2303" t="s">
        <v>965</v>
      </c>
      <c r="J22" s="1016" t="s">
        <v>958</v>
      </c>
      <c r="K22" s="2309" t="s">
        <v>957</v>
      </c>
      <c r="L22" s="2310"/>
      <c r="M22" s="2309" t="s">
        <v>71</v>
      </c>
      <c r="N22" s="2310"/>
      <c r="O22" s="1003"/>
      <c r="P22" s="1003"/>
      <c r="Q22" s="1003"/>
      <c r="R22" s="952"/>
      <c r="S22" s="952"/>
      <c r="T22" s="952"/>
      <c r="U22" s="952"/>
      <c r="V22" s="952"/>
      <c r="W22" s="952"/>
      <c r="X22" s="952"/>
      <c r="Y22" s="952"/>
      <c r="Z22" s="952"/>
      <c r="AA22" s="952"/>
      <c r="AB22" s="952"/>
      <c r="AC22" s="952"/>
      <c r="AD22" s="952"/>
      <c r="AE22" s="952"/>
      <c r="AF22" s="952"/>
      <c r="AG22" s="952"/>
      <c r="AH22" s="952"/>
      <c r="AI22" s="952"/>
      <c r="AJ22" s="952"/>
      <c r="AK22" s="952"/>
      <c r="AL22" s="952"/>
      <c r="AM22" s="952"/>
      <c r="AN22" s="952"/>
      <c r="AO22" s="952"/>
      <c r="AP22" s="952"/>
      <c r="AQ22" s="952"/>
      <c r="AR22" s="952"/>
    </row>
    <row r="23" spans="1:44" ht="15.75">
      <c r="A23" s="2293"/>
      <c r="B23" s="2293"/>
      <c r="C23" s="2297"/>
      <c r="D23" s="2298"/>
      <c r="E23" s="1035"/>
      <c r="F23" s="1034"/>
      <c r="G23" s="1002"/>
      <c r="H23" s="1002"/>
      <c r="I23" s="2304"/>
      <c r="J23" s="1014" t="s">
        <v>956</v>
      </c>
      <c r="K23" s="2311"/>
      <c r="L23" s="2312"/>
      <c r="M23" s="2311"/>
      <c r="N23" s="2312"/>
      <c r="O23" s="955"/>
      <c r="P23" s="955"/>
      <c r="Q23" s="955"/>
      <c r="R23" s="952"/>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52"/>
      <c r="AR23" s="952"/>
    </row>
    <row r="24" spans="1:44" ht="16.5" thickBot="1">
      <c r="A24" s="2294"/>
      <c r="B24" s="2294"/>
      <c r="C24" s="2299"/>
      <c r="D24" s="2300"/>
      <c r="E24" s="1033" t="s">
        <v>964</v>
      </c>
      <c r="F24" s="1032" t="s">
        <v>963</v>
      </c>
      <c r="G24" s="1000" t="s">
        <v>962</v>
      </c>
      <c r="H24" s="1000" t="s">
        <v>942</v>
      </c>
      <c r="I24" s="1000" t="s">
        <v>962</v>
      </c>
      <c r="J24" s="999" t="s">
        <v>940</v>
      </c>
      <c r="K24" s="2290" t="s">
        <v>940</v>
      </c>
      <c r="L24" s="2291"/>
      <c r="M24" s="2290" t="s">
        <v>941</v>
      </c>
      <c r="N24" s="2291"/>
      <c r="O24" s="955"/>
      <c r="P24" s="955"/>
      <c r="Q24" s="955"/>
      <c r="R24" s="952"/>
      <c r="S24" s="952"/>
      <c r="T24" s="952"/>
      <c r="U24" s="952"/>
      <c r="V24" s="952"/>
      <c r="W24" s="952"/>
      <c r="X24" s="952"/>
      <c r="Y24" s="952"/>
      <c r="Z24" s="952"/>
      <c r="AA24" s="952"/>
      <c r="AB24" s="952"/>
      <c r="AC24" s="952"/>
      <c r="AD24" s="952"/>
      <c r="AE24" s="952"/>
      <c r="AF24" s="952"/>
      <c r="AG24" s="952"/>
      <c r="AH24" s="952"/>
      <c r="AI24" s="952"/>
      <c r="AJ24" s="952"/>
      <c r="AK24" s="952"/>
      <c r="AL24" s="952"/>
      <c r="AM24" s="952"/>
      <c r="AN24" s="952"/>
      <c r="AO24" s="952"/>
      <c r="AP24" s="952"/>
      <c r="AQ24" s="952"/>
      <c r="AR24" s="952"/>
    </row>
    <row r="25" spans="1:44" ht="15.75" thickBot="1">
      <c r="A25" s="998" t="s">
        <v>14</v>
      </c>
      <c r="B25" s="997" t="s">
        <v>953</v>
      </c>
      <c r="C25" s="996"/>
      <c r="D25" s="995"/>
      <c r="E25" s="997"/>
      <c r="F25" s="1030"/>
      <c r="G25" s="994"/>
      <c r="H25" s="994"/>
      <c r="I25" s="994"/>
      <c r="J25" s="994"/>
      <c r="K25" s="994"/>
      <c r="L25" s="993"/>
      <c r="M25" s="993"/>
      <c r="N25" s="993"/>
      <c r="O25" s="954"/>
      <c r="P25" s="954"/>
      <c r="Q25" s="954"/>
      <c r="R25" s="952"/>
      <c r="S25" s="952"/>
      <c r="T25" s="952"/>
      <c r="U25" s="952"/>
      <c r="V25" s="952"/>
      <c r="W25" s="952"/>
      <c r="X25" s="952"/>
      <c r="Y25" s="952"/>
      <c r="Z25" s="952"/>
      <c r="AA25" s="952"/>
      <c r="AB25" s="952"/>
      <c r="AC25" s="952"/>
      <c r="AD25" s="952"/>
      <c r="AE25" s="952"/>
      <c r="AF25" s="952"/>
      <c r="AG25" s="952"/>
      <c r="AH25" s="952"/>
      <c r="AI25" s="952"/>
      <c r="AJ25" s="952"/>
      <c r="AK25" s="952"/>
      <c r="AL25" s="952"/>
      <c r="AM25" s="952"/>
      <c r="AN25" s="952"/>
      <c r="AO25" s="952"/>
      <c r="AP25" s="952"/>
      <c r="AQ25" s="952"/>
      <c r="AR25" s="952"/>
    </row>
    <row r="26" spans="1:44">
      <c r="A26" s="992"/>
      <c r="B26" s="991"/>
      <c r="C26" s="990"/>
      <c r="D26" s="989"/>
      <c r="E26" s="991"/>
      <c r="F26" s="1031"/>
      <c r="G26" s="987"/>
      <c r="H26" s="987"/>
      <c r="I26" s="987"/>
      <c r="J26" s="987"/>
      <c r="K26" s="987"/>
      <c r="L26" s="986"/>
      <c r="M26" s="986"/>
      <c r="N26" s="986"/>
      <c r="O26" s="954"/>
      <c r="P26" s="954"/>
      <c r="Q26" s="954"/>
      <c r="R26" s="952"/>
      <c r="S26" s="952"/>
      <c r="T26" s="952"/>
      <c r="U26" s="952"/>
      <c r="V26" s="952"/>
      <c r="W26" s="952"/>
      <c r="X26" s="952"/>
      <c r="Y26" s="952"/>
      <c r="Z26" s="952"/>
      <c r="AA26" s="952"/>
      <c r="AB26" s="952"/>
      <c r="AC26" s="952"/>
      <c r="AD26" s="952"/>
      <c r="AE26" s="952"/>
      <c r="AF26" s="952"/>
      <c r="AG26" s="952"/>
      <c r="AH26" s="952"/>
      <c r="AI26" s="952"/>
      <c r="AJ26" s="952"/>
      <c r="AK26" s="952"/>
      <c r="AL26" s="952"/>
      <c r="AM26" s="952"/>
      <c r="AN26" s="952"/>
      <c r="AO26" s="952"/>
      <c r="AP26" s="952"/>
      <c r="AQ26" s="952"/>
      <c r="AR26" s="952"/>
    </row>
    <row r="27" spans="1:44">
      <c r="A27" s="982">
        <v>1</v>
      </c>
      <c r="B27" s="988" t="s">
        <v>961</v>
      </c>
      <c r="C27" s="981"/>
      <c r="D27" s="980"/>
      <c r="E27" s="1029"/>
      <c r="F27" s="1027"/>
      <c r="G27" s="987"/>
      <c r="H27" s="987"/>
      <c r="I27" s="987"/>
      <c r="J27" s="987"/>
      <c r="K27" s="987"/>
      <c r="L27" s="986"/>
      <c r="M27" s="986"/>
      <c r="N27" s="986"/>
      <c r="O27" s="954"/>
      <c r="P27" s="954"/>
      <c r="Q27" s="954"/>
      <c r="R27" s="952"/>
      <c r="S27" s="952"/>
      <c r="T27" s="952"/>
      <c r="U27" s="952"/>
      <c r="V27" s="952"/>
      <c r="W27" s="952"/>
      <c r="X27" s="952"/>
      <c r="Y27" s="952"/>
      <c r="Z27" s="952"/>
      <c r="AA27" s="952"/>
      <c r="AB27" s="952"/>
      <c r="AC27" s="952"/>
      <c r="AD27" s="952"/>
      <c r="AE27" s="952"/>
      <c r="AF27" s="952"/>
      <c r="AG27" s="952"/>
      <c r="AH27" s="952"/>
      <c r="AI27" s="952"/>
      <c r="AJ27" s="952"/>
      <c r="AK27" s="952"/>
      <c r="AL27" s="952"/>
      <c r="AM27" s="952"/>
      <c r="AN27" s="952"/>
      <c r="AO27" s="952"/>
      <c r="AP27" s="952"/>
      <c r="AQ27" s="952"/>
      <c r="AR27" s="952"/>
    </row>
    <row r="28" spans="1:44">
      <c r="A28" s="982"/>
      <c r="B28" s="988"/>
      <c r="C28" s="981" t="s">
        <v>960</v>
      </c>
      <c r="D28" s="1011">
        <v>150</v>
      </c>
      <c r="E28" s="1028">
        <v>1</v>
      </c>
      <c r="F28" s="1027">
        <f>ROUND(COS(RADIANS(E28)),2)</f>
        <v>1</v>
      </c>
      <c r="G28" s="1010">
        <v>1.94</v>
      </c>
      <c r="H28" s="983">
        <v>4</v>
      </c>
      <c r="I28" s="979">
        <f>H28*G28/F28</f>
        <v>7.76</v>
      </c>
      <c r="J28" s="1009">
        <f>HLOOKUP(D28,$A$2:$W$4,3,FALSE)</f>
        <v>14</v>
      </c>
      <c r="K28" s="1009">
        <f>J28*I28</f>
        <v>108.64</v>
      </c>
      <c r="L28" s="978"/>
      <c r="M28" s="978">
        <f>(I28*(D28/1000)*2+(I28*4*(D28/2/1000)))</f>
        <v>4.6559999999999997</v>
      </c>
      <c r="N28" s="978"/>
      <c r="O28" s="970"/>
      <c r="P28" s="969"/>
      <c r="Q28" s="969"/>
      <c r="R28" s="952"/>
      <c r="S28" s="952"/>
      <c r="T28" s="952"/>
      <c r="U28" s="952"/>
      <c r="V28" s="952"/>
      <c r="W28" s="952"/>
      <c r="X28" s="952"/>
      <c r="Y28" s="952"/>
      <c r="Z28" s="952"/>
      <c r="AA28" s="952"/>
      <c r="AB28" s="952"/>
      <c r="AC28" s="952"/>
      <c r="AD28" s="952"/>
      <c r="AE28" s="952"/>
      <c r="AF28" s="952"/>
      <c r="AG28" s="952"/>
      <c r="AH28" s="952"/>
      <c r="AI28" s="952"/>
      <c r="AJ28" s="952"/>
      <c r="AK28" s="952"/>
      <c r="AL28" s="952"/>
      <c r="AM28" s="952"/>
      <c r="AN28" s="952"/>
      <c r="AO28" s="952"/>
      <c r="AP28" s="952"/>
      <c r="AQ28" s="952"/>
      <c r="AR28" s="952"/>
    </row>
    <row r="29" spans="1:44" ht="15.75" thickBot="1">
      <c r="A29" s="1026"/>
      <c r="B29" s="1025"/>
      <c r="C29" s="1024"/>
      <c r="D29" s="1023"/>
      <c r="E29" s="1022"/>
      <c r="F29" s="1021"/>
      <c r="G29" s="1020"/>
      <c r="H29" s="1019"/>
      <c r="I29" s="1019"/>
      <c r="J29" s="1018"/>
      <c r="K29" s="1018"/>
      <c r="L29" s="1017">
        <f>SUM(K28:K28)</f>
        <v>108.64</v>
      </c>
      <c r="M29" s="1017"/>
      <c r="N29" s="1017">
        <f>SUM(M28:M28)</f>
        <v>4.6559999999999997</v>
      </c>
      <c r="O29" s="970"/>
      <c r="P29" s="969"/>
      <c r="Q29" s="969"/>
      <c r="R29" s="952"/>
      <c r="S29" s="952"/>
      <c r="T29" s="952"/>
      <c r="U29" s="952"/>
      <c r="V29" s="952"/>
      <c r="W29" s="952"/>
      <c r="X29" s="952"/>
      <c r="Y29" s="952"/>
      <c r="Z29" s="952"/>
      <c r="AA29" s="952"/>
      <c r="AB29" s="952"/>
      <c r="AC29" s="952"/>
      <c r="AD29" s="952"/>
      <c r="AE29" s="952"/>
      <c r="AF29" s="952"/>
      <c r="AG29" s="952"/>
      <c r="AH29" s="952"/>
      <c r="AI29" s="952"/>
      <c r="AJ29" s="952"/>
      <c r="AK29" s="952"/>
      <c r="AL29" s="952"/>
      <c r="AM29" s="952"/>
      <c r="AN29" s="952"/>
      <c r="AO29" s="952"/>
      <c r="AP29" s="952"/>
      <c r="AQ29" s="952"/>
      <c r="AR29" s="952"/>
    </row>
    <row r="30" spans="1:44" ht="15.75" thickBot="1">
      <c r="A30" s="998" t="s">
        <v>951</v>
      </c>
      <c r="B30" s="997" t="s">
        <v>950</v>
      </c>
      <c r="C30" s="996"/>
      <c r="D30" s="995"/>
      <c r="E30" s="997"/>
      <c r="F30" s="1030"/>
      <c r="G30" s="994"/>
      <c r="H30" s="994"/>
      <c r="I30" s="994"/>
      <c r="J30" s="994"/>
      <c r="K30" s="994"/>
      <c r="L30" s="993"/>
      <c r="M30" s="993"/>
      <c r="N30" s="993"/>
      <c r="O30" s="954"/>
      <c r="P30" s="954"/>
      <c r="Q30" s="954"/>
      <c r="R30" s="952"/>
      <c r="S30" s="952"/>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52"/>
      <c r="AR30" s="952"/>
    </row>
    <row r="31" spans="1:44">
      <c r="A31" s="992"/>
      <c r="B31" s="991"/>
      <c r="C31" s="990"/>
      <c r="D31" s="989"/>
      <c r="E31" s="991"/>
      <c r="F31" s="1031"/>
      <c r="G31" s="987"/>
      <c r="H31" s="987"/>
      <c r="I31" s="987"/>
      <c r="J31" s="987"/>
      <c r="K31" s="987"/>
      <c r="L31" s="986"/>
      <c r="M31" s="986"/>
      <c r="N31" s="986"/>
      <c r="O31" s="954"/>
      <c r="P31" s="954"/>
      <c r="Q31" s="954"/>
      <c r="R31" s="952"/>
      <c r="S31" s="952"/>
      <c r="T31" s="952"/>
      <c r="U31" s="952"/>
      <c r="V31" s="952"/>
      <c r="W31" s="952"/>
      <c r="X31" s="952"/>
      <c r="Y31" s="952"/>
      <c r="Z31" s="952"/>
      <c r="AA31" s="952"/>
      <c r="AB31" s="952"/>
      <c r="AC31" s="952"/>
      <c r="AD31" s="952"/>
      <c r="AE31" s="952"/>
      <c r="AF31" s="952"/>
      <c r="AG31" s="952"/>
      <c r="AH31" s="952"/>
      <c r="AI31" s="952"/>
      <c r="AJ31" s="952"/>
      <c r="AK31" s="952"/>
      <c r="AL31" s="952"/>
      <c r="AM31" s="952"/>
      <c r="AN31" s="952"/>
      <c r="AO31" s="952"/>
      <c r="AP31" s="952"/>
      <c r="AQ31" s="952"/>
      <c r="AR31" s="952"/>
    </row>
    <row r="32" spans="1:44">
      <c r="A32" s="982">
        <v>1</v>
      </c>
      <c r="B32" s="988" t="s">
        <v>961</v>
      </c>
      <c r="C32" s="981"/>
      <c r="D32" s="980"/>
      <c r="E32" s="1029"/>
      <c r="F32" s="1027"/>
      <c r="G32" s="987"/>
      <c r="H32" s="987"/>
      <c r="I32" s="987"/>
      <c r="J32" s="987"/>
      <c r="K32" s="987"/>
      <c r="L32" s="986"/>
      <c r="M32" s="986"/>
      <c r="N32" s="986"/>
      <c r="O32" s="954"/>
      <c r="P32" s="954"/>
      <c r="Q32" s="954"/>
      <c r="R32" s="952"/>
      <c r="S32" s="952"/>
      <c r="T32" s="952"/>
      <c r="U32" s="952"/>
      <c r="V32" s="952"/>
      <c r="W32" s="952"/>
      <c r="X32" s="952"/>
      <c r="Y32" s="952"/>
      <c r="Z32" s="952"/>
      <c r="AA32" s="952"/>
      <c r="AB32" s="952"/>
      <c r="AC32" s="952"/>
      <c r="AD32" s="952"/>
      <c r="AE32" s="952"/>
      <c r="AF32" s="952"/>
      <c r="AG32" s="952"/>
      <c r="AH32" s="952"/>
      <c r="AI32" s="952"/>
      <c r="AJ32" s="952"/>
      <c r="AK32" s="952"/>
      <c r="AL32" s="952"/>
      <c r="AM32" s="952"/>
      <c r="AN32" s="952"/>
      <c r="AO32" s="952"/>
      <c r="AP32" s="952"/>
      <c r="AQ32" s="952"/>
      <c r="AR32" s="952"/>
    </row>
    <row r="33" spans="1:44">
      <c r="A33" s="982"/>
      <c r="B33" s="988"/>
      <c r="C33" s="981" t="s">
        <v>960</v>
      </c>
      <c r="D33" s="1011">
        <v>150</v>
      </c>
      <c r="E33" s="1028">
        <v>1</v>
      </c>
      <c r="F33" s="1027">
        <f>ROUND(COS(RADIANS(E33)),2)</f>
        <v>1</v>
      </c>
      <c r="G33" s="1010">
        <v>8.2799999999999994</v>
      </c>
      <c r="H33" s="983">
        <v>1</v>
      </c>
      <c r="I33" s="979">
        <f>H33*G33/F33</f>
        <v>8.2799999999999994</v>
      </c>
      <c r="J33" s="1009">
        <f>HLOOKUP(D33,$A$2:$W$4,3,FALSE)</f>
        <v>14</v>
      </c>
      <c r="K33" s="1009">
        <f>J33*I33</f>
        <v>115.91999999999999</v>
      </c>
      <c r="L33" s="978"/>
      <c r="M33" s="978">
        <f>(I33*(D33/1000)*2+(I33*4*(D33/2/1000)))</f>
        <v>4.9679999999999991</v>
      </c>
      <c r="N33" s="978"/>
      <c r="O33" s="970"/>
      <c r="P33" s="969"/>
      <c r="Q33" s="969"/>
      <c r="R33" s="952"/>
      <c r="S33" s="952"/>
      <c r="T33" s="952"/>
      <c r="U33" s="952"/>
      <c r="V33" s="952"/>
      <c r="W33" s="952"/>
      <c r="X33" s="952"/>
      <c r="Y33" s="952"/>
      <c r="Z33" s="952"/>
      <c r="AA33" s="952"/>
      <c r="AB33" s="952"/>
      <c r="AC33" s="952"/>
      <c r="AD33" s="952"/>
      <c r="AE33" s="952"/>
      <c r="AF33" s="952"/>
      <c r="AG33" s="952"/>
      <c r="AH33" s="952"/>
      <c r="AI33" s="952"/>
      <c r="AJ33" s="952"/>
      <c r="AK33" s="952"/>
      <c r="AL33" s="952"/>
      <c r="AM33" s="952"/>
      <c r="AN33" s="952"/>
      <c r="AO33" s="952"/>
      <c r="AP33" s="952"/>
      <c r="AQ33" s="952"/>
      <c r="AR33" s="952"/>
    </row>
    <row r="34" spans="1:44">
      <c r="A34" s="982"/>
      <c r="B34" s="988"/>
      <c r="C34" s="981" t="s">
        <v>960</v>
      </c>
      <c r="D34" s="1011">
        <v>150</v>
      </c>
      <c r="E34" s="1028">
        <v>1</v>
      </c>
      <c r="F34" s="1027">
        <f>ROUND(COS(RADIANS(E34)),2)</f>
        <v>1</v>
      </c>
      <c r="G34" s="1010">
        <v>3.71</v>
      </c>
      <c r="H34" s="983">
        <v>2</v>
      </c>
      <c r="I34" s="979">
        <f>H34*G34/F34</f>
        <v>7.42</v>
      </c>
      <c r="J34" s="1009">
        <f>HLOOKUP(D34,$A$2:$W$4,3,FALSE)</f>
        <v>14</v>
      </c>
      <c r="K34" s="1009">
        <f>J34*I34</f>
        <v>103.88</v>
      </c>
      <c r="L34" s="978"/>
      <c r="M34" s="978">
        <f>(I34*(D34/1000)*2+(I34*4*(D34/2/1000)))</f>
        <v>4.452</v>
      </c>
      <c r="N34" s="978"/>
      <c r="O34" s="970"/>
      <c r="P34" s="969"/>
      <c r="Q34" s="969"/>
      <c r="R34" s="952"/>
      <c r="S34" s="952"/>
      <c r="T34" s="952"/>
      <c r="U34" s="952"/>
      <c r="V34" s="952"/>
      <c r="W34" s="952"/>
      <c r="X34" s="952"/>
      <c r="Y34" s="952"/>
      <c r="Z34" s="952"/>
      <c r="AA34" s="952"/>
      <c r="AB34" s="952"/>
      <c r="AC34" s="952"/>
      <c r="AD34" s="952"/>
      <c r="AE34" s="952"/>
      <c r="AF34" s="952"/>
      <c r="AG34" s="952"/>
      <c r="AH34" s="952"/>
      <c r="AI34" s="952"/>
      <c r="AJ34" s="952"/>
      <c r="AK34" s="952"/>
      <c r="AL34" s="952"/>
      <c r="AM34" s="952"/>
      <c r="AN34" s="952"/>
      <c r="AO34" s="952"/>
      <c r="AP34" s="952"/>
      <c r="AQ34" s="952"/>
      <c r="AR34" s="952"/>
    </row>
    <row r="35" spans="1:44" ht="15.75" thickBot="1">
      <c r="A35" s="1426"/>
      <c r="B35" s="1427"/>
      <c r="C35" s="1428"/>
      <c r="D35" s="1429"/>
      <c r="E35" s="1430"/>
      <c r="F35" s="1431"/>
      <c r="G35" s="1432"/>
      <c r="H35" s="1433"/>
      <c r="I35" s="1433"/>
      <c r="J35" s="1434"/>
      <c r="K35" s="1434"/>
      <c r="L35" s="1435">
        <f>SUM(K33:K34)</f>
        <v>219.79999999999998</v>
      </c>
      <c r="M35" s="1435"/>
      <c r="N35" s="1435">
        <f>SUM(M33:M34)</f>
        <v>9.4199999999999982</v>
      </c>
      <c r="O35" s="970"/>
      <c r="P35" s="969"/>
      <c r="Q35" s="969"/>
      <c r="R35" s="952"/>
      <c r="S35" s="952"/>
      <c r="T35" s="952"/>
      <c r="U35" s="952"/>
      <c r="V35" s="952"/>
      <c r="W35" s="952"/>
      <c r="X35" s="952"/>
      <c r="Y35" s="952"/>
      <c r="Z35" s="952"/>
      <c r="AA35" s="952"/>
      <c r="AB35" s="952"/>
      <c r="AC35" s="952"/>
      <c r="AD35" s="952"/>
      <c r="AE35" s="952"/>
      <c r="AF35" s="952"/>
      <c r="AG35" s="952"/>
      <c r="AH35" s="952"/>
      <c r="AI35" s="952"/>
      <c r="AJ35" s="952"/>
      <c r="AK35" s="952"/>
      <c r="AL35" s="952"/>
      <c r="AM35" s="952"/>
      <c r="AN35" s="952"/>
      <c r="AO35" s="952"/>
      <c r="AP35" s="952"/>
      <c r="AQ35" s="952"/>
      <c r="AR35" s="952"/>
    </row>
    <row r="36" spans="1:44" ht="15.75" thickBot="1">
      <c r="A36" s="952"/>
      <c r="B36" s="952"/>
      <c r="C36" s="952"/>
      <c r="D36" s="952"/>
      <c r="E36" s="952"/>
      <c r="F36" s="952"/>
      <c r="G36" s="952"/>
      <c r="H36" s="952"/>
      <c r="I36" s="952"/>
      <c r="J36" s="952"/>
      <c r="K36" s="952"/>
      <c r="L36" s="952"/>
      <c r="M36" s="952"/>
      <c r="N36" s="952"/>
      <c r="O36" s="952"/>
      <c r="P36" s="952"/>
      <c r="Q36" s="952"/>
      <c r="R36" s="952"/>
      <c r="S36" s="952"/>
      <c r="T36" s="952"/>
      <c r="U36" s="952"/>
      <c r="V36" s="952"/>
      <c r="W36" s="952"/>
      <c r="X36" s="952"/>
      <c r="Y36" s="952"/>
      <c r="Z36" s="952"/>
      <c r="AA36" s="952"/>
      <c r="AB36" s="952"/>
      <c r="AC36" s="952"/>
      <c r="AD36" s="952"/>
      <c r="AE36" s="952"/>
      <c r="AF36" s="952"/>
      <c r="AG36" s="952"/>
      <c r="AH36" s="952"/>
      <c r="AI36" s="952"/>
      <c r="AJ36" s="952"/>
      <c r="AK36" s="952"/>
      <c r="AL36" s="952"/>
      <c r="AM36" s="952"/>
      <c r="AN36" s="952"/>
      <c r="AO36" s="952"/>
      <c r="AP36" s="952"/>
      <c r="AQ36" s="952"/>
      <c r="AR36" s="952"/>
    </row>
    <row r="37" spans="1:44" ht="16.5" thickBot="1">
      <c r="A37" s="2292" t="s">
        <v>1</v>
      </c>
      <c r="B37" s="2292" t="s">
        <v>354</v>
      </c>
      <c r="C37" s="2295"/>
      <c r="D37" s="2296"/>
      <c r="E37" s="2305" t="s">
        <v>959</v>
      </c>
      <c r="F37" s="2306"/>
      <c r="G37" s="2301" t="s">
        <v>944</v>
      </c>
      <c r="H37" s="2302"/>
      <c r="I37" s="2303" t="s">
        <v>659</v>
      </c>
      <c r="J37" s="1016" t="s">
        <v>958</v>
      </c>
      <c r="K37" s="2309" t="s">
        <v>957</v>
      </c>
      <c r="L37" s="2310"/>
      <c r="M37" s="2309" t="s">
        <v>71</v>
      </c>
      <c r="N37" s="2310"/>
      <c r="O37" s="1003"/>
      <c r="P37" s="1003"/>
      <c r="Q37" s="1003"/>
      <c r="R37" s="952"/>
      <c r="S37" s="952"/>
      <c r="T37" s="952"/>
      <c r="U37" s="952"/>
      <c r="V37" s="952"/>
      <c r="W37" s="952"/>
      <c r="X37" s="952"/>
      <c r="Y37" s="952"/>
      <c r="Z37" s="952"/>
      <c r="AA37" s="952"/>
      <c r="AB37" s="952"/>
      <c r="AC37" s="952"/>
      <c r="AD37" s="952"/>
      <c r="AE37" s="952"/>
      <c r="AF37" s="952"/>
      <c r="AG37" s="952"/>
      <c r="AH37" s="952"/>
      <c r="AI37" s="952"/>
      <c r="AJ37" s="952"/>
      <c r="AK37" s="952"/>
      <c r="AL37" s="952"/>
      <c r="AM37" s="952"/>
      <c r="AN37" s="952"/>
      <c r="AO37" s="952"/>
      <c r="AP37" s="952"/>
      <c r="AQ37" s="952"/>
      <c r="AR37" s="952"/>
    </row>
    <row r="38" spans="1:44" ht="15.75">
      <c r="A38" s="2293"/>
      <c r="B38" s="2293"/>
      <c r="C38" s="2297"/>
      <c r="D38" s="2298"/>
      <c r="E38" s="1015" t="s">
        <v>655</v>
      </c>
      <c r="F38" s="1015" t="s">
        <v>656</v>
      </c>
      <c r="G38" s="1002"/>
      <c r="H38" s="1002"/>
      <c r="I38" s="2304"/>
      <c r="J38" s="1014" t="s">
        <v>956</v>
      </c>
      <c r="K38" s="2311"/>
      <c r="L38" s="2312"/>
      <c r="M38" s="2311"/>
      <c r="N38" s="2312"/>
      <c r="O38" s="955"/>
      <c r="P38" s="955"/>
      <c r="Q38" s="955"/>
      <c r="R38" s="952"/>
      <c r="S38" s="952"/>
      <c r="T38" s="952"/>
      <c r="U38" s="952"/>
      <c r="V38" s="952"/>
      <c r="W38" s="952"/>
      <c r="X38" s="952"/>
      <c r="Y38" s="952"/>
      <c r="Z38" s="952"/>
      <c r="AA38" s="952"/>
      <c r="AB38" s="952"/>
      <c r="AC38" s="952"/>
      <c r="AD38" s="952"/>
      <c r="AE38" s="952"/>
      <c r="AF38" s="952"/>
      <c r="AG38" s="952"/>
      <c r="AH38" s="952"/>
      <c r="AI38" s="952"/>
      <c r="AJ38" s="952"/>
      <c r="AK38" s="952"/>
      <c r="AL38" s="952"/>
      <c r="AM38" s="952"/>
      <c r="AN38" s="952"/>
      <c r="AO38" s="952"/>
      <c r="AP38" s="952"/>
      <c r="AQ38" s="952"/>
      <c r="AR38" s="952"/>
    </row>
    <row r="39" spans="1:44" ht="15.75">
      <c r="A39" s="2293"/>
      <c r="B39" s="2293"/>
      <c r="C39" s="2297"/>
      <c r="D39" s="2298"/>
      <c r="E39" s="2307" t="s">
        <v>955</v>
      </c>
      <c r="F39" s="2308"/>
      <c r="G39" s="1002"/>
      <c r="H39" s="1002"/>
      <c r="I39" s="1001"/>
      <c r="J39" s="1014"/>
      <c r="K39" s="2311"/>
      <c r="L39" s="2312"/>
      <c r="M39" s="2311"/>
      <c r="N39" s="2312"/>
      <c r="O39" s="955"/>
      <c r="P39" s="955"/>
      <c r="Q39" s="955"/>
      <c r="R39" s="952"/>
      <c r="S39" s="952"/>
      <c r="T39" s="952"/>
      <c r="U39" s="952"/>
      <c r="V39" s="952"/>
      <c r="W39" s="952"/>
      <c r="X39" s="952"/>
      <c r="Y39" s="952"/>
      <c r="Z39" s="952"/>
      <c r="AA39" s="952"/>
      <c r="AB39" s="952"/>
      <c r="AC39" s="952"/>
      <c r="AD39" s="952"/>
      <c r="AE39" s="952"/>
      <c r="AF39" s="952"/>
      <c r="AG39" s="952"/>
      <c r="AH39" s="952"/>
      <c r="AI39" s="952"/>
      <c r="AJ39" s="952"/>
      <c r="AK39" s="952"/>
      <c r="AL39" s="952"/>
      <c r="AM39" s="952"/>
      <c r="AN39" s="952"/>
      <c r="AO39" s="952"/>
      <c r="AP39" s="952"/>
      <c r="AQ39" s="952"/>
      <c r="AR39" s="952"/>
    </row>
    <row r="40" spans="1:44" ht="15.75" thickBot="1">
      <c r="A40" s="2294"/>
      <c r="B40" s="2294"/>
      <c r="C40" s="2299"/>
      <c r="D40" s="2300"/>
      <c r="E40" s="1013" t="s">
        <v>954</v>
      </c>
      <c r="F40" s="1013" t="s">
        <v>954</v>
      </c>
      <c r="G40" s="1000" t="s">
        <v>942</v>
      </c>
      <c r="H40" s="1000" t="s">
        <v>942</v>
      </c>
      <c r="I40" s="1000" t="s">
        <v>941</v>
      </c>
      <c r="J40" s="999" t="s">
        <v>940</v>
      </c>
      <c r="K40" s="2290" t="s">
        <v>940</v>
      </c>
      <c r="L40" s="2291"/>
      <c r="M40" s="2290" t="s">
        <v>941</v>
      </c>
      <c r="N40" s="2291"/>
      <c r="O40" s="955"/>
      <c r="P40" s="955"/>
      <c r="Q40" s="955"/>
      <c r="R40" s="952"/>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52"/>
      <c r="AR40" s="952"/>
    </row>
    <row r="41" spans="1:44" ht="15.75" thickBot="1">
      <c r="A41" s="998" t="s">
        <v>14</v>
      </c>
      <c r="B41" s="997" t="s">
        <v>953</v>
      </c>
      <c r="C41" s="996"/>
      <c r="D41" s="995"/>
      <c r="E41" s="995"/>
      <c r="F41" s="994"/>
      <c r="G41" s="994"/>
      <c r="H41" s="994"/>
      <c r="I41" s="994"/>
      <c r="J41" s="994"/>
      <c r="K41" s="994"/>
      <c r="L41" s="993"/>
      <c r="M41" s="994"/>
      <c r="N41" s="993"/>
      <c r="O41" s="954"/>
      <c r="P41" s="954"/>
      <c r="Q41" s="954"/>
      <c r="R41" s="952"/>
      <c r="S41" s="952"/>
      <c r="T41" s="952"/>
      <c r="U41" s="952"/>
      <c r="V41" s="952"/>
      <c r="W41" s="952"/>
      <c r="X41" s="952"/>
      <c r="Y41" s="952"/>
      <c r="Z41" s="952"/>
      <c r="AA41" s="952"/>
      <c r="AB41" s="952"/>
      <c r="AC41" s="952"/>
      <c r="AD41" s="952"/>
      <c r="AE41" s="952"/>
      <c r="AF41" s="952"/>
      <c r="AG41" s="952"/>
      <c r="AH41" s="952"/>
      <c r="AI41" s="952"/>
      <c r="AJ41" s="952"/>
      <c r="AK41" s="952"/>
      <c r="AL41" s="952"/>
      <c r="AM41" s="952"/>
      <c r="AN41" s="952"/>
      <c r="AO41" s="952"/>
      <c r="AP41" s="952"/>
      <c r="AQ41" s="952"/>
      <c r="AR41" s="952"/>
    </row>
    <row r="42" spans="1:44" ht="15.75" thickBot="1">
      <c r="A42" s="998"/>
      <c r="B42" s="997" t="s">
        <v>952</v>
      </c>
      <c r="C42" s="996"/>
      <c r="D42" s="995"/>
      <c r="E42" s="995"/>
      <c r="F42" s="994"/>
      <c r="G42" s="994"/>
      <c r="H42" s="994"/>
      <c r="I42" s="994"/>
      <c r="J42" s="994"/>
      <c r="K42" s="994"/>
      <c r="L42" s="993"/>
      <c r="M42" s="994"/>
      <c r="N42" s="993"/>
      <c r="O42" s="954"/>
      <c r="P42" s="954"/>
      <c r="Q42" s="954"/>
      <c r="R42" s="952"/>
      <c r="S42" s="952"/>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52"/>
      <c r="AR42" s="952"/>
    </row>
    <row r="43" spans="1:44">
      <c r="A43" s="992"/>
      <c r="B43" s="991"/>
      <c r="C43" s="990"/>
      <c r="D43" s="989"/>
      <c r="E43" s="989"/>
      <c r="F43" s="987"/>
      <c r="G43" s="987"/>
      <c r="H43" s="987"/>
      <c r="I43" s="987"/>
      <c r="J43" s="987"/>
      <c r="K43" s="987"/>
      <c r="L43" s="986"/>
      <c r="M43" s="987"/>
      <c r="N43" s="986"/>
      <c r="O43" s="954"/>
      <c r="P43" s="954"/>
      <c r="Q43" s="954"/>
      <c r="R43" s="952"/>
      <c r="S43" s="952"/>
      <c r="T43" s="952"/>
      <c r="U43" s="952"/>
      <c r="V43" s="952"/>
      <c r="W43" s="952"/>
      <c r="X43" s="952"/>
      <c r="Y43" s="952"/>
      <c r="Z43" s="952"/>
      <c r="AA43" s="952"/>
      <c r="AB43" s="952"/>
      <c r="AC43" s="952"/>
      <c r="AD43" s="952"/>
      <c r="AE43" s="952"/>
      <c r="AF43" s="952"/>
      <c r="AG43" s="952"/>
      <c r="AH43" s="952"/>
      <c r="AI43" s="952"/>
      <c r="AJ43" s="952"/>
      <c r="AK43" s="952"/>
      <c r="AL43" s="952"/>
      <c r="AM43" s="952"/>
      <c r="AN43" s="952"/>
      <c r="AO43" s="952"/>
      <c r="AP43" s="952"/>
      <c r="AQ43" s="952"/>
      <c r="AR43" s="952"/>
    </row>
    <row r="44" spans="1:44">
      <c r="A44" s="982">
        <v>1</v>
      </c>
      <c r="B44" s="988" t="s">
        <v>938</v>
      </c>
      <c r="C44" s="981"/>
      <c r="D44" s="980"/>
      <c r="E44" s="980"/>
      <c r="F44" s="987"/>
      <c r="G44" s="987"/>
      <c r="H44" s="987"/>
      <c r="I44" s="987"/>
      <c r="J44" s="987"/>
      <c r="K44" s="987"/>
      <c r="L44" s="986"/>
      <c r="M44" s="987"/>
      <c r="N44" s="986"/>
      <c r="O44" s="954"/>
      <c r="P44" s="954"/>
      <c r="Q44" s="954"/>
      <c r="R44" s="952"/>
      <c r="S44" s="952"/>
      <c r="T44" s="952"/>
      <c r="U44" s="952"/>
      <c r="V44" s="952"/>
      <c r="W44" s="952"/>
      <c r="X44" s="952"/>
      <c r="Y44" s="952"/>
      <c r="Z44" s="952"/>
      <c r="AA44" s="952"/>
      <c r="AB44" s="952"/>
      <c r="AC44" s="952"/>
      <c r="AD44" s="952"/>
      <c r="AE44" s="952"/>
      <c r="AF44" s="952"/>
      <c r="AG44" s="952"/>
      <c r="AH44" s="952"/>
      <c r="AI44" s="952"/>
      <c r="AJ44" s="952"/>
      <c r="AK44" s="952"/>
      <c r="AL44" s="952"/>
      <c r="AM44" s="952"/>
      <c r="AN44" s="952"/>
      <c r="AO44" s="952"/>
      <c r="AP44" s="952"/>
      <c r="AQ44" s="952"/>
      <c r="AR44" s="952"/>
    </row>
    <row r="45" spans="1:44">
      <c r="A45" s="982"/>
      <c r="B45" s="981" t="s">
        <v>937</v>
      </c>
      <c r="C45" s="985">
        <v>12</v>
      </c>
      <c r="D45" s="984" t="s">
        <v>948</v>
      </c>
      <c r="E45" s="1011">
        <v>0.4</v>
      </c>
      <c r="F45" s="1010">
        <v>0.4</v>
      </c>
      <c r="G45" s="983">
        <v>2</v>
      </c>
      <c r="H45" s="983">
        <v>1</v>
      </c>
      <c r="I45" s="979">
        <f>E45*F45*G45*H45</f>
        <v>0.32000000000000006</v>
      </c>
      <c r="J45" s="1009">
        <f>HLOOKUP(C45,$A$12:$M$14,3,FALSE)</f>
        <v>98.33</v>
      </c>
      <c r="K45" s="1009">
        <f>J45*I45</f>
        <v>31.465600000000006</v>
      </c>
      <c r="L45" s="978"/>
      <c r="M45" s="1009">
        <f>I45*2</f>
        <v>0.64000000000000012</v>
      </c>
      <c r="N45" s="978"/>
      <c r="O45" s="970"/>
      <c r="P45" s="969"/>
      <c r="Q45" s="969"/>
      <c r="R45" s="952"/>
      <c r="S45" s="952"/>
      <c r="T45" s="952"/>
      <c r="U45" s="952"/>
      <c r="V45" s="952"/>
      <c r="W45" s="952"/>
      <c r="X45" s="952"/>
      <c r="Y45" s="952"/>
      <c r="Z45" s="952"/>
      <c r="AA45" s="952"/>
      <c r="AB45" s="952"/>
      <c r="AC45" s="952"/>
      <c r="AD45" s="952"/>
      <c r="AE45" s="952"/>
      <c r="AF45" s="952"/>
      <c r="AG45" s="952"/>
      <c r="AH45" s="952"/>
      <c r="AI45" s="952"/>
      <c r="AJ45" s="952"/>
      <c r="AK45" s="952"/>
      <c r="AL45" s="952"/>
      <c r="AM45" s="952"/>
      <c r="AN45" s="952"/>
      <c r="AO45" s="952"/>
      <c r="AP45" s="952"/>
      <c r="AQ45" s="952"/>
      <c r="AR45" s="952"/>
    </row>
    <row r="46" spans="1:44" ht="15.75" thickBot="1">
      <c r="A46" s="982"/>
      <c r="B46" s="981"/>
      <c r="C46" s="981"/>
      <c r="D46" s="980"/>
      <c r="E46" s="980"/>
      <c r="F46" s="1012"/>
      <c r="G46" s="979"/>
      <c r="H46" s="979"/>
      <c r="I46" s="979"/>
      <c r="J46" s="1009"/>
      <c r="K46" s="1009"/>
      <c r="L46" s="978">
        <f>SUM(K45:K45)</f>
        <v>31.465600000000006</v>
      </c>
      <c r="M46" s="1009"/>
      <c r="N46" s="978">
        <f>SUM(M45:M45)</f>
        <v>0.64000000000000012</v>
      </c>
      <c r="O46" s="970"/>
      <c r="P46" s="969"/>
      <c r="Q46" s="969"/>
      <c r="R46" s="952"/>
      <c r="S46" s="952"/>
      <c r="T46" s="952"/>
      <c r="U46" s="952"/>
      <c r="V46" s="952"/>
      <c r="W46" s="952"/>
      <c r="X46" s="952"/>
      <c r="Y46" s="952"/>
      <c r="Z46" s="952"/>
      <c r="AA46" s="952"/>
      <c r="AB46" s="952"/>
      <c r="AC46" s="952"/>
      <c r="AD46" s="952"/>
      <c r="AE46" s="952"/>
      <c r="AF46" s="952"/>
      <c r="AG46" s="952"/>
      <c r="AH46" s="952"/>
      <c r="AI46" s="952"/>
      <c r="AJ46" s="952"/>
      <c r="AK46" s="952"/>
      <c r="AL46" s="952"/>
      <c r="AM46" s="952"/>
      <c r="AN46" s="952"/>
      <c r="AO46" s="952"/>
      <c r="AP46" s="952"/>
      <c r="AQ46" s="952"/>
      <c r="AR46" s="952"/>
    </row>
    <row r="47" spans="1:44" ht="15.75" thickBot="1">
      <c r="A47" s="998" t="s">
        <v>951</v>
      </c>
      <c r="B47" s="997" t="s">
        <v>950</v>
      </c>
      <c r="C47" s="996"/>
      <c r="D47" s="995"/>
      <c r="E47" s="995"/>
      <c r="F47" s="994"/>
      <c r="G47" s="994"/>
      <c r="H47" s="994"/>
      <c r="I47" s="994"/>
      <c r="J47" s="994"/>
      <c r="K47" s="994"/>
      <c r="L47" s="993"/>
      <c r="M47" s="994"/>
      <c r="N47" s="993"/>
      <c r="O47" s="954"/>
      <c r="P47" s="954"/>
      <c r="Q47" s="954"/>
      <c r="R47" s="952"/>
      <c r="S47" s="952"/>
      <c r="T47" s="952"/>
      <c r="U47" s="952"/>
      <c r="V47" s="952"/>
      <c r="W47" s="952"/>
      <c r="X47" s="952"/>
      <c r="Y47" s="952"/>
      <c r="Z47" s="952"/>
      <c r="AA47" s="952"/>
      <c r="AB47" s="952"/>
      <c r="AC47" s="952"/>
      <c r="AD47" s="952"/>
      <c r="AE47" s="952"/>
      <c r="AF47" s="952"/>
      <c r="AG47" s="952"/>
      <c r="AH47" s="952"/>
      <c r="AI47" s="952"/>
      <c r="AJ47" s="952"/>
      <c r="AK47" s="952"/>
      <c r="AL47" s="952"/>
      <c r="AM47" s="952"/>
      <c r="AN47" s="952"/>
      <c r="AO47" s="952"/>
      <c r="AP47" s="952"/>
      <c r="AQ47" s="952"/>
      <c r="AR47" s="952"/>
    </row>
    <row r="48" spans="1:44" ht="15.75" thickBot="1">
      <c r="A48" s="998"/>
      <c r="B48" s="997" t="s">
        <v>949</v>
      </c>
      <c r="C48" s="996"/>
      <c r="D48" s="995"/>
      <c r="E48" s="995"/>
      <c r="F48" s="994"/>
      <c r="G48" s="994"/>
      <c r="H48" s="994"/>
      <c r="I48" s="994"/>
      <c r="J48" s="994"/>
      <c r="K48" s="994"/>
      <c r="L48" s="993"/>
      <c r="M48" s="994"/>
      <c r="N48" s="993"/>
      <c r="O48" s="954"/>
      <c r="P48" s="954"/>
      <c r="Q48" s="954"/>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row>
    <row r="49" spans="1:44">
      <c r="A49" s="992"/>
      <c r="B49" s="991"/>
      <c r="C49" s="990"/>
      <c r="D49" s="989"/>
      <c r="E49" s="989"/>
      <c r="F49" s="987"/>
      <c r="G49" s="987"/>
      <c r="H49" s="987"/>
      <c r="I49" s="987"/>
      <c r="J49" s="987"/>
      <c r="K49" s="987"/>
      <c r="L49" s="986"/>
      <c r="M49" s="987"/>
      <c r="N49" s="986"/>
      <c r="O49" s="954"/>
      <c r="P49" s="954"/>
      <c r="Q49" s="954"/>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row>
    <row r="50" spans="1:44">
      <c r="A50" s="982">
        <v>1</v>
      </c>
      <c r="B50" s="988" t="s">
        <v>936</v>
      </c>
      <c r="C50" s="981"/>
      <c r="D50" s="980"/>
      <c r="E50" s="980"/>
      <c r="F50" s="987"/>
      <c r="G50" s="987"/>
      <c r="H50" s="987"/>
      <c r="I50" s="987"/>
      <c r="J50" s="987"/>
      <c r="K50" s="987"/>
      <c r="L50" s="986"/>
      <c r="M50" s="987"/>
      <c r="N50" s="986"/>
      <c r="O50" s="954"/>
      <c r="P50" s="954"/>
      <c r="Q50" s="954"/>
      <c r="R50" s="952"/>
      <c r="S50" s="952"/>
      <c r="T50" s="952"/>
      <c r="U50" s="952"/>
      <c r="V50" s="952"/>
      <c r="W50" s="952"/>
      <c r="X50" s="952"/>
      <c r="Y50" s="952"/>
      <c r="Z50" s="952"/>
      <c r="AA50" s="952"/>
      <c r="AB50" s="952"/>
      <c r="AC50" s="952"/>
      <c r="AD50" s="952"/>
      <c r="AE50" s="952"/>
      <c r="AF50" s="952"/>
      <c r="AG50" s="952"/>
      <c r="AH50" s="952"/>
      <c r="AI50" s="952"/>
      <c r="AJ50" s="952"/>
      <c r="AK50" s="952"/>
      <c r="AL50" s="952"/>
      <c r="AM50" s="952"/>
      <c r="AN50" s="952"/>
      <c r="AO50" s="952"/>
      <c r="AP50" s="952"/>
      <c r="AQ50" s="952"/>
      <c r="AR50" s="952"/>
    </row>
    <row r="51" spans="1:44">
      <c r="A51" s="982"/>
      <c r="B51" s="981"/>
      <c r="C51" s="985">
        <v>10</v>
      </c>
      <c r="D51" s="984" t="s">
        <v>948</v>
      </c>
      <c r="E51" s="1011">
        <v>0.15</v>
      </c>
      <c r="F51" s="1010">
        <v>0.15</v>
      </c>
      <c r="G51" s="983">
        <v>4</v>
      </c>
      <c r="H51" s="983">
        <v>1</v>
      </c>
      <c r="I51" s="979">
        <f>E51*F51*G51*H51</f>
        <v>0.09</v>
      </c>
      <c r="J51" s="1009">
        <f>HLOOKUP(C51,$A$12:$M$14,3,FALSE)</f>
        <v>81.94</v>
      </c>
      <c r="K51" s="1009">
        <f>J51*I51</f>
        <v>7.3745999999999992</v>
      </c>
      <c r="L51" s="978"/>
      <c r="M51" s="1009">
        <f>I51*2</f>
        <v>0.18</v>
      </c>
      <c r="N51" s="978"/>
      <c r="O51" s="970"/>
      <c r="P51" s="969"/>
      <c r="Q51" s="969"/>
      <c r="R51" s="952"/>
      <c r="S51" s="952"/>
      <c r="T51" s="952"/>
      <c r="U51" s="952"/>
      <c r="V51" s="952"/>
      <c r="W51" s="952"/>
      <c r="X51" s="952"/>
      <c r="Y51" s="952"/>
      <c r="Z51" s="952"/>
      <c r="AA51" s="952"/>
      <c r="AB51" s="952"/>
      <c r="AC51" s="952"/>
      <c r="AD51" s="952"/>
      <c r="AE51" s="952"/>
      <c r="AF51" s="952"/>
      <c r="AG51" s="952"/>
      <c r="AH51" s="952"/>
      <c r="AI51" s="952"/>
      <c r="AJ51" s="952"/>
      <c r="AK51" s="952"/>
      <c r="AL51" s="952"/>
      <c r="AM51" s="952"/>
      <c r="AN51" s="952"/>
      <c r="AO51" s="952"/>
      <c r="AP51" s="952"/>
      <c r="AQ51" s="952"/>
      <c r="AR51" s="952"/>
    </row>
    <row r="52" spans="1:44" ht="15.75" thickBot="1">
      <c r="A52" s="977"/>
      <c r="B52" s="975"/>
      <c r="C52" s="975"/>
      <c r="D52" s="974"/>
      <c r="E52" s="974"/>
      <c r="F52" s="1008"/>
      <c r="G52" s="973"/>
      <c r="H52" s="973"/>
      <c r="I52" s="973"/>
      <c r="J52" s="1007"/>
      <c r="K52" s="1007"/>
      <c r="L52" s="972">
        <f>SUM(K51:K51)</f>
        <v>7.3745999999999992</v>
      </c>
      <c r="M52" s="1007"/>
      <c r="N52" s="972">
        <f>SUM(M51:M51)</f>
        <v>0.18</v>
      </c>
      <c r="O52" s="970"/>
      <c r="P52" s="969"/>
      <c r="Q52" s="969"/>
      <c r="R52" s="952"/>
      <c r="S52" s="952"/>
      <c r="T52" s="952"/>
      <c r="U52" s="952"/>
      <c r="V52" s="952"/>
      <c r="W52" s="952"/>
      <c r="X52" s="952"/>
      <c r="Y52" s="952"/>
      <c r="Z52" s="952"/>
      <c r="AA52" s="952"/>
      <c r="AB52" s="952"/>
      <c r="AC52" s="952"/>
      <c r="AD52" s="952"/>
      <c r="AE52" s="952"/>
      <c r="AF52" s="952"/>
      <c r="AG52" s="952"/>
      <c r="AH52" s="952"/>
      <c r="AI52" s="952"/>
      <c r="AJ52" s="952"/>
      <c r="AK52" s="952"/>
      <c r="AL52" s="952"/>
      <c r="AM52" s="952"/>
      <c r="AN52" s="952"/>
      <c r="AO52" s="952"/>
      <c r="AP52" s="952"/>
      <c r="AQ52" s="952"/>
      <c r="AR52" s="952"/>
    </row>
    <row r="53" spans="1:44">
      <c r="A53" s="1485"/>
      <c r="B53" s="1485"/>
      <c r="C53" s="1485"/>
      <c r="D53" s="1485"/>
      <c r="E53" s="1485"/>
      <c r="F53" s="1486"/>
      <c r="G53" s="1005"/>
      <c r="H53" s="1005"/>
      <c r="I53" s="1005"/>
      <c r="J53" s="1004"/>
      <c r="K53" s="1004"/>
      <c r="L53" s="1004"/>
      <c r="M53" s="1004"/>
      <c r="N53" s="1004"/>
      <c r="O53" s="970"/>
      <c r="P53" s="969"/>
      <c r="Q53" s="969"/>
      <c r="R53" s="952"/>
      <c r="S53" s="952"/>
      <c r="T53" s="952"/>
      <c r="U53" s="952"/>
      <c r="V53" s="952"/>
      <c r="W53" s="952"/>
      <c r="X53" s="952"/>
      <c r="Y53" s="952"/>
      <c r="Z53" s="952"/>
      <c r="AA53" s="952"/>
      <c r="AB53" s="952"/>
      <c r="AC53" s="952"/>
      <c r="AD53" s="952"/>
      <c r="AE53" s="952"/>
      <c r="AF53" s="952"/>
      <c r="AG53" s="952"/>
      <c r="AH53" s="952"/>
      <c r="AI53" s="952"/>
      <c r="AJ53" s="952"/>
      <c r="AK53" s="952"/>
      <c r="AL53" s="952"/>
      <c r="AM53" s="952"/>
      <c r="AN53" s="952"/>
      <c r="AO53" s="952"/>
      <c r="AP53" s="952"/>
      <c r="AQ53" s="952"/>
      <c r="AR53" s="952"/>
    </row>
    <row r="54" spans="1:44">
      <c r="A54" s="1485"/>
      <c r="B54" s="1485"/>
      <c r="C54" s="1485"/>
      <c r="D54" s="1485"/>
      <c r="E54" s="1485"/>
      <c r="F54" s="1486"/>
      <c r="G54" s="1005"/>
      <c r="H54" s="1005"/>
      <c r="I54" s="1005"/>
      <c r="J54" s="1004"/>
      <c r="K54" s="1004"/>
      <c r="L54" s="1004"/>
      <c r="M54" s="1004"/>
      <c r="N54" s="1004"/>
      <c r="O54" s="970"/>
      <c r="P54" s="969"/>
      <c r="Q54" s="969"/>
      <c r="R54" s="952"/>
      <c r="S54" s="952"/>
      <c r="T54" s="952"/>
      <c r="U54" s="952"/>
      <c r="V54" s="952"/>
      <c r="W54" s="952"/>
      <c r="X54" s="952"/>
      <c r="Y54" s="952"/>
      <c r="Z54" s="952"/>
      <c r="AA54" s="952"/>
      <c r="AB54" s="952"/>
      <c r="AC54" s="952"/>
      <c r="AD54" s="952"/>
      <c r="AE54" s="952"/>
      <c r="AF54" s="952"/>
      <c r="AG54" s="952"/>
      <c r="AH54" s="952"/>
      <c r="AI54" s="952"/>
      <c r="AJ54" s="952"/>
      <c r="AK54" s="952"/>
      <c r="AL54" s="952"/>
      <c r="AM54" s="952"/>
      <c r="AN54" s="952"/>
      <c r="AO54" s="952"/>
      <c r="AP54" s="952"/>
      <c r="AQ54" s="952"/>
      <c r="AR54" s="952"/>
    </row>
    <row r="55" spans="1:44">
      <c r="A55" s="1485"/>
      <c r="B55" s="1485"/>
      <c r="C55" s="1485"/>
      <c r="D55" s="1485"/>
      <c r="E55" s="1485"/>
      <c r="F55" s="1486"/>
      <c r="G55" s="1005"/>
      <c r="H55" s="1005"/>
      <c r="I55" s="1005"/>
      <c r="J55" s="1004"/>
      <c r="K55" s="1004"/>
      <c r="L55" s="1004"/>
      <c r="M55" s="1004"/>
      <c r="N55" s="1004"/>
      <c r="O55" s="970"/>
      <c r="P55" s="969"/>
      <c r="Q55" s="969"/>
      <c r="R55" s="952"/>
      <c r="S55" s="952"/>
      <c r="T55" s="952"/>
      <c r="U55" s="952"/>
      <c r="V55" s="952"/>
      <c r="W55" s="952"/>
      <c r="X55" s="952"/>
      <c r="Y55" s="952"/>
      <c r="Z55" s="952"/>
      <c r="AA55" s="952"/>
      <c r="AB55" s="952"/>
      <c r="AC55" s="952"/>
      <c r="AD55" s="952"/>
      <c r="AE55" s="952"/>
      <c r="AF55" s="952"/>
      <c r="AG55" s="952"/>
      <c r="AH55" s="952"/>
      <c r="AI55" s="952"/>
      <c r="AJ55" s="952"/>
      <c r="AK55" s="952"/>
      <c r="AL55" s="952"/>
      <c r="AM55" s="952"/>
      <c r="AN55" s="952"/>
      <c r="AO55" s="952"/>
      <c r="AP55" s="952"/>
      <c r="AQ55" s="952"/>
      <c r="AR55" s="952"/>
    </row>
    <row r="56" spans="1:44">
      <c r="A56" s="1485"/>
      <c r="B56" s="1485"/>
      <c r="C56" s="1485"/>
      <c r="D56" s="1485"/>
      <c r="E56" s="1485"/>
      <c r="F56" s="1486"/>
      <c r="G56" s="1005"/>
      <c r="H56" s="1005"/>
      <c r="I56" s="1005"/>
      <c r="J56" s="1004"/>
      <c r="K56" s="1004"/>
      <c r="L56" s="1004"/>
      <c r="M56" s="1004"/>
      <c r="N56" s="1004"/>
      <c r="O56" s="970"/>
      <c r="P56" s="969"/>
      <c r="Q56" s="969"/>
      <c r="R56" s="952"/>
      <c r="S56" s="952"/>
      <c r="T56" s="952"/>
      <c r="U56" s="952"/>
      <c r="V56" s="952"/>
      <c r="W56" s="952"/>
      <c r="X56" s="952"/>
      <c r="Y56" s="952"/>
      <c r="Z56" s="952"/>
      <c r="AA56" s="952"/>
      <c r="AB56" s="952"/>
      <c r="AC56" s="952"/>
      <c r="AD56" s="952"/>
      <c r="AE56" s="952"/>
      <c r="AF56" s="952"/>
      <c r="AG56" s="952"/>
      <c r="AH56" s="952"/>
      <c r="AI56" s="952"/>
      <c r="AJ56" s="952"/>
      <c r="AK56" s="952"/>
      <c r="AL56" s="952"/>
      <c r="AM56" s="952"/>
      <c r="AN56" s="952"/>
      <c r="AO56" s="952"/>
      <c r="AP56" s="952"/>
      <c r="AQ56" s="952"/>
      <c r="AR56" s="952"/>
    </row>
    <row r="57" spans="1:44">
      <c r="A57" s="1485"/>
      <c r="B57" s="1485"/>
      <c r="C57" s="1485"/>
      <c r="D57" s="1485"/>
      <c r="E57" s="1485"/>
      <c r="F57" s="1486"/>
      <c r="G57" s="1005"/>
      <c r="H57" s="1005"/>
      <c r="I57" s="1005"/>
      <c r="J57" s="1004"/>
      <c r="K57" s="1004"/>
      <c r="L57" s="1004"/>
      <c r="M57" s="1004"/>
      <c r="N57" s="1004"/>
      <c r="O57" s="970"/>
      <c r="P57" s="969"/>
      <c r="Q57" s="969"/>
      <c r="R57" s="952"/>
      <c r="S57" s="952"/>
      <c r="T57" s="952"/>
      <c r="U57" s="952"/>
      <c r="V57" s="952"/>
      <c r="W57" s="952"/>
      <c r="X57" s="952"/>
      <c r="Y57" s="952"/>
      <c r="Z57" s="952"/>
      <c r="AA57" s="952"/>
      <c r="AB57" s="952"/>
      <c r="AC57" s="952"/>
      <c r="AD57" s="952"/>
      <c r="AE57" s="952"/>
      <c r="AF57" s="952"/>
      <c r="AG57" s="952"/>
      <c r="AH57" s="952"/>
      <c r="AI57" s="952"/>
      <c r="AJ57" s="952"/>
      <c r="AK57" s="952"/>
      <c r="AL57" s="952"/>
      <c r="AM57" s="952"/>
      <c r="AN57" s="952"/>
      <c r="AO57" s="952"/>
      <c r="AP57" s="952"/>
      <c r="AQ57" s="952"/>
      <c r="AR57" s="952"/>
    </row>
    <row r="58" spans="1:44">
      <c r="A58" s="1485"/>
      <c r="B58" s="1485"/>
      <c r="C58" s="1485"/>
      <c r="D58" s="1485"/>
      <c r="E58" s="1485"/>
      <c r="F58" s="1486"/>
      <c r="G58" s="1005"/>
      <c r="H58" s="1005"/>
      <c r="I58" s="1005"/>
      <c r="J58" s="1004"/>
      <c r="K58" s="1004"/>
      <c r="L58" s="1004"/>
      <c r="M58" s="1004"/>
      <c r="N58" s="1004"/>
      <c r="O58" s="970"/>
      <c r="P58" s="969"/>
      <c r="Q58" s="969"/>
      <c r="R58" s="952"/>
      <c r="S58" s="952"/>
      <c r="T58" s="952"/>
      <c r="U58" s="952"/>
      <c r="V58" s="952"/>
      <c r="W58" s="952"/>
      <c r="X58" s="952"/>
      <c r="Y58" s="952"/>
      <c r="Z58" s="952"/>
      <c r="AA58" s="952"/>
      <c r="AB58" s="952"/>
      <c r="AC58" s="952"/>
      <c r="AD58" s="952"/>
      <c r="AE58" s="952"/>
      <c r="AF58" s="952"/>
      <c r="AG58" s="952"/>
      <c r="AH58" s="952"/>
      <c r="AI58" s="952"/>
      <c r="AJ58" s="952"/>
      <c r="AK58" s="952"/>
      <c r="AL58" s="952"/>
      <c r="AM58" s="952"/>
      <c r="AN58" s="952"/>
      <c r="AO58" s="952"/>
      <c r="AP58" s="952"/>
      <c r="AQ58" s="952"/>
      <c r="AR58" s="952"/>
    </row>
    <row r="59" spans="1:44">
      <c r="A59" s="1485"/>
      <c r="B59" s="1485"/>
      <c r="C59" s="1485"/>
      <c r="D59" s="1485"/>
      <c r="E59" s="1485"/>
      <c r="F59" s="1486"/>
      <c r="G59" s="1005"/>
      <c r="H59" s="1005"/>
      <c r="I59" s="1005"/>
      <c r="J59" s="1004"/>
      <c r="K59" s="1004"/>
      <c r="L59" s="1004"/>
      <c r="M59" s="1004"/>
      <c r="N59" s="1004"/>
      <c r="O59" s="970"/>
      <c r="P59" s="969"/>
      <c r="Q59" s="969"/>
      <c r="R59" s="952"/>
      <c r="S59" s="952"/>
      <c r="T59" s="952"/>
      <c r="U59" s="952"/>
      <c r="V59" s="952"/>
      <c r="W59" s="952"/>
      <c r="X59" s="952"/>
      <c r="Y59" s="952"/>
      <c r="Z59" s="952"/>
      <c r="AA59" s="952"/>
      <c r="AB59" s="952"/>
      <c r="AC59" s="952"/>
      <c r="AD59" s="952"/>
      <c r="AE59" s="952"/>
      <c r="AF59" s="952"/>
      <c r="AG59" s="952"/>
      <c r="AH59" s="952"/>
      <c r="AI59" s="952"/>
      <c r="AJ59" s="952"/>
      <c r="AK59" s="952"/>
      <c r="AL59" s="952"/>
      <c r="AM59" s="952"/>
      <c r="AN59" s="952"/>
      <c r="AO59" s="952"/>
      <c r="AP59" s="952"/>
      <c r="AQ59" s="952"/>
      <c r="AR59" s="952"/>
    </row>
    <row r="60" spans="1:44">
      <c r="A60" s="1485"/>
      <c r="B60" s="1485"/>
      <c r="C60" s="1485"/>
      <c r="D60" s="1485"/>
      <c r="E60" s="1485"/>
      <c r="F60" s="1486"/>
      <c r="G60" s="1005"/>
      <c r="H60" s="1005"/>
      <c r="I60" s="1005"/>
      <c r="J60" s="1004"/>
      <c r="K60" s="1004"/>
      <c r="L60" s="1004"/>
      <c r="M60" s="1004"/>
      <c r="N60" s="1004"/>
      <c r="O60" s="970"/>
      <c r="P60" s="969"/>
      <c r="Q60" s="969"/>
      <c r="R60" s="952"/>
      <c r="S60" s="952"/>
      <c r="T60" s="952"/>
      <c r="U60" s="952"/>
      <c r="V60" s="952"/>
      <c r="W60" s="952"/>
      <c r="X60" s="952"/>
      <c r="Y60" s="952"/>
      <c r="Z60" s="952"/>
      <c r="AA60" s="952"/>
      <c r="AB60" s="952"/>
      <c r="AC60" s="952"/>
      <c r="AD60" s="952"/>
      <c r="AE60" s="952"/>
      <c r="AF60" s="952"/>
      <c r="AG60" s="952"/>
      <c r="AH60" s="952"/>
      <c r="AI60" s="952"/>
      <c r="AJ60" s="952"/>
      <c r="AK60" s="952"/>
      <c r="AL60" s="952"/>
      <c r="AM60" s="952"/>
      <c r="AN60" s="952"/>
      <c r="AO60" s="952"/>
      <c r="AP60" s="952"/>
      <c r="AQ60" s="952"/>
      <c r="AR60" s="952"/>
    </row>
    <row r="61" spans="1:44">
      <c r="A61" s="1485"/>
      <c r="B61" s="1485"/>
      <c r="C61" s="1485"/>
      <c r="D61" s="1485"/>
      <c r="E61" s="1485"/>
      <c r="F61" s="1486"/>
      <c r="G61" s="1005"/>
      <c r="H61" s="1005"/>
      <c r="I61" s="1005"/>
      <c r="J61" s="1004"/>
      <c r="K61" s="1004"/>
      <c r="L61" s="1004"/>
      <c r="M61" s="1004"/>
      <c r="N61" s="1004"/>
      <c r="O61" s="970"/>
      <c r="P61" s="969"/>
      <c r="Q61" s="969"/>
      <c r="R61" s="952"/>
      <c r="S61" s="952"/>
      <c r="T61" s="952"/>
      <c r="U61" s="952"/>
      <c r="V61" s="952"/>
      <c r="W61" s="952"/>
      <c r="X61" s="952"/>
      <c r="Y61" s="952"/>
      <c r="Z61" s="952"/>
      <c r="AA61" s="952"/>
      <c r="AB61" s="952"/>
      <c r="AC61" s="952"/>
      <c r="AD61" s="952"/>
      <c r="AE61" s="952"/>
      <c r="AF61" s="952"/>
      <c r="AG61" s="952"/>
      <c r="AH61" s="952"/>
      <c r="AI61" s="952"/>
      <c r="AJ61" s="952"/>
      <c r="AK61" s="952"/>
      <c r="AL61" s="952"/>
      <c r="AM61" s="952"/>
      <c r="AN61" s="952"/>
      <c r="AO61" s="952"/>
      <c r="AP61" s="952"/>
      <c r="AQ61" s="952"/>
      <c r="AR61" s="952"/>
    </row>
    <row r="62" spans="1:44">
      <c r="A62" s="1485"/>
      <c r="B62" s="1485"/>
      <c r="C62" s="1485"/>
      <c r="D62" s="1485"/>
      <c r="E62" s="1485"/>
      <c r="F62" s="1486"/>
      <c r="G62" s="1005"/>
      <c r="H62" s="1005"/>
      <c r="I62" s="1005"/>
      <c r="J62" s="1004"/>
      <c r="K62" s="1004"/>
      <c r="L62" s="1004"/>
      <c r="M62" s="1004"/>
      <c r="N62" s="1004"/>
      <c r="O62" s="970"/>
      <c r="P62" s="969"/>
      <c r="Q62" s="969"/>
      <c r="R62" s="952"/>
      <c r="S62" s="952"/>
      <c r="T62" s="952"/>
      <c r="U62" s="952"/>
      <c r="V62" s="952"/>
      <c r="W62" s="952"/>
      <c r="X62" s="952"/>
      <c r="Y62" s="952"/>
      <c r="Z62" s="952"/>
      <c r="AA62" s="952"/>
      <c r="AB62" s="952"/>
      <c r="AC62" s="952"/>
      <c r="AD62" s="952"/>
      <c r="AE62" s="952"/>
      <c r="AF62" s="952"/>
      <c r="AG62" s="952"/>
      <c r="AH62" s="952"/>
      <c r="AI62" s="952"/>
      <c r="AJ62" s="952"/>
      <c r="AK62" s="952"/>
      <c r="AL62" s="952"/>
      <c r="AM62" s="952"/>
      <c r="AN62" s="952"/>
      <c r="AO62" s="952"/>
      <c r="AP62" s="952"/>
      <c r="AQ62" s="952"/>
      <c r="AR62" s="952"/>
    </row>
    <row r="63" spans="1:44">
      <c r="A63" s="952"/>
      <c r="B63" s="952"/>
      <c r="C63" s="952"/>
      <c r="D63" s="952"/>
      <c r="E63" s="952"/>
      <c r="F63" s="952"/>
      <c r="G63" s="952"/>
      <c r="H63" s="952"/>
      <c r="I63" s="952"/>
      <c r="J63" s="952"/>
      <c r="K63" s="952"/>
      <c r="L63" s="952"/>
      <c r="M63" s="952"/>
      <c r="N63" s="952"/>
      <c r="O63" s="952"/>
      <c r="P63" s="952"/>
      <c r="Q63" s="952"/>
      <c r="R63" s="952"/>
      <c r="S63" s="952"/>
      <c r="T63" s="952"/>
      <c r="U63" s="952"/>
      <c r="V63" s="952"/>
      <c r="W63" s="952"/>
      <c r="X63" s="952"/>
      <c r="Y63" s="952"/>
      <c r="Z63" s="952"/>
      <c r="AA63" s="952"/>
      <c r="AB63" s="952"/>
      <c r="AC63" s="952"/>
      <c r="AD63" s="952"/>
      <c r="AE63" s="952"/>
      <c r="AF63" s="952"/>
      <c r="AG63" s="952"/>
      <c r="AH63" s="952"/>
      <c r="AI63" s="952"/>
      <c r="AJ63" s="952"/>
      <c r="AK63" s="952"/>
      <c r="AL63" s="952"/>
      <c r="AM63" s="952"/>
      <c r="AN63" s="952"/>
      <c r="AO63" s="952"/>
      <c r="AP63" s="952"/>
      <c r="AQ63" s="952"/>
      <c r="AR63" s="952"/>
    </row>
    <row r="64" spans="1:44" ht="15.75" thickBot="1">
      <c r="A64" s="952"/>
      <c r="B64" s="952"/>
      <c r="C64" s="952"/>
      <c r="D64" s="952"/>
      <c r="E64" s="952"/>
      <c r="F64" s="952"/>
      <c r="G64" s="952"/>
      <c r="H64" s="952"/>
      <c r="I64" s="952"/>
      <c r="J64" s="952"/>
      <c r="K64" s="952"/>
      <c r="L64" s="952"/>
      <c r="M64" s="952"/>
      <c r="N64" s="952"/>
      <c r="O64" s="952"/>
      <c r="P64" s="952"/>
      <c r="Q64" s="952"/>
      <c r="R64" s="952"/>
      <c r="S64" s="952"/>
      <c r="T64" s="952"/>
      <c r="U64" s="952"/>
      <c r="V64" s="952"/>
      <c r="W64" s="952"/>
      <c r="X64" s="952"/>
      <c r="Y64" s="952"/>
      <c r="Z64" s="952"/>
      <c r="AA64" s="952"/>
      <c r="AB64" s="952"/>
      <c r="AC64" s="952"/>
      <c r="AD64" s="952"/>
      <c r="AE64" s="952"/>
      <c r="AF64" s="952"/>
      <c r="AG64" s="952"/>
      <c r="AH64" s="952"/>
      <c r="AI64" s="952"/>
      <c r="AJ64" s="952"/>
      <c r="AK64" s="952"/>
      <c r="AL64" s="952"/>
      <c r="AM64" s="952"/>
      <c r="AN64" s="952"/>
      <c r="AO64" s="952"/>
      <c r="AP64" s="952"/>
      <c r="AQ64" s="952"/>
      <c r="AR64" s="952"/>
    </row>
    <row r="65" spans="1:44" ht="16.5" thickBot="1">
      <c r="A65" s="2292" t="s">
        <v>1</v>
      </c>
      <c r="B65" s="2292" t="s">
        <v>354</v>
      </c>
      <c r="C65" s="2295"/>
      <c r="D65" s="2296"/>
      <c r="E65" s="2301" t="s">
        <v>944</v>
      </c>
      <c r="F65" s="2302"/>
      <c r="G65" s="2303" t="s">
        <v>659</v>
      </c>
      <c r="H65" s="2303" t="s">
        <v>943</v>
      </c>
      <c r="I65" s="1003"/>
      <c r="J65" s="1003"/>
      <c r="K65" s="1003"/>
      <c r="L65" s="1003"/>
      <c r="M65" s="952"/>
      <c r="N65" s="952"/>
      <c r="O65" s="952"/>
      <c r="P65" s="952"/>
      <c r="Q65" s="952"/>
      <c r="R65" s="952"/>
      <c r="S65" s="952"/>
      <c r="T65" s="952"/>
      <c r="U65" s="952"/>
      <c r="V65" s="952"/>
      <c r="W65" s="952"/>
      <c r="X65" s="952"/>
      <c r="Y65" s="952"/>
      <c r="Z65" s="952"/>
      <c r="AA65" s="952"/>
      <c r="AB65" s="952"/>
      <c r="AC65" s="952"/>
      <c r="AD65" s="952"/>
      <c r="AE65" s="952"/>
      <c r="AF65" s="952"/>
      <c r="AG65" s="952"/>
      <c r="AH65" s="952"/>
      <c r="AI65" s="952"/>
      <c r="AJ65" s="952"/>
      <c r="AK65" s="952"/>
      <c r="AL65" s="952"/>
      <c r="AM65" s="952"/>
      <c r="AN65" s="952"/>
      <c r="AO65" s="952"/>
      <c r="AP65" s="952"/>
      <c r="AQ65" s="952"/>
      <c r="AR65" s="952"/>
    </row>
    <row r="66" spans="1:44">
      <c r="A66" s="2293"/>
      <c r="B66" s="2293"/>
      <c r="C66" s="2297"/>
      <c r="D66" s="2298"/>
      <c r="E66" s="1002"/>
      <c r="F66" s="1002"/>
      <c r="G66" s="2304"/>
      <c r="H66" s="2304"/>
      <c r="I66" s="955"/>
      <c r="J66" s="955"/>
      <c r="K66" s="955"/>
      <c r="L66" s="955"/>
      <c r="M66" s="952"/>
      <c r="N66" s="952"/>
      <c r="O66" s="952"/>
      <c r="P66" s="952"/>
      <c r="Q66" s="952"/>
      <c r="R66" s="952"/>
      <c r="S66" s="952"/>
      <c r="T66" s="952"/>
      <c r="U66" s="952"/>
      <c r="V66" s="952"/>
      <c r="W66" s="952"/>
      <c r="X66" s="952"/>
      <c r="Y66" s="952"/>
      <c r="Z66" s="952"/>
      <c r="AA66" s="952"/>
      <c r="AB66" s="952"/>
      <c r="AC66" s="952"/>
      <c r="AD66" s="952"/>
      <c r="AE66" s="952"/>
      <c r="AF66" s="952"/>
      <c r="AG66" s="952"/>
      <c r="AH66" s="952"/>
      <c r="AI66" s="952"/>
      <c r="AJ66" s="952"/>
      <c r="AK66" s="952"/>
      <c r="AL66" s="952"/>
      <c r="AM66" s="952"/>
      <c r="AN66" s="952"/>
      <c r="AO66" s="952"/>
      <c r="AP66" s="952"/>
      <c r="AQ66" s="952"/>
      <c r="AR66" s="952"/>
    </row>
    <row r="67" spans="1:44" ht="15.75">
      <c r="A67" s="2293"/>
      <c r="B67" s="2293"/>
      <c r="C67" s="2297"/>
      <c r="D67" s="2298"/>
      <c r="E67" s="1002"/>
      <c r="F67" s="1002"/>
      <c r="G67" s="1001"/>
      <c r="H67" s="1001"/>
      <c r="I67" s="955"/>
      <c r="J67" s="955"/>
      <c r="K67" s="955"/>
      <c r="L67" s="955"/>
      <c r="M67" s="952"/>
      <c r="N67" s="952"/>
      <c r="O67" s="952"/>
      <c r="P67" s="952"/>
      <c r="Q67" s="952"/>
      <c r="R67" s="952"/>
      <c r="S67" s="952"/>
      <c r="T67" s="952"/>
      <c r="U67" s="952"/>
      <c r="V67" s="952"/>
      <c r="W67" s="952"/>
      <c r="X67" s="952"/>
      <c r="Y67" s="952"/>
      <c r="Z67" s="952"/>
      <c r="AA67" s="952"/>
      <c r="AB67" s="952"/>
      <c r="AC67" s="952"/>
      <c r="AD67" s="952"/>
      <c r="AE67" s="952"/>
      <c r="AF67" s="952"/>
      <c r="AG67" s="952"/>
      <c r="AH67" s="952"/>
      <c r="AI67" s="952"/>
      <c r="AJ67" s="952"/>
      <c r="AK67" s="952"/>
      <c r="AL67" s="952"/>
      <c r="AM67" s="952"/>
      <c r="AN67" s="952"/>
      <c r="AO67" s="952"/>
      <c r="AP67" s="952"/>
      <c r="AQ67" s="952"/>
      <c r="AR67" s="952"/>
    </row>
    <row r="68" spans="1:44" ht="15.75" thickBot="1">
      <c r="A68" s="2294"/>
      <c r="B68" s="2294"/>
      <c r="C68" s="2299"/>
      <c r="D68" s="2300"/>
      <c r="E68" s="1000" t="s">
        <v>942</v>
      </c>
      <c r="F68" s="1000" t="s">
        <v>942</v>
      </c>
      <c r="G68" s="1000" t="s">
        <v>941</v>
      </c>
      <c r="H68" s="999" t="s">
        <v>940</v>
      </c>
      <c r="I68" s="955"/>
      <c r="J68" s="955"/>
      <c r="K68" s="955"/>
      <c r="L68" s="955"/>
      <c r="M68" s="952"/>
      <c r="N68" s="952"/>
      <c r="O68" s="952"/>
      <c r="P68" s="952"/>
      <c r="Q68" s="952"/>
      <c r="R68" s="952"/>
      <c r="S68" s="952"/>
      <c r="T68" s="952"/>
      <c r="U68" s="952"/>
      <c r="V68" s="952"/>
      <c r="W68" s="952"/>
      <c r="X68" s="952"/>
      <c r="Y68" s="952"/>
      <c r="Z68" s="952"/>
      <c r="AA68" s="952"/>
      <c r="AB68" s="952"/>
      <c r="AC68" s="952"/>
      <c r="AD68" s="952"/>
      <c r="AE68" s="952"/>
      <c r="AF68" s="952"/>
      <c r="AG68" s="952"/>
      <c r="AH68" s="952"/>
      <c r="AI68" s="952"/>
      <c r="AJ68" s="952"/>
      <c r="AK68" s="952"/>
      <c r="AL68" s="952"/>
      <c r="AM68" s="952"/>
      <c r="AN68" s="952"/>
      <c r="AO68" s="952"/>
      <c r="AP68" s="952"/>
      <c r="AQ68" s="952"/>
      <c r="AR68" s="952"/>
    </row>
    <row r="69" spans="1:44" ht="15.75" thickBot="1">
      <c r="A69" s="998" t="s">
        <v>14</v>
      </c>
      <c r="B69" s="997" t="s">
        <v>947</v>
      </c>
      <c r="C69" s="996"/>
      <c r="D69" s="995"/>
      <c r="E69" s="994"/>
      <c r="F69" s="994"/>
      <c r="G69" s="994"/>
      <c r="H69" s="993"/>
      <c r="I69" s="955"/>
      <c r="J69" s="955"/>
      <c r="K69" s="955"/>
      <c r="L69" s="955"/>
      <c r="M69" s="952"/>
      <c r="N69" s="952"/>
      <c r="O69" s="952"/>
      <c r="P69" s="952"/>
      <c r="Q69" s="952"/>
      <c r="R69" s="952"/>
      <c r="S69" s="952"/>
      <c r="T69" s="952"/>
      <c r="U69" s="952"/>
      <c r="V69" s="952"/>
      <c r="W69" s="952"/>
      <c r="X69" s="952"/>
      <c r="Y69" s="952"/>
      <c r="Z69" s="952"/>
      <c r="AA69" s="952"/>
      <c r="AB69" s="952"/>
      <c r="AC69" s="952"/>
      <c r="AD69" s="952"/>
      <c r="AE69" s="952"/>
      <c r="AF69" s="952"/>
      <c r="AG69" s="952"/>
      <c r="AH69" s="952"/>
      <c r="AI69" s="952"/>
      <c r="AJ69" s="952"/>
      <c r="AK69" s="952"/>
      <c r="AL69" s="952"/>
      <c r="AM69" s="952"/>
      <c r="AN69" s="952"/>
      <c r="AO69" s="952"/>
      <c r="AP69" s="952"/>
      <c r="AQ69" s="952"/>
      <c r="AR69" s="952"/>
    </row>
    <row r="70" spans="1:44">
      <c r="A70" s="992"/>
      <c r="B70" s="991"/>
      <c r="C70" s="990"/>
      <c r="D70" s="989"/>
      <c r="E70" s="987"/>
      <c r="F70" s="987"/>
      <c r="G70" s="987"/>
      <c r="H70" s="986"/>
      <c r="I70" s="955"/>
      <c r="J70" s="955"/>
      <c r="K70" s="955"/>
      <c r="L70" s="955"/>
      <c r="M70" s="952"/>
      <c r="N70" s="952"/>
      <c r="O70" s="952"/>
      <c r="P70" s="952"/>
      <c r="Q70" s="952"/>
      <c r="R70" s="952"/>
      <c r="S70" s="952"/>
      <c r="T70" s="952"/>
      <c r="U70" s="952"/>
      <c r="V70" s="952"/>
      <c r="W70" s="952"/>
      <c r="X70" s="952"/>
      <c r="Y70" s="952"/>
      <c r="Z70" s="952"/>
      <c r="AA70" s="952"/>
      <c r="AB70" s="952"/>
      <c r="AC70" s="952"/>
      <c r="AD70" s="952"/>
      <c r="AE70" s="952"/>
      <c r="AF70" s="952"/>
      <c r="AG70" s="952"/>
      <c r="AH70" s="952"/>
      <c r="AI70" s="952"/>
      <c r="AJ70" s="952"/>
      <c r="AK70" s="952"/>
      <c r="AL70" s="952"/>
      <c r="AM70" s="952"/>
      <c r="AN70" s="952"/>
      <c r="AO70" s="952"/>
      <c r="AP70" s="952"/>
      <c r="AQ70" s="952"/>
      <c r="AR70" s="952"/>
    </row>
    <row r="71" spans="1:44">
      <c r="A71" s="982">
        <v>1</v>
      </c>
      <c r="B71" s="988" t="s">
        <v>936</v>
      </c>
      <c r="C71" s="981"/>
      <c r="D71" s="980"/>
      <c r="E71" s="987"/>
      <c r="F71" s="987"/>
      <c r="G71" s="987"/>
      <c r="H71" s="986"/>
      <c r="I71" s="955"/>
      <c r="J71" s="955"/>
      <c r="K71" s="955"/>
      <c r="L71" s="955"/>
      <c r="M71" s="952"/>
      <c r="N71" s="952"/>
      <c r="O71" s="952"/>
      <c r="P71" s="952"/>
      <c r="Q71" s="952"/>
      <c r="R71" s="952"/>
      <c r="S71" s="952"/>
      <c r="T71" s="952"/>
      <c r="U71" s="952"/>
      <c r="V71" s="952"/>
      <c r="W71" s="952"/>
      <c r="X71" s="952"/>
      <c r="Y71" s="952"/>
      <c r="Z71" s="952"/>
      <c r="AA71" s="952"/>
      <c r="AB71" s="952"/>
      <c r="AC71" s="952"/>
      <c r="AD71" s="952"/>
      <c r="AE71" s="952"/>
      <c r="AF71" s="952"/>
      <c r="AG71" s="952"/>
      <c r="AH71" s="952"/>
      <c r="AI71" s="952"/>
      <c r="AJ71" s="952"/>
      <c r="AK71" s="952"/>
      <c r="AL71" s="952"/>
      <c r="AM71" s="952"/>
      <c r="AN71" s="952"/>
      <c r="AO71" s="952"/>
      <c r="AP71" s="952"/>
      <c r="AQ71" s="952"/>
      <c r="AR71" s="952"/>
    </row>
    <row r="72" spans="1:44">
      <c r="A72" s="982"/>
      <c r="B72" s="981" t="s">
        <v>946</v>
      </c>
      <c r="C72" s="985">
        <v>8</v>
      </c>
      <c r="D72" s="984" t="s">
        <v>39</v>
      </c>
      <c r="E72" s="1006">
        <v>4</v>
      </c>
      <c r="F72" s="983">
        <v>1</v>
      </c>
      <c r="G72" s="979">
        <f>F72*E72*C72</f>
        <v>32</v>
      </c>
      <c r="H72" s="978"/>
      <c r="I72" s="955"/>
      <c r="J72" s="955"/>
      <c r="K72" s="955"/>
      <c r="L72" s="955"/>
      <c r="M72" s="952"/>
      <c r="N72" s="952"/>
      <c r="O72" s="952"/>
      <c r="P72" s="952"/>
      <c r="Q72" s="952"/>
      <c r="R72" s="952"/>
      <c r="S72" s="952"/>
      <c r="T72" s="952"/>
      <c r="U72" s="952"/>
      <c r="V72" s="952"/>
      <c r="W72" s="952"/>
      <c r="X72" s="952"/>
      <c r="Y72" s="952"/>
      <c r="Z72" s="952"/>
      <c r="AA72" s="952"/>
      <c r="AB72" s="952"/>
      <c r="AC72" s="952"/>
      <c r="AD72" s="952"/>
      <c r="AE72" s="952"/>
      <c r="AF72" s="952"/>
      <c r="AG72" s="952"/>
      <c r="AH72" s="952"/>
      <c r="AI72" s="952"/>
      <c r="AJ72" s="952"/>
      <c r="AK72" s="952"/>
      <c r="AL72" s="952"/>
      <c r="AM72" s="952"/>
      <c r="AN72" s="952"/>
      <c r="AO72" s="952"/>
      <c r="AP72" s="952"/>
      <c r="AQ72" s="952"/>
      <c r="AR72" s="952"/>
    </row>
    <row r="73" spans="1:44">
      <c r="A73" s="982"/>
      <c r="B73" s="981" t="s">
        <v>945</v>
      </c>
      <c r="C73" s="985">
        <v>4</v>
      </c>
      <c r="D73" s="984" t="s">
        <v>39</v>
      </c>
      <c r="E73" s="1006">
        <v>4</v>
      </c>
      <c r="F73" s="983">
        <v>1</v>
      </c>
      <c r="G73" s="979">
        <f>F73*E73*C73</f>
        <v>16</v>
      </c>
      <c r="H73" s="978"/>
      <c r="I73" s="955"/>
      <c r="J73" s="955"/>
      <c r="K73" s="955"/>
      <c r="L73" s="955"/>
      <c r="M73" s="952"/>
      <c r="N73" s="952"/>
      <c r="O73" s="952"/>
      <c r="P73" s="952"/>
      <c r="Q73" s="952"/>
      <c r="R73" s="952"/>
      <c r="S73" s="952"/>
      <c r="T73" s="952"/>
      <c r="U73" s="952"/>
      <c r="V73" s="952"/>
      <c r="W73" s="952"/>
      <c r="X73" s="952"/>
      <c r="Y73" s="952"/>
      <c r="Z73" s="952"/>
      <c r="AA73" s="952"/>
      <c r="AB73" s="952"/>
      <c r="AC73" s="952"/>
      <c r="AD73" s="952"/>
      <c r="AE73" s="952"/>
      <c r="AF73" s="952"/>
      <c r="AG73" s="952"/>
      <c r="AH73" s="952"/>
      <c r="AI73" s="952"/>
      <c r="AJ73" s="952"/>
      <c r="AK73" s="952"/>
      <c r="AL73" s="952"/>
      <c r="AM73" s="952"/>
      <c r="AN73" s="952"/>
      <c r="AO73" s="952"/>
      <c r="AP73" s="952"/>
      <c r="AQ73" s="952"/>
      <c r="AR73" s="952"/>
    </row>
    <row r="74" spans="1:44" ht="15.75" thickBot="1">
      <c r="A74" s="977"/>
      <c r="B74" s="975"/>
      <c r="C74" s="975"/>
      <c r="D74" s="974"/>
      <c r="E74" s="973"/>
      <c r="F74" s="973"/>
      <c r="G74" s="973"/>
      <c r="H74" s="972">
        <f>SUM(G72:G73)</f>
        <v>48</v>
      </c>
      <c r="I74" s="952"/>
      <c r="J74" s="955"/>
      <c r="K74" s="955"/>
      <c r="L74" s="955"/>
      <c r="M74" s="952"/>
      <c r="N74" s="952"/>
      <c r="O74" s="952"/>
      <c r="P74" s="952"/>
      <c r="Q74" s="952"/>
      <c r="R74" s="952"/>
      <c r="S74" s="952"/>
      <c r="T74" s="952"/>
      <c r="U74" s="952"/>
      <c r="V74" s="952"/>
      <c r="W74" s="952"/>
      <c r="X74" s="952"/>
      <c r="Y74" s="952"/>
      <c r="Z74" s="952"/>
      <c r="AA74" s="952"/>
      <c r="AB74" s="952"/>
      <c r="AC74" s="952"/>
      <c r="AD74" s="952"/>
      <c r="AE74" s="952"/>
      <c r="AF74" s="952"/>
      <c r="AG74" s="952"/>
      <c r="AH74" s="952"/>
      <c r="AI74" s="952"/>
      <c r="AJ74" s="952"/>
      <c r="AK74" s="952"/>
      <c r="AL74" s="952"/>
      <c r="AM74" s="952"/>
      <c r="AN74" s="952"/>
      <c r="AO74" s="952"/>
      <c r="AP74" s="952"/>
      <c r="AQ74" s="952"/>
      <c r="AR74" s="952"/>
    </row>
    <row r="75" spans="1:44">
      <c r="A75" s="970"/>
      <c r="B75" s="970"/>
      <c r="C75" s="970"/>
      <c r="D75" s="970"/>
      <c r="E75" s="1005"/>
      <c r="F75" s="1005"/>
      <c r="G75" s="1005"/>
      <c r="H75" s="1004"/>
      <c r="I75" s="955"/>
      <c r="J75" s="955"/>
      <c r="K75" s="955"/>
      <c r="L75" s="955"/>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c r="AN75" s="952"/>
      <c r="AO75" s="952"/>
      <c r="AP75" s="952"/>
      <c r="AQ75" s="952"/>
      <c r="AR75" s="952"/>
    </row>
    <row r="76" spans="1:44" ht="15.75" thickBot="1">
      <c r="A76" s="952"/>
      <c r="B76" s="952"/>
      <c r="C76" s="952"/>
      <c r="D76" s="952"/>
      <c r="E76" s="952"/>
      <c r="F76" s="952"/>
      <c r="G76" s="952"/>
      <c r="H76" s="952"/>
      <c r="I76" s="952"/>
      <c r="J76" s="955"/>
      <c r="K76" s="952"/>
      <c r="L76" s="952"/>
      <c r="M76" s="952"/>
      <c r="N76" s="952"/>
      <c r="O76" s="952"/>
      <c r="P76" s="952"/>
      <c r="Q76" s="952"/>
      <c r="R76" s="952"/>
      <c r="S76" s="952"/>
      <c r="T76" s="952"/>
      <c r="U76" s="952"/>
      <c r="V76" s="952"/>
      <c r="W76" s="952"/>
      <c r="X76" s="952"/>
      <c r="Y76" s="952"/>
      <c r="Z76" s="952"/>
      <c r="AA76" s="952"/>
      <c r="AB76" s="952"/>
      <c r="AC76" s="952"/>
      <c r="AD76" s="952"/>
      <c r="AE76" s="952"/>
      <c r="AF76" s="952"/>
      <c r="AG76" s="952"/>
      <c r="AH76" s="952"/>
      <c r="AI76" s="952"/>
      <c r="AJ76" s="952"/>
      <c r="AK76" s="952"/>
      <c r="AL76" s="952"/>
      <c r="AM76" s="952"/>
      <c r="AN76" s="952"/>
      <c r="AO76" s="952"/>
      <c r="AP76" s="952"/>
      <c r="AQ76" s="952"/>
      <c r="AR76" s="952"/>
    </row>
    <row r="77" spans="1:44" ht="16.5" thickBot="1">
      <c r="A77" s="2292" t="s">
        <v>1</v>
      </c>
      <c r="B77" s="2292" t="s">
        <v>354</v>
      </c>
      <c r="C77" s="2295"/>
      <c r="D77" s="2296"/>
      <c r="E77" s="2301" t="s">
        <v>944</v>
      </c>
      <c r="F77" s="2302"/>
      <c r="G77" s="2303" t="s">
        <v>659</v>
      </c>
      <c r="H77" s="2303" t="s">
        <v>943</v>
      </c>
      <c r="I77" s="1003"/>
      <c r="J77" s="1003"/>
      <c r="K77" s="1003"/>
      <c r="L77" s="1003"/>
      <c r="M77" s="952"/>
      <c r="N77" s="952"/>
      <c r="O77" s="952"/>
      <c r="P77" s="952"/>
      <c r="Q77" s="952"/>
      <c r="R77" s="952"/>
      <c r="S77" s="952"/>
      <c r="T77" s="952"/>
      <c r="U77" s="952"/>
      <c r="V77" s="952"/>
      <c r="W77" s="952"/>
      <c r="X77" s="952"/>
      <c r="Y77" s="952"/>
      <c r="Z77" s="952"/>
      <c r="AA77" s="952"/>
      <c r="AB77" s="952"/>
      <c r="AC77" s="952"/>
      <c r="AD77" s="952"/>
      <c r="AE77" s="952"/>
      <c r="AF77" s="952"/>
      <c r="AG77" s="952"/>
      <c r="AH77" s="952"/>
      <c r="AI77" s="952"/>
      <c r="AJ77" s="952"/>
      <c r="AK77" s="952"/>
      <c r="AL77" s="952"/>
      <c r="AM77" s="952"/>
      <c r="AN77" s="952"/>
      <c r="AO77" s="952"/>
      <c r="AP77" s="952"/>
      <c r="AQ77" s="952"/>
      <c r="AR77" s="952"/>
    </row>
    <row r="78" spans="1:44">
      <c r="A78" s="2293"/>
      <c r="B78" s="2293"/>
      <c r="C78" s="2297"/>
      <c r="D78" s="2298"/>
      <c r="E78" s="1002"/>
      <c r="F78" s="1002"/>
      <c r="G78" s="2304"/>
      <c r="H78" s="2304"/>
      <c r="I78" s="955"/>
      <c r="J78" s="955"/>
      <c r="K78" s="955"/>
      <c r="L78" s="955"/>
      <c r="M78" s="952"/>
      <c r="N78" s="952"/>
      <c r="O78" s="952"/>
      <c r="P78" s="952"/>
      <c r="Q78" s="952"/>
      <c r="R78" s="952"/>
      <c r="S78" s="952"/>
      <c r="T78" s="952"/>
      <c r="U78" s="952"/>
      <c r="V78" s="952"/>
      <c r="W78" s="952"/>
      <c r="X78" s="952"/>
      <c r="Y78" s="952"/>
      <c r="Z78" s="952"/>
      <c r="AA78" s="952"/>
      <c r="AB78" s="952"/>
      <c r="AC78" s="952"/>
      <c r="AD78" s="952"/>
      <c r="AE78" s="952"/>
      <c r="AF78" s="952"/>
      <c r="AG78" s="952"/>
      <c r="AH78" s="952"/>
      <c r="AI78" s="952"/>
      <c r="AJ78" s="952"/>
      <c r="AK78" s="952"/>
      <c r="AL78" s="952"/>
      <c r="AM78" s="952"/>
      <c r="AN78" s="952"/>
      <c r="AO78" s="952"/>
      <c r="AP78" s="952"/>
      <c r="AQ78" s="952"/>
      <c r="AR78" s="952"/>
    </row>
    <row r="79" spans="1:44" ht="15.75">
      <c r="A79" s="2293"/>
      <c r="B79" s="2293"/>
      <c r="C79" s="2297"/>
      <c r="D79" s="2298"/>
      <c r="E79" s="1002"/>
      <c r="F79" s="1002"/>
      <c r="G79" s="1001"/>
      <c r="H79" s="1001"/>
      <c r="I79" s="955"/>
      <c r="J79" s="955"/>
      <c r="K79" s="955"/>
      <c r="L79" s="955"/>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2"/>
      <c r="AN79" s="952"/>
      <c r="AO79" s="952"/>
      <c r="AP79" s="952"/>
      <c r="AQ79" s="952"/>
      <c r="AR79" s="952"/>
    </row>
    <row r="80" spans="1:44" ht="15.75" thickBot="1">
      <c r="A80" s="2294"/>
      <c r="B80" s="2294"/>
      <c r="C80" s="2299"/>
      <c r="D80" s="2300"/>
      <c r="E80" s="1000" t="s">
        <v>942</v>
      </c>
      <c r="F80" s="1000" t="s">
        <v>942</v>
      </c>
      <c r="G80" s="1000" t="s">
        <v>941</v>
      </c>
      <c r="H80" s="999" t="s">
        <v>940</v>
      </c>
      <c r="I80" s="955"/>
      <c r="J80" s="955"/>
      <c r="K80" s="955"/>
      <c r="L80" s="955"/>
      <c r="M80" s="952"/>
      <c r="N80" s="952"/>
      <c r="O80" s="952"/>
      <c r="P80" s="952"/>
      <c r="Q80" s="952"/>
      <c r="R80" s="952"/>
      <c r="S80" s="952"/>
      <c r="T80" s="952"/>
      <c r="U80" s="952"/>
      <c r="V80" s="952"/>
      <c r="W80" s="952"/>
      <c r="X80" s="952"/>
      <c r="Y80" s="952"/>
      <c r="Z80" s="952"/>
      <c r="AA80" s="952"/>
      <c r="AB80" s="952"/>
      <c r="AC80" s="952"/>
      <c r="AD80" s="952"/>
      <c r="AE80" s="952"/>
      <c r="AF80" s="952"/>
      <c r="AG80" s="952"/>
      <c r="AH80" s="952"/>
      <c r="AI80" s="952"/>
      <c r="AJ80" s="952"/>
      <c r="AK80" s="952"/>
      <c r="AL80" s="952"/>
      <c r="AM80" s="952"/>
      <c r="AN80" s="952"/>
      <c r="AO80" s="952"/>
      <c r="AP80" s="952"/>
      <c r="AQ80" s="952"/>
      <c r="AR80" s="952"/>
    </row>
    <row r="81" spans="1:44" ht="15.75" thickBot="1">
      <c r="A81" s="998" t="s">
        <v>14</v>
      </c>
      <c r="B81" s="997" t="s">
        <v>939</v>
      </c>
      <c r="C81" s="996"/>
      <c r="D81" s="995"/>
      <c r="E81" s="994"/>
      <c r="F81" s="994"/>
      <c r="G81" s="994"/>
      <c r="H81" s="993"/>
      <c r="I81" s="954"/>
      <c r="J81" s="954"/>
      <c r="K81" s="954"/>
      <c r="L81" s="954"/>
      <c r="M81" s="952"/>
      <c r="N81" s="952"/>
      <c r="O81" s="952"/>
      <c r="P81" s="952"/>
      <c r="Q81" s="952"/>
      <c r="R81" s="952"/>
      <c r="S81" s="952"/>
      <c r="T81" s="952"/>
      <c r="U81" s="952"/>
      <c r="V81" s="952"/>
      <c r="W81" s="952"/>
      <c r="X81" s="952"/>
      <c r="Y81" s="952"/>
      <c r="Z81" s="952"/>
      <c r="AA81" s="952"/>
      <c r="AB81" s="952"/>
      <c r="AC81" s="952"/>
      <c r="AD81" s="952"/>
      <c r="AE81" s="952"/>
      <c r="AF81" s="952"/>
      <c r="AG81" s="952"/>
      <c r="AH81" s="952"/>
      <c r="AI81" s="952"/>
      <c r="AJ81" s="952"/>
      <c r="AK81" s="952"/>
      <c r="AL81" s="952"/>
      <c r="AM81" s="952"/>
      <c r="AN81" s="952"/>
      <c r="AO81" s="952"/>
      <c r="AP81" s="952"/>
      <c r="AQ81" s="952"/>
      <c r="AR81" s="952"/>
    </row>
    <row r="82" spans="1:44">
      <c r="A82" s="992"/>
      <c r="B82" s="991"/>
      <c r="C82" s="990"/>
      <c r="D82" s="989"/>
      <c r="E82" s="987"/>
      <c r="F82" s="987"/>
      <c r="G82" s="987"/>
      <c r="H82" s="986"/>
      <c r="I82" s="954"/>
      <c r="J82" s="954"/>
      <c r="K82" s="954"/>
      <c r="L82" s="954"/>
      <c r="M82" s="952"/>
      <c r="N82" s="952"/>
      <c r="O82" s="952"/>
      <c r="P82" s="952"/>
      <c r="Q82" s="952"/>
      <c r="R82" s="952"/>
      <c r="S82" s="952"/>
      <c r="T82" s="952"/>
      <c r="U82" s="952"/>
      <c r="V82" s="952"/>
      <c r="W82" s="952"/>
      <c r="X82" s="952"/>
      <c r="Y82" s="952"/>
      <c r="Z82" s="952"/>
      <c r="AA82" s="952"/>
      <c r="AB82" s="952"/>
      <c r="AC82" s="952"/>
      <c r="AD82" s="952"/>
      <c r="AE82" s="952"/>
      <c r="AF82" s="952"/>
      <c r="AG82" s="952"/>
      <c r="AH82" s="952"/>
      <c r="AI82" s="952"/>
      <c r="AJ82" s="952"/>
      <c r="AK82" s="952"/>
      <c r="AL82" s="952"/>
      <c r="AM82" s="952"/>
      <c r="AN82" s="952"/>
      <c r="AO82" s="952"/>
      <c r="AP82" s="952"/>
      <c r="AQ82" s="952"/>
      <c r="AR82" s="952"/>
    </row>
    <row r="83" spans="1:44">
      <c r="A83" s="982">
        <v>1</v>
      </c>
      <c r="B83" s="988" t="s">
        <v>938</v>
      </c>
      <c r="C83" s="981"/>
      <c r="D83" s="980"/>
      <c r="E83" s="987"/>
      <c r="F83" s="987"/>
      <c r="G83" s="987"/>
      <c r="H83" s="986"/>
      <c r="I83" s="954"/>
      <c r="J83" s="954"/>
      <c r="K83" s="954"/>
      <c r="L83" s="954"/>
      <c r="M83" s="952"/>
      <c r="N83" s="952"/>
      <c r="O83" s="952"/>
      <c r="P83" s="952"/>
      <c r="Q83" s="952"/>
      <c r="R83" s="952"/>
      <c r="S83" s="952"/>
      <c r="T83" s="952"/>
      <c r="U83" s="952"/>
      <c r="V83" s="952"/>
      <c r="W83" s="952"/>
      <c r="X83" s="952"/>
      <c r="Y83" s="952"/>
      <c r="Z83" s="952"/>
      <c r="AA83" s="952"/>
      <c r="AB83" s="952"/>
      <c r="AC83" s="952"/>
      <c r="AD83" s="952"/>
      <c r="AE83" s="952"/>
      <c r="AF83" s="952"/>
      <c r="AG83" s="952"/>
      <c r="AH83" s="952"/>
      <c r="AI83" s="952"/>
      <c r="AJ83" s="952"/>
      <c r="AK83" s="952"/>
      <c r="AL83" s="952"/>
      <c r="AM83" s="952"/>
      <c r="AN83" s="952"/>
      <c r="AO83" s="952"/>
      <c r="AP83" s="952"/>
      <c r="AQ83" s="952"/>
      <c r="AR83" s="952"/>
    </row>
    <row r="84" spans="1:44">
      <c r="A84" s="982"/>
      <c r="B84" s="981" t="s">
        <v>937</v>
      </c>
      <c r="C84" s="985">
        <v>8</v>
      </c>
      <c r="D84" s="984" t="s">
        <v>39</v>
      </c>
      <c r="E84" s="983">
        <v>2</v>
      </c>
      <c r="F84" s="983">
        <v>1</v>
      </c>
      <c r="G84" s="979">
        <f>F84*E84*C84</f>
        <v>16</v>
      </c>
      <c r="H84" s="978"/>
      <c r="I84" s="971"/>
      <c r="J84" s="970"/>
      <c r="K84" s="969"/>
      <c r="L84" s="969"/>
      <c r="M84" s="952"/>
      <c r="N84" s="952"/>
      <c r="O84" s="952"/>
      <c r="P84" s="952"/>
      <c r="Q84" s="952"/>
      <c r="R84" s="952"/>
      <c r="S84" s="952"/>
      <c r="T84" s="952"/>
      <c r="U84" s="952"/>
      <c r="V84" s="952"/>
      <c r="W84" s="952"/>
      <c r="X84" s="952"/>
      <c r="Y84" s="952"/>
      <c r="Z84" s="952"/>
      <c r="AA84" s="952"/>
      <c r="AB84" s="952"/>
      <c r="AC84" s="952"/>
      <c r="AD84" s="952"/>
      <c r="AE84" s="952"/>
      <c r="AF84" s="952"/>
      <c r="AG84" s="952"/>
      <c r="AH84" s="952"/>
      <c r="AI84" s="952"/>
      <c r="AJ84" s="952"/>
      <c r="AK84" s="952"/>
      <c r="AL84" s="952"/>
      <c r="AM84" s="952"/>
      <c r="AN84" s="952"/>
      <c r="AO84" s="952"/>
      <c r="AP84" s="952"/>
      <c r="AQ84" s="952"/>
      <c r="AR84" s="952"/>
    </row>
    <row r="85" spans="1:44">
      <c r="A85" s="982"/>
      <c r="B85" s="981"/>
      <c r="C85" s="981"/>
      <c r="D85" s="980"/>
      <c r="E85" s="979"/>
      <c r="F85" s="979"/>
      <c r="G85" s="979"/>
      <c r="H85" s="978">
        <f>SUM(G84:G85)</f>
        <v>16</v>
      </c>
      <c r="I85" s="971"/>
      <c r="J85" s="970"/>
      <c r="K85" s="969"/>
      <c r="L85" s="969"/>
      <c r="M85" s="952"/>
      <c r="N85" s="952"/>
      <c r="O85" s="952"/>
      <c r="P85" s="952"/>
      <c r="Q85" s="952"/>
      <c r="R85" s="952"/>
      <c r="S85" s="952"/>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52"/>
      <c r="AR85" s="952"/>
    </row>
    <row r="86" spans="1:44">
      <c r="A86" s="982">
        <v>2</v>
      </c>
      <c r="B86" s="988" t="s">
        <v>936</v>
      </c>
      <c r="C86" s="981"/>
      <c r="D86" s="980"/>
      <c r="E86" s="987"/>
      <c r="F86" s="987"/>
      <c r="G86" s="987"/>
      <c r="H86" s="986"/>
      <c r="I86" s="954"/>
      <c r="J86" s="954"/>
      <c r="K86" s="954"/>
      <c r="L86" s="954"/>
      <c r="M86" s="952"/>
      <c r="N86" s="952"/>
      <c r="O86" s="952"/>
      <c r="P86" s="952"/>
      <c r="Q86" s="952"/>
      <c r="R86" s="952"/>
      <c r="S86" s="952"/>
      <c r="T86" s="952"/>
      <c r="U86" s="952"/>
      <c r="V86" s="952"/>
      <c r="W86" s="952"/>
      <c r="X86" s="952"/>
      <c r="Y86" s="952"/>
      <c r="Z86" s="952"/>
      <c r="AA86" s="952"/>
      <c r="AB86" s="952"/>
      <c r="AC86" s="952"/>
      <c r="AD86" s="952"/>
      <c r="AE86" s="952"/>
      <c r="AF86" s="952"/>
      <c r="AG86" s="952"/>
      <c r="AH86" s="952"/>
      <c r="AI86" s="952"/>
      <c r="AJ86" s="952"/>
      <c r="AK86" s="952"/>
      <c r="AL86" s="952"/>
      <c r="AM86" s="952"/>
      <c r="AN86" s="952"/>
      <c r="AO86" s="952"/>
      <c r="AP86" s="952"/>
      <c r="AQ86" s="952"/>
      <c r="AR86" s="952"/>
    </row>
    <row r="87" spans="1:44">
      <c r="A87" s="982"/>
      <c r="B87" s="981" t="s">
        <v>935</v>
      </c>
      <c r="C87" s="985">
        <v>4</v>
      </c>
      <c r="D87" s="984" t="s">
        <v>39</v>
      </c>
      <c r="E87" s="983">
        <v>2</v>
      </c>
      <c r="F87" s="983">
        <v>1</v>
      </c>
      <c r="G87" s="979">
        <f>F87*E87*C87</f>
        <v>8</v>
      </c>
      <c r="H87" s="978"/>
      <c r="I87" s="971"/>
      <c r="J87" s="970"/>
      <c r="K87" s="969"/>
      <c r="L87" s="969"/>
      <c r="M87" s="952"/>
      <c r="N87" s="952"/>
      <c r="O87" s="952"/>
      <c r="P87" s="952"/>
      <c r="Q87" s="952"/>
      <c r="R87" s="952"/>
      <c r="S87" s="952"/>
      <c r="T87" s="952"/>
      <c r="U87" s="952"/>
      <c r="V87" s="952"/>
      <c r="W87" s="952"/>
      <c r="X87" s="952"/>
      <c r="Y87" s="952"/>
      <c r="Z87" s="952"/>
      <c r="AA87" s="952"/>
      <c r="AB87" s="952"/>
      <c r="AC87" s="952"/>
      <c r="AD87" s="952"/>
      <c r="AE87" s="952"/>
      <c r="AF87" s="952"/>
      <c r="AG87" s="952"/>
      <c r="AH87" s="952"/>
      <c r="AI87" s="952"/>
      <c r="AJ87" s="952"/>
      <c r="AK87" s="952"/>
      <c r="AL87" s="952"/>
      <c r="AM87" s="952"/>
      <c r="AN87" s="952"/>
      <c r="AO87" s="952"/>
      <c r="AP87" s="952"/>
      <c r="AQ87" s="952"/>
      <c r="AR87" s="952"/>
    </row>
    <row r="88" spans="1:44">
      <c r="A88" s="982"/>
      <c r="B88" s="981"/>
      <c r="C88" s="981"/>
      <c r="D88" s="980"/>
      <c r="E88" s="979"/>
      <c r="F88" s="979"/>
      <c r="G88" s="979"/>
      <c r="H88" s="978">
        <f>SUM(G87:G88)</f>
        <v>8</v>
      </c>
      <c r="I88" s="971"/>
      <c r="J88" s="970"/>
      <c r="K88" s="969"/>
      <c r="L88" s="969"/>
      <c r="M88" s="952"/>
      <c r="N88" s="952"/>
      <c r="O88" s="952"/>
      <c r="P88" s="952"/>
      <c r="Q88" s="952"/>
      <c r="R88" s="952"/>
      <c r="S88" s="952"/>
      <c r="T88" s="952"/>
      <c r="U88" s="952"/>
      <c r="V88" s="952"/>
      <c r="W88" s="952"/>
      <c r="X88" s="952"/>
      <c r="Y88" s="952"/>
      <c r="Z88" s="952"/>
      <c r="AA88" s="952"/>
      <c r="AB88" s="952"/>
      <c r="AC88" s="952"/>
      <c r="AD88" s="952"/>
      <c r="AE88" s="952"/>
      <c r="AF88" s="952"/>
      <c r="AG88" s="952"/>
      <c r="AH88" s="952"/>
      <c r="AI88" s="952"/>
      <c r="AJ88" s="952"/>
      <c r="AK88" s="952"/>
      <c r="AL88" s="952"/>
      <c r="AM88" s="952"/>
      <c r="AN88" s="952"/>
      <c r="AO88" s="952"/>
      <c r="AP88" s="952"/>
      <c r="AQ88" s="952"/>
      <c r="AR88" s="952"/>
    </row>
    <row r="89" spans="1:44" ht="15.75" thickBot="1">
      <c r="A89" s="977"/>
      <c r="B89" s="976"/>
      <c r="C89" s="975"/>
      <c r="D89" s="974"/>
      <c r="E89" s="973"/>
      <c r="F89" s="973"/>
      <c r="G89" s="973"/>
      <c r="H89" s="972"/>
      <c r="I89" s="971"/>
      <c r="J89" s="970"/>
      <c r="K89" s="969"/>
      <c r="L89" s="969"/>
      <c r="M89" s="952"/>
      <c r="N89" s="952"/>
      <c r="O89" s="952"/>
      <c r="P89" s="952"/>
      <c r="Q89" s="952"/>
      <c r="R89" s="952"/>
      <c r="S89" s="952"/>
      <c r="T89" s="952"/>
      <c r="U89" s="952"/>
      <c r="V89" s="952"/>
      <c r="W89" s="952"/>
      <c r="X89" s="952"/>
      <c r="Y89" s="952"/>
      <c r="Z89" s="952"/>
      <c r="AA89" s="952"/>
      <c r="AB89" s="952"/>
      <c r="AC89" s="952"/>
      <c r="AD89" s="952"/>
      <c r="AE89" s="952"/>
      <c r="AF89" s="952"/>
      <c r="AG89" s="952"/>
      <c r="AH89" s="952"/>
      <c r="AI89" s="952"/>
      <c r="AJ89" s="952"/>
      <c r="AK89" s="952"/>
      <c r="AL89" s="952"/>
      <c r="AM89" s="952"/>
      <c r="AN89" s="952"/>
      <c r="AO89" s="952"/>
      <c r="AP89" s="952"/>
      <c r="AQ89" s="952"/>
      <c r="AR89" s="952"/>
    </row>
    <row r="90" spans="1:44">
      <c r="A90" s="952"/>
      <c r="B90" s="952"/>
      <c r="C90" s="952"/>
      <c r="D90" s="952"/>
      <c r="E90" s="952"/>
      <c r="F90" s="952"/>
      <c r="G90" s="952"/>
      <c r="H90" s="952"/>
      <c r="I90" s="952"/>
      <c r="J90" s="952"/>
      <c r="K90" s="952"/>
      <c r="L90" s="952"/>
      <c r="M90" s="952"/>
      <c r="N90" s="952"/>
      <c r="O90" s="952"/>
      <c r="P90" s="952"/>
      <c r="Q90" s="952"/>
      <c r="R90" s="952"/>
      <c r="S90" s="952"/>
      <c r="T90" s="952"/>
      <c r="U90" s="952"/>
      <c r="V90" s="952"/>
      <c r="W90" s="952"/>
      <c r="X90" s="952"/>
      <c r="Y90" s="952"/>
      <c r="Z90" s="952"/>
      <c r="AA90" s="952"/>
      <c r="AB90" s="952"/>
      <c r="AC90" s="952"/>
      <c r="AD90" s="952"/>
      <c r="AE90" s="952"/>
      <c r="AF90" s="952"/>
      <c r="AG90" s="952"/>
      <c r="AH90" s="952"/>
      <c r="AI90" s="952"/>
      <c r="AJ90" s="952"/>
      <c r="AK90" s="952"/>
      <c r="AL90" s="952"/>
      <c r="AM90" s="952"/>
      <c r="AN90" s="952"/>
      <c r="AO90" s="952"/>
      <c r="AP90" s="952"/>
      <c r="AQ90" s="952"/>
      <c r="AR90" s="952"/>
    </row>
    <row r="91" spans="1:44">
      <c r="A91" s="952"/>
      <c r="B91" s="952"/>
      <c r="C91" s="952"/>
      <c r="D91" s="952"/>
      <c r="E91" s="952"/>
      <c r="F91" s="952"/>
      <c r="G91" s="952"/>
      <c r="H91" s="952"/>
      <c r="I91" s="952"/>
      <c r="J91" s="952"/>
      <c r="K91" s="952"/>
      <c r="L91" s="952"/>
      <c r="M91" s="952"/>
      <c r="N91" s="952"/>
      <c r="O91" s="952"/>
      <c r="P91" s="952"/>
      <c r="Q91" s="952"/>
      <c r="R91" s="952"/>
      <c r="S91" s="952"/>
      <c r="T91" s="952"/>
      <c r="U91" s="952"/>
      <c r="V91" s="952"/>
      <c r="W91" s="952"/>
      <c r="X91" s="952"/>
      <c r="Y91" s="952"/>
      <c r="Z91" s="952"/>
      <c r="AA91" s="952"/>
      <c r="AB91" s="952"/>
      <c r="AC91" s="952"/>
      <c r="AD91" s="952"/>
      <c r="AE91" s="952"/>
      <c r="AF91" s="952"/>
      <c r="AG91" s="952"/>
      <c r="AH91" s="952"/>
      <c r="AI91" s="952"/>
      <c r="AJ91" s="952"/>
      <c r="AK91" s="952"/>
      <c r="AL91" s="952"/>
      <c r="AM91" s="952"/>
      <c r="AN91" s="952"/>
      <c r="AO91" s="952"/>
      <c r="AP91" s="952"/>
      <c r="AQ91" s="952"/>
      <c r="AR91" s="952"/>
    </row>
    <row r="92" spans="1:44">
      <c r="A92" s="953" t="s">
        <v>934</v>
      </c>
      <c r="B92" s="968"/>
      <c r="C92" s="953"/>
      <c r="D92" s="953"/>
      <c r="E92" s="953"/>
      <c r="F92" s="953"/>
      <c r="G92" s="953"/>
      <c r="H92" s="953"/>
      <c r="I92" s="953"/>
      <c r="J92" s="953"/>
      <c r="K92" s="953"/>
      <c r="L92" s="953"/>
      <c r="M92" s="953"/>
      <c r="N92" s="953"/>
      <c r="O92" s="953"/>
      <c r="P92" s="968"/>
      <c r="Q92" s="953"/>
      <c r="R92" s="952"/>
      <c r="S92" s="952"/>
      <c r="T92" s="952"/>
      <c r="U92" s="952"/>
      <c r="V92" s="952"/>
      <c r="W92" s="952"/>
      <c r="X92" s="952"/>
      <c r="Y92" s="952"/>
      <c r="Z92" s="952"/>
      <c r="AA92" s="952"/>
      <c r="AB92" s="952"/>
      <c r="AC92" s="952"/>
      <c r="AD92" s="952"/>
      <c r="AE92" s="952"/>
      <c r="AF92" s="953"/>
      <c r="AG92" s="953"/>
      <c r="AH92" s="953"/>
      <c r="AI92" s="953"/>
      <c r="AJ92" s="953"/>
      <c r="AK92" s="953"/>
      <c r="AL92" s="953"/>
      <c r="AM92" s="953"/>
      <c r="AN92" s="953"/>
      <c r="AO92" s="953"/>
      <c r="AP92" s="953"/>
      <c r="AQ92" s="953"/>
      <c r="AR92" s="953"/>
    </row>
    <row r="93" spans="1:44">
      <c r="A93" s="965" t="s">
        <v>933</v>
      </c>
      <c r="B93" s="964"/>
      <c r="C93" s="967">
        <v>6</v>
      </c>
      <c r="D93" s="967">
        <v>8</v>
      </c>
      <c r="E93" s="967">
        <v>10</v>
      </c>
      <c r="F93" s="967">
        <v>12</v>
      </c>
      <c r="G93" s="967">
        <v>13</v>
      </c>
      <c r="H93" s="967">
        <v>14</v>
      </c>
      <c r="I93" s="967">
        <v>16</v>
      </c>
      <c r="J93" s="967">
        <v>19</v>
      </c>
      <c r="K93" s="967">
        <v>22</v>
      </c>
      <c r="L93" s="967">
        <v>25</v>
      </c>
      <c r="M93" s="967">
        <v>28</v>
      </c>
      <c r="N93" s="967">
        <v>29</v>
      </c>
      <c r="O93" s="966">
        <v>32</v>
      </c>
      <c r="P93" s="966">
        <v>36</v>
      </c>
      <c r="Q93" s="966">
        <v>40</v>
      </c>
      <c r="R93" s="952"/>
      <c r="S93" s="952"/>
      <c r="T93" s="952"/>
      <c r="U93" s="952"/>
      <c r="V93" s="952"/>
      <c r="W93" s="952"/>
      <c r="X93" s="952"/>
      <c r="Y93" s="952"/>
      <c r="Z93" s="952"/>
      <c r="AA93" s="952"/>
      <c r="AB93" s="952"/>
      <c r="AC93" s="952"/>
      <c r="AD93" s="952"/>
      <c r="AE93" s="952"/>
      <c r="AF93" s="953"/>
      <c r="AG93" s="953"/>
      <c r="AH93" s="953"/>
      <c r="AI93" s="953"/>
      <c r="AJ93" s="953"/>
      <c r="AK93" s="953"/>
      <c r="AL93" s="953"/>
      <c r="AM93" s="953"/>
      <c r="AN93" s="953"/>
      <c r="AO93" s="953"/>
      <c r="AP93" s="953"/>
      <c r="AQ93" s="953"/>
      <c r="AR93" s="953"/>
    </row>
    <row r="94" spans="1:44">
      <c r="A94" s="965" t="s">
        <v>932</v>
      </c>
      <c r="B94" s="964"/>
      <c r="C94" s="963">
        <f>2.66/12</f>
        <v>0.22166666666666668</v>
      </c>
      <c r="D94" s="963">
        <v>0.39400000000000002</v>
      </c>
      <c r="E94" s="963">
        <f>7.4/12</f>
        <v>0.6166666666666667</v>
      </c>
      <c r="F94" s="963">
        <f>10.66/12</f>
        <v>0.88833333333333331</v>
      </c>
      <c r="G94" s="963">
        <f>12.48/12</f>
        <v>1.04</v>
      </c>
      <c r="H94" s="963">
        <f>+H93^2*0.006165</f>
        <v>1.20834</v>
      </c>
      <c r="I94" s="963">
        <f>18.96/12</f>
        <v>1.58</v>
      </c>
      <c r="J94" s="963">
        <f>26.76/12</f>
        <v>2.23</v>
      </c>
      <c r="K94" s="963">
        <f>35.76/12</f>
        <v>2.98</v>
      </c>
      <c r="L94" s="963">
        <f>46.2/12</f>
        <v>3.85</v>
      </c>
      <c r="M94" s="963">
        <f>+M93^2*0.006165</f>
        <v>4.8333599999999999</v>
      </c>
      <c r="N94" s="963">
        <f>+N93^2*0.006165</f>
        <v>5.1847650000000005</v>
      </c>
      <c r="O94" s="963">
        <f>+O93^2*0.006165</f>
        <v>6.3129600000000003</v>
      </c>
      <c r="P94" s="963">
        <f>+P93^2*0.006165</f>
        <v>7.9898400000000001</v>
      </c>
      <c r="Q94" s="963">
        <f>+Q93^2*0.006165</f>
        <v>9.8640000000000008</v>
      </c>
      <c r="R94" s="952"/>
      <c r="S94" s="952"/>
      <c r="T94" s="952"/>
      <c r="U94" s="952"/>
      <c r="V94" s="952"/>
      <c r="W94" s="952"/>
      <c r="X94" s="952"/>
      <c r="Y94" s="952"/>
      <c r="Z94" s="952"/>
      <c r="AA94" s="952"/>
      <c r="AB94" s="952"/>
      <c r="AC94" s="952"/>
      <c r="AD94" s="952"/>
      <c r="AE94" s="952"/>
      <c r="AF94" s="953"/>
      <c r="AG94" s="953"/>
      <c r="AH94" s="953"/>
      <c r="AI94" s="953"/>
      <c r="AJ94" s="953"/>
      <c r="AK94" s="953"/>
      <c r="AL94" s="953"/>
      <c r="AM94" s="953"/>
      <c r="AN94" s="953"/>
      <c r="AO94" s="953"/>
      <c r="AP94" s="953"/>
      <c r="AQ94" s="953"/>
      <c r="AR94" s="953"/>
    </row>
    <row r="95" spans="1:44">
      <c r="A95" s="959"/>
      <c r="B95" s="961"/>
      <c r="C95" s="961"/>
      <c r="D95" s="962"/>
      <c r="E95" s="961"/>
      <c r="F95" s="954"/>
      <c r="G95" s="954"/>
      <c r="H95" s="954"/>
      <c r="I95" s="954"/>
      <c r="J95" s="960"/>
      <c r="K95" s="954"/>
      <c r="L95" s="957"/>
      <c r="M95" s="957"/>
      <c r="N95" s="956"/>
      <c r="O95" s="953"/>
      <c r="P95" s="953"/>
      <c r="Q95" s="953"/>
      <c r="R95" s="953"/>
      <c r="S95" s="953"/>
      <c r="T95" s="953"/>
      <c r="U95" s="953"/>
      <c r="V95" s="953"/>
      <c r="W95" s="953"/>
      <c r="X95" s="953"/>
      <c r="Y95" s="953"/>
      <c r="Z95" s="953"/>
      <c r="AA95" s="953"/>
      <c r="AB95" s="953"/>
      <c r="AC95" s="953"/>
      <c r="AD95" s="953"/>
      <c r="AE95" s="953"/>
      <c r="AF95" s="953"/>
      <c r="AG95" s="953"/>
      <c r="AH95" s="953"/>
      <c r="AI95" s="953"/>
      <c r="AJ95" s="953"/>
      <c r="AK95" s="953"/>
      <c r="AL95" s="953"/>
      <c r="AM95" s="953"/>
      <c r="AN95" s="953"/>
      <c r="AO95" s="953"/>
      <c r="AP95" s="953"/>
      <c r="AQ95" s="953"/>
      <c r="AR95" s="953"/>
    </row>
    <row r="96" spans="1:44" ht="15.75">
      <c r="A96" s="959"/>
      <c r="B96" s="959"/>
      <c r="C96" s="959"/>
      <c r="D96" s="959"/>
      <c r="E96" s="958"/>
      <c r="F96" s="954"/>
      <c r="G96" s="954"/>
      <c r="H96" s="954"/>
      <c r="I96" s="954"/>
      <c r="J96" s="954"/>
      <c r="K96" s="954"/>
      <c r="L96" s="957"/>
      <c r="M96" s="957"/>
      <c r="N96" s="956"/>
      <c r="O96" s="953"/>
      <c r="P96" s="953"/>
      <c r="Q96" s="953"/>
      <c r="R96" s="953"/>
      <c r="S96" s="953"/>
      <c r="T96" s="953"/>
      <c r="U96" s="953"/>
      <c r="V96" s="953"/>
      <c r="W96" s="953"/>
      <c r="X96" s="953"/>
      <c r="Y96" s="953"/>
      <c r="Z96" s="953"/>
      <c r="AA96" s="953"/>
      <c r="AB96" s="953"/>
      <c r="AC96" s="953"/>
      <c r="AD96" s="953"/>
      <c r="AE96" s="953"/>
      <c r="AF96" s="953"/>
      <c r="AG96" s="953"/>
      <c r="AH96" s="953"/>
      <c r="AI96" s="953"/>
      <c r="AJ96" s="953"/>
      <c r="AK96" s="953"/>
      <c r="AL96" s="953"/>
      <c r="AM96" s="953"/>
      <c r="AN96" s="953"/>
      <c r="AO96" s="953"/>
      <c r="AP96" s="953"/>
      <c r="AQ96" s="953"/>
      <c r="AR96" s="953"/>
    </row>
    <row r="97" spans="1:44">
      <c r="A97" s="955"/>
      <c r="B97" s="955"/>
      <c r="C97" s="955"/>
      <c r="D97" s="954"/>
      <c r="E97" s="954"/>
      <c r="F97" s="954"/>
      <c r="G97" s="954"/>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4"/>
      <c r="AJ97" s="954"/>
      <c r="AK97" s="954"/>
      <c r="AL97" s="954"/>
      <c r="AM97" s="954"/>
      <c r="AN97" s="954"/>
      <c r="AO97" s="954"/>
      <c r="AP97" s="954"/>
      <c r="AQ97" s="953"/>
      <c r="AR97" s="953"/>
    </row>
    <row r="98" spans="1:44">
      <c r="A98" s="952"/>
      <c r="B98" s="952"/>
      <c r="C98" s="952"/>
      <c r="D98" s="952"/>
      <c r="E98" s="952"/>
      <c r="F98" s="952"/>
      <c r="G98" s="952"/>
      <c r="H98" s="952"/>
      <c r="I98" s="952"/>
      <c r="J98" s="952"/>
      <c r="K98" s="952"/>
      <c r="L98" s="952"/>
      <c r="M98" s="952"/>
      <c r="N98" s="952"/>
      <c r="O98" s="952"/>
      <c r="P98" s="952"/>
      <c r="Q98" s="952"/>
      <c r="R98" s="952"/>
      <c r="S98" s="952"/>
      <c r="T98" s="952"/>
      <c r="U98" s="952"/>
      <c r="V98" s="952"/>
      <c r="W98" s="952"/>
      <c r="X98" s="952"/>
      <c r="Y98" s="952"/>
      <c r="Z98" s="952"/>
      <c r="AA98" s="952"/>
      <c r="AB98" s="952"/>
      <c r="AC98" s="952"/>
      <c r="AD98" s="952"/>
      <c r="AE98" s="952"/>
      <c r="AF98" s="952"/>
      <c r="AG98" s="952"/>
      <c r="AH98" s="952"/>
      <c r="AI98" s="952"/>
      <c r="AJ98" s="952"/>
      <c r="AK98" s="952"/>
      <c r="AL98" s="952"/>
      <c r="AM98" s="952"/>
      <c r="AN98" s="952"/>
      <c r="AO98" s="952"/>
      <c r="AP98" s="952"/>
      <c r="AQ98" s="952"/>
      <c r="AR98" s="952"/>
    </row>
    <row r="99" spans="1:44">
      <c r="A99" s="952"/>
      <c r="B99" s="952"/>
      <c r="C99" s="952"/>
      <c r="D99" s="952"/>
      <c r="E99" s="952"/>
      <c r="F99" s="952"/>
      <c r="G99" s="952"/>
      <c r="H99" s="952"/>
      <c r="I99" s="952"/>
      <c r="J99" s="952"/>
      <c r="K99" s="952"/>
      <c r="L99" s="952"/>
      <c r="M99" s="952"/>
      <c r="N99" s="952"/>
      <c r="O99" s="952"/>
      <c r="P99" s="952"/>
      <c r="Q99" s="952"/>
      <c r="R99" s="952"/>
      <c r="S99" s="952"/>
      <c r="T99" s="952"/>
      <c r="U99" s="952"/>
      <c r="V99" s="952"/>
      <c r="W99" s="952"/>
      <c r="X99" s="952"/>
      <c r="Y99" s="952"/>
      <c r="Z99" s="952"/>
      <c r="AA99" s="952"/>
      <c r="AB99" s="952"/>
      <c r="AC99" s="952"/>
      <c r="AD99" s="952"/>
      <c r="AE99" s="952"/>
      <c r="AF99" s="952"/>
      <c r="AG99" s="952"/>
      <c r="AH99" s="952"/>
      <c r="AI99" s="952"/>
      <c r="AJ99" s="952"/>
      <c r="AK99" s="952"/>
      <c r="AL99" s="952"/>
      <c r="AM99" s="952"/>
      <c r="AN99" s="952"/>
      <c r="AO99" s="952"/>
      <c r="AP99" s="952"/>
      <c r="AQ99" s="952"/>
      <c r="AR99" s="952"/>
    </row>
    <row r="100" spans="1:44">
      <c r="A100" s="952"/>
      <c r="B100" s="952"/>
      <c r="C100" s="952"/>
      <c r="D100" s="952"/>
      <c r="E100" s="952"/>
      <c r="F100" s="952"/>
      <c r="G100" s="952"/>
      <c r="H100" s="952"/>
      <c r="I100" s="952"/>
      <c r="J100" s="952"/>
      <c r="K100" s="952"/>
      <c r="L100" s="952"/>
      <c r="M100" s="952"/>
      <c r="N100" s="952"/>
      <c r="O100" s="952"/>
      <c r="P100" s="952"/>
      <c r="Q100" s="952"/>
      <c r="R100" s="952"/>
      <c r="S100" s="952"/>
      <c r="T100" s="952"/>
      <c r="U100" s="952"/>
      <c r="V100" s="952"/>
      <c r="W100" s="952"/>
      <c r="X100" s="952"/>
      <c r="Y100" s="952"/>
      <c r="Z100" s="952"/>
      <c r="AA100" s="952"/>
      <c r="AB100" s="952"/>
      <c r="AC100" s="952"/>
      <c r="AD100" s="952"/>
      <c r="AE100" s="952"/>
      <c r="AF100" s="952"/>
      <c r="AG100" s="952"/>
      <c r="AH100" s="952"/>
      <c r="AI100" s="952"/>
      <c r="AJ100" s="952"/>
      <c r="AK100" s="952"/>
      <c r="AL100" s="952"/>
      <c r="AM100" s="952"/>
      <c r="AN100" s="952"/>
      <c r="AO100" s="952"/>
      <c r="AP100" s="952"/>
      <c r="AQ100" s="952"/>
      <c r="AR100" s="952"/>
    </row>
  </sheetData>
  <mergeCells count="28">
    <mergeCell ref="K22:L23"/>
    <mergeCell ref="I37:I38"/>
    <mergeCell ref="K37:L39"/>
    <mergeCell ref="M22:N23"/>
    <mergeCell ref="K24:L24"/>
    <mergeCell ref="M24:N24"/>
    <mergeCell ref="M37:N39"/>
    <mergeCell ref="E39:F39"/>
    <mergeCell ref="A22:A24"/>
    <mergeCell ref="B22:D24"/>
    <mergeCell ref="E22:F22"/>
    <mergeCell ref="I22:I23"/>
    <mergeCell ref="K40:L40"/>
    <mergeCell ref="M40:N40"/>
    <mergeCell ref="A65:A68"/>
    <mergeCell ref="A77:A80"/>
    <mergeCell ref="B77:D80"/>
    <mergeCell ref="E77:F77"/>
    <mergeCell ref="G77:G78"/>
    <mergeCell ref="H77:H78"/>
    <mergeCell ref="B65:D68"/>
    <mergeCell ref="E65:F65"/>
    <mergeCell ref="G65:G66"/>
    <mergeCell ref="H65:H66"/>
    <mergeCell ref="A37:A40"/>
    <mergeCell ref="B37:D40"/>
    <mergeCell ref="E37:F37"/>
    <mergeCell ref="G37:H3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F111"/>
  <sheetViews>
    <sheetView tabSelected="1" topLeftCell="A21" zoomScale="70" zoomScaleNormal="70" workbookViewId="0">
      <selection activeCell="Q57" sqref="Q57"/>
    </sheetView>
  </sheetViews>
  <sheetFormatPr defaultRowHeight="15"/>
  <cols>
    <col min="2" max="2" width="26.28515625" customWidth="1"/>
    <col min="3" max="3" width="71.7109375" customWidth="1"/>
    <col min="5" max="5" width="21" customWidth="1"/>
    <col min="6" max="6" width="14" customWidth="1"/>
  </cols>
  <sheetData>
    <row r="1" spans="1:6" ht="15.75">
      <c r="A1" s="2461" t="s">
        <v>1906</v>
      </c>
      <c r="B1" s="2461"/>
      <c r="C1" s="2482"/>
      <c r="D1" s="2482"/>
      <c r="E1" s="2482"/>
      <c r="F1" s="1980"/>
    </row>
    <row r="2" spans="1:6" ht="15.75">
      <c r="A2" s="1982"/>
      <c r="B2" s="1982"/>
      <c r="C2" s="1546"/>
      <c r="D2" s="1981"/>
      <c r="E2" s="1546"/>
      <c r="F2" s="1980"/>
    </row>
    <row r="3" spans="1:6" ht="15.75">
      <c r="A3" s="1979" t="s">
        <v>1</v>
      </c>
      <c r="B3" s="1978" t="s">
        <v>1905</v>
      </c>
      <c r="C3" s="1977" t="s">
        <v>9</v>
      </c>
      <c r="D3" s="2483" t="s">
        <v>22</v>
      </c>
      <c r="E3" s="2484"/>
      <c r="F3" s="1976" t="s">
        <v>366</v>
      </c>
    </row>
    <row r="4" spans="1:6">
      <c r="A4" s="1975">
        <v>1</v>
      </c>
      <c r="B4" s="1974">
        <v>2</v>
      </c>
      <c r="C4" s="1973">
        <v>3</v>
      </c>
      <c r="D4" s="2485">
        <v>4</v>
      </c>
      <c r="E4" s="2486"/>
      <c r="F4" s="1972">
        <v>5</v>
      </c>
    </row>
    <row r="5" spans="1:6" ht="15.75">
      <c r="A5" s="1971"/>
      <c r="B5" s="1971"/>
      <c r="C5" s="1970"/>
      <c r="D5" s="1969"/>
      <c r="E5" s="1546"/>
      <c r="F5" s="1968"/>
    </row>
    <row r="6" spans="1:6" ht="15" customHeight="1">
      <c r="A6" s="1960" t="str">
        <f>'ANALISA MEP'!A3</f>
        <v>I.</v>
      </c>
      <c r="B6" s="1960"/>
      <c r="C6" s="1966" t="str">
        <f>'ANALISA MEP'!B3</f>
        <v>PEKERJAAN SANITASI DALAM GEDUNG</v>
      </c>
      <c r="D6" s="1962"/>
      <c r="E6" s="1961"/>
      <c r="F6" s="1967"/>
    </row>
    <row r="7" spans="1:6" ht="15" customHeight="1">
      <c r="A7" s="1531">
        <v>1</v>
      </c>
      <c r="B7" s="1531" t="s">
        <v>1903</v>
      </c>
      <c r="C7" s="1540" t="str">
        <f>'ANALISA MEP'!B4</f>
        <v xml:space="preserve">Pemasangan 1 m1 sumur bor </v>
      </c>
      <c r="D7" s="1956" t="s">
        <v>49</v>
      </c>
      <c r="E7" s="1955">
        <f>'ANALISA MEP'!G27</f>
        <v>0</v>
      </c>
      <c r="F7" s="1954" t="e">
        <f>'ANALISA MEP'!I24</f>
        <v>#DIV/0!</v>
      </c>
    </row>
    <row r="8" spans="1:6" ht="15" customHeight="1">
      <c r="A8" s="1531">
        <f t="shared" ref="A8:A28" si="0">A7+1</f>
        <v>2</v>
      </c>
      <c r="B8" s="1531" t="s">
        <v>1902</v>
      </c>
      <c r="C8" s="1957" t="str">
        <f>'UPAH MEP'!B13</f>
        <v>Tes air sumur &amp; Geolistrik</v>
      </c>
      <c r="D8" s="1956" t="s">
        <v>49</v>
      </c>
      <c r="E8" s="1955">
        <f>'UPAH MEP'!D13</f>
        <v>0</v>
      </c>
      <c r="F8" s="1954">
        <f>'UPAH MEP'!E11</f>
        <v>1</v>
      </c>
    </row>
    <row r="9" spans="1:6" ht="15" customHeight="1">
      <c r="A9" s="1531">
        <f t="shared" si="0"/>
        <v>3</v>
      </c>
      <c r="B9" s="1531" t="s">
        <v>1901</v>
      </c>
      <c r="C9" s="1957" t="str">
        <f>'ANALISA MEP'!B30</f>
        <v xml:space="preserve">Pemasangan 1 Unit Pompa Sumur Bor </v>
      </c>
      <c r="D9" s="1956" t="s">
        <v>49</v>
      </c>
      <c r="E9" s="1955">
        <f>'ANALISA MEP'!G53</f>
        <v>0</v>
      </c>
      <c r="F9" s="1954" t="e">
        <f>'ANALISA MEP'!I50</f>
        <v>#DIV/0!</v>
      </c>
    </row>
    <row r="10" spans="1:6" ht="15" customHeight="1">
      <c r="A10" s="1531">
        <f t="shared" si="0"/>
        <v>4</v>
      </c>
      <c r="B10" s="1531" t="s">
        <v>1904</v>
      </c>
      <c r="C10" s="1539" t="str">
        <f>'ANALISA MEP'!B56</f>
        <v>Pemasangan 1 Unit Pompa Air Jet</v>
      </c>
      <c r="D10" s="1956" t="s">
        <v>49</v>
      </c>
      <c r="E10" s="1955">
        <f>'ANALISA MEP'!G79</f>
        <v>0</v>
      </c>
      <c r="F10" s="1954" t="e">
        <f>'ANALISA MEP'!I76</f>
        <v>#DIV/0!</v>
      </c>
    </row>
    <row r="11" spans="1:6" ht="15" customHeight="1">
      <c r="A11" s="1531">
        <f t="shared" si="0"/>
        <v>5</v>
      </c>
      <c r="B11" s="1531" t="s">
        <v>1903</v>
      </c>
      <c r="C11" s="1540" t="str">
        <f>+'ANALISA MEP'!B108</f>
        <v>Pemasangan 1 buah Kloset Duduk Wasser Complete Set</v>
      </c>
      <c r="D11" s="1956" t="s">
        <v>49</v>
      </c>
      <c r="E11" s="1955">
        <f>+'ANALISA MEP'!G$131</f>
        <v>0</v>
      </c>
      <c r="F11" s="1954" t="e">
        <f>'ANALISA MEP'!I128</f>
        <v>#DIV/0!</v>
      </c>
    </row>
    <row r="12" spans="1:6" ht="15" customHeight="1">
      <c r="A12" s="1531">
        <f t="shared" si="0"/>
        <v>6</v>
      </c>
      <c r="B12" s="1531" t="s">
        <v>1902</v>
      </c>
      <c r="C12" s="1957" t="str">
        <f>'ANALISA MEP'!B134</f>
        <v>Pemasangan 1 buah Wastafel Wasser Type FWSBN-AB-BN751 (Wastafel Meja)</v>
      </c>
      <c r="D12" s="1956" t="s">
        <v>49</v>
      </c>
      <c r="E12" s="1955">
        <f>'ANALISA MEP'!G$163</f>
        <v>0</v>
      </c>
      <c r="F12" s="1954" t="e">
        <f>'ANALISA MEP'!I160</f>
        <v>#DIV/0!</v>
      </c>
    </row>
    <row r="13" spans="1:6" ht="15" customHeight="1">
      <c r="A13" s="1531">
        <f t="shared" si="0"/>
        <v>7</v>
      </c>
      <c r="B13" s="1531" t="s">
        <v>1901</v>
      </c>
      <c r="C13" s="1540" t="str">
        <f>'ANALISA MEP'!B166</f>
        <v xml:space="preserve">Pemasangan 1 buah Wastafel Wasser Type BN-130G Wall-Hung Basin </v>
      </c>
      <c r="D13" s="1956" t="s">
        <v>49</v>
      </c>
      <c r="E13" s="1955">
        <f>'ANALISA MEP'!G$196</f>
        <v>0</v>
      </c>
      <c r="F13" s="1954" t="e">
        <f>'ANALISA MEP'!I193</f>
        <v>#DIV/0!</v>
      </c>
    </row>
    <row r="14" spans="1:6" ht="15" customHeight="1">
      <c r="A14" s="1531">
        <f t="shared" si="0"/>
        <v>8</v>
      </c>
      <c r="B14" s="1531" t="s">
        <v>1900</v>
      </c>
      <c r="C14" s="1540" t="str">
        <f>'ANALISA MEP'!B199</f>
        <v>Pemasangan 1 m' pipa PVC tipe AW diameter 1"</v>
      </c>
      <c r="D14" s="1956" t="s">
        <v>49</v>
      </c>
      <c r="E14" s="1955">
        <f>'ANALISA MEP'!G$222</f>
        <v>0</v>
      </c>
      <c r="F14" s="1954" t="e">
        <f>'ANALISA MEP'!I219</f>
        <v>#DIV/0!</v>
      </c>
    </row>
    <row r="15" spans="1:6" ht="15" customHeight="1">
      <c r="A15" s="1531">
        <f t="shared" si="0"/>
        <v>9</v>
      </c>
      <c r="B15" s="1531" t="s">
        <v>1899</v>
      </c>
      <c r="C15" s="1540" t="str">
        <f>'ANALISA MEP'!B225</f>
        <v>Pemasangan 1 m' pipa PVC tipe AW diameter  2"</v>
      </c>
      <c r="D15" s="1956" t="s">
        <v>49</v>
      </c>
      <c r="E15" s="1955">
        <f>'ANALISA MEP'!G$248</f>
        <v>0</v>
      </c>
      <c r="F15" s="1954" t="e">
        <f>'ANALISA MEP'!I245</f>
        <v>#DIV/0!</v>
      </c>
    </row>
    <row r="16" spans="1:6" ht="15" customHeight="1">
      <c r="A16" s="1531">
        <f t="shared" si="0"/>
        <v>10</v>
      </c>
      <c r="B16" s="1531" t="s">
        <v>1898</v>
      </c>
      <c r="C16" s="1540" t="str">
        <f>'ANALISA MEP'!B251</f>
        <v>Pemasangan 1 m' pipa PVC tipe AW diameter  3"</v>
      </c>
      <c r="D16" s="1956" t="s">
        <v>49</v>
      </c>
      <c r="E16" s="1955">
        <f>'ANALISA MEP'!G274</f>
        <v>0</v>
      </c>
      <c r="F16" s="1954" t="e">
        <f>'ANALISA MEP'!I271</f>
        <v>#DIV/0!</v>
      </c>
    </row>
    <row r="17" spans="1:6" ht="15" customHeight="1">
      <c r="A17" s="1531">
        <f t="shared" si="0"/>
        <v>11</v>
      </c>
      <c r="B17" s="1531" t="s">
        <v>1897</v>
      </c>
      <c r="C17" s="1540" t="str">
        <f>'ANALISA MEP'!B277</f>
        <v>Pemasangan 1 m' pipa PVC tipe AW diameter  4"</v>
      </c>
      <c r="D17" s="1956" t="s">
        <v>49</v>
      </c>
      <c r="E17" s="1955">
        <f>'ANALISA MEP'!G300</f>
        <v>0</v>
      </c>
      <c r="F17" s="1954" t="e">
        <f>'ANALISA MEP'!I297</f>
        <v>#DIV/0!</v>
      </c>
    </row>
    <row r="18" spans="1:6" ht="15" customHeight="1">
      <c r="A18" s="1531">
        <f t="shared" si="0"/>
        <v>12</v>
      </c>
      <c r="B18" s="1531" t="s">
        <v>1896</v>
      </c>
      <c r="C18" s="1540" t="str">
        <f>'ANALISA MEP'!B303</f>
        <v>Pemasangan 1 m' pipa PVC tipe AW diameter  6"</v>
      </c>
      <c r="D18" s="1956" t="s">
        <v>49</v>
      </c>
      <c r="E18" s="1955">
        <f>'ANALISA MEP'!G326</f>
        <v>0</v>
      </c>
      <c r="F18" s="1954" t="e">
        <f>'ANALISA MEP'!I323</f>
        <v>#DIV/0!</v>
      </c>
    </row>
    <row r="19" spans="1:6" ht="15" customHeight="1">
      <c r="A19" s="1531">
        <f t="shared" si="0"/>
        <v>13</v>
      </c>
      <c r="B19" s="1531" t="s">
        <v>1895</v>
      </c>
      <c r="C19" s="1540" t="str">
        <f>'ANALISA MEP'!B329</f>
        <v>Pemasangan 1 m' pipa PVC tipe D diameter  4"</v>
      </c>
      <c r="D19" s="1956" t="s">
        <v>49</v>
      </c>
      <c r="E19" s="1955">
        <f>'ANALISA MEP'!G352</f>
        <v>0</v>
      </c>
      <c r="F19" s="1954" t="e">
        <f>'ANALISA MEP'!I349</f>
        <v>#DIV/0!</v>
      </c>
    </row>
    <row r="20" spans="1:6" ht="15" customHeight="1">
      <c r="A20" s="1531">
        <f t="shared" si="0"/>
        <v>14</v>
      </c>
      <c r="B20" s="1531" t="s">
        <v>1894</v>
      </c>
      <c r="C20" s="1540" t="str">
        <f>'ANALISA MEP'!B355</f>
        <v>Pemasangan 1 m' pipa PPR PN10 diameter 20 mm2 (1/2")</v>
      </c>
      <c r="D20" s="1956" t="s">
        <v>49</v>
      </c>
      <c r="E20" s="1955">
        <f>'ANALISA MEP'!G378</f>
        <v>0</v>
      </c>
      <c r="F20" s="1954" t="e">
        <f>'ANALISA MEP'!I375</f>
        <v>#DIV/0!</v>
      </c>
    </row>
    <row r="21" spans="1:6" ht="15" customHeight="1">
      <c r="A21" s="1531">
        <f t="shared" si="0"/>
        <v>15</v>
      </c>
      <c r="B21" s="1531" t="s">
        <v>1893</v>
      </c>
      <c r="C21" s="1540" t="str">
        <f>'ANALISA MEP'!B381</f>
        <v>Pemasangan 1 m' pipa PPR PN10 diameter  25 mm2 (3/4")</v>
      </c>
      <c r="D21" s="1956" t="s">
        <v>49</v>
      </c>
      <c r="E21" s="1955">
        <f>'ANALISA MEP'!G404</f>
        <v>0</v>
      </c>
      <c r="F21" s="1954" t="e">
        <f>'ANALISA MEP'!I401</f>
        <v>#DIV/0!</v>
      </c>
    </row>
    <row r="22" spans="1:6" ht="15" customHeight="1">
      <c r="A22" s="1531">
        <f t="shared" si="0"/>
        <v>16</v>
      </c>
      <c r="B22" s="1531" t="s">
        <v>1892</v>
      </c>
      <c r="C22" s="1540" t="str">
        <f>'ANALISA MEP'!B407</f>
        <v>Pemasangan 1 m' pipa PPR PN10 diameter 32 mm2 (1")</v>
      </c>
      <c r="D22" s="1956" t="s">
        <v>49</v>
      </c>
      <c r="E22" s="1955">
        <f>'ANALISA MEP'!G430</f>
        <v>0</v>
      </c>
      <c r="F22" s="1954" t="e">
        <f>'ANALISA MEP'!I427</f>
        <v>#DIV/0!</v>
      </c>
    </row>
    <row r="23" spans="1:6" ht="15" customHeight="1">
      <c r="A23" s="1531">
        <f t="shared" si="0"/>
        <v>17</v>
      </c>
      <c r="B23" s="1531" t="s">
        <v>1891</v>
      </c>
      <c r="C23" s="1540" t="str">
        <f>'ANALISA MEP'!B433</f>
        <v>Pemasangan 1 m' pipa PPR PN10 diameter  40 mm2 (1 1/4")</v>
      </c>
      <c r="D23" s="1956" t="s">
        <v>49</v>
      </c>
      <c r="E23" s="1955">
        <f>'ANALISA MEP'!G456</f>
        <v>0</v>
      </c>
      <c r="F23" s="1954" t="e">
        <f>'ANALISA MEP'!I453</f>
        <v>#DIV/0!</v>
      </c>
    </row>
    <row r="24" spans="1:6" ht="15" customHeight="1">
      <c r="A24" s="1531">
        <f t="shared" si="0"/>
        <v>18</v>
      </c>
      <c r="B24" s="1531" t="s">
        <v>1890</v>
      </c>
      <c r="C24" s="1540" t="str">
        <f>'ANALISA MEP'!B459</f>
        <v>Pemasangan 1 Kran Dinding Wasser Type FWSSFSGHSA-6442</v>
      </c>
      <c r="D24" s="1956" t="s">
        <v>49</v>
      </c>
      <c r="E24" s="1955">
        <f>'ANALISA MEP'!G482</f>
        <v>0</v>
      </c>
      <c r="F24" s="1954" t="e">
        <f>'ANALISA MEP'!I479</f>
        <v>#DIV/0!</v>
      </c>
    </row>
    <row r="25" spans="1:6" ht="15" customHeight="1">
      <c r="A25" s="1531">
        <f t="shared" si="0"/>
        <v>19</v>
      </c>
      <c r="B25" s="1531" t="s">
        <v>1889</v>
      </c>
      <c r="C25" s="1540" t="str">
        <f>'ANALISA MEP'!B563</f>
        <v>Pemasangan 1 buah Floor Drain Wasser Type FWSSACRHSA-6442</v>
      </c>
      <c r="D25" s="1956" t="s">
        <v>49</v>
      </c>
      <c r="E25" s="1955">
        <f>'ANALISA MEP'!G585</f>
        <v>0</v>
      </c>
      <c r="F25" s="1954" t="e">
        <f>'ANALISA MEP'!I582</f>
        <v>#DIV/0!</v>
      </c>
    </row>
    <row r="26" spans="1:6" ht="15" customHeight="1">
      <c r="A26" s="1531">
        <f t="shared" si="0"/>
        <v>20</v>
      </c>
      <c r="B26" s="1531" t="s">
        <v>1888</v>
      </c>
      <c r="C26" s="1957" t="str">
        <f>'ANALISA MEP'!B485</f>
        <v>Pemasangan 1 Paper Holder Wasser Type FWSCT00BW-840</v>
      </c>
      <c r="D26" s="1956" t="s">
        <v>49</v>
      </c>
      <c r="E26" s="1955">
        <f>'ANALISA MEP'!G508</f>
        <v>0</v>
      </c>
      <c r="F26" s="1954" t="e">
        <f>'ANALISA MEP'!I505</f>
        <v>#DIV/0!</v>
      </c>
    </row>
    <row r="27" spans="1:6" ht="15" customHeight="1">
      <c r="A27" s="1531">
        <f t="shared" si="0"/>
        <v>21</v>
      </c>
      <c r="B27" s="1531" t="s">
        <v>1887</v>
      </c>
      <c r="C27" s="1957" t="str">
        <f>'ANALISA MEP'!B511</f>
        <v>Pemasangan 1 Grab Bar Handle 60 cm Wasser Type FWSBR-AC-HB-2560</v>
      </c>
      <c r="D27" s="1956" t="s">
        <v>49</v>
      </c>
      <c r="E27" s="1955">
        <f>'ANALISA MEP'!G534</f>
        <v>0</v>
      </c>
      <c r="F27" s="1954" t="e">
        <f>'ANALISA MEP'!I531</f>
        <v>#DIV/0!</v>
      </c>
    </row>
    <row r="28" spans="1:6" ht="15" customHeight="1">
      <c r="A28" s="1531">
        <f t="shared" si="0"/>
        <v>22</v>
      </c>
      <c r="B28" s="1531" t="s">
        <v>1887</v>
      </c>
      <c r="C28" s="1957" t="str">
        <f>'ANALISA MEP'!B537</f>
        <v>Pemasangan 1 Grab bar hand Rail  600 mm roca A816795001</v>
      </c>
      <c r="D28" s="1956" t="s">
        <v>49</v>
      </c>
      <c r="E28" s="1955">
        <f>'ANALISA MEP'!G560</f>
        <v>0</v>
      </c>
      <c r="F28" s="1954" t="e">
        <f>'ANALISA MEP'!I557</f>
        <v>#DIV/0!</v>
      </c>
    </row>
    <row r="29" spans="1:6" ht="15" customHeight="1">
      <c r="A29" s="1531">
        <f>A25+1</f>
        <v>20</v>
      </c>
      <c r="B29" s="1531" t="s">
        <v>1886</v>
      </c>
      <c r="C29" s="1540" t="str">
        <f>'ANALISA MEP'!B588</f>
        <v>Pemasangan 1 buah clean out , Dia. 4 ''</v>
      </c>
      <c r="D29" s="1956" t="s">
        <v>49</v>
      </c>
      <c r="E29" s="1955">
        <f>'ANALISA MEP'!G610</f>
        <v>0</v>
      </c>
      <c r="F29" s="1954" t="e">
        <f>'ANALISA MEP'!I607</f>
        <v>#DIV/0!</v>
      </c>
    </row>
    <row r="30" spans="1:6" ht="15" customHeight="1">
      <c r="A30" s="1531">
        <f t="shared" ref="A30:A36" si="1">A29+1</f>
        <v>21</v>
      </c>
      <c r="B30" s="1531" t="s">
        <v>1885</v>
      </c>
      <c r="C30" s="1540" t="str">
        <f>'ANALISA MEP'!B613</f>
        <v>Pemasangan 1 buah clean out , Dia. 2 ''</v>
      </c>
      <c r="D30" s="1956" t="s">
        <v>49</v>
      </c>
      <c r="E30" s="1955">
        <f>'ANALISA MEP'!G635</f>
        <v>0</v>
      </c>
      <c r="F30" s="1954" t="e">
        <f>'ANALISA MEP'!I632</f>
        <v>#DIV/0!</v>
      </c>
    </row>
    <row r="31" spans="1:6" ht="15" customHeight="1">
      <c r="A31" s="1531">
        <f t="shared" si="1"/>
        <v>22</v>
      </c>
      <c r="B31" s="1531" t="s">
        <v>1884</v>
      </c>
      <c r="C31" s="1957" t="str">
        <f>'ANALISA MEP'!B664</f>
        <v xml:space="preserve">Pemasangan 1 buah Jetspray Wasser Type FWSJSWH-99JS + T connector </v>
      </c>
      <c r="D31" s="1956" t="s">
        <v>49</v>
      </c>
      <c r="E31" s="1955">
        <f>'ANALISA MEP'!G688</f>
        <v>0</v>
      </c>
      <c r="F31" s="1954" t="e">
        <f>'ANALISA MEP'!I685</f>
        <v>#DIV/0!</v>
      </c>
    </row>
    <row r="32" spans="1:6" ht="15" customHeight="1">
      <c r="A32" s="1531">
        <f t="shared" si="1"/>
        <v>23</v>
      </c>
      <c r="B32" s="1531" t="s">
        <v>1877</v>
      </c>
      <c r="C32" s="1540" t="str">
        <f>'ANALISA MEP'!B691</f>
        <v>Pemasangan 1 buah Bak Sink</v>
      </c>
      <c r="D32" s="1956" t="s">
        <v>49</v>
      </c>
      <c r="E32" s="1955">
        <f>'ANALISA MEP'!G713</f>
        <v>0</v>
      </c>
      <c r="F32" s="1954" t="e">
        <f>'ANALISA MEP'!I710</f>
        <v>#DIV/0!</v>
      </c>
    </row>
    <row r="33" spans="1:6" ht="15" customHeight="1">
      <c r="A33" s="1531">
        <f t="shared" si="1"/>
        <v>24</v>
      </c>
      <c r="B33" s="1531" t="s">
        <v>1883</v>
      </c>
      <c r="C33" s="1540" t="str">
        <f>'ANALISA MEP'!B716</f>
        <v>Pemasangan 1 buah Grill uk. 20 x 20 cm</v>
      </c>
      <c r="D33" s="1956" t="s">
        <v>49</v>
      </c>
      <c r="E33" s="1955">
        <f>'ANALISA MEP'!G738</f>
        <v>0</v>
      </c>
      <c r="F33" s="1954" t="e">
        <f>'ANALISA MEP'!I735</f>
        <v>#DIV/0!</v>
      </c>
    </row>
    <row r="34" spans="1:6" ht="15" customHeight="1">
      <c r="A34" s="1531">
        <f t="shared" si="1"/>
        <v>25</v>
      </c>
      <c r="B34" s="1531" t="s">
        <v>1882</v>
      </c>
      <c r="C34" s="1540" t="str">
        <f>'ANALISA MEP'!B741</f>
        <v>Pemasangan 1 buah Valve Ø 1" Screw</v>
      </c>
      <c r="D34" s="1956" t="s">
        <v>49</v>
      </c>
      <c r="E34" s="1955">
        <f>'ANALISA MEP'!G763</f>
        <v>0</v>
      </c>
      <c r="F34" s="1954" t="e">
        <f>'ANALISA MEP'!I760</f>
        <v>#DIV/0!</v>
      </c>
    </row>
    <row r="35" spans="1:6" ht="15" customHeight="1">
      <c r="A35" s="1531">
        <f t="shared" si="1"/>
        <v>26</v>
      </c>
      <c r="B35" s="1531" t="s">
        <v>1881</v>
      </c>
      <c r="C35" s="1540" t="str">
        <f>'ANALISA MEP'!B766</f>
        <v>Pemasangan 1 buah Valve Ø 1 1/4" Screw</v>
      </c>
      <c r="D35" s="1956" t="s">
        <v>49</v>
      </c>
      <c r="E35" s="1955">
        <f>'ANALISA MEP'!G789</f>
        <v>0</v>
      </c>
      <c r="F35" s="1954" t="e">
        <f>'ANALISA MEP'!I786</f>
        <v>#DIV/0!</v>
      </c>
    </row>
    <row r="36" spans="1:6" ht="15" customHeight="1">
      <c r="A36" s="1531">
        <f t="shared" si="1"/>
        <v>27</v>
      </c>
      <c r="B36" s="1531" t="s">
        <v>1880</v>
      </c>
      <c r="C36" s="1540" t="str">
        <f>'ANALISA MEP'!B792</f>
        <v>Pemasangan 1 buah Flowting valve Ø 1 1/4"</v>
      </c>
      <c r="D36" s="1956" t="s">
        <v>49</v>
      </c>
      <c r="E36" s="1955">
        <f>'ANALISA MEP'!G815</f>
        <v>0</v>
      </c>
      <c r="F36" s="1954" t="e">
        <f>'ANALISA MEP'!I812</f>
        <v>#DIV/0!</v>
      </c>
    </row>
    <row r="37" spans="1:6" ht="15" customHeight="1">
      <c r="A37" s="1531">
        <f>A35+1</f>
        <v>27</v>
      </c>
      <c r="B37" s="1531" t="s">
        <v>1879</v>
      </c>
      <c r="C37" s="1540" t="str">
        <f>'ANALISA MEP'!B948</f>
        <v xml:space="preserve">Pemasangan 1 Unit Water Meter diamater 1 1/2 inch </v>
      </c>
      <c r="D37" s="1956" t="s">
        <v>49</v>
      </c>
      <c r="E37" s="1955">
        <f>'ANALISA MEP'!G971</f>
        <v>0</v>
      </c>
      <c r="F37" s="1954" t="e">
        <f>'ANALISA MEP'!I968</f>
        <v>#DIV/0!</v>
      </c>
    </row>
    <row r="38" spans="1:6" ht="15" customHeight="1">
      <c r="A38" s="1531">
        <f>A36+1</f>
        <v>28</v>
      </c>
      <c r="B38" s="1531" t="s">
        <v>1875</v>
      </c>
      <c r="C38" s="1540" t="str">
        <f>'ANALISA MEP'!B818</f>
        <v>Pemasangan 1 Set Biosepitctank Kapasitas 3m3</v>
      </c>
      <c r="D38" s="1956" t="s">
        <v>49</v>
      </c>
      <c r="E38" s="1955">
        <f>'ANALISA MEP'!G841</f>
        <v>0</v>
      </c>
      <c r="F38" s="1954" t="e">
        <f>'ANALISA MEP'!I838</f>
        <v>#DIV/0!</v>
      </c>
    </row>
    <row r="39" spans="1:6" ht="15" customHeight="1">
      <c r="A39" s="1531">
        <f>A38+1</f>
        <v>29</v>
      </c>
      <c r="B39" s="1531" t="s">
        <v>1878</v>
      </c>
      <c r="C39" s="1540" t="str">
        <f>'ANALISA MEP'!B844</f>
        <v>Pemasangan 1 Set Tangki Air Kapasitas 1500L - 1600L</v>
      </c>
      <c r="D39" s="1956" t="s">
        <v>49</v>
      </c>
      <c r="E39" s="1955">
        <f>'ANALISA MEP'!G867</f>
        <v>0</v>
      </c>
      <c r="F39" s="1954" t="e">
        <f>'ANALISA MEP'!I864</f>
        <v>#DIV/0!</v>
      </c>
    </row>
    <row r="40" spans="1:6" ht="15" customHeight="1">
      <c r="A40" s="1531">
        <f>A39+1</f>
        <v>30</v>
      </c>
      <c r="B40" s="1531" t="s">
        <v>1877</v>
      </c>
      <c r="C40" s="1540" t="str">
        <f>'ANALISA MEP'!B870</f>
        <v xml:space="preserve">Pemasangan 1 Service sink +  kran </v>
      </c>
      <c r="D40" s="1956" t="s">
        <v>49</v>
      </c>
      <c r="E40" s="1955">
        <f>'ANALISA MEP'!G893</f>
        <v>0</v>
      </c>
      <c r="F40" s="1954" t="e">
        <f>'ANALISA MEP'!I890</f>
        <v>#DIV/0!</v>
      </c>
    </row>
    <row r="41" spans="1:6" ht="15" customHeight="1">
      <c r="A41" s="1531">
        <f>A40+1</f>
        <v>31</v>
      </c>
      <c r="B41" s="1531" t="s">
        <v>1876</v>
      </c>
      <c r="C41" s="1540" t="str">
        <f>'ANALISA MEP'!B896</f>
        <v xml:space="preserve">Pemasangan 1 Sloop Hopper </v>
      </c>
      <c r="D41" s="1956" t="s">
        <v>49</v>
      </c>
      <c r="E41" s="1955">
        <f>'ANALISA MEP'!G919</f>
        <v>0</v>
      </c>
      <c r="F41" s="1954" t="e">
        <f>'ANALISA MEP'!I916</f>
        <v>#DIV/0!</v>
      </c>
    </row>
    <row r="42" spans="1:6" ht="15" customHeight="1">
      <c r="A42" s="1531">
        <f>A41+1</f>
        <v>32</v>
      </c>
      <c r="B42" s="1531" t="s">
        <v>1875</v>
      </c>
      <c r="C42" s="1540" t="str">
        <f>'ANALISA MEP'!B974</f>
        <v>Pemasangan 1 Set Bio Septic Tank Kap.  5m3</v>
      </c>
      <c r="D42" s="1956" t="s">
        <v>49</v>
      </c>
      <c r="E42" s="1955">
        <f>'ANALISA MEP'!G997</f>
        <v>0</v>
      </c>
      <c r="F42" s="1954" t="e">
        <f>'ANALISA MEP'!I994</f>
        <v>#DIV/0!</v>
      </c>
    </row>
    <row r="43" spans="1:6" ht="15" customHeight="1">
      <c r="A43" s="1531"/>
      <c r="B43" s="1531"/>
      <c r="C43" s="1540"/>
      <c r="D43" s="1956"/>
      <c r="E43" s="1958"/>
      <c r="F43" s="1954"/>
    </row>
    <row r="44" spans="1:6" ht="15" customHeight="1">
      <c r="A44" s="1960" t="s">
        <v>951</v>
      </c>
      <c r="B44" s="1960"/>
      <c r="C44" s="1966" t="s">
        <v>1723</v>
      </c>
      <c r="D44" s="1956"/>
      <c r="E44" s="1958"/>
      <c r="F44" s="1954"/>
    </row>
    <row r="45" spans="1:6" ht="15" customHeight="1">
      <c r="A45" s="1531">
        <v>1</v>
      </c>
      <c r="B45" s="1531" t="s">
        <v>1874</v>
      </c>
      <c r="C45" s="1540" t="str">
        <f>'ANALISA MEP'!B1002</f>
        <v xml:space="preserve">Pemasangan 1 Unit FRP Tank 8 m3 </v>
      </c>
      <c r="D45" s="1956" t="s">
        <v>49</v>
      </c>
      <c r="E45" s="1955">
        <f>'ANALISA MEP'!G1025</f>
        <v>0</v>
      </c>
      <c r="F45" s="1954" t="e">
        <f>'ANALISA MEP'!I1022</f>
        <v>#DIV/0!</v>
      </c>
    </row>
    <row r="46" spans="1:6" ht="15" customHeight="1">
      <c r="A46" s="1531">
        <f>A45+1</f>
        <v>2</v>
      </c>
      <c r="B46" s="1531" t="s">
        <v>1873</v>
      </c>
      <c r="C46" s="1540" t="str">
        <f>'ANALISA MEP'!B1028</f>
        <v>Pemasangan 1 Unit ZP Tank 2 m3</v>
      </c>
      <c r="D46" s="1956" t="s">
        <v>49</v>
      </c>
      <c r="E46" s="1955">
        <f>'ANALISA MEP'!G1051</f>
        <v>0</v>
      </c>
      <c r="F46" s="1954" t="e">
        <f>'ANALISA MEP'!I1048</f>
        <v>#DIV/0!</v>
      </c>
    </row>
    <row r="47" spans="1:6" ht="15" customHeight="1">
      <c r="A47" s="1531">
        <f>A46+1</f>
        <v>3</v>
      </c>
      <c r="B47" s="1531" t="s">
        <v>1872</v>
      </c>
      <c r="C47" s="1540" t="str">
        <f>'ANALISA MEP'!B1054</f>
        <v>Pemasangan 1 Unit Blower Yasunaga AP60</v>
      </c>
      <c r="D47" s="1956" t="s">
        <v>49</v>
      </c>
      <c r="E47" s="1955">
        <f>'ANALISA MEP'!G1077</f>
        <v>0</v>
      </c>
      <c r="F47" s="1547" t="e">
        <f>'ANALISA MEP'!I1074</f>
        <v>#DIV/0!</v>
      </c>
    </row>
    <row r="48" spans="1:6" ht="15" customHeight="1">
      <c r="A48" s="1531">
        <f>A47+1</f>
        <v>4</v>
      </c>
      <c r="B48" s="1531" t="s">
        <v>1871</v>
      </c>
      <c r="C48" s="1540" t="str">
        <f>'ANALISA MEP'!B1080</f>
        <v>Pemasangan 1 Unit Wasser Sawage Pump SWP 402EA (400 watt)</v>
      </c>
      <c r="D48" s="1956" t="s">
        <v>49</v>
      </c>
      <c r="E48" s="1955">
        <f>'ANALISA MEP'!G1103</f>
        <v>0</v>
      </c>
      <c r="F48" s="1547" t="e">
        <f>'ANALISA MEP'!I1100</f>
        <v>#DIV/0!</v>
      </c>
    </row>
    <row r="49" spans="1:6" ht="15" customHeight="1">
      <c r="A49" s="1531">
        <f>A48+1</f>
        <v>5</v>
      </c>
      <c r="B49" s="1531" t="s">
        <v>1870</v>
      </c>
      <c r="C49" s="1540" t="str">
        <f>'ANALISA MEP'!B1106</f>
        <v xml:space="preserve">Pemasangan 1 Unit Panel Kontrol </v>
      </c>
      <c r="D49" s="1956" t="s">
        <v>49</v>
      </c>
      <c r="E49" s="1955">
        <f>'ANALISA MEP'!G1129</f>
        <v>0</v>
      </c>
      <c r="F49" s="1547" t="e">
        <f>'ANALISA MEP'!I1126</f>
        <v>#DIV/0!</v>
      </c>
    </row>
    <row r="50" spans="1:6" ht="15" customHeight="1">
      <c r="A50" s="1531"/>
      <c r="B50" s="1531"/>
      <c r="C50" s="1540"/>
      <c r="D50" s="1956"/>
      <c r="E50" s="1955"/>
      <c r="F50" s="1547"/>
    </row>
    <row r="51" spans="1:6" ht="15" customHeight="1">
      <c r="A51" s="1960" t="str">
        <f>'ANALISA MEP'!A1133</f>
        <v>III.</v>
      </c>
      <c r="B51" s="1960"/>
      <c r="C51" s="1966" t="s">
        <v>1869</v>
      </c>
      <c r="D51" s="1956"/>
      <c r="E51" s="1958"/>
      <c r="F51" s="1954"/>
    </row>
    <row r="52" spans="1:6" ht="15" customHeight="1">
      <c r="A52" s="1531">
        <v>1</v>
      </c>
      <c r="B52" s="1531" t="s">
        <v>1868</v>
      </c>
      <c r="C52" s="1540" t="str">
        <f>+'ANALISA MEP'!B1135</f>
        <v>1 titik  instalasi Lampu Penerangan</v>
      </c>
      <c r="D52" s="1956" t="s">
        <v>49</v>
      </c>
      <c r="E52" s="1955">
        <f>+'ANALISA MEP'!G1167</f>
        <v>0</v>
      </c>
      <c r="F52" s="1954" t="e">
        <f>'ANALISA MEP'!I1164</f>
        <v>#DIV/0!</v>
      </c>
    </row>
    <row r="53" spans="1:6" ht="15" customHeight="1">
      <c r="A53" s="1531">
        <f t="shared" ref="A53:A82" si="2">A52+1</f>
        <v>2</v>
      </c>
      <c r="B53" s="1531" t="s">
        <v>1867</v>
      </c>
      <c r="C53" s="1540" t="str">
        <f>'ANALISA MEP'!B1170</f>
        <v>1 titik  instalasi Exhaust Fan</v>
      </c>
      <c r="D53" s="1956" t="s">
        <v>49</v>
      </c>
      <c r="E53" s="1955">
        <f>'ANALISA MEP'!G1199</f>
        <v>0</v>
      </c>
      <c r="F53" s="1954" t="e">
        <f>'ANALISA MEP'!I1196</f>
        <v>#DIV/0!</v>
      </c>
    </row>
    <row r="54" spans="1:6" ht="15" customHeight="1">
      <c r="A54" s="1531">
        <f t="shared" si="2"/>
        <v>3</v>
      </c>
      <c r="B54" s="1531" t="s">
        <v>1866</v>
      </c>
      <c r="C54" s="1540" t="str">
        <f>+'ANALISA MEP'!B1202</f>
        <v>1 Titik Instalasi Stop Kontak Standard</v>
      </c>
      <c r="D54" s="1956" t="s">
        <v>49</v>
      </c>
      <c r="E54" s="1955">
        <f>+'ANALISA MEP'!G1233</f>
        <v>0</v>
      </c>
      <c r="F54" s="1547" t="e">
        <f>'ANALISA MEP'!I1230</f>
        <v>#DIV/0!</v>
      </c>
    </row>
    <row r="55" spans="1:6" ht="15" customHeight="1">
      <c r="A55" s="1531">
        <f t="shared" si="2"/>
        <v>4</v>
      </c>
      <c r="B55" s="1531" t="s">
        <v>1865</v>
      </c>
      <c r="C55" s="1540" t="str">
        <f>'ANALISA MEP'!B1236</f>
        <v>1 Titik Kabel Power AC Split Wall Mounted NYM 3 x 2,5 mm2 + HIC</v>
      </c>
      <c r="D55" s="1956" t="s">
        <v>49</v>
      </c>
      <c r="E55" s="1955">
        <f>'ANALISA MEP'!G1261</f>
        <v>0</v>
      </c>
      <c r="F55" s="1547" t="e">
        <f>'ANALISA MEP'!I1258</f>
        <v>#DIV/0!</v>
      </c>
    </row>
    <row r="56" spans="1:6" ht="15" customHeight="1">
      <c r="A56" s="1531">
        <f t="shared" si="2"/>
        <v>5</v>
      </c>
      <c r="B56" s="1531" t="s">
        <v>1864</v>
      </c>
      <c r="C56" s="1540" t="str">
        <f>'ANALISA MEP'!B1264</f>
        <v>1 m1 kabel NYY 4x25 mm2</v>
      </c>
      <c r="D56" s="1956" t="s">
        <v>49</v>
      </c>
      <c r="E56" s="1955">
        <f>'ANALISA MEP'!G1288</f>
        <v>0</v>
      </c>
      <c r="F56" s="1547" t="e">
        <f>'ANALISA MEP'!I1285</f>
        <v>#DIV/0!</v>
      </c>
    </row>
    <row r="57" spans="1:6" ht="15" customHeight="1">
      <c r="A57" s="1531">
        <f t="shared" si="2"/>
        <v>6</v>
      </c>
      <c r="B57" s="1531" t="s">
        <v>1863</v>
      </c>
      <c r="C57" s="1540" t="str">
        <f>'ANALISA MEP'!B1291</f>
        <v>1 m1 kabel NYY 4x25 mm2  + BC 25 mm2</v>
      </c>
      <c r="D57" s="1956" t="s">
        <v>49</v>
      </c>
      <c r="E57" s="1955">
        <f>'ANALISA MEP'!G1315</f>
        <v>0</v>
      </c>
      <c r="F57" s="1547" t="e">
        <f>'ANALISA MEP'!I1312</f>
        <v>#DIV/0!</v>
      </c>
    </row>
    <row r="58" spans="1:6" ht="15" customHeight="1">
      <c r="A58" s="1531">
        <f t="shared" si="2"/>
        <v>7</v>
      </c>
      <c r="B58" s="1531" t="s">
        <v>1862</v>
      </c>
      <c r="C58" s="1540" t="str">
        <f>'ANALISA MEP'!B1318</f>
        <v>1 m1 kabel NYY 4x16 mm2  + BC 16 mm2</v>
      </c>
      <c r="D58" s="1956" t="s">
        <v>49</v>
      </c>
      <c r="E58" s="1955">
        <f>'ANALISA MEP'!G1344</f>
        <v>0</v>
      </c>
      <c r="F58" s="1547" t="e">
        <f>'ANALISA MEP'!I1341</f>
        <v>#DIV/0!</v>
      </c>
    </row>
    <row r="59" spans="1:6" ht="15" customHeight="1">
      <c r="A59" s="1531">
        <f t="shared" si="2"/>
        <v>8</v>
      </c>
      <c r="B59" s="1531" t="s">
        <v>1861</v>
      </c>
      <c r="C59" s="1540" t="str">
        <f>'ANALISA MEP'!B1347</f>
        <v>1 m1 NYY (3 x 2,5 mm2 )</v>
      </c>
      <c r="D59" s="1956" t="s">
        <v>49</v>
      </c>
      <c r="E59" s="1955">
        <f>'ANALISA MEP'!G1371</f>
        <v>0</v>
      </c>
      <c r="F59" s="1547" t="e">
        <f>'ANALISA MEP'!I1368</f>
        <v>#DIV/0!</v>
      </c>
    </row>
    <row r="60" spans="1:6" ht="15" customHeight="1">
      <c r="A60" s="1531">
        <f t="shared" si="2"/>
        <v>9</v>
      </c>
      <c r="B60" s="1531" t="s">
        <v>1860</v>
      </c>
      <c r="C60" s="1540" t="str">
        <f>'ANALISA MEP'!B1374</f>
        <v>1 m1 NYM (3 x 2,5 mm2 )</v>
      </c>
      <c r="D60" s="1956" t="s">
        <v>49</v>
      </c>
      <c r="E60" s="1965">
        <f>'ANALISA MEP'!G1399</f>
        <v>0</v>
      </c>
      <c r="F60" s="1547" t="e">
        <f>'ANALISA MEP'!I1396</f>
        <v>#DIV/0!</v>
      </c>
    </row>
    <row r="61" spans="1:6" ht="15" customHeight="1">
      <c r="A61" s="1531">
        <f t="shared" si="2"/>
        <v>10</v>
      </c>
      <c r="B61" s="1531" t="s">
        <v>1859</v>
      </c>
      <c r="C61" s="1540" t="str">
        <f>'ANALISA MEP'!B1402</f>
        <v xml:space="preserve">1 m1 BC 10 mm2 + HIC </v>
      </c>
      <c r="D61" s="1956" t="s">
        <v>49</v>
      </c>
      <c r="E61" s="1965">
        <f>'ANALISA MEP'!G1427</f>
        <v>0</v>
      </c>
      <c r="F61" s="1547" t="e">
        <f>'ANALISA MEP'!I1424</f>
        <v>#REF!</v>
      </c>
    </row>
    <row r="62" spans="1:6" ht="15" customHeight="1">
      <c r="A62" s="1531">
        <f t="shared" si="2"/>
        <v>11</v>
      </c>
      <c r="B62" s="1531" t="s">
        <v>1858</v>
      </c>
      <c r="C62" s="1540" t="str">
        <f>'ANALISA MEP'!B1430</f>
        <v xml:space="preserve">1 m1 BC 25 mm2 + HIC </v>
      </c>
      <c r="D62" s="1956" t="s">
        <v>49</v>
      </c>
      <c r="E62" s="1955">
        <f>'ANALISA MEP'!G1456</f>
        <v>0</v>
      </c>
      <c r="F62" s="1547" t="e">
        <f>'ANALISA MEP'!I1453</f>
        <v>#DIV/0!</v>
      </c>
    </row>
    <row r="63" spans="1:6" ht="15" customHeight="1">
      <c r="A63" s="1531">
        <f t="shared" si="2"/>
        <v>12</v>
      </c>
      <c r="B63" s="1531" t="s">
        <v>1857</v>
      </c>
      <c r="C63" s="1540" t="str">
        <f>+'ANALISA MEP'!B1487</f>
        <v>Saklar tunggal</v>
      </c>
      <c r="D63" s="1956" t="s">
        <v>49</v>
      </c>
      <c r="E63" s="1955">
        <f>+'ANALISA MEP'!G1511</f>
        <v>0</v>
      </c>
      <c r="F63" s="1547" t="e">
        <f>'ANALISA MEP'!I1508</f>
        <v>#DIV/0!</v>
      </c>
    </row>
    <row r="64" spans="1:6" ht="15" customHeight="1">
      <c r="A64" s="1531">
        <f t="shared" si="2"/>
        <v>13</v>
      </c>
      <c r="B64" s="1531" t="s">
        <v>1856</v>
      </c>
      <c r="C64" s="1540" t="str">
        <f>+'ANALISA MEP'!B1514</f>
        <v xml:space="preserve">Saklar seri </v>
      </c>
      <c r="D64" s="1956" t="s">
        <v>49</v>
      </c>
      <c r="E64" s="1955">
        <f>+'ANALISA MEP'!G1538</f>
        <v>0</v>
      </c>
      <c r="F64" s="1547" t="e">
        <f>'ANALISA MEP'!I1535</f>
        <v>#DIV/0!</v>
      </c>
    </row>
    <row r="65" spans="1:6" ht="15" customHeight="1">
      <c r="A65" s="1531">
        <f t="shared" si="2"/>
        <v>14</v>
      </c>
      <c r="B65" s="1531" t="s">
        <v>1855</v>
      </c>
      <c r="C65" s="1540" t="str">
        <f>+'ANALISA MEP'!B1541</f>
        <v xml:space="preserve">1 buah stop kontak </v>
      </c>
      <c r="D65" s="1956" t="s">
        <v>49</v>
      </c>
      <c r="E65" s="1955">
        <f>+'ANALISA MEP'!G1565</f>
        <v>0</v>
      </c>
      <c r="F65" s="1954" t="e">
        <f>'ANALISA MEP'!I1562</f>
        <v>#DIV/0!</v>
      </c>
    </row>
    <row r="66" spans="1:6" ht="15" customHeight="1">
      <c r="A66" s="1531">
        <f t="shared" si="2"/>
        <v>15</v>
      </c>
      <c r="B66" s="1531" t="s">
        <v>1854</v>
      </c>
      <c r="C66" s="1540" t="str">
        <f>'ANALISA MEP'!B1568</f>
        <v>1 buah stop kontak ac</v>
      </c>
      <c r="D66" s="1956" t="s">
        <v>49</v>
      </c>
      <c r="E66" s="1955">
        <f>'ANALISA MEP'!G1592</f>
        <v>0</v>
      </c>
      <c r="F66" s="1954" t="e">
        <f>'ANALISA MEP'!I1589</f>
        <v>#DIV/0!</v>
      </c>
    </row>
    <row r="67" spans="1:6" ht="15" customHeight="1">
      <c r="A67" s="1531">
        <f t="shared" si="2"/>
        <v>16</v>
      </c>
      <c r="B67" s="1531" t="s">
        <v>1853</v>
      </c>
      <c r="C67" s="1540" t="str">
        <f>'ANALISA MEP'!B1595</f>
        <v>1 set Lampu Downlight, artolite Freza ART 120 10W 6000K</v>
      </c>
      <c r="D67" s="1956" t="s">
        <v>49</v>
      </c>
      <c r="E67" s="1955">
        <f>'ANALISA MEP'!G1619</f>
        <v>0</v>
      </c>
      <c r="F67" s="1954" t="e">
        <f>'ANALISA MEP'!I1616</f>
        <v>#DIV/0!</v>
      </c>
    </row>
    <row r="68" spans="1:6" ht="15" customHeight="1">
      <c r="A68" s="1531">
        <f t="shared" si="2"/>
        <v>17</v>
      </c>
      <c r="B68" s="1531" t="s">
        <v>1853</v>
      </c>
      <c r="C68" s="1540" t="str">
        <f>'ANALISA MEP'!B1622</f>
        <v>1 set Lampu Downlight, artolite Freza ART 120 7W 6000K</v>
      </c>
      <c r="D68" s="1956" t="s">
        <v>49</v>
      </c>
      <c r="E68" s="1955">
        <f>'ANALISA MEP'!G1645</f>
        <v>0</v>
      </c>
      <c r="F68" s="1954" t="e">
        <f>'ANALISA MEP'!I1642</f>
        <v>#DIV/0!</v>
      </c>
    </row>
    <row r="69" spans="1:6" ht="15" customHeight="1">
      <c r="A69" s="1531">
        <f t="shared" si="2"/>
        <v>18</v>
      </c>
      <c r="B69" s="1531" t="s">
        <v>1853</v>
      </c>
      <c r="C69" s="1540" t="str">
        <f>'ANALISA MEP'!B1648</f>
        <v>1 set Lampu Downlight, Artolite RWL100 LED 5W</v>
      </c>
      <c r="D69" s="1956" t="s">
        <v>49</v>
      </c>
      <c r="E69" s="1955">
        <f>'ANALISA MEP'!G1671</f>
        <v>0</v>
      </c>
      <c r="F69" s="1954" t="e">
        <f>'ANALISA MEP'!I1668</f>
        <v>#DIV/0!</v>
      </c>
    </row>
    <row r="70" spans="1:6" ht="15" customHeight="1">
      <c r="A70" s="1531">
        <f t="shared" si="2"/>
        <v>19</v>
      </c>
      <c r="B70" s="1531" t="s">
        <v>1853</v>
      </c>
      <c r="C70" s="1540" t="str">
        <f>'ANALISA MEP'!B1674</f>
        <v>1 set Lampu Downlight, artolite Freza ART 120 18W 6000K</v>
      </c>
      <c r="D70" s="1956" t="s">
        <v>49</v>
      </c>
      <c r="E70" s="1955">
        <f>'ANALISA MEP'!G1698</f>
        <v>0</v>
      </c>
      <c r="F70" s="1954" t="e">
        <f>'ANALISA MEP'!I1695</f>
        <v>#DIV/0!</v>
      </c>
    </row>
    <row r="71" spans="1:6" ht="15" customHeight="1">
      <c r="A71" s="1531">
        <f t="shared" si="2"/>
        <v>20</v>
      </c>
      <c r="B71" s="1531" t="s">
        <v>1852</v>
      </c>
      <c r="C71" s="1540" t="str">
        <f>'ANALISA MEP'!B1701</f>
        <v>1 set Lampu Troffer Luminaires, Artolite BL CG 1 x 18W</v>
      </c>
      <c r="D71" s="1956" t="s">
        <v>49</v>
      </c>
      <c r="E71" s="1955">
        <f>'ANALISA MEP'!G1725</f>
        <v>0</v>
      </c>
      <c r="F71" s="1954" t="e">
        <f>'ANALISA MEP'!I1722</f>
        <v>#DIV/0!</v>
      </c>
    </row>
    <row r="72" spans="1:6" ht="15" customHeight="1">
      <c r="A72" s="1531">
        <f t="shared" si="2"/>
        <v>21</v>
      </c>
      <c r="B72" s="1531" t="s">
        <v>1852</v>
      </c>
      <c r="C72" s="1964" t="str">
        <f>'ANALISA MEP'!B1728</f>
        <v>1 set Lampu Exit</v>
      </c>
      <c r="D72" s="1956" t="s">
        <v>49</v>
      </c>
      <c r="E72" s="1955">
        <f>'ANALISA MEP'!G1752</f>
        <v>0</v>
      </c>
      <c r="F72" s="1954" t="e">
        <f>'ANALISA MEP'!I1749</f>
        <v>#DIV/0!</v>
      </c>
    </row>
    <row r="73" spans="1:6" ht="15" customHeight="1">
      <c r="A73" s="1531">
        <f t="shared" si="2"/>
        <v>22</v>
      </c>
      <c r="B73" s="1531" t="s">
        <v>1851</v>
      </c>
      <c r="C73" s="1540" t="str">
        <f>'ANALISA MEP'!B1755</f>
        <v xml:space="preserve">1 buah Ceiling Exhaust fan </v>
      </c>
      <c r="D73" s="1956" t="s">
        <v>49</v>
      </c>
      <c r="E73" s="1955">
        <f>'ANALISA MEP'!G1779</f>
        <v>0</v>
      </c>
      <c r="F73" s="1954" t="e">
        <f>'ANALISA MEP'!I1776</f>
        <v>#DIV/0!</v>
      </c>
    </row>
    <row r="74" spans="1:6" ht="15" customHeight="1">
      <c r="A74" s="1531">
        <f t="shared" si="2"/>
        <v>23</v>
      </c>
      <c r="B74" s="1531" t="s">
        <v>1851</v>
      </c>
      <c r="C74" s="1540" t="str">
        <f>'ANALISA MEP'!B1782</f>
        <v xml:space="preserve">1 buah Wall exhaust fan </v>
      </c>
      <c r="D74" s="1956" t="s">
        <v>49</v>
      </c>
      <c r="E74" s="1955">
        <f>'ANALISA MEP'!G1806</f>
        <v>0</v>
      </c>
      <c r="F74" s="1954" t="e">
        <f>'ANALISA MEP'!I1803</f>
        <v>#DIV/0!</v>
      </c>
    </row>
    <row r="75" spans="1:6" ht="15" customHeight="1">
      <c r="A75" s="1531">
        <f t="shared" si="2"/>
        <v>24</v>
      </c>
      <c r="B75" s="1531" t="s">
        <v>1846</v>
      </c>
      <c r="C75" s="1540" t="str">
        <f>'ANALISA MEP'!B1809</f>
        <v>1 unit Panel Klinik Baru NCK</v>
      </c>
      <c r="D75" s="1956" t="s">
        <v>49</v>
      </c>
      <c r="E75" s="1955">
        <f>'ANALISA MEP'!G1859</f>
        <v>0</v>
      </c>
      <c r="F75" s="1954" t="e">
        <f>'ANALISA MEP'!I1856</f>
        <v>#DIV/0!</v>
      </c>
    </row>
    <row r="76" spans="1:6" ht="15" customHeight="1">
      <c r="A76" s="1531">
        <f t="shared" si="2"/>
        <v>25</v>
      </c>
      <c r="B76" s="1531" t="s">
        <v>1850</v>
      </c>
      <c r="C76" s="1540" t="str">
        <f>'ANALISA MEP'!B1862</f>
        <v xml:space="preserve">1 unit Panel Klinik Baru </v>
      </c>
      <c r="D76" s="1956" t="s">
        <v>49</v>
      </c>
      <c r="E76" s="1955">
        <f>'ANALISA MEP'!G1899</f>
        <v>0</v>
      </c>
      <c r="F76" s="1954" t="e">
        <f>'ANALISA MEP'!I1896</f>
        <v>#DIV/0!</v>
      </c>
    </row>
    <row r="77" spans="1:6" ht="15" customHeight="1">
      <c r="A77" s="1531">
        <f t="shared" si="2"/>
        <v>26</v>
      </c>
      <c r="B77" s="1531" t="s">
        <v>1849</v>
      </c>
      <c r="C77" s="1540" t="str">
        <f>'ANALISA MEP'!B1925</f>
        <v>1 Buah Blitzem dia. 1" + Tiang GIV 1"</v>
      </c>
      <c r="D77" s="1956" t="s">
        <v>49</v>
      </c>
      <c r="E77" s="1955">
        <f>'ANALISA MEP'!G1949</f>
        <v>0</v>
      </c>
      <c r="F77" s="1954" t="e">
        <f>'ANALISA MEP'!I1946</f>
        <v>#DIV/0!</v>
      </c>
    </row>
    <row r="78" spans="1:6" ht="15" customHeight="1">
      <c r="A78" s="1531">
        <f t="shared" si="2"/>
        <v>27</v>
      </c>
      <c r="B78" s="1531" t="s">
        <v>1848</v>
      </c>
      <c r="C78" s="1540" t="str">
        <f>'ANALISA MEP'!B1952</f>
        <v>Pemasangan 1 Unit Grounding Penghantar Petir</v>
      </c>
      <c r="D78" s="1956" t="s">
        <v>49</v>
      </c>
      <c r="E78" s="1955">
        <f>'ANALISA MEP'!G1975</f>
        <v>0</v>
      </c>
      <c r="F78" s="1954" t="e">
        <f>'ANALISA MEP'!I1972</f>
        <v>#DIV/0!</v>
      </c>
    </row>
    <row r="79" spans="1:6" ht="15" customHeight="1">
      <c r="A79" s="1531">
        <f t="shared" si="2"/>
        <v>28</v>
      </c>
      <c r="B79" s="1531" t="s">
        <v>1848</v>
      </c>
      <c r="C79" s="1540" t="str">
        <f>'ANALISA MEP'!B1978</f>
        <v>Pemasangan 1 Unit Grounding Panel Elektrikal dan Elektronika</v>
      </c>
      <c r="D79" s="1956" t="s">
        <v>49</v>
      </c>
      <c r="E79" s="1955">
        <f>'ANALISA MEP'!G2001</f>
        <v>0</v>
      </c>
      <c r="F79" s="1954" t="e">
        <f>'ANALISA MEP'!I1998</f>
        <v>#DIV/0!</v>
      </c>
    </row>
    <row r="80" spans="1:6" ht="15" customHeight="1">
      <c r="A80" s="1531">
        <f t="shared" si="2"/>
        <v>29</v>
      </c>
      <c r="B80" s="1531" t="s">
        <v>1847</v>
      </c>
      <c r="C80" s="1540" t="str">
        <f>'ANALISA MEP'!B2004</f>
        <v>Pemasangan 1 Unit Grounding Test Box</v>
      </c>
      <c r="D80" s="1956" t="s">
        <v>49</v>
      </c>
      <c r="E80" s="1955">
        <f>'ANALISA MEP'!G2027</f>
        <v>0</v>
      </c>
      <c r="F80" s="1954" t="e">
        <f>'ANALISA MEP'!I1998</f>
        <v>#DIV/0!</v>
      </c>
    </row>
    <row r="81" spans="1:6" ht="15" customHeight="1">
      <c r="A81" s="1531">
        <f t="shared" si="2"/>
        <v>30</v>
      </c>
      <c r="B81" s="1531" t="s">
        <v>1846</v>
      </c>
      <c r="C81" s="1540" t="str">
        <f>'ANALISA MEP'!B2030</f>
        <v>Amprah Daya Listrik 3 Phase 41.500 VA</v>
      </c>
      <c r="D81" s="1956" t="s">
        <v>49</v>
      </c>
      <c r="E81" s="1955">
        <f>'ANALISA MEP'!G2051</f>
        <v>0</v>
      </c>
      <c r="F81" s="1954" t="e">
        <f>'ANALISA MEP'!I2048</f>
        <v>#DIV/0!</v>
      </c>
    </row>
    <row r="82" spans="1:6" ht="15" customHeight="1">
      <c r="A82" s="1531">
        <f t="shared" si="2"/>
        <v>31</v>
      </c>
      <c r="B82" s="1531" t="s">
        <v>1845</v>
      </c>
      <c r="C82" s="1540" t="str">
        <f>'ANALISA MEP'!B2054</f>
        <v>Pemasangan 1 m' Kabel NYY 4 x 4 mm2</v>
      </c>
      <c r="D82" s="1956" t="s">
        <v>49</v>
      </c>
      <c r="E82" s="1955">
        <f>'ANALISA MEP'!G2077</f>
        <v>0</v>
      </c>
      <c r="F82" s="1954" t="e">
        <f>'ANALISA MEP'!I2074</f>
        <v>#DIV/0!</v>
      </c>
    </row>
    <row r="83" spans="1:6" ht="15" customHeight="1">
      <c r="A83" s="1531"/>
      <c r="B83" s="1531"/>
      <c r="C83" s="1540"/>
      <c r="D83" s="1956"/>
      <c r="E83" s="1958"/>
      <c r="F83" s="1954"/>
    </row>
    <row r="84" spans="1:6" ht="15" customHeight="1">
      <c r="A84" s="1960" t="s">
        <v>1844</v>
      </c>
      <c r="B84" s="1960"/>
      <c r="C84" s="1963" t="str">
        <f>+'ANALISA MEP'!B2106</f>
        <v>HARGA SATUAN PEKERJAAN ELEKTRONIKA</v>
      </c>
      <c r="D84" s="1962"/>
      <c r="E84" s="1961"/>
      <c r="F84" s="1954"/>
    </row>
    <row r="85" spans="1:6" ht="15" customHeight="1">
      <c r="A85" s="1531">
        <v>1</v>
      </c>
      <c r="B85" s="1531" t="s">
        <v>1843</v>
      </c>
      <c r="C85" s="1540" t="str">
        <f>'ANALISA MEP'!B2108</f>
        <v>Pemasangan 1 m' Kabel NYYHY 3 x 2,5 mm2 + HIC</v>
      </c>
      <c r="D85" s="1956" t="s">
        <v>49</v>
      </c>
      <c r="E85" s="1955">
        <f>'ANALISA MEP'!G2132</f>
        <v>0</v>
      </c>
      <c r="F85" s="1954" t="e">
        <f>'ANALISA MEP'!I2129</f>
        <v>#DIV/0!</v>
      </c>
    </row>
    <row r="86" spans="1:6" ht="15" customHeight="1">
      <c r="A86" s="1531">
        <f t="shared" ref="A86:A96" si="3">A85+1</f>
        <v>2</v>
      </c>
      <c r="B86" s="1531" t="s">
        <v>1842</v>
      </c>
      <c r="C86" s="1540" t="str">
        <f>+'ANALISA MEP'!B2135</f>
        <v>1 titik instalasi Telephone dengan kabel UTP CAT 6</v>
      </c>
      <c r="D86" s="1956" t="s">
        <v>49</v>
      </c>
      <c r="E86" s="1955">
        <f>+'ANALISA MEP'!G2165</f>
        <v>0</v>
      </c>
      <c r="F86" s="1954" t="e">
        <f>'ANALISA MEP'!I2162</f>
        <v>#DIV/0!</v>
      </c>
    </row>
    <row r="87" spans="1:6" ht="15" customHeight="1">
      <c r="A87" s="1531">
        <f t="shared" si="3"/>
        <v>3</v>
      </c>
      <c r="B87" s="1531" t="s">
        <v>1841</v>
      </c>
      <c r="C87" s="1540" t="str">
        <f>'ANALISA MEP'!B2168</f>
        <v>Pemasangan 1 Unit Wall Mounted Rack 9U</v>
      </c>
      <c r="D87" s="1956" t="s">
        <v>49</v>
      </c>
      <c r="E87" s="1955">
        <f>'ANALISA MEP'!G2192</f>
        <v>0</v>
      </c>
      <c r="F87" s="1954" t="e">
        <f>'ANALISA MEP'!I2189</f>
        <v>#DIV/0!</v>
      </c>
    </row>
    <row r="88" spans="1:6" ht="15" customHeight="1">
      <c r="A88" s="1531">
        <f t="shared" si="3"/>
        <v>4</v>
      </c>
      <c r="B88" s="1531" t="s">
        <v>1840</v>
      </c>
      <c r="C88" s="1540" t="str">
        <f>'ANALISA MEP'!B2195</f>
        <v>Pemasangan 1 Unit Switch 8 Port</v>
      </c>
      <c r="D88" s="1956" t="s">
        <v>49</v>
      </c>
      <c r="E88" s="1955">
        <f>'ANALISA MEP'!G2219</f>
        <v>0</v>
      </c>
      <c r="F88" s="1954" t="e">
        <f>'ANALISA MEP'!I2216</f>
        <v>#DIV/0!</v>
      </c>
    </row>
    <row r="89" spans="1:6" ht="15" customHeight="1">
      <c r="A89" s="1531">
        <f t="shared" si="3"/>
        <v>5</v>
      </c>
      <c r="B89" s="1531" t="s">
        <v>1839</v>
      </c>
      <c r="C89" s="1540" t="str">
        <f>'ANALISA MEP'!B2222</f>
        <v>Pemasangan 1 Unit NVR + HDD 6 TB</v>
      </c>
      <c r="D89" s="1956" t="s">
        <v>49</v>
      </c>
      <c r="E89" s="1955">
        <f>'ANALISA MEP'!G2246</f>
        <v>0</v>
      </c>
      <c r="F89" s="1954" t="e">
        <f>'ANALISA MEP'!I2243</f>
        <v>#DIV/0!</v>
      </c>
    </row>
    <row r="90" spans="1:6" ht="15" customHeight="1">
      <c r="A90" s="1531">
        <f t="shared" si="3"/>
        <v>6</v>
      </c>
      <c r="B90" s="1531" t="s">
        <v>1838</v>
      </c>
      <c r="C90" s="1540" t="str">
        <f>'ANALISA MEP'!B2249</f>
        <v>Pemasangan 1 Unit Monitor 32"</v>
      </c>
      <c r="D90" s="1956" t="s">
        <v>49</v>
      </c>
      <c r="E90" s="1955">
        <f>'ANALISA MEP'!G2273</f>
        <v>0</v>
      </c>
      <c r="F90" s="1954" t="e">
        <f>'ANALISA MEP'!I2270</f>
        <v>#DIV/0!</v>
      </c>
    </row>
    <row r="91" spans="1:6" ht="15" customHeight="1">
      <c r="A91" s="1531">
        <f t="shared" si="3"/>
        <v>7</v>
      </c>
      <c r="B91" s="1531" t="s">
        <v>1837</v>
      </c>
      <c r="C91" s="1540" t="str">
        <f>'ANALISA MEP'!B2276</f>
        <v>Pemasangan 1 Unit Indoor Fix Dome Camera</v>
      </c>
      <c r="D91" s="1956" t="s">
        <v>49</v>
      </c>
      <c r="E91" s="1955">
        <f>'ANALISA MEP'!G2300</f>
        <v>0</v>
      </c>
      <c r="F91" s="1954" t="e">
        <f>'ANALISA MEP'!I2297</f>
        <v>#DIV/0!</v>
      </c>
    </row>
    <row r="92" spans="1:6" ht="15" customHeight="1">
      <c r="A92" s="1531">
        <f t="shared" si="3"/>
        <v>8</v>
      </c>
      <c r="B92" s="1531" t="s">
        <v>1836</v>
      </c>
      <c r="C92" s="1540" t="str">
        <f>'ANALISA MEP'!B2303</f>
        <v>1 Titik Instalasi CCTV dengan kabel UTP CAT 6</v>
      </c>
      <c r="D92" s="1956" t="s">
        <v>49</v>
      </c>
      <c r="E92" s="1955">
        <f>'ANALISA MEP'!G2333</f>
        <v>0</v>
      </c>
      <c r="F92" s="1954" t="e">
        <f>'ANALISA MEP'!I2330</f>
        <v>#DIV/0!</v>
      </c>
    </row>
    <row r="93" spans="1:6" ht="15" customHeight="1">
      <c r="A93" s="1531">
        <f t="shared" si="3"/>
        <v>9</v>
      </c>
      <c r="B93" s="1531" t="s">
        <v>1835</v>
      </c>
      <c r="C93" s="1540" t="str">
        <f>'ANALISA MEP'!B2336</f>
        <v xml:space="preserve">Pemasangan 1 Unit Router </v>
      </c>
      <c r="D93" s="1956" t="s">
        <v>49</v>
      </c>
      <c r="E93" s="1955">
        <f>'ANALISA MEP'!G2360</f>
        <v>0</v>
      </c>
      <c r="F93" s="1954" t="e">
        <f>'ANALISA MEP'!I2357</f>
        <v>#DIV/0!</v>
      </c>
    </row>
    <row r="94" spans="1:6" ht="15" customHeight="1">
      <c r="A94" s="1531">
        <f t="shared" si="3"/>
        <v>10</v>
      </c>
      <c r="B94" s="1531" t="s">
        <v>1834</v>
      </c>
      <c r="C94" s="1540" t="str">
        <f>'ANALISA MEP'!B2363</f>
        <v>Pemasangan 1 Unit Outlet Data</v>
      </c>
      <c r="D94" s="1956" t="s">
        <v>49</v>
      </c>
      <c r="E94" s="1955">
        <f>'ANALISA MEP'!G2387</f>
        <v>0</v>
      </c>
      <c r="F94" s="1954" t="e">
        <f>'ANALISA MEP'!I2384</f>
        <v>#DIV/0!</v>
      </c>
    </row>
    <row r="95" spans="1:6" ht="15" customHeight="1">
      <c r="A95" s="1531">
        <f t="shared" si="3"/>
        <v>11</v>
      </c>
      <c r="B95" s="1531" t="s">
        <v>1833</v>
      </c>
      <c r="C95" s="1540" t="str">
        <f>+'ANALISA MEP'!B2390</f>
        <v>1 titik instalasi Data dengan kabel UTP cat 6</v>
      </c>
      <c r="D95" s="1956" t="s">
        <v>49</v>
      </c>
      <c r="E95" s="1955">
        <f>+'ANALISA MEP'!G2419</f>
        <v>0</v>
      </c>
      <c r="F95" s="1954" t="e">
        <f>'ANALISA MEP'!I2416</f>
        <v>#DIV/0!</v>
      </c>
    </row>
    <row r="96" spans="1:6" ht="15" customHeight="1">
      <c r="A96" s="1531">
        <f t="shared" si="3"/>
        <v>12</v>
      </c>
      <c r="B96" s="1531" t="s">
        <v>1832</v>
      </c>
      <c r="C96" s="1540" t="str">
        <f>'ANALISA MEP'!B2422</f>
        <v>Pemasangan 1 Unit Access Point</v>
      </c>
      <c r="D96" s="1956" t="s">
        <v>49</v>
      </c>
      <c r="E96" s="1955">
        <f>'ANALISA MEP'!G2446</f>
        <v>0</v>
      </c>
      <c r="F96" s="1954" t="e">
        <f>'ANALISA MEP'!I2443</f>
        <v>#DIV/0!</v>
      </c>
    </row>
    <row r="97" spans="1:6" ht="15" customHeight="1">
      <c r="A97" s="1531"/>
      <c r="B97" s="1531"/>
      <c r="C97" s="1540"/>
      <c r="D97" s="1956"/>
      <c r="E97" s="1958"/>
      <c r="F97" s="1954"/>
    </row>
    <row r="98" spans="1:6" ht="15" customHeight="1">
      <c r="A98" s="1960" t="s">
        <v>1831</v>
      </c>
      <c r="B98" s="1960"/>
      <c r="C98" s="1959" t="str">
        <f>'ANALISA MEP'!B2450</f>
        <v>HARGA SATUAN PEK. PEMASANGAN VENTILASI DAN PENGKONDISIAN UDARA</v>
      </c>
      <c r="D98" s="1956"/>
      <c r="E98" s="1958"/>
      <c r="F98" s="1954"/>
    </row>
    <row r="99" spans="1:6" ht="15" customHeight="1">
      <c r="A99" s="1531">
        <v>1</v>
      </c>
      <c r="B99" s="1531" t="s">
        <v>1830</v>
      </c>
      <c r="C99" s="1548" t="str">
        <f>'ANALISA MEP'!B2452</f>
        <v>AC : Wall Mounted Inverter 0,5 Pk</v>
      </c>
      <c r="D99" s="1956" t="s">
        <v>49</v>
      </c>
      <c r="E99" s="1955">
        <f>'ANALISA MEP'!G2476</f>
        <v>0</v>
      </c>
      <c r="F99" s="1954" t="e">
        <f>'ANALISA MEP'!I2473</f>
        <v>#DIV/0!</v>
      </c>
    </row>
    <row r="100" spans="1:6" ht="15" customHeight="1">
      <c r="A100" s="1531">
        <f>A99+1</f>
        <v>2</v>
      </c>
      <c r="B100" s="1531" t="s">
        <v>1829</v>
      </c>
      <c r="C100" s="1957" t="str">
        <f>'ANALISA MEP'!B2479</f>
        <v>AC : Wall Mounted Inverter kap 1 Pk</v>
      </c>
      <c r="D100" s="1956" t="s">
        <v>49</v>
      </c>
      <c r="E100" s="1955">
        <f>'ANALISA MEP'!G2503</f>
        <v>0</v>
      </c>
      <c r="F100" s="1954" t="e">
        <f>'ANALISA MEP'!I2500</f>
        <v>#DIV/0!</v>
      </c>
    </row>
    <row r="101" spans="1:6" ht="15" customHeight="1">
      <c r="A101" s="1531">
        <f>A100+1</f>
        <v>3</v>
      </c>
      <c r="B101" s="1531" t="s">
        <v>1828</v>
      </c>
      <c r="C101" s="1548" t="str">
        <f>'ANALISA MEP'!B2506</f>
        <v>AC : Wall Mounted Inverter kap 1,5 Pk</v>
      </c>
      <c r="D101" s="1956" t="s">
        <v>49</v>
      </c>
      <c r="E101" s="1955">
        <f>'ANALISA MEP'!G2530</f>
        <v>0</v>
      </c>
      <c r="F101" s="1954" t="e">
        <f>'ANALISA MEP'!I2527</f>
        <v>#DIV/0!</v>
      </c>
    </row>
    <row r="102" spans="1:6" ht="15" customHeight="1">
      <c r="A102" s="1531">
        <f>A101+1</f>
        <v>4</v>
      </c>
      <c r="B102" s="1531" t="s">
        <v>1828</v>
      </c>
      <c r="C102" s="1548" t="str">
        <f>'ANALISA MEP'!B2533</f>
        <v>AC : Wall Mounted Inverter kap 2 Pk</v>
      </c>
      <c r="D102" s="1956" t="s">
        <v>49</v>
      </c>
      <c r="E102" s="1955">
        <f>'ANALISA MEP'!G2557</f>
        <v>0</v>
      </c>
      <c r="F102" s="1954" t="e">
        <f>'ANALISA MEP'!I2554</f>
        <v>#DIV/0!</v>
      </c>
    </row>
    <row r="103" spans="1:6" ht="15" customHeight="1">
      <c r="A103" s="1531">
        <f>A102+1</f>
        <v>5</v>
      </c>
      <c r="B103" s="1531" t="s">
        <v>1827</v>
      </c>
      <c r="C103" s="1548" t="str">
        <f>'ANALISA MEP'!B2560</f>
        <v>AC : Wall Mounted Inverter kap 2,5 Pk</v>
      </c>
      <c r="D103" s="1956" t="s">
        <v>49</v>
      </c>
      <c r="E103" s="1955">
        <f>'ANALISA MEP'!G2584</f>
        <v>0</v>
      </c>
      <c r="F103" s="1954" t="e">
        <f>'ANALISA MEP'!I2581</f>
        <v>#DIV/0!</v>
      </c>
    </row>
    <row r="104" spans="1:6" ht="15" customHeight="1">
      <c r="A104" s="1531">
        <f>'ANALISA MEP'!A2587</f>
        <v>6</v>
      </c>
      <c r="B104" s="1531" t="s">
        <v>1827</v>
      </c>
      <c r="C104" s="1548" t="str">
        <f>'ANALISA MEP'!B2587</f>
        <v>AC : Wall Mounted Inverter kap 3 Pk</v>
      </c>
      <c r="D104" s="1956" t="s">
        <v>49</v>
      </c>
      <c r="E104" s="1955">
        <f>'ANALISA MEP'!G2611</f>
        <v>0</v>
      </c>
      <c r="F104" s="1954" t="e">
        <f>'ANALISA MEP'!I2608</f>
        <v>#DIV/0!</v>
      </c>
    </row>
    <row r="105" spans="1:6" ht="15" customHeight="1">
      <c r="A105" s="1531">
        <f>A103+1</f>
        <v>6</v>
      </c>
      <c r="B105" s="1531" t="s">
        <v>1826</v>
      </c>
      <c r="C105" s="1548" t="str">
        <f>'ANALISA MEP'!B2614</f>
        <v>Pemasangan 1 m' Pipa Refrigerant Standard ASTMB280 Dia 6.35</v>
      </c>
      <c r="D105" s="1956" t="s">
        <v>49</v>
      </c>
      <c r="E105" s="1955">
        <f>'ANALISA MEP'!G2640</f>
        <v>0</v>
      </c>
      <c r="F105" s="1954" t="e">
        <f>'ANALISA MEP'!I2637</f>
        <v>#DIV/0!</v>
      </c>
    </row>
    <row r="106" spans="1:6" ht="15" customHeight="1">
      <c r="A106" s="1531">
        <f>A105+1</f>
        <v>7</v>
      </c>
      <c r="B106" s="1531" t="s">
        <v>1825</v>
      </c>
      <c r="C106" s="1548" t="str">
        <f>'ANALISA MEP'!B2643</f>
        <v>Pemasangan 1 m' Pipa Refrigerant Standard ASTMB280 Dia 9.52</v>
      </c>
      <c r="D106" s="1956" t="s">
        <v>49</v>
      </c>
      <c r="E106" s="1955">
        <f>'ANALISA MEP'!G2669</f>
        <v>0</v>
      </c>
      <c r="F106" s="1954" t="e">
        <f>'ANALISA MEP'!I2666</f>
        <v>#DIV/0!</v>
      </c>
    </row>
    <row r="107" spans="1:6" ht="15" customHeight="1">
      <c r="A107" s="1531">
        <f>A106+1</f>
        <v>8</v>
      </c>
      <c r="B107" s="1531" t="s">
        <v>1824</v>
      </c>
      <c r="C107" s="1548" t="str">
        <f>'ANALISA MEP'!B2672</f>
        <v>Pemasangan 1 m' Pipa Refrigerant Standard ASTMB280 Dia 12.7</v>
      </c>
      <c r="D107" s="1956" t="s">
        <v>49</v>
      </c>
      <c r="E107" s="1955">
        <f>'ANALISA MEP'!G2698</f>
        <v>0</v>
      </c>
      <c r="F107" s="1954" t="e">
        <f>'ANALISA MEP'!I2695</f>
        <v>#DIV/0!</v>
      </c>
    </row>
    <row r="108" spans="1:6" ht="15" customHeight="1">
      <c r="A108" s="1531">
        <f>A107+1</f>
        <v>9</v>
      </c>
      <c r="B108" s="1531" t="s">
        <v>1823</v>
      </c>
      <c r="C108" s="1548" t="str">
        <f>'ANALISA MEP'!B2701</f>
        <v>Pemasangan 1 m' Pipa Refrigerant Standard ASTMB280 Dia 15.88</v>
      </c>
      <c r="D108" s="1956" t="s">
        <v>49</v>
      </c>
      <c r="E108" s="1955">
        <f>'ANALISA MEP'!G2727</f>
        <v>0</v>
      </c>
      <c r="F108" s="1954" t="e">
        <f>'ANALISA MEP'!I2724</f>
        <v>#DIV/0!</v>
      </c>
    </row>
    <row r="109" spans="1:6" ht="15" customHeight="1">
      <c r="A109" s="1531">
        <f>A108+1</f>
        <v>10</v>
      </c>
      <c r="B109" s="1531" t="s">
        <v>1822</v>
      </c>
      <c r="C109" s="1548" t="str">
        <f>'ANALISA MEP'!B2730</f>
        <v>Pemasangan 1 m' Pipa Drain PVC AW beserta insulasi Dia. 3/4"</v>
      </c>
      <c r="D109" s="1956" t="s">
        <v>49</v>
      </c>
      <c r="E109" s="1955">
        <f>'ANALISA MEP'!G2753</f>
        <v>0</v>
      </c>
      <c r="F109" s="1954" t="e">
        <f>'ANALISA MEP'!I2750</f>
        <v>#DIV/0!</v>
      </c>
    </row>
    <row r="110" spans="1:6" ht="15" customHeight="1">
      <c r="A110" s="1531">
        <f>A109+1</f>
        <v>11</v>
      </c>
      <c r="B110" s="1531"/>
      <c r="C110" s="1548" t="str">
        <f>'ANALISA MEP'!B2756</f>
        <v>1 Titik Kabel Power AC Split Wall Mounted NYM 3 x 2,5 mm2 + HIC</v>
      </c>
      <c r="D110" s="1956" t="s">
        <v>49</v>
      </c>
      <c r="E110" s="1955">
        <f>'ANALISA MEP'!G2779</f>
        <v>0</v>
      </c>
      <c r="F110" s="1954" t="e">
        <f>'ANALISA MEP'!I2776</f>
        <v>#DIV/0!</v>
      </c>
    </row>
    <row r="111" spans="1:6" ht="15" customHeight="1">
      <c r="A111" s="1953"/>
      <c r="B111" s="1953"/>
      <c r="C111" s="1952"/>
      <c r="D111" s="1951"/>
      <c r="E111" s="1950"/>
      <c r="F111" s="1949"/>
    </row>
  </sheetData>
  <mergeCells count="3">
    <mergeCell ref="A1:E1"/>
    <mergeCell ref="D3:E3"/>
    <mergeCell ref="D4:E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8"/>
  <sheetViews>
    <sheetView zoomScale="70" zoomScaleNormal="70" workbookViewId="0">
      <selection activeCell="K24" sqref="K24"/>
    </sheetView>
  </sheetViews>
  <sheetFormatPr defaultRowHeight="15"/>
  <cols>
    <col min="2" max="2" width="30.28515625" customWidth="1"/>
  </cols>
  <sheetData>
    <row r="1" spans="1:38" ht="15.75">
      <c r="A1" s="959"/>
      <c r="B1" s="955"/>
      <c r="C1" s="959"/>
      <c r="D1" s="958"/>
      <c r="E1" s="1124"/>
      <c r="F1" s="954"/>
      <c r="G1" s="953"/>
      <c r="H1" s="953"/>
      <c r="I1" s="953"/>
      <c r="J1" s="953"/>
      <c r="K1" s="953"/>
      <c r="L1" s="956"/>
      <c r="M1" s="953"/>
      <c r="N1" s="953"/>
      <c r="O1" s="953"/>
      <c r="P1" s="953"/>
      <c r="Q1" s="953"/>
      <c r="R1" s="953"/>
      <c r="S1" s="953"/>
      <c r="T1" s="953"/>
      <c r="U1" s="953"/>
      <c r="V1" s="953"/>
      <c r="W1" s="953"/>
      <c r="X1" s="953"/>
      <c r="Y1" s="953"/>
      <c r="Z1" s="953"/>
      <c r="AA1" s="953" t="s">
        <v>934</v>
      </c>
      <c r="AB1" s="968"/>
      <c r="AC1" s="953"/>
      <c r="AD1" s="953"/>
      <c r="AE1" s="953"/>
      <c r="AF1" s="953"/>
      <c r="AG1" s="953"/>
      <c r="AH1" s="953"/>
      <c r="AI1" s="953"/>
      <c r="AJ1" s="953"/>
      <c r="AK1" s="953"/>
      <c r="AL1" s="953"/>
    </row>
    <row r="2" spans="1:38">
      <c r="A2" s="959"/>
      <c r="B2" s="1039" t="s">
        <v>969</v>
      </c>
      <c r="C2" s="1038"/>
      <c r="D2" s="1038"/>
      <c r="E2" s="954"/>
      <c r="F2" s="954"/>
      <c r="G2" s="953"/>
      <c r="H2" s="953"/>
      <c r="I2" s="953"/>
      <c r="J2" s="953"/>
      <c r="K2" s="953"/>
      <c r="L2" s="956"/>
      <c r="M2" s="953"/>
      <c r="N2" s="953"/>
      <c r="O2" s="953"/>
      <c r="P2" s="953"/>
      <c r="Q2" s="953"/>
      <c r="R2" s="953"/>
      <c r="S2" s="953"/>
      <c r="T2" s="953"/>
      <c r="U2" s="953"/>
      <c r="V2" s="953"/>
      <c r="W2" s="953"/>
      <c r="X2" s="953"/>
      <c r="Y2" s="953"/>
      <c r="Z2" s="953"/>
      <c r="AA2" s="965" t="s">
        <v>933</v>
      </c>
      <c r="AB2" s="964"/>
      <c r="AC2" s="967">
        <v>6</v>
      </c>
      <c r="AD2" s="967">
        <v>8</v>
      </c>
      <c r="AE2" s="967">
        <v>10</v>
      </c>
      <c r="AF2" s="966">
        <v>12</v>
      </c>
      <c r="AG2" s="966">
        <v>13</v>
      </c>
      <c r="AH2" s="966">
        <v>14</v>
      </c>
      <c r="AI2" s="966">
        <v>16</v>
      </c>
      <c r="AJ2" s="966">
        <v>19</v>
      </c>
      <c r="AK2" s="966">
        <v>22</v>
      </c>
      <c r="AL2" s="966">
        <v>25</v>
      </c>
    </row>
    <row r="3" spans="1:38">
      <c r="A3" s="959"/>
      <c r="B3" s="1038" t="s">
        <v>0</v>
      </c>
      <c r="C3" s="962" t="s">
        <v>1005</v>
      </c>
      <c r="D3" s="961"/>
      <c r="E3" s="954"/>
      <c r="F3" s="954"/>
      <c r="G3" s="953"/>
      <c r="H3" s="1123"/>
      <c r="I3" s="953"/>
      <c r="J3" s="953"/>
      <c r="K3" s="953"/>
      <c r="L3" s="956"/>
      <c r="M3" s="953"/>
      <c r="N3" s="953"/>
      <c r="O3" s="953"/>
      <c r="P3" s="953"/>
      <c r="Q3" s="953"/>
      <c r="R3" s="953"/>
      <c r="S3" s="953"/>
      <c r="T3" s="953"/>
      <c r="U3" s="953"/>
      <c r="V3" s="953"/>
      <c r="W3" s="953"/>
      <c r="X3" s="953"/>
      <c r="Y3" s="953"/>
      <c r="Z3" s="953"/>
      <c r="AA3" s="965" t="s">
        <v>932</v>
      </c>
      <c r="AB3" s="964"/>
      <c r="AC3" s="963">
        <f>2.66/12</f>
        <v>0.22166666666666668</v>
      </c>
      <c r="AD3" s="963">
        <v>0.39400000000000002</v>
      </c>
      <c r="AE3" s="963">
        <f>7.4/12</f>
        <v>0.6166666666666667</v>
      </c>
      <c r="AF3" s="963">
        <f>10.66/12</f>
        <v>0.88833333333333331</v>
      </c>
      <c r="AG3" s="963">
        <f>12.48/12</f>
        <v>1.04</v>
      </c>
      <c r="AH3" s="963">
        <f>+AH2^2*0.006165</f>
        <v>1.20834</v>
      </c>
      <c r="AI3" s="963">
        <f>18.96/12</f>
        <v>1.58</v>
      </c>
      <c r="AJ3" s="963">
        <f>26.76/12</f>
        <v>2.23</v>
      </c>
      <c r="AK3" s="963">
        <f>35.76/12</f>
        <v>2.98</v>
      </c>
      <c r="AL3" s="963">
        <f>46.2/12</f>
        <v>3.85</v>
      </c>
    </row>
    <row r="4" spans="1:38">
      <c r="A4" s="959"/>
      <c r="B4" s="961" t="s">
        <v>968</v>
      </c>
      <c r="C4" s="962" t="s">
        <v>1005</v>
      </c>
      <c r="D4" s="961"/>
      <c r="E4" s="954"/>
      <c r="F4" s="954"/>
      <c r="G4" s="953"/>
      <c r="H4" s="953"/>
      <c r="I4" s="953"/>
      <c r="J4" s="953"/>
      <c r="K4" s="953"/>
      <c r="L4" s="957"/>
      <c r="M4" s="953"/>
      <c r="N4" s="953"/>
      <c r="O4" s="953"/>
      <c r="P4" s="953"/>
      <c r="Q4" s="953"/>
      <c r="R4" s="953"/>
      <c r="S4" s="953"/>
      <c r="T4" s="953"/>
      <c r="U4" s="953"/>
      <c r="V4" s="953"/>
      <c r="W4" s="953"/>
      <c r="X4" s="953"/>
      <c r="Y4" s="953"/>
      <c r="Z4" s="953"/>
      <c r="AA4" s="953"/>
      <c r="AB4" s="953"/>
      <c r="AC4" s="953"/>
      <c r="AD4" s="953"/>
      <c r="AE4" s="953"/>
      <c r="AF4" s="953"/>
      <c r="AG4" s="953"/>
      <c r="AH4" s="953"/>
      <c r="AI4" s="953"/>
      <c r="AJ4" s="953"/>
      <c r="AK4" s="953"/>
      <c r="AL4" s="953"/>
    </row>
    <row r="5" spans="1:38" ht="15.75">
      <c r="A5" s="959"/>
      <c r="B5" s="959" t="s">
        <v>967</v>
      </c>
      <c r="C5" s="959"/>
      <c r="D5" s="958"/>
      <c r="E5" s="954"/>
      <c r="F5" s="954"/>
      <c r="G5" s="953"/>
      <c r="H5" s="953"/>
      <c r="I5" s="953"/>
      <c r="J5" s="953"/>
      <c r="K5" s="953"/>
      <c r="L5" s="957"/>
      <c r="M5" s="953"/>
      <c r="N5" s="953"/>
      <c r="O5" s="953"/>
      <c r="P5" s="953"/>
      <c r="Q5" s="953"/>
      <c r="R5" s="1122"/>
      <c r="S5" s="953"/>
      <c r="T5" s="953"/>
      <c r="U5" s="953"/>
      <c r="V5" s="953"/>
      <c r="W5" s="953"/>
      <c r="X5" s="953"/>
      <c r="Y5" s="953"/>
      <c r="Z5" s="953"/>
      <c r="AA5" s="953"/>
      <c r="AB5" s="953"/>
      <c r="AC5" s="953"/>
      <c r="AD5" s="953"/>
      <c r="AE5" s="953"/>
      <c r="AF5" s="953"/>
      <c r="AG5" s="953"/>
      <c r="AH5" s="953"/>
      <c r="AI5" s="953"/>
      <c r="AJ5" s="953"/>
      <c r="AK5" s="953"/>
      <c r="AL5" s="953"/>
    </row>
    <row r="6" spans="1:38">
      <c r="A6" s="955"/>
      <c r="B6" s="955"/>
      <c r="C6" s="954"/>
      <c r="D6" s="954"/>
      <c r="E6" s="954"/>
      <c r="F6" s="954"/>
      <c r="G6" s="954"/>
      <c r="H6" s="954"/>
      <c r="I6" s="954"/>
      <c r="J6" s="954"/>
      <c r="K6" s="954"/>
      <c r="L6" s="954"/>
      <c r="M6" s="954"/>
      <c r="N6" s="954"/>
      <c r="O6" s="954"/>
      <c r="P6" s="954"/>
      <c r="Q6" s="954"/>
      <c r="R6" s="954"/>
      <c r="S6" s="954"/>
      <c r="T6" s="954"/>
      <c r="U6" s="954"/>
      <c r="V6" s="954"/>
      <c r="W6" s="954"/>
      <c r="X6" s="954"/>
      <c r="Y6" s="954"/>
      <c r="Z6" s="954"/>
      <c r="AA6" s="954"/>
      <c r="AB6" s="954"/>
      <c r="AC6" s="954"/>
      <c r="AD6" s="954"/>
      <c r="AE6" s="954"/>
      <c r="AF6" s="954"/>
      <c r="AG6" s="954"/>
      <c r="AH6" s="954"/>
      <c r="AI6" s="954"/>
      <c r="AJ6" s="954"/>
      <c r="AK6" s="954"/>
      <c r="AL6" s="954"/>
    </row>
    <row r="7" spans="1:38" ht="15.75" thickBot="1">
      <c r="A7" s="1120"/>
      <c r="B7" s="1120"/>
      <c r="C7" s="1120"/>
      <c r="D7" s="1120"/>
      <c r="E7" s="1120"/>
      <c r="F7" s="1120"/>
      <c r="G7" s="1120"/>
      <c r="H7" s="1120"/>
      <c r="I7" s="1120"/>
      <c r="J7" s="1120"/>
      <c r="K7" s="1120"/>
      <c r="L7" s="1120"/>
      <c r="M7" s="1120"/>
      <c r="N7" s="1120"/>
      <c r="O7" s="1120"/>
      <c r="P7" s="1120"/>
      <c r="Q7" s="953"/>
      <c r="R7" s="953"/>
      <c r="S7" s="953"/>
      <c r="T7" s="953"/>
      <c r="U7" s="953"/>
      <c r="V7" s="953"/>
      <c r="W7" s="953"/>
      <c r="X7" s="953"/>
      <c r="Y7" s="953"/>
      <c r="Z7" s="953"/>
      <c r="AA7" s="1120"/>
      <c r="AB7" s="1120"/>
      <c r="AC7" s="1120"/>
      <c r="AD7" s="1120"/>
      <c r="AE7" s="1121"/>
      <c r="AF7" s="1120"/>
      <c r="AG7" s="1120"/>
      <c r="AH7" s="1120"/>
      <c r="AI7" s="1120"/>
      <c r="AJ7" s="1120"/>
      <c r="AK7" s="1120"/>
      <c r="AL7" s="1120"/>
    </row>
    <row r="8" spans="1:38" ht="16.5" thickBot="1">
      <c r="A8" s="2292" t="s">
        <v>1</v>
      </c>
      <c r="B8" s="2317" t="s">
        <v>354</v>
      </c>
      <c r="C8" s="2305" t="s">
        <v>959</v>
      </c>
      <c r="D8" s="2320"/>
      <c r="E8" s="2320"/>
      <c r="F8" s="1119" t="s">
        <v>944</v>
      </c>
      <c r="G8" s="2321" t="s">
        <v>1004</v>
      </c>
      <c r="H8" s="2295"/>
      <c r="I8" s="2322"/>
      <c r="J8" s="1118" t="s">
        <v>1003</v>
      </c>
      <c r="K8" s="2326" t="s">
        <v>1002</v>
      </c>
      <c r="L8" s="2327"/>
      <c r="M8" s="2327"/>
      <c r="N8" s="2327"/>
      <c r="O8" s="2327"/>
      <c r="P8" s="2327"/>
      <c r="Q8" s="2327"/>
      <c r="R8" s="2327"/>
      <c r="S8" s="2327"/>
      <c r="T8" s="2327"/>
      <c r="U8" s="2327"/>
      <c r="V8" s="2327"/>
      <c r="W8" s="2327"/>
      <c r="X8" s="2327"/>
      <c r="Y8" s="2327"/>
      <c r="Z8" s="2327"/>
      <c r="AA8" s="2327"/>
      <c r="AB8" s="2327"/>
      <c r="AC8" s="2327"/>
      <c r="AD8" s="2327"/>
      <c r="AE8" s="2328"/>
      <c r="AF8" s="953"/>
      <c r="AG8" s="953"/>
      <c r="AH8" s="953"/>
      <c r="AI8" s="953"/>
      <c r="AJ8" s="953"/>
      <c r="AK8" s="953"/>
      <c r="AL8" s="953"/>
    </row>
    <row r="9" spans="1:38">
      <c r="A9" s="2293"/>
      <c r="B9" s="2318"/>
      <c r="C9" s="1117" t="s">
        <v>656</v>
      </c>
      <c r="D9" s="1015" t="s">
        <v>655</v>
      </c>
      <c r="E9" s="1015" t="s">
        <v>654</v>
      </c>
      <c r="F9" s="1113"/>
      <c r="G9" s="2323"/>
      <c r="H9" s="2324"/>
      <c r="I9" s="2325"/>
      <c r="J9" s="1112" t="s">
        <v>1001</v>
      </c>
      <c r="K9" s="2329" t="s">
        <v>1000</v>
      </c>
      <c r="L9" s="2330"/>
      <c r="M9" s="2331"/>
      <c r="N9" s="2331"/>
      <c r="O9" s="2331"/>
      <c r="P9" s="2332"/>
      <c r="Q9" s="1116"/>
      <c r="R9" s="1116"/>
      <c r="S9" s="1116"/>
      <c r="T9" s="1116"/>
      <c r="U9" s="1115"/>
      <c r="V9" s="2337" t="s">
        <v>999</v>
      </c>
      <c r="W9" s="2338"/>
      <c r="X9" s="2338"/>
      <c r="Y9" s="2338"/>
      <c r="Z9" s="2338"/>
      <c r="AA9" s="2338"/>
      <c r="AB9" s="2338"/>
      <c r="AC9" s="2338"/>
      <c r="AD9" s="2338"/>
      <c r="AE9" s="2339"/>
      <c r="AF9" s="955"/>
      <c r="AG9" s="955"/>
      <c r="AH9" s="955"/>
      <c r="AI9" s="955"/>
      <c r="AJ9" s="955"/>
      <c r="AK9" s="955"/>
      <c r="AL9" s="955"/>
    </row>
    <row r="10" spans="1:38">
      <c r="A10" s="2293"/>
      <c r="B10" s="2318"/>
      <c r="C10" s="1114"/>
      <c r="D10" s="2307" t="s">
        <v>955</v>
      </c>
      <c r="E10" s="2308"/>
      <c r="F10" s="1113"/>
      <c r="G10" s="1113" t="s">
        <v>998</v>
      </c>
      <c r="H10" s="1113" t="s">
        <v>997</v>
      </c>
      <c r="I10" s="1113" t="s">
        <v>996</v>
      </c>
      <c r="J10" s="1112"/>
      <c r="K10" s="2333"/>
      <c r="L10" s="2334"/>
      <c r="M10" s="2335"/>
      <c r="N10" s="2335"/>
      <c r="O10" s="2335"/>
      <c r="P10" s="2336"/>
      <c r="Q10" s="2342" t="s">
        <v>995</v>
      </c>
      <c r="R10" s="2342"/>
      <c r="S10" s="2342"/>
      <c r="T10" s="2343"/>
      <c r="U10" s="2344" t="s">
        <v>994</v>
      </c>
      <c r="V10" s="2340"/>
      <c r="W10" s="2341"/>
      <c r="X10" s="2341"/>
      <c r="Y10" s="2341"/>
      <c r="Z10" s="2341"/>
      <c r="AA10" s="2341"/>
      <c r="AB10" s="2341"/>
      <c r="AC10" s="2341"/>
      <c r="AD10" s="2341"/>
      <c r="AE10" s="2334"/>
      <c r="AF10" s="955"/>
      <c r="AG10" s="955"/>
      <c r="AH10" s="955"/>
      <c r="AI10" s="955"/>
      <c r="AJ10" s="955"/>
      <c r="AK10" s="955"/>
      <c r="AL10" s="955"/>
    </row>
    <row r="11" spans="1:38" ht="41.25" thickBot="1">
      <c r="A11" s="2294"/>
      <c r="B11" s="2319"/>
      <c r="C11" s="1111" t="s">
        <v>962</v>
      </c>
      <c r="D11" s="1013" t="s">
        <v>954</v>
      </c>
      <c r="E11" s="1013" t="s">
        <v>954</v>
      </c>
      <c r="F11" s="1013" t="s">
        <v>942</v>
      </c>
      <c r="G11" s="1104" t="s">
        <v>993</v>
      </c>
      <c r="H11" s="1104" t="s">
        <v>993</v>
      </c>
      <c r="I11" s="1104" t="s">
        <v>993</v>
      </c>
      <c r="J11" s="1109" t="s">
        <v>992</v>
      </c>
      <c r="K11" s="1110" t="s">
        <v>985</v>
      </c>
      <c r="L11" s="1105" t="s">
        <v>991</v>
      </c>
      <c r="M11" s="1104" t="s">
        <v>656</v>
      </c>
      <c r="N11" s="1104" t="s">
        <v>983</v>
      </c>
      <c r="O11" s="1104" t="s">
        <v>26</v>
      </c>
      <c r="P11" s="1109" t="s">
        <v>958</v>
      </c>
      <c r="Q11" s="1108" t="s">
        <v>990</v>
      </c>
      <c r="R11" s="1108" t="s">
        <v>989</v>
      </c>
      <c r="S11" s="1108" t="s">
        <v>988</v>
      </c>
      <c r="T11" s="1108" t="s">
        <v>987</v>
      </c>
      <c r="U11" s="2345"/>
      <c r="V11" s="2315" t="s">
        <v>119</v>
      </c>
      <c r="W11" s="2316"/>
      <c r="X11" s="2316"/>
      <c r="Y11" s="1107" t="s">
        <v>15</v>
      </c>
      <c r="Z11" s="1106" t="s">
        <v>986</v>
      </c>
      <c r="AA11" s="1105" t="s">
        <v>985</v>
      </c>
      <c r="AB11" s="1104" t="s">
        <v>984</v>
      </c>
      <c r="AC11" s="1104" t="s">
        <v>983</v>
      </c>
      <c r="AD11" s="1104" t="s">
        <v>26</v>
      </c>
      <c r="AE11" s="1104" t="s">
        <v>958</v>
      </c>
      <c r="AF11" s="955"/>
      <c r="AG11" s="955"/>
      <c r="AH11" s="955"/>
      <c r="AI11" s="955"/>
      <c r="AJ11" s="955"/>
      <c r="AK11" s="955"/>
      <c r="AL11" s="955"/>
    </row>
    <row r="12" spans="1:38" ht="15.75" thickBot="1">
      <c r="A12" s="1103"/>
      <c r="B12" s="1102" t="s">
        <v>982</v>
      </c>
      <c r="C12" s="1097"/>
      <c r="D12" s="1096"/>
      <c r="E12" s="1096"/>
      <c r="F12" s="1096"/>
      <c r="G12" s="1096"/>
      <c r="H12" s="1096"/>
      <c r="I12" s="1096"/>
      <c r="J12" s="1094"/>
      <c r="K12" s="1097"/>
      <c r="L12" s="1096"/>
      <c r="M12" s="1096"/>
      <c r="N12" s="1096"/>
      <c r="O12" s="1096"/>
      <c r="P12" s="1094"/>
      <c r="Q12" s="1097"/>
      <c r="R12" s="1096"/>
      <c r="S12" s="1096"/>
      <c r="T12" s="1096"/>
      <c r="U12" s="1094"/>
      <c r="V12" s="1101"/>
      <c r="W12" s="1100"/>
      <c r="X12" s="1099"/>
      <c r="Y12" s="1099"/>
      <c r="Z12" s="1098"/>
      <c r="AA12" s="1097"/>
      <c r="AB12" s="1096"/>
      <c r="AC12" s="1096"/>
      <c r="AD12" s="1095"/>
      <c r="AE12" s="1094"/>
      <c r="AF12" s="954"/>
      <c r="AG12" s="954"/>
      <c r="AH12" s="954"/>
      <c r="AI12" s="954"/>
      <c r="AJ12" s="954"/>
      <c r="AK12" s="954"/>
      <c r="AL12" s="954"/>
    </row>
    <row r="13" spans="1:38">
      <c r="A13" s="992"/>
      <c r="B13" s="991"/>
      <c r="C13" s="1088"/>
      <c r="D13" s="987"/>
      <c r="E13" s="1093"/>
      <c r="F13" s="987"/>
      <c r="G13" s="987"/>
      <c r="H13" s="987"/>
      <c r="I13" s="987"/>
      <c r="J13" s="986"/>
      <c r="K13" s="1088"/>
      <c r="L13" s="987"/>
      <c r="M13" s="987"/>
      <c r="N13" s="987"/>
      <c r="O13" s="987"/>
      <c r="P13" s="986"/>
      <c r="Q13" s="1090"/>
      <c r="R13" s="987"/>
      <c r="S13" s="987"/>
      <c r="T13" s="987"/>
      <c r="U13" s="986"/>
      <c r="V13" s="1092"/>
      <c r="W13" s="1091"/>
      <c r="X13" s="1090"/>
      <c r="Y13" s="1090"/>
      <c r="Z13" s="1089"/>
      <c r="AA13" s="1088"/>
      <c r="AB13" s="987"/>
      <c r="AC13" s="987"/>
      <c r="AD13" s="1087"/>
      <c r="AE13" s="986"/>
      <c r="AF13" s="954"/>
      <c r="AG13" s="954"/>
      <c r="AH13" s="954"/>
      <c r="AI13" s="954"/>
      <c r="AJ13" s="954"/>
      <c r="AK13" s="954"/>
      <c r="AL13" s="954"/>
    </row>
    <row r="14" spans="1:38">
      <c r="A14" s="982">
        <v>1</v>
      </c>
      <c r="B14" s="1083" t="s">
        <v>1338</v>
      </c>
      <c r="C14" s="1085">
        <v>1.06</v>
      </c>
      <c r="D14" s="1010">
        <v>0.15</v>
      </c>
      <c r="E14" s="1010">
        <v>0.15</v>
      </c>
      <c r="F14" s="983">
        <v>4</v>
      </c>
      <c r="G14" s="1012">
        <f>C14*D14*E14*F14</f>
        <v>9.5399999999999999E-2</v>
      </c>
      <c r="H14" s="979">
        <f>(AE16+U14)/7850</f>
        <v>2.9013876857749473E-3</v>
      </c>
      <c r="I14" s="1009">
        <f>(G14-H14)</f>
        <v>9.2498612314225057E-2</v>
      </c>
      <c r="J14" s="978">
        <f>((E14+D14)*2)*C14*F14</f>
        <v>2.544</v>
      </c>
      <c r="K14" s="1084">
        <v>4</v>
      </c>
      <c r="L14" s="983">
        <v>10</v>
      </c>
      <c r="M14" s="1012">
        <f>C14</f>
        <v>1.06</v>
      </c>
      <c r="N14" s="1012">
        <f>F14</f>
        <v>4</v>
      </c>
      <c r="O14" s="1012">
        <f>K14*M14*N14</f>
        <v>16.96</v>
      </c>
      <c r="P14" s="978">
        <f>O14*(HLOOKUP($L14,$AA$2:$AL$3,2,FALSE))</f>
        <v>10.458666666666668</v>
      </c>
      <c r="Q14" s="1080">
        <f>(2*6*(HLOOKUP($L14,$AA$2:$AL$3,1,FALSE))/1000)*K14*N14</f>
        <v>1.92</v>
      </c>
      <c r="R14" s="1012">
        <f>(40*(HLOOKUP($L14,$AA$2:$AL$3,1,FALSE))/1000)*K14*N14</f>
        <v>6.4</v>
      </c>
      <c r="S14" s="1012">
        <f>SUM(Q14:R14)</f>
        <v>8.32</v>
      </c>
      <c r="T14" s="1009">
        <f>S14*(HLOOKUP($L14,$AA$2:$AL$3,2,FALSE))</f>
        <v>5.1306666666666674</v>
      </c>
      <c r="U14" s="1072">
        <f>T14+P14</f>
        <v>15.589333333333336</v>
      </c>
      <c r="V14" s="2313" t="s">
        <v>980</v>
      </c>
      <c r="W14" s="2314"/>
      <c r="X14" s="1077">
        <v>8</v>
      </c>
      <c r="Y14" s="1076" t="s">
        <v>15</v>
      </c>
      <c r="Z14" s="1075">
        <v>125</v>
      </c>
      <c r="AA14" s="1074">
        <f>ROUNDUP(C14/(Z14/1000),-0.1)+1</f>
        <v>10</v>
      </c>
      <c r="AB14" s="1073">
        <f>(D14-0.06)*2+(E14-0.06)*2+(2*6*X14/1000)</f>
        <v>0.45599999999999996</v>
      </c>
      <c r="AC14" s="1012">
        <f>F14</f>
        <v>4</v>
      </c>
      <c r="AD14" s="1012">
        <f>AA14*AB14*AC14</f>
        <v>18.239999999999998</v>
      </c>
      <c r="AE14" s="1072">
        <f>AD14*(HLOOKUP(X14,$AA$2:$AL$3,2,FALSE))</f>
        <v>7.1865600000000001</v>
      </c>
      <c r="AF14" s="1053" t="str">
        <f>B14</f>
        <v>KOLOM PEDESTAL KP 15/15</v>
      </c>
      <c r="AG14" s="957"/>
      <c r="AH14" s="971"/>
      <c r="AI14" s="970"/>
      <c r="AJ14" s="969"/>
      <c r="AK14" s="969"/>
      <c r="AL14" s="970"/>
    </row>
    <row r="15" spans="1:38">
      <c r="A15" s="982"/>
      <c r="B15" s="1083"/>
      <c r="C15" s="1082"/>
      <c r="D15" s="1012"/>
      <c r="E15" s="979"/>
      <c r="F15" s="979"/>
      <c r="G15" s="1012"/>
      <c r="H15" s="979"/>
      <c r="I15" s="1009"/>
      <c r="J15" s="978"/>
      <c r="K15" s="1081"/>
      <c r="L15" s="979"/>
      <c r="M15" s="1012"/>
      <c r="N15" s="1012"/>
      <c r="O15" s="1012"/>
      <c r="P15" s="978"/>
      <c r="Q15" s="1080"/>
      <c r="R15" s="1012"/>
      <c r="S15" s="1012"/>
      <c r="T15" s="1009"/>
      <c r="U15" s="1072"/>
      <c r="V15" s="1079">
        <v>0</v>
      </c>
      <c r="W15" s="1078" t="s">
        <v>980</v>
      </c>
      <c r="X15" s="1077">
        <v>8</v>
      </c>
      <c r="Y15" s="1076" t="s">
        <v>15</v>
      </c>
      <c r="Z15" s="1075">
        <v>125</v>
      </c>
      <c r="AA15" s="1074">
        <f>AA14*V15</f>
        <v>0</v>
      </c>
      <c r="AB15" s="1073">
        <f>(D14-0.06)+(2*6*X15/1000)</f>
        <v>0.186</v>
      </c>
      <c r="AC15" s="1012">
        <f>AC14</f>
        <v>4</v>
      </c>
      <c r="AD15" s="1012">
        <f>AA15*AB15*AC15</f>
        <v>0</v>
      </c>
      <c r="AE15" s="1072">
        <f>AD15*(HLOOKUP(X15,$AA$2:$AL$3,2,FALSE))</f>
        <v>0</v>
      </c>
      <c r="AF15" s="1053">
        <f>U14+AE16</f>
        <v>22.775893333333336</v>
      </c>
      <c r="AG15" s="957"/>
      <c r="AH15" s="971"/>
      <c r="AI15" s="970"/>
      <c r="AJ15" s="969"/>
      <c r="AK15" s="969"/>
      <c r="AL15" s="970"/>
    </row>
    <row r="16" spans="1:38" ht="15.75" thickBot="1">
      <c r="A16" s="1071"/>
      <c r="B16" s="1070"/>
      <c r="C16" s="1069"/>
      <c r="D16" s="1055"/>
      <c r="E16" s="1066"/>
      <c r="F16" s="1066"/>
      <c r="G16" s="1055"/>
      <c r="H16" s="1066"/>
      <c r="I16" s="1063"/>
      <c r="J16" s="1068"/>
      <c r="K16" s="1067"/>
      <c r="L16" s="1066"/>
      <c r="M16" s="1055"/>
      <c r="N16" s="1055"/>
      <c r="O16" s="1055"/>
      <c r="P16" s="1065"/>
      <c r="Q16" s="1064"/>
      <c r="R16" s="1055"/>
      <c r="S16" s="1055"/>
      <c r="T16" s="1063"/>
      <c r="U16" s="1062"/>
      <c r="V16" s="1061"/>
      <c r="W16" s="1060"/>
      <c r="X16" s="1059"/>
      <c r="Y16" s="1059"/>
      <c r="Z16" s="1058"/>
      <c r="AA16" s="1057"/>
      <c r="AB16" s="1056"/>
      <c r="AC16" s="1055"/>
      <c r="AD16" s="1055"/>
      <c r="AE16" s="1054">
        <f>SUM(AE14:AE15)</f>
        <v>7.1865600000000001</v>
      </c>
      <c r="AF16" s="1053"/>
      <c r="AG16" s="957"/>
      <c r="AH16" s="971"/>
      <c r="AI16" s="970"/>
      <c r="AJ16" s="969"/>
      <c r="AK16" s="969"/>
      <c r="AL16" s="970"/>
    </row>
    <row r="17" spans="1:38" ht="15.75" thickBot="1">
      <c r="A17" s="1052"/>
      <c r="B17" s="1051"/>
      <c r="C17" s="1044"/>
      <c r="D17" s="1043"/>
      <c r="E17" s="1050"/>
      <c r="F17" s="1043"/>
      <c r="G17" s="1043"/>
      <c r="H17" s="1049"/>
      <c r="I17" s="1043">
        <f>SUM(I14:I16)</f>
        <v>9.2498612314225057E-2</v>
      </c>
      <c r="J17" s="1043">
        <f>SUM(J14:J16)</f>
        <v>2.544</v>
      </c>
      <c r="K17" s="1044"/>
      <c r="L17" s="1043"/>
      <c r="M17" s="1043"/>
      <c r="N17" s="1043"/>
      <c r="O17" s="1043"/>
      <c r="P17" s="1042"/>
      <c r="Q17" s="1043"/>
      <c r="R17" s="1043"/>
      <c r="S17" s="1043"/>
      <c r="T17" s="1043"/>
      <c r="U17" s="1043">
        <f>SUM(U14:U16)</f>
        <v>15.589333333333336</v>
      </c>
      <c r="V17" s="1048"/>
      <c r="W17" s="1047"/>
      <c r="X17" s="1046"/>
      <c r="Y17" s="1046"/>
      <c r="Z17" s="1045"/>
      <c r="AA17" s="1044"/>
      <c r="AB17" s="1043"/>
      <c r="AC17" s="1043"/>
      <c r="AD17" s="1043"/>
      <c r="AE17" s="1042">
        <f>AE16</f>
        <v>7.1865600000000001</v>
      </c>
      <c r="AF17" s="954"/>
      <c r="AG17" s="954"/>
      <c r="AH17" s="954"/>
      <c r="AI17" s="954"/>
      <c r="AJ17" s="954"/>
      <c r="AK17" s="954"/>
      <c r="AL17" s="954"/>
    </row>
    <row r="18" spans="1:38" ht="15.75" thickBot="1">
      <c r="A18" s="1103"/>
      <c r="B18" s="1102" t="s">
        <v>982</v>
      </c>
      <c r="C18" s="1097"/>
      <c r="D18" s="1096"/>
      <c r="E18" s="1096"/>
      <c r="F18" s="1096"/>
      <c r="G18" s="1096"/>
      <c r="H18" s="1096"/>
      <c r="I18" s="1096"/>
      <c r="J18" s="1094"/>
      <c r="K18" s="1097"/>
      <c r="L18" s="1096"/>
      <c r="M18" s="1096"/>
      <c r="N18" s="1096"/>
      <c r="O18" s="1096"/>
      <c r="P18" s="1094"/>
      <c r="Q18" s="1097"/>
      <c r="R18" s="1096"/>
      <c r="S18" s="1096"/>
      <c r="T18" s="1096"/>
      <c r="U18" s="1094"/>
      <c r="V18" s="1101"/>
      <c r="W18" s="1100"/>
      <c r="X18" s="1099"/>
      <c r="Y18" s="1099"/>
      <c r="Z18" s="1098"/>
      <c r="AA18" s="1097"/>
      <c r="AB18" s="1096"/>
      <c r="AC18" s="1096"/>
      <c r="AD18" s="1095"/>
      <c r="AE18" s="1094"/>
      <c r="AF18" s="954"/>
      <c r="AG18" s="954"/>
      <c r="AH18" s="954"/>
      <c r="AI18" s="954"/>
      <c r="AJ18" s="954"/>
      <c r="AK18" s="954"/>
      <c r="AL18" s="954"/>
    </row>
    <row r="19" spans="1:38">
      <c r="A19" s="992"/>
      <c r="B19" s="991"/>
      <c r="C19" s="1088"/>
      <c r="D19" s="987"/>
      <c r="E19" s="1093"/>
      <c r="F19" s="987"/>
      <c r="G19" s="987"/>
      <c r="H19" s="987"/>
      <c r="I19" s="987"/>
      <c r="J19" s="986"/>
      <c r="K19" s="1088"/>
      <c r="L19" s="987"/>
      <c r="M19" s="987"/>
      <c r="N19" s="987"/>
      <c r="O19" s="987"/>
      <c r="P19" s="986"/>
      <c r="Q19" s="1090"/>
      <c r="R19" s="987"/>
      <c r="S19" s="987"/>
      <c r="T19" s="987"/>
      <c r="U19" s="986"/>
      <c r="V19" s="1092"/>
      <c r="W19" s="1091"/>
      <c r="X19" s="1090"/>
      <c r="Y19" s="1090"/>
      <c r="Z19" s="1089"/>
      <c r="AA19" s="1088"/>
      <c r="AB19" s="987"/>
      <c r="AC19" s="987"/>
      <c r="AD19" s="1087"/>
      <c r="AE19" s="986"/>
      <c r="AF19" s="954"/>
      <c r="AG19" s="954"/>
      <c r="AH19" s="954"/>
      <c r="AI19" s="954"/>
      <c r="AJ19" s="954"/>
      <c r="AK19" s="954"/>
      <c r="AL19" s="954"/>
    </row>
    <row r="20" spans="1:38">
      <c r="A20" s="982">
        <v>1</v>
      </c>
      <c r="B20" s="1083" t="s">
        <v>1354</v>
      </c>
      <c r="C20" s="1085">
        <v>3.5</v>
      </c>
      <c r="D20" s="1010">
        <v>0.15</v>
      </c>
      <c r="E20" s="983">
        <v>0.15</v>
      </c>
      <c r="F20" s="983">
        <v>34</v>
      </c>
      <c r="G20" s="1012">
        <f>C20*D20*E20*F20</f>
        <v>2.6775000000000002</v>
      </c>
      <c r="H20" s="979">
        <f>(AE22+U20)/7850</f>
        <v>6.5514994140127389E-2</v>
      </c>
      <c r="I20" s="1009">
        <f>(G20-H20)</f>
        <v>2.6119850058598728</v>
      </c>
      <c r="J20" s="978">
        <f>((E20+D20)*2)*C20*F20</f>
        <v>71.400000000000006</v>
      </c>
      <c r="K20" s="1084">
        <v>4</v>
      </c>
      <c r="L20" s="983">
        <v>10</v>
      </c>
      <c r="M20" s="1012">
        <f>C20</f>
        <v>3.5</v>
      </c>
      <c r="N20" s="1012">
        <f>F20</f>
        <v>34</v>
      </c>
      <c r="O20" s="1012">
        <f>K20*M20*N20</f>
        <v>476</v>
      </c>
      <c r="P20" s="978">
        <f>O20*(HLOOKUP($L20,$AA$2:$AL$3,2,FALSE))</f>
        <v>293.53333333333336</v>
      </c>
      <c r="Q20" s="1080">
        <f>(2*6*(HLOOKUP($L20,$AA$2:$AL$3,1,FALSE))/1000)*K20*N20</f>
        <v>16.32</v>
      </c>
      <c r="R20" s="1012">
        <f>(40*(HLOOKUP($L20,$AA$2:$AL$3,1,FALSE))/1000)*K20*N20</f>
        <v>54.400000000000006</v>
      </c>
      <c r="S20" s="1012">
        <f>SUM(Q20:R20)</f>
        <v>70.72</v>
      </c>
      <c r="T20" s="1009">
        <f>S20*(HLOOKUP($L20,$AA$2:$AL$3,2,FALSE))</f>
        <v>43.610666666666667</v>
      </c>
      <c r="U20" s="1072">
        <f>T20+P20</f>
        <v>337.14400000000001</v>
      </c>
      <c r="V20" s="2313" t="s">
        <v>980</v>
      </c>
      <c r="W20" s="2314"/>
      <c r="X20" s="1077">
        <v>8</v>
      </c>
      <c r="Y20" s="1076" t="s">
        <v>15</v>
      </c>
      <c r="Z20" s="1075">
        <v>125</v>
      </c>
      <c r="AA20" s="1074">
        <f>ROUNDUP(C20/(Z20/1000),-0.1)+1</f>
        <v>29</v>
      </c>
      <c r="AB20" s="1073">
        <f>(D20-0.06)*2+(E20-0.06)*2+(2*6*X20/1000)</f>
        <v>0.45599999999999996</v>
      </c>
      <c r="AC20" s="1012">
        <f>F20</f>
        <v>34</v>
      </c>
      <c r="AD20" s="1012">
        <f>AA20*AB20*AC20</f>
        <v>449.61599999999993</v>
      </c>
      <c r="AE20" s="1072">
        <f>AD20*(HLOOKUP(X20,$AA$2:$AL$3,2,FALSE))</f>
        <v>177.14870399999998</v>
      </c>
      <c r="AF20" s="1053" t="str">
        <f>B20</f>
        <v>KOLOM K1 15/15</v>
      </c>
      <c r="AG20" s="957"/>
      <c r="AH20" s="971"/>
      <c r="AI20" s="970"/>
      <c r="AJ20" s="969"/>
      <c r="AK20" s="969"/>
      <c r="AL20" s="970"/>
    </row>
    <row r="21" spans="1:38">
      <c r="A21" s="982"/>
      <c r="B21" s="1083"/>
      <c r="C21" s="1082"/>
      <c r="D21" s="1012"/>
      <c r="E21" s="979"/>
      <c r="F21" s="979"/>
      <c r="G21" s="1012"/>
      <c r="H21" s="979"/>
      <c r="I21" s="1009"/>
      <c r="J21" s="978"/>
      <c r="K21" s="1081"/>
      <c r="L21" s="979"/>
      <c r="M21" s="1012"/>
      <c r="N21" s="1012"/>
      <c r="O21" s="1012"/>
      <c r="P21" s="978"/>
      <c r="Q21" s="1080"/>
      <c r="R21" s="1012"/>
      <c r="S21" s="1012"/>
      <c r="T21" s="1009"/>
      <c r="U21" s="1072"/>
      <c r="V21" s="1079">
        <v>0</v>
      </c>
      <c r="W21" s="1078" t="s">
        <v>980</v>
      </c>
      <c r="X21" s="1077">
        <v>8</v>
      </c>
      <c r="Y21" s="1076" t="s">
        <v>15</v>
      </c>
      <c r="Z21" s="1075">
        <v>125</v>
      </c>
      <c r="AA21" s="1074">
        <f>AA20*V21</f>
        <v>0</v>
      </c>
      <c r="AB21" s="1073">
        <f>(D20-0.06)+(2*6*X21/1000)</f>
        <v>0.186</v>
      </c>
      <c r="AC21" s="1012">
        <f>AC20</f>
        <v>34</v>
      </c>
      <c r="AD21" s="1012">
        <f>AA21*AB21*AC21</f>
        <v>0</v>
      </c>
      <c r="AE21" s="1072">
        <f>AD21*(HLOOKUP(X21,$AA$2:$AL$3,2,FALSE))</f>
        <v>0</v>
      </c>
      <c r="AF21" s="1053">
        <f>U20+AE22</f>
        <v>514.29270399999996</v>
      </c>
      <c r="AG21" s="957"/>
      <c r="AH21" s="971"/>
      <c r="AI21" s="970"/>
      <c r="AJ21" s="969"/>
      <c r="AK21" s="969"/>
      <c r="AL21" s="970"/>
    </row>
    <row r="22" spans="1:38" ht="15.75" thickBot="1">
      <c r="A22" s="1071"/>
      <c r="B22" s="1070"/>
      <c r="C22" s="1069"/>
      <c r="D22" s="1055"/>
      <c r="E22" s="1066"/>
      <c r="F22" s="1066"/>
      <c r="G22" s="1055"/>
      <c r="H22" s="1066"/>
      <c r="I22" s="1063"/>
      <c r="J22" s="1068"/>
      <c r="K22" s="1067"/>
      <c r="L22" s="1066"/>
      <c r="M22" s="1055"/>
      <c r="N22" s="1055"/>
      <c r="O22" s="1055"/>
      <c r="P22" s="1065"/>
      <c r="Q22" s="1064"/>
      <c r="R22" s="1055"/>
      <c r="S22" s="1055"/>
      <c r="T22" s="1063"/>
      <c r="U22" s="1062"/>
      <c r="V22" s="1061"/>
      <c r="W22" s="1060"/>
      <c r="X22" s="1059"/>
      <c r="Y22" s="1059"/>
      <c r="Z22" s="1058"/>
      <c r="AA22" s="1057"/>
      <c r="AB22" s="1056"/>
      <c r="AC22" s="1055"/>
      <c r="AD22" s="1055"/>
      <c r="AE22" s="1054">
        <f>SUM(AE20:AE21)</f>
        <v>177.14870399999998</v>
      </c>
      <c r="AF22" s="1053"/>
      <c r="AG22" s="957"/>
      <c r="AH22" s="971"/>
      <c r="AI22" s="970"/>
      <c r="AJ22" s="969"/>
      <c r="AK22" s="969"/>
      <c r="AL22" s="970"/>
    </row>
    <row r="23" spans="1:38" ht="15.75" thickBot="1">
      <c r="A23" s="1052"/>
      <c r="B23" s="1051"/>
      <c r="C23" s="1044"/>
      <c r="D23" s="1043"/>
      <c r="E23" s="1050"/>
      <c r="F23" s="1043"/>
      <c r="G23" s="1043"/>
      <c r="H23" s="1049"/>
      <c r="I23" s="1043">
        <f>SUM(I20:I22)</f>
        <v>2.6119850058598728</v>
      </c>
      <c r="J23" s="1043">
        <f>SUM(J20:J22)</f>
        <v>71.400000000000006</v>
      </c>
      <c r="K23" s="1044"/>
      <c r="L23" s="1043"/>
      <c r="M23" s="1043"/>
      <c r="N23" s="1043"/>
      <c r="O23" s="1043"/>
      <c r="P23" s="1042"/>
      <c r="Q23" s="1043"/>
      <c r="R23" s="1043"/>
      <c r="S23" s="1043"/>
      <c r="T23" s="1043"/>
      <c r="U23" s="1043">
        <f>SUM(U20:U22)</f>
        <v>337.14400000000001</v>
      </c>
      <c r="V23" s="1048"/>
      <c r="W23" s="1047"/>
      <c r="X23" s="1046"/>
      <c r="Y23" s="1046"/>
      <c r="Z23" s="1045"/>
      <c r="AA23" s="1044"/>
      <c r="AB23" s="1043"/>
      <c r="AC23" s="1043"/>
      <c r="AD23" s="1043"/>
      <c r="AE23" s="1042">
        <f>AE22</f>
        <v>177.14870399999998</v>
      </c>
      <c r="AF23" s="954"/>
      <c r="AG23" s="954"/>
      <c r="AH23" s="954"/>
      <c r="AI23" s="954"/>
      <c r="AJ23" s="954"/>
      <c r="AK23" s="954"/>
      <c r="AL23" s="954"/>
    </row>
    <row r="24" spans="1:38">
      <c r="A24" s="1071"/>
      <c r="B24" s="1070"/>
      <c r="C24" s="1069"/>
      <c r="D24" s="1055"/>
      <c r="E24" s="1066"/>
      <c r="F24" s="1066"/>
      <c r="G24" s="1055"/>
      <c r="H24" s="1066"/>
      <c r="I24" s="1063"/>
      <c r="J24" s="1068"/>
      <c r="K24" s="1067"/>
      <c r="L24" s="1066"/>
      <c r="M24" s="1055"/>
      <c r="N24" s="1055"/>
      <c r="O24" s="1055"/>
      <c r="P24" s="1065"/>
      <c r="Q24" s="1064"/>
      <c r="R24" s="1055"/>
      <c r="S24" s="1055"/>
      <c r="T24" s="1063"/>
      <c r="U24" s="1062"/>
      <c r="V24" s="1061"/>
      <c r="W24" s="1086"/>
      <c r="X24" s="1059"/>
      <c r="Y24" s="1059"/>
      <c r="Z24" s="1058"/>
      <c r="AA24" s="1057"/>
      <c r="AB24" s="1056"/>
      <c r="AC24" s="1055"/>
      <c r="AD24" s="1055"/>
      <c r="AE24" s="1054"/>
      <c r="AF24" s="1053"/>
      <c r="AG24" s="957"/>
      <c r="AH24" s="971"/>
      <c r="AI24" s="970"/>
      <c r="AJ24" s="969"/>
      <c r="AK24" s="969"/>
      <c r="AL24" s="970"/>
    </row>
    <row r="25" spans="1:38">
      <c r="A25" s="982">
        <v>2</v>
      </c>
      <c r="B25" s="1083" t="s">
        <v>981</v>
      </c>
      <c r="C25" s="1085">
        <v>3.5</v>
      </c>
      <c r="D25" s="1010">
        <v>0.15</v>
      </c>
      <c r="E25" s="983">
        <v>0.15</v>
      </c>
      <c r="F25" s="983">
        <v>41</v>
      </c>
      <c r="G25" s="1012">
        <f>(C25-0.55)*D25*E25*F25</f>
        <v>2.7213750000000001</v>
      </c>
      <c r="H25" s="979">
        <f>(AE27+U25)/7850</f>
        <v>0.1355672050955414</v>
      </c>
      <c r="I25" s="1009">
        <f>(G25-H25)</f>
        <v>2.5858077949044587</v>
      </c>
      <c r="J25" s="978">
        <f>((E25+D25)*2)*(C25-0.55)*F25</f>
        <v>72.570000000000007</v>
      </c>
      <c r="K25" s="1084">
        <v>4</v>
      </c>
      <c r="L25" s="983">
        <v>13</v>
      </c>
      <c r="M25" s="1012">
        <f>C25</f>
        <v>3.5</v>
      </c>
      <c r="N25" s="1012">
        <f>F25</f>
        <v>41</v>
      </c>
      <c r="O25" s="1012">
        <f>K25*M25*N25</f>
        <v>574</v>
      </c>
      <c r="P25" s="978">
        <f>O25*(HLOOKUP($L25,$AA$2:$AL$3,2,FALSE))</f>
        <v>596.96</v>
      </c>
      <c r="Q25" s="1080">
        <f>(2*6*(HLOOKUP($L25,$AA$2:$AL$3,1,FALSE))/1000)*K25*N25</f>
        <v>25.584</v>
      </c>
      <c r="R25" s="1012">
        <f>(40*(HLOOKUP($L25,$AA$2:$AL$3,1,FALSE))/1000)*K25*N25</f>
        <v>85.28</v>
      </c>
      <c r="S25" s="1012">
        <f>SUM(Q25:R25)</f>
        <v>110.864</v>
      </c>
      <c r="T25" s="1009">
        <f>S25*(HLOOKUP($L25,$AA$2:$AL$3,2,FALSE))</f>
        <v>115.29856000000001</v>
      </c>
      <c r="U25" s="1072">
        <f>T25+P25</f>
        <v>712.25855999999999</v>
      </c>
      <c r="V25" s="2313" t="s">
        <v>980</v>
      </c>
      <c r="W25" s="2314"/>
      <c r="X25" s="1077">
        <v>10</v>
      </c>
      <c r="Y25" s="1076" t="s">
        <v>15</v>
      </c>
      <c r="Z25" s="1075">
        <v>125</v>
      </c>
      <c r="AA25" s="1074">
        <f>ROUNDUP(C25/(Z25/1000),-0.1)+1</f>
        <v>29</v>
      </c>
      <c r="AB25" s="1073">
        <f>(D25-0.06)*2+(E25-0.06)*2+(2*6*X25/1000)</f>
        <v>0.48</v>
      </c>
      <c r="AC25" s="1012">
        <f>F25</f>
        <v>41</v>
      </c>
      <c r="AD25" s="1012">
        <f>AA25*AB25*AC25</f>
        <v>570.72</v>
      </c>
      <c r="AE25" s="1072">
        <f>AD25*(HLOOKUP(X25,$AA$2:$AL$3,2,FALSE))</f>
        <v>351.94400000000002</v>
      </c>
      <c r="AF25" s="1053" t="str">
        <f>B25</f>
        <v>KOLOM K2 15/15</v>
      </c>
      <c r="AG25" s="957"/>
      <c r="AH25" s="971"/>
      <c r="AI25" s="970"/>
      <c r="AJ25" s="969"/>
      <c r="AK25" s="969"/>
      <c r="AL25" s="970"/>
    </row>
    <row r="26" spans="1:38">
      <c r="A26" s="982"/>
      <c r="B26" s="1083"/>
      <c r="C26" s="1082"/>
      <c r="D26" s="1012"/>
      <c r="E26" s="979"/>
      <c r="F26" s="979"/>
      <c r="G26" s="1012"/>
      <c r="H26" s="979"/>
      <c r="I26" s="1009"/>
      <c r="J26" s="978"/>
      <c r="K26" s="1081"/>
      <c r="L26" s="979"/>
      <c r="M26" s="1012"/>
      <c r="N26" s="1012"/>
      <c r="O26" s="1012"/>
      <c r="P26" s="978"/>
      <c r="Q26" s="1080"/>
      <c r="R26" s="1012"/>
      <c r="S26" s="1012"/>
      <c r="T26" s="1009"/>
      <c r="U26" s="1072"/>
      <c r="V26" s="1079">
        <v>0</v>
      </c>
      <c r="W26" s="1078" t="s">
        <v>980</v>
      </c>
      <c r="X26" s="1077">
        <v>10</v>
      </c>
      <c r="Y26" s="1076" t="s">
        <v>15</v>
      </c>
      <c r="Z26" s="1075">
        <v>125</v>
      </c>
      <c r="AA26" s="1074">
        <f>AA25*V26</f>
        <v>0</v>
      </c>
      <c r="AB26" s="1073">
        <f>(D25-0.06)+(2*6*X26/1000)</f>
        <v>0.21</v>
      </c>
      <c r="AC26" s="1012">
        <f>AC25</f>
        <v>41</v>
      </c>
      <c r="AD26" s="1012">
        <f>AA26*AB26*AC26</f>
        <v>0</v>
      </c>
      <c r="AE26" s="1072">
        <f>AD26*(HLOOKUP(X26,$AA$2:$AL$3,2,FALSE))</f>
        <v>0</v>
      </c>
      <c r="AF26" s="1053">
        <f>U25+AE27</f>
        <v>1064.2025599999999</v>
      </c>
      <c r="AG26" s="957"/>
      <c r="AH26" s="971"/>
      <c r="AI26" s="970"/>
      <c r="AJ26" s="969"/>
      <c r="AK26" s="969"/>
      <c r="AL26" s="970"/>
    </row>
    <row r="27" spans="1:38" ht="15.75" thickBot="1">
      <c r="A27" s="1071"/>
      <c r="B27" s="1070"/>
      <c r="C27" s="1069"/>
      <c r="D27" s="1055"/>
      <c r="E27" s="1066"/>
      <c r="F27" s="1066"/>
      <c r="G27" s="1055"/>
      <c r="H27" s="1066"/>
      <c r="I27" s="1063"/>
      <c r="J27" s="1068"/>
      <c r="K27" s="1067"/>
      <c r="L27" s="1066"/>
      <c r="M27" s="1055"/>
      <c r="N27" s="1055"/>
      <c r="O27" s="1055"/>
      <c r="P27" s="1065"/>
      <c r="Q27" s="1064"/>
      <c r="R27" s="1055"/>
      <c r="S27" s="1055"/>
      <c r="T27" s="1063"/>
      <c r="U27" s="1062"/>
      <c r="V27" s="1061"/>
      <c r="W27" s="1060"/>
      <c r="X27" s="1059"/>
      <c r="Y27" s="1059"/>
      <c r="Z27" s="1058"/>
      <c r="AA27" s="1057"/>
      <c r="AB27" s="1056"/>
      <c r="AC27" s="1055"/>
      <c r="AD27" s="1055"/>
      <c r="AE27" s="1054">
        <f>SUM(AE25:AE26)</f>
        <v>351.94400000000002</v>
      </c>
      <c r="AF27" s="1053"/>
      <c r="AG27" s="957"/>
      <c r="AH27" s="971"/>
      <c r="AI27" s="970"/>
      <c r="AJ27" s="969"/>
      <c r="AK27" s="969"/>
      <c r="AL27" s="970"/>
    </row>
    <row r="28" spans="1:38" ht="15.75" thickBot="1">
      <c r="A28" s="1052"/>
      <c r="B28" s="1051"/>
      <c r="C28" s="1044"/>
      <c r="D28" s="1043"/>
      <c r="E28" s="1050"/>
      <c r="F28" s="1043"/>
      <c r="G28" s="1043"/>
      <c r="H28" s="1049"/>
      <c r="I28" s="1043">
        <f>SUM(I25:I27)</f>
        <v>2.5858077949044587</v>
      </c>
      <c r="J28" s="1043">
        <f>SUM(J25:J27)</f>
        <v>72.570000000000007</v>
      </c>
      <c r="K28" s="1044"/>
      <c r="L28" s="1043"/>
      <c r="M28" s="1043"/>
      <c r="N28" s="1043"/>
      <c r="O28" s="1043"/>
      <c r="P28" s="1042"/>
      <c r="Q28" s="1043"/>
      <c r="R28" s="1043"/>
      <c r="S28" s="1043"/>
      <c r="T28" s="1043"/>
      <c r="U28" s="1043">
        <f>SUM(U25:U27)</f>
        <v>712.25855999999999</v>
      </c>
      <c r="V28" s="1048"/>
      <c r="W28" s="1047"/>
      <c r="X28" s="1046"/>
      <c r="Y28" s="1046"/>
      <c r="Z28" s="1045"/>
      <c r="AA28" s="1044"/>
      <c r="AB28" s="1043"/>
      <c r="AC28" s="1043"/>
      <c r="AD28" s="1043"/>
      <c r="AE28" s="1042">
        <f>AE27</f>
        <v>351.94400000000002</v>
      </c>
      <c r="AF28" s="954"/>
      <c r="AG28" s="954"/>
      <c r="AH28" s="954"/>
      <c r="AI28" s="954"/>
      <c r="AJ28" s="954"/>
      <c r="AK28" s="954"/>
      <c r="AL28" s="954"/>
    </row>
    <row r="29" spans="1:38">
      <c r="A29" s="952"/>
      <c r="B29" s="952"/>
      <c r="C29" s="952"/>
      <c r="D29" s="952"/>
      <c r="E29" s="952"/>
      <c r="F29" s="952"/>
      <c r="G29" s="952"/>
      <c r="H29" s="952"/>
      <c r="I29" s="952"/>
      <c r="J29" s="952"/>
      <c r="K29" s="952"/>
      <c r="L29" s="952"/>
      <c r="M29" s="952"/>
      <c r="N29" s="952"/>
      <c r="O29" s="952"/>
      <c r="P29" s="952"/>
      <c r="Q29" s="952"/>
      <c r="R29" s="952"/>
      <c r="S29" s="952"/>
      <c r="T29" s="952"/>
      <c r="U29" s="952"/>
      <c r="V29" s="952"/>
      <c r="W29" s="952"/>
      <c r="X29" s="952"/>
      <c r="Y29" s="952"/>
      <c r="Z29" s="952"/>
      <c r="AA29" s="952"/>
      <c r="AB29" s="952"/>
      <c r="AC29" s="952"/>
      <c r="AD29" s="952"/>
      <c r="AE29" s="952"/>
      <c r="AF29" s="952"/>
      <c r="AG29" s="952"/>
      <c r="AH29" s="952"/>
      <c r="AI29" s="952"/>
      <c r="AJ29" s="952"/>
      <c r="AK29" s="952"/>
      <c r="AL29" s="952"/>
    </row>
    <row r="30" spans="1:38">
      <c r="A30" s="952"/>
      <c r="B30" s="952"/>
      <c r="C30" s="952"/>
      <c r="D30" s="952"/>
      <c r="E30" s="952"/>
      <c r="F30" s="1481"/>
      <c r="G30" s="952"/>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952"/>
      <c r="AF30" s="952"/>
      <c r="AG30" s="952"/>
      <c r="AH30" s="952"/>
      <c r="AI30" s="952"/>
      <c r="AJ30" s="952"/>
      <c r="AK30" s="952"/>
      <c r="AL30" s="952"/>
    </row>
    <row r="31" spans="1:38">
      <c r="A31" s="952"/>
      <c r="B31" s="952"/>
      <c r="C31" s="952"/>
      <c r="D31" s="952"/>
      <c r="E31" s="952"/>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c r="AL31" s="952"/>
    </row>
    <row r="32" spans="1:38">
      <c r="A32" s="952"/>
      <c r="B32" s="952"/>
      <c r="C32" s="952"/>
      <c r="D32" s="952"/>
      <c r="E32" s="952"/>
      <c r="F32" s="952"/>
      <c r="G32" s="952"/>
      <c r="H32" s="952"/>
      <c r="I32" s="952"/>
      <c r="J32" s="952"/>
      <c r="K32" s="952"/>
      <c r="L32" s="952"/>
      <c r="M32" s="952"/>
      <c r="N32" s="952"/>
      <c r="O32" s="952"/>
      <c r="P32" s="952"/>
      <c r="Q32" s="952"/>
      <c r="R32" s="952"/>
      <c r="S32" s="952"/>
      <c r="T32" s="952"/>
      <c r="U32" s="952"/>
      <c r="V32" s="952"/>
      <c r="W32" s="952"/>
      <c r="X32" s="952"/>
      <c r="Y32" s="952"/>
      <c r="Z32" s="952"/>
      <c r="AA32" s="952"/>
      <c r="AB32" s="952"/>
      <c r="AC32" s="952"/>
      <c r="AD32" s="952"/>
      <c r="AE32" s="952"/>
      <c r="AF32" s="952"/>
      <c r="AG32" s="952"/>
      <c r="AH32" s="952"/>
      <c r="AI32" s="952"/>
      <c r="AJ32" s="952"/>
      <c r="AK32" s="952"/>
      <c r="AL32" s="952"/>
    </row>
    <row r="33" spans="1:38">
      <c r="A33" s="952"/>
      <c r="B33" s="952"/>
      <c r="C33" s="952"/>
      <c r="D33" s="952"/>
      <c r="E33" s="952"/>
      <c r="F33" s="952"/>
      <c r="G33" s="952"/>
      <c r="H33" s="952"/>
      <c r="I33" s="952"/>
      <c r="J33" s="952"/>
      <c r="K33" s="952"/>
      <c r="L33" s="952"/>
      <c r="M33" s="952"/>
      <c r="N33" s="952"/>
      <c r="O33" s="952"/>
      <c r="P33" s="952"/>
      <c r="Q33" s="952"/>
      <c r="R33" s="952"/>
      <c r="S33" s="952"/>
      <c r="T33" s="952"/>
      <c r="U33" s="952"/>
      <c r="V33" s="952"/>
      <c r="W33" s="952"/>
      <c r="X33" s="952"/>
      <c r="Y33" s="952"/>
      <c r="Z33" s="952"/>
      <c r="AA33" s="952"/>
      <c r="AB33" s="952"/>
      <c r="AC33" s="952"/>
      <c r="AD33" s="952"/>
      <c r="AE33" s="952"/>
      <c r="AF33" s="952"/>
      <c r="AG33" s="952"/>
      <c r="AH33" s="952"/>
      <c r="AI33" s="952"/>
      <c r="AJ33" s="952"/>
      <c r="AK33" s="952"/>
      <c r="AL33" s="952"/>
    </row>
    <row r="34" spans="1:38">
      <c r="A34" s="952"/>
      <c r="B34" s="952"/>
      <c r="C34" s="952"/>
      <c r="D34" s="952"/>
      <c r="E34" s="952"/>
      <c r="F34" s="952"/>
      <c r="G34" s="952"/>
      <c r="H34" s="952"/>
      <c r="I34" s="952"/>
      <c r="J34" s="952"/>
      <c r="K34" s="952"/>
      <c r="L34" s="952"/>
      <c r="M34" s="952"/>
      <c r="N34" s="952"/>
      <c r="O34" s="952"/>
      <c r="P34" s="952"/>
      <c r="Q34" s="952"/>
      <c r="R34" s="952"/>
      <c r="S34" s="952"/>
      <c r="T34" s="952"/>
      <c r="U34" s="952"/>
      <c r="V34" s="952"/>
      <c r="W34" s="952"/>
      <c r="X34" s="952"/>
      <c r="Y34" s="952"/>
      <c r="Z34" s="952"/>
      <c r="AA34" s="952"/>
      <c r="AB34" s="952"/>
      <c r="AC34" s="952"/>
      <c r="AD34" s="952"/>
      <c r="AE34" s="952"/>
      <c r="AF34" s="952"/>
      <c r="AG34" s="952"/>
      <c r="AH34" s="952"/>
      <c r="AI34" s="952"/>
      <c r="AJ34" s="952"/>
      <c r="AK34" s="952"/>
      <c r="AL34" s="952"/>
    </row>
    <row r="35" spans="1:38">
      <c r="A35" s="952"/>
      <c r="B35" s="952"/>
      <c r="C35" s="952"/>
      <c r="D35" s="952"/>
      <c r="E35" s="952"/>
      <c r="F35" s="952"/>
      <c r="G35" s="952"/>
      <c r="H35" s="952"/>
      <c r="I35" s="952"/>
      <c r="J35" s="952"/>
      <c r="K35" s="952"/>
      <c r="L35" s="952"/>
      <c r="M35" s="952"/>
      <c r="N35" s="952"/>
      <c r="O35" s="952"/>
      <c r="P35" s="952"/>
      <c r="Q35" s="952"/>
      <c r="R35" s="952"/>
      <c r="S35" s="952"/>
      <c r="T35" s="952"/>
      <c r="U35" s="952"/>
      <c r="V35" s="952"/>
      <c r="W35" s="952"/>
      <c r="X35" s="952"/>
      <c r="Y35" s="952"/>
      <c r="Z35" s="952"/>
      <c r="AA35" s="952"/>
      <c r="AB35" s="952"/>
      <c r="AC35" s="952"/>
      <c r="AD35" s="952"/>
      <c r="AE35" s="952"/>
      <c r="AF35" s="952"/>
      <c r="AG35" s="952"/>
      <c r="AH35" s="952"/>
      <c r="AI35" s="952"/>
      <c r="AJ35" s="952"/>
      <c r="AK35" s="952"/>
      <c r="AL35" s="952"/>
    </row>
    <row r="36" spans="1:38">
      <c r="A36" s="952"/>
      <c r="B36" s="952"/>
      <c r="C36" s="952"/>
      <c r="D36" s="952"/>
      <c r="E36" s="952"/>
      <c r="F36" s="952"/>
      <c r="G36" s="952"/>
      <c r="H36" s="952"/>
      <c r="I36" s="952"/>
      <c r="J36" s="952"/>
      <c r="K36" s="952"/>
      <c r="L36" s="952"/>
      <c r="M36" s="952"/>
      <c r="N36" s="952"/>
      <c r="O36" s="952"/>
      <c r="P36" s="952"/>
      <c r="Q36" s="952"/>
      <c r="R36" s="952"/>
      <c r="S36" s="952"/>
      <c r="T36" s="952"/>
      <c r="U36" s="952"/>
      <c r="V36" s="952"/>
      <c r="W36" s="952"/>
      <c r="X36" s="952"/>
      <c r="Y36" s="952"/>
      <c r="Z36" s="952"/>
      <c r="AA36" s="952"/>
      <c r="AB36" s="952"/>
      <c r="AC36" s="952"/>
      <c r="AD36" s="952"/>
      <c r="AE36" s="952"/>
      <c r="AF36" s="952"/>
      <c r="AG36" s="952"/>
      <c r="AH36" s="952"/>
      <c r="AI36" s="952"/>
      <c r="AJ36" s="952"/>
      <c r="AK36" s="952"/>
      <c r="AL36" s="952"/>
    </row>
    <row r="37" spans="1:38">
      <c r="A37" s="952"/>
      <c r="B37" s="952"/>
      <c r="C37" s="952"/>
      <c r="D37" s="952"/>
      <c r="E37" s="952"/>
      <c r="F37" s="952"/>
      <c r="G37" s="952"/>
      <c r="H37" s="952"/>
      <c r="I37" s="952"/>
      <c r="J37" s="952"/>
      <c r="K37" s="952"/>
      <c r="L37" s="952"/>
      <c r="M37" s="952"/>
      <c r="N37" s="952"/>
      <c r="O37" s="952"/>
      <c r="P37" s="952"/>
      <c r="Q37" s="952"/>
      <c r="R37" s="952"/>
      <c r="S37" s="952"/>
      <c r="T37" s="952"/>
      <c r="U37" s="952"/>
      <c r="V37" s="952"/>
      <c r="W37" s="952"/>
      <c r="X37" s="952"/>
      <c r="Y37" s="952"/>
      <c r="Z37" s="952"/>
      <c r="AA37" s="952"/>
      <c r="AB37" s="952"/>
      <c r="AC37" s="952"/>
      <c r="AD37" s="952"/>
      <c r="AE37" s="952"/>
      <c r="AF37" s="952"/>
      <c r="AG37" s="952"/>
      <c r="AH37" s="952"/>
      <c r="AI37" s="952"/>
      <c r="AJ37" s="952"/>
      <c r="AK37" s="952"/>
      <c r="AL37" s="952"/>
    </row>
    <row r="38" spans="1:38">
      <c r="A38" s="952"/>
      <c r="B38" s="952"/>
      <c r="C38" s="952"/>
      <c r="D38" s="952"/>
      <c r="E38" s="952"/>
      <c r="F38" s="952"/>
      <c r="G38" s="952"/>
      <c r="H38" s="952"/>
      <c r="I38" s="952"/>
      <c r="J38" s="952"/>
      <c r="K38" s="952"/>
      <c r="L38" s="952"/>
      <c r="M38" s="952"/>
      <c r="N38" s="952"/>
      <c r="O38" s="952"/>
      <c r="P38" s="952"/>
      <c r="Q38" s="952"/>
      <c r="R38" s="952"/>
      <c r="S38" s="952"/>
      <c r="T38" s="952"/>
      <c r="U38" s="952"/>
      <c r="V38" s="952"/>
      <c r="W38" s="952"/>
      <c r="X38" s="952"/>
      <c r="Y38" s="952"/>
      <c r="Z38" s="952"/>
      <c r="AA38" s="952"/>
      <c r="AB38" s="952"/>
      <c r="AC38" s="952"/>
      <c r="AD38" s="952"/>
      <c r="AE38" s="952"/>
      <c r="AF38" s="952"/>
      <c r="AG38" s="952"/>
      <c r="AH38" s="952"/>
      <c r="AI38" s="952"/>
      <c r="AJ38" s="952"/>
      <c r="AK38" s="952"/>
      <c r="AL38" s="952"/>
    </row>
  </sheetData>
  <mergeCells count="14">
    <mergeCell ref="V20:W20"/>
    <mergeCell ref="V25:W25"/>
    <mergeCell ref="V11:X11"/>
    <mergeCell ref="A8:A11"/>
    <mergeCell ref="B8:B11"/>
    <mergeCell ref="C8:E8"/>
    <mergeCell ref="G8:I9"/>
    <mergeCell ref="K8:AE8"/>
    <mergeCell ref="K9:P10"/>
    <mergeCell ref="V9:AE10"/>
    <mergeCell ref="D10:E10"/>
    <mergeCell ref="Q10:T10"/>
    <mergeCell ref="U10:U11"/>
    <mergeCell ref="V14:W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8"/>
  <sheetViews>
    <sheetView workbookViewId="0">
      <selection activeCell="D26" sqref="D26:BE26"/>
    </sheetView>
  </sheetViews>
  <sheetFormatPr defaultRowHeight="15"/>
  <cols>
    <col min="3" max="3" width="23.28515625" customWidth="1"/>
  </cols>
  <sheetData>
    <row r="1" spans="1:60" ht="15.75">
      <c r="A1" s="959"/>
      <c r="B1" s="955"/>
      <c r="C1" s="955"/>
      <c r="D1" s="959"/>
      <c r="E1" s="958"/>
      <c r="F1" s="1124"/>
      <c r="G1" s="1124"/>
      <c r="H1" s="954"/>
      <c r="I1" s="954"/>
      <c r="J1" s="954"/>
      <c r="K1" s="954"/>
      <c r="L1" s="954"/>
      <c r="M1" s="954"/>
      <c r="N1" s="956"/>
      <c r="O1" s="956"/>
      <c r="P1" s="956"/>
      <c r="Q1" s="953" t="s">
        <v>934</v>
      </c>
      <c r="R1" s="968"/>
      <c r="S1" s="953"/>
      <c r="T1" s="953"/>
      <c r="U1" s="953"/>
      <c r="V1" s="953"/>
      <c r="W1" s="953"/>
      <c r="X1" s="953"/>
      <c r="Y1" s="953"/>
      <c r="Z1" s="953"/>
      <c r="AA1" s="953"/>
      <c r="AB1" s="953"/>
      <c r="AC1" s="953"/>
      <c r="AD1" s="953"/>
      <c r="AE1" s="953"/>
      <c r="AF1" s="968"/>
      <c r="AG1" s="953"/>
      <c r="AH1" s="953"/>
      <c r="AI1" s="953"/>
      <c r="AJ1" s="953"/>
      <c r="AK1" s="953"/>
      <c r="AL1" s="953"/>
      <c r="AM1" s="953"/>
      <c r="AN1" s="953"/>
      <c r="AO1" s="953"/>
      <c r="AP1" s="953"/>
      <c r="AQ1" s="953"/>
      <c r="AR1" s="953"/>
      <c r="AS1" s="953"/>
      <c r="AT1" s="953"/>
      <c r="AU1" s="953"/>
      <c r="AV1" s="953"/>
      <c r="AW1" s="953"/>
      <c r="AX1" s="953"/>
      <c r="AY1" s="953"/>
      <c r="AZ1" s="953"/>
      <c r="BA1" s="953"/>
      <c r="BB1" s="953"/>
      <c r="BC1" s="953"/>
      <c r="BD1" s="953"/>
      <c r="BE1" s="953"/>
      <c r="BF1" s="953"/>
      <c r="BG1" s="952"/>
      <c r="BH1" s="952"/>
    </row>
    <row r="2" spans="1:60">
      <c r="A2" s="959"/>
      <c r="B2" s="1039" t="s">
        <v>969</v>
      </c>
      <c r="C2" s="1039"/>
      <c r="D2" s="962"/>
      <c r="E2" s="1038"/>
      <c r="F2" s="954"/>
      <c r="G2" s="954"/>
      <c r="H2" s="955"/>
      <c r="I2" s="954"/>
      <c r="J2" s="960"/>
      <c r="K2" s="960"/>
      <c r="L2" s="954"/>
      <c r="M2" s="954"/>
      <c r="N2" s="956"/>
      <c r="O2" s="956"/>
      <c r="P2" s="956"/>
      <c r="Q2" s="965" t="s">
        <v>933</v>
      </c>
      <c r="R2" s="964"/>
      <c r="S2" s="967">
        <v>6</v>
      </c>
      <c r="T2" s="967">
        <v>8</v>
      </c>
      <c r="U2" s="967">
        <v>10</v>
      </c>
      <c r="V2" s="967">
        <v>12</v>
      </c>
      <c r="W2" s="967">
        <v>13</v>
      </c>
      <c r="X2" s="967">
        <v>14</v>
      </c>
      <c r="Y2" s="967">
        <v>16</v>
      </c>
      <c r="Z2" s="967">
        <v>19</v>
      </c>
      <c r="AA2" s="967">
        <v>22</v>
      </c>
      <c r="AB2" s="967">
        <v>25</v>
      </c>
      <c r="AC2" s="967">
        <v>28</v>
      </c>
      <c r="AD2" s="967">
        <v>29</v>
      </c>
      <c r="AE2" s="967">
        <v>32</v>
      </c>
      <c r="AF2" s="967">
        <v>36</v>
      </c>
      <c r="AG2" s="967">
        <v>40</v>
      </c>
      <c r="AH2" s="953"/>
      <c r="AI2" s="953"/>
      <c r="AJ2" s="953"/>
      <c r="AK2" s="953"/>
      <c r="AL2" s="953"/>
      <c r="AM2" s="953"/>
      <c r="AN2" s="953"/>
      <c r="AO2" s="953"/>
      <c r="AP2" s="953"/>
      <c r="AQ2" s="953"/>
      <c r="AR2" s="953"/>
      <c r="AS2" s="953"/>
      <c r="AT2" s="953"/>
      <c r="AU2" s="953"/>
      <c r="AV2" s="953"/>
      <c r="AW2" s="953"/>
      <c r="AX2" s="953"/>
      <c r="AY2" s="953"/>
      <c r="AZ2" s="953"/>
      <c r="BA2" s="953"/>
      <c r="BB2" s="953"/>
      <c r="BC2" s="953"/>
      <c r="BD2" s="953"/>
      <c r="BE2" s="953"/>
      <c r="BF2" s="953"/>
      <c r="BG2" s="952"/>
      <c r="BH2" s="952"/>
    </row>
    <row r="3" spans="1:60">
      <c r="A3" s="959"/>
      <c r="B3" s="1038" t="s">
        <v>0</v>
      </c>
      <c r="C3" s="1038"/>
      <c r="D3" s="962" t="s">
        <v>1005</v>
      </c>
      <c r="E3" s="961"/>
      <c r="F3" s="954"/>
      <c r="G3" s="954"/>
      <c r="H3" s="954"/>
      <c r="I3" s="954"/>
      <c r="J3" s="954"/>
      <c r="K3" s="960"/>
      <c r="L3" s="954"/>
      <c r="M3" s="954"/>
      <c r="N3" s="956"/>
      <c r="O3" s="956"/>
      <c r="P3" s="956"/>
      <c r="Q3" s="965" t="s">
        <v>932</v>
      </c>
      <c r="R3" s="964"/>
      <c r="S3" s="963">
        <f>2.66/12</f>
        <v>0.22166666666666668</v>
      </c>
      <c r="T3" s="963">
        <v>0.39400000000000002</v>
      </c>
      <c r="U3" s="963">
        <f>7.4/12</f>
        <v>0.6166666666666667</v>
      </c>
      <c r="V3" s="963">
        <f>10.66/12</f>
        <v>0.88833333333333331</v>
      </c>
      <c r="W3" s="963">
        <f>12.48/12</f>
        <v>1.04</v>
      </c>
      <c r="X3" s="963">
        <f>+X2^2*0.006165</f>
        <v>1.20834</v>
      </c>
      <c r="Y3" s="963">
        <f>18.96/12</f>
        <v>1.58</v>
      </c>
      <c r="Z3" s="963">
        <f>26.76/12</f>
        <v>2.23</v>
      </c>
      <c r="AA3" s="963">
        <f>35.76/12</f>
        <v>2.98</v>
      </c>
      <c r="AB3" s="963">
        <f>46.2/12</f>
        <v>3.85</v>
      </c>
      <c r="AC3" s="963">
        <f>+AC2^2*0.006165</f>
        <v>4.8333599999999999</v>
      </c>
      <c r="AD3" s="963">
        <f>+AD2^2*0.006165</f>
        <v>5.1847650000000005</v>
      </c>
      <c r="AE3" s="963">
        <f>+AE2^2*0.006165</f>
        <v>6.3129600000000003</v>
      </c>
      <c r="AF3" s="963">
        <f>+AF2^2*0.006165</f>
        <v>7.9898400000000001</v>
      </c>
      <c r="AG3" s="963">
        <f>+AG2^2*0.006165</f>
        <v>9.8640000000000008</v>
      </c>
      <c r="AH3" s="953"/>
      <c r="AI3" s="953"/>
      <c r="AJ3" s="953"/>
      <c r="AK3" s="953"/>
      <c r="AL3" s="953"/>
      <c r="AM3" s="953"/>
      <c r="AN3" s="953"/>
      <c r="AO3" s="953"/>
      <c r="AP3" s="953"/>
      <c r="AQ3" s="953"/>
      <c r="AR3" s="953"/>
      <c r="AS3" s="953"/>
      <c r="AT3" s="953"/>
      <c r="AU3" s="953"/>
      <c r="AV3" s="953"/>
      <c r="AW3" s="953"/>
      <c r="AX3" s="953"/>
      <c r="AY3" s="953"/>
      <c r="AZ3" s="953"/>
      <c r="BA3" s="953"/>
      <c r="BB3" s="953"/>
      <c r="BC3" s="953"/>
      <c r="BD3" s="953"/>
      <c r="BE3" s="953"/>
      <c r="BF3" s="953"/>
      <c r="BG3" s="952"/>
      <c r="BH3" s="952"/>
    </row>
    <row r="4" spans="1:60">
      <c r="A4" s="959"/>
      <c r="B4" s="961" t="s">
        <v>968</v>
      </c>
      <c r="C4" s="961"/>
      <c r="D4" s="962" t="s">
        <v>1005</v>
      </c>
      <c r="E4" s="961"/>
      <c r="F4" s="954"/>
      <c r="G4" s="954"/>
      <c r="H4" s="954"/>
      <c r="I4" s="954"/>
      <c r="J4" s="954"/>
      <c r="K4" s="960"/>
      <c r="L4" s="954"/>
      <c r="M4" s="954"/>
      <c r="N4" s="957"/>
      <c r="O4" s="957"/>
      <c r="P4" s="956"/>
      <c r="Q4" s="953"/>
      <c r="R4" s="953"/>
      <c r="S4" s="953"/>
      <c r="T4" s="953"/>
      <c r="U4" s="953"/>
      <c r="V4" s="953"/>
      <c r="W4" s="953"/>
      <c r="X4" s="953"/>
      <c r="Y4" s="953"/>
      <c r="Z4" s="953"/>
      <c r="AA4" s="953"/>
      <c r="AB4" s="953"/>
      <c r="AC4" s="953"/>
      <c r="AD4" s="953"/>
      <c r="AE4" s="953"/>
      <c r="AF4" s="953"/>
      <c r="AG4" s="953"/>
      <c r="AH4" s="953"/>
      <c r="AI4" s="953"/>
      <c r="AJ4" s="953"/>
      <c r="AK4" s="953"/>
      <c r="AL4" s="953"/>
      <c r="AM4" s="953"/>
      <c r="AN4" s="953"/>
      <c r="AO4" s="953"/>
      <c r="AP4" s="953"/>
      <c r="AQ4" s="953"/>
      <c r="AR4" s="953"/>
      <c r="AS4" s="953"/>
      <c r="AT4" s="953"/>
      <c r="AU4" s="953"/>
      <c r="AV4" s="953"/>
      <c r="AW4" s="953"/>
      <c r="AX4" s="953"/>
      <c r="AY4" s="953"/>
      <c r="AZ4" s="953"/>
      <c r="BA4" s="953"/>
      <c r="BB4" s="953"/>
      <c r="BC4" s="953"/>
      <c r="BD4" s="953"/>
      <c r="BE4" s="953"/>
      <c r="BF4" s="953"/>
      <c r="BG4" s="952"/>
      <c r="BH4" s="952"/>
    </row>
    <row r="5" spans="1:60" ht="15.75">
      <c r="A5" s="959"/>
      <c r="B5" s="959" t="s">
        <v>967</v>
      </c>
      <c r="C5" s="959"/>
      <c r="D5" s="959"/>
      <c r="E5" s="958"/>
      <c r="F5" s="954"/>
      <c r="G5" s="954"/>
      <c r="H5" s="954"/>
      <c r="I5" s="954"/>
      <c r="J5" s="954"/>
      <c r="K5" s="954"/>
      <c r="L5" s="954"/>
      <c r="M5" s="954"/>
      <c r="N5" s="957"/>
      <c r="O5" s="957"/>
      <c r="P5" s="956"/>
      <c r="Q5" s="953"/>
      <c r="R5" s="953"/>
      <c r="S5" s="953"/>
      <c r="T5" s="953"/>
      <c r="U5" s="953"/>
      <c r="V5" s="953"/>
      <c r="W5" s="953"/>
      <c r="X5" s="953"/>
      <c r="Y5" s="953"/>
      <c r="Z5" s="953"/>
      <c r="AA5" s="953"/>
      <c r="AB5" s="953"/>
      <c r="AC5" s="953"/>
      <c r="AD5" s="953"/>
      <c r="AE5" s="953"/>
      <c r="AF5" s="953"/>
      <c r="AG5" s="953"/>
      <c r="AH5" s="953"/>
      <c r="AI5" s="953"/>
      <c r="AJ5" s="953"/>
      <c r="AK5" s="953"/>
      <c r="AL5" s="953"/>
      <c r="AM5" s="953"/>
      <c r="AN5" s="953"/>
      <c r="AO5" s="953"/>
      <c r="AP5" s="953"/>
      <c r="AQ5" s="953"/>
      <c r="AR5" s="953"/>
      <c r="AS5" s="953"/>
      <c r="AT5" s="953"/>
      <c r="AU5" s="953"/>
      <c r="AV5" s="953"/>
      <c r="AW5" s="953"/>
      <c r="AX5" s="953"/>
      <c r="AY5" s="953"/>
      <c r="AZ5" s="953"/>
      <c r="BA5" s="953"/>
      <c r="BB5" s="953"/>
      <c r="BC5" s="953"/>
      <c r="BD5" s="953"/>
      <c r="BE5" s="953"/>
      <c r="BF5" s="953"/>
      <c r="BG5" s="952"/>
      <c r="BH5" s="952"/>
    </row>
    <row r="6" spans="1:60">
      <c r="A6" s="955"/>
      <c r="B6" s="955"/>
      <c r="C6" s="955"/>
      <c r="D6" s="954"/>
      <c r="E6" s="954"/>
      <c r="F6" s="954"/>
      <c r="G6" s="954"/>
      <c r="H6" s="954"/>
      <c r="I6" s="954"/>
      <c r="J6" s="954"/>
      <c r="K6" s="954"/>
      <c r="L6" s="954"/>
      <c r="M6" s="954"/>
      <c r="N6" s="954"/>
      <c r="O6" s="954"/>
      <c r="P6" s="954"/>
      <c r="Q6" s="954"/>
      <c r="R6" s="954"/>
      <c r="S6" s="954"/>
      <c r="T6" s="954"/>
      <c r="U6" s="954"/>
      <c r="V6" s="954"/>
      <c r="W6" s="954"/>
      <c r="X6" s="954"/>
      <c r="Y6" s="954"/>
      <c r="Z6" s="954"/>
      <c r="AA6" s="954"/>
      <c r="AB6" s="954"/>
      <c r="AC6" s="954"/>
      <c r="AD6" s="954"/>
      <c r="AE6" s="954"/>
      <c r="AF6" s="954"/>
      <c r="AG6" s="954"/>
      <c r="AH6" s="954"/>
      <c r="AI6" s="954"/>
      <c r="AJ6" s="954"/>
      <c r="AK6" s="954"/>
      <c r="AL6" s="954"/>
      <c r="AM6" s="954"/>
      <c r="AN6" s="954"/>
      <c r="AO6" s="954"/>
      <c r="AP6" s="954"/>
      <c r="AQ6" s="954"/>
      <c r="AR6" s="954"/>
      <c r="AS6" s="953"/>
      <c r="AT6" s="953"/>
      <c r="AU6" s="953"/>
      <c r="AV6" s="953"/>
      <c r="AW6" s="954"/>
      <c r="AX6" s="953"/>
      <c r="AY6" s="953"/>
      <c r="AZ6" s="953"/>
      <c r="BA6" s="953"/>
      <c r="BB6" s="954"/>
      <c r="BC6" s="953"/>
      <c r="BD6" s="953"/>
      <c r="BE6" s="953"/>
      <c r="BF6" s="953"/>
      <c r="BG6" s="952"/>
      <c r="BH6" s="952"/>
    </row>
    <row r="7" spans="1:60" ht="15.75" thickBot="1">
      <c r="A7" s="955"/>
      <c r="B7" s="955"/>
      <c r="C7" s="955"/>
      <c r="D7" s="954"/>
      <c r="E7" s="954"/>
      <c r="F7" s="954"/>
      <c r="G7" s="954"/>
      <c r="H7" s="954"/>
      <c r="I7" s="954"/>
      <c r="J7" s="954"/>
      <c r="K7" s="954"/>
      <c r="L7" s="954"/>
      <c r="M7" s="954"/>
      <c r="N7" s="954"/>
      <c r="O7" s="954"/>
      <c r="P7" s="954"/>
      <c r="Q7" s="954"/>
      <c r="R7" s="954"/>
      <c r="S7" s="954"/>
      <c r="T7" s="954"/>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c r="AS7" s="953"/>
      <c r="AT7" s="953"/>
      <c r="AU7" s="953"/>
      <c r="AV7" s="953"/>
      <c r="AW7" s="954"/>
      <c r="AX7" s="953"/>
      <c r="AY7" s="953"/>
      <c r="AZ7" s="953"/>
      <c r="BA7" s="953"/>
      <c r="BB7" s="954"/>
      <c r="BC7" s="953"/>
      <c r="BD7" s="953"/>
      <c r="BE7" s="953"/>
      <c r="BF7" s="953"/>
      <c r="BG7" s="952"/>
      <c r="BH7" s="952"/>
    </row>
    <row r="8" spans="1:60" ht="16.5" thickBot="1">
      <c r="A8" s="2292" t="s">
        <v>1</v>
      </c>
      <c r="B8" s="2292" t="s">
        <v>354</v>
      </c>
      <c r="C8" s="2296"/>
      <c r="D8" s="2305" t="s">
        <v>959</v>
      </c>
      <c r="E8" s="2320"/>
      <c r="F8" s="2320"/>
      <c r="G8" s="1118" t="s">
        <v>1041</v>
      </c>
      <c r="H8" s="1119" t="s">
        <v>944</v>
      </c>
      <c r="I8" s="2321" t="s">
        <v>1004</v>
      </c>
      <c r="J8" s="2295"/>
      <c r="K8" s="2322"/>
      <c r="L8" s="1118" t="s">
        <v>1003</v>
      </c>
      <c r="M8" s="1118" t="s">
        <v>1003</v>
      </c>
      <c r="N8" s="2326" t="s">
        <v>1002</v>
      </c>
      <c r="O8" s="2327"/>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8"/>
      <c r="BD8" s="953"/>
      <c r="BE8" s="953"/>
      <c r="BF8" s="953"/>
      <c r="BG8" s="952"/>
      <c r="BH8" s="952"/>
    </row>
    <row r="9" spans="1:60">
      <c r="A9" s="2293"/>
      <c r="B9" s="2293"/>
      <c r="C9" s="2298"/>
      <c r="D9" s="1117" t="s">
        <v>654</v>
      </c>
      <c r="E9" s="1015" t="s">
        <v>655</v>
      </c>
      <c r="F9" s="1015" t="s">
        <v>656</v>
      </c>
      <c r="G9" s="1112" t="s">
        <v>1040</v>
      </c>
      <c r="H9" s="1113"/>
      <c r="I9" s="2323"/>
      <c r="J9" s="2324"/>
      <c r="K9" s="2325"/>
      <c r="L9" s="1112" t="s">
        <v>1001</v>
      </c>
      <c r="M9" s="1112" t="s">
        <v>1001</v>
      </c>
      <c r="N9" s="2329" t="s">
        <v>1039</v>
      </c>
      <c r="O9" s="2330"/>
      <c r="P9" s="2331"/>
      <c r="Q9" s="2331"/>
      <c r="R9" s="2331"/>
      <c r="S9" s="2332"/>
      <c r="T9" s="1218"/>
      <c r="U9" s="1218"/>
      <c r="V9" s="1218"/>
      <c r="W9" s="1218"/>
      <c r="X9" s="1218"/>
      <c r="Y9" s="1218"/>
      <c r="Z9" s="1219"/>
      <c r="AA9" s="2329" t="s">
        <v>1038</v>
      </c>
      <c r="AB9" s="2330"/>
      <c r="AC9" s="2331"/>
      <c r="AD9" s="2331"/>
      <c r="AE9" s="2331"/>
      <c r="AF9" s="2332"/>
      <c r="AG9" s="1218"/>
      <c r="AH9" s="1218"/>
      <c r="AI9" s="1218"/>
      <c r="AJ9" s="1218"/>
      <c r="AK9" s="1218"/>
      <c r="AL9" s="1218"/>
      <c r="AM9" s="1219"/>
      <c r="AN9" s="1218"/>
      <c r="AO9" s="1218"/>
      <c r="AP9" s="1218"/>
      <c r="AQ9" s="1218"/>
      <c r="AR9" s="2346" t="s">
        <v>999</v>
      </c>
      <c r="AS9" s="2346"/>
      <c r="AT9" s="2346"/>
      <c r="AU9" s="2346"/>
      <c r="AV9" s="2346"/>
      <c r="AW9" s="2347" t="s">
        <v>1037</v>
      </c>
      <c r="AX9" s="2346"/>
      <c r="AY9" s="2346"/>
      <c r="AZ9" s="2346"/>
      <c r="BA9" s="2348"/>
      <c r="BB9" s="1002" t="s">
        <v>659</v>
      </c>
      <c r="BC9" s="1002" t="s">
        <v>659</v>
      </c>
      <c r="BD9" s="955"/>
      <c r="BE9" s="955"/>
      <c r="BF9" s="955"/>
      <c r="BG9" s="952"/>
      <c r="BH9" s="952"/>
    </row>
    <row r="10" spans="1:60">
      <c r="A10" s="2293"/>
      <c r="B10" s="2293"/>
      <c r="C10" s="2298"/>
      <c r="D10" s="1114"/>
      <c r="E10" s="2307" t="s">
        <v>955</v>
      </c>
      <c r="F10" s="2308"/>
      <c r="G10" s="1112"/>
      <c r="H10" s="1113"/>
      <c r="I10" s="1113" t="s">
        <v>998</v>
      </c>
      <c r="J10" s="1113" t="s">
        <v>997</v>
      </c>
      <c r="K10" s="1113" t="s">
        <v>996</v>
      </c>
      <c r="L10" s="1112"/>
      <c r="M10" s="1217" t="s">
        <v>1036</v>
      </c>
      <c r="N10" s="2333"/>
      <c r="O10" s="2334"/>
      <c r="P10" s="2335"/>
      <c r="Q10" s="2335"/>
      <c r="R10" s="2335"/>
      <c r="S10" s="2336"/>
      <c r="T10" s="2307" t="s">
        <v>995</v>
      </c>
      <c r="U10" s="2342"/>
      <c r="V10" s="2342"/>
      <c r="W10" s="2342"/>
      <c r="X10" s="2342"/>
      <c r="Y10" s="2343"/>
      <c r="Z10" s="2344" t="s">
        <v>994</v>
      </c>
      <c r="AA10" s="2333"/>
      <c r="AB10" s="2334"/>
      <c r="AC10" s="2335"/>
      <c r="AD10" s="2335"/>
      <c r="AE10" s="2335"/>
      <c r="AF10" s="2336"/>
      <c r="AG10" s="2307" t="s">
        <v>995</v>
      </c>
      <c r="AH10" s="2342"/>
      <c r="AI10" s="2342"/>
      <c r="AJ10" s="2342"/>
      <c r="AK10" s="2342"/>
      <c r="AL10" s="2343"/>
      <c r="AM10" s="2344" t="s">
        <v>994</v>
      </c>
      <c r="AN10" s="1216"/>
      <c r="AO10" s="1216"/>
      <c r="AP10" s="1216"/>
      <c r="AQ10" s="1216"/>
      <c r="AR10" s="2341"/>
      <c r="AS10" s="2341"/>
      <c r="AT10" s="2341"/>
      <c r="AU10" s="2341"/>
      <c r="AV10" s="2341"/>
      <c r="AW10" s="2340"/>
      <c r="AX10" s="2341"/>
      <c r="AY10" s="2341"/>
      <c r="AZ10" s="2341"/>
      <c r="BA10" s="2349"/>
      <c r="BB10" s="1215" t="s">
        <v>1031</v>
      </c>
      <c r="BC10" s="1215" t="s">
        <v>1035</v>
      </c>
      <c r="BD10" s="955"/>
      <c r="BE10" s="955"/>
      <c r="BF10" s="955"/>
      <c r="BG10" s="952"/>
      <c r="BH10" s="952"/>
    </row>
    <row r="11" spans="1:60" ht="41.25" thickBot="1">
      <c r="A11" s="2294"/>
      <c r="B11" s="2294"/>
      <c r="C11" s="2300"/>
      <c r="D11" s="1111" t="s">
        <v>962</v>
      </c>
      <c r="E11" s="1013" t="s">
        <v>954</v>
      </c>
      <c r="F11" s="1013" t="s">
        <v>954</v>
      </c>
      <c r="G11" s="1109" t="s">
        <v>954</v>
      </c>
      <c r="H11" s="1013" t="s">
        <v>942</v>
      </c>
      <c r="I11" s="1104" t="s">
        <v>993</v>
      </c>
      <c r="J11" s="1104" t="s">
        <v>993</v>
      </c>
      <c r="K11" s="1104" t="s">
        <v>993</v>
      </c>
      <c r="L11" s="1109" t="s">
        <v>992</v>
      </c>
      <c r="M11" s="1109" t="s">
        <v>992</v>
      </c>
      <c r="N11" s="1110" t="s">
        <v>985</v>
      </c>
      <c r="O11" s="1105" t="s">
        <v>991</v>
      </c>
      <c r="P11" s="1104" t="s">
        <v>984</v>
      </c>
      <c r="Q11" s="1104" t="s">
        <v>983</v>
      </c>
      <c r="R11" s="1104" t="s">
        <v>26</v>
      </c>
      <c r="S11" s="1109" t="s">
        <v>958</v>
      </c>
      <c r="T11" s="1108" t="s">
        <v>1034</v>
      </c>
      <c r="U11" s="1108" t="s">
        <v>990</v>
      </c>
      <c r="V11" s="1108" t="s">
        <v>1033</v>
      </c>
      <c r="W11" s="1108" t="s">
        <v>989</v>
      </c>
      <c r="X11" s="1108" t="s">
        <v>988</v>
      </c>
      <c r="Y11" s="1108" t="s">
        <v>987</v>
      </c>
      <c r="Z11" s="2345"/>
      <c r="AA11" s="1110" t="s">
        <v>985</v>
      </c>
      <c r="AB11" s="1105" t="s">
        <v>991</v>
      </c>
      <c r="AC11" s="1104" t="s">
        <v>984</v>
      </c>
      <c r="AD11" s="1104" t="s">
        <v>983</v>
      </c>
      <c r="AE11" s="1104" t="s">
        <v>26</v>
      </c>
      <c r="AF11" s="1109" t="s">
        <v>958</v>
      </c>
      <c r="AG11" s="1108" t="s">
        <v>1034</v>
      </c>
      <c r="AH11" s="1108" t="s">
        <v>990</v>
      </c>
      <c r="AI11" s="1108" t="s">
        <v>1033</v>
      </c>
      <c r="AJ11" s="1108" t="s">
        <v>989</v>
      </c>
      <c r="AK11" s="1108" t="s">
        <v>988</v>
      </c>
      <c r="AL11" s="1108" t="s">
        <v>987</v>
      </c>
      <c r="AM11" s="2345"/>
      <c r="AN11" s="1214" t="s">
        <v>119</v>
      </c>
      <c r="AO11" s="1107" t="s">
        <v>1032</v>
      </c>
      <c r="AP11" s="1107" t="s">
        <v>15</v>
      </c>
      <c r="AQ11" s="1106" t="s">
        <v>986</v>
      </c>
      <c r="AR11" s="1105" t="s">
        <v>985</v>
      </c>
      <c r="AS11" s="1104" t="s">
        <v>984</v>
      </c>
      <c r="AT11" s="1104" t="s">
        <v>983</v>
      </c>
      <c r="AU11" s="1104" t="s">
        <v>26</v>
      </c>
      <c r="AV11" s="1213" t="s">
        <v>1031</v>
      </c>
      <c r="AW11" s="1110" t="s">
        <v>985</v>
      </c>
      <c r="AX11" s="1104" t="s">
        <v>984</v>
      </c>
      <c r="AY11" s="1104" t="s">
        <v>983</v>
      </c>
      <c r="AZ11" s="1104" t="s">
        <v>26</v>
      </c>
      <c r="BA11" s="1212" t="s">
        <v>1031</v>
      </c>
      <c r="BB11" s="999" t="s">
        <v>1030</v>
      </c>
      <c r="BC11" s="999" t="s">
        <v>1030</v>
      </c>
      <c r="BD11" s="955"/>
      <c r="BE11" s="955"/>
      <c r="BF11" s="955"/>
      <c r="BG11" s="952"/>
      <c r="BH11" s="952"/>
    </row>
    <row r="12" spans="1:60" ht="15.75" thickBot="1">
      <c r="A12" s="998" t="s">
        <v>14</v>
      </c>
      <c r="B12" s="997" t="s">
        <v>982</v>
      </c>
      <c r="C12" s="996"/>
      <c r="D12" s="1162"/>
      <c r="E12" s="994"/>
      <c r="F12" s="994"/>
      <c r="G12" s="994"/>
      <c r="H12" s="994"/>
      <c r="I12" s="994"/>
      <c r="J12" s="994"/>
      <c r="K12" s="994"/>
      <c r="L12" s="993"/>
      <c r="M12" s="993"/>
      <c r="N12" s="1162"/>
      <c r="O12" s="1163"/>
      <c r="P12" s="994"/>
      <c r="Q12" s="994"/>
      <c r="R12" s="994"/>
      <c r="S12" s="993"/>
      <c r="T12" s="1165"/>
      <c r="U12" s="1161"/>
      <c r="V12" s="1161"/>
      <c r="W12" s="1161"/>
      <c r="X12" s="1161"/>
      <c r="Y12" s="1161"/>
      <c r="Z12" s="993"/>
      <c r="AA12" s="1162"/>
      <c r="AB12" s="1163"/>
      <c r="AC12" s="994"/>
      <c r="AD12" s="994"/>
      <c r="AE12" s="994"/>
      <c r="AF12" s="993"/>
      <c r="AG12" s="1165"/>
      <c r="AH12" s="1161"/>
      <c r="AI12" s="1161"/>
      <c r="AJ12" s="1161"/>
      <c r="AK12" s="1161"/>
      <c r="AL12" s="1161"/>
      <c r="AM12" s="993"/>
      <c r="AN12" s="1165"/>
      <c r="AO12" s="1164"/>
      <c r="AP12" s="1164"/>
      <c r="AQ12" s="1163"/>
      <c r="AR12" s="1162"/>
      <c r="AS12" s="994"/>
      <c r="AT12" s="994"/>
      <c r="AU12" s="994"/>
      <c r="AV12" s="1161"/>
      <c r="AW12" s="1162"/>
      <c r="AX12" s="994"/>
      <c r="AY12" s="994"/>
      <c r="AZ12" s="994"/>
      <c r="BA12" s="1161"/>
      <c r="BB12" s="993"/>
      <c r="BC12" s="1160"/>
      <c r="BD12" s="954"/>
      <c r="BE12" s="954"/>
      <c r="BF12" s="954"/>
      <c r="BG12" s="952"/>
      <c r="BH12" s="952"/>
    </row>
    <row r="13" spans="1:60">
      <c r="A13" s="1211"/>
      <c r="B13" s="1210"/>
      <c r="C13" s="1209"/>
      <c r="D13" s="1206"/>
      <c r="E13" s="1063"/>
      <c r="F13" s="1063"/>
      <c r="G13" s="1063"/>
      <c r="H13" s="1063"/>
      <c r="I13" s="1063"/>
      <c r="J13" s="1063"/>
      <c r="K13" s="1063"/>
      <c r="L13" s="1065"/>
      <c r="M13" s="1065"/>
      <c r="N13" s="1206"/>
      <c r="O13" s="1207"/>
      <c r="P13" s="1063"/>
      <c r="Q13" s="1063"/>
      <c r="R13" s="1063"/>
      <c r="S13" s="1065"/>
      <c r="T13" s="1004"/>
      <c r="U13" s="1068"/>
      <c r="V13" s="1068"/>
      <c r="W13" s="1068"/>
      <c r="X13" s="1068"/>
      <c r="Y13" s="1068"/>
      <c r="Z13" s="1065"/>
      <c r="AA13" s="1206"/>
      <c r="AB13" s="1207"/>
      <c r="AC13" s="1063"/>
      <c r="AD13" s="1063"/>
      <c r="AE13" s="1063"/>
      <c r="AF13" s="1065"/>
      <c r="AG13" s="1004"/>
      <c r="AH13" s="1068"/>
      <c r="AI13" s="1068"/>
      <c r="AJ13" s="1068"/>
      <c r="AK13" s="1068"/>
      <c r="AL13" s="1068"/>
      <c r="AM13" s="1065"/>
      <c r="AN13" s="1208"/>
      <c r="AO13" s="1004"/>
      <c r="AP13" s="1004"/>
      <c r="AQ13" s="1207"/>
      <c r="AR13" s="1206"/>
      <c r="AS13" s="1063"/>
      <c r="AT13" s="1063"/>
      <c r="AU13" s="1063"/>
      <c r="AV13" s="1068"/>
      <c r="AW13" s="1206"/>
      <c r="AX13" s="1063"/>
      <c r="AY13" s="1063"/>
      <c r="AZ13" s="1063"/>
      <c r="BA13" s="1068"/>
      <c r="BB13" s="1065"/>
      <c r="BC13" s="1205"/>
      <c r="BD13" s="954"/>
      <c r="BE13" s="954"/>
      <c r="BF13" s="954"/>
      <c r="BG13" s="952"/>
      <c r="BH13" s="952"/>
    </row>
    <row r="14" spans="1:60">
      <c r="A14" s="1196">
        <v>1</v>
      </c>
      <c r="B14" s="1195" t="s">
        <v>1029</v>
      </c>
      <c r="C14" s="1194"/>
      <c r="D14" s="1088"/>
      <c r="E14" s="987"/>
      <c r="F14" s="987"/>
      <c r="G14" s="987"/>
      <c r="H14" s="987"/>
      <c r="I14" s="987"/>
      <c r="J14" s="987"/>
      <c r="K14" s="987"/>
      <c r="L14" s="986"/>
      <c r="M14" s="986"/>
      <c r="N14" s="1088"/>
      <c r="O14" s="1089"/>
      <c r="P14" s="987"/>
      <c r="Q14" s="987"/>
      <c r="R14" s="987"/>
      <c r="S14" s="986"/>
      <c r="T14" s="1193"/>
      <c r="U14" s="1193"/>
      <c r="V14" s="1193"/>
      <c r="W14" s="1193"/>
      <c r="X14" s="1193"/>
      <c r="Y14" s="1193"/>
      <c r="Z14" s="1192"/>
      <c r="AA14" s="1088"/>
      <c r="AB14" s="1089"/>
      <c r="AC14" s="987"/>
      <c r="AD14" s="987"/>
      <c r="AE14" s="987"/>
      <c r="AF14" s="986"/>
      <c r="AG14" s="1193"/>
      <c r="AH14" s="1193"/>
      <c r="AI14" s="1193"/>
      <c r="AJ14" s="1204"/>
      <c r="AK14" s="1204"/>
      <c r="AL14" s="1204"/>
      <c r="AM14" s="1198"/>
      <c r="AN14" s="1203"/>
      <c r="AO14" s="1202"/>
      <c r="AP14" s="1202"/>
      <c r="AQ14" s="1201"/>
      <c r="AR14" s="1200"/>
      <c r="AS14" s="1093"/>
      <c r="AT14" s="1093"/>
      <c r="AU14" s="1093"/>
      <c r="AV14" s="1199"/>
      <c r="AW14" s="1200"/>
      <c r="AX14" s="1093"/>
      <c r="AY14" s="1093"/>
      <c r="AZ14" s="1093"/>
      <c r="BA14" s="1199"/>
      <c r="BB14" s="1198"/>
      <c r="BC14" s="1197"/>
      <c r="BD14" s="954"/>
      <c r="BE14" s="954"/>
      <c r="BF14" s="954"/>
      <c r="BG14" s="952"/>
      <c r="BH14" s="952"/>
    </row>
    <row r="15" spans="1:60">
      <c r="A15" s="982"/>
      <c r="B15" s="988" t="s">
        <v>1006</v>
      </c>
      <c r="C15" s="1153" t="s">
        <v>1013</v>
      </c>
      <c r="D15" s="1085">
        <v>10</v>
      </c>
      <c r="E15" s="1010">
        <v>0.15</v>
      </c>
      <c r="F15" s="983">
        <v>0.2</v>
      </c>
      <c r="G15" s="983">
        <v>0.1</v>
      </c>
      <c r="H15" s="979">
        <v>1</v>
      </c>
      <c r="I15" s="1012">
        <f>D15*E15*(F15-G15)*H15</f>
        <v>0.15000000000000002</v>
      </c>
      <c r="J15" s="979">
        <f t="shared" ref="J15:J25" si="0">(BB15+BC15)/7850</f>
        <v>5.4403631422505309E-3</v>
      </c>
      <c r="K15" s="1009">
        <f t="shared" ref="K15:K25" si="1">(I15-J15)</f>
        <v>0.1445596368577495</v>
      </c>
      <c r="L15" s="978">
        <f>(F15*2)*D15*H15</f>
        <v>4</v>
      </c>
      <c r="M15" s="978">
        <f t="shared" ref="M15:M25" si="2">(E15)*D15*H15</f>
        <v>1.5</v>
      </c>
      <c r="N15" s="1084">
        <v>4</v>
      </c>
      <c r="O15" s="1152">
        <v>10</v>
      </c>
      <c r="P15" s="1012">
        <f t="shared" ref="P15:P25" si="3">D15</f>
        <v>10</v>
      </c>
      <c r="Q15" s="1012">
        <f t="shared" ref="Q15:Q25" si="4">H15</f>
        <v>1</v>
      </c>
      <c r="R15" s="1012">
        <f t="shared" ref="R15:R25" si="5">N15*P15*Q15</f>
        <v>40</v>
      </c>
      <c r="S15" s="1149">
        <f t="shared" ref="S15:S25" si="6">R15*(HLOOKUP($O15,$Q$2:$AG$3,2,FALSE))</f>
        <v>24.666666666666668</v>
      </c>
      <c r="T15" s="1080">
        <f t="shared" ref="T15:T25" si="7">(40*(HLOOKUP($O15,$Q$2:$AG$3,1,FALSE))/1000)*N15*(P15/12)*Q15*0</f>
        <v>0</v>
      </c>
      <c r="U15" s="1080">
        <f t="shared" ref="U15:U25" si="8">(2*6*(HLOOKUP($O15,$Q$2:$AG$3,1,FALSE))/1000)*N15*Q15</f>
        <v>0.48</v>
      </c>
      <c r="V15" s="1080"/>
      <c r="W15" s="1080"/>
      <c r="X15" s="1080">
        <f t="shared" ref="X15:X25" si="9">T15+U15+V15+W15</f>
        <v>0.48</v>
      </c>
      <c r="Y15" s="1080">
        <f t="shared" ref="Y15:Y25" si="10">X15*(HLOOKUP($O15,$S$2:$AG$3,2,FALSE))</f>
        <v>0.29599999999999999</v>
      </c>
      <c r="Z15" s="978">
        <f t="shared" ref="Z15:Z25" si="11">Y15+S15</f>
        <v>24.962666666666667</v>
      </c>
      <c r="AA15" s="1084"/>
      <c r="AB15" s="1150"/>
      <c r="AC15" s="1012"/>
      <c r="AD15" s="1012"/>
      <c r="AE15" s="1012"/>
      <c r="AF15" s="1149"/>
      <c r="AG15" s="1080"/>
      <c r="AH15" s="1080"/>
      <c r="AI15" s="1080"/>
      <c r="AJ15" s="1080"/>
      <c r="AK15" s="1080"/>
      <c r="AL15" s="1080"/>
      <c r="AM15" s="978"/>
      <c r="AN15" s="1092" t="s">
        <v>119</v>
      </c>
      <c r="AO15" s="1148">
        <v>8</v>
      </c>
      <c r="AP15" s="1147" t="s">
        <v>15</v>
      </c>
      <c r="AQ15" s="1146">
        <v>125</v>
      </c>
      <c r="AR15" s="1074">
        <f t="shared" ref="AR15:AR25" si="12">ROUNDUP(D15/(AQ15/1000),-0.1)+1</f>
        <v>81</v>
      </c>
      <c r="AS15" s="1073">
        <f t="shared" ref="AS15:AS25" si="13">(E15-0.06)*2+(F15-0.06)*2+(2*6*AO15/1000)</f>
        <v>0.55600000000000005</v>
      </c>
      <c r="AT15" s="1012">
        <f t="shared" ref="AT15:AT25" si="14">H15</f>
        <v>1</v>
      </c>
      <c r="AU15" s="1012">
        <f t="shared" ref="AU15:AU25" si="15">AR15*AS15*AT15</f>
        <v>45.036000000000001</v>
      </c>
      <c r="AV15" s="1144">
        <f t="shared" ref="AV15:AV25" si="16">AU15*(HLOOKUP($AO15,$S$2:$AG$3,2,FALSE))</f>
        <v>17.744184000000001</v>
      </c>
      <c r="AW15" s="1145">
        <v>0</v>
      </c>
      <c r="AX15" s="1073">
        <f t="shared" ref="AX15:AX25" si="17">(F15-0.06)+(2*6*AO15/1000)</f>
        <v>0.23600000000000002</v>
      </c>
      <c r="AY15" s="1012">
        <f t="shared" ref="AY15:AY25" si="18">AT15</f>
        <v>1</v>
      </c>
      <c r="AZ15" s="1012">
        <f t="shared" ref="AZ15:AZ25" si="19">AW15*AX15*AY15</f>
        <v>0</v>
      </c>
      <c r="BA15" s="1144">
        <f t="shared" ref="BA15:BA25" si="20">AZ15*(HLOOKUP($AO15,$S$2:$AG$3,2,FALSE))</f>
        <v>0</v>
      </c>
      <c r="BB15" s="978">
        <f t="shared" ref="BB15:BB25" si="21">BA15+AV15</f>
        <v>17.744184000000001</v>
      </c>
      <c r="BC15" s="1143">
        <f t="shared" ref="BC15:BC25" si="22">(Z15+AM15)</f>
        <v>24.962666666666667</v>
      </c>
      <c r="BD15" s="1053">
        <f t="shared" ref="BD15:BD29" si="23">SUM(BB15:BC15)</f>
        <v>42.706850666666668</v>
      </c>
      <c r="BE15" s="957"/>
      <c r="BF15" s="971"/>
      <c r="BG15" s="952"/>
      <c r="BH15" s="952"/>
    </row>
    <row r="16" spans="1:60">
      <c r="A16" s="982"/>
      <c r="B16" s="988" t="s">
        <v>1006</v>
      </c>
      <c r="C16" s="1190" t="s">
        <v>1019</v>
      </c>
      <c r="D16" s="1085">
        <f>2.5+4.35</f>
        <v>6.85</v>
      </c>
      <c r="E16" s="1010">
        <v>0.15</v>
      </c>
      <c r="F16" s="983">
        <v>0.2</v>
      </c>
      <c r="G16" s="983">
        <v>0.1</v>
      </c>
      <c r="H16" s="979">
        <v>2</v>
      </c>
      <c r="I16" s="1012">
        <f t="shared" ref="I16:I25" si="24">(D16-0.5)*E16*(F16-G16)*H16</f>
        <v>0.1905</v>
      </c>
      <c r="J16" s="979">
        <f t="shared" si="0"/>
        <v>7.5057963481953288E-3</v>
      </c>
      <c r="K16" s="1009">
        <f t="shared" si="1"/>
        <v>0.18299420365180469</v>
      </c>
      <c r="L16" s="978">
        <f t="shared" ref="L16:L25" si="25">((F16-G16)*2)*(D16-0.5)*H16</f>
        <v>2.54</v>
      </c>
      <c r="M16" s="978">
        <f t="shared" si="2"/>
        <v>2.0549999999999997</v>
      </c>
      <c r="N16" s="1084">
        <v>4</v>
      </c>
      <c r="O16" s="1152">
        <v>10</v>
      </c>
      <c r="P16" s="1012">
        <f t="shared" si="3"/>
        <v>6.85</v>
      </c>
      <c r="Q16" s="1012">
        <f t="shared" si="4"/>
        <v>2</v>
      </c>
      <c r="R16" s="1012">
        <f t="shared" si="5"/>
        <v>54.8</v>
      </c>
      <c r="S16" s="1149">
        <f t="shared" si="6"/>
        <v>33.793333333333337</v>
      </c>
      <c r="T16" s="1080">
        <f t="shared" si="7"/>
        <v>0</v>
      </c>
      <c r="U16" s="1080">
        <f t="shared" si="8"/>
        <v>0.96</v>
      </c>
      <c r="V16" s="1080"/>
      <c r="W16" s="1080"/>
      <c r="X16" s="1080">
        <f t="shared" si="9"/>
        <v>0.96</v>
      </c>
      <c r="Y16" s="1080">
        <f t="shared" si="10"/>
        <v>0.59199999999999997</v>
      </c>
      <c r="Z16" s="978">
        <f t="shared" si="11"/>
        <v>34.385333333333335</v>
      </c>
      <c r="AA16" s="1084"/>
      <c r="AB16" s="1150"/>
      <c r="AC16" s="1012"/>
      <c r="AD16" s="1012"/>
      <c r="AE16" s="1012"/>
      <c r="AF16" s="1149"/>
      <c r="AG16" s="1080"/>
      <c r="AH16" s="1080"/>
      <c r="AI16" s="1080"/>
      <c r="AJ16" s="1080"/>
      <c r="AK16" s="1080"/>
      <c r="AL16" s="1080"/>
      <c r="AM16" s="978"/>
      <c r="AN16" s="1092" t="s">
        <v>119</v>
      </c>
      <c r="AO16" s="1148">
        <v>8</v>
      </c>
      <c r="AP16" s="1147" t="s">
        <v>15</v>
      </c>
      <c r="AQ16" s="1146">
        <v>125</v>
      </c>
      <c r="AR16" s="1074">
        <f t="shared" si="12"/>
        <v>56</v>
      </c>
      <c r="AS16" s="1073">
        <f t="shared" si="13"/>
        <v>0.55600000000000005</v>
      </c>
      <c r="AT16" s="1012">
        <f t="shared" si="14"/>
        <v>2</v>
      </c>
      <c r="AU16" s="1012">
        <f t="shared" si="15"/>
        <v>62.272000000000006</v>
      </c>
      <c r="AV16" s="1144">
        <f t="shared" si="16"/>
        <v>24.535168000000002</v>
      </c>
      <c r="AW16" s="1145">
        <v>0</v>
      </c>
      <c r="AX16" s="1073">
        <f t="shared" si="17"/>
        <v>0.23600000000000002</v>
      </c>
      <c r="AY16" s="1012">
        <f t="shared" si="18"/>
        <v>2</v>
      </c>
      <c r="AZ16" s="1012">
        <f t="shared" si="19"/>
        <v>0</v>
      </c>
      <c r="BA16" s="1144">
        <f t="shared" si="20"/>
        <v>0</v>
      </c>
      <c r="BB16" s="978">
        <f t="shared" si="21"/>
        <v>24.535168000000002</v>
      </c>
      <c r="BC16" s="1143">
        <f t="shared" si="22"/>
        <v>34.385333333333335</v>
      </c>
      <c r="BD16" s="1053">
        <f t="shared" si="23"/>
        <v>58.920501333333334</v>
      </c>
      <c r="BE16" s="957"/>
      <c r="BF16" s="971"/>
      <c r="BG16" s="952"/>
      <c r="BH16" s="952"/>
    </row>
    <row r="17" spans="1:60">
      <c r="A17" s="982"/>
      <c r="B17" s="988" t="s">
        <v>1006</v>
      </c>
      <c r="C17" s="1190" t="s">
        <v>5</v>
      </c>
      <c r="D17" s="1085">
        <v>4.3499999999999996</v>
      </c>
      <c r="E17" s="1010">
        <v>0.15</v>
      </c>
      <c r="F17" s="983">
        <v>0.2</v>
      </c>
      <c r="G17" s="983">
        <v>0.1</v>
      </c>
      <c r="H17" s="979">
        <v>1</v>
      </c>
      <c r="I17" s="1012">
        <f t="shared" si="24"/>
        <v>5.7749999999999996E-2</v>
      </c>
      <c r="J17" s="979">
        <f t="shared" si="0"/>
        <v>2.4092107006369427E-3</v>
      </c>
      <c r="K17" s="1009">
        <f t="shared" si="1"/>
        <v>5.534078929936305E-2</v>
      </c>
      <c r="L17" s="978">
        <f t="shared" si="25"/>
        <v>0.77</v>
      </c>
      <c r="M17" s="978">
        <f t="shared" si="2"/>
        <v>0.65249999999999997</v>
      </c>
      <c r="N17" s="1084">
        <v>4</v>
      </c>
      <c r="O17" s="1152">
        <v>10</v>
      </c>
      <c r="P17" s="1012">
        <f t="shared" si="3"/>
        <v>4.3499999999999996</v>
      </c>
      <c r="Q17" s="1012">
        <f t="shared" si="4"/>
        <v>1</v>
      </c>
      <c r="R17" s="1012">
        <f t="shared" si="5"/>
        <v>17.399999999999999</v>
      </c>
      <c r="S17" s="1149">
        <f t="shared" si="6"/>
        <v>10.73</v>
      </c>
      <c r="T17" s="1080">
        <f t="shared" si="7"/>
        <v>0</v>
      </c>
      <c r="U17" s="1080">
        <f t="shared" si="8"/>
        <v>0.48</v>
      </c>
      <c r="V17" s="1080"/>
      <c r="W17" s="1080"/>
      <c r="X17" s="1080">
        <f t="shared" si="9"/>
        <v>0.48</v>
      </c>
      <c r="Y17" s="1080">
        <f t="shared" si="10"/>
        <v>0.29599999999999999</v>
      </c>
      <c r="Z17" s="978">
        <f t="shared" si="11"/>
        <v>11.026</v>
      </c>
      <c r="AA17" s="1084"/>
      <c r="AB17" s="1150"/>
      <c r="AC17" s="1012"/>
      <c r="AD17" s="1012"/>
      <c r="AE17" s="1012"/>
      <c r="AF17" s="1149"/>
      <c r="AG17" s="1080"/>
      <c r="AH17" s="1080"/>
      <c r="AI17" s="1080"/>
      <c r="AJ17" s="1080"/>
      <c r="AK17" s="1080"/>
      <c r="AL17" s="1080"/>
      <c r="AM17" s="978"/>
      <c r="AN17" s="1092" t="s">
        <v>119</v>
      </c>
      <c r="AO17" s="1148">
        <v>8</v>
      </c>
      <c r="AP17" s="1147" t="s">
        <v>15</v>
      </c>
      <c r="AQ17" s="1146">
        <v>125</v>
      </c>
      <c r="AR17" s="1074">
        <f t="shared" si="12"/>
        <v>36</v>
      </c>
      <c r="AS17" s="1073">
        <f t="shared" si="13"/>
        <v>0.55600000000000005</v>
      </c>
      <c r="AT17" s="1012">
        <f t="shared" si="14"/>
        <v>1</v>
      </c>
      <c r="AU17" s="1012">
        <f t="shared" si="15"/>
        <v>20.016000000000002</v>
      </c>
      <c r="AV17" s="1144">
        <f t="shared" si="16"/>
        <v>7.8863040000000009</v>
      </c>
      <c r="AW17" s="1145">
        <v>0</v>
      </c>
      <c r="AX17" s="1073">
        <f t="shared" si="17"/>
        <v>0.23600000000000002</v>
      </c>
      <c r="AY17" s="1012">
        <f t="shared" si="18"/>
        <v>1</v>
      </c>
      <c r="AZ17" s="1012">
        <f t="shared" si="19"/>
        <v>0</v>
      </c>
      <c r="BA17" s="1144">
        <f t="shared" si="20"/>
        <v>0</v>
      </c>
      <c r="BB17" s="978">
        <f t="shared" si="21"/>
        <v>7.8863040000000009</v>
      </c>
      <c r="BC17" s="1143">
        <f t="shared" si="22"/>
        <v>11.026</v>
      </c>
      <c r="BD17" s="1053">
        <f t="shared" si="23"/>
        <v>18.912303999999999</v>
      </c>
      <c r="BE17" s="957"/>
      <c r="BF17" s="971"/>
      <c r="BG17" s="952"/>
      <c r="BH17" s="952"/>
    </row>
    <row r="18" spans="1:60">
      <c r="A18" s="982"/>
      <c r="B18" s="988" t="s">
        <v>1006</v>
      </c>
      <c r="C18" s="1190" t="s">
        <v>1028</v>
      </c>
      <c r="D18" s="1085">
        <v>8</v>
      </c>
      <c r="E18" s="1010">
        <v>0.15</v>
      </c>
      <c r="F18" s="983">
        <v>0.2</v>
      </c>
      <c r="G18" s="983">
        <v>0.1</v>
      </c>
      <c r="H18" s="979">
        <v>10</v>
      </c>
      <c r="I18" s="1012">
        <f t="shared" si="24"/>
        <v>1.125</v>
      </c>
      <c r="J18" s="979">
        <f t="shared" si="0"/>
        <v>4.3654131634819536E-2</v>
      </c>
      <c r="K18" s="1009">
        <f t="shared" si="1"/>
        <v>1.0813458683651804</v>
      </c>
      <c r="L18" s="978">
        <f t="shared" si="25"/>
        <v>15</v>
      </c>
      <c r="M18" s="978">
        <f t="shared" si="2"/>
        <v>12</v>
      </c>
      <c r="N18" s="1084">
        <v>4</v>
      </c>
      <c r="O18" s="1152">
        <v>10</v>
      </c>
      <c r="P18" s="1012">
        <f t="shared" si="3"/>
        <v>8</v>
      </c>
      <c r="Q18" s="1012">
        <f t="shared" si="4"/>
        <v>10</v>
      </c>
      <c r="R18" s="1012">
        <f t="shared" si="5"/>
        <v>320</v>
      </c>
      <c r="S18" s="1149">
        <f t="shared" si="6"/>
        <v>197.33333333333334</v>
      </c>
      <c r="T18" s="1080">
        <f t="shared" si="7"/>
        <v>0</v>
      </c>
      <c r="U18" s="1080">
        <f t="shared" si="8"/>
        <v>4.8</v>
      </c>
      <c r="V18" s="1080"/>
      <c r="W18" s="1080"/>
      <c r="X18" s="1080">
        <f t="shared" si="9"/>
        <v>4.8</v>
      </c>
      <c r="Y18" s="1080">
        <f t="shared" si="10"/>
        <v>2.96</v>
      </c>
      <c r="Z18" s="978">
        <f t="shared" si="11"/>
        <v>200.29333333333335</v>
      </c>
      <c r="AA18" s="1084"/>
      <c r="AB18" s="1150"/>
      <c r="AC18" s="1012"/>
      <c r="AD18" s="1012"/>
      <c r="AE18" s="1012"/>
      <c r="AF18" s="1149"/>
      <c r="AG18" s="1080"/>
      <c r="AH18" s="1080"/>
      <c r="AI18" s="1080"/>
      <c r="AJ18" s="1080"/>
      <c r="AK18" s="1080"/>
      <c r="AL18" s="1080"/>
      <c r="AM18" s="978"/>
      <c r="AN18" s="1092" t="s">
        <v>119</v>
      </c>
      <c r="AO18" s="1148">
        <v>8</v>
      </c>
      <c r="AP18" s="1147" t="s">
        <v>15</v>
      </c>
      <c r="AQ18" s="1146">
        <v>125</v>
      </c>
      <c r="AR18" s="1074">
        <f t="shared" si="12"/>
        <v>65</v>
      </c>
      <c r="AS18" s="1073">
        <f t="shared" si="13"/>
        <v>0.55600000000000005</v>
      </c>
      <c r="AT18" s="1012">
        <f t="shared" si="14"/>
        <v>10</v>
      </c>
      <c r="AU18" s="1012">
        <f t="shared" si="15"/>
        <v>361.4</v>
      </c>
      <c r="AV18" s="1144">
        <f t="shared" si="16"/>
        <v>142.39160000000001</v>
      </c>
      <c r="AW18" s="1145">
        <v>0</v>
      </c>
      <c r="AX18" s="1073">
        <f t="shared" si="17"/>
        <v>0.23600000000000002</v>
      </c>
      <c r="AY18" s="1012">
        <f t="shared" si="18"/>
        <v>10</v>
      </c>
      <c r="AZ18" s="1012">
        <f t="shared" si="19"/>
        <v>0</v>
      </c>
      <c r="BA18" s="1144">
        <f t="shared" si="20"/>
        <v>0</v>
      </c>
      <c r="BB18" s="978">
        <f t="shared" si="21"/>
        <v>142.39160000000001</v>
      </c>
      <c r="BC18" s="1143">
        <f t="shared" si="22"/>
        <v>200.29333333333335</v>
      </c>
      <c r="BD18" s="1053">
        <f t="shared" si="23"/>
        <v>342.68493333333333</v>
      </c>
      <c r="BE18" s="957"/>
      <c r="BF18" s="971"/>
      <c r="BG18" s="952"/>
      <c r="BH18" s="952"/>
    </row>
    <row r="19" spans="1:60">
      <c r="A19" s="982"/>
      <c r="B19" s="988" t="s">
        <v>1006</v>
      </c>
      <c r="C19" s="1190" t="s">
        <v>1015</v>
      </c>
      <c r="D19" s="1085">
        <v>2.98</v>
      </c>
      <c r="E19" s="1010">
        <v>0.15</v>
      </c>
      <c r="F19" s="983">
        <v>0.2</v>
      </c>
      <c r="G19" s="983">
        <v>0.1</v>
      </c>
      <c r="H19" s="979">
        <v>2</v>
      </c>
      <c r="I19" s="1012">
        <f t="shared" si="24"/>
        <v>7.4400000000000008E-2</v>
      </c>
      <c r="J19" s="979">
        <f t="shared" si="0"/>
        <v>3.3435074309978775E-3</v>
      </c>
      <c r="K19" s="1009">
        <f t="shared" si="1"/>
        <v>7.1056492569002136E-2</v>
      </c>
      <c r="L19" s="978">
        <f t="shared" si="25"/>
        <v>0.99199999999999999</v>
      </c>
      <c r="M19" s="978">
        <f t="shared" si="2"/>
        <v>0.89400000000000002</v>
      </c>
      <c r="N19" s="1084">
        <v>4</v>
      </c>
      <c r="O19" s="1152">
        <v>10</v>
      </c>
      <c r="P19" s="1012">
        <f t="shared" si="3"/>
        <v>2.98</v>
      </c>
      <c r="Q19" s="1012">
        <f t="shared" si="4"/>
        <v>2</v>
      </c>
      <c r="R19" s="1012">
        <f t="shared" si="5"/>
        <v>23.84</v>
      </c>
      <c r="S19" s="1149">
        <f t="shared" si="6"/>
        <v>14.701333333333334</v>
      </c>
      <c r="T19" s="1080">
        <f t="shared" si="7"/>
        <v>0</v>
      </c>
      <c r="U19" s="1080">
        <f t="shared" si="8"/>
        <v>0.96</v>
      </c>
      <c r="V19" s="1080"/>
      <c r="W19" s="1080"/>
      <c r="X19" s="1080">
        <f t="shared" si="9"/>
        <v>0.96</v>
      </c>
      <c r="Y19" s="1080">
        <f t="shared" si="10"/>
        <v>0.59199999999999997</v>
      </c>
      <c r="Z19" s="978">
        <f t="shared" si="11"/>
        <v>15.293333333333335</v>
      </c>
      <c r="AA19" s="1084"/>
      <c r="AB19" s="1150"/>
      <c r="AC19" s="1012"/>
      <c r="AD19" s="1012"/>
      <c r="AE19" s="1012"/>
      <c r="AF19" s="1149"/>
      <c r="AG19" s="1080"/>
      <c r="AH19" s="1080"/>
      <c r="AI19" s="1080"/>
      <c r="AJ19" s="1080"/>
      <c r="AK19" s="1080"/>
      <c r="AL19" s="1080"/>
      <c r="AM19" s="978"/>
      <c r="AN19" s="1092" t="s">
        <v>119</v>
      </c>
      <c r="AO19" s="1148">
        <v>8</v>
      </c>
      <c r="AP19" s="1147" t="s">
        <v>15</v>
      </c>
      <c r="AQ19" s="1146">
        <v>125</v>
      </c>
      <c r="AR19" s="1074">
        <f t="shared" si="12"/>
        <v>25</v>
      </c>
      <c r="AS19" s="1073">
        <f t="shared" si="13"/>
        <v>0.55600000000000005</v>
      </c>
      <c r="AT19" s="1012">
        <f t="shared" si="14"/>
        <v>2</v>
      </c>
      <c r="AU19" s="1012">
        <f t="shared" si="15"/>
        <v>27.800000000000004</v>
      </c>
      <c r="AV19" s="1144">
        <f t="shared" si="16"/>
        <v>10.953200000000002</v>
      </c>
      <c r="AW19" s="1145">
        <v>0</v>
      </c>
      <c r="AX19" s="1073">
        <f t="shared" si="17"/>
        <v>0.23600000000000002</v>
      </c>
      <c r="AY19" s="1012">
        <f t="shared" si="18"/>
        <v>2</v>
      </c>
      <c r="AZ19" s="1012">
        <f t="shared" si="19"/>
        <v>0</v>
      </c>
      <c r="BA19" s="1144">
        <f t="shared" si="20"/>
        <v>0</v>
      </c>
      <c r="BB19" s="978">
        <f t="shared" si="21"/>
        <v>10.953200000000002</v>
      </c>
      <c r="BC19" s="1143">
        <f t="shared" si="22"/>
        <v>15.293333333333335</v>
      </c>
      <c r="BD19" s="1053">
        <f t="shared" si="23"/>
        <v>26.246533333333339</v>
      </c>
      <c r="BE19" s="957"/>
      <c r="BF19" s="971"/>
      <c r="BG19" s="952"/>
      <c r="BH19" s="952"/>
    </row>
    <row r="20" spans="1:60">
      <c r="A20" s="982"/>
      <c r="B20" s="988" t="s">
        <v>1006</v>
      </c>
      <c r="C20" s="1153" t="s">
        <v>1012</v>
      </c>
      <c r="D20" s="1085">
        <v>2.83</v>
      </c>
      <c r="E20" s="1010">
        <v>0.15</v>
      </c>
      <c r="F20" s="983">
        <v>0.2</v>
      </c>
      <c r="G20" s="983">
        <v>0.1</v>
      </c>
      <c r="H20" s="979">
        <v>2</v>
      </c>
      <c r="I20" s="1012">
        <f t="shared" si="24"/>
        <v>6.9900000000000004E-2</v>
      </c>
      <c r="J20" s="979">
        <f t="shared" si="0"/>
        <v>3.1934274309978776E-3</v>
      </c>
      <c r="K20" s="1009">
        <f t="shared" si="1"/>
        <v>6.6706572569002129E-2</v>
      </c>
      <c r="L20" s="978">
        <f t="shared" si="25"/>
        <v>0.93200000000000005</v>
      </c>
      <c r="M20" s="978">
        <f t="shared" si="2"/>
        <v>0.84899999999999998</v>
      </c>
      <c r="N20" s="1084">
        <v>4</v>
      </c>
      <c r="O20" s="1152">
        <v>10</v>
      </c>
      <c r="P20" s="1012">
        <f t="shared" si="3"/>
        <v>2.83</v>
      </c>
      <c r="Q20" s="1012">
        <f t="shared" si="4"/>
        <v>2</v>
      </c>
      <c r="R20" s="1012">
        <f t="shared" si="5"/>
        <v>22.64</v>
      </c>
      <c r="S20" s="1149">
        <f t="shared" si="6"/>
        <v>13.961333333333334</v>
      </c>
      <c r="T20" s="1080">
        <f t="shared" si="7"/>
        <v>0</v>
      </c>
      <c r="U20" s="1080">
        <f t="shared" si="8"/>
        <v>0.96</v>
      </c>
      <c r="V20" s="1080"/>
      <c r="W20" s="1080"/>
      <c r="X20" s="1080">
        <f t="shared" si="9"/>
        <v>0.96</v>
      </c>
      <c r="Y20" s="1080">
        <f t="shared" si="10"/>
        <v>0.59199999999999997</v>
      </c>
      <c r="Z20" s="978">
        <f t="shared" si="11"/>
        <v>14.553333333333335</v>
      </c>
      <c r="AA20" s="1084"/>
      <c r="AB20" s="1150"/>
      <c r="AC20" s="1012"/>
      <c r="AD20" s="1012"/>
      <c r="AE20" s="1012"/>
      <c r="AF20" s="1149"/>
      <c r="AG20" s="1080"/>
      <c r="AH20" s="1080"/>
      <c r="AI20" s="1080"/>
      <c r="AJ20" s="1080"/>
      <c r="AK20" s="1080"/>
      <c r="AL20" s="1080"/>
      <c r="AM20" s="978"/>
      <c r="AN20" s="1092" t="s">
        <v>119</v>
      </c>
      <c r="AO20" s="1148">
        <v>8</v>
      </c>
      <c r="AP20" s="1147" t="s">
        <v>15</v>
      </c>
      <c r="AQ20" s="1146">
        <v>125</v>
      </c>
      <c r="AR20" s="1074">
        <f t="shared" si="12"/>
        <v>24</v>
      </c>
      <c r="AS20" s="1073">
        <f t="shared" si="13"/>
        <v>0.55600000000000005</v>
      </c>
      <c r="AT20" s="1012">
        <f t="shared" si="14"/>
        <v>2</v>
      </c>
      <c r="AU20" s="1012">
        <f t="shared" si="15"/>
        <v>26.688000000000002</v>
      </c>
      <c r="AV20" s="1144">
        <f t="shared" si="16"/>
        <v>10.515072000000002</v>
      </c>
      <c r="AW20" s="1145">
        <v>0</v>
      </c>
      <c r="AX20" s="1073">
        <f t="shared" si="17"/>
        <v>0.23600000000000002</v>
      </c>
      <c r="AY20" s="1012">
        <f t="shared" si="18"/>
        <v>2</v>
      </c>
      <c r="AZ20" s="1012">
        <f t="shared" si="19"/>
        <v>0</v>
      </c>
      <c r="BA20" s="1144">
        <f t="shared" si="20"/>
        <v>0</v>
      </c>
      <c r="BB20" s="978">
        <f t="shared" si="21"/>
        <v>10.515072000000002</v>
      </c>
      <c r="BC20" s="1143">
        <f t="shared" si="22"/>
        <v>14.553333333333335</v>
      </c>
      <c r="BD20" s="1053">
        <f t="shared" si="23"/>
        <v>25.068405333333338</v>
      </c>
      <c r="BE20" s="957"/>
      <c r="BF20" s="971"/>
      <c r="BG20" s="952"/>
      <c r="BH20" s="952"/>
    </row>
    <row r="21" spans="1:60">
      <c r="A21" s="982"/>
      <c r="B21" s="988" t="s">
        <v>1006</v>
      </c>
      <c r="C21" s="1190" t="s">
        <v>1027</v>
      </c>
      <c r="D21" s="1085">
        <v>6</v>
      </c>
      <c r="E21" s="1010">
        <v>0.15</v>
      </c>
      <c r="F21" s="983">
        <v>0.2</v>
      </c>
      <c r="G21" s="983">
        <v>0.1</v>
      </c>
      <c r="H21" s="979">
        <v>1</v>
      </c>
      <c r="I21" s="1012">
        <f t="shared" si="24"/>
        <v>8.2500000000000004E-2</v>
      </c>
      <c r="J21" s="979">
        <f t="shared" si="0"/>
        <v>3.2904631847133761E-3</v>
      </c>
      <c r="K21" s="1009">
        <f t="shared" si="1"/>
        <v>7.9209536815286627E-2</v>
      </c>
      <c r="L21" s="978">
        <f t="shared" si="25"/>
        <v>1.1000000000000001</v>
      </c>
      <c r="M21" s="978">
        <f t="shared" si="2"/>
        <v>0.89999999999999991</v>
      </c>
      <c r="N21" s="1084">
        <v>4</v>
      </c>
      <c r="O21" s="1152">
        <v>10</v>
      </c>
      <c r="P21" s="1012">
        <f t="shared" si="3"/>
        <v>6</v>
      </c>
      <c r="Q21" s="1012">
        <f t="shared" si="4"/>
        <v>1</v>
      </c>
      <c r="R21" s="1012">
        <f t="shared" si="5"/>
        <v>24</v>
      </c>
      <c r="S21" s="1149">
        <f t="shared" si="6"/>
        <v>14.8</v>
      </c>
      <c r="T21" s="1080">
        <f t="shared" si="7"/>
        <v>0</v>
      </c>
      <c r="U21" s="1080">
        <f t="shared" si="8"/>
        <v>0.48</v>
      </c>
      <c r="V21" s="1080"/>
      <c r="W21" s="1080"/>
      <c r="X21" s="1080">
        <f t="shared" si="9"/>
        <v>0.48</v>
      </c>
      <c r="Y21" s="1080">
        <f t="shared" si="10"/>
        <v>0.29599999999999999</v>
      </c>
      <c r="Z21" s="978">
        <f t="shared" si="11"/>
        <v>15.096</v>
      </c>
      <c r="AA21" s="1084"/>
      <c r="AB21" s="1150"/>
      <c r="AC21" s="1012"/>
      <c r="AD21" s="1012"/>
      <c r="AE21" s="1012"/>
      <c r="AF21" s="1149"/>
      <c r="AG21" s="1080"/>
      <c r="AH21" s="1080"/>
      <c r="AI21" s="1080"/>
      <c r="AJ21" s="1080"/>
      <c r="AK21" s="1080"/>
      <c r="AL21" s="1080"/>
      <c r="AM21" s="978"/>
      <c r="AN21" s="1092" t="s">
        <v>119</v>
      </c>
      <c r="AO21" s="1148">
        <v>8</v>
      </c>
      <c r="AP21" s="1147" t="s">
        <v>15</v>
      </c>
      <c r="AQ21" s="1146">
        <v>125</v>
      </c>
      <c r="AR21" s="1074">
        <f t="shared" si="12"/>
        <v>49</v>
      </c>
      <c r="AS21" s="1073">
        <f t="shared" si="13"/>
        <v>0.55600000000000005</v>
      </c>
      <c r="AT21" s="1012">
        <f t="shared" si="14"/>
        <v>1</v>
      </c>
      <c r="AU21" s="1012">
        <f t="shared" si="15"/>
        <v>27.244000000000003</v>
      </c>
      <c r="AV21" s="1144">
        <f t="shared" si="16"/>
        <v>10.734136000000001</v>
      </c>
      <c r="AW21" s="1145">
        <v>0</v>
      </c>
      <c r="AX21" s="1073">
        <f t="shared" si="17"/>
        <v>0.23600000000000002</v>
      </c>
      <c r="AY21" s="1012">
        <f t="shared" si="18"/>
        <v>1</v>
      </c>
      <c r="AZ21" s="1012">
        <f t="shared" si="19"/>
        <v>0</v>
      </c>
      <c r="BA21" s="1144">
        <f t="shared" si="20"/>
        <v>0</v>
      </c>
      <c r="BB21" s="978">
        <f t="shared" si="21"/>
        <v>10.734136000000001</v>
      </c>
      <c r="BC21" s="1143">
        <f t="shared" si="22"/>
        <v>15.096</v>
      </c>
      <c r="BD21" s="1053">
        <f t="shared" si="23"/>
        <v>25.830136000000003</v>
      </c>
      <c r="BE21" s="957"/>
      <c r="BF21" s="971"/>
      <c r="BG21" s="952"/>
      <c r="BH21" s="952"/>
    </row>
    <row r="22" spans="1:60">
      <c r="A22" s="982"/>
      <c r="B22" s="988" t="s">
        <v>1006</v>
      </c>
      <c r="C22" s="1190">
        <v>7</v>
      </c>
      <c r="D22" s="1085">
        <v>31.83</v>
      </c>
      <c r="E22" s="1010">
        <v>0.15</v>
      </c>
      <c r="F22" s="983">
        <v>0.2</v>
      </c>
      <c r="G22" s="983">
        <v>0.1</v>
      </c>
      <c r="H22" s="979">
        <v>1</v>
      </c>
      <c r="I22" s="1012">
        <f t="shared" si="24"/>
        <v>0.46994999999999998</v>
      </c>
      <c r="J22" s="979">
        <f t="shared" si="0"/>
        <v>1.7183488407643315E-2</v>
      </c>
      <c r="K22" s="1009">
        <f t="shared" si="1"/>
        <v>0.45276651159235665</v>
      </c>
      <c r="L22" s="978">
        <f t="shared" si="25"/>
        <v>6.266</v>
      </c>
      <c r="M22" s="978">
        <f t="shared" si="2"/>
        <v>4.7744999999999997</v>
      </c>
      <c r="N22" s="1084">
        <v>4</v>
      </c>
      <c r="O22" s="1152">
        <v>10</v>
      </c>
      <c r="P22" s="1012">
        <f t="shared" si="3"/>
        <v>31.83</v>
      </c>
      <c r="Q22" s="1012">
        <f t="shared" si="4"/>
        <v>1</v>
      </c>
      <c r="R22" s="1012">
        <f t="shared" si="5"/>
        <v>127.32</v>
      </c>
      <c r="S22" s="1149">
        <f t="shared" si="6"/>
        <v>78.513999999999996</v>
      </c>
      <c r="T22" s="1080">
        <f t="shared" si="7"/>
        <v>0</v>
      </c>
      <c r="U22" s="1080">
        <f t="shared" si="8"/>
        <v>0.48</v>
      </c>
      <c r="V22" s="1080"/>
      <c r="W22" s="1080"/>
      <c r="X22" s="1080">
        <f t="shared" si="9"/>
        <v>0.48</v>
      </c>
      <c r="Y22" s="1080">
        <f t="shared" si="10"/>
        <v>0.29599999999999999</v>
      </c>
      <c r="Z22" s="978">
        <f t="shared" si="11"/>
        <v>78.81</v>
      </c>
      <c r="AA22" s="1084"/>
      <c r="AB22" s="1150"/>
      <c r="AC22" s="1012"/>
      <c r="AD22" s="1012"/>
      <c r="AE22" s="1012"/>
      <c r="AF22" s="1149"/>
      <c r="AG22" s="1080"/>
      <c r="AH22" s="1080"/>
      <c r="AI22" s="1080"/>
      <c r="AJ22" s="1080"/>
      <c r="AK22" s="1080"/>
      <c r="AL22" s="1080"/>
      <c r="AM22" s="978"/>
      <c r="AN22" s="1092" t="s">
        <v>119</v>
      </c>
      <c r="AO22" s="1148">
        <v>8</v>
      </c>
      <c r="AP22" s="1147" t="s">
        <v>15</v>
      </c>
      <c r="AQ22" s="1146">
        <v>125</v>
      </c>
      <c r="AR22" s="1074">
        <f t="shared" si="12"/>
        <v>256</v>
      </c>
      <c r="AS22" s="1073">
        <f t="shared" si="13"/>
        <v>0.55600000000000005</v>
      </c>
      <c r="AT22" s="1012">
        <f t="shared" si="14"/>
        <v>1</v>
      </c>
      <c r="AU22" s="1012">
        <f t="shared" si="15"/>
        <v>142.33600000000001</v>
      </c>
      <c r="AV22" s="1144">
        <f t="shared" si="16"/>
        <v>56.080384000000009</v>
      </c>
      <c r="AW22" s="1145">
        <v>0</v>
      </c>
      <c r="AX22" s="1073">
        <f t="shared" si="17"/>
        <v>0.23600000000000002</v>
      </c>
      <c r="AY22" s="1012">
        <f t="shared" si="18"/>
        <v>1</v>
      </c>
      <c r="AZ22" s="1012">
        <f t="shared" si="19"/>
        <v>0</v>
      </c>
      <c r="BA22" s="1144">
        <f t="shared" si="20"/>
        <v>0</v>
      </c>
      <c r="BB22" s="978">
        <f t="shared" si="21"/>
        <v>56.080384000000009</v>
      </c>
      <c r="BC22" s="1143">
        <f t="shared" si="22"/>
        <v>78.81</v>
      </c>
      <c r="BD22" s="1053">
        <f t="shared" si="23"/>
        <v>134.89038400000001</v>
      </c>
      <c r="BE22" s="957"/>
      <c r="BF22" s="971"/>
      <c r="BG22" s="952"/>
      <c r="BH22" s="952"/>
    </row>
    <row r="23" spans="1:60">
      <c r="A23" s="982"/>
      <c r="B23" s="988" t="s">
        <v>1006</v>
      </c>
      <c r="C23" s="1190" t="s">
        <v>1026</v>
      </c>
      <c r="D23" s="1085">
        <f>11.5+21.1</f>
        <v>32.6</v>
      </c>
      <c r="E23" s="1010">
        <v>0.15</v>
      </c>
      <c r="F23" s="983">
        <v>0.2</v>
      </c>
      <c r="G23" s="983">
        <v>0.1</v>
      </c>
      <c r="H23" s="979">
        <v>1</v>
      </c>
      <c r="I23" s="1012">
        <f t="shared" si="24"/>
        <v>0.48150000000000004</v>
      </c>
      <c r="J23" s="979">
        <f t="shared" si="0"/>
        <v>1.7592879150743101E-2</v>
      </c>
      <c r="K23" s="1009">
        <f t="shared" si="1"/>
        <v>0.46390712084925695</v>
      </c>
      <c r="L23" s="978">
        <f t="shared" si="25"/>
        <v>6.4200000000000008</v>
      </c>
      <c r="M23" s="978">
        <f t="shared" si="2"/>
        <v>4.8899999999999997</v>
      </c>
      <c r="N23" s="1084">
        <v>4</v>
      </c>
      <c r="O23" s="1152">
        <v>10</v>
      </c>
      <c r="P23" s="1012">
        <f t="shared" si="3"/>
        <v>32.6</v>
      </c>
      <c r="Q23" s="1012">
        <f t="shared" si="4"/>
        <v>1</v>
      </c>
      <c r="R23" s="1012">
        <f t="shared" si="5"/>
        <v>130.4</v>
      </c>
      <c r="S23" s="1149">
        <f t="shared" si="6"/>
        <v>80.413333333333341</v>
      </c>
      <c r="T23" s="1080">
        <f t="shared" si="7"/>
        <v>0</v>
      </c>
      <c r="U23" s="1080">
        <f t="shared" si="8"/>
        <v>0.48</v>
      </c>
      <c r="V23" s="1080"/>
      <c r="W23" s="1080"/>
      <c r="X23" s="1080">
        <f t="shared" si="9"/>
        <v>0.48</v>
      </c>
      <c r="Y23" s="1080">
        <f t="shared" si="10"/>
        <v>0.29599999999999999</v>
      </c>
      <c r="Z23" s="978">
        <f t="shared" si="11"/>
        <v>80.709333333333348</v>
      </c>
      <c r="AA23" s="1084"/>
      <c r="AB23" s="1150"/>
      <c r="AC23" s="1012"/>
      <c r="AD23" s="1012"/>
      <c r="AE23" s="1012"/>
      <c r="AF23" s="1149"/>
      <c r="AG23" s="1080"/>
      <c r="AH23" s="1080"/>
      <c r="AI23" s="1080"/>
      <c r="AJ23" s="1080"/>
      <c r="AK23" s="1080"/>
      <c r="AL23" s="1080"/>
      <c r="AM23" s="978"/>
      <c r="AN23" s="1092" t="s">
        <v>119</v>
      </c>
      <c r="AO23" s="1148">
        <v>8</v>
      </c>
      <c r="AP23" s="1147" t="s">
        <v>15</v>
      </c>
      <c r="AQ23" s="1146">
        <v>125</v>
      </c>
      <c r="AR23" s="1074">
        <f t="shared" si="12"/>
        <v>262</v>
      </c>
      <c r="AS23" s="1073">
        <f t="shared" si="13"/>
        <v>0.55600000000000005</v>
      </c>
      <c r="AT23" s="1012">
        <f t="shared" si="14"/>
        <v>1</v>
      </c>
      <c r="AU23" s="1012">
        <f t="shared" si="15"/>
        <v>145.67200000000003</v>
      </c>
      <c r="AV23" s="1144">
        <f t="shared" si="16"/>
        <v>57.394768000000013</v>
      </c>
      <c r="AW23" s="1145">
        <v>0</v>
      </c>
      <c r="AX23" s="1073">
        <f t="shared" si="17"/>
        <v>0.23600000000000002</v>
      </c>
      <c r="AY23" s="1012">
        <f t="shared" si="18"/>
        <v>1</v>
      </c>
      <c r="AZ23" s="1012">
        <f t="shared" si="19"/>
        <v>0</v>
      </c>
      <c r="BA23" s="1144">
        <f t="shared" si="20"/>
        <v>0</v>
      </c>
      <c r="BB23" s="978">
        <f t="shared" si="21"/>
        <v>57.394768000000013</v>
      </c>
      <c r="BC23" s="1143">
        <f t="shared" si="22"/>
        <v>80.709333333333348</v>
      </c>
      <c r="BD23" s="1053">
        <f t="shared" si="23"/>
        <v>138.10410133333335</v>
      </c>
      <c r="BE23" s="957"/>
      <c r="BF23" s="971"/>
      <c r="BG23" s="952"/>
      <c r="BH23" s="952"/>
    </row>
    <row r="24" spans="1:60">
      <c r="A24" s="982"/>
      <c r="B24" s="988" t="s">
        <v>1006</v>
      </c>
      <c r="C24" s="1190">
        <v>9</v>
      </c>
      <c r="D24" s="1085">
        <v>27.47</v>
      </c>
      <c r="E24" s="1010">
        <v>0.15</v>
      </c>
      <c r="F24" s="983">
        <v>0.2</v>
      </c>
      <c r="G24" s="983">
        <v>0.1</v>
      </c>
      <c r="H24" s="979">
        <v>1</v>
      </c>
      <c r="I24" s="1012">
        <f t="shared" si="24"/>
        <v>0.40454999999999997</v>
      </c>
      <c r="J24" s="979">
        <f t="shared" si="0"/>
        <v>1.4836748704883228E-2</v>
      </c>
      <c r="K24" s="1009">
        <f t="shared" si="1"/>
        <v>0.38971325129511675</v>
      </c>
      <c r="L24" s="978">
        <f t="shared" si="25"/>
        <v>5.3940000000000001</v>
      </c>
      <c r="M24" s="978">
        <f t="shared" si="2"/>
        <v>4.1204999999999998</v>
      </c>
      <c r="N24" s="1084">
        <v>4</v>
      </c>
      <c r="O24" s="1152">
        <v>10</v>
      </c>
      <c r="P24" s="1012">
        <f t="shared" si="3"/>
        <v>27.47</v>
      </c>
      <c r="Q24" s="1012">
        <f t="shared" si="4"/>
        <v>1</v>
      </c>
      <c r="R24" s="1012">
        <f t="shared" si="5"/>
        <v>109.88</v>
      </c>
      <c r="S24" s="1149">
        <f t="shared" si="6"/>
        <v>67.759333333333331</v>
      </c>
      <c r="T24" s="1080">
        <f t="shared" si="7"/>
        <v>0</v>
      </c>
      <c r="U24" s="1080">
        <f t="shared" si="8"/>
        <v>0.48</v>
      </c>
      <c r="V24" s="1080"/>
      <c r="W24" s="1080"/>
      <c r="X24" s="1080">
        <f t="shared" si="9"/>
        <v>0.48</v>
      </c>
      <c r="Y24" s="1080">
        <f t="shared" si="10"/>
        <v>0.29599999999999999</v>
      </c>
      <c r="Z24" s="978">
        <f t="shared" si="11"/>
        <v>68.055333333333337</v>
      </c>
      <c r="AA24" s="1084"/>
      <c r="AB24" s="1150"/>
      <c r="AC24" s="1012"/>
      <c r="AD24" s="1012"/>
      <c r="AE24" s="1012"/>
      <c r="AF24" s="1149"/>
      <c r="AG24" s="1080"/>
      <c r="AH24" s="1080"/>
      <c r="AI24" s="1080"/>
      <c r="AJ24" s="1080"/>
      <c r="AK24" s="1080"/>
      <c r="AL24" s="1080"/>
      <c r="AM24" s="978"/>
      <c r="AN24" s="1092" t="s">
        <v>119</v>
      </c>
      <c r="AO24" s="1148">
        <v>8</v>
      </c>
      <c r="AP24" s="1147" t="s">
        <v>15</v>
      </c>
      <c r="AQ24" s="1146">
        <v>125</v>
      </c>
      <c r="AR24" s="1074">
        <f t="shared" si="12"/>
        <v>221</v>
      </c>
      <c r="AS24" s="1073">
        <f t="shared" si="13"/>
        <v>0.55600000000000005</v>
      </c>
      <c r="AT24" s="1012">
        <f t="shared" si="14"/>
        <v>1</v>
      </c>
      <c r="AU24" s="1012">
        <f t="shared" si="15"/>
        <v>122.876</v>
      </c>
      <c r="AV24" s="1144">
        <f t="shared" si="16"/>
        <v>48.413144000000003</v>
      </c>
      <c r="AW24" s="1145">
        <v>0</v>
      </c>
      <c r="AX24" s="1073">
        <f t="shared" si="17"/>
        <v>0.23600000000000002</v>
      </c>
      <c r="AY24" s="1012">
        <f t="shared" si="18"/>
        <v>1</v>
      </c>
      <c r="AZ24" s="1012">
        <f t="shared" si="19"/>
        <v>0</v>
      </c>
      <c r="BA24" s="1144">
        <f t="shared" si="20"/>
        <v>0</v>
      </c>
      <c r="BB24" s="978">
        <f t="shared" si="21"/>
        <v>48.413144000000003</v>
      </c>
      <c r="BC24" s="1143">
        <f t="shared" si="22"/>
        <v>68.055333333333337</v>
      </c>
      <c r="BD24" s="1053">
        <f t="shared" si="23"/>
        <v>116.46847733333334</v>
      </c>
      <c r="BE24" s="957"/>
      <c r="BF24" s="971"/>
      <c r="BG24" s="952"/>
      <c r="BH24" s="952"/>
    </row>
    <row r="25" spans="1:60">
      <c r="A25" s="982"/>
      <c r="B25" s="988" t="s">
        <v>1006</v>
      </c>
      <c r="C25" s="1190">
        <v>10</v>
      </c>
      <c r="D25" s="1085">
        <v>39</v>
      </c>
      <c r="E25" s="1010">
        <v>0.15</v>
      </c>
      <c r="F25" s="983">
        <v>0.2</v>
      </c>
      <c r="G25" s="983">
        <v>0.1</v>
      </c>
      <c r="H25" s="979">
        <v>1</v>
      </c>
      <c r="I25" s="1012">
        <f t="shared" si="24"/>
        <v>0.57750000000000001</v>
      </c>
      <c r="J25" s="979">
        <f t="shared" si="0"/>
        <v>2.1027137834394909E-2</v>
      </c>
      <c r="K25" s="1009">
        <f t="shared" si="1"/>
        <v>0.5564728621656051</v>
      </c>
      <c r="L25" s="978">
        <f t="shared" si="25"/>
        <v>7.7</v>
      </c>
      <c r="M25" s="978">
        <f t="shared" si="2"/>
        <v>5.85</v>
      </c>
      <c r="N25" s="1084">
        <v>4</v>
      </c>
      <c r="O25" s="1152">
        <v>10</v>
      </c>
      <c r="P25" s="1012">
        <f t="shared" si="3"/>
        <v>39</v>
      </c>
      <c r="Q25" s="1012">
        <f t="shared" si="4"/>
        <v>1</v>
      </c>
      <c r="R25" s="1012">
        <f t="shared" si="5"/>
        <v>156</v>
      </c>
      <c r="S25" s="1149">
        <f t="shared" si="6"/>
        <v>96.2</v>
      </c>
      <c r="T25" s="1080">
        <f t="shared" si="7"/>
        <v>0</v>
      </c>
      <c r="U25" s="1080">
        <f t="shared" si="8"/>
        <v>0.48</v>
      </c>
      <c r="V25" s="1080"/>
      <c r="W25" s="1080"/>
      <c r="X25" s="1080">
        <f t="shared" si="9"/>
        <v>0.48</v>
      </c>
      <c r="Y25" s="1080">
        <f t="shared" si="10"/>
        <v>0.29599999999999999</v>
      </c>
      <c r="Z25" s="978">
        <f t="shared" si="11"/>
        <v>96.496000000000009</v>
      </c>
      <c r="AA25" s="1084"/>
      <c r="AB25" s="1150"/>
      <c r="AC25" s="1012"/>
      <c r="AD25" s="1012"/>
      <c r="AE25" s="1012"/>
      <c r="AF25" s="1149"/>
      <c r="AG25" s="1080"/>
      <c r="AH25" s="1080"/>
      <c r="AI25" s="1080"/>
      <c r="AJ25" s="1080"/>
      <c r="AK25" s="1080"/>
      <c r="AL25" s="1080"/>
      <c r="AM25" s="978"/>
      <c r="AN25" s="1092" t="s">
        <v>119</v>
      </c>
      <c r="AO25" s="1148">
        <v>8</v>
      </c>
      <c r="AP25" s="1147" t="s">
        <v>15</v>
      </c>
      <c r="AQ25" s="1146">
        <v>125</v>
      </c>
      <c r="AR25" s="1074">
        <f t="shared" si="12"/>
        <v>313</v>
      </c>
      <c r="AS25" s="1073">
        <f t="shared" si="13"/>
        <v>0.55600000000000005</v>
      </c>
      <c r="AT25" s="1012">
        <f t="shared" si="14"/>
        <v>1</v>
      </c>
      <c r="AU25" s="1012">
        <f t="shared" si="15"/>
        <v>174.02800000000002</v>
      </c>
      <c r="AV25" s="1144">
        <f t="shared" si="16"/>
        <v>68.567032000000012</v>
      </c>
      <c r="AW25" s="1145">
        <v>0</v>
      </c>
      <c r="AX25" s="1073">
        <f t="shared" si="17"/>
        <v>0.23600000000000002</v>
      </c>
      <c r="AY25" s="1012">
        <f t="shared" si="18"/>
        <v>1</v>
      </c>
      <c r="AZ25" s="1012">
        <f t="shared" si="19"/>
        <v>0</v>
      </c>
      <c r="BA25" s="1144">
        <f t="shared" si="20"/>
        <v>0</v>
      </c>
      <c r="BB25" s="978">
        <f t="shared" si="21"/>
        <v>68.567032000000012</v>
      </c>
      <c r="BC25" s="1143">
        <f t="shared" si="22"/>
        <v>96.496000000000009</v>
      </c>
      <c r="BD25" s="1053">
        <f t="shared" si="23"/>
        <v>165.06303200000002</v>
      </c>
      <c r="BE25" s="957"/>
      <c r="BF25" s="971"/>
      <c r="BG25" s="952"/>
      <c r="BH25" s="952"/>
    </row>
    <row r="26" spans="1:60">
      <c r="A26" s="982"/>
      <c r="B26" s="988" t="s">
        <v>1006</v>
      </c>
      <c r="C26" s="1190" t="s">
        <v>1010</v>
      </c>
      <c r="D26" s="1085"/>
      <c r="E26" s="1010"/>
      <c r="F26" s="983"/>
      <c r="G26" s="983"/>
      <c r="H26" s="979"/>
      <c r="I26" s="1012"/>
      <c r="J26" s="979"/>
      <c r="K26" s="1009"/>
      <c r="L26" s="978"/>
      <c r="M26" s="978"/>
      <c r="N26" s="1084"/>
      <c r="O26" s="1152"/>
      <c r="P26" s="1012"/>
      <c r="Q26" s="1012"/>
      <c r="R26" s="1012"/>
      <c r="S26" s="1149"/>
      <c r="T26" s="1080"/>
      <c r="U26" s="1080"/>
      <c r="V26" s="1080"/>
      <c r="W26" s="1080"/>
      <c r="X26" s="1080"/>
      <c r="Y26" s="1080"/>
      <c r="Z26" s="978"/>
      <c r="AA26" s="1084"/>
      <c r="AB26" s="1150"/>
      <c r="AC26" s="1012"/>
      <c r="AD26" s="1012"/>
      <c r="AE26" s="1012"/>
      <c r="AF26" s="1149"/>
      <c r="AG26" s="1080"/>
      <c r="AH26" s="1080"/>
      <c r="AI26" s="1080"/>
      <c r="AJ26" s="1080"/>
      <c r="AK26" s="1080"/>
      <c r="AL26" s="1080"/>
      <c r="AM26" s="978"/>
      <c r="AN26" s="1092"/>
      <c r="AO26" s="1148"/>
      <c r="AP26" s="1147"/>
      <c r="AQ26" s="1146"/>
      <c r="AR26" s="1074"/>
      <c r="AS26" s="1073"/>
      <c r="AT26" s="1012"/>
      <c r="AU26" s="1012"/>
      <c r="AV26" s="1144"/>
      <c r="AW26" s="1145"/>
      <c r="AX26" s="1073"/>
      <c r="AY26" s="1012"/>
      <c r="AZ26" s="1012"/>
      <c r="BA26" s="1144"/>
      <c r="BB26" s="978"/>
      <c r="BC26" s="1143"/>
      <c r="BD26" s="1053"/>
      <c r="BE26" s="957"/>
      <c r="BF26" s="971"/>
      <c r="BG26" s="952"/>
      <c r="BH26" s="952"/>
    </row>
    <row r="27" spans="1:60">
      <c r="A27" s="1071"/>
      <c r="B27" s="988" t="s">
        <v>1006</v>
      </c>
      <c r="C27" s="1456" t="s">
        <v>1284</v>
      </c>
      <c r="D27" s="1457">
        <f>2.85*2+6.55*2</f>
        <v>18.8</v>
      </c>
      <c r="E27" s="1010">
        <v>0.15</v>
      </c>
      <c r="F27" s="983">
        <v>0.2</v>
      </c>
      <c r="G27" s="983">
        <v>0.1</v>
      </c>
      <c r="H27" s="979">
        <v>1</v>
      </c>
      <c r="I27" s="1012">
        <f t="shared" ref="I27" si="26">(D27-0.5)*E27*(F27-G27)*H27</f>
        <v>0.27450000000000002</v>
      </c>
      <c r="J27" s="979">
        <f t="shared" ref="J27" si="27">(BB27+BC27)/7850</f>
        <v>1.0186886794055201E-2</v>
      </c>
      <c r="K27" s="1009">
        <f t="shared" ref="K27" si="28">(I27-J27)</f>
        <v>0.26431311320594481</v>
      </c>
      <c r="L27" s="978">
        <f t="shared" ref="L27" si="29">((F27-G27)*2)*(D27-0.5)*H27</f>
        <v>3.66</v>
      </c>
      <c r="M27" s="978">
        <f t="shared" ref="M27" si="30">(E27)*D27*H27</f>
        <v>2.82</v>
      </c>
      <c r="N27" s="1084">
        <v>4</v>
      </c>
      <c r="O27" s="1152">
        <v>10</v>
      </c>
      <c r="P27" s="1012">
        <f t="shared" ref="P27" si="31">D27</f>
        <v>18.8</v>
      </c>
      <c r="Q27" s="1012">
        <f t="shared" ref="Q27" si="32">H27</f>
        <v>1</v>
      </c>
      <c r="R27" s="1012">
        <f t="shared" ref="R27" si="33">N27*P27*Q27</f>
        <v>75.2</v>
      </c>
      <c r="S27" s="1149">
        <f t="shared" ref="S27" si="34">R27*(HLOOKUP($O27,$Q$2:$AG$3,2,FALSE))</f>
        <v>46.373333333333335</v>
      </c>
      <c r="T27" s="1080">
        <f t="shared" ref="T27" si="35">(40*(HLOOKUP($O27,$Q$2:$AG$3,1,FALSE))/1000)*N27*(P27/12)*Q27*0</f>
        <v>0</v>
      </c>
      <c r="U27" s="1080">
        <f t="shared" ref="U27" si="36">(2*6*(HLOOKUP($O27,$Q$2:$AG$3,1,FALSE))/1000)*N27*Q27</f>
        <v>0.48</v>
      </c>
      <c r="V27" s="1080"/>
      <c r="W27" s="1080"/>
      <c r="X27" s="1080">
        <f t="shared" ref="X27" si="37">T27+U27+V27+W27</f>
        <v>0.48</v>
      </c>
      <c r="Y27" s="1080">
        <f t="shared" ref="Y27" si="38">X27*(HLOOKUP($O27,$S$2:$AG$3,2,FALSE))</f>
        <v>0.29599999999999999</v>
      </c>
      <c r="Z27" s="978">
        <f t="shared" ref="Z27" si="39">Y27+S27</f>
        <v>46.669333333333334</v>
      </c>
      <c r="AA27" s="1084"/>
      <c r="AB27" s="1150"/>
      <c r="AC27" s="1012"/>
      <c r="AD27" s="1012"/>
      <c r="AE27" s="1012"/>
      <c r="AF27" s="1149"/>
      <c r="AG27" s="1080"/>
      <c r="AH27" s="1080"/>
      <c r="AI27" s="1080"/>
      <c r="AJ27" s="1080"/>
      <c r="AK27" s="1080"/>
      <c r="AL27" s="1080"/>
      <c r="AM27" s="978"/>
      <c r="AN27" s="1092" t="s">
        <v>119</v>
      </c>
      <c r="AO27" s="1148">
        <v>8</v>
      </c>
      <c r="AP27" s="1147" t="s">
        <v>15</v>
      </c>
      <c r="AQ27" s="1146">
        <v>125</v>
      </c>
      <c r="AR27" s="1074">
        <f t="shared" ref="AR27" si="40">ROUNDUP(D27/(AQ27/1000),-0.1)+1</f>
        <v>152</v>
      </c>
      <c r="AS27" s="1073">
        <f t="shared" ref="AS27" si="41">(E27-0.06)*2+(F27-0.06)*2+(2*6*AO27/1000)</f>
        <v>0.55600000000000005</v>
      </c>
      <c r="AT27" s="1012">
        <f t="shared" ref="AT27" si="42">H27</f>
        <v>1</v>
      </c>
      <c r="AU27" s="1012">
        <f t="shared" ref="AU27" si="43">AR27*AS27*AT27</f>
        <v>84.512</v>
      </c>
      <c r="AV27" s="1144">
        <f t="shared" ref="AV27" si="44">AU27*(HLOOKUP($AO27,$S$2:$AG$3,2,FALSE))</f>
        <v>33.297727999999999</v>
      </c>
      <c r="AW27" s="1145">
        <v>0</v>
      </c>
      <c r="AX27" s="1073">
        <f t="shared" ref="AX27" si="45">(F27-0.06)+(2*6*AO27/1000)</f>
        <v>0.23600000000000002</v>
      </c>
      <c r="AY27" s="1012">
        <f t="shared" ref="AY27" si="46">AT27</f>
        <v>1</v>
      </c>
      <c r="AZ27" s="1012">
        <f t="shared" ref="AZ27" si="47">AW27*AX27*AY27</f>
        <v>0</v>
      </c>
      <c r="BA27" s="1144">
        <f t="shared" ref="BA27" si="48">AZ27*(HLOOKUP($AO27,$S$2:$AG$3,2,FALSE))</f>
        <v>0</v>
      </c>
      <c r="BB27" s="978">
        <f t="shared" ref="BB27" si="49">BA27+AV27</f>
        <v>33.297727999999999</v>
      </c>
      <c r="BC27" s="1143">
        <f t="shared" ref="BC27" si="50">(Z27+AM27)</f>
        <v>46.669333333333334</v>
      </c>
      <c r="BD27" s="1053">
        <f t="shared" ref="BD27" si="51">SUM(BB27:BC27)</f>
        <v>79.967061333333334</v>
      </c>
      <c r="BE27" s="957"/>
      <c r="BF27" s="971"/>
      <c r="BG27" s="952"/>
      <c r="BH27" s="952"/>
    </row>
    <row r="28" spans="1:60" ht="15.75" thickBot="1">
      <c r="A28" s="1071"/>
      <c r="B28" s="1455"/>
      <c r="C28" s="1456"/>
      <c r="D28" s="1457"/>
      <c r="E28" s="1458"/>
      <c r="F28" s="1459"/>
      <c r="G28" s="1459"/>
      <c r="H28" s="1066"/>
      <c r="I28" s="1055"/>
      <c r="J28" s="1066"/>
      <c r="K28" s="1063"/>
      <c r="L28" s="1068"/>
      <c r="M28" s="1068"/>
      <c r="N28" s="1460"/>
      <c r="O28" s="1461"/>
      <c r="P28" s="1055"/>
      <c r="Q28" s="1055"/>
      <c r="R28" s="1055"/>
      <c r="S28" s="1462"/>
      <c r="T28" s="1064"/>
      <c r="U28" s="1064"/>
      <c r="V28" s="1064"/>
      <c r="W28" s="1064"/>
      <c r="X28" s="1064"/>
      <c r="Y28" s="1064"/>
      <c r="Z28" s="1065"/>
      <c r="AA28" s="1460"/>
      <c r="AB28" s="1463"/>
      <c r="AC28" s="1055"/>
      <c r="AD28" s="1055"/>
      <c r="AE28" s="1055"/>
      <c r="AF28" s="1462"/>
      <c r="AG28" s="1064"/>
      <c r="AH28" s="1064"/>
      <c r="AI28" s="1064"/>
      <c r="AJ28" s="1064"/>
      <c r="AK28" s="1064"/>
      <c r="AL28" s="1064"/>
      <c r="AM28" s="1065"/>
      <c r="AN28" s="1464"/>
      <c r="AO28" s="1465"/>
      <c r="AP28" s="1466"/>
      <c r="AQ28" s="1467"/>
      <c r="AR28" s="1057"/>
      <c r="AS28" s="1056"/>
      <c r="AT28" s="1055"/>
      <c r="AU28" s="1055"/>
      <c r="AV28" s="1068"/>
      <c r="AW28" s="1468"/>
      <c r="AX28" s="1056"/>
      <c r="AY28" s="1055"/>
      <c r="AZ28" s="1055"/>
      <c r="BA28" s="1068"/>
      <c r="BB28" s="1065"/>
      <c r="BC28" s="1469"/>
      <c r="BD28" s="1053"/>
      <c r="BE28" s="957"/>
      <c r="BF28" s="971"/>
      <c r="BG28" s="952"/>
      <c r="BH28" s="952"/>
    </row>
    <row r="29" spans="1:60" ht="15.75" thickBot="1">
      <c r="A29" s="1142"/>
      <c r="B29" s="1141"/>
      <c r="C29" s="1189"/>
      <c r="D29" s="1139"/>
      <c r="E29" s="1127"/>
      <c r="F29" s="1049"/>
      <c r="G29" s="1049"/>
      <c r="H29" s="1049"/>
      <c r="I29" s="1127">
        <f>D29*E29*F29*H29</f>
        <v>0</v>
      </c>
      <c r="J29" s="1049"/>
      <c r="K29" s="1188">
        <f>SUM(K15:K27)</f>
        <v>3.8083859592356686</v>
      </c>
      <c r="L29" s="1188">
        <f>SUM(L15:L27)</f>
        <v>54.774000000000001</v>
      </c>
      <c r="M29" s="1188">
        <f>SUM(M15:M27)</f>
        <v>41.305499999999995</v>
      </c>
      <c r="N29" s="1138"/>
      <c r="O29" s="1137"/>
      <c r="P29" s="1127"/>
      <c r="Q29" s="1127"/>
      <c r="R29" s="1127"/>
      <c r="S29" s="1135"/>
      <c r="T29" s="1133"/>
      <c r="U29" s="1133"/>
      <c r="V29" s="1133"/>
      <c r="W29" s="1133"/>
      <c r="X29" s="1133"/>
      <c r="Y29" s="1133"/>
      <c r="Z29" s="1125"/>
      <c r="AA29" s="1138"/>
      <c r="AB29" s="1136"/>
      <c r="AC29" s="1127"/>
      <c r="AD29" s="1127"/>
      <c r="AE29" s="1127"/>
      <c r="AF29" s="1135"/>
      <c r="AG29" s="1133"/>
      <c r="AH29" s="1133"/>
      <c r="AI29" s="1133"/>
      <c r="AJ29" s="1133"/>
      <c r="AK29" s="1133"/>
      <c r="AL29" s="1133"/>
      <c r="AM29" s="1125"/>
      <c r="AN29" s="1132"/>
      <c r="AO29" s="1129"/>
      <c r="AP29" s="1129"/>
      <c r="AQ29" s="1131"/>
      <c r="AR29" s="1130"/>
      <c r="AS29" s="1128"/>
      <c r="AT29" s="1127"/>
      <c r="AU29" s="1127"/>
      <c r="AV29" s="1126"/>
      <c r="AW29" s="1130"/>
      <c r="AX29" s="1128"/>
      <c r="AY29" s="1127"/>
      <c r="AZ29" s="1127"/>
      <c r="BA29" s="1126"/>
      <c r="BB29" s="1188">
        <f>SUM(BB15:BB27)</f>
        <v>488.51272000000006</v>
      </c>
      <c r="BC29" s="1188">
        <f>SUM(BC15:BC27)</f>
        <v>686.35</v>
      </c>
      <c r="BD29" s="1053">
        <f t="shared" si="23"/>
        <v>1174.8627200000001</v>
      </c>
      <c r="BE29" s="957"/>
      <c r="BF29" s="971"/>
      <c r="BG29" s="952"/>
      <c r="BH29" s="952"/>
    </row>
    <row r="30" spans="1:60">
      <c r="A30" s="1196">
        <v>2</v>
      </c>
      <c r="B30" s="1195" t="s">
        <v>1025</v>
      </c>
      <c r="C30" s="1194"/>
      <c r="D30" s="1088"/>
      <c r="E30" s="987"/>
      <c r="F30" s="987"/>
      <c r="G30" s="987"/>
      <c r="H30" s="987"/>
      <c r="I30" s="987"/>
      <c r="J30" s="987"/>
      <c r="K30" s="987"/>
      <c r="L30" s="986"/>
      <c r="M30" s="986"/>
      <c r="N30" s="1088"/>
      <c r="O30" s="1089"/>
      <c r="P30" s="987"/>
      <c r="Q30" s="987"/>
      <c r="R30" s="987"/>
      <c r="S30" s="986"/>
      <c r="T30" s="1193"/>
      <c r="U30" s="1193"/>
      <c r="V30" s="1193"/>
      <c r="W30" s="1193"/>
      <c r="X30" s="1193"/>
      <c r="Y30" s="1193"/>
      <c r="Z30" s="1192"/>
      <c r="AA30" s="1088"/>
      <c r="AB30" s="1089"/>
      <c r="AC30" s="987"/>
      <c r="AD30" s="987"/>
      <c r="AE30" s="987"/>
      <c r="AF30" s="986"/>
      <c r="AG30" s="1193"/>
      <c r="AH30" s="1193"/>
      <c r="AI30" s="1193"/>
      <c r="AJ30" s="1193"/>
      <c r="AK30" s="1193"/>
      <c r="AL30" s="1193"/>
      <c r="AM30" s="1192"/>
      <c r="AN30" s="1092"/>
      <c r="AO30" s="1090"/>
      <c r="AP30" s="1090"/>
      <c r="AQ30" s="1089"/>
      <c r="AR30" s="1088"/>
      <c r="AS30" s="987"/>
      <c r="AT30" s="987"/>
      <c r="AU30" s="987"/>
      <c r="AV30" s="1087"/>
      <c r="AW30" s="1088"/>
      <c r="AX30" s="987"/>
      <c r="AY30" s="987"/>
      <c r="AZ30" s="987"/>
      <c r="BA30" s="1087"/>
      <c r="BB30" s="1192"/>
      <c r="BC30" s="1191"/>
      <c r="BD30" s="954"/>
      <c r="BE30" s="954"/>
      <c r="BF30" s="954"/>
      <c r="BG30" s="952"/>
      <c r="BH30" s="952"/>
    </row>
    <row r="31" spans="1:60">
      <c r="A31" s="982"/>
      <c r="B31" s="988" t="s">
        <v>1006</v>
      </c>
      <c r="C31" s="1153" t="s">
        <v>1013</v>
      </c>
      <c r="D31" s="1085">
        <v>5</v>
      </c>
      <c r="E31" s="1010">
        <v>0.15</v>
      </c>
      <c r="F31" s="983">
        <v>0.25</v>
      </c>
      <c r="G31" s="983">
        <v>0.1</v>
      </c>
      <c r="H31" s="979">
        <v>1</v>
      </c>
      <c r="I31" s="1012">
        <f t="shared" ref="I31:I38" si="52">D31*E31*(F31-G31)*H31</f>
        <v>0.11249999999999999</v>
      </c>
      <c r="J31" s="979">
        <f t="shared" ref="J31:J38" si="53">(BB31+BC31)/7850</f>
        <v>5.0373197452229304E-3</v>
      </c>
      <c r="K31" s="1009">
        <f t="shared" ref="K31:K38" si="54">(I31-J31)</f>
        <v>0.10746268025477707</v>
      </c>
      <c r="L31" s="978">
        <f t="shared" ref="L31:L38" si="55">(F31*2)*D31*H31</f>
        <v>2.5</v>
      </c>
      <c r="M31" s="978"/>
      <c r="N31" s="1084">
        <v>4</v>
      </c>
      <c r="O31" s="1152">
        <v>13</v>
      </c>
      <c r="P31" s="1012">
        <f t="shared" ref="P31:P38" si="56">D31</f>
        <v>5</v>
      </c>
      <c r="Q31" s="1012">
        <f t="shared" ref="Q31:Q38" si="57">H31</f>
        <v>1</v>
      </c>
      <c r="R31" s="1012">
        <f t="shared" ref="R31:R38" si="58">N31*P31*Q31</f>
        <v>20</v>
      </c>
      <c r="S31" s="1149">
        <f t="shared" ref="S31:S38" si="59">R31*(HLOOKUP($O31,$Q$2:$AG$3,2,FALSE))</f>
        <v>20.8</v>
      </c>
      <c r="T31" s="1080">
        <f t="shared" ref="T31:T38" si="60">(40*(HLOOKUP($O31,$Q$2:$AG$3,1,FALSE))/1000)*N31*(P31/12)*Q31</f>
        <v>0.8666666666666667</v>
      </c>
      <c r="U31" s="1080">
        <f t="shared" ref="U31:U38" si="61">(2*6*(HLOOKUP($O31,$Q$2:$AG$3,1,FALSE))/1000)*N31*Q31</f>
        <v>0.624</v>
      </c>
      <c r="V31" s="1080"/>
      <c r="W31" s="1080"/>
      <c r="X31" s="1080">
        <f t="shared" ref="X31:X38" si="62">T31+U31+V31+W31</f>
        <v>1.4906666666666668</v>
      </c>
      <c r="Y31" s="1080">
        <f t="shared" ref="Y31:Y38" si="63">X31*(HLOOKUP($O31,$S$2:$AG$3,2,FALSE))</f>
        <v>1.5502933333333335</v>
      </c>
      <c r="Z31" s="978">
        <f t="shared" ref="Z31:Z38" si="64">Y31+S31</f>
        <v>22.350293333333333</v>
      </c>
      <c r="AA31" s="1084"/>
      <c r="AB31" s="1150"/>
      <c r="AC31" s="1012"/>
      <c r="AD31" s="1012"/>
      <c r="AE31" s="1012"/>
      <c r="AF31" s="1149"/>
      <c r="AG31" s="1080"/>
      <c r="AH31" s="1080"/>
      <c r="AI31" s="1080"/>
      <c r="AJ31" s="1080"/>
      <c r="AK31" s="1080"/>
      <c r="AL31" s="1080"/>
      <c r="AM31" s="978"/>
      <c r="AN31" s="1092" t="s">
        <v>119</v>
      </c>
      <c r="AO31" s="1148">
        <v>10</v>
      </c>
      <c r="AP31" s="1147" t="s">
        <v>15</v>
      </c>
      <c r="AQ31" s="1146">
        <v>125</v>
      </c>
      <c r="AR31" s="1074">
        <f t="shared" ref="AR31:AR38" si="65">ROUNDUP(D31/(AQ31/1000),-0.1)+1</f>
        <v>41</v>
      </c>
      <c r="AS31" s="1073">
        <f t="shared" ref="AS31:AS38" si="66">(E31-0.06)*2+(F31-0.06)*2+(2*6*AO31/1000)</f>
        <v>0.68</v>
      </c>
      <c r="AT31" s="1012">
        <f t="shared" ref="AT31:AT38" si="67">H31</f>
        <v>1</v>
      </c>
      <c r="AU31" s="1012">
        <f t="shared" ref="AU31:AU38" si="68">AR31*AS31*AT31</f>
        <v>27.880000000000003</v>
      </c>
      <c r="AV31" s="1144">
        <f t="shared" ref="AV31:AV38" si="69">AU31*(HLOOKUP($AO31,$S$2:$AG$3,2,FALSE))</f>
        <v>17.192666666666668</v>
      </c>
      <c r="AW31" s="1145">
        <v>0</v>
      </c>
      <c r="AX31" s="1073">
        <f t="shared" ref="AX31:AX38" si="70">(F31-0.06)+(2*6*AO31/1000)</f>
        <v>0.31</v>
      </c>
      <c r="AY31" s="1012">
        <f t="shared" ref="AY31:AY38" si="71">AT31</f>
        <v>1</v>
      </c>
      <c r="AZ31" s="1012">
        <f t="shared" ref="AZ31:AZ38" si="72">AW31*AX31*AY31</f>
        <v>0</v>
      </c>
      <c r="BA31" s="1144">
        <f t="shared" ref="BA31:BA38" si="73">AZ31*(HLOOKUP($AO31,$S$2:$AG$3,2,FALSE))</f>
        <v>0</v>
      </c>
      <c r="BB31" s="978">
        <f t="shared" ref="BB31:BB38" si="74">BA31+AV31</f>
        <v>17.192666666666668</v>
      </c>
      <c r="BC31" s="1143">
        <f t="shared" ref="BC31:BC38" si="75">(Z31+AM31)</f>
        <v>22.350293333333333</v>
      </c>
      <c r="BD31" s="1053">
        <f t="shared" ref="BD31:BD40" si="76">SUM(BB31:BC31)</f>
        <v>39.542960000000001</v>
      </c>
      <c r="BE31" s="957"/>
      <c r="BF31" s="971"/>
      <c r="BG31" s="952"/>
      <c r="BH31" s="952"/>
    </row>
    <row r="32" spans="1:60">
      <c r="A32" s="982"/>
      <c r="B32" s="988" t="s">
        <v>1006</v>
      </c>
      <c r="C32" s="1153" t="s">
        <v>5</v>
      </c>
      <c r="D32" s="1085">
        <v>2.5</v>
      </c>
      <c r="E32" s="1010">
        <v>0.15</v>
      </c>
      <c r="F32" s="983">
        <v>0.25</v>
      </c>
      <c r="G32" s="983">
        <v>0.1</v>
      </c>
      <c r="H32" s="979">
        <v>1</v>
      </c>
      <c r="I32" s="1012">
        <f t="shared" si="52"/>
        <v>5.6249999999999994E-2</v>
      </c>
      <c r="J32" s="979">
        <f t="shared" si="53"/>
        <v>2.5867040339702762E-3</v>
      </c>
      <c r="K32" s="1009">
        <f t="shared" si="54"/>
        <v>5.3663295966029721E-2</v>
      </c>
      <c r="L32" s="978">
        <f t="shared" si="55"/>
        <v>1.25</v>
      </c>
      <c r="M32" s="978"/>
      <c r="N32" s="1084">
        <v>4</v>
      </c>
      <c r="O32" s="1152">
        <v>13</v>
      </c>
      <c r="P32" s="1012">
        <f t="shared" si="56"/>
        <v>2.5</v>
      </c>
      <c r="Q32" s="1012">
        <f t="shared" si="57"/>
        <v>1</v>
      </c>
      <c r="R32" s="1012">
        <f t="shared" si="58"/>
        <v>10</v>
      </c>
      <c r="S32" s="1149">
        <f t="shared" si="59"/>
        <v>10.4</v>
      </c>
      <c r="T32" s="1080">
        <f t="shared" si="60"/>
        <v>0.43333333333333335</v>
      </c>
      <c r="U32" s="1080">
        <f t="shared" si="61"/>
        <v>0.624</v>
      </c>
      <c r="V32" s="1080"/>
      <c r="W32" s="1080"/>
      <c r="X32" s="1080">
        <f t="shared" si="62"/>
        <v>1.0573333333333332</v>
      </c>
      <c r="Y32" s="1080">
        <f t="shared" si="63"/>
        <v>1.0996266666666665</v>
      </c>
      <c r="Z32" s="978">
        <f t="shared" si="64"/>
        <v>11.499626666666668</v>
      </c>
      <c r="AA32" s="1084"/>
      <c r="AB32" s="1150"/>
      <c r="AC32" s="1012"/>
      <c r="AD32" s="1012"/>
      <c r="AE32" s="1012"/>
      <c r="AF32" s="1149"/>
      <c r="AG32" s="1080"/>
      <c r="AH32" s="1080"/>
      <c r="AI32" s="1080"/>
      <c r="AJ32" s="1080"/>
      <c r="AK32" s="1080"/>
      <c r="AL32" s="1080"/>
      <c r="AM32" s="978"/>
      <c r="AN32" s="1092" t="s">
        <v>119</v>
      </c>
      <c r="AO32" s="1148">
        <v>10</v>
      </c>
      <c r="AP32" s="1147" t="s">
        <v>15</v>
      </c>
      <c r="AQ32" s="1146">
        <v>125</v>
      </c>
      <c r="AR32" s="1074">
        <f t="shared" si="65"/>
        <v>21</v>
      </c>
      <c r="AS32" s="1073">
        <f t="shared" si="66"/>
        <v>0.68</v>
      </c>
      <c r="AT32" s="1012">
        <f t="shared" si="67"/>
        <v>1</v>
      </c>
      <c r="AU32" s="1012">
        <f t="shared" si="68"/>
        <v>14.280000000000001</v>
      </c>
      <c r="AV32" s="1144">
        <f t="shared" si="69"/>
        <v>8.8060000000000009</v>
      </c>
      <c r="AW32" s="1145">
        <v>0</v>
      </c>
      <c r="AX32" s="1073">
        <f t="shared" si="70"/>
        <v>0.31</v>
      </c>
      <c r="AY32" s="1012">
        <f t="shared" si="71"/>
        <v>1</v>
      </c>
      <c r="AZ32" s="1012">
        <f t="shared" si="72"/>
        <v>0</v>
      </c>
      <c r="BA32" s="1144">
        <f t="shared" si="73"/>
        <v>0</v>
      </c>
      <c r="BB32" s="978">
        <f t="shared" si="74"/>
        <v>8.8060000000000009</v>
      </c>
      <c r="BC32" s="1143">
        <f t="shared" si="75"/>
        <v>11.499626666666668</v>
      </c>
      <c r="BD32" s="1053">
        <f t="shared" si="76"/>
        <v>20.305626666666669</v>
      </c>
      <c r="BE32" s="957"/>
      <c r="BF32" s="971"/>
      <c r="BG32" s="952"/>
      <c r="BH32" s="952"/>
    </row>
    <row r="33" spans="1:60">
      <c r="A33" s="982"/>
      <c r="B33" s="988" t="s">
        <v>1006</v>
      </c>
      <c r="C33" s="1190" t="s">
        <v>1024</v>
      </c>
      <c r="D33" s="1085">
        <v>2.98</v>
      </c>
      <c r="E33" s="1010">
        <v>0.15</v>
      </c>
      <c r="F33" s="983">
        <v>0.25</v>
      </c>
      <c r="G33" s="983">
        <v>0.1</v>
      </c>
      <c r="H33" s="979">
        <v>2</v>
      </c>
      <c r="I33" s="1012">
        <f t="shared" si="52"/>
        <v>0.1341</v>
      </c>
      <c r="J33" s="979">
        <f t="shared" si="53"/>
        <v>6.1315383439490443E-3</v>
      </c>
      <c r="K33" s="1009">
        <f t="shared" si="54"/>
        <v>0.12796846165605094</v>
      </c>
      <c r="L33" s="978">
        <f t="shared" si="55"/>
        <v>2.98</v>
      </c>
      <c r="M33" s="978"/>
      <c r="N33" s="1084">
        <v>4</v>
      </c>
      <c r="O33" s="1152">
        <v>13</v>
      </c>
      <c r="P33" s="1012">
        <f t="shared" si="56"/>
        <v>2.98</v>
      </c>
      <c r="Q33" s="1012">
        <f t="shared" si="57"/>
        <v>2</v>
      </c>
      <c r="R33" s="1012">
        <f t="shared" si="58"/>
        <v>23.84</v>
      </c>
      <c r="S33" s="1149">
        <f t="shared" si="59"/>
        <v>24.793600000000001</v>
      </c>
      <c r="T33" s="1080">
        <f t="shared" si="60"/>
        <v>1.0330666666666666</v>
      </c>
      <c r="U33" s="1080">
        <f t="shared" si="61"/>
        <v>1.248</v>
      </c>
      <c r="V33" s="1080"/>
      <c r="W33" s="1080"/>
      <c r="X33" s="1080">
        <f t="shared" si="62"/>
        <v>2.2810666666666668</v>
      </c>
      <c r="Y33" s="1080">
        <f t="shared" si="63"/>
        <v>2.3723093333333334</v>
      </c>
      <c r="Z33" s="978">
        <f t="shared" si="64"/>
        <v>27.165909333333335</v>
      </c>
      <c r="AA33" s="1084"/>
      <c r="AB33" s="1150"/>
      <c r="AC33" s="1012"/>
      <c r="AD33" s="1012"/>
      <c r="AE33" s="1012"/>
      <c r="AF33" s="1149"/>
      <c r="AG33" s="1080"/>
      <c r="AH33" s="1080"/>
      <c r="AI33" s="1080"/>
      <c r="AJ33" s="1080"/>
      <c r="AK33" s="1080"/>
      <c r="AL33" s="1080"/>
      <c r="AM33" s="978"/>
      <c r="AN33" s="1092" t="s">
        <v>119</v>
      </c>
      <c r="AO33" s="1148">
        <v>10</v>
      </c>
      <c r="AP33" s="1147" t="s">
        <v>15</v>
      </c>
      <c r="AQ33" s="1146">
        <v>125</v>
      </c>
      <c r="AR33" s="1074">
        <f t="shared" si="65"/>
        <v>25</v>
      </c>
      <c r="AS33" s="1073">
        <f t="shared" si="66"/>
        <v>0.68</v>
      </c>
      <c r="AT33" s="1012">
        <f t="shared" si="67"/>
        <v>2</v>
      </c>
      <c r="AU33" s="1012">
        <f t="shared" si="68"/>
        <v>34</v>
      </c>
      <c r="AV33" s="1144">
        <f t="shared" si="69"/>
        <v>20.966666666666669</v>
      </c>
      <c r="AW33" s="1145">
        <v>0</v>
      </c>
      <c r="AX33" s="1073">
        <f t="shared" si="70"/>
        <v>0.31</v>
      </c>
      <c r="AY33" s="1012">
        <f t="shared" si="71"/>
        <v>2</v>
      </c>
      <c r="AZ33" s="1012">
        <f t="shared" si="72"/>
        <v>0</v>
      </c>
      <c r="BA33" s="1144">
        <f t="shared" si="73"/>
        <v>0</v>
      </c>
      <c r="BB33" s="978">
        <f t="shared" si="74"/>
        <v>20.966666666666669</v>
      </c>
      <c r="BC33" s="1143">
        <f t="shared" si="75"/>
        <v>27.165909333333335</v>
      </c>
      <c r="BD33" s="1053">
        <f t="shared" si="76"/>
        <v>48.132576</v>
      </c>
      <c r="BE33" s="957"/>
      <c r="BF33" s="971"/>
      <c r="BG33" s="952"/>
      <c r="BH33" s="952"/>
    </row>
    <row r="34" spans="1:60">
      <c r="A34" s="982"/>
      <c r="B34" s="988" t="s">
        <v>1006</v>
      </c>
      <c r="C34" s="1190" t="s">
        <v>145</v>
      </c>
      <c r="D34" s="1085">
        <v>8</v>
      </c>
      <c r="E34" s="1010">
        <v>0.15</v>
      </c>
      <c r="F34" s="983">
        <v>0.25</v>
      </c>
      <c r="G34" s="983">
        <v>0.1</v>
      </c>
      <c r="H34" s="979">
        <v>1</v>
      </c>
      <c r="I34" s="1012">
        <f t="shared" si="52"/>
        <v>0.18</v>
      </c>
      <c r="J34" s="979">
        <f t="shared" si="53"/>
        <v>7.9780585987261152E-3</v>
      </c>
      <c r="K34" s="1009">
        <f t="shared" si="54"/>
        <v>0.17202194140127389</v>
      </c>
      <c r="L34" s="978">
        <f t="shared" si="55"/>
        <v>4</v>
      </c>
      <c r="M34" s="978"/>
      <c r="N34" s="1084">
        <v>4</v>
      </c>
      <c r="O34" s="1152">
        <v>13</v>
      </c>
      <c r="P34" s="1012">
        <f t="shared" si="56"/>
        <v>8</v>
      </c>
      <c r="Q34" s="1012">
        <f t="shared" si="57"/>
        <v>1</v>
      </c>
      <c r="R34" s="1012">
        <f t="shared" si="58"/>
        <v>32</v>
      </c>
      <c r="S34" s="1149">
        <f t="shared" si="59"/>
        <v>33.28</v>
      </c>
      <c r="T34" s="1080">
        <f t="shared" si="60"/>
        <v>1.3866666666666667</v>
      </c>
      <c r="U34" s="1080">
        <f t="shared" si="61"/>
        <v>0.624</v>
      </c>
      <c r="V34" s="1080"/>
      <c r="W34" s="1080"/>
      <c r="X34" s="1080">
        <f t="shared" si="62"/>
        <v>2.0106666666666668</v>
      </c>
      <c r="Y34" s="1080">
        <f t="shared" si="63"/>
        <v>2.0910933333333337</v>
      </c>
      <c r="Z34" s="978">
        <f t="shared" si="64"/>
        <v>35.371093333333334</v>
      </c>
      <c r="AA34" s="1084"/>
      <c r="AB34" s="1150"/>
      <c r="AC34" s="1012"/>
      <c r="AD34" s="1012"/>
      <c r="AE34" s="1012"/>
      <c r="AF34" s="1149"/>
      <c r="AG34" s="1080"/>
      <c r="AH34" s="1080"/>
      <c r="AI34" s="1080"/>
      <c r="AJ34" s="1080"/>
      <c r="AK34" s="1080"/>
      <c r="AL34" s="1080"/>
      <c r="AM34" s="978"/>
      <c r="AN34" s="1092" t="s">
        <v>119</v>
      </c>
      <c r="AO34" s="1148">
        <v>10</v>
      </c>
      <c r="AP34" s="1147" t="s">
        <v>15</v>
      </c>
      <c r="AQ34" s="1146">
        <v>125</v>
      </c>
      <c r="AR34" s="1074">
        <f t="shared" si="65"/>
        <v>65</v>
      </c>
      <c r="AS34" s="1073">
        <f t="shared" si="66"/>
        <v>0.68</v>
      </c>
      <c r="AT34" s="1012">
        <f t="shared" si="67"/>
        <v>1</v>
      </c>
      <c r="AU34" s="1012">
        <f t="shared" si="68"/>
        <v>44.2</v>
      </c>
      <c r="AV34" s="1144">
        <f t="shared" si="69"/>
        <v>27.256666666666671</v>
      </c>
      <c r="AW34" s="1145">
        <v>0</v>
      </c>
      <c r="AX34" s="1073">
        <f t="shared" si="70"/>
        <v>0.31</v>
      </c>
      <c r="AY34" s="1012">
        <f t="shared" si="71"/>
        <v>1</v>
      </c>
      <c r="AZ34" s="1012">
        <f t="shared" si="72"/>
        <v>0</v>
      </c>
      <c r="BA34" s="1144">
        <f t="shared" si="73"/>
        <v>0</v>
      </c>
      <c r="BB34" s="978">
        <f t="shared" si="74"/>
        <v>27.256666666666671</v>
      </c>
      <c r="BC34" s="1143">
        <f t="shared" si="75"/>
        <v>35.371093333333334</v>
      </c>
      <c r="BD34" s="1053">
        <f t="shared" si="76"/>
        <v>62.627760000000009</v>
      </c>
      <c r="BE34" s="957"/>
      <c r="BF34" s="971"/>
      <c r="BG34" s="952"/>
      <c r="BH34" s="952"/>
    </row>
    <row r="35" spans="1:60">
      <c r="A35" s="982"/>
      <c r="B35" s="988" t="s">
        <v>1006</v>
      </c>
      <c r="C35" s="1190" t="s">
        <v>14</v>
      </c>
      <c r="D35" s="1085">
        <v>1.35</v>
      </c>
      <c r="E35" s="1010">
        <v>0.15</v>
      </c>
      <c r="F35" s="983">
        <v>0.25</v>
      </c>
      <c r="G35" s="983">
        <v>0.1</v>
      </c>
      <c r="H35" s="979">
        <v>1</v>
      </c>
      <c r="I35" s="1012">
        <f t="shared" si="52"/>
        <v>3.0374999999999999E-2</v>
      </c>
      <c r="J35" s="979">
        <f t="shared" si="53"/>
        <v>1.4701044585987263E-3</v>
      </c>
      <c r="K35" s="1009">
        <f t="shared" si="54"/>
        <v>2.8904895541401274E-2</v>
      </c>
      <c r="L35" s="978">
        <f t="shared" si="55"/>
        <v>0.67500000000000004</v>
      </c>
      <c r="M35" s="978"/>
      <c r="N35" s="1084">
        <v>4</v>
      </c>
      <c r="O35" s="1152">
        <v>13</v>
      </c>
      <c r="P35" s="1012">
        <f t="shared" si="56"/>
        <v>1.35</v>
      </c>
      <c r="Q35" s="1012">
        <f t="shared" si="57"/>
        <v>1</v>
      </c>
      <c r="R35" s="1012">
        <f t="shared" si="58"/>
        <v>5.4</v>
      </c>
      <c r="S35" s="1149">
        <f t="shared" si="59"/>
        <v>5.6160000000000005</v>
      </c>
      <c r="T35" s="1080">
        <f t="shared" si="60"/>
        <v>0.23400000000000001</v>
      </c>
      <c r="U35" s="1080">
        <f t="shared" si="61"/>
        <v>0.624</v>
      </c>
      <c r="V35" s="1080"/>
      <c r="W35" s="1080"/>
      <c r="X35" s="1080">
        <f t="shared" si="62"/>
        <v>0.85799999999999998</v>
      </c>
      <c r="Y35" s="1080">
        <f t="shared" si="63"/>
        <v>0.89232</v>
      </c>
      <c r="Z35" s="978">
        <f t="shared" si="64"/>
        <v>6.5083200000000003</v>
      </c>
      <c r="AA35" s="1084"/>
      <c r="AB35" s="1150"/>
      <c r="AC35" s="1012"/>
      <c r="AD35" s="1012"/>
      <c r="AE35" s="1012"/>
      <c r="AF35" s="1149"/>
      <c r="AG35" s="1080"/>
      <c r="AH35" s="1080"/>
      <c r="AI35" s="1080"/>
      <c r="AJ35" s="1080"/>
      <c r="AK35" s="1080"/>
      <c r="AL35" s="1080"/>
      <c r="AM35" s="978"/>
      <c r="AN35" s="1092" t="s">
        <v>119</v>
      </c>
      <c r="AO35" s="1148">
        <v>10</v>
      </c>
      <c r="AP35" s="1147" t="s">
        <v>15</v>
      </c>
      <c r="AQ35" s="1146">
        <v>125</v>
      </c>
      <c r="AR35" s="1074">
        <f t="shared" si="65"/>
        <v>12</v>
      </c>
      <c r="AS35" s="1073">
        <f t="shared" si="66"/>
        <v>0.68</v>
      </c>
      <c r="AT35" s="1012">
        <f t="shared" si="67"/>
        <v>1</v>
      </c>
      <c r="AU35" s="1012">
        <f t="shared" si="68"/>
        <v>8.16</v>
      </c>
      <c r="AV35" s="1144">
        <f t="shared" si="69"/>
        <v>5.032</v>
      </c>
      <c r="AW35" s="1145">
        <v>0</v>
      </c>
      <c r="AX35" s="1073">
        <f t="shared" si="70"/>
        <v>0.31</v>
      </c>
      <c r="AY35" s="1012">
        <f t="shared" si="71"/>
        <v>1</v>
      </c>
      <c r="AZ35" s="1012">
        <f t="shared" si="72"/>
        <v>0</v>
      </c>
      <c r="BA35" s="1144">
        <f t="shared" si="73"/>
        <v>0</v>
      </c>
      <c r="BB35" s="978">
        <f t="shared" si="74"/>
        <v>5.032</v>
      </c>
      <c r="BC35" s="1143">
        <f t="shared" si="75"/>
        <v>6.5083200000000003</v>
      </c>
      <c r="BD35" s="1053">
        <f t="shared" si="76"/>
        <v>11.540320000000001</v>
      </c>
      <c r="BE35" s="957"/>
      <c r="BF35" s="971"/>
      <c r="BG35" s="952"/>
      <c r="BH35" s="952"/>
    </row>
    <row r="36" spans="1:60">
      <c r="A36" s="982"/>
      <c r="B36" s="988" t="s">
        <v>1006</v>
      </c>
      <c r="C36" s="1190" t="s">
        <v>1023</v>
      </c>
      <c r="D36" s="1085">
        <v>1.5</v>
      </c>
      <c r="E36" s="1010">
        <v>0.15</v>
      </c>
      <c r="F36" s="983">
        <v>0.25</v>
      </c>
      <c r="G36" s="983">
        <v>0.1</v>
      </c>
      <c r="H36" s="979">
        <v>1</v>
      </c>
      <c r="I36" s="1012">
        <f t="shared" si="52"/>
        <v>3.3749999999999995E-2</v>
      </c>
      <c r="J36" s="979">
        <f t="shared" si="53"/>
        <v>1.6064577494692145E-3</v>
      </c>
      <c r="K36" s="1009">
        <f t="shared" si="54"/>
        <v>3.2143542250530781E-2</v>
      </c>
      <c r="L36" s="978">
        <f t="shared" si="55"/>
        <v>0.75</v>
      </c>
      <c r="M36" s="978"/>
      <c r="N36" s="1084">
        <v>4</v>
      </c>
      <c r="O36" s="1152">
        <v>13</v>
      </c>
      <c r="P36" s="1012">
        <f t="shared" si="56"/>
        <v>1.5</v>
      </c>
      <c r="Q36" s="1012">
        <f t="shared" si="57"/>
        <v>1</v>
      </c>
      <c r="R36" s="1012">
        <f t="shared" si="58"/>
        <v>6</v>
      </c>
      <c r="S36" s="1149">
        <f t="shared" si="59"/>
        <v>6.24</v>
      </c>
      <c r="T36" s="1080">
        <f t="shared" si="60"/>
        <v>0.26</v>
      </c>
      <c r="U36" s="1080">
        <f t="shared" si="61"/>
        <v>0.624</v>
      </c>
      <c r="V36" s="1080"/>
      <c r="W36" s="1080"/>
      <c r="X36" s="1080">
        <f t="shared" si="62"/>
        <v>0.88400000000000001</v>
      </c>
      <c r="Y36" s="1080">
        <f t="shared" si="63"/>
        <v>0.91936000000000007</v>
      </c>
      <c r="Z36" s="978">
        <f t="shared" si="64"/>
        <v>7.1593600000000004</v>
      </c>
      <c r="AA36" s="1084"/>
      <c r="AB36" s="1150"/>
      <c r="AC36" s="1012"/>
      <c r="AD36" s="1012"/>
      <c r="AE36" s="1012"/>
      <c r="AF36" s="1149"/>
      <c r="AG36" s="1080"/>
      <c r="AH36" s="1080"/>
      <c r="AI36" s="1080"/>
      <c r="AJ36" s="1080"/>
      <c r="AK36" s="1080"/>
      <c r="AL36" s="1080"/>
      <c r="AM36" s="978"/>
      <c r="AN36" s="1092" t="s">
        <v>119</v>
      </c>
      <c r="AO36" s="1148">
        <v>10</v>
      </c>
      <c r="AP36" s="1147" t="s">
        <v>15</v>
      </c>
      <c r="AQ36" s="1146">
        <v>125</v>
      </c>
      <c r="AR36" s="1074">
        <f t="shared" si="65"/>
        <v>13</v>
      </c>
      <c r="AS36" s="1073">
        <f t="shared" si="66"/>
        <v>0.68</v>
      </c>
      <c r="AT36" s="1012">
        <f t="shared" si="67"/>
        <v>1</v>
      </c>
      <c r="AU36" s="1012">
        <f t="shared" si="68"/>
        <v>8.84</v>
      </c>
      <c r="AV36" s="1144">
        <f t="shared" si="69"/>
        <v>5.4513333333333334</v>
      </c>
      <c r="AW36" s="1145">
        <v>0</v>
      </c>
      <c r="AX36" s="1073">
        <f t="shared" si="70"/>
        <v>0.31</v>
      </c>
      <c r="AY36" s="1012">
        <f t="shared" si="71"/>
        <v>1</v>
      </c>
      <c r="AZ36" s="1012">
        <f t="shared" si="72"/>
        <v>0</v>
      </c>
      <c r="BA36" s="1144">
        <f t="shared" si="73"/>
        <v>0</v>
      </c>
      <c r="BB36" s="978">
        <f t="shared" si="74"/>
        <v>5.4513333333333334</v>
      </c>
      <c r="BC36" s="1143">
        <f t="shared" si="75"/>
        <v>7.1593600000000004</v>
      </c>
      <c r="BD36" s="1053">
        <f t="shared" si="76"/>
        <v>12.610693333333334</v>
      </c>
      <c r="BE36" s="957"/>
      <c r="BF36" s="971"/>
      <c r="BG36" s="952"/>
      <c r="BH36" s="952"/>
    </row>
    <row r="37" spans="1:60">
      <c r="A37" s="982"/>
      <c r="B37" s="988" t="s">
        <v>1006</v>
      </c>
      <c r="C37" s="1190">
        <v>2</v>
      </c>
      <c r="D37" s="1085">
        <v>2.83</v>
      </c>
      <c r="E37" s="1010">
        <v>0.15</v>
      </c>
      <c r="F37" s="983">
        <v>0.25</v>
      </c>
      <c r="G37" s="983">
        <v>0.1</v>
      </c>
      <c r="H37" s="979">
        <v>1</v>
      </c>
      <c r="I37" s="1012">
        <f t="shared" si="52"/>
        <v>6.3674999999999995E-2</v>
      </c>
      <c r="J37" s="979">
        <f t="shared" si="53"/>
        <v>2.9294158811040342E-3</v>
      </c>
      <c r="K37" s="1009">
        <f t="shared" si="54"/>
        <v>6.0745584118895961E-2</v>
      </c>
      <c r="L37" s="978">
        <f t="shared" si="55"/>
        <v>1.415</v>
      </c>
      <c r="M37" s="978"/>
      <c r="N37" s="1084">
        <v>4</v>
      </c>
      <c r="O37" s="1152">
        <v>13</v>
      </c>
      <c r="P37" s="1012">
        <f t="shared" si="56"/>
        <v>2.83</v>
      </c>
      <c r="Q37" s="1012">
        <f t="shared" si="57"/>
        <v>1</v>
      </c>
      <c r="R37" s="1012">
        <f t="shared" si="58"/>
        <v>11.32</v>
      </c>
      <c r="S37" s="1149">
        <f t="shared" si="59"/>
        <v>11.7728</v>
      </c>
      <c r="T37" s="1080">
        <f t="shared" si="60"/>
        <v>0.49053333333333338</v>
      </c>
      <c r="U37" s="1080">
        <f t="shared" si="61"/>
        <v>0.624</v>
      </c>
      <c r="V37" s="1080"/>
      <c r="W37" s="1080"/>
      <c r="X37" s="1080">
        <f t="shared" si="62"/>
        <v>1.1145333333333334</v>
      </c>
      <c r="Y37" s="1080">
        <f t="shared" si="63"/>
        <v>1.1591146666666667</v>
      </c>
      <c r="Z37" s="978">
        <f t="shared" si="64"/>
        <v>12.931914666666668</v>
      </c>
      <c r="AA37" s="1084"/>
      <c r="AB37" s="1150"/>
      <c r="AC37" s="1012"/>
      <c r="AD37" s="1012"/>
      <c r="AE37" s="1012"/>
      <c r="AF37" s="1149"/>
      <c r="AG37" s="1080"/>
      <c r="AH37" s="1080"/>
      <c r="AI37" s="1080"/>
      <c r="AJ37" s="1080"/>
      <c r="AK37" s="1080"/>
      <c r="AL37" s="1080"/>
      <c r="AM37" s="978"/>
      <c r="AN37" s="1092" t="s">
        <v>119</v>
      </c>
      <c r="AO37" s="1148">
        <v>10</v>
      </c>
      <c r="AP37" s="1147" t="s">
        <v>15</v>
      </c>
      <c r="AQ37" s="1146">
        <v>125</v>
      </c>
      <c r="AR37" s="1074">
        <f t="shared" si="65"/>
        <v>24</v>
      </c>
      <c r="AS37" s="1073">
        <f t="shared" si="66"/>
        <v>0.68</v>
      </c>
      <c r="AT37" s="1012">
        <f t="shared" si="67"/>
        <v>1</v>
      </c>
      <c r="AU37" s="1012">
        <f t="shared" si="68"/>
        <v>16.32</v>
      </c>
      <c r="AV37" s="1144">
        <f t="shared" si="69"/>
        <v>10.064</v>
      </c>
      <c r="AW37" s="1145">
        <v>0</v>
      </c>
      <c r="AX37" s="1073">
        <f t="shared" si="70"/>
        <v>0.31</v>
      </c>
      <c r="AY37" s="1012">
        <f t="shared" si="71"/>
        <v>1</v>
      </c>
      <c r="AZ37" s="1012">
        <f t="shared" si="72"/>
        <v>0</v>
      </c>
      <c r="BA37" s="1144">
        <f t="shared" si="73"/>
        <v>0</v>
      </c>
      <c r="BB37" s="978">
        <f t="shared" si="74"/>
        <v>10.064</v>
      </c>
      <c r="BC37" s="1143">
        <f t="shared" si="75"/>
        <v>12.931914666666668</v>
      </c>
      <c r="BD37" s="1053">
        <f t="shared" si="76"/>
        <v>22.995914666666668</v>
      </c>
      <c r="BE37" s="957"/>
      <c r="BF37" s="971"/>
      <c r="BG37" s="952"/>
      <c r="BH37" s="952"/>
    </row>
    <row r="38" spans="1:60">
      <c r="A38" s="982"/>
      <c r="B38" s="988" t="s">
        <v>1006</v>
      </c>
      <c r="C38" s="1190">
        <v>6</v>
      </c>
      <c r="D38" s="1085">
        <f>2.22+6.53+6.53</f>
        <v>15.280000000000001</v>
      </c>
      <c r="E38" s="1010">
        <v>0.15</v>
      </c>
      <c r="F38" s="983">
        <v>0.25</v>
      </c>
      <c r="G38" s="983">
        <v>0.1</v>
      </c>
      <c r="H38" s="979">
        <v>1</v>
      </c>
      <c r="I38" s="1012">
        <f t="shared" si="52"/>
        <v>0.34380000000000005</v>
      </c>
      <c r="J38" s="979">
        <f t="shared" si="53"/>
        <v>1.5154849426751596E-2</v>
      </c>
      <c r="K38" s="1009">
        <f t="shared" si="54"/>
        <v>0.32864515057324845</v>
      </c>
      <c r="L38" s="978">
        <f t="shared" si="55"/>
        <v>7.6400000000000006</v>
      </c>
      <c r="M38" s="978"/>
      <c r="N38" s="1084">
        <v>4</v>
      </c>
      <c r="O38" s="1152">
        <v>13</v>
      </c>
      <c r="P38" s="1012">
        <f t="shared" si="56"/>
        <v>15.280000000000001</v>
      </c>
      <c r="Q38" s="1012">
        <f t="shared" si="57"/>
        <v>1</v>
      </c>
      <c r="R38" s="1012">
        <f t="shared" si="58"/>
        <v>61.120000000000005</v>
      </c>
      <c r="S38" s="1149">
        <f t="shared" si="59"/>
        <v>63.564800000000005</v>
      </c>
      <c r="T38" s="1080">
        <f t="shared" si="60"/>
        <v>2.6485333333333334</v>
      </c>
      <c r="U38" s="1080">
        <f t="shared" si="61"/>
        <v>0.624</v>
      </c>
      <c r="V38" s="1080"/>
      <c r="W38" s="1080"/>
      <c r="X38" s="1080">
        <f t="shared" si="62"/>
        <v>3.2725333333333335</v>
      </c>
      <c r="Y38" s="1080">
        <f t="shared" si="63"/>
        <v>3.4034346666666671</v>
      </c>
      <c r="Z38" s="978">
        <f t="shared" si="64"/>
        <v>66.968234666666675</v>
      </c>
      <c r="AA38" s="1084"/>
      <c r="AB38" s="1150"/>
      <c r="AC38" s="1012"/>
      <c r="AD38" s="1012"/>
      <c r="AE38" s="1012"/>
      <c r="AF38" s="1149"/>
      <c r="AG38" s="1080"/>
      <c r="AH38" s="1080"/>
      <c r="AI38" s="1080"/>
      <c r="AJ38" s="1080"/>
      <c r="AK38" s="1080"/>
      <c r="AL38" s="1080"/>
      <c r="AM38" s="978"/>
      <c r="AN38" s="1092" t="s">
        <v>119</v>
      </c>
      <c r="AO38" s="1148">
        <v>10</v>
      </c>
      <c r="AP38" s="1147" t="s">
        <v>15</v>
      </c>
      <c r="AQ38" s="1146">
        <v>125</v>
      </c>
      <c r="AR38" s="1074">
        <f t="shared" si="65"/>
        <v>124</v>
      </c>
      <c r="AS38" s="1073">
        <f t="shared" si="66"/>
        <v>0.68</v>
      </c>
      <c r="AT38" s="1012">
        <f t="shared" si="67"/>
        <v>1</v>
      </c>
      <c r="AU38" s="1012">
        <f t="shared" si="68"/>
        <v>84.320000000000007</v>
      </c>
      <c r="AV38" s="1144">
        <f t="shared" si="69"/>
        <v>51.997333333333337</v>
      </c>
      <c r="AW38" s="1145">
        <v>0</v>
      </c>
      <c r="AX38" s="1073">
        <f t="shared" si="70"/>
        <v>0.31</v>
      </c>
      <c r="AY38" s="1012">
        <f t="shared" si="71"/>
        <v>1</v>
      </c>
      <c r="AZ38" s="1012">
        <f t="shared" si="72"/>
        <v>0</v>
      </c>
      <c r="BA38" s="1144">
        <f t="shared" si="73"/>
        <v>0</v>
      </c>
      <c r="BB38" s="978">
        <f t="shared" si="74"/>
        <v>51.997333333333337</v>
      </c>
      <c r="BC38" s="1143">
        <f t="shared" si="75"/>
        <v>66.968234666666675</v>
      </c>
      <c r="BD38" s="1053">
        <f t="shared" si="76"/>
        <v>118.96556800000002</v>
      </c>
      <c r="BE38" s="957"/>
      <c r="BF38" s="971"/>
      <c r="BG38" s="952"/>
      <c r="BH38" s="952"/>
    </row>
    <row r="39" spans="1:60" ht="15.75" thickBot="1">
      <c r="A39" s="1071"/>
      <c r="B39" s="988" t="s">
        <v>1006</v>
      </c>
      <c r="C39" s="1456" t="s">
        <v>1284</v>
      </c>
      <c r="D39" s="1457">
        <f>2.85*2+6.53</f>
        <v>12.23</v>
      </c>
      <c r="E39" s="1010">
        <v>0.15</v>
      </c>
      <c r="F39" s="983">
        <v>0.25</v>
      </c>
      <c r="G39" s="983">
        <v>0.1</v>
      </c>
      <c r="H39" s="979">
        <v>1</v>
      </c>
      <c r="I39" s="1012">
        <f t="shared" ref="I39" si="77">D39*E39*(F39-G39)*H39</f>
        <v>0.275175</v>
      </c>
      <c r="J39" s="979">
        <f t="shared" ref="J39" si="78">(BB39+BC39)/7850</f>
        <v>1.2133047303609343E-2</v>
      </c>
      <c r="K39" s="1009">
        <f t="shared" ref="K39" si="79">(I39-J39)</f>
        <v>0.26304195269639064</v>
      </c>
      <c r="L39" s="978">
        <f t="shared" ref="L39" si="80">(F39*2)*D39*H39</f>
        <v>6.1150000000000002</v>
      </c>
      <c r="M39" s="978"/>
      <c r="N39" s="1084">
        <v>4</v>
      </c>
      <c r="O39" s="1152">
        <v>13</v>
      </c>
      <c r="P39" s="1012">
        <f t="shared" ref="P39" si="81">D39</f>
        <v>12.23</v>
      </c>
      <c r="Q39" s="1012">
        <f t="shared" ref="Q39" si="82">H39</f>
        <v>1</v>
      </c>
      <c r="R39" s="1012">
        <f t="shared" ref="R39" si="83">N39*P39*Q39</f>
        <v>48.92</v>
      </c>
      <c r="S39" s="1149">
        <f t="shared" ref="S39" si="84">R39*(HLOOKUP($O39,$Q$2:$AG$3,2,FALSE))</f>
        <v>50.876800000000003</v>
      </c>
      <c r="T39" s="1080">
        <f t="shared" ref="T39" si="85">(40*(HLOOKUP($O39,$Q$2:$AG$3,1,FALSE))/1000)*N39*(P39/12)*Q39</f>
        <v>2.1198666666666668</v>
      </c>
      <c r="U39" s="1080">
        <f t="shared" ref="U39" si="86">(2*6*(HLOOKUP($O39,$Q$2:$AG$3,1,FALSE))/1000)*N39*Q39</f>
        <v>0.624</v>
      </c>
      <c r="V39" s="1080"/>
      <c r="W39" s="1080"/>
      <c r="X39" s="1080">
        <f t="shared" ref="X39" si="87">T39+U39+V39+W39</f>
        <v>2.7438666666666669</v>
      </c>
      <c r="Y39" s="1080">
        <f t="shared" ref="Y39" si="88">X39*(HLOOKUP($O39,$S$2:$AG$3,2,FALSE))</f>
        <v>2.8536213333333338</v>
      </c>
      <c r="Z39" s="978">
        <f t="shared" ref="Z39" si="89">Y39+S39</f>
        <v>53.730421333333339</v>
      </c>
      <c r="AA39" s="1084"/>
      <c r="AB39" s="1150"/>
      <c r="AC39" s="1012"/>
      <c r="AD39" s="1012"/>
      <c r="AE39" s="1012"/>
      <c r="AF39" s="1149"/>
      <c r="AG39" s="1080"/>
      <c r="AH39" s="1080"/>
      <c r="AI39" s="1080"/>
      <c r="AJ39" s="1080"/>
      <c r="AK39" s="1080"/>
      <c r="AL39" s="1080"/>
      <c r="AM39" s="978"/>
      <c r="AN39" s="1092" t="s">
        <v>119</v>
      </c>
      <c r="AO39" s="1148">
        <v>10</v>
      </c>
      <c r="AP39" s="1147" t="s">
        <v>15</v>
      </c>
      <c r="AQ39" s="1146">
        <v>125</v>
      </c>
      <c r="AR39" s="1074">
        <f t="shared" ref="AR39" si="90">ROUNDUP(D39/(AQ39/1000),-0.1)+1</f>
        <v>99</v>
      </c>
      <c r="AS39" s="1073">
        <f t="shared" ref="AS39" si="91">(E39-0.06)*2+(F39-0.06)*2+(2*6*AO39/1000)</f>
        <v>0.68</v>
      </c>
      <c r="AT39" s="1012">
        <f t="shared" ref="AT39" si="92">H39</f>
        <v>1</v>
      </c>
      <c r="AU39" s="1012">
        <f t="shared" ref="AU39" si="93">AR39*AS39*AT39</f>
        <v>67.320000000000007</v>
      </c>
      <c r="AV39" s="1144">
        <f t="shared" ref="AV39" si="94">AU39*(HLOOKUP($AO39,$S$2:$AG$3,2,FALSE))</f>
        <v>41.51400000000001</v>
      </c>
      <c r="AW39" s="1145">
        <v>0</v>
      </c>
      <c r="AX39" s="1073">
        <f t="shared" ref="AX39" si="95">(F39-0.06)+(2*6*AO39/1000)</f>
        <v>0.31</v>
      </c>
      <c r="AY39" s="1012">
        <f t="shared" ref="AY39" si="96">AT39</f>
        <v>1</v>
      </c>
      <c r="AZ39" s="1012">
        <f t="shared" ref="AZ39" si="97">AW39*AX39*AY39</f>
        <v>0</v>
      </c>
      <c r="BA39" s="1144">
        <f t="shared" ref="BA39" si="98">AZ39*(HLOOKUP($AO39,$S$2:$AG$3,2,FALSE))</f>
        <v>0</v>
      </c>
      <c r="BB39" s="978">
        <f t="shared" ref="BB39" si="99">BA39+AV39</f>
        <v>41.51400000000001</v>
      </c>
      <c r="BC39" s="1143">
        <f t="shared" ref="BC39" si="100">(Z39+AM39)</f>
        <v>53.730421333333339</v>
      </c>
      <c r="BD39" s="1053">
        <f t="shared" ref="BD39" si="101">SUM(BB39:BC39)</f>
        <v>95.244421333333349</v>
      </c>
      <c r="BE39" s="957"/>
      <c r="BF39" s="971"/>
      <c r="BG39" s="952"/>
      <c r="BH39" s="952"/>
    </row>
    <row r="40" spans="1:60" ht="15.75" thickBot="1">
      <c r="A40" s="1142"/>
      <c r="B40" s="1141"/>
      <c r="C40" s="1189"/>
      <c r="D40" s="1139"/>
      <c r="E40" s="1127"/>
      <c r="F40" s="1049"/>
      <c r="G40" s="1049"/>
      <c r="H40" s="1049"/>
      <c r="I40" s="1127">
        <f>D40*E40*F40*H40</f>
        <v>0</v>
      </c>
      <c r="J40" s="1049"/>
      <c r="K40" s="1188">
        <f>SUM(K31:K39)</f>
        <v>1.1745975044585988</v>
      </c>
      <c r="L40" s="1188">
        <f>SUM(L31:L39)</f>
        <v>27.325000000000003</v>
      </c>
      <c r="M40" s="1187">
        <f>SUM(M31:M32)</f>
        <v>0</v>
      </c>
      <c r="N40" s="1138"/>
      <c r="O40" s="1137"/>
      <c r="P40" s="1127"/>
      <c r="Q40" s="1127"/>
      <c r="R40" s="1127"/>
      <c r="S40" s="1135"/>
      <c r="T40" s="1133"/>
      <c r="U40" s="1133"/>
      <c r="V40" s="1133"/>
      <c r="W40" s="1133"/>
      <c r="X40" s="1133"/>
      <c r="Y40" s="1133"/>
      <c r="Z40" s="1125"/>
      <c r="AA40" s="1138"/>
      <c r="AB40" s="1136"/>
      <c r="AC40" s="1127"/>
      <c r="AD40" s="1127"/>
      <c r="AE40" s="1127"/>
      <c r="AF40" s="1135"/>
      <c r="AG40" s="1133"/>
      <c r="AH40" s="1133"/>
      <c r="AI40" s="1133"/>
      <c r="AJ40" s="1133"/>
      <c r="AK40" s="1133"/>
      <c r="AL40" s="1133"/>
      <c r="AM40" s="1125"/>
      <c r="AN40" s="1132"/>
      <c r="AO40" s="1129"/>
      <c r="AP40" s="1129"/>
      <c r="AQ40" s="1131"/>
      <c r="AR40" s="1130"/>
      <c r="AS40" s="1128"/>
      <c r="AT40" s="1127"/>
      <c r="AU40" s="1127"/>
      <c r="AV40" s="1126"/>
      <c r="AW40" s="1130"/>
      <c r="AX40" s="1128"/>
      <c r="AY40" s="1127"/>
      <c r="AZ40" s="1127"/>
      <c r="BA40" s="1126"/>
      <c r="BB40" s="1188">
        <f>SUM(BB31:BB39)</f>
        <v>188.28066666666669</v>
      </c>
      <c r="BC40" s="1188">
        <f>SUM(BC31:BC39)</f>
        <v>243.68517333333335</v>
      </c>
      <c r="BD40" s="1053">
        <f t="shared" si="76"/>
        <v>431.96584000000007</v>
      </c>
      <c r="BE40" s="957"/>
      <c r="BF40" s="971"/>
      <c r="BG40" s="952"/>
      <c r="BH40" s="952"/>
    </row>
    <row r="41" spans="1:60" ht="15.75" thickBot="1">
      <c r="A41" s="998" t="s">
        <v>951</v>
      </c>
      <c r="B41" s="997" t="s">
        <v>1022</v>
      </c>
      <c r="C41" s="996"/>
      <c r="D41" s="1162"/>
      <c r="E41" s="994"/>
      <c r="F41" s="994"/>
      <c r="G41" s="994"/>
      <c r="H41" s="994"/>
      <c r="I41" s="994"/>
      <c r="J41" s="994"/>
      <c r="K41" s="994"/>
      <c r="L41" s="993"/>
      <c r="M41" s="993"/>
      <c r="N41" s="1162"/>
      <c r="O41" s="1163"/>
      <c r="P41" s="994"/>
      <c r="Q41" s="994"/>
      <c r="R41" s="994"/>
      <c r="S41" s="993"/>
      <c r="T41" s="1165"/>
      <c r="U41" s="1161"/>
      <c r="V41" s="1161"/>
      <c r="W41" s="1161"/>
      <c r="X41" s="1161"/>
      <c r="Y41" s="1161"/>
      <c r="Z41" s="993"/>
      <c r="AA41" s="1162"/>
      <c r="AB41" s="1163"/>
      <c r="AC41" s="994"/>
      <c r="AD41" s="994"/>
      <c r="AE41" s="994"/>
      <c r="AF41" s="993"/>
      <c r="AG41" s="1165"/>
      <c r="AH41" s="1161"/>
      <c r="AI41" s="1161"/>
      <c r="AJ41" s="1161"/>
      <c r="AK41" s="1161"/>
      <c r="AL41" s="1161"/>
      <c r="AM41" s="993"/>
      <c r="AN41" s="1165"/>
      <c r="AO41" s="1164"/>
      <c r="AP41" s="1164"/>
      <c r="AQ41" s="1163"/>
      <c r="AR41" s="1162"/>
      <c r="AS41" s="994"/>
      <c r="AT41" s="994"/>
      <c r="AU41" s="994"/>
      <c r="AV41" s="1161"/>
      <c r="AW41" s="1162"/>
      <c r="AX41" s="994"/>
      <c r="AY41" s="994"/>
      <c r="AZ41" s="994"/>
      <c r="BA41" s="1161"/>
      <c r="BB41" s="993"/>
      <c r="BC41" s="1160"/>
      <c r="BD41" s="954"/>
      <c r="BE41" s="954"/>
      <c r="BF41" s="954"/>
      <c r="BG41" s="952"/>
      <c r="BH41" s="952"/>
    </row>
    <row r="42" spans="1:60">
      <c r="A42" s="982">
        <v>1</v>
      </c>
      <c r="B42" s="988" t="s">
        <v>1021</v>
      </c>
      <c r="C42" s="1159"/>
      <c r="D42" s="1082"/>
      <c r="E42" s="1012"/>
      <c r="F42" s="979"/>
      <c r="G42" s="979"/>
      <c r="H42" s="979"/>
      <c r="I42" s="1012"/>
      <c r="J42" s="979"/>
      <c r="K42" s="1009"/>
      <c r="L42" s="978"/>
      <c r="M42" s="978"/>
      <c r="N42" s="1081"/>
      <c r="O42" s="1158"/>
      <c r="P42" s="1012"/>
      <c r="Q42" s="1012"/>
      <c r="R42" s="1012"/>
      <c r="S42" s="1149"/>
      <c r="T42" s="1080"/>
      <c r="U42" s="1080"/>
      <c r="V42" s="1080"/>
      <c r="W42" s="1080"/>
      <c r="X42" s="1080"/>
      <c r="Y42" s="1080"/>
      <c r="Z42" s="978"/>
      <c r="AA42" s="1081"/>
      <c r="AB42" s="1157"/>
      <c r="AC42" s="1012"/>
      <c r="AD42" s="1012"/>
      <c r="AE42" s="1012"/>
      <c r="AF42" s="1149"/>
      <c r="AG42" s="1080"/>
      <c r="AH42" s="1080"/>
      <c r="AI42" s="1080"/>
      <c r="AJ42" s="1080"/>
      <c r="AK42" s="1080"/>
      <c r="AL42" s="1080"/>
      <c r="AM42" s="978"/>
      <c r="AN42" s="1156"/>
      <c r="AO42" s="1155"/>
      <c r="AP42" s="1155"/>
      <c r="AQ42" s="1154"/>
      <c r="AR42" s="1074"/>
      <c r="AS42" s="1073"/>
      <c r="AT42" s="1012"/>
      <c r="AU42" s="1012"/>
      <c r="AV42" s="1144"/>
      <c r="AW42" s="1074"/>
      <c r="AX42" s="1073"/>
      <c r="AY42" s="1012"/>
      <c r="AZ42" s="1012"/>
      <c r="BA42" s="1144"/>
      <c r="BB42" s="978"/>
      <c r="BC42" s="1143"/>
      <c r="BD42" s="1053"/>
      <c r="BE42" s="957"/>
      <c r="BF42" s="971"/>
      <c r="BG42" s="952"/>
      <c r="BH42" s="952"/>
    </row>
    <row r="43" spans="1:60" ht="15.75" thickBot="1">
      <c r="A43" s="982"/>
      <c r="B43" s="988" t="s">
        <v>1006</v>
      </c>
      <c r="C43" s="1153">
        <v>7</v>
      </c>
      <c r="D43" s="1085">
        <v>8.8800000000000008</v>
      </c>
      <c r="E43" s="1010">
        <v>0.15</v>
      </c>
      <c r="F43" s="983">
        <v>0.55000000000000004</v>
      </c>
      <c r="G43" s="983">
        <v>0.1</v>
      </c>
      <c r="H43" s="979">
        <v>5</v>
      </c>
      <c r="I43" s="1012">
        <f>(D43-0.5)*E43*(F43-G43)*H43</f>
        <v>2.8282500000000006</v>
      </c>
      <c r="J43" s="979">
        <f>(BB43+BC43)/7850</f>
        <v>0.12490461910828027</v>
      </c>
      <c r="K43" s="1009">
        <f>(I43-J43)</f>
        <v>2.7033453808917205</v>
      </c>
      <c r="L43" s="978">
        <f>(((F43-G43)*2)+E43)*(D43-0.5)*H43</f>
        <v>43.995000000000005</v>
      </c>
      <c r="M43" s="978">
        <f>(E43)*D43*H43</f>
        <v>6.66</v>
      </c>
      <c r="N43" s="1084">
        <v>7</v>
      </c>
      <c r="O43" s="1152">
        <v>13</v>
      </c>
      <c r="P43" s="1012">
        <f>D43</f>
        <v>8.8800000000000008</v>
      </c>
      <c r="Q43" s="1012">
        <f>H43</f>
        <v>5</v>
      </c>
      <c r="R43" s="1012">
        <f>N43*P43*Q43</f>
        <v>310.8</v>
      </c>
      <c r="S43" s="1149">
        <f>R43*(HLOOKUP($O43,$Q$2:$AG$3,2,FALSE))</f>
        <v>323.23200000000003</v>
      </c>
      <c r="T43" s="1080">
        <f>(40*(HLOOKUP($O43,$Q$2:$AG$3,1,FALSE))/1000)*N43*(P43/12)*Q43</f>
        <v>13.468000000000002</v>
      </c>
      <c r="U43" s="1080">
        <f>(2*6*(HLOOKUP($O43,$Q$2:$AG$3,1,FALSE))/1000)*N43*Q43</f>
        <v>5.4600000000000009</v>
      </c>
      <c r="V43" s="1151">
        <f>(2*40*(HLOOKUP($O43,$Q$2:$AG$3,1,FALSE))/1000)*3*Q43</f>
        <v>15.600000000000001</v>
      </c>
      <c r="W43" s="1151"/>
      <c r="X43" s="1080">
        <f>T43+U43+V43+W43</f>
        <v>34.528000000000006</v>
      </c>
      <c r="Y43" s="1080">
        <f>X43*(HLOOKUP($O43,$S$2:$AG$3,2,FALSE))</f>
        <v>35.909120000000009</v>
      </c>
      <c r="Z43" s="978">
        <f>Y43+S43</f>
        <v>359.14112000000006</v>
      </c>
      <c r="AA43" s="1084">
        <v>4</v>
      </c>
      <c r="AB43" s="1150">
        <v>13</v>
      </c>
      <c r="AC43" s="1012">
        <f>D43</f>
        <v>8.8800000000000008</v>
      </c>
      <c r="AD43" s="1012">
        <f>Q43</f>
        <v>5</v>
      </c>
      <c r="AE43" s="1012">
        <f>AA43*AC43*AD43</f>
        <v>177.60000000000002</v>
      </c>
      <c r="AF43" s="1149">
        <f>AE43*(HLOOKUP($AB43,$S$2:$AG$3,2,FALSE))</f>
        <v>184.70400000000004</v>
      </c>
      <c r="AG43" s="1080">
        <f>(40*(HLOOKUP($AB43,$Q$2:$AG$3,1,FALSE))/1000)*AA43*(AC43/12)*AD43</f>
        <v>7.6960000000000015</v>
      </c>
      <c r="AH43" s="1080">
        <f>(2*6*(HLOOKUP($AB43,$Q$2:$AG$3,1,FALSE))/1000*AA43*AD43)</f>
        <v>3.12</v>
      </c>
      <c r="AI43" s="1080"/>
      <c r="AJ43" s="1080"/>
      <c r="AK43" s="1080">
        <f>AG43+AH43+AI43+AJ43</f>
        <v>10.816000000000003</v>
      </c>
      <c r="AL43" s="1080">
        <f>AK43*(HLOOKUP($O43,$S$2:$AG$3,2,FALSE))</f>
        <v>11.248640000000004</v>
      </c>
      <c r="AM43" s="978">
        <f>AL43+AF43</f>
        <v>195.95264000000003</v>
      </c>
      <c r="AN43" s="1092" t="s">
        <v>119</v>
      </c>
      <c r="AO43" s="1148">
        <v>10</v>
      </c>
      <c r="AP43" s="1147" t="s">
        <v>15</v>
      </c>
      <c r="AQ43" s="1146">
        <v>125</v>
      </c>
      <c r="AR43" s="1074">
        <f>ROUNDUP(D43/(AQ43/1000),-0.1)+1</f>
        <v>73</v>
      </c>
      <c r="AS43" s="1073">
        <f>(E43-0.06)*2+(F43-0.06)*2+(2*6*AO43/1000)</f>
        <v>1.2800000000000002</v>
      </c>
      <c r="AT43" s="1012">
        <f>H43</f>
        <v>5</v>
      </c>
      <c r="AU43" s="1012">
        <f>AR43*AS43*AT43</f>
        <v>467.20000000000005</v>
      </c>
      <c r="AV43" s="1144">
        <f>AU43*(HLOOKUP($AO43,$S$2:$AG$3,2,FALSE))</f>
        <v>288.10666666666668</v>
      </c>
      <c r="AW43" s="1145">
        <f>1*AR43</f>
        <v>73</v>
      </c>
      <c r="AX43" s="1073">
        <f>(F43-0.06)+(2*6*AO43/1000)</f>
        <v>0.6100000000000001</v>
      </c>
      <c r="AY43" s="1012">
        <f>AT43</f>
        <v>5</v>
      </c>
      <c r="AZ43" s="1012">
        <f>AW43*AX43*AY43</f>
        <v>222.65000000000003</v>
      </c>
      <c r="BA43" s="1144">
        <f>AZ43*(HLOOKUP($AO43,$S$2:$AG$3,2,FALSE))</f>
        <v>137.30083333333337</v>
      </c>
      <c r="BB43" s="978">
        <f>BA43+AV43</f>
        <v>425.40750000000003</v>
      </c>
      <c r="BC43" s="1143">
        <f>(Z43+AM43)</f>
        <v>555.09376000000009</v>
      </c>
      <c r="BD43" s="1053">
        <f>SUM(BB43:BC43)</f>
        <v>980.50126000000012</v>
      </c>
      <c r="BE43" s="957"/>
      <c r="BF43" s="971"/>
      <c r="BG43" s="952"/>
      <c r="BH43" s="952"/>
    </row>
    <row r="44" spans="1:60" ht="15.75" thickBot="1">
      <c r="A44" s="1142"/>
      <c r="B44" s="1141"/>
      <c r="C44" s="1140"/>
      <c r="D44" s="1139"/>
      <c r="E44" s="1127"/>
      <c r="F44" s="1049"/>
      <c r="G44" s="1049"/>
      <c r="H44" s="1049"/>
      <c r="I44" s="1127"/>
      <c r="J44" s="1049"/>
      <c r="K44" s="1125">
        <f>SUM(K43:K43)</f>
        <v>2.7033453808917205</v>
      </c>
      <c r="L44" s="1125">
        <f>SUM(L43:L43)</f>
        <v>43.995000000000005</v>
      </c>
      <c r="M44" s="1125">
        <f>SUM(M43:M43)</f>
        <v>6.66</v>
      </c>
      <c r="N44" s="1138"/>
      <c r="O44" s="1137"/>
      <c r="P44" s="1127"/>
      <c r="Q44" s="1127"/>
      <c r="R44" s="1127"/>
      <c r="S44" s="1135"/>
      <c r="T44" s="1134"/>
      <c r="U44" s="1133"/>
      <c r="V44" s="1133"/>
      <c r="W44" s="1133"/>
      <c r="X44" s="1133"/>
      <c r="Y44" s="1133"/>
      <c r="Z44" s="1125"/>
      <c r="AA44" s="1136"/>
      <c r="AB44" s="1136"/>
      <c r="AC44" s="1127"/>
      <c r="AD44" s="1127"/>
      <c r="AE44" s="1127"/>
      <c r="AF44" s="1135"/>
      <c r="AG44" s="1134"/>
      <c r="AH44" s="1133"/>
      <c r="AI44" s="1133"/>
      <c r="AJ44" s="1133"/>
      <c r="AK44" s="1133"/>
      <c r="AL44" s="1133"/>
      <c r="AM44" s="1125"/>
      <c r="AN44" s="1132"/>
      <c r="AO44" s="1129"/>
      <c r="AP44" s="1129"/>
      <c r="AQ44" s="1131"/>
      <c r="AR44" s="1130"/>
      <c r="AS44" s="1128"/>
      <c r="AT44" s="1127"/>
      <c r="AU44" s="1127"/>
      <c r="AV44" s="1126"/>
      <c r="AW44" s="1129"/>
      <c r="AX44" s="1128"/>
      <c r="AY44" s="1127"/>
      <c r="AZ44" s="1127"/>
      <c r="BA44" s="1126"/>
      <c r="BB44" s="1125">
        <f>SUM(BB43:BB43)</f>
        <v>425.40750000000003</v>
      </c>
      <c r="BC44" s="1125">
        <f>SUM(BC43:BC43)</f>
        <v>555.09376000000009</v>
      </c>
      <c r="BD44" s="1053">
        <f>SUM(BB44:BC44)</f>
        <v>980.50126000000012</v>
      </c>
      <c r="BE44" s="957"/>
      <c r="BF44" s="971"/>
      <c r="BG44" s="952"/>
      <c r="BH44" s="952"/>
    </row>
    <row r="45" spans="1:60">
      <c r="A45" s="982">
        <v>2</v>
      </c>
      <c r="B45" s="988" t="s">
        <v>1020</v>
      </c>
      <c r="C45" s="1159"/>
      <c r="D45" s="1082"/>
      <c r="E45" s="1012"/>
      <c r="F45" s="979"/>
      <c r="G45" s="979"/>
      <c r="H45" s="979"/>
      <c r="I45" s="1012"/>
      <c r="J45" s="979"/>
      <c r="K45" s="1009"/>
      <c r="L45" s="978"/>
      <c r="M45" s="978"/>
      <c r="N45" s="1081"/>
      <c r="O45" s="1158"/>
      <c r="P45" s="1012"/>
      <c r="Q45" s="1012"/>
      <c r="R45" s="1012"/>
      <c r="S45" s="1149"/>
      <c r="T45" s="1080"/>
      <c r="U45" s="1080"/>
      <c r="V45" s="1080"/>
      <c r="W45" s="1080"/>
      <c r="X45" s="1080"/>
      <c r="Y45" s="1080"/>
      <c r="Z45" s="978"/>
      <c r="AA45" s="1081"/>
      <c r="AB45" s="1157"/>
      <c r="AC45" s="1012"/>
      <c r="AD45" s="1012"/>
      <c r="AE45" s="1012"/>
      <c r="AF45" s="1149"/>
      <c r="AG45" s="1080"/>
      <c r="AH45" s="1080"/>
      <c r="AI45" s="1080"/>
      <c r="AJ45" s="1080"/>
      <c r="AK45" s="1080"/>
      <c r="AL45" s="1080"/>
      <c r="AM45" s="978"/>
      <c r="AN45" s="1156"/>
      <c r="AO45" s="1155"/>
      <c r="AP45" s="1155"/>
      <c r="AQ45" s="1154"/>
      <c r="AR45" s="1074"/>
      <c r="AS45" s="1073"/>
      <c r="AT45" s="1012"/>
      <c r="AU45" s="1012"/>
      <c r="AV45" s="1144"/>
      <c r="AW45" s="1074"/>
      <c r="AX45" s="1073"/>
      <c r="AY45" s="1012"/>
      <c r="AZ45" s="1012"/>
      <c r="BA45" s="1144"/>
      <c r="BB45" s="978"/>
      <c r="BC45" s="1143"/>
      <c r="BD45" s="1053"/>
      <c r="BE45" s="957"/>
      <c r="BF45" s="971"/>
      <c r="BG45" s="952"/>
      <c r="BH45" s="952"/>
    </row>
    <row r="46" spans="1:60">
      <c r="A46" s="982"/>
      <c r="B46" s="988" t="s">
        <v>1006</v>
      </c>
      <c r="C46" s="1153" t="s">
        <v>1013</v>
      </c>
      <c r="D46" s="1085">
        <v>10</v>
      </c>
      <c r="E46" s="1010">
        <v>0.15</v>
      </c>
      <c r="F46" s="983">
        <v>0.3</v>
      </c>
      <c r="G46" s="983">
        <v>0.1</v>
      </c>
      <c r="H46" s="979">
        <v>1</v>
      </c>
      <c r="I46" s="1012">
        <f t="shared" ref="I46:I54" si="102">(D46-0.5)*E46*(F46-G46)*H46</f>
        <v>0.28499999999999998</v>
      </c>
      <c r="J46" s="979">
        <f t="shared" ref="J46:J54" si="103">(BB46+BC46)/7850</f>
        <v>1.6084743949044588E-2</v>
      </c>
      <c r="K46" s="1009">
        <f t="shared" ref="K46:K54" si="104">(I46-J46)</f>
        <v>0.2689152560509554</v>
      </c>
      <c r="L46" s="978">
        <f t="shared" ref="L46:L54" si="105">(((F46-G46)*2)+E46)*(D46-0.5)*H46</f>
        <v>5.2249999999999996</v>
      </c>
      <c r="M46" s="978">
        <f t="shared" ref="M46:M54" si="106">(E46)*D46*H46</f>
        <v>1.5</v>
      </c>
      <c r="N46" s="1084">
        <v>6</v>
      </c>
      <c r="O46" s="1152">
        <v>13</v>
      </c>
      <c r="P46" s="1012">
        <f t="shared" ref="P46:P54" si="107">D46</f>
        <v>10</v>
      </c>
      <c r="Q46" s="1012">
        <f t="shared" ref="Q46:Q54" si="108">H46</f>
        <v>1</v>
      </c>
      <c r="R46" s="1012">
        <f t="shared" ref="R46:R54" si="109">N46*P46*Q46</f>
        <v>60</v>
      </c>
      <c r="S46" s="1149">
        <f t="shared" ref="S46:S54" si="110">R46*(HLOOKUP($O46,$Q$2:$AG$3,2,FALSE))</f>
        <v>62.400000000000006</v>
      </c>
      <c r="T46" s="1080">
        <f t="shared" ref="T46:T54" si="111">(40*(HLOOKUP($O46,$Q$2:$AG$3,1,FALSE))/1000)*N46*(P46/12)*Q46</f>
        <v>2.6</v>
      </c>
      <c r="U46" s="1080">
        <f t="shared" ref="U46:U54" si="112">(2*6*(HLOOKUP($O46,$Q$2:$AG$3,1,FALSE))/1000)*N46*Q46</f>
        <v>0.93599999999999994</v>
      </c>
      <c r="V46" s="1151">
        <f t="shared" ref="V46:V54" si="113">(2*40*(HLOOKUP($O46,$Q$2:$AG$3,1,FALSE))/1000)*3*Q46</f>
        <v>3.12</v>
      </c>
      <c r="W46" s="1151"/>
      <c r="X46" s="1080">
        <f t="shared" ref="X46:X54" si="114">T46+U46+V46+W46</f>
        <v>6.6560000000000006</v>
      </c>
      <c r="Y46" s="1080">
        <f t="shared" ref="Y46:Y54" si="115">X46*(HLOOKUP($O46,$S$2:$AG$3,2,FALSE))</f>
        <v>6.9222400000000013</v>
      </c>
      <c r="Z46" s="978">
        <f t="shared" ref="Z46:Z54" si="116">Y46+S46</f>
        <v>69.322240000000008</v>
      </c>
      <c r="AA46" s="1084"/>
      <c r="AB46" s="1150"/>
      <c r="AC46" s="1012"/>
      <c r="AD46" s="1012"/>
      <c r="AE46" s="1012"/>
      <c r="AF46" s="1149"/>
      <c r="AG46" s="1080"/>
      <c r="AH46" s="1080"/>
      <c r="AI46" s="1080"/>
      <c r="AJ46" s="1080"/>
      <c r="AK46" s="1080"/>
      <c r="AL46" s="1080"/>
      <c r="AM46" s="978"/>
      <c r="AN46" s="1092" t="s">
        <v>119</v>
      </c>
      <c r="AO46" s="1148">
        <v>10</v>
      </c>
      <c r="AP46" s="1147" t="s">
        <v>15</v>
      </c>
      <c r="AQ46" s="1146">
        <v>125</v>
      </c>
      <c r="AR46" s="1074">
        <f t="shared" ref="AR46:AR54" si="117">ROUNDUP(D46/(AQ46/1000),-0.1)+1</f>
        <v>81</v>
      </c>
      <c r="AS46" s="1073">
        <f t="shared" ref="AS46:AS54" si="118">(E46-0.06)*2+(F46-0.06)*2+(2*6*AO46/1000)</f>
        <v>0.77999999999999992</v>
      </c>
      <c r="AT46" s="1012">
        <f t="shared" ref="AT46:AT54" si="119">H46</f>
        <v>1</v>
      </c>
      <c r="AU46" s="1012">
        <f t="shared" ref="AU46:AU54" si="120">AR46*AS46*AT46</f>
        <v>63.179999999999993</v>
      </c>
      <c r="AV46" s="1144">
        <f t="shared" ref="AV46:AV54" si="121">AU46*(HLOOKUP($AO46,$S$2:$AG$3,2,FALSE))</f>
        <v>38.960999999999999</v>
      </c>
      <c r="AW46" s="1145">
        <f t="shared" ref="AW46:AW54" si="122">1*AR46</f>
        <v>81</v>
      </c>
      <c r="AX46" s="1073">
        <f t="shared" ref="AX46:AX54" si="123">(F46-0.06)+(2*6*AO46/1000)</f>
        <v>0.36</v>
      </c>
      <c r="AY46" s="1012">
        <f t="shared" ref="AY46:AY54" si="124">AT46</f>
        <v>1</v>
      </c>
      <c r="AZ46" s="1012">
        <f t="shared" ref="AZ46:AZ54" si="125">AW46*AX46*AY46</f>
        <v>29.16</v>
      </c>
      <c r="BA46" s="1144">
        <f t="shared" ref="BA46:BA54" si="126">AZ46*(HLOOKUP($AO46,$S$2:$AG$3,2,FALSE))</f>
        <v>17.981999999999999</v>
      </c>
      <c r="BB46" s="978">
        <f t="shared" ref="BB46:BB54" si="127">BA46+AV46</f>
        <v>56.942999999999998</v>
      </c>
      <c r="BC46" s="1143">
        <f t="shared" ref="BC46:BC54" si="128">(Z46+AM46)</f>
        <v>69.322240000000008</v>
      </c>
      <c r="BD46" s="1053">
        <f t="shared" ref="BD46:BD55" si="129">SUM(BB46:BC46)</f>
        <v>126.26524000000001</v>
      </c>
      <c r="BE46" s="957"/>
      <c r="BF46" s="971"/>
      <c r="BG46" s="952"/>
      <c r="BH46" s="952"/>
    </row>
    <row r="47" spans="1:60">
      <c r="A47" s="982"/>
      <c r="B47" s="988" t="s">
        <v>1006</v>
      </c>
      <c r="C47" s="1153" t="s">
        <v>1019</v>
      </c>
      <c r="D47" s="1085">
        <f>2.5+4.35</f>
        <v>6.85</v>
      </c>
      <c r="E47" s="1010">
        <v>0.15</v>
      </c>
      <c r="F47" s="983">
        <v>0.3</v>
      </c>
      <c r="G47" s="983">
        <v>0.1</v>
      </c>
      <c r="H47" s="979">
        <v>2</v>
      </c>
      <c r="I47" s="1012">
        <f t="shared" si="102"/>
        <v>0.38099999999999995</v>
      </c>
      <c r="J47" s="979">
        <f t="shared" si="103"/>
        <v>2.2466873885350316E-2</v>
      </c>
      <c r="K47" s="1009">
        <f t="shared" si="104"/>
        <v>0.35853312611464966</v>
      </c>
      <c r="L47" s="978">
        <f t="shared" si="105"/>
        <v>6.9849999999999985</v>
      </c>
      <c r="M47" s="978">
        <f t="shared" si="106"/>
        <v>2.0549999999999997</v>
      </c>
      <c r="N47" s="1084">
        <v>6</v>
      </c>
      <c r="O47" s="1152">
        <v>13</v>
      </c>
      <c r="P47" s="1012">
        <f t="shared" si="107"/>
        <v>6.85</v>
      </c>
      <c r="Q47" s="1012">
        <f t="shared" si="108"/>
        <v>2</v>
      </c>
      <c r="R47" s="1012">
        <f t="shared" si="109"/>
        <v>82.199999999999989</v>
      </c>
      <c r="S47" s="1149">
        <f t="shared" si="110"/>
        <v>85.487999999999985</v>
      </c>
      <c r="T47" s="1080">
        <f t="shared" si="111"/>
        <v>3.5619999999999998</v>
      </c>
      <c r="U47" s="1080">
        <f t="shared" si="112"/>
        <v>1.8719999999999999</v>
      </c>
      <c r="V47" s="1151">
        <f t="shared" si="113"/>
        <v>6.24</v>
      </c>
      <c r="W47" s="1151"/>
      <c r="X47" s="1080">
        <f t="shared" si="114"/>
        <v>11.673999999999999</v>
      </c>
      <c r="Y47" s="1080">
        <f t="shared" si="115"/>
        <v>12.14096</v>
      </c>
      <c r="Z47" s="978">
        <f t="shared" si="116"/>
        <v>97.628959999999978</v>
      </c>
      <c r="AA47" s="1084"/>
      <c r="AB47" s="1150"/>
      <c r="AC47" s="1012"/>
      <c r="AD47" s="1012"/>
      <c r="AE47" s="1012"/>
      <c r="AF47" s="1149"/>
      <c r="AG47" s="1080"/>
      <c r="AH47" s="1080"/>
      <c r="AI47" s="1080"/>
      <c r="AJ47" s="1080"/>
      <c r="AK47" s="1080"/>
      <c r="AL47" s="1080"/>
      <c r="AM47" s="978"/>
      <c r="AN47" s="1092" t="s">
        <v>119</v>
      </c>
      <c r="AO47" s="1148">
        <v>10</v>
      </c>
      <c r="AP47" s="1147" t="s">
        <v>15</v>
      </c>
      <c r="AQ47" s="1146">
        <v>125</v>
      </c>
      <c r="AR47" s="1074">
        <f t="shared" si="117"/>
        <v>56</v>
      </c>
      <c r="AS47" s="1073">
        <f t="shared" si="118"/>
        <v>0.77999999999999992</v>
      </c>
      <c r="AT47" s="1012">
        <f t="shared" si="119"/>
        <v>2</v>
      </c>
      <c r="AU47" s="1012">
        <f t="shared" si="120"/>
        <v>87.359999999999985</v>
      </c>
      <c r="AV47" s="1144">
        <f t="shared" si="121"/>
        <v>53.871999999999993</v>
      </c>
      <c r="AW47" s="1145">
        <f t="shared" si="122"/>
        <v>56</v>
      </c>
      <c r="AX47" s="1073">
        <f t="shared" si="123"/>
        <v>0.36</v>
      </c>
      <c r="AY47" s="1012">
        <f t="shared" si="124"/>
        <v>2</v>
      </c>
      <c r="AZ47" s="1012">
        <f t="shared" si="125"/>
        <v>40.32</v>
      </c>
      <c r="BA47" s="1144">
        <f t="shared" si="126"/>
        <v>24.864000000000001</v>
      </c>
      <c r="BB47" s="978">
        <f t="shared" si="127"/>
        <v>78.73599999999999</v>
      </c>
      <c r="BC47" s="1143">
        <f t="shared" si="128"/>
        <v>97.628959999999978</v>
      </c>
      <c r="BD47" s="1053">
        <f t="shared" si="129"/>
        <v>176.36495999999997</v>
      </c>
      <c r="BE47" s="957"/>
      <c r="BF47" s="971"/>
      <c r="BG47" s="952"/>
      <c r="BH47" s="952"/>
    </row>
    <row r="48" spans="1:60">
      <c r="A48" s="982"/>
      <c r="B48" s="988" t="s">
        <v>1006</v>
      </c>
      <c r="C48" s="1153" t="s">
        <v>5</v>
      </c>
      <c r="D48" s="1085">
        <v>4.3499999999999996</v>
      </c>
      <c r="E48" s="1010">
        <v>0.15</v>
      </c>
      <c r="F48" s="983">
        <v>0.3</v>
      </c>
      <c r="G48" s="983">
        <v>0.1</v>
      </c>
      <c r="H48" s="979">
        <v>1</v>
      </c>
      <c r="I48" s="1012">
        <f t="shared" si="102"/>
        <v>0.11549999999999998</v>
      </c>
      <c r="J48" s="979">
        <f t="shared" si="103"/>
        <v>7.3689783439490446E-3</v>
      </c>
      <c r="K48" s="1009">
        <f t="shared" si="104"/>
        <v>0.10813102165605093</v>
      </c>
      <c r="L48" s="978">
        <f t="shared" si="105"/>
        <v>2.1174999999999997</v>
      </c>
      <c r="M48" s="978">
        <f t="shared" si="106"/>
        <v>0.65249999999999997</v>
      </c>
      <c r="N48" s="1084">
        <v>6</v>
      </c>
      <c r="O48" s="1152">
        <v>13</v>
      </c>
      <c r="P48" s="1012">
        <f t="shared" si="107"/>
        <v>4.3499999999999996</v>
      </c>
      <c r="Q48" s="1012">
        <f t="shared" si="108"/>
        <v>1</v>
      </c>
      <c r="R48" s="1012">
        <f t="shared" si="109"/>
        <v>26.099999999999998</v>
      </c>
      <c r="S48" s="1149">
        <f t="shared" si="110"/>
        <v>27.143999999999998</v>
      </c>
      <c r="T48" s="1080">
        <f t="shared" si="111"/>
        <v>1.131</v>
      </c>
      <c r="U48" s="1080">
        <f t="shared" si="112"/>
        <v>0.93599999999999994</v>
      </c>
      <c r="V48" s="1151">
        <f t="shared" si="113"/>
        <v>3.12</v>
      </c>
      <c r="W48" s="1151"/>
      <c r="X48" s="1080">
        <f t="shared" si="114"/>
        <v>5.1870000000000003</v>
      </c>
      <c r="Y48" s="1080">
        <f t="shared" si="115"/>
        <v>5.3944800000000006</v>
      </c>
      <c r="Z48" s="978">
        <f t="shared" si="116"/>
        <v>32.53848</v>
      </c>
      <c r="AA48" s="1084"/>
      <c r="AB48" s="1150"/>
      <c r="AC48" s="1012"/>
      <c r="AD48" s="1012"/>
      <c r="AE48" s="1012"/>
      <c r="AF48" s="1149"/>
      <c r="AG48" s="1080"/>
      <c r="AH48" s="1080"/>
      <c r="AI48" s="1080"/>
      <c r="AJ48" s="1080"/>
      <c r="AK48" s="1080"/>
      <c r="AL48" s="1080"/>
      <c r="AM48" s="978"/>
      <c r="AN48" s="1092" t="s">
        <v>119</v>
      </c>
      <c r="AO48" s="1148">
        <v>10</v>
      </c>
      <c r="AP48" s="1147" t="s">
        <v>15</v>
      </c>
      <c r="AQ48" s="1146">
        <v>125</v>
      </c>
      <c r="AR48" s="1074">
        <f t="shared" si="117"/>
        <v>36</v>
      </c>
      <c r="AS48" s="1073">
        <f t="shared" si="118"/>
        <v>0.77999999999999992</v>
      </c>
      <c r="AT48" s="1012">
        <f t="shared" si="119"/>
        <v>1</v>
      </c>
      <c r="AU48" s="1012">
        <f t="shared" si="120"/>
        <v>28.08</v>
      </c>
      <c r="AV48" s="1144">
        <f t="shared" si="121"/>
        <v>17.315999999999999</v>
      </c>
      <c r="AW48" s="1145">
        <f t="shared" si="122"/>
        <v>36</v>
      </c>
      <c r="AX48" s="1073">
        <f t="shared" si="123"/>
        <v>0.36</v>
      </c>
      <c r="AY48" s="1012">
        <f t="shared" si="124"/>
        <v>1</v>
      </c>
      <c r="AZ48" s="1012">
        <f t="shared" si="125"/>
        <v>12.959999999999999</v>
      </c>
      <c r="BA48" s="1144">
        <f t="shared" si="126"/>
        <v>7.992</v>
      </c>
      <c r="BB48" s="978">
        <f t="shared" si="127"/>
        <v>25.308</v>
      </c>
      <c r="BC48" s="1143">
        <f t="shared" si="128"/>
        <v>32.53848</v>
      </c>
      <c r="BD48" s="1053">
        <f t="shared" si="129"/>
        <v>57.84648</v>
      </c>
      <c r="BE48" s="957"/>
      <c r="BF48" s="971"/>
      <c r="BG48" s="952"/>
      <c r="BH48" s="952"/>
    </row>
    <row r="49" spans="1:60">
      <c r="A49" s="982"/>
      <c r="B49" s="988" t="s">
        <v>1006</v>
      </c>
      <c r="C49" s="1153" t="s">
        <v>1016</v>
      </c>
      <c r="D49" s="1085">
        <v>8</v>
      </c>
      <c r="E49" s="1010">
        <v>0.15</v>
      </c>
      <c r="F49" s="983">
        <v>0.3</v>
      </c>
      <c r="G49" s="983">
        <v>0.1</v>
      </c>
      <c r="H49" s="979">
        <v>3</v>
      </c>
      <c r="I49" s="1012">
        <f t="shared" si="102"/>
        <v>0.67499999999999993</v>
      </c>
      <c r="J49" s="979">
        <f t="shared" si="103"/>
        <v>3.8979531210191078E-2</v>
      </c>
      <c r="K49" s="1009">
        <f t="shared" si="104"/>
        <v>0.63602046878980889</v>
      </c>
      <c r="L49" s="978">
        <f t="shared" si="105"/>
        <v>12.374999999999996</v>
      </c>
      <c r="M49" s="978">
        <f t="shared" si="106"/>
        <v>3.5999999999999996</v>
      </c>
      <c r="N49" s="1084">
        <v>6</v>
      </c>
      <c r="O49" s="1152">
        <v>13</v>
      </c>
      <c r="P49" s="1012">
        <f t="shared" si="107"/>
        <v>8</v>
      </c>
      <c r="Q49" s="1012">
        <f t="shared" si="108"/>
        <v>3</v>
      </c>
      <c r="R49" s="1012">
        <f t="shared" si="109"/>
        <v>144</v>
      </c>
      <c r="S49" s="1149">
        <f t="shared" si="110"/>
        <v>149.76</v>
      </c>
      <c r="T49" s="1080">
        <f t="shared" si="111"/>
        <v>6.24</v>
      </c>
      <c r="U49" s="1080">
        <f t="shared" si="112"/>
        <v>2.8079999999999998</v>
      </c>
      <c r="V49" s="1151">
        <f t="shared" si="113"/>
        <v>9.36</v>
      </c>
      <c r="W49" s="1151"/>
      <c r="X49" s="1080">
        <f t="shared" si="114"/>
        <v>18.408000000000001</v>
      </c>
      <c r="Y49" s="1080">
        <f t="shared" si="115"/>
        <v>19.14432</v>
      </c>
      <c r="Z49" s="978">
        <f t="shared" si="116"/>
        <v>168.90431999999998</v>
      </c>
      <c r="AA49" s="1084"/>
      <c r="AB49" s="1150"/>
      <c r="AC49" s="1012"/>
      <c r="AD49" s="1012"/>
      <c r="AE49" s="1012"/>
      <c r="AF49" s="1149"/>
      <c r="AG49" s="1080"/>
      <c r="AH49" s="1080"/>
      <c r="AI49" s="1080"/>
      <c r="AJ49" s="1080"/>
      <c r="AK49" s="1080"/>
      <c r="AL49" s="1080"/>
      <c r="AM49" s="978"/>
      <c r="AN49" s="1092" t="s">
        <v>119</v>
      </c>
      <c r="AO49" s="1148">
        <v>10</v>
      </c>
      <c r="AP49" s="1147" t="s">
        <v>15</v>
      </c>
      <c r="AQ49" s="1146">
        <v>125</v>
      </c>
      <c r="AR49" s="1074">
        <f t="shared" si="117"/>
        <v>65</v>
      </c>
      <c r="AS49" s="1073">
        <f t="shared" si="118"/>
        <v>0.77999999999999992</v>
      </c>
      <c r="AT49" s="1012">
        <f t="shared" si="119"/>
        <v>3</v>
      </c>
      <c r="AU49" s="1012">
        <f t="shared" si="120"/>
        <v>152.1</v>
      </c>
      <c r="AV49" s="1144">
        <f t="shared" si="121"/>
        <v>93.795000000000002</v>
      </c>
      <c r="AW49" s="1145">
        <f t="shared" si="122"/>
        <v>65</v>
      </c>
      <c r="AX49" s="1073">
        <f t="shared" si="123"/>
        <v>0.36</v>
      </c>
      <c r="AY49" s="1012">
        <f t="shared" si="124"/>
        <v>3</v>
      </c>
      <c r="AZ49" s="1012">
        <f t="shared" si="125"/>
        <v>70.199999999999989</v>
      </c>
      <c r="BA49" s="1144">
        <f t="shared" si="126"/>
        <v>43.289999999999992</v>
      </c>
      <c r="BB49" s="978">
        <f t="shared" si="127"/>
        <v>137.08499999999998</v>
      </c>
      <c r="BC49" s="1143">
        <f t="shared" si="128"/>
        <v>168.90431999999998</v>
      </c>
      <c r="BD49" s="1053">
        <f t="shared" si="129"/>
        <v>305.98931999999996</v>
      </c>
      <c r="BE49" s="957"/>
      <c r="BF49" s="971"/>
      <c r="BG49" s="952"/>
      <c r="BH49" s="952"/>
    </row>
    <row r="50" spans="1:60">
      <c r="A50" s="982"/>
      <c r="B50" s="988" t="s">
        <v>1006</v>
      </c>
      <c r="C50" s="1153" t="s">
        <v>1012</v>
      </c>
      <c r="D50" s="1085">
        <v>2.83</v>
      </c>
      <c r="E50" s="1010">
        <v>0.15</v>
      </c>
      <c r="F50" s="983">
        <v>0.3</v>
      </c>
      <c r="G50" s="983">
        <v>0.1</v>
      </c>
      <c r="H50" s="979">
        <v>2</v>
      </c>
      <c r="I50" s="1012">
        <f t="shared" si="102"/>
        <v>0.13979999999999998</v>
      </c>
      <c r="J50" s="979">
        <f t="shared" si="103"/>
        <v>1.0067432356687899E-2</v>
      </c>
      <c r="K50" s="1009">
        <f t="shared" si="104"/>
        <v>0.12973256764331209</v>
      </c>
      <c r="L50" s="978">
        <f t="shared" si="105"/>
        <v>2.5629999999999997</v>
      </c>
      <c r="M50" s="978">
        <f t="shared" si="106"/>
        <v>0.84899999999999998</v>
      </c>
      <c r="N50" s="1084">
        <v>6</v>
      </c>
      <c r="O50" s="1152">
        <v>13</v>
      </c>
      <c r="P50" s="1012">
        <f t="shared" si="107"/>
        <v>2.83</v>
      </c>
      <c r="Q50" s="1012">
        <f t="shared" si="108"/>
        <v>2</v>
      </c>
      <c r="R50" s="1012">
        <f t="shared" si="109"/>
        <v>33.96</v>
      </c>
      <c r="S50" s="1149">
        <f t="shared" si="110"/>
        <v>35.318400000000004</v>
      </c>
      <c r="T50" s="1080">
        <f t="shared" si="111"/>
        <v>1.4716</v>
      </c>
      <c r="U50" s="1080">
        <f t="shared" si="112"/>
        <v>1.8719999999999999</v>
      </c>
      <c r="V50" s="1151">
        <f t="shared" si="113"/>
        <v>6.24</v>
      </c>
      <c r="W50" s="1151"/>
      <c r="X50" s="1080">
        <f t="shared" si="114"/>
        <v>9.5836000000000006</v>
      </c>
      <c r="Y50" s="1080">
        <f t="shared" si="115"/>
        <v>9.9669440000000016</v>
      </c>
      <c r="Z50" s="978">
        <f t="shared" si="116"/>
        <v>45.285344000000009</v>
      </c>
      <c r="AA50" s="1084"/>
      <c r="AB50" s="1150"/>
      <c r="AC50" s="1012"/>
      <c r="AD50" s="1012"/>
      <c r="AE50" s="1012"/>
      <c r="AF50" s="1149"/>
      <c r="AG50" s="1080"/>
      <c r="AH50" s="1080"/>
      <c r="AI50" s="1080"/>
      <c r="AJ50" s="1080"/>
      <c r="AK50" s="1080"/>
      <c r="AL50" s="1080"/>
      <c r="AM50" s="978"/>
      <c r="AN50" s="1092" t="s">
        <v>119</v>
      </c>
      <c r="AO50" s="1148">
        <v>10</v>
      </c>
      <c r="AP50" s="1147" t="s">
        <v>15</v>
      </c>
      <c r="AQ50" s="1146">
        <v>125</v>
      </c>
      <c r="AR50" s="1074">
        <f t="shared" si="117"/>
        <v>24</v>
      </c>
      <c r="AS50" s="1073">
        <f t="shared" si="118"/>
        <v>0.77999999999999992</v>
      </c>
      <c r="AT50" s="1012">
        <f t="shared" si="119"/>
        <v>2</v>
      </c>
      <c r="AU50" s="1012">
        <f t="shared" si="120"/>
        <v>37.44</v>
      </c>
      <c r="AV50" s="1144">
        <f t="shared" si="121"/>
        <v>23.088000000000001</v>
      </c>
      <c r="AW50" s="1145">
        <f t="shared" si="122"/>
        <v>24</v>
      </c>
      <c r="AX50" s="1073">
        <f t="shared" si="123"/>
        <v>0.36</v>
      </c>
      <c r="AY50" s="1012">
        <f t="shared" si="124"/>
        <v>2</v>
      </c>
      <c r="AZ50" s="1012">
        <f t="shared" si="125"/>
        <v>17.28</v>
      </c>
      <c r="BA50" s="1144">
        <f t="shared" si="126"/>
        <v>10.656000000000001</v>
      </c>
      <c r="BB50" s="978">
        <f t="shared" si="127"/>
        <v>33.744</v>
      </c>
      <c r="BC50" s="1143">
        <f t="shared" si="128"/>
        <v>45.285344000000009</v>
      </c>
      <c r="BD50" s="1053">
        <f t="shared" si="129"/>
        <v>79.029344000000009</v>
      </c>
      <c r="BE50" s="957"/>
      <c r="BF50" s="971"/>
      <c r="BG50" s="952"/>
      <c r="BH50" s="952"/>
    </row>
    <row r="51" spans="1:60">
      <c r="A51" s="982"/>
      <c r="B51" s="988" t="s">
        <v>1006</v>
      </c>
      <c r="C51" s="1153">
        <v>8</v>
      </c>
      <c r="D51" s="1085">
        <v>11.5</v>
      </c>
      <c r="E51" s="1010">
        <v>0.15</v>
      </c>
      <c r="F51" s="983">
        <v>0.3</v>
      </c>
      <c r="G51" s="983">
        <v>0.1</v>
      </c>
      <c r="H51" s="979">
        <v>1</v>
      </c>
      <c r="I51" s="1012">
        <f t="shared" si="102"/>
        <v>0.32999999999999996</v>
      </c>
      <c r="J51" s="979">
        <f t="shared" si="103"/>
        <v>1.8403419108280254E-2</v>
      </c>
      <c r="K51" s="1009">
        <f t="shared" si="104"/>
        <v>0.31159658089171971</v>
      </c>
      <c r="L51" s="978">
        <f t="shared" si="105"/>
        <v>6.0499999999999989</v>
      </c>
      <c r="M51" s="978">
        <f t="shared" si="106"/>
        <v>1.7249999999999999</v>
      </c>
      <c r="N51" s="1084">
        <v>6</v>
      </c>
      <c r="O51" s="1152">
        <v>13</v>
      </c>
      <c r="P51" s="1012">
        <f t="shared" si="107"/>
        <v>11.5</v>
      </c>
      <c r="Q51" s="1012">
        <f t="shared" si="108"/>
        <v>1</v>
      </c>
      <c r="R51" s="1012">
        <f t="shared" si="109"/>
        <v>69</v>
      </c>
      <c r="S51" s="1149">
        <f t="shared" si="110"/>
        <v>71.760000000000005</v>
      </c>
      <c r="T51" s="1080">
        <f t="shared" si="111"/>
        <v>2.99</v>
      </c>
      <c r="U51" s="1080">
        <f t="shared" si="112"/>
        <v>0.93599999999999994</v>
      </c>
      <c r="V51" s="1151">
        <f t="shared" si="113"/>
        <v>3.12</v>
      </c>
      <c r="W51" s="1151"/>
      <c r="X51" s="1080">
        <f t="shared" si="114"/>
        <v>7.0460000000000003</v>
      </c>
      <c r="Y51" s="1080">
        <f t="shared" si="115"/>
        <v>7.3278400000000001</v>
      </c>
      <c r="Z51" s="978">
        <f t="shared" si="116"/>
        <v>79.08784</v>
      </c>
      <c r="AA51" s="1084"/>
      <c r="AB51" s="1150"/>
      <c r="AC51" s="1012"/>
      <c r="AD51" s="1012"/>
      <c r="AE51" s="1012"/>
      <c r="AF51" s="1149"/>
      <c r="AG51" s="1080"/>
      <c r="AH51" s="1080"/>
      <c r="AI51" s="1080"/>
      <c r="AJ51" s="1080"/>
      <c r="AK51" s="1080"/>
      <c r="AL51" s="1080"/>
      <c r="AM51" s="978"/>
      <c r="AN51" s="1092" t="s">
        <v>119</v>
      </c>
      <c r="AO51" s="1148">
        <v>10</v>
      </c>
      <c r="AP51" s="1147" t="s">
        <v>15</v>
      </c>
      <c r="AQ51" s="1146">
        <v>125</v>
      </c>
      <c r="AR51" s="1074">
        <f t="shared" si="117"/>
        <v>93</v>
      </c>
      <c r="AS51" s="1073">
        <f t="shared" si="118"/>
        <v>0.77999999999999992</v>
      </c>
      <c r="AT51" s="1012">
        <f t="shared" si="119"/>
        <v>1</v>
      </c>
      <c r="AU51" s="1012">
        <f t="shared" si="120"/>
        <v>72.539999999999992</v>
      </c>
      <c r="AV51" s="1144">
        <f t="shared" si="121"/>
        <v>44.732999999999997</v>
      </c>
      <c r="AW51" s="1145">
        <f t="shared" si="122"/>
        <v>93</v>
      </c>
      <c r="AX51" s="1073">
        <f t="shared" si="123"/>
        <v>0.36</v>
      </c>
      <c r="AY51" s="1012">
        <f t="shared" si="124"/>
        <v>1</v>
      </c>
      <c r="AZ51" s="1012">
        <f t="shared" si="125"/>
        <v>33.479999999999997</v>
      </c>
      <c r="BA51" s="1144">
        <f t="shared" si="126"/>
        <v>20.646000000000001</v>
      </c>
      <c r="BB51" s="978">
        <f t="shared" si="127"/>
        <v>65.378999999999991</v>
      </c>
      <c r="BC51" s="1143">
        <f t="shared" si="128"/>
        <v>79.08784</v>
      </c>
      <c r="BD51" s="1053">
        <f t="shared" si="129"/>
        <v>144.46683999999999</v>
      </c>
      <c r="BE51" s="957"/>
      <c r="BF51" s="971"/>
      <c r="BG51" s="952"/>
      <c r="BH51" s="952"/>
    </row>
    <row r="52" spans="1:60">
      <c r="A52" s="982"/>
      <c r="B52" s="988" t="s">
        <v>1006</v>
      </c>
      <c r="C52" s="1153">
        <v>9</v>
      </c>
      <c r="D52" s="1085">
        <v>4.7</v>
      </c>
      <c r="E52" s="1010">
        <v>0.15</v>
      </c>
      <c r="F52" s="983">
        <v>0.3</v>
      </c>
      <c r="G52" s="983">
        <v>0.1</v>
      </c>
      <c r="H52" s="979">
        <v>1</v>
      </c>
      <c r="I52" s="1012">
        <f t="shared" si="102"/>
        <v>0.126</v>
      </c>
      <c r="J52" s="979">
        <f t="shared" si="103"/>
        <v>7.9279133757961789E-3</v>
      </c>
      <c r="K52" s="1009">
        <f t="shared" si="104"/>
        <v>0.11807208662420382</v>
      </c>
      <c r="L52" s="978">
        <f t="shared" si="105"/>
        <v>2.3099999999999996</v>
      </c>
      <c r="M52" s="978">
        <f t="shared" si="106"/>
        <v>0.70499999999999996</v>
      </c>
      <c r="N52" s="1084">
        <v>6</v>
      </c>
      <c r="O52" s="1152">
        <v>13</v>
      </c>
      <c r="P52" s="1012">
        <f t="shared" si="107"/>
        <v>4.7</v>
      </c>
      <c r="Q52" s="1012">
        <f t="shared" si="108"/>
        <v>1</v>
      </c>
      <c r="R52" s="1012">
        <f t="shared" si="109"/>
        <v>28.200000000000003</v>
      </c>
      <c r="S52" s="1149">
        <f t="shared" si="110"/>
        <v>29.328000000000003</v>
      </c>
      <c r="T52" s="1080">
        <f t="shared" si="111"/>
        <v>1.222</v>
      </c>
      <c r="U52" s="1080">
        <f t="shared" si="112"/>
        <v>0.93599999999999994</v>
      </c>
      <c r="V52" s="1151">
        <f t="shared" si="113"/>
        <v>3.12</v>
      </c>
      <c r="W52" s="1151"/>
      <c r="X52" s="1080">
        <f t="shared" si="114"/>
        <v>5.2780000000000005</v>
      </c>
      <c r="Y52" s="1080">
        <f t="shared" si="115"/>
        <v>5.4891200000000007</v>
      </c>
      <c r="Z52" s="978">
        <f t="shared" si="116"/>
        <v>34.817120000000003</v>
      </c>
      <c r="AA52" s="1084"/>
      <c r="AB52" s="1150"/>
      <c r="AC52" s="1012"/>
      <c r="AD52" s="1012"/>
      <c r="AE52" s="1012"/>
      <c r="AF52" s="1149"/>
      <c r="AG52" s="1080"/>
      <c r="AH52" s="1080"/>
      <c r="AI52" s="1080"/>
      <c r="AJ52" s="1080"/>
      <c r="AK52" s="1080"/>
      <c r="AL52" s="1080"/>
      <c r="AM52" s="978"/>
      <c r="AN52" s="1092" t="s">
        <v>119</v>
      </c>
      <c r="AO52" s="1148">
        <v>10</v>
      </c>
      <c r="AP52" s="1147" t="s">
        <v>15</v>
      </c>
      <c r="AQ52" s="1146">
        <v>125</v>
      </c>
      <c r="AR52" s="1074">
        <f t="shared" si="117"/>
        <v>39</v>
      </c>
      <c r="AS52" s="1073">
        <f t="shared" si="118"/>
        <v>0.77999999999999992</v>
      </c>
      <c r="AT52" s="1012">
        <f t="shared" si="119"/>
        <v>1</v>
      </c>
      <c r="AU52" s="1012">
        <f t="shared" si="120"/>
        <v>30.419999999999998</v>
      </c>
      <c r="AV52" s="1144">
        <f t="shared" si="121"/>
        <v>18.759</v>
      </c>
      <c r="AW52" s="1145">
        <f t="shared" si="122"/>
        <v>39</v>
      </c>
      <c r="AX52" s="1073">
        <f t="shared" si="123"/>
        <v>0.36</v>
      </c>
      <c r="AY52" s="1012">
        <f t="shared" si="124"/>
        <v>1</v>
      </c>
      <c r="AZ52" s="1012">
        <f t="shared" si="125"/>
        <v>14.04</v>
      </c>
      <c r="BA52" s="1144">
        <f t="shared" si="126"/>
        <v>8.6579999999999995</v>
      </c>
      <c r="BB52" s="978">
        <f t="shared" si="127"/>
        <v>27.417000000000002</v>
      </c>
      <c r="BC52" s="1143">
        <f t="shared" si="128"/>
        <v>34.817120000000003</v>
      </c>
      <c r="BD52" s="1053">
        <f t="shared" si="129"/>
        <v>62.234120000000004</v>
      </c>
      <c r="BE52" s="957"/>
      <c r="BF52" s="971"/>
      <c r="BG52" s="952"/>
      <c r="BH52" s="952"/>
    </row>
    <row r="53" spans="1:60">
      <c r="A53" s="982"/>
      <c r="B53" s="988" t="s">
        <v>1006</v>
      </c>
      <c r="C53" s="1153">
        <v>10</v>
      </c>
      <c r="D53" s="1085">
        <v>16.2</v>
      </c>
      <c r="E53" s="1010">
        <v>0.15</v>
      </c>
      <c r="F53" s="983">
        <v>0.3</v>
      </c>
      <c r="G53" s="983">
        <v>0.1</v>
      </c>
      <c r="H53" s="979">
        <v>1</v>
      </c>
      <c r="I53" s="1012">
        <f t="shared" si="102"/>
        <v>0.47099999999999997</v>
      </c>
      <c r="J53" s="979">
        <f t="shared" si="103"/>
        <v>2.5704422929936306E-2</v>
      </c>
      <c r="K53" s="1009">
        <f t="shared" si="104"/>
        <v>0.44529557707006368</v>
      </c>
      <c r="L53" s="978">
        <f t="shared" si="105"/>
        <v>8.634999999999998</v>
      </c>
      <c r="M53" s="978">
        <f t="shared" si="106"/>
        <v>2.4299999999999997</v>
      </c>
      <c r="N53" s="1084">
        <v>6</v>
      </c>
      <c r="O53" s="1152">
        <v>13</v>
      </c>
      <c r="P53" s="1012">
        <f t="shared" si="107"/>
        <v>16.2</v>
      </c>
      <c r="Q53" s="1012">
        <f t="shared" si="108"/>
        <v>1</v>
      </c>
      <c r="R53" s="1012">
        <f t="shared" si="109"/>
        <v>97.199999999999989</v>
      </c>
      <c r="S53" s="1149">
        <f t="shared" si="110"/>
        <v>101.08799999999999</v>
      </c>
      <c r="T53" s="1080">
        <f t="shared" si="111"/>
        <v>4.2119999999999997</v>
      </c>
      <c r="U53" s="1080">
        <f t="shared" si="112"/>
        <v>0.93599999999999994</v>
      </c>
      <c r="V53" s="1151">
        <f t="shared" si="113"/>
        <v>3.12</v>
      </c>
      <c r="W53" s="1151"/>
      <c r="X53" s="1080">
        <f t="shared" si="114"/>
        <v>8.2680000000000007</v>
      </c>
      <c r="Y53" s="1080">
        <f t="shared" si="115"/>
        <v>8.5987200000000001</v>
      </c>
      <c r="Z53" s="978">
        <f t="shared" si="116"/>
        <v>109.68671999999999</v>
      </c>
      <c r="AA53" s="1084"/>
      <c r="AB53" s="1150"/>
      <c r="AC53" s="1012"/>
      <c r="AD53" s="1012"/>
      <c r="AE53" s="1012"/>
      <c r="AF53" s="1149"/>
      <c r="AG53" s="1080"/>
      <c r="AH53" s="1080"/>
      <c r="AI53" s="1080"/>
      <c r="AJ53" s="1080"/>
      <c r="AK53" s="1080"/>
      <c r="AL53" s="1080"/>
      <c r="AM53" s="978"/>
      <c r="AN53" s="1092" t="s">
        <v>119</v>
      </c>
      <c r="AO53" s="1148">
        <v>10</v>
      </c>
      <c r="AP53" s="1147" t="s">
        <v>15</v>
      </c>
      <c r="AQ53" s="1146">
        <v>125</v>
      </c>
      <c r="AR53" s="1074">
        <f t="shared" si="117"/>
        <v>131</v>
      </c>
      <c r="AS53" s="1073">
        <f t="shared" si="118"/>
        <v>0.77999999999999992</v>
      </c>
      <c r="AT53" s="1012">
        <f t="shared" si="119"/>
        <v>1</v>
      </c>
      <c r="AU53" s="1012">
        <f t="shared" si="120"/>
        <v>102.17999999999999</v>
      </c>
      <c r="AV53" s="1144">
        <f t="shared" si="121"/>
        <v>63.010999999999996</v>
      </c>
      <c r="AW53" s="1145">
        <f t="shared" si="122"/>
        <v>131</v>
      </c>
      <c r="AX53" s="1073">
        <f t="shared" si="123"/>
        <v>0.36</v>
      </c>
      <c r="AY53" s="1012">
        <f t="shared" si="124"/>
        <v>1</v>
      </c>
      <c r="AZ53" s="1012">
        <f t="shared" si="125"/>
        <v>47.16</v>
      </c>
      <c r="BA53" s="1144">
        <f t="shared" si="126"/>
        <v>29.082000000000001</v>
      </c>
      <c r="BB53" s="978">
        <f t="shared" si="127"/>
        <v>92.092999999999989</v>
      </c>
      <c r="BC53" s="1143">
        <f t="shared" si="128"/>
        <v>109.68671999999999</v>
      </c>
      <c r="BD53" s="1053">
        <f t="shared" si="129"/>
        <v>201.77972</v>
      </c>
      <c r="BE53" s="957"/>
      <c r="BF53" s="971"/>
      <c r="BG53" s="952"/>
      <c r="BH53" s="952"/>
    </row>
    <row r="54" spans="1:60" ht="15.75" thickBot="1">
      <c r="A54" s="982"/>
      <c r="B54" s="988" t="s">
        <v>1006</v>
      </c>
      <c r="C54" s="1153" t="s">
        <v>1010</v>
      </c>
      <c r="D54" s="1085">
        <v>4.5</v>
      </c>
      <c r="E54" s="1010">
        <v>0.15</v>
      </c>
      <c r="F54" s="983">
        <v>0.3</v>
      </c>
      <c r="G54" s="983">
        <v>0.1</v>
      </c>
      <c r="H54" s="979">
        <v>1</v>
      </c>
      <c r="I54" s="1012">
        <f t="shared" si="102"/>
        <v>0.11999999999999998</v>
      </c>
      <c r="J54" s="979">
        <f t="shared" si="103"/>
        <v>7.5829350318471333E-3</v>
      </c>
      <c r="K54" s="1009">
        <f t="shared" si="104"/>
        <v>0.11241706496815285</v>
      </c>
      <c r="L54" s="978">
        <f t="shared" si="105"/>
        <v>2.1999999999999997</v>
      </c>
      <c r="M54" s="978">
        <f t="shared" si="106"/>
        <v>0.67499999999999993</v>
      </c>
      <c r="N54" s="1084">
        <v>6</v>
      </c>
      <c r="O54" s="1152">
        <v>13</v>
      </c>
      <c r="P54" s="1012">
        <f t="shared" si="107"/>
        <v>4.5</v>
      </c>
      <c r="Q54" s="1012">
        <f t="shared" si="108"/>
        <v>1</v>
      </c>
      <c r="R54" s="1012">
        <f t="shared" si="109"/>
        <v>27</v>
      </c>
      <c r="S54" s="1149">
        <f t="shared" si="110"/>
        <v>28.080000000000002</v>
      </c>
      <c r="T54" s="1080">
        <f t="shared" si="111"/>
        <v>1.17</v>
      </c>
      <c r="U54" s="1080">
        <f t="shared" si="112"/>
        <v>0.93599999999999994</v>
      </c>
      <c r="V54" s="1151">
        <f t="shared" si="113"/>
        <v>3.12</v>
      </c>
      <c r="W54" s="1151"/>
      <c r="X54" s="1080">
        <f t="shared" si="114"/>
        <v>5.226</v>
      </c>
      <c r="Y54" s="1080">
        <f t="shared" si="115"/>
        <v>5.4350399999999999</v>
      </c>
      <c r="Z54" s="978">
        <f t="shared" si="116"/>
        <v>33.515039999999999</v>
      </c>
      <c r="AA54" s="1084"/>
      <c r="AB54" s="1150"/>
      <c r="AC54" s="1012"/>
      <c r="AD54" s="1012"/>
      <c r="AE54" s="1012"/>
      <c r="AF54" s="1149"/>
      <c r="AG54" s="1080"/>
      <c r="AH54" s="1080"/>
      <c r="AI54" s="1080"/>
      <c r="AJ54" s="1080"/>
      <c r="AK54" s="1080"/>
      <c r="AL54" s="1080"/>
      <c r="AM54" s="978"/>
      <c r="AN54" s="1092" t="s">
        <v>119</v>
      </c>
      <c r="AO54" s="1148">
        <v>10</v>
      </c>
      <c r="AP54" s="1147" t="s">
        <v>15</v>
      </c>
      <c r="AQ54" s="1146">
        <v>125</v>
      </c>
      <c r="AR54" s="1074">
        <f t="shared" si="117"/>
        <v>37</v>
      </c>
      <c r="AS54" s="1073">
        <f t="shared" si="118"/>
        <v>0.77999999999999992</v>
      </c>
      <c r="AT54" s="1012">
        <f t="shared" si="119"/>
        <v>1</v>
      </c>
      <c r="AU54" s="1012">
        <f t="shared" si="120"/>
        <v>28.859999999999996</v>
      </c>
      <c r="AV54" s="1144">
        <f t="shared" si="121"/>
        <v>17.796999999999997</v>
      </c>
      <c r="AW54" s="1145">
        <f t="shared" si="122"/>
        <v>37</v>
      </c>
      <c r="AX54" s="1073">
        <f t="shared" si="123"/>
        <v>0.36</v>
      </c>
      <c r="AY54" s="1012">
        <f t="shared" si="124"/>
        <v>1</v>
      </c>
      <c r="AZ54" s="1012">
        <f t="shared" si="125"/>
        <v>13.32</v>
      </c>
      <c r="BA54" s="1144">
        <f t="shared" si="126"/>
        <v>8.2140000000000004</v>
      </c>
      <c r="BB54" s="978">
        <f t="shared" si="127"/>
        <v>26.010999999999996</v>
      </c>
      <c r="BC54" s="1143">
        <f t="shared" si="128"/>
        <v>33.515039999999999</v>
      </c>
      <c r="BD54" s="1053">
        <f t="shared" si="129"/>
        <v>59.526039999999995</v>
      </c>
      <c r="BE54" s="957"/>
      <c r="BF54" s="971"/>
      <c r="BG54" s="952"/>
      <c r="BH54" s="952"/>
    </row>
    <row r="55" spans="1:60" ht="15.75" thickBot="1">
      <c r="A55" s="1142"/>
      <c r="B55" s="1141"/>
      <c r="C55" s="1140"/>
      <c r="D55" s="1139"/>
      <c r="E55" s="1127"/>
      <c r="F55" s="1049"/>
      <c r="G55" s="1049"/>
      <c r="H55" s="1049"/>
      <c r="I55" s="1127"/>
      <c r="J55" s="1049"/>
      <c r="K55" s="1125">
        <f>SUM(K46:K54)</f>
        <v>2.4887137498089169</v>
      </c>
      <c r="L55" s="1125">
        <f>SUM(L46:L54)</f>
        <v>48.460499999999996</v>
      </c>
      <c r="M55" s="1125">
        <f>SUM(M46:M54)</f>
        <v>14.1915</v>
      </c>
      <c r="N55" s="1138"/>
      <c r="O55" s="1137"/>
      <c r="P55" s="1127"/>
      <c r="Q55" s="1127"/>
      <c r="R55" s="1127"/>
      <c r="S55" s="1135"/>
      <c r="T55" s="1134"/>
      <c r="U55" s="1133"/>
      <c r="V55" s="1133"/>
      <c r="W55" s="1133"/>
      <c r="X55" s="1133"/>
      <c r="Y55" s="1133"/>
      <c r="Z55" s="1125"/>
      <c r="AA55" s="1136"/>
      <c r="AB55" s="1136"/>
      <c r="AC55" s="1127"/>
      <c r="AD55" s="1127"/>
      <c r="AE55" s="1127"/>
      <c r="AF55" s="1135"/>
      <c r="AG55" s="1134"/>
      <c r="AH55" s="1133"/>
      <c r="AI55" s="1133"/>
      <c r="AJ55" s="1133"/>
      <c r="AK55" s="1133"/>
      <c r="AL55" s="1133"/>
      <c r="AM55" s="1125"/>
      <c r="AN55" s="1132"/>
      <c r="AO55" s="1129"/>
      <c r="AP55" s="1129"/>
      <c r="AQ55" s="1131"/>
      <c r="AR55" s="1130"/>
      <c r="AS55" s="1128"/>
      <c r="AT55" s="1127"/>
      <c r="AU55" s="1127"/>
      <c r="AV55" s="1126"/>
      <c r="AW55" s="1129"/>
      <c r="AX55" s="1128"/>
      <c r="AY55" s="1127"/>
      <c r="AZ55" s="1127"/>
      <c r="BA55" s="1126"/>
      <c r="BB55" s="1125">
        <f>SUM(BB46:BB54)</f>
        <v>542.71599999999989</v>
      </c>
      <c r="BC55" s="1125">
        <f>SUM(BC46:BC54)</f>
        <v>670.78606400000001</v>
      </c>
      <c r="BD55" s="1053">
        <f t="shared" si="129"/>
        <v>1213.5020639999998</v>
      </c>
      <c r="BE55" s="957"/>
      <c r="BF55" s="971"/>
      <c r="BG55" s="952"/>
      <c r="BH55" s="952"/>
    </row>
    <row r="56" spans="1:60">
      <c r="A56" s="982">
        <v>3</v>
      </c>
      <c r="B56" s="988" t="s">
        <v>1018</v>
      </c>
      <c r="C56" s="1159"/>
      <c r="D56" s="1082"/>
      <c r="E56" s="1012"/>
      <c r="F56" s="979"/>
      <c r="G56" s="979"/>
      <c r="H56" s="979"/>
      <c r="I56" s="1012"/>
      <c r="J56" s="979"/>
      <c r="K56" s="1009"/>
      <c r="L56" s="978"/>
      <c r="M56" s="978"/>
      <c r="N56" s="1081"/>
      <c r="O56" s="1158"/>
      <c r="P56" s="1012"/>
      <c r="Q56" s="1012"/>
      <c r="R56" s="1012"/>
      <c r="S56" s="1149"/>
      <c r="T56" s="1080"/>
      <c r="U56" s="1080"/>
      <c r="V56" s="1080"/>
      <c r="W56" s="1080"/>
      <c r="X56" s="1080"/>
      <c r="Y56" s="1080"/>
      <c r="Z56" s="978"/>
      <c r="AA56" s="1081"/>
      <c r="AB56" s="1157"/>
      <c r="AC56" s="1012"/>
      <c r="AD56" s="1012"/>
      <c r="AE56" s="1012"/>
      <c r="AF56" s="1149"/>
      <c r="AG56" s="1080"/>
      <c r="AH56" s="1080"/>
      <c r="AI56" s="1080"/>
      <c r="AJ56" s="1080"/>
      <c r="AK56" s="1080"/>
      <c r="AL56" s="1080"/>
      <c r="AM56" s="978"/>
      <c r="AN56" s="1156"/>
      <c r="AO56" s="1155"/>
      <c r="AP56" s="1155"/>
      <c r="AQ56" s="1154"/>
      <c r="AR56" s="1074"/>
      <c r="AS56" s="1073"/>
      <c r="AT56" s="1012"/>
      <c r="AU56" s="1012"/>
      <c r="AV56" s="1144"/>
      <c r="AW56" s="1074"/>
      <c r="AX56" s="1073"/>
      <c r="AY56" s="1012"/>
      <c r="AZ56" s="1012"/>
      <c r="BA56" s="1144"/>
      <c r="BB56" s="978"/>
      <c r="BC56" s="1143"/>
      <c r="BD56" s="1053"/>
      <c r="BE56" s="957"/>
      <c r="BF56" s="971"/>
      <c r="BG56" s="952"/>
      <c r="BH56" s="952"/>
    </row>
    <row r="57" spans="1:60">
      <c r="A57" s="982"/>
      <c r="B57" s="988" t="s">
        <v>1006</v>
      </c>
      <c r="C57" s="1153" t="s">
        <v>1013</v>
      </c>
      <c r="D57" s="1085">
        <v>8</v>
      </c>
      <c r="E57" s="1010">
        <v>0.15</v>
      </c>
      <c r="F57" s="983">
        <v>0.25</v>
      </c>
      <c r="G57" s="983">
        <v>0.1</v>
      </c>
      <c r="H57" s="979">
        <v>1</v>
      </c>
      <c r="I57" s="1012">
        <f t="shared" ref="I57:I65" si="130">D57*E57*(F57-G57)*H57</f>
        <v>0.18</v>
      </c>
      <c r="J57" s="979">
        <f t="shared" ref="J57:J65" si="131">(BB57+BC57)/7850</f>
        <v>9.6556602972399166E-3</v>
      </c>
      <c r="K57" s="1009">
        <f t="shared" ref="K57:K65" si="132">(I57-J57)</f>
        <v>0.17034433970276008</v>
      </c>
      <c r="L57" s="978">
        <f t="shared" ref="L57:L65" si="133">(((F57-G57)*2)+E57)*D57*H57</f>
        <v>3.5999999999999996</v>
      </c>
      <c r="M57" s="978">
        <f t="shared" ref="M57:M65" si="134">(E57)*D57*H57</f>
        <v>1.2</v>
      </c>
      <c r="N57" s="1084">
        <v>5</v>
      </c>
      <c r="O57" s="1152">
        <v>13</v>
      </c>
      <c r="P57" s="1012">
        <f t="shared" ref="P57:P65" si="135">D57</f>
        <v>8</v>
      </c>
      <c r="Q57" s="1012">
        <f t="shared" ref="Q57:Q65" si="136">H57</f>
        <v>1</v>
      </c>
      <c r="R57" s="1012">
        <f t="shared" ref="R57:R65" si="137">N57*P57*Q57</f>
        <v>40</v>
      </c>
      <c r="S57" s="1149">
        <f t="shared" ref="S57:S65" si="138">R57*(HLOOKUP($O57,$Q$2:$AG$3,2,FALSE))</f>
        <v>41.6</v>
      </c>
      <c r="T57" s="1080">
        <f t="shared" ref="T57:T65" si="139">(40*(HLOOKUP($O57,$Q$2:$AG$3,1,FALSE))/1000)*N57*(P57/12)*Q57</f>
        <v>1.7333333333333334</v>
      </c>
      <c r="U57" s="1080">
        <f t="shared" ref="U57:U65" si="140">(2*6*(HLOOKUP($O57,$Q$2:$AG$3,1,FALSE))/1000)*N57*Q57</f>
        <v>0.78</v>
      </c>
      <c r="V57" s="1151">
        <f t="shared" ref="V57:V65" si="141">(2*40*(HLOOKUP($O57,$Q$2:$AG$3,1,FALSE))/1000)*4*Q57</f>
        <v>4.16</v>
      </c>
      <c r="W57" s="1151"/>
      <c r="X57" s="1080">
        <f t="shared" ref="X57:X65" si="142">T57+U57+V57+W57</f>
        <v>6.6733333333333338</v>
      </c>
      <c r="Y57" s="1080">
        <f t="shared" ref="Y57:Y65" si="143">X57*(HLOOKUP($O57,$S$2:$AG$3,2,FALSE))</f>
        <v>6.940266666666667</v>
      </c>
      <c r="Z57" s="978">
        <f t="shared" ref="Z57:Z65" si="144">Y57+S57</f>
        <v>48.540266666666668</v>
      </c>
      <c r="AA57" s="1084"/>
      <c r="AB57" s="1150"/>
      <c r="AC57" s="1012"/>
      <c r="AD57" s="1012"/>
      <c r="AE57" s="1012"/>
      <c r="AF57" s="1149"/>
      <c r="AG57" s="1080"/>
      <c r="AH57" s="1080"/>
      <c r="AI57" s="1080"/>
      <c r="AJ57" s="1080"/>
      <c r="AK57" s="1080"/>
      <c r="AL57" s="1080"/>
      <c r="AM57" s="978"/>
      <c r="AN57" s="1092" t="s">
        <v>119</v>
      </c>
      <c r="AO57" s="1148">
        <v>10</v>
      </c>
      <c r="AP57" s="1147" t="s">
        <v>15</v>
      </c>
      <c r="AQ57" s="1146">
        <v>125</v>
      </c>
      <c r="AR57" s="1074">
        <f t="shared" ref="AR57:AR65" si="145">ROUNDUP(D57/(AQ57/1000),-0.1)+1</f>
        <v>65</v>
      </c>
      <c r="AS57" s="1073">
        <f t="shared" ref="AS57:AS65" si="146">(E57-0.06)*2+(F57-0.06)*2+(2*6*AO57/1000)</f>
        <v>0.68</v>
      </c>
      <c r="AT57" s="1012">
        <f t="shared" ref="AT57:AT65" si="147">H57</f>
        <v>1</v>
      </c>
      <c r="AU57" s="1012">
        <f t="shared" ref="AU57:AU65" si="148">AR57*AS57*AT57</f>
        <v>44.2</v>
      </c>
      <c r="AV57" s="1144">
        <f t="shared" ref="AV57:AV65" si="149">AU57*(HLOOKUP($AO57,$S$2:$AG$3,2,FALSE))</f>
        <v>27.256666666666671</v>
      </c>
      <c r="AW57" s="1145"/>
      <c r="AX57" s="1073">
        <f t="shared" ref="AX57:AX65" si="150">(E57-0.06)+(2*6*AO57/1000)</f>
        <v>0.21</v>
      </c>
      <c r="AY57" s="1012">
        <f t="shared" ref="AY57:AY65" si="151">AT57</f>
        <v>1</v>
      </c>
      <c r="AZ57" s="1012">
        <f t="shared" ref="AZ57:AZ65" si="152">AW57*AX57*AY57</f>
        <v>0</v>
      </c>
      <c r="BA57" s="1144">
        <f t="shared" ref="BA57:BA65" si="153">AZ57*(HLOOKUP($AO57,$S$2:$AG$3,2,FALSE))</f>
        <v>0</v>
      </c>
      <c r="BB57" s="978">
        <f t="shared" ref="BB57:BB65" si="154">BA57+AV57</f>
        <v>27.256666666666671</v>
      </c>
      <c r="BC57" s="1143">
        <f t="shared" ref="BC57:BC65" si="155">(Z57+AM57)</f>
        <v>48.540266666666668</v>
      </c>
      <c r="BD57" s="1053">
        <f t="shared" ref="BD57:BD66" si="156">SUM(BB57:BC57)</f>
        <v>75.796933333333342</v>
      </c>
      <c r="BE57" s="957"/>
      <c r="BF57" s="971"/>
      <c r="BG57" s="952"/>
      <c r="BH57" s="952"/>
    </row>
    <row r="58" spans="1:60">
      <c r="A58" s="982"/>
      <c r="B58" s="988" t="s">
        <v>1006</v>
      </c>
      <c r="C58" s="1153" t="s">
        <v>1017</v>
      </c>
      <c r="D58" s="1085">
        <v>0.5</v>
      </c>
      <c r="E58" s="1010">
        <v>0.15</v>
      </c>
      <c r="F58" s="983">
        <v>0.25</v>
      </c>
      <c r="G58" s="983">
        <v>0.1</v>
      </c>
      <c r="H58" s="979">
        <v>4</v>
      </c>
      <c r="I58" s="1012">
        <f t="shared" si="130"/>
        <v>4.4999999999999998E-2</v>
      </c>
      <c r="J58" s="979">
        <f t="shared" si="131"/>
        <v>5.0685010615711262E-3</v>
      </c>
      <c r="K58" s="1009">
        <f t="shared" si="132"/>
        <v>3.9931498938428872E-2</v>
      </c>
      <c r="L58" s="978">
        <f t="shared" si="133"/>
        <v>0.89999999999999991</v>
      </c>
      <c r="M58" s="978">
        <f t="shared" si="134"/>
        <v>0.3</v>
      </c>
      <c r="N58" s="1084">
        <v>5</v>
      </c>
      <c r="O58" s="1152">
        <v>13</v>
      </c>
      <c r="P58" s="1012">
        <f t="shared" si="135"/>
        <v>0.5</v>
      </c>
      <c r="Q58" s="1012">
        <f t="shared" si="136"/>
        <v>4</v>
      </c>
      <c r="R58" s="1012">
        <f t="shared" si="137"/>
        <v>10</v>
      </c>
      <c r="S58" s="1149">
        <f t="shared" si="138"/>
        <v>10.4</v>
      </c>
      <c r="T58" s="1080">
        <f t="shared" si="139"/>
        <v>0.43333333333333335</v>
      </c>
      <c r="U58" s="1080">
        <f t="shared" si="140"/>
        <v>3.12</v>
      </c>
      <c r="V58" s="1151">
        <f t="shared" si="141"/>
        <v>16.64</v>
      </c>
      <c r="W58" s="1151"/>
      <c r="X58" s="1080">
        <f t="shared" si="142"/>
        <v>20.193333333333335</v>
      </c>
      <c r="Y58" s="1080">
        <f t="shared" si="143"/>
        <v>21.00106666666667</v>
      </c>
      <c r="Z58" s="978">
        <f t="shared" si="144"/>
        <v>31.401066666666672</v>
      </c>
      <c r="AA58" s="1084"/>
      <c r="AB58" s="1150"/>
      <c r="AC58" s="1012"/>
      <c r="AD58" s="1012"/>
      <c r="AE58" s="1012"/>
      <c r="AF58" s="1149"/>
      <c r="AG58" s="1080"/>
      <c r="AH58" s="1080"/>
      <c r="AI58" s="1080"/>
      <c r="AJ58" s="1080"/>
      <c r="AK58" s="1080"/>
      <c r="AL58" s="1080"/>
      <c r="AM58" s="978"/>
      <c r="AN58" s="1092" t="s">
        <v>119</v>
      </c>
      <c r="AO58" s="1148">
        <v>10</v>
      </c>
      <c r="AP58" s="1147" t="s">
        <v>15</v>
      </c>
      <c r="AQ58" s="1146">
        <v>125</v>
      </c>
      <c r="AR58" s="1074">
        <f t="shared" si="145"/>
        <v>5</v>
      </c>
      <c r="AS58" s="1073">
        <f t="shared" si="146"/>
        <v>0.68</v>
      </c>
      <c r="AT58" s="1012">
        <f t="shared" si="147"/>
        <v>4</v>
      </c>
      <c r="AU58" s="1012">
        <f t="shared" si="148"/>
        <v>13.600000000000001</v>
      </c>
      <c r="AV58" s="1144">
        <f t="shared" si="149"/>
        <v>8.3866666666666685</v>
      </c>
      <c r="AW58" s="1145"/>
      <c r="AX58" s="1073">
        <f t="shared" si="150"/>
        <v>0.21</v>
      </c>
      <c r="AY58" s="1012">
        <f t="shared" si="151"/>
        <v>4</v>
      </c>
      <c r="AZ58" s="1012">
        <f t="shared" si="152"/>
        <v>0</v>
      </c>
      <c r="BA58" s="1144">
        <f t="shared" si="153"/>
        <v>0</v>
      </c>
      <c r="BB58" s="978">
        <f t="shared" si="154"/>
        <v>8.3866666666666685</v>
      </c>
      <c r="BC58" s="1143">
        <f t="shared" si="155"/>
        <v>31.401066666666672</v>
      </c>
      <c r="BD58" s="1053">
        <f t="shared" si="156"/>
        <v>39.787733333333343</v>
      </c>
      <c r="BE58" s="957"/>
      <c r="BF58" s="971"/>
      <c r="BG58" s="952"/>
      <c r="BH58" s="952"/>
    </row>
    <row r="59" spans="1:60">
      <c r="A59" s="982"/>
      <c r="B59" s="988" t="s">
        <v>1006</v>
      </c>
      <c r="C59" s="1153" t="s">
        <v>5</v>
      </c>
      <c r="D59" s="1085">
        <v>3</v>
      </c>
      <c r="E59" s="1010">
        <v>0.15</v>
      </c>
      <c r="F59" s="983">
        <v>0.25</v>
      </c>
      <c r="G59" s="983">
        <v>0.1</v>
      </c>
      <c r="H59" s="979">
        <v>1</v>
      </c>
      <c r="I59" s="1012">
        <f t="shared" si="130"/>
        <v>6.7499999999999991E-2</v>
      </c>
      <c r="J59" s="979">
        <f t="shared" si="131"/>
        <v>4.063303609341826E-3</v>
      </c>
      <c r="K59" s="1009">
        <f t="shared" si="132"/>
        <v>6.3436696390658159E-2</v>
      </c>
      <c r="L59" s="978">
        <f t="shared" si="133"/>
        <v>1.3499999999999999</v>
      </c>
      <c r="M59" s="978">
        <f t="shared" si="134"/>
        <v>0.44999999999999996</v>
      </c>
      <c r="N59" s="1084">
        <v>5</v>
      </c>
      <c r="O59" s="1152">
        <v>13</v>
      </c>
      <c r="P59" s="1012">
        <f t="shared" si="135"/>
        <v>3</v>
      </c>
      <c r="Q59" s="1012">
        <f t="shared" si="136"/>
        <v>1</v>
      </c>
      <c r="R59" s="1012">
        <f t="shared" si="137"/>
        <v>15</v>
      </c>
      <c r="S59" s="1149">
        <f t="shared" si="138"/>
        <v>15.600000000000001</v>
      </c>
      <c r="T59" s="1080">
        <f t="shared" si="139"/>
        <v>0.65</v>
      </c>
      <c r="U59" s="1080">
        <f t="shared" si="140"/>
        <v>0.78</v>
      </c>
      <c r="V59" s="1151">
        <f t="shared" si="141"/>
        <v>4.16</v>
      </c>
      <c r="W59" s="1151"/>
      <c r="X59" s="1080">
        <f t="shared" si="142"/>
        <v>5.59</v>
      </c>
      <c r="Y59" s="1080">
        <f t="shared" si="143"/>
        <v>5.8136000000000001</v>
      </c>
      <c r="Z59" s="978">
        <f t="shared" si="144"/>
        <v>21.413600000000002</v>
      </c>
      <c r="AA59" s="1084"/>
      <c r="AB59" s="1150"/>
      <c r="AC59" s="1012"/>
      <c r="AD59" s="1012"/>
      <c r="AE59" s="1012"/>
      <c r="AF59" s="1149"/>
      <c r="AG59" s="1080"/>
      <c r="AH59" s="1080"/>
      <c r="AI59" s="1080"/>
      <c r="AJ59" s="1080"/>
      <c r="AK59" s="1080"/>
      <c r="AL59" s="1080"/>
      <c r="AM59" s="978"/>
      <c r="AN59" s="1092" t="s">
        <v>119</v>
      </c>
      <c r="AO59" s="1148">
        <v>10</v>
      </c>
      <c r="AP59" s="1147" t="s">
        <v>15</v>
      </c>
      <c r="AQ59" s="1146">
        <v>125</v>
      </c>
      <c r="AR59" s="1074">
        <f t="shared" si="145"/>
        <v>25</v>
      </c>
      <c r="AS59" s="1073">
        <f t="shared" si="146"/>
        <v>0.68</v>
      </c>
      <c r="AT59" s="1012">
        <f t="shared" si="147"/>
        <v>1</v>
      </c>
      <c r="AU59" s="1012">
        <f t="shared" si="148"/>
        <v>17</v>
      </c>
      <c r="AV59" s="1144">
        <f t="shared" si="149"/>
        <v>10.483333333333334</v>
      </c>
      <c r="AW59" s="1145"/>
      <c r="AX59" s="1073">
        <f t="shared" si="150"/>
        <v>0.21</v>
      </c>
      <c r="AY59" s="1012">
        <f t="shared" si="151"/>
        <v>1</v>
      </c>
      <c r="AZ59" s="1012">
        <f t="shared" si="152"/>
        <v>0</v>
      </c>
      <c r="BA59" s="1144">
        <f t="shared" si="153"/>
        <v>0</v>
      </c>
      <c r="BB59" s="978">
        <f t="shared" si="154"/>
        <v>10.483333333333334</v>
      </c>
      <c r="BC59" s="1143">
        <f t="shared" si="155"/>
        <v>21.413600000000002</v>
      </c>
      <c r="BD59" s="1053">
        <f t="shared" si="156"/>
        <v>31.896933333333337</v>
      </c>
      <c r="BE59" s="957"/>
      <c r="BF59" s="971"/>
      <c r="BG59" s="952"/>
      <c r="BH59" s="952"/>
    </row>
    <row r="60" spans="1:60">
      <c r="A60" s="982"/>
      <c r="B60" s="988" t="s">
        <v>1006</v>
      </c>
      <c r="C60" s="1153" t="s">
        <v>1016</v>
      </c>
      <c r="D60" s="1085">
        <v>1</v>
      </c>
      <c r="E60" s="1010">
        <v>0.15</v>
      </c>
      <c r="F60" s="983">
        <v>0.25</v>
      </c>
      <c r="G60" s="983">
        <v>0.1</v>
      </c>
      <c r="H60" s="979">
        <v>3</v>
      </c>
      <c r="I60" s="1012">
        <f t="shared" si="130"/>
        <v>6.7500000000000004E-2</v>
      </c>
      <c r="J60" s="979">
        <f t="shared" si="131"/>
        <v>5.479082802547771E-3</v>
      </c>
      <c r="K60" s="1009">
        <f t="shared" si="132"/>
        <v>6.202091719745223E-2</v>
      </c>
      <c r="L60" s="978">
        <f t="shared" si="133"/>
        <v>1.3499999999999999</v>
      </c>
      <c r="M60" s="978">
        <f t="shared" si="134"/>
        <v>0.44999999999999996</v>
      </c>
      <c r="N60" s="1084">
        <v>5</v>
      </c>
      <c r="O60" s="1152">
        <v>13</v>
      </c>
      <c r="P60" s="1012">
        <f t="shared" si="135"/>
        <v>1</v>
      </c>
      <c r="Q60" s="1012">
        <f t="shared" si="136"/>
        <v>3</v>
      </c>
      <c r="R60" s="1012">
        <f t="shared" si="137"/>
        <v>15</v>
      </c>
      <c r="S60" s="1149">
        <f t="shared" si="138"/>
        <v>15.600000000000001</v>
      </c>
      <c r="T60" s="1080">
        <f t="shared" si="139"/>
        <v>0.65</v>
      </c>
      <c r="U60" s="1080">
        <f t="shared" si="140"/>
        <v>2.34</v>
      </c>
      <c r="V60" s="1151">
        <f t="shared" si="141"/>
        <v>12.48</v>
      </c>
      <c r="W60" s="1151"/>
      <c r="X60" s="1080">
        <f t="shared" si="142"/>
        <v>15.47</v>
      </c>
      <c r="Y60" s="1080">
        <f t="shared" si="143"/>
        <v>16.088800000000003</v>
      </c>
      <c r="Z60" s="978">
        <f t="shared" si="144"/>
        <v>31.688800000000004</v>
      </c>
      <c r="AA60" s="1084"/>
      <c r="AB60" s="1150"/>
      <c r="AC60" s="1012"/>
      <c r="AD60" s="1012"/>
      <c r="AE60" s="1012"/>
      <c r="AF60" s="1149"/>
      <c r="AG60" s="1080"/>
      <c r="AH60" s="1080"/>
      <c r="AI60" s="1080"/>
      <c r="AJ60" s="1080"/>
      <c r="AK60" s="1080"/>
      <c r="AL60" s="1080"/>
      <c r="AM60" s="978"/>
      <c r="AN60" s="1092" t="s">
        <v>119</v>
      </c>
      <c r="AO60" s="1148">
        <v>10</v>
      </c>
      <c r="AP60" s="1147" t="s">
        <v>15</v>
      </c>
      <c r="AQ60" s="1146">
        <v>125</v>
      </c>
      <c r="AR60" s="1074">
        <f t="shared" si="145"/>
        <v>9</v>
      </c>
      <c r="AS60" s="1073">
        <f t="shared" si="146"/>
        <v>0.68</v>
      </c>
      <c r="AT60" s="1012">
        <f t="shared" si="147"/>
        <v>3</v>
      </c>
      <c r="AU60" s="1012">
        <f t="shared" si="148"/>
        <v>18.36</v>
      </c>
      <c r="AV60" s="1144">
        <f t="shared" si="149"/>
        <v>11.322000000000001</v>
      </c>
      <c r="AW60" s="1145"/>
      <c r="AX60" s="1073">
        <f t="shared" si="150"/>
        <v>0.21</v>
      </c>
      <c r="AY60" s="1012">
        <f t="shared" si="151"/>
        <v>3</v>
      </c>
      <c r="AZ60" s="1012">
        <f t="shared" si="152"/>
        <v>0</v>
      </c>
      <c r="BA60" s="1144">
        <f t="shared" si="153"/>
        <v>0</v>
      </c>
      <c r="BB60" s="978">
        <f t="shared" si="154"/>
        <v>11.322000000000001</v>
      </c>
      <c r="BC60" s="1143">
        <f t="shared" si="155"/>
        <v>31.688800000000004</v>
      </c>
      <c r="BD60" s="1053">
        <f t="shared" si="156"/>
        <v>43.010800000000003</v>
      </c>
      <c r="BE60" s="957"/>
      <c r="BF60" s="971"/>
      <c r="BG60" s="952"/>
      <c r="BH60" s="952"/>
    </row>
    <row r="61" spans="1:60">
      <c r="A61" s="982"/>
      <c r="B61" s="988" t="s">
        <v>1006</v>
      </c>
      <c r="C61" s="1153" t="s">
        <v>1015</v>
      </c>
      <c r="D61" s="1085">
        <v>9</v>
      </c>
      <c r="E61" s="1010">
        <v>0.15</v>
      </c>
      <c r="F61" s="983">
        <v>0.25</v>
      </c>
      <c r="G61" s="983">
        <v>0.1</v>
      </c>
      <c r="H61" s="979">
        <v>2</v>
      </c>
      <c r="I61" s="1012">
        <f t="shared" si="130"/>
        <v>0.40499999999999997</v>
      </c>
      <c r="J61" s="979">
        <f t="shared" si="131"/>
        <v>2.1548263269639066E-2</v>
      </c>
      <c r="K61" s="1009">
        <f t="shared" si="132"/>
        <v>0.38345173673036093</v>
      </c>
      <c r="L61" s="978">
        <f t="shared" si="133"/>
        <v>8.1</v>
      </c>
      <c r="M61" s="978">
        <f t="shared" si="134"/>
        <v>2.6999999999999997</v>
      </c>
      <c r="N61" s="1084">
        <v>5</v>
      </c>
      <c r="O61" s="1152">
        <v>13</v>
      </c>
      <c r="P61" s="1012">
        <f t="shared" si="135"/>
        <v>9</v>
      </c>
      <c r="Q61" s="1012">
        <f t="shared" si="136"/>
        <v>2</v>
      </c>
      <c r="R61" s="1012">
        <f t="shared" si="137"/>
        <v>90</v>
      </c>
      <c r="S61" s="1149">
        <f t="shared" si="138"/>
        <v>93.600000000000009</v>
      </c>
      <c r="T61" s="1080">
        <f t="shared" si="139"/>
        <v>3.9000000000000004</v>
      </c>
      <c r="U61" s="1080">
        <f t="shared" si="140"/>
        <v>1.56</v>
      </c>
      <c r="V61" s="1151">
        <f t="shared" si="141"/>
        <v>8.32</v>
      </c>
      <c r="W61" s="1151"/>
      <c r="X61" s="1080">
        <f t="shared" si="142"/>
        <v>13.780000000000001</v>
      </c>
      <c r="Y61" s="1080">
        <f t="shared" si="143"/>
        <v>14.331200000000001</v>
      </c>
      <c r="Z61" s="978">
        <f t="shared" si="144"/>
        <v>107.9312</v>
      </c>
      <c r="AA61" s="1084"/>
      <c r="AB61" s="1150"/>
      <c r="AC61" s="1012"/>
      <c r="AD61" s="1012"/>
      <c r="AE61" s="1012"/>
      <c r="AF61" s="1149"/>
      <c r="AG61" s="1080"/>
      <c r="AH61" s="1080"/>
      <c r="AI61" s="1080"/>
      <c r="AJ61" s="1080"/>
      <c r="AK61" s="1080"/>
      <c r="AL61" s="1080"/>
      <c r="AM61" s="978"/>
      <c r="AN61" s="1092" t="s">
        <v>119</v>
      </c>
      <c r="AO61" s="1148">
        <v>10</v>
      </c>
      <c r="AP61" s="1147" t="s">
        <v>15</v>
      </c>
      <c r="AQ61" s="1146">
        <v>125</v>
      </c>
      <c r="AR61" s="1074">
        <f t="shared" si="145"/>
        <v>73</v>
      </c>
      <c r="AS61" s="1073">
        <f t="shared" si="146"/>
        <v>0.68</v>
      </c>
      <c r="AT61" s="1012">
        <f t="shared" si="147"/>
        <v>2</v>
      </c>
      <c r="AU61" s="1012">
        <f t="shared" si="148"/>
        <v>99.28</v>
      </c>
      <c r="AV61" s="1144">
        <f t="shared" si="149"/>
        <v>61.222666666666669</v>
      </c>
      <c r="AW61" s="1145"/>
      <c r="AX61" s="1073">
        <f t="shared" si="150"/>
        <v>0.21</v>
      </c>
      <c r="AY61" s="1012">
        <f t="shared" si="151"/>
        <v>2</v>
      </c>
      <c r="AZ61" s="1012">
        <f t="shared" si="152"/>
        <v>0</v>
      </c>
      <c r="BA61" s="1144">
        <f t="shared" si="153"/>
        <v>0</v>
      </c>
      <c r="BB61" s="978">
        <f t="shared" si="154"/>
        <v>61.222666666666669</v>
      </c>
      <c r="BC61" s="1143">
        <f t="shared" si="155"/>
        <v>107.9312</v>
      </c>
      <c r="BD61" s="1053">
        <f t="shared" si="156"/>
        <v>169.15386666666666</v>
      </c>
      <c r="BE61" s="957"/>
      <c r="BF61" s="971"/>
      <c r="BG61" s="952"/>
      <c r="BH61" s="952"/>
    </row>
    <row r="62" spans="1:60">
      <c r="A62" s="982"/>
      <c r="B62" s="988" t="s">
        <v>1006</v>
      </c>
      <c r="C62" s="1153">
        <v>2</v>
      </c>
      <c r="D62" s="1085">
        <v>4.93</v>
      </c>
      <c r="E62" s="1010">
        <v>0.15</v>
      </c>
      <c r="F62" s="983">
        <v>0.25</v>
      </c>
      <c r="G62" s="983">
        <v>0.1</v>
      </c>
      <c r="H62" s="979">
        <v>1</v>
      </c>
      <c r="I62" s="1012">
        <f t="shared" si="130"/>
        <v>0.11092499999999998</v>
      </c>
      <c r="J62" s="979">
        <f t="shared" si="131"/>
        <v>6.2518675159235664E-3</v>
      </c>
      <c r="K62" s="1009">
        <f t="shared" si="132"/>
        <v>0.10467313248407642</v>
      </c>
      <c r="L62" s="978">
        <f t="shared" si="133"/>
        <v>2.2184999999999997</v>
      </c>
      <c r="M62" s="978">
        <f t="shared" si="134"/>
        <v>0.73949999999999994</v>
      </c>
      <c r="N62" s="1084">
        <v>5</v>
      </c>
      <c r="O62" s="1152">
        <v>13</v>
      </c>
      <c r="P62" s="1012">
        <f t="shared" si="135"/>
        <v>4.93</v>
      </c>
      <c r="Q62" s="1012">
        <f t="shared" si="136"/>
        <v>1</v>
      </c>
      <c r="R62" s="1012">
        <f t="shared" si="137"/>
        <v>24.65</v>
      </c>
      <c r="S62" s="1149">
        <f t="shared" si="138"/>
        <v>25.635999999999999</v>
      </c>
      <c r="T62" s="1080">
        <f t="shared" si="139"/>
        <v>1.0681666666666667</v>
      </c>
      <c r="U62" s="1080">
        <f t="shared" si="140"/>
        <v>0.78</v>
      </c>
      <c r="V62" s="1151">
        <f t="shared" si="141"/>
        <v>4.16</v>
      </c>
      <c r="W62" s="1151"/>
      <c r="X62" s="1080">
        <f t="shared" si="142"/>
        <v>6.0081666666666669</v>
      </c>
      <c r="Y62" s="1080">
        <f t="shared" si="143"/>
        <v>6.2484933333333341</v>
      </c>
      <c r="Z62" s="978">
        <f t="shared" si="144"/>
        <v>31.884493333333332</v>
      </c>
      <c r="AA62" s="1084"/>
      <c r="AB62" s="1150"/>
      <c r="AC62" s="1012"/>
      <c r="AD62" s="1012"/>
      <c r="AE62" s="1012"/>
      <c r="AF62" s="1149"/>
      <c r="AG62" s="1080"/>
      <c r="AH62" s="1080"/>
      <c r="AI62" s="1080"/>
      <c r="AJ62" s="1080"/>
      <c r="AK62" s="1080"/>
      <c r="AL62" s="1080"/>
      <c r="AM62" s="978"/>
      <c r="AN62" s="1092" t="s">
        <v>119</v>
      </c>
      <c r="AO62" s="1148">
        <v>10</v>
      </c>
      <c r="AP62" s="1147" t="s">
        <v>15</v>
      </c>
      <c r="AQ62" s="1146">
        <v>125</v>
      </c>
      <c r="AR62" s="1074">
        <f t="shared" si="145"/>
        <v>41</v>
      </c>
      <c r="AS62" s="1073">
        <f t="shared" si="146"/>
        <v>0.68</v>
      </c>
      <c r="AT62" s="1012">
        <f t="shared" si="147"/>
        <v>1</v>
      </c>
      <c r="AU62" s="1012">
        <f t="shared" si="148"/>
        <v>27.880000000000003</v>
      </c>
      <c r="AV62" s="1144">
        <f t="shared" si="149"/>
        <v>17.192666666666668</v>
      </c>
      <c r="AW62" s="1145"/>
      <c r="AX62" s="1073">
        <f t="shared" si="150"/>
        <v>0.21</v>
      </c>
      <c r="AY62" s="1012">
        <f t="shared" si="151"/>
        <v>1</v>
      </c>
      <c r="AZ62" s="1012">
        <f t="shared" si="152"/>
        <v>0</v>
      </c>
      <c r="BA62" s="1144">
        <f t="shared" si="153"/>
        <v>0</v>
      </c>
      <c r="BB62" s="978">
        <f t="shared" si="154"/>
        <v>17.192666666666668</v>
      </c>
      <c r="BC62" s="1143">
        <f t="shared" si="155"/>
        <v>31.884493333333332</v>
      </c>
      <c r="BD62" s="1053">
        <f t="shared" si="156"/>
        <v>49.077159999999999</v>
      </c>
      <c r="BE62" s="957"/>
      <c r="BF62" s="971"/>
      <c r="BG62" s="952"/>
      <c r="BH62" s="952"/>
    </row>
    <row r="63" spans="1:60">
      <c r="A63" s="982"/>
      <c r="B63" s="988" t="s">
        <v>1006</v>
      </c>
      <c r="C63" s="1153">
        <v>8</v>
      </c>
      <c r="D63" s="1085">
        <v>9.0500000000000007</v>
      </c>
      <c r="E63" s="1010">
        <v>0.15</v>
      </c>
      <c r="F63" s="983">
        <v>0.25</v>
      </c>
      <c r="G63" s="983">
        <v>0.1</v>
      </c>
      <c r="H63" s="979">
        <v>1</v>
      </c>
      <c r="I63" s="1012">
        <f t="shared" si="130"/>
        <v>0.20362500000000003</v>
      </c>
      <c r="J63" s="979">
        <f t="shared" si="131"/>
        <v>1.0862106157112528E-2</v>
      </c>
      <c r="K63" s="1009">
        <f t="shared" si="132"/>
        <v>0.1927628938428875</v>
      </c>
      <c r="L63" s="978">
        <f t="shared" si="133"/>
        <v>4.0724999999999998</v>
      </c>
      <c r="M63" s="978">
        <f t="shared" si="134"/>
        <v>1.3575000000000002</v>
      </c>
      <c r="N63" s="1084">
        <v>5</v>
      </c>
      <c r="O63" s="1152">
        <v>13</v>
      </c>
      <c r="P63" s="1012">
        <f t="shared" si="135"/>
        <v>9.0500000000000007</v>
      </c>
      <c r="Q63" s="1012">
        <f t="shared" si="136"/>
        <v>1</v>
      </c>
      <c r="R63" s="1012">
        <f t="shared" si="137"/>
        <v>45.25</v>
      </c>
      <c r="S63" s="1149">
        <f t="shared" si="138"/>
        <v>47.06</v>
      </c>
      <c r="T63" s="1080">
        <f t="shared" si="139"/>
        <v>1.9608333333333337</v>
      </c>
      <c r="U63" s="1080">
        <f t="shared" si="140"/>
        <v>0.78</v>
      </c>
      <c r="V63" s="1151">
        <f t="shared" si="141"/>
        <v>4.16</v>
      </c>
      <c r="W63" s="1151"/>
      <c r="X63" s="1080">
        <f t="shared" si="142"/>
        <v>6.9008333333333338</v>
      </c>
      <c r="Y63" s="1080">
        <f t="shared" si="143"/>
        <v>7.1768666666666672</v>
      </c>
      <c r="Z63" s="978">
        <f t="shared" si="144"/>
        <v>54.236866666666671</v>
      </c>
      <c r="AA63" s="1084"/>
      <c r="AB63" s="1150"/>
      <c r="AC63" s="1012"/>
      <c r="AD63" s="1012"/>
      <c r="AE63" s="1012"/>
      <c r="AF63" s="1149"/>
      <c r="AG63" s="1080"/>
      <c r="AH63" s="1080"/>
      <c r="AI63" s="1080"/>
      <c r="AJ63" s="1080"/>
      <c r="AK63" s="1080"/>
      <c r="AL63" s="1080"/>
      <c r="AM63" s="978"/>
      <c r="AN63" s="1092" t="s">
        <v>119</v>
      </c>
      <c r="AO63" s="1148">
        <v>10</v>
      </c>
      <c r="AP63" s="1147" t="s">
        <v>15</v>
      </c>
      <c r="AQ63" s="1146">
        <v>125</v>
      </c>
      <c r="AR63" s="1074">
        <f t="shared" si="145"/>
        <v>74</v>
      </c>
      <c r="AS63" s="1073">
        <f t="shared" si="146"/>
        <v>0.68</v>
      </c>
      <c r="AT63" s="1012">
        <f t="shared" si="147"/>
        <v>1</v>
      </c>
      <c r="AU63" s="1012">
        <f t="shared" si="148"/>
        <v>50.32</v>
      </c>
      <c r="AV63" s="1144">
        <f t="shared" si="149"/>
        <v>31.030666666666669</v>
      </c>
      <c r="AW63" s="1145"/>
      <c r="AX63" s="1073">
        <f t="shared" si="150"/>
        <v>0.21</v>
      </c>
      <c r="AY63" s="1012">
        <f t="shared" si="151"/>
        <v>1</v>
      </c>
      <c r="AZ63" s="1012">
        <f t="shared" si="152"/>
        <v>0</v>
      </c>
      <c r="BA63" s="1144">
        <f t="shared" si="153"/>
        <v>0</v>
      </c>
      <c r="BB63" s="978">
        <f t="shared" si="154"/>
        <v>31.030666666666669</v>
      </c>
      <c r="BC63" s="1143">
        <f t="shared" si="155"/>
        <v>54.236866666666671</v>
      </c>
      <c r="BD63" s="1053">
        <f t="shared" si="156"/>
        <v>85.267533333333347</v>
      </c>
      <c r="BE63" s="957"/>
      <c r="BF63" s="971"/>
      <c r="BG63" s="952"/>
      <c r="BH63" s="952"/>
    </row>
    <row r="64" spans="1:60">
      <c r="A64" s="982"/>
      <c r="B64" s="988" t="s">
        <v>1006</v>
      </c>
      <c r="C64" s="1153">
        <v>9</v>
      </c>
      <c r="D64" s="1085">
        <v>12</v>
      </c>
      <c r="E64" s="1010">
        <v>0.15</v>
      </c>
      <c r="F64" s="983">
        <v>0.25</v>
      </c>
      <c r="G64" s="983">
        <v>0.1</v>
      </c>
      <c r="H64" s="979">
        <v>1</v>
      </c>
      <c r="I64" s="1012">
        <f t="shared" si="130"/>
        <v>0.26999999999999996</v>
      </c>
      <c r="J64" s="979">
        <f t="shared" si="131"/>
        <v>1.4129545647558387E-2</v>
      </c>
      <c r="K64" s="1009">
        <f t="shared" si="132"/>
        <v>0.2558704543524416</v>
      </c>
      <c r="L64" s="978">
        <f t="shared" si="133"/>
        <v>5.3999999999999995</v>
      </c>
      <c r="M64" s="978">
        <f t="shared" si="134"/>
        <v>1.7999999999999998</v>
      </c>
      <c r="N64" s="1084">
        <v>5</v>
      </c>
      <c r="O64" s="1152">
        <v>13</v>
      </c>
      <c r="P64" s="1012">
        <f t="shared" si="135"/>
        <v>12</v>
      </c>
      <c r="Q64" s="1012">
        <f t="shared" si="136"/>
        <v>1</v>
      </c>
      <c r="R64" s="1012">
        <f t="shared" si="137"/>
        <v>60</v>
      </c>
      <c r="S64" s="1149">
        <f t="shared" si="138"/>
        <v>62.400000000000006</v>
      </c>
      <c r="T64" s="1080">
        <f t="shared" si="139"/>
        <v>2.6</v>
      </c>
      <c r="U64" s="1080">
        <f t="shared" si="140"/>
        <v>0.78</v>
      </c>
      <c r="V64" s="1151">
        <f t="shared" si="141"/>
        <v>4.16</v>
      </c>
      <c r="W64" s="1151"/>
      <c r="X64" s="1080">
        <f t="shared" si="142"/>
        <v>7.54</v>
      </c>
      <c r="Y64" s="1080">
        <f t="shared" si="143"/>
        <v>7.8416000000000006</v>
      </c>
      <c r="Z64" s="978">
        <f t="shared" si="144"/>
        <v>70.241600000000005</v>
      </c>
      <c r="AA64" s="1084"/>
      <c r="AB64" s="1150"/>
      <c r="AC64" s="1012"/>
      <c r="AD64" s="1012"/>
      <c r="AE64" s="1012"/>
      <c r="AF64" s="1149"/>
      <c r="AG64" s="1080"/>
      <c r="AH64" s="1080"/>
      <c r="AI64" s="1080"/>
      <c r="AJ64" s="1080"/>
      <c r="AK64" s="1080"/>
      <c r="AL64" s="1080"/>
      <c r="AM64" s="978"/>
      <c r="AN64" s="1092" t="s">
        <v>119</v>
      </c>
      <c r="AO64" s="1148">
        <v>10</v>
      </c>
      <c r="AP64" s="1147" t="s">
        <v>15</v>
      </c>
      <c r="AQ64" s="1146">
        <v>125</v>
      </c>
      <c r="AR64" s="1074">
        <f t="shared" si="145"/>
        <v>97</v>
      </c>
      <c r="AS64" s="1073">
        <f t="shared" si="146"/>
        <v>0.68</v>
      </c>
      <c r="AT64" s="1012">
        <f t="shared" si="147"/>
        <v>1</v>
      </c>
      <c r="AU64" s="1012">
        <f t="shared" si="148"/>
        <v>65.960000000000008</v>
      </c>
      <c r="AV64" s="1144">
        <f t="shared" si="149"/>
        <v>40.675333333333342</v>
      </c>
      <c r="AW64" s="1145"/>
      <c r="AX64" s="1073">
        <f t="shared" si="150"/>
        <v>0.21</v>
      </c>
      <c r="AY64" s="1012">
        <f t="shared" si="151"/>
        <v>1</v>
      </c>
      <c r="AZ64" s="1012">
        <f t="shared" si="152"/>
        <v>0</v>
      </c>
      <c r="BA64" s="1144">
        <f t="shared" si="153"/>
        <v>0</v>
      </c>
      <c r="BB64" s="978">
        <f t="shared" si="154"/>
        <v>40.675333333333342</v>
      </c>
      <c r="BC64" s="1143">
        <f t="shared" si="155"/>
        <v>70.241600000000005</v>
      </c>
      <c r="BD64" s="1053">
        <f t="shared" si="156"/>
        <v>110.91693333333335</v>
      </c>
      <c r="BE64" s="957"/>
      <c r="BF64" s="971"/>
      <c r="BG64" s="952"/>
      <c r="BH64" s="952"/>
    </row>
    <row r="65" spans="1:60" ht="15.75" thickBot="1">
      <c r="A65" s="982"/>
      <c r="B65" s="988" t="s">
        <v>1006</v>
      </c>
      <c r="C65" s="1153" t="s">
        <v>1010</v>
      </c>
      <c r="D65" s="1085">
        <v>5.5</v>
      </c>
      <c r="E65" s="1010">
        <v>0.15</v>
      </c>
      <c r="F65" s="983">
        <v>0.25</v>
      </c>
      <c r="G65" s="983">
        <v>0.1</v>
      </c>
      <c r="H65" s="979">
        <v>1</v>
      </c>
      <c r="I65" s="1012">
        <f t="shared" si="130"/>
        <v>0.12374999999999999</v>
      </c>
      <c r="J65" s="979">
        <f t="shared" si="131"/>
        <v>6.8594819532908713E-3</v>
      </c>
      <c r="K65" s="1009">
        <f t="shared" si="132"/>
        <v>0.11689051804670911</v>
      </c>
      <c r="L65" s="978">
        <f t="shared" si="133"/>
        <v>2.4749999999999996</v>
      </c>
      <c r="M65" s="978">
        <f t="shared" si="134"/>
        <v>0.82499999999999996</v>
      </c>
      <c r="N65" s="1084">
        <v>5</v>
      </c>
      <c r="O65" s="1152">
        <v>13</v>
      </c>
      <c r="P65" s="1012">
        <f t="shared" si="135"/>
        <v>5.5</v>
      </c>
      <c r="Q65" s="1012">
        <f t="shared" si="136"/>
        <v>1</v>
      </c>
      <c r="R65" s="1012">
        <f t="shared" si="137"/>
        <v>27.5</v>
      </c>
      <c r="S65" s="1149">
        <f t="shared" si="138"/>
        <v>28.6</v>
      </c>
      <c r="T65" s="1080">
        <f t="shared" si="139"/>
        <v>1.1916666666666667</v>
      </c>
      <c r="U65" s="1080">
        <f t="shared" si="140"/>
        <v>0.78</v>
      </c>
      <c r="V65" s="1151">
        <f t="shared" si="141"/>
        <v>4.16</v>
      </c>
      <c r="W65" s="1151"/>
      <c r="X65" s="1080">
        <f t="shared" si="142"/>
        <v>6.1316666666666668</v>
      </c>
      <c r="Y65" s="1080">
        <f t="shared" si="143"/>
        <v>6.3769333333333336</v>
      </c>
      <c r="Z65" s="978">
        <f t="shared" si="144"/>
        <v>34.976933333333335</v>
      </c>
      <c r="AA65" s="1084"/>
      <c r="AB65" s="1150"/>
      <c r="AC65" s="1012"/>
      <c r="AD65" s="1012"/>
      <c r="AE65" s="1012"/>
      <c r="AF65" s="1149"/>
      <c r="AG65" s="1080"/>
      <c r="AH65" s="1080"/>
      <c r="AI65" s="1080"/>
      <c r="AJ65" s="1080"/>
      <c r="AK65" s="1080"/>
      <c r="AL65" s="1080"/>
      <c r="AM65" s="978"/>
      <c r="AN65" s="1092" t="s">
        <v>119</v>
      </c>
      <c r="AO65" s="1148">
        <v>10</v>
      </c>
      <c r="AP65" s="1147" t="s">
        <v>15</v>
      </c>
      <c r="AQ65" s="1146">
        <v>125</v>
      </c>
      <c r="AR65" s="1074">
        <f t="shared" si="145"/>
        <v>45</v>
      </c>
      <c r="AS65" s="1073">
        <f t="shared" si="146"/>
        <v>0.68</v>
      </c>
      <c r="AT65" s="1012">
        <f t="shared" si="147"/>
        <v>1</v>
      </c>
      <c r="AU65" s="1012">
        <f t="shared" si="148"/>
        <v>30.6</v>
      </c>
      <c r="AV65" s="1144">
        <f t="shared" si="149"/>
        <v>18.87</v>
      </c>
      <c r="AW65" s="1145"/>
      <c r="AX65" s="1073">
        <f t="shared" si="150"/>
        <v>0.21</v>
      </c>
      <c r="AY65" s="1012">
        <f t="shared" si="151"/>
        <v>1</v>
      </c>
      <c r="AZ65" s="1012">
        <f t="shared" si="152"/>
        <v>0</v>
      </c>
      <c r="BA65" s="1144">
        <f t="shared" si="153"/>
        <v>0</v>
      </c>
      <c r="BB65" s="978">
        <f t="shared" si="154"/>
        <v>18.87</v>
      </c>
      <c r="BC65" s="1143">
        <f t="shared" si="155"/>
        <v>34.976933333333335</v>
      </c>
      <c r="BD65" s="1053">
        <f t="shared" si="156"/>
        <v>53.84693333333334</v>
      </c>
      <c r="BE65" s="957"/>
      <c r="BF65" s="971"/>
      <c r="BG65" s="952"/>
      <c r="BH65" s="952"/>
    </row>
    <row r="66" spans="1:60" ht="15.75" thickBot="1">
      <c r="A66" s="1142"/>
      <c r="B66" s="1141"/>
      <c r="C66" s="1140"/>
      <c r="D66" s="1139"/>
      <c r="E66" s="1127"/>
      <c r="F66" s="1049"/>
      <c r="G66" s="1049"/>
      <c r="H66" s="1049"/>
      <c r="I66" s="1127"/>
      <c r="J66" s="1049"/>
      <c r="K66" s="1125">
        <f>SUM(K57:K65)</f>
        <v>1.389382187685775</v>
      </c>
      <c r="L66" s="1125">
        <f>SUM(L57:L65)</f>
        <v>29.466000000000001</v>
      </c>
      <c r="M66" s="1125">
        <f>SUM(M57:M65)</f>
        <v>9.8219999999999992</v>
      </c>
      <c r="N66" s="1138"/>
      <c r="O66" s="1137"/>
      <c r="P66" s="1127"/>
      <c r="Q66" s="1127"/>
      <c r="R66" s="1127"/>
      <c r="S66" s="1135"/>
      <c r="T66" s="1134"/>
      <c r="U66" s="1133"/>
      <c r="V66" s="1133"/>
      <c r="W66" s="1133"/>
      <c r="X66" s="1133"/>
      <c r="Y66" s="1133"/>
      <c r="Z66" s="1125"/>
      <c r="AA66" s="1136"/>
      <c r="AB66" s="1136"/>
      <c r="AC66" s="1127"/>
      <c r="AD66" s="1127"/>
      <c r="AE66" s="1127"/>
      <c r="AF66" s="1135"/>
      <c r="AG66" s="1134"/>
      <c r="AH66" s="1133"/>
      <c r="AI66" s="1133"/>
      <c r="AJ66" s="1133"/>
      <c r="AK66" s="1133"/>
      <c r="AL66" s="1133"/>
      <c r="AM66" s="1125"/>
      <c r="AN66" s="1132"/>
      <c r="AO66" s="1129"/>
      <c r="AP66" s="1129"/>
      <c r="AQ66" s="1131"/>
      <c r="AR66" s="1130"/>
      <c r="AS66" s="1128"/>
      <c r="AT66" s="1127"/>
      <c r="AU66" s="1127"/>
      <c r="AV66" s="1126"/>
      <c r="AW66" s="1129"/>
      <c r="AX66" s="1128"/>
      <c r="AY66" s="1127"/>
      <c r="AZ66" s="1127"/>
      <c r="BA66" s="1126"/>
      <c r="BB66" s="1125">
        <f>SUM(BB57:BB65)</f>
        <v>226.44</v>
      </c>
      <c r="BC66" s="1125">
        <f>SUM(BC57:BC65)</f>
        <v>432.3148266666667</v>
      </c>
      <c r="BD66" s="1053">
        <f t="shared" si="156"/>
        <v>658.75482666666676</v>
      </c>
      <c r="BE66" s="957"/>
      <c r="BF66" s="971"/>
      <c r="BG66" s="952"/>
      <c r="BH66" s="952"/>
    </row>
    <row r="67" spans="1:60">
      <c r="A67" s="982">
        <v>4</v>
      </c>
      <c r="B67" s="988" t="s">
        <v>1014</v>
      </c>
      <c r="C67" s="1186"/>
      <c r="D67" s="1185"/>
      <c r="E67" s="1172"/>
      <c r="F67" s="1184"/>
      <c r="G67" s="1184"/>
      <c r="H67" s="1184"/>
      <c r="I67" s="1172"/>
      <c r="J67" s="1184"/>
      <c r="K67" s="1183"/>
      <c r="L67" s="1072"/>
      <c r="M67" s="1072"/>
      <c r="N67" s="1181"/>
      <c r="O67" s="1182"/>
      <c r="P67" s="1172"/>
      <c r="Q67" s="1172"/>
      <c r="R67" s="1172"/>
      <c r="S67" s="1179"/>
      <c r="T67" s="1178"/>
      <c r="U67" s="1178"/>
      <c r="V67" s="1178"/>
      <c r="W67" s="1178"/>
      <c r="X67" s="1178"/>
      <c r="Y67" s="1178"/>
      <c r="Z67" s="1072"/>
      <c r="AA67" s="1181"/>
      <c r="AB67" s="1180"/>
      <c r="AC67" s="1172"/>
      <c r="AD67" s="1172"/>
      <c r="AE67" s="1172"/>
      <c r="AF67" s="1179"/>
      <c r="AG67" s="1178"/>
      <c r="AH67" s="1178"/>
      <c r="AI67" s="1178"/>
      <c r="AJ67" s="1178"/>
      <c r="AK67" s="1178"/>
      <c r="AL67" s="1178"/>
      <c r="AM67" s="1072"/>
      <c r="AN67" s="1177"/>
      <c r="AO67" s="1176"/>
      <c r="AP67" s="1176"/>
      <c r="AQ67" s="1175"/>
      <c r="AR67" s="1174"/>
      <c r="AS67" s="1173"/>
      <c r="AT67" s="1172"/>
      <c r="AU67" s="1172"/>
      <c r="AV67" s="1171"/>
      <c r="AW67" s="1174"/>
      <c r="AX67" s="1173"/>
      <c r="AY67" s="1172"/>
      <c r="AZ67" s="1172"/>
      <c r="BA67" s="1171"/>
      <c r="BB67" s="1072"/>
      <c r="BC67" s="1170"/>
      <c r="BD67" s="1169"/>
      <c r="BE67" s="1168"/>
      <c r="BF67" s="1167"/>
      <c r="BG67" s="1166"/>
      <c r="BH67" s="1166"/>
    </row>
    <row r="68" spans="1:60">
      <c r="A68" s="982"/>
      <c r="B68" s="988" t="s">
        <v>1011</v>
      </c>
      <c r="C68" s="1153" t="s">
        <v>1013</v>
      </c>
      <c r="D68" s="1085">
        <v>6</v>
      </c>
      <c r="E68" s="1010">
        <v>0.1</v>
      </c>
      <c r="F68" s="983">
        <v>0.3</v>
      </c>
      <c r="G68" s="983">
        <v>0.1</v>
      </c>
      <c r="H68" s="979">
        <v>1</v>
      </c>
      <c r="I68" s="1012">
        <f t="shared" ref="I68:I75" si="157">D68*E68*(F68-G68)*H68</f>
        <v>0.12000000000000001</v>
      </c>
      <c r="J68" s="979">
        <f t="shared" ref="J68:J75" si="158">(BB68+BC68)/7850</f>
        <v>3.8304033970276009E-3</v>
      </c>
      <c r="K68" s="1009">
        <f t="shared" ref="K68:K75" si="159">(I68-J68)</f>
        <v>0.11616959660297241</v>
      </c>
      <c r="L68" s="978">
        <f t="shared" ref="L68:L75" si="160">(((F68-G68)*2)+E68)*D68*H68</f>
        <v>3</v>
      </c>
      <c r="M68" s="978">
        <f t="shared" ref="M68:M75" si="161">(E68)*D68*H68</f>
        <v>0.60000000000000009</v>
      </c>
      <c r="N68" s="1084">
        <v>5</v>
      </c>
      <c r="O68" s="1152">
        <v>10</v>
      </c>
      <c r="P68" s="1012">
        <f t="shared" ref="P68:P75" si="162">D68</f>
        <v>6</v>
      </c>
      <c r="Q68" s="1012">
        <f t="shared" ref="Q68:Q75" si="163">H68</f>
        <v>1</v>
      </c>
      <c r="R68" s="1012">
        <f t="shared" ref="R68:R75" si="164">N68*P68*Q68</f>
        <v>30</v>
      </c>
      <c r="S68" s="1149">
        <f t="shared" ref="S68:S75" si="165">R68*(HLOOKUP($O68,$Q$2:$AG$3,2,FALSE))</f>
        <v>18.5</v>
      </c>
      <c r="T68" s="1080">
        <f t="shared" ref="T68:T75" si="166">(40*(HLOOKUP($O68,$Q$2:$AG$3,1,FALSE))/1000)*N68*(P68/12)*Q68</f>
        <v>1</v>
      </c>
      <c r="U68" s="1080">
        <f t="shared" ref="U68:U75" si="167">(2*6*(HLOOKUP($O68,$Q$2:$AG$3,1,FALSE))/1000)*N68*Q68</f>
        <v>0.6</v>
      </c>
      <c r="V68" s="1151">
        <f t="shared" ref="V68:V75" si="168">(2*40*(HLOOKUP($O68,$Q$2:$AG$3,1,FALSE))/1000)*3*Q68</f>
        <v>2.4000000000000004</v>
      </c>
      <c r="W68" s="1151"/>
      <c r="X68" s="1080">
        <f t="shared" ref="X68:X75" si="169">T68+U68+V68+W68</f>
        <v>4</v>
      </c>
      <c r="Y68" s="1080">
        <f t="shared" ref="Y68:Y75" si="170">X68*(HLOOKUP($O68,$S$2:$AG$3,2,FALSE))</f>
        <v>2.4666666666666668</v>
      </c>
      <c r="Z68" s="978">
        <f t="shared" ref="Z68:Z75" si="171">Y68+S68</f>
        <v>20.966666666666669</v>
      </c>
      <c r="AA68" s="1084"/>
      <c r="AB68" s="1150"/>
      <c r="AC68" s="1012"/>
      <c r="AD68" s="1012"/>
      <c r="AE68" s="1012"/>
      <c r="AF68" s="1149"/>
      <c r="AG68" s="1080"/>
      <c r="AH68" s="1080"/>
      <c r="AI68" s="1080"/>
      <c r="AJ68" s="1080"/>
      <c r="AK68" s="1080"/>
      <c r="AL68" s="1080"/>
      <c r="AM68" s="978"/>
      <c r="AN68" s="1092" t="s">
        <v>119</v>
      </c>
      <c r="AO68" s="1148">
        <v>10</v>
      </c>
      <c r="AP68" s="1147" t="s">
        <v>15</v>
      </c>
      <c r="AQ68" s="1146">
        <v>150</v>
      </c>
      <c r="AR68" s="1074">
        <f t="shared" ref="AR68:AR75" si="172">ROUNDUP(D68/(AQ68/1000),-0.1)+1</f>
        <v>41</v>
      </c>
      <c r="AS68" s="1073">
        <f t="shared" ref="AS68:AS75" si="173">(F68-0.06)+(2*6*AO68/1000)</f>
        <v>0.36</v>
      </c>
      <c r="AT68" s="1012">
        <f t="shared" ref="AT68:AT75" si="174">H68</f>
        <v>1</v>
      </c>
      <c r="AU68" s="1012">
        <f t="shared" ref="AU68:AU75" si="175">AR68*AS68*AT68</f>
        <v>14.76</v>
      </c>
      <c r="AV68" s="1144">
        <f t="shared" ref="AV68:AV75" si="176">AU68*(HLOOKUP($AO68,$S$2:$AG$3,2,FALSE))</f>
        <v>9.1020000000000003</v>
      </c>
      <c r="AW68" s="1145"/>
      <c r="AX68" s="1073">
        <f t="shared" ref="AX68:AX75" si="177">(F68-0.06)+(2*6*AO68/1000)</f>
        <v>0.36</v>
      </c>
      <c r="AY68" s="1012">
        <f t="shared" ref="AY68:AY75" si="178">AT68</f>
        <v>1</v>
      </c>
      <c r="AZ68" s="1012">
        <f t="shared" ref="AZ68:AZ75" si="179">AW68*AX68*AY68</f>
        <v>0</v>
      </c>
      <c r="BA68" s="1144">
        <f t="shared" ref="BA68:BA75" si="180">AZ68*(HLOOKUP($AO68,$S$2:$AG$3,2,FALSE))</f>
        <v>0</v>
      </c>
      <c r="BB68" s="978">
        <f t="shared" ref="BB68:BB75" si="181">BA68+AV68</f>
        <v>9.1020000000000003</v>
      </c>
      <c r="BC68" s="1143">
        <f t="shared" ref="BC68:BC75" si="182">(Z68+AM68)</f>
        <v>20.966666666666669</v>
      </c>
      <c r="BD68" s="1053">
        <f t="shared" ref="BD68:BD76" si="183">SUM(BB68:BC68)</f>
        <v>30.068666666666669</v>
      </c>
      <c r="BE68" s="957"/>
      <c r="BF68" s="971"/>
      <c r="BG68" s="952"/>
      <c r="BH68" s="952"/>
    </row>
    <row r="69" spans="1:60">
      <c r="A69" s="982"/>
      <c r="B69" s="988" t="s">
        <v>1011</v>
      </c>
      <c r="C69" s="1153" t="s">
        <v>4</v>
      </c>
      <c r="D69" s="1085">
        <v>7.43</v>
      </c>
      <c r="E69" s="1010">
        <v>0.1</v>
      </c>
      <c r="F69" s="983">
        <v>0.3</v>
      </c>
      <c r="G69" s="983">
        <v>0.1</v>
      </c>
      <c r="H69" s="979">
        <v>1</v>
      </c>
      <c r="I69" s="1012">
        <f t="shared" si="157"/>
        <v>0.14859999999999998</v>
      </c>
      <c r="J69" s="979">
        <f t="shared" si="158"/>
        <v>4.6936058032554856E-3</v>
      </c>
      <c r="K69" s="1009">
        <f t="shared" si="159"/>
        <v>0.1439063941967445</v>
      </c>
      <c r="L69" s="978">
        <f t="shared" si="160"/>
        <v>3.7149999999999999</v>
      </c>
      <c r="M69" s="978">
        <f t="shared" si="161"/>
        <v>0.74299999999999999</v>
      </c>
      <c r="N69" s="1084">
        <v>5</v>
      </c>
      <c r="O69" s="1152">
        <v>10</v>
      </c>
      <c r="P69" s="1012">
        <f t="shared" si="162"/>
        <v>7.43</v>
      </c>
      <c r="Q69" s="1012">
        <f t="shared" si="163"/>
        <v>1</v>
      </c>
      <c r="R69" s="1012">
        <f t="shared" si="164"/>
        <v>37.15</v>
      </c>
      <c r="S69" s="1149">
        <f t="shared" si="165"/>
        <v>22.909166666666668</v>
      </c>
      <c r="T69" s="1080">
        <f t="shared" si="166"/>
        <v>1.2383333333333333</v>
      </c>
      <c r="U69" s="1080">
        <f t="shared" si="167"/>
        <v>0.6</v>
      </c>
      <c r="V69" s="1151">
        <f t="shared" si="168"/>
        <v>2.4000000000000004</v>
      </c>
      <c r="W69" s="1151"/>
      <c r="X69" s="1080">
        <f t="shared" si="169"/>
        <v>4.2383333333333333</v>
      </c>
      <c r="Y69" s="1080">
        <f t="shared" si="170"/>
        <v>2.6136388888888891</v>
      </c>
      <c r="Z69" s="978">
        <f t="shared" si="171"/>
        <v>25.522805555555557</v>
      </c>
      <c r="AA69" s="1084"/>
      <c r="AB69" s="1150"/>
      <c r="AC69" s="1012"/>
      <c r="AD69" s="1012"/>
      <c r="AE69" s="1012"/>
      <c r="AF69" s="1149"/>
      <c r="AG69" s="1080"/>
      <c r="AH69" s="1080"/>
      <c r="AI69" s="1080"/>
      <c r="AJ69" s="1080"/>
      <c r="AK69" s="1080"/>
      <c r="AL69" s="1080"/>
      <c r="AM69" s="978"/>
      <c r="AN69" s="1092" t="s">
        <v>119</v>
      </c>
      <c r="AO69" s="1148">
        <v>10</v>
      </c>
      <c r="AP69" s="1147" t="s">
        <v>15</v>
      </c>
      <c r="AQ69" s="1146">
        <v>150</v>
      </c>
      <c r="AR69" s="1074">
        <f t="shared" si="172"/>
        <v>51</v>
      </c>
      <c r="AS69" s="1073">
        <f t="shared" si="173"/>
        <v>0.36</v>
      </c>
      <c r="AT69" s="1012">
        <f t="shared" si="174"/>
        <v>1</v>
      </c>
      <c r="AU69" s="1012">
        <f t="shared" si="175"/>
        <v>18.36</v>
      </c>
      <c r="AV69" s="1144">
        <f t="shared" si="176"/>
        <v>11.322000000000001</v>
      </c>
      <c r="AW69" s="1145"/>
      <c r="AX69" s="1073">
        <f t="shared" si="177"/>
        <v>0.36</v>
      </c>
      <c r="AY69" s="1012">
        <f t="shared" si="178"/>
        <v>1</v>
      </c>
      <c r="AZ69" s="1012">
        <f t="shared" si="179"/>
        <v>0</v>
      </c>
      <c r="BA69" s="1144">
        <f t="shared" si="180"/>
        <v>0</v>
      </c>
      <c r="BB69" s="978">
        <f t="shared" si="181"/>
        <v>11.322000000000001</v>
      </c>
      <c r="BC69" s="1143">
        <f t="shared" si="182"/>
        <v>25.522805555555557</v>
      </c>
      <c r="BD69" s="1053">
        <f t="shared" si="183"/>
        <v>36.84480555555556</v>
      </c>
      <c r="BE69" s="957"/>
      <c r="BF69" s="971"/>
      <c r="BG69" s="952"/>
      <c r="BH69" s="952"/>
    </row>
    <row r="70" spans="1:60">
      <c r="A70" s="982"/>
      <c r="B70" s="988" t="s">
        <v>1011</v>
      </c>
      <c r="C70" s="1153" t="s">
        <v>119</v>
      </c>
      <c r="D70" s="1085">
        <v>2.5</v>
      </c>
      <c r="E70" s="1010">
        <v>0.1</v>
      </c>
      <c r="F70" s="983">
        <v>0.3</v>
      </c>
      <c r="G70" s="983">
        <v>0.1</v>
      </c>
      <c r="H70" s="979">
        <v>1</v>
      </c>
      <c r="I70" s="1012">
        <f t="shared" si="157"/>
        <v>4.9999999999999996E-2</v>
      </c>
      <c r="J70" s="979">
        <f t="shared" si="158"/>
        <v>1.7593984430290164E-3</v>
      </c>
      <c r="K70" s="1009">
        <f t="shared" si="159"/>
        <v>4.8240601556970977E-2</v>
      </c>
      <c r="L70" s="978">
        <f t="shared" si="160"/>
        <v>1.25</v>
      </c>
      <c r="M70" s="978">
        <f t="shared" si="161"/>
        <v>0.25</v>
      </c>
      <c r="N70" s="1084">
        <v>5</v>
      </c>
      <c r="O70" s="1152">
        <v>10</v>
      </c>
      <c r="P70" s="1012">
        <f t="shared" si="162"/>
        <v>2.5</v>
      </c>
      <c r="Q70" s="1012">
        <f t="shared" si="163"/>
        <v>1</v>
      </c>
      <c r="R70" s="1012">
        <f t="shared" si="164"/>
        <v>12.5</v>
      </c>
      <c r="S70" s="1149">
        <f t="shared" si="165"/>
        <v>7.7083333333333339</v>
      </c>
      <c r="T70" s="1080">
        <f t="shared" si="166"/>
        <v>0.41666666666666669</v>
      </c>
      <c r="U70" s="1080">
        <f t="shared" si="167"/>
        <v>0.6</v>
      </c>
      <c r="V70" s="1151">
        <f t="shared" si="168"/>
        <v>2.4000000000000004</v>
      </c>
      <c r="W70" s="1151"/>
      <c r="X70" s="1080">
        <f t="shared" si="169"/>
        <v>3.416666666666667</v>
      </c>
      <c r="Y70" s="1080">
        <f t="shared" si="170"/>
        <v>2.1069444444444447</v>
      </c>
      <c r="Z70" s="978">
        <f t="shared" si="171"/>
        <v>9.8152777777777782</v>
      </c>
      <c r="AA70" s="1084"/>
      <c r="AB70" s="1150"/>
      <c r="AC70" s="1012"/>
      <c r="AD70" s="1012"/>
      <c r="AE70" s="1012"/>
      <c r="AF70" s="1149"/>
      <c r="AG70" s="1080"/>
      <c r="AH70" s="1080"/>
      <c r="AI70" s="1080"/>
      <c r="AJ70" s="1080"/>
      <c r="AK70" s="1080"/>
      <c r="AL70" s="1080"/>
      <c r="AM70" s="978"/>
      <c r="AN70" s="1092" t="s">
        <v>119</v>
      </c>
      <c r="AO70" s="1148">
        <v>10</v>
      </c>
      <c r="AP70" s="1147" t="s">
        <v>15</v>
      </c>
      <c r="AQ70" s="1146">
        <v>150</v>
      </c>
      <c r="AR70" s="1074">
        <f t="shared" si="172"/>
        <v>18</v>
      </c>
      <c r="AS70" s="1073">
        <f t="shared" si="173"/>
        <v>0.36</v>
      </c>
      <c r="AT70" s="1012">
        <f t="shared" si="174"/>
        <v>1</v>
      </c>
      <c r="AU70" s="1012">
        <f t="shared" si="175"/>
        <v>6.4799999999999995</v>
      </c>
      <c r="AV70" s="1144">
        <f t="shared" si="176"/>
        <v>3.996</v>
      </c>
      <c r="AW70" s="1145"/>
      <c r="AX70" s="1073">
        <f t="shared" si="177"/>
        <v>0.36</v>
      </c>
      <c r="AY70" s="1012">
        <f t="shared" si="178"/>
        <v>1</v>
      </c>
      <c r="AZ70" s="1012">
        <f t="shared" si="179"/>
        <v>0</v>
      </c>
      <c r="BA70" s="1144">
        <f t="shared" si="180"/>
        <v>0</v>
      </c>
      <c r="BB70" s="978">
        <f t="shared" si="181"/>
        <v>3.996</v>
      </c>
      <c r="BC70" s="1143">
        <f t="shared" si="182"/>
        <v>9.8152777777777782</v>
      </c>
      <c r="BD70" s="1053">
        <f t="shared" si="183"/>
        <v>13.811277777777779</v>
      </c>
      <c r="BE70" s="957"/>
      <c r="BF70" s="971"/>
      <c r="BG70" s="952"/>
      <c r="BH70" s="952"/>
    </row>
    <row r="71" spans="1:60">
      <c r="A71" s="982"/>
      <c r="B71" s="988" t="s">
        <v>1011</v>
      </c>
      <c r="C71" s="1153" t="s">
        <v>14</v>
      </c>
      <c r="D71" s="1085">
        <v>1.1599999999999999</v>
      </c>
      <c r="E71" s="1010">
        <v>0.1</v>
      </c>
      <c r="F71" s="983">
        <v>0.3</v>
      </c>
      <c r="G71" s="983">
        <v>0.1</v>
      </c>
      <c r="H71" s="979">
        <v>1</v>
      </c>
      <c r="I71" s="1012">
        <f t="shared" si="157"/>
        <v>2.3199999999999995E-2</v>
      </c>
      <c r="J71" s="979">
        <f t="shared" si="158"/>
        <v>9.6100495399858467E-4</v>
      </c>
      <c r="K71" s="1009">
        <f t="shared" si="159"/>
        <v>2.2238995046001409E-2</v>
      </c>
      <c r="L71" s="978">
        <f t="shared" si="160"/>
        <v>0.57999999999999996</v>
      </c>
      <c r="M71" s="978">
        <f t="shared" si="161"/>
        <v>0.11599999999999999</v>
      </c>
      <c r="N71" s="1084">
        <v>5</v>
      </c>
      <c r="O71" s="1152">
        <v>10</v>
      </c>
      <c r="P71" s="1012">
        <f t="shared" si="162"/>
        <v>1.1599999999999999</v>
      </c>
      <c r="Q71" s="1012">
        <f t="shared" si="163"/>
        <v>1</v>
      </c>
      <c r="R71" s="1012">
        <f t="shared" si="164"/>
        <v>5.8</v>
      </c>
      <c r="S71" s="1149">
        <f t="shared" si="165"/>
        <v>3.5766666666666667</v>
      </c>
      <c r="T71" s="1080">
        <f t="shared" si="166"/>
        <v>0.19333333333333333</v>
      </c>
      <c r="U71" s="1080">
        <f t="shared" si="167"/>
        <v>0.6</v>
      </c>
      <c r="V71" s="1151">
        <f t="shared" si="168"/>
        <v>2.4000000000000004</v>
      </c>
      <c r="W71" s="1151"/>
      <c r="X71" s="1080">
        <f t="shared" si="169"/>
        <v>3.1933333333333338</v>
      </c>
      <c r="Y71" s="1080">
        <f t="shared" si="170"/>
        <v>1.9692222222222227</v>
      </c>
      <c r="Z71" s="978">
        <f t="shared" si="171"/>
        <v>5.5458888888888893</v>
      </c>
      <c r="AA71" s="1084"/>
      <c r="AB71" s="1150"/>
      <c r="AC71" s="1012"/>
      <c r="AD71" s="1012"/>
      <c r="AE71" s="1012"/>
      <c r="AF71" s="1149"/>
      <c r="AG71" s="1080"/>
      <c r="AH71" s="1080"/>
      <c r="AI71" s="1080"/>
      <c r="AJ71" s="1080"/>
      <c r="AK71" s="1080"/>
      <c r="AL71" s="1080"/>
      <c r="AM71" s="978"/>
      <c r="AN71" s="1092" t="s">
        <v>119</v>
      </c>
      <c r="AO71" s="1148">
        <v>10</v>
      </c>
      <c r="AP71" s="1147" t="s">
        <v>15</v>
      </c>
      <c r="AQ71" s="1146">
        <v>150</v>
      </c>
      <c r="AR71" s="1074">
        <f t="shared" si="172"/>
        <v>9</v>
      </c>
      <c r="AS71" s="1073">
        <f t="shared" si="173"/>
        <v>0.36</v>
      </c>
      <c r="AT71" s="1012">
        <f t="shared" si="174"/>
        <v>1</v>
      </c>
      <c r="AU71" s="1012">
        <f t="shared" si="175"/>
        <v>3.2399999999999998</v>
      </c>
      <c r="AV71" s="1144">
        <f t="shared" si="176"/>
        <v>1.998</v>
      </c>
      <c r="AW71" s="1145"/>
      <c r="AX71" s="1073">
        <f t="shared" si="177"/>
        <v>0.36</v>
      </c>
      <c r="AY71" s="1012">
        <f t="shared" si="178"/>
        <v>1</v>
      </c>
      <c r="AZ71" s="1012">
        <f t="shared" si="179"/>
        <v>0</v>
      </c>
      <c r="BA71" s="1144">
        <f t="shared" si="180"/>
        <v>0</v>
      </c>
      <c r="BB71" s="978">
        <f t="shared" si="181"/>
        <v>1.998</v>
      </c>
      <c r="BC71" s="1143">
        <f t="shared" si="182"/>
        <v>5.5458888888888893</v>
      </c>
      <c r="BD71" s="1053">
        <f t="shared" si="183"/>
        <v>7.5438888888888895</v>
      </c>
      <c r="BE71" s="957"/>
      <c r="BF71" s="971"/>
      <c r="BG71" s="952"/>
      <c r="BH71" s="952"/>
    </row>
    <row r="72" spans="1:60">
      <c r="A72" s="982"/>
      <c r="B72" s="988" t="s">
        <v>1011</v>
      </c>
      <c r="C72" s="1153" t="s">
        <v>1012</v>
      </c>
      <c r="D72" s="1085">
        <v>3.43</v>
      </c>
      <c r="E72" s="1010">
        <v>0.1</v>
      </c>
      <c r="F72" s="983">
        <v>0.3</v>
      </c>
      <c r="G72" s="983">
        <v>0.1</v>
      </c>
      <c r="H72" s="979">
        <v>2</v>
      </c>
      <c r="I72" s="1012">
        <f t="shared" si="157"/>
        <v>0.13719999999999999</v>
      </c>
      <c r="J72" s="979">
        <f t="shared" si="158"/>
        <v>4.6130856334041055E-3</v>
      </c>
      <c r="K72" s="1009">
        <f t="shared" si="159"/>
        <v>0.13258691436659589</v>
      </c>
      <c r="L72" s="978">
        <f t="shared" si="160"/>
        <v>3.43</v>
      </c>
      <c r="M72" s="978">
        <f t="shared" si="161"/>
        <v>0.68600000000000005</v>
      </c>
      <c r="N72" s="1084">
        <v>5</v>
      </c>
      <c r="O72" s="1152">
        <v>10</v>
      </c>
      <c r="P72" s="1012">
        <f t="shared" si="162"/>
        <v>3.43</v>
      </c>
      <c r="Q72" s="1012">
        <f t="shared" si="163"/>
        <v>2</v>
      </c>
      <c r="R72" s="1012">
        <f t="shared" si="164"/>
        <v>34.300000000000004</v>
      </c>
      <c r="S72" s="1149">
        <f t="shared" si="165"/>
        <v>21.151666666666671</v>
      </c>
      <c r="T72" s="1080">
        <f t="shared" si="166"/>
        <v>1.1433333333333333</v>
      </c>
      <c r="U72" s="1080">
        <f t="shared" si="167"/>
        <v>1.2</v>
      </c>
      <c r="V72" s="1151">
        <f t="shared" si="168"/>
        <v>4.8000000000000007</v>
      </c>
      <c r="W72" s="1151"/>
      <c r="X72" s="1080">
        <f t="shared" si="169"/>
        <v>7.1433333333333344</v>
      </c>
      <c r="Y72" s="1080">
        <f t="shared" si="170"/>
        <v>4.4050555555555562</v>
      </c>
      <c r="Z72" s="978">
        <f t="shared" si="171"/>
        <v>25.556722222222227</v>
      </c>
      <c r="AA72" s="1084"/>
      <c r="AB72" s="1150"/>
      <c r="AC72" s="1012"/>
      <c r="AD72" s="1012"/>
      <c r="AE72" s="1012"/>
      <c r="AF72" s="1149"/>
      <c r="AG72" s="1080"/>
      <c r="AH72" s="1080"/>
      <c r="AI72" s="1080"/>
      <c r="AJ72" s="1080"/>
      <c r="AK72" s="1080"/>
      <c r="AL72" s="1080"/>
      <c r="AM72" s="978"/>
      <c r="AN72" s="1092" t="s">
        <v>119</v>
      </c>
      <c r="AO72" s="1148">
        <v>10</v>
      </c>
      <c r="AP72" s="1147" t="s">
        <v>15</v>
      </c>
      <c r="AQ72" s="1146">
        <v>150</v>
      </c>
      <c r="AR72" s="1074">
        <f t="shared" si="172"/>
        <v>24</v>
      </c>
      <c r="AS72" s="1073">
        <f t="shared" si="173"/>
        <v>0.36</v>
      </c>
      <c r="AT72" s="1012">
        <f t="shared" si="174"/>
        <v>2</v>
      </c>
      <c r="AU72" s="1012">
        <f t="shared" si="175"/>
        <v>17.28</v>
      </c>
      <c r="AV72" s="1144">
        <f t="shared" si="176"/>
        <v>10.656000000000001</v>
      </c>
      <c r="AW72" s="1145"/>
      <c r="AX72" s="1073">
        <f t="shared" si="177"/>
        <v>0.36</v>
      </c>
      <c r="AY72" s="1012">
        <f t="shared" si="178"/>
        <v>2</v>
      </c>
      <c r="AZ72" s="1012">
        <f t="shared" si="179"/>
        <v>0</v>
      </c>
      <c r="BA72" s="1144">
        <f t="shared" si="180"/>
        <v>0</v>
      </c>
      <c r="BB72" s="978">
        <f t="shared" si="181"/>
        <v>10.656000000000001</v>
      </c>
      <c r="BC72" s="1143">
        <f t="shared" si="182"/>
        <v>25.556722222222227</v>
      </c>
      <c r="BD72" s="1053">
        <f t="shared" si="183"/>
        <v>36.212722222222226</v>
      </c>
      <c r="BE72" s="957"/>
      <c r="BF72" s="971"/>
      <c r="BG72" s="952"/>
      <c r="BH72" s="952"/>
    </row>
    <row r="73" spans="1:60">
      <c r="A73" s="982"/>
      <c r="B73" s="988" t="s">
        <v>1011</v>
      </c>
      <c r="C73" s="1153">
        <v>7</v>
      </c>
      <c r="D73" s="1085">
        <v>9.3800000000000008</v>
      </c>
      <c r="E73" s="1010">
        <v>0.1</v>
      </c>
      <c r="F73" s="983">
        <v>0.3</v>
      </c>
      <c r="G73" s="983">
        <v>0.1</v>
      </c>
      <c r="H73" s="979">
        <v>1</v>
      </c>
      <c r="I73" s="1012">
        <f t="shared" si="157"/>
        <v>0.18760000000000002</v>
      </c>
      <c r="J73" s="979">
        <f t="shared" si="158"/>
        <v>5.8527034677990095E-3</v>
      </c>
      <c r="K73" s="1009">
        <f t="shared" si="159"/>
        <v>0.18174729653220101</v>
      </c>
      <c r="L73" s="978">
        <f t="shared" si="160"/>
        <v>4.6900000000000004</v>
      </c>
      <c r="M73" s="978">
        <f t="shared" si="161"/>
        <v>0.93800000000000017</v>
      </c>
      <c r="N73" s="1084">
        <v>5</v>
      </c>
      <c r="O73" s="1152">
        <v>10</v>
      </c>
      <c r="P73" s="1012">
        <f t="shared" si="162"/>
        <v>9.3800000000000008</v>
      </c>
      <c r="Q73" s="1012">
        <f t="shared" si="163"/>
        <v>1</v>
      </c>
      <c r="R73" s="1012">
        <f t="shared" si="164"/>
        <v>46.900000000000006</v>
      </c>
      <c r="S73" s="1149">
        <f t="shared" si="165"/>
        <v>28.92166666666667</v>
      </c>
      <c r="T73" s="1080">
        <f t="shared" si="166"/>
        <v>1.5633333333333335</v>
      </c>
      <c r="U73" s="1080">
        <f t="shared" si="167"/>
        <v>0.6</v>
      </c>
      <c r="V73" s="1151">
        <f t="shared" si="168"/>
        <v>2.4000000000000004</v>
      </c>
      <c r="W73" s="1151"/>
      <c r="X73" s="1080">
        <f t="shared" si="169"/>
        <v>4.5633333333333344</v>
      </c>
      <c r="Y73" s="1080">
        <f t="shared" si="170"/>
        <v>2.8140555555555564</v>
      </c>
      <c r="Z73" s="978">
        <f t="shared" si="171"/>
        <v>31.735722222222225</v>
      </c>
      <c r="AA73" s="1084"/>
      <c r="AB73" s="1150"/>
      <c r="AC73" s="1012"/>
      <c r="AD73" s="1012"/>
      <c r="AE73" s="1012"/>
      <c r="AF73" s="1149"/>
      <c r="AG73" s="1080"/>
      <c r="AH73" s="1080"/>
      <c r="AI73" s="1080"/>
      <c r="AJ73" s="1080"/>
      <c r="AK73" s="1080"/>
      <c r="AL73" s="1080"/>
      <c r="AM73" s="978"/>
      <c r="AN73" s="1092" t="s">
        <v>119</v>
      </c>
      <c r="AO73" s="1148">
        <v>10</v>
      </c>
      <c r="AP73" s="1147" t="s">
        <v>15</v>
      </c>
      <c r="AQ73" s="1146">
        <v>150</v>
      </c>
      <c r="AR73" s="1074">
        <f t="shared" si="172"/>
        <v>64</v>
      </c>
      <c r="AS73" s="1073">
        <f t="shared" si="173"/>
        <v>0.36</v>
      </c>
      <c r="AT73" s="1012">
        <f t="shared" si="174"/>
        <v>1</v>
      </c>
      <c r="AU73" s="1012">
        <f t="shared" si="175"/>
        <v>23.04</v>
      </c>
      <c r="AV73" s="1144">
        <f t="shared" si="176"/>
        <v>14.208</v>
      </c>
      <c r="AW73" s="1145"/>
      <c r="AX73" s="1073">
        <f t="shared" si="177"/>
        <v>0.36</v>
      </c>
      <c r="AY73" s="1012">
        <f t="shared" si="178"/>
        <v>1</v>
      </c>
      <c r="AZ73" s="1012">
        <f t="shared" si="179"/>
        <v>0</v>
      </c>
      <c r="BA73" s="1144">
        <f t="shared" si="180"/>
        <v>0</v>
      </c>
      <c r="BB73" s="978">
        <f t="shared" si="181"/>
        <v>14.208</v>
      </c>
      <c r="BC73" s="1143">
        <f t="shared" si="182"/>
        <v>31.735722222222225</v>
      </c>
      <c r="BD73" s="1053">
        <f t="shared" si="183"/>
        <v>45.943722222222227</v>
      </c>
      <c r="BE73" s="957"/>
      <c r="BF73" s="971"/>
      <c r="BG73" s="952"/>
      <c r="BH73" s="952"/>
    </row>
    <row r="74" spans="1:60">
      <c r="A74" s="982"/>
      <c r="B74" s="988" t="s">
        <v>1011</v>
      </c>
      <c r="C74" s="1153">
        <v>10</v>
      </c>
      <c r="D74" s="1085">
        <v>11.45</v>
      </c>
      <c r="E74" s="1010">
        <v>0.1</v>
      </c>
      <c r="F74" s="983">
        <v>0.3</v>
      </c>
      <c r="G74" s="983">
        <v>0.1</v>
      </c>
      <c r="H74" s="979">
        <v>1</v>
      </c>
      <c r="I74" s="1012">
        <f t="shared" si="157"/>
        <v>0.22899999999999998</v>
      </c>
      <c r="J74" s="979">
        <f t="shared" si="158"/>
        <v>7.0887862703467794E-3</v>
      </c>
      <c r="K74" s="1009">
        <f t="shared" si="159"/>
        <v>0.2219112137296532</v>
      </c>
      <c r="L74" s="978">
        <f t="shared" si="160"/>
        <v>5.7249999999999996</v>
      </c>
      <c r="M74" s="978">
        <f t="shared" si="161"/>
        <v>1.145</v>
      </c>
      <c r="N74" s="1084">
        <v>5</v>
      </c>
      <c r="O74" s="1152">
        <v>10</v>
      </c>
      <c r="P74" s="1012">
        <f t="shared" si="162"/>
        <v>11.45</v>
      </c>
      <c r="Q74" s="1012">
        <f t="shared" si="163"/>
        <v>1</v>
      </c>
      <c r="R74" s="1012">
        <f t="shared" si="164"/>
        <v>57.25</v>
      </c>
      <c r="S74" s="1149">
        <f t="shared" si="165"/>
        <v>35.304166666666667</v>
      </c>
      <c r="T74" s="1080">
        <f t="shared" si="166"/>
        <v>1.9083333333333332</v>
      </c>
      <c r="U74" s="1080">
        <f t="shared" si="167"/>
        <v>0.6</v>
      </c>
      <c r="V74" s="1151">
        <f t="shared" si="168"/>
        <v>2.4000000000000004</v>
      </c>
      <c r="W74" s="1151"/>
      <c r="X74" s="1080">
        <f t="shared" si="169"/>
        <v>4.9083333333333332</v>
      </c>
      <c r="Y74" s="1080">
        <f t="shared" si="170"/>
        <v>3.0268055555555557</v>
      </c>
      <c r="Z74" s="978">
        <f t="shared" si="171"/>
        <v>38.330972222222222</v>
      </c>
      <c r="AA74" s="1084"/>
      <c r="AB74" s="1150"/>
      <c r="AC74" s="1012"/>
      <c r="AD74" s="1012"/>
      <c r="AE74" s="1012"/>
      <c r="AF74" s="1149"/>
      <c r="AG74" s="1080"/>
      <c r="AH74" s="1080"/>
      <c r="AI74" s="1080"/>
      <c r="AJ74" s="1080"/>
      <c r="AK74" s="1080"/>
      <c r="AL74" s="1080"/>
      <c r="AM74" s="978"/>
      <c r="AN74" s="1092" t="s">
        <v>119</v>
      </c>
      <c r="AO74" s="1148">
        <v>10</v>
      </c>
      <c r="AP74" s="1147" t="s">
        <v>15</v>
      </c>
      <c r="AQ74" s="1146">
        <v>150</v>
      </c>
      <c r="AR74" s="1074">
        <f t="shared" si="172"/>
        <v>78</v>
      </c>
      <c r="AS74" s="1073">
        <f t="shared" si="173"/>
        <v>0.36</v>
      </c>
      <c r="AT74" s="1012">
        <f t="shared" si="174"/>
        <v>1</v>
      </c>
      <c r="AU74" s="1012">
        <f t="shared" si="175"/>
        <v>28.08</v>
      </c>
      <c r="AV74" s="1144">
        <f t="shared" si="176"/>
        <v>17.315999999999999</v>
      </c>
      <c r="AW74" s="1145"/>
      <c r="AX74" s="1073">
        <f t="shared" si="177"/>
        <v>0.36</v>
      </c>
      <c r="AY74" s="1012">
        <f t="shared" si="178"/>
        <v>1</v>
      </c>
      <c r="AZ74" s="1012">
        <f t="shared" si="179"/>
        <v>0</v>
      </c>
      <c r="BA74" s="1144">
        <f t="shared" si="180"/>
        <v>0</v>
      </c>
      <c r="BB74" s="978">
        <f t="shared" si="181"/>
        <v>17.315999999999999</v>
      </c>
      <c r="BC74" s="1143">
        <f t="shared" si="182"/>
        <v>38.330972222222222</v>
      </c>
      <c r="BD74" s="1053">
        <f t="shared" si="183"/>
        <v>55.646972222222217</v>
      </c>
      <c r="BE74" s="957"/>
      <c r="BF74" s="971"/>
      <c r="BG74" s="952"/>
      <c r="BH74" s="952"/>
    </row>
    <row r="75" spans="1:60" ht="15.75" thickBot="1">
      <c r="A75" s="982"/>
      <c r="B75" s="988" t="s">
        <v>1011</v>
      </c>
      <c r="C75" s="1153" t="s">
        <v>1010</v>
      </c>
      <c r="D75" s="1085">
        <v>5.5</v>
      </c>
      <c r="E75" s="1010">
        <v>0.1</v>
      </c>
      <c r="F75" s="983">
        <v>0.3</v>
      </c>
      <c r="G75" s="983">
        <v>0.1</v>
      </c>
      <c r="H75" s="979">
        <v>1</v>
      </c>
      <c r="I75" s="1012">
        <f t="shared" si="157"/>
        <v>0.11</v>
      </c>
      <c r="J75" s="979">
        <f t="shared" si="158"/>
        <v>3.5426256192498235E-3</v>
      </c>
      <c r="K75" s="1009">
        <f t="shared" si="159"/>
        <v>0.10645737438075017</v>
      </c>
      <c r="L75" s="978">
        <f t="shared" si="160"/>
        <v>2.75</v>
      </c>
      <c r="M75" s="978">
        <f t="shared" si="161"/>
        <v>0.55000000000000004</v>
      </c>
      <c r="N75" s="1084">
        <v>5</v>
      </c>
      <c r="O75" s="1152">
        <v>10</v>
      </c>
      <c r="P75" s="1012">
        <f t="shared" si="162"/>
        <v>5.5</v>
      </c>
      <c r="Q75" s="1012">
        <f t="shared" si="163"/>
        <v>1</v>
      </c>
      <c r="R75" s="1012">
        <f t="shared" si="164"/>
        <v>27.5</v>
      </c>
      <c r="S75" s="1149">
        <f t="shared" si="165"/>
        <v>16.958333333333336</v>
      </c>
      <c r="T75" s="1080">
        <f t="shared" si="166"/>
        <v>0.91666666666666663</v>
      </c>
      <c r="U75" s="1080">
        <f t="shared" si="167"/>
        <v>0.6</v>
      </c>
      <c r="V75" s="1151">
        <f t="shared" si="168"/>
        <v>2.4000000000000004</v>
      </c>
      <c r="W75" s="1151"/>
      <c r="X75" s="1080">
        <f t="shared" si="169"/>
        <v>3.916666666666667</v>
      </c>
      <c r="Y75" s="1080">
        <f t="shared" si="170"/>
        <v>2.4152777777777779</v>
      </c>
      <c r="Z75" s="978">
        <f t="shared" si="171"/>
        <v>19.373611111111114</v>
      </c>
      <c r="AA75" s="1084"/>
      <c r="AB75" s="1150"/>
      <c r="AC75" s="1012"/>
      <c r="AD75" s="1012"/>
      <c r="AE75" s="1012"/>
      <c r="AF75" s="1149"/>
      <c r="AG75" s="1080"/>
      <c r="AH75" s="1080"/>
      <c r="AI75" s="1080"/>
      <c r="AJ75" s="1080"/>
      <c r="AK75" s="1080"/>
      <c r="AL75" s="1080"/>
      <c r="AM75" s="978"/>
      <c r="AN75" s="1092" t="s">
        <v>119</v>
      </c>
      <c r="AO75" s="1148">
        <v>10</v>
      </c>
      <c r="AP75" s="1147" t="s">
        <v>15</v>
      </c>
      <c r="AQ75" s="1146">
        <v>150</v>
      </c>
      <c r="AR75" s="1074">
        <f t="shared" si="172"/>
        <v>38</v>
      </c>
      <c r="AS75" s="1073">
        <f t="shared" si="173"/>
        <v>0.36</v>
      </c>
      <c r="AT75" s="1012">
        <f t="shared" si="174"/>
        <v>1</v>
      </c>
      <c r="AU75" s="1012">
        <f t="shared" si="175"/>
        <v>13.68</v>
      </c>
      <c r="AV75" s="1144">
        <f t="shared" si="176"/>
        <v>8.4359999999999999</v>
      </c>
      <c r="AW75" s="1145"/>
      <c r="AX75" s="1073">
        <f t="shared" si="177"/>
        <v>0.36</v>
      </c>
      <c r="AY75" s="1012">
        <f t="shared" si="178"/>
        <v>1</v>
      </c>
      <c r="AZ75" s="1012">
        <f t="shared" si="179"/>
        <v>0</v>
      </c>
      <c r="BA75" s="1144">
        <f t="shared" si="180"/>
        <v>0</v>
      </c>
      <c r="BB75" s="978">
        <f t="shared" si="181"/>
        <v>8.4359999999999999</v>
      </c>
      <c r="BC75" s="1143">
        <f t="shared" si="182"/>
        <v>19.373611111111114</v>
      </c>
      <c r="BD75" s="1053">
        <f t="shared" si="183"/>
        <v>27.809611111111114</v>
      </c>
      <c r="BE75" s="957"/>
      <c r="BF75" s="971"/>
      <c r="BG75" s="952"/>
      <c r="BH75" s="952"/>
    </row>
    <row r="76" spans="1:60" ht="15.75" thickBot="1">
      <c r="A76" s="1142"/>
      <c r="B76" s="1141"/>
      <c r="C76" s="1140"/>
      <c r="D76" s="1139"/>
      <c r="E76" s="1127"/>
      <c r="F76" s="1049"/>
      <c r="G76" s="1049"/>
      <c r="H76" s="1049"/>
      <c r="I76" s="1127"/>
      <c r="J76" s="1049"/>
      <c r="K76" s="1125">
        <f>SUM(K68:K75)</f>
        <v>0.97325838641188955</v>
      </c>
      <c r="L76" s="1125">
        <f>SUM(L68:L75)</f>
        <v>25.14</v>
      </c>
      <c r="M76" s="1125">
        <f>SUM(M68:M72)</f>
        <v>2.395</v>
      </c>
      <c r="N76" s="1138"/>
      <c r="O76" s="1137"/>
      <c r="P76" s="1127"/>
      <c r="Q76" s="1127"/>
      <c r="R76" s="1127"/>
      <c r="S76" s="1135"/>
      <c r="T76" s="1134"/>
      <c r="U76" s="1133"/>
      <c r="V76" s="1133"/>
      <c r="W76" s="1133"/>
      <c r="X76" s="1133"/>
      <c r="Y76" s="1133"/>
      <c r="Z76" s="1125"/>
      <c r="AA76" s="1136"/>
      <c r="AB76" s="1136"/>
      <c r="AC76" s="1127"/>
      <c r="AD76" s="1127"/>
      <c r="AE76" s="1127"/>
      <c r="AF76" s="1135"/>
      <c r="AG76" s="1134"/>
      <c r="AH76" s="1133"/>
      <c r="AI76" s="1133"/>
      <c r="AJ76" s="1133"/>
      <c r="AK76" s="1133"/>
      <c r="AL76" s="1133"/>
      <c r="AM76" s="1125"/>
      <c r="AN76" s="1132"/>
      <c r="AO76" s="1129"/>
      <c r="AP76" s="1129"/>
      <c r="AQ76" s="1131"/>
      <c r="AR76" s="1130"/>
      <c r="AS76" s="1128"/>
      <c r="AT76" s="1127"/>
      <c r="AU76" s="1127"/>
      <c r="AV76" s="1126"/>
      <c r="AW76" s="1129"/>
      <c r="AX76" s="1128"/>
      <c r="AY76" s="1127"/>
      <c r="AZ76" s="1127"/>
      <c r="BA76" s="1126"/>
      <c r="BB76" s="1125">
        <f>SUM(BB68:BB75)</f>
        <v>77.033999999999992</v>
      </c>
      <c r="BC76" s="1125">
        <f>SUM(BC68:BC75)</f>
        <v>176.84766666666667</v>
      </c>
      <c r="BD76" s="1053">
        <f t="shared" si="183"/>
        <v>253.88166666666666</v>
      </c>
      <c r="BE76" s="957"/>
      <c r="BF76" s="971"/>
      <c r="BG76" s="952"/>
      <c r="BH76" s="952"/>
    </row>
    <row r="77" spans="1:60" ht="15.75" thickBot="1">
      <c r="A77" s="998" t="s">
        <v>1009</v>
      </c>
      <c r="B77" s="997" t="s">
        <v>1008</v>
      </c>
      <c r="C77" s="996"/>
      <c r="D77" s="1162"/>
      <c r="E77" s="994"/>
      <c r="F77" s="994"/>
      <c r="G77" s="994"/>
      <c r="H77" s="994"/>
      <c r="I77" s="994"/>
      <c r="J77" s="994"/>
      <c r="K77" s="994"/>
      <c r="L77" s="993"/>
      <c r="M77" s="993"/>
      <c r="N77" s="1162"/>
      <c r="O77" s="1163"/>
      <c r="P77" s="994"/>
      <c r="Q77" s="994"/>
      <c r="R77" s="994"/>
      <c r="S77" s="993"/>
      <c r="T77" s="1165"/>
      <c r="U77" s="1161"/>
      <c r="V77" s="1161"/>
      <c r="W77" s="1161"/>
      <c r="X77" s="1161"/>
      <c r="Y77" s="1161"/>
      <c r="Z77" s="993"/>
      <c r="AA77" s="1162"/>
      <c r="AB77" s="1163"/>
      <c r="AC77" s="994"/>
      <c r="AD77" s="994"/>
      <c r="AE77" s="994"/>
      <c r="AF77" s="993"/>
      <c r="AG77" s="1165"/>
      <c r="AH77" s="1161"/>
      <c r="AI77" s="1161"/>
      <c r="AJ77" s="1161"/>
      <c r="AK77" s="1161"/>
      <c r="AL77" s="1161"/>
      <c r="AM77" s="993"/>
      <c r="AN77" s="1165"/>
      <c r="AO77" s="1164"/>
      <c r="AP77" s="1164"/>
      <c r="AQ77" s="1163"/>
      <c r="AR77" s="1162"/>
      <c r="AS77" s="994"/>
      <c r="AT77" s="994"/>
      <c r="AU77" s="994"/>
      <c r="AV77" s="1161"/>
      <c r="AW77" s="1162"/>
      <c r="AX77" s="994"/>
      <c r="AY77" s="994"/>
      <c r="AZ77" s="994"/>
      <c r="BA77" s="1161"/>
      <c r="BB77" s="993"/>
      <c r="BC77" s="1160"/>
      <c r="BD77" s="954"/>
      <c r="BE77" s="954"/>
      <c r="BF77" s="954"/>
      <c r="BG77" s="952"/>
      <c r="BH77" s="952"/>
    </row>
    <row r="78" spans="1:60">
      <c r="A78" s="982">
        <v>1</v>
      </c>
      <c r="B78" s="988" t="s">
        <v>1007</v>
      </c>
      <c r="C78" s="1159"/>
      <c r="D78" s="1082"/>
      <c r="E78" s="1012"/>
      <c r="F78" s="979"/>
      <c r="G78" s="979"/>
      <c r="H78" s="979"/>
      <c r="I78" s="1012"/>
      <c r="J78" s="979"/>
      <c r="K78" s="1009"/>
      <c r="L78" s="978"/>
      <c r="M78" s="978"/>
      <c r="N78" s="1081"/>
      <c r="O78" s="1158"/>
      <c r="P78" s="1012"/>
      <c r="Q78" s="1012"/>
      <c r="R78" s="1012"/>
      <c r="S78" s="1149"/>
      <c r="T78" s="1080"/>
      <c r="U78" s="1080"/>
      <c r="V78" s="1080"/>
      <c r="W78" s="1080"/>
      <c r="X78" s="1080"/>
      <c r="Y78" s="1080"/>
      <c r="Z78" s="978"/>
      <c r="AA78" s="1081"/>
      <c r="AB78" s="1157"/>
      <c r="AC78" s="1012"/>
      <c r="AD78" s="1012"/>
      <c r="AE78" s="1012"/>
      <c r="AF78" s="1149"/>
      <c r="AG78" s="1080"/>
      <c r="AH78" s="1080"/>
      <c r="AI78" s="1080"/>
      <c r="AJ78" s="1080"/>
      <c r="AK78" s="1080"/>
      <c r="AL78" s="1080"/>
      <c r="AM78" s="978"/>
      <c r="AN78" s="1156"/>
      <c r="AO78" s="1155"/>
      <c r="AP78" s="1155"/>
      <c r="AQ78" s="1154"/>
      <c r="AR78" s="1074"/>
      <c r="AS78" s="1073"/>
      <c r="AT78" s="1012"/>
      <c r="AU78" s="1012"/>
      <c r="AV78" s="1144"/>
      <c r="AW78" s="1074"/>
      <c r="AX78" s="1073"/>
      <c r="AY78" s="1012"/>
      <c r="AZ78" s="1012"/>
      <c r="BA78" s="1144"/>
      <c r="BB78" s="978"/>
      <c r="BC78" s="1143"/>
      <c r="BD78" s="1053"/>
      <c r="BE78" s="957"/>
      <c r="BF78" s="971"/>
      <c r="BG78" s="952"/>
      <c r="BH78" s="952"/>
    </row>
    <row r="79" spans="1:60">
      <c r="A79" s="982"/>
      <c r="B79" s="988" t="s">
        <v>1006</v>
      </c>
      <c r="C79" s="1153" t="s">
        <v>1363</v>
      </c>
      <c r="D79" s="1085">
        <v>8</v>
      </c>
      <c r="E79" s="1010">
        <v>0.15</v>
      </c>
      <c r="F79" s="983">
        <v>0.2</v>
      </c>
      <c r="G79" s="983">
        <v>0.1</v>
      </c>
      <c r="H79" s="979">
        <v>10</v>
      </c>
      <c r="I79" s="1012">
        <f>D79*E79*(F79-G79)*H79</f>
        <v>1.2</v>
      </c>
      <c r="J79" s="979">
        <f>(BB79+BC79)/7850</f>
        <v>4.7005865534324134E-2</v>
      </c>
      <c r="K79" s="1009">
        <f>(I79-J79)</f>
        <v>1.1529941344656758</v>
      </c>
      <c r="L79" s="978">
        <f>(((F79-G79)*2)+E79)*D79*H79</f>
        <v>28</v>
      </c>
      <c r="M79" s="978">
        <f>(E79)*D79*H79</f>
        <v>12</v>
      </c>
      <c r="N79" s="1084">
        <v>4</v>
      </c>
      <c r="O79" s="1152">
        <v>10</v>
      </c>
      <c r="P79" s="1012">
        <f>D79</f>
        <v>8</v>
      </c>
      <c r="Q79" s="1012">
        <f>H79</f>
        <v>10</v>
      </c>
      <c r="R79" s="1012">
        <f>N79*P79*Q79</f>
        <v>320</v>
      </c>
      <c r="S79" s="1149">
        <f>R79*(HLOOKUP($O79,$Q$2:$AG$3,2,FALSE))</f>
        <v>197.33333333333334</v>
      </c>
      <c r="T79" s="1080">
        <f>(40*(HLOOKUP($O79,$Q$2:$AG$3,1,FALSE))/1000)*N79*(P79/12)*Q79</f>
        <v>10.666666666666666</v>
      </c>
      <c r="U79" s="1080">
        <f>(2*6*(HLOOKUP($O79,$Q$2:$AG$3,1,FALSE))/1000)*N79*Q79</f>
        <v>4.8</v>
      </c>
      <c r="V79" s="1151">
        <f>(2*40*(HLOOKUP($O79,$Q$2:$AG$3,1,FALSE))/1000)*4*Q79</f>
        <v>32</v>
      </c>
      <c r="W79" s="1151"/>
      <c r="X79" s="1080">
        <f>T79+U79+V79+W79</f>
        <v>47.466666666666669</v>
      </c>
      <c r="Y79" s="1080">
        <f>X79*(HLOOKUP($O79,$S$2:$AG$3,2,FALSE))</f>
        <v>29.271111111111114</v>
      </c>
      <c r="Z79" s="978">
        <f>Y79+S79</f>
        <v>226.60444444444445</v>
      </c>
      <c r="AA79" s="1084"/>
      <c r="AB79" s="1150"/>
      <c r="AC79" s="1012"/>
      <c r="AD79" s="1012"/>
      <c r="AE79" s="1012"/>
      <c r="AF79" s="1149"/>
      <c r="AG79" s="1080"/>
      <c r="AH79" s="1080"/>
      <c r="AI79" s="1080"/>
      <c r="AJ79" s="1080"/>
      <c r="AK79" s="1080"/>
      <c r="AL79" s="1080"/>
      <c r="AM79" s="978"/>
      <c r="AN79" s="1092" t="s">
        <v>119</v>
      </c>
      <c r="AO79" s="1148">
        <v>8</v>
      </c>
      <c r="AP79" s="1147" t="s">
        <v>15</v>
      </c>
      <c r="AQ79" s="1146">
        <v>125</v>
      </c>
      <c r="AR79" s="1074">
        <f>ROUNDUP(D79/(AQ79/1000),-0.1)+1</f>
        <v>65</v>
      </c>
      <c r="AS79" s="1073">
        <f>(E79-0.06)*2+(F79-0.06)*2+(2*6*AO79/1000)</f>
        <v>0.55600000000000005</v>
      </c>
      <c r="AT79" s="1012">
        <f>H79</f>
        <v>10</v>
      </c>
      <c r="AU79" s="1012">
        <f>AR79*AS79*AT79</f>
        <v>361.4</v>
      </c>
      <c r="AV79" s="1144">
        <f>AU79*(HLOOKUP($AO79,$S$2:$AG$3,2,FALSE))</f>
        <v>142.39160000000001</v>
      </c>
      <c r="AW79" s="1145"/>
      <c r="AX79" s="1073">
        <f>(E79-0.06)+(2*6*AO79/1000)</f>
        <v>0.186</v>
      </c>
      <c r="AY79" s="1012">
        <f>AT79</f>
        <v>10</v>
      </c>
      <c r="AZ79" s="1012">
        <f>AW79*AX79*AY79</f>
        <v>0</v>
      </c>
      <c r="BA79" s="1144">
        <f>AZ79*(HLOOKUP($AO79,$S$2:$AG$3,2,FALSE))</f>
        <v>0</v>
      </c>
      <c r="BB79" s="978">
        <f>BA79+AV79</f>
        <v>142.39160000000001</v>
      </c>
      <c r="BC79" s="1143">
        <f>(Z79+AM79)</f>
        <v>226.60444444444445</v>
      </c>
      <c r="BD79" s="1053">
        <f>SUM(BB79:BC79)</f>
        <v>368.99604444444446</v>
      </c>
      <c r="BE79" s="957"/>
      <c r="BF79" s="971"/>
      <c r="BG79" s="952"/>
      <c r="BH79" s="952"/>
    </row>
    <row r="80" spans="1:60">
      <c r="A80" s="982"/>
      <c r="B80" s="988" t="s">
        <v>1006</v>
      </c>
      <c r="C80" s="1153" t="s">
        <v>119</v>
      </c>
      <c r="D80" s="1085">
        <v>2.5</v>
      </c>
      <c r="E80" s="1010">
        <v>0.15</v>
      </c>
      <c r="F80" s="983">
        <v>0.2</v>
      </c>
      <c r="G80" s="983">
        <v>0.1</v>
      </c>
      <c r="H80" s="979">
        <v>1</v>
      </c>
      <c r="I80" s="1012">
        <f>D80*E80*(F80-G80)*H80</f>
        <v>3.7500000000000006E-2</v>
      </c>
      <c r="J80" s="979">
        <f>(BB80+BC80)/7850</f>
        <v>1.6868661854210899E-3</v>
      </c>
      <c r="K80" s="1009">
        <f>(I80-J80)</f>
        <v>3.5813133814578915E-2</v>
      </c>
      <c r="L80" s="978">
        <f>(((F80-G80)*2)+E80)*D80*H80</f>
        <v>0.875</v>
      </c>
      <c r="M80" s="978">
        <f>(E80)*D80*H80</f>
        <v>0.375</v>
      </c>
      <c r="N80" s="1084">
        <v>4</v>
      </c>
      <c r="O80" s="1152">
        <v>10</v>
      </c>
      <c r="P80" s="1012">
        <f>D80</f>
        <v>2.5</v>
      </c>
      <c r="Q80" s="1012">
        <f>H80</f>
        <v>1</v>
      </c>
      <c r="R80" s="1012">
        <f>N80*P80*Q80</f>
        <v>10</v>
      </c>
      <c r="S80" s="1149">
        <f>R80*(HLOOKUP($O80,$Q$2:$AG$3,2,FALSE))</f>
        <v>6.166666666666667</v>
      </c>
      <c r="T80" s="1080">
        <f>(40*(HLOOKUP($O80,$Q$2:$AG$3,1,FALSE))/1000)*N80*(P80/12)*Q80</f>
        <v>0.33333333333333337</v>
      </c>
      <c r="U80" s="1080">
        <f>(2*6*(HLOOKUP($O80,$Q$2:$AG$3,1,FALSE))/1000)*N80*Q80</f>
        <v>0.48</v>
      </c>
      <c r="V80" s="1151">
        <f>(2*40*(HLOOKUP($O80,$Q$2:$AG$3,1,FALSE))/1000)*4*Q80</f>
        <v>3.2</v>
      </c>
      <c r="W80" s="1151"/>
      <c r="X80" s="1080">
        <f>T80+U80+V80+W80</f>
        <v>4.0133333333333336</v>
      </c>
      <c r="Y80" s="1080">
        <f>X80*(HLOOKUP($O80,$S$2:$AG$3,2,FALSE))</f>
        <v>2.4748888888888891</v>
      </c>
      <c r="Z80" s="978">
        <f>Y80+S80</f>
        <v>8.6415555555555557</v>
      </c>
      <c r="AA80" s="1084"/>
      <c r="AB80" s="1150"/>
      <c r="AC80" s="1012"/>
      <c r="AD80" s="1012"/>
      <c r="AE80" s="1012"/>
      <c r="AF80" s="1149"/>
      <c r="AG80" s="1080"/>
      <c r="AH80" s="1080"/>
      <c r="AI80" s="1080"/>
      <c r="AJ80" s="1080"/>
      <c r="AK80" s="1080"/>
      <c r="AL80" s="1080"/>
      <c r="AM80" s="978"/>
      <c r="AN80" s="1092" t="s">
        <v>119</v>
      </c>
      <c r="AO80" s="1148">
        <v>8</v>
      </c>
      <c r="AP80" s="1147" t="s">
        <v>15</v>
      </c>
      <c r="AQ80" s="1146">
        <v>125</v>
      </c>
      <c r="AR80" s="1074">
        <f>ROUNDUP(D80/(AQ80/1000),-0.1)+1</f>
        <v>21</v>
      </c>
      <c r="AS80" s="1073">
        <f>(E80-0.06)*2+(F80-0.06)*2+(2*6*AO80/1000)</f>
        <v>0.55600000000000005</v>
      </c>
      <c r="AT80" s="1012">
        <f>H80</f>
        <v>1</v>
      </c>
      <c r="AU80" s="1012">
        <f>AR80*AS80*AT80</f>
        <v>11.676000000000002</v>
      </c>
      <c r="AV80" s="1144">
        <f>AU80*(HLOOKUP($AO80,$S$2:$AG$3,2,FALSE))</f>
        <v>4.6003440000000007</v>
      </c>
      <c r="AW80" s="1145"/>
      <c r="AX80" s="1073">
        <f>(E80-0.06)+(2*6*AO80/1000)</f>
        <v>0.186</v>
      </c>
      <c r="AY80" s="1012">
        <f>AT80</f>
        <v>1</v>
      </c>
      <c r="AZ80" s="1012">
        <f>AW80*AX80*AY80</f>
        <v>0</v>
      </c>
      <c r="BA80" s="1144">
        <f>AZ80*(HLOOKUP($AO80,$S$2:$AG$3,2,FALSE))</f>
        <v>0</v>
      </c>
      <c r="BB80" s="978">
        <f>BA80+AV80</f>
        <v>4.6003440000000007</v>
      </c>
      <c r="BC80" s="1143">
        <f>(Z80+AM80)</f>
        <v>8.6415555555555557</v>
      </c>
      <c r="BD80" s="1053">
        <f>SUM(BB80:BC80)</f>
        <v>13.241899555555555</v>
      </c>
      <c r="BE80" s="957"/>
      <c r="BF80" s="971"/>
      <c r="BG80" s="952"/>
      <c r="BH80" s="952"/>
    </row>
    <row r="81" spans="1:60">
      <c r="A81" s="982"/>
      <c r="B81" s="988" t="s">
        <v>1006</v>
      </c>
      <c r="C81" s="1153" t="s">
        <v>113</v>
      </c>
      <c r="D81" s="1085">
        <v>4.3499999999999996</v>
      </c>
      <c r="E81" s="1010">
        <v>0.15</v>
      </c>
      <c r="F81" s="983">
        <v>0.2</v>
      </c>
      <c r="G81" s="983">
        <v>0.1</v>
      </c>
      <c r="H81" s="979">
        <v>1</v>
      </c>
      <c r="I81" s="1012">
        <f>D81*E81*(F81-G81)*H81</f>
        <v>6.5250000000000002E-2</v>
      </c>
      <c r="J81" s="979">
        <f>(BB81+BC81)/7850</f>
        <v>2.7061533757961787E-3</v>
      </c>
      <c r="K81" s="1009">
        <f>(I81-J81)</f>
        <v>6.2543846624203828E-2</v>
      </c>
      <c r="L81" s="978">
        <f>(((F81-G81)*2)+E81)*D81*H81</f>
        <v>1.5224999999999997</v>
      </c>
      <c r="M81" s="978">
        <f>(E81)*D81*H81</f>
        <v>0.65249999999999997</v>
      </c>
      <c r="N81" s="1084">
        <v>4</v>
      </c>
      <c r="O81" s="1152">
        <v>10</v>
      </c>
      <c r="P81" s="1012">
        <f>D81</f>
        <v>4.3499999999999996</v>
      </c>
      <c r="Q81" s="1012">
        <f>H81</f>
        <v>1</v>
      </c>
      <c r="R81" s="1012">
        <f>N81*P81*Q81</f>
        <v>17.399999999999999</v>
      </c>
      <c r="S81" s="1149">
        <f>R81*(HLOOKUP($O81,$Q$2:$AG$3,2,FALSE))</f>
        <v>10.73</v>
      </c>
      <c r="T81" s="1080">
        <f>(40*(HLOOKUP($O81,$Q$2:$AG$3,1,FALSE))/1000)*N81*(P81/12)*Q81</f>
        <v>0.57999999999999996</v>
      </c>
      <c r="U81" s="1080">
        <f>(2*6*(HLOOKUP($O81,$Q$2:$AG$3,1,FALSE))/1000)*N81*Q81</f>
        <v>0.48</v>
      </c>
      <c r="V81" s="1151">
        <f>(2*40*(HLOOKUP($O81,$Q$2:$AG$3,1,FALSE))/1000)*4*Q81</f>
        <v>3.2</v>
      </c>
      <c r="W81" s="1151"/>
      <c r="X81" s="1080">
        <f>T81+U81+V81+W81</f>
        <v>4.26</v>
      </c>
      <c r="Y81" s="1080">
        <f>X81*(HLOOKUP($O81,$S$2:$AG$3,2,FALSE))</f>
        <v>2.6269999999999998</v>
      </c>
      <c r="Z81" s="978">
        <f>Y81+S81</f>
        <v>13.356999999999999</v>
      </c>
      <c r="AA81" s="1084"/>
      <c r="AB81" s="1150"/>
      <c r="AC81" s="1012"/>
      <c r="AD81" s="1012"/>
      <c r="AE81" s="1012"/>
      <c r="AF81" s="1149"/>
      <c r="AG81" s="1080"/>
      <c r="AH81" s="1080"/>
      <c r="AI81" s="1080"/>
      <c r="AJ81" s="1080"/>
      <c r="AK81" s="1080"/>
      <c r="AL81" s="1080"/>
      <c r="AM81" s="978"/>
      <c r="AN81" s="1092" t="s">
        <v>119</v>
      </c>
      <c r="AO81" s="1148">
        <v>8</v>
      </c>
      <c r="AP81" s="1147" t="s">
        <v>15</v>
      </c>
      <c r="AQ81" s="1146">
        <v>125</v>
      </c>
      <c r="AR81" s="1074">
        <f>ROUNDUP(D81/(AQ81/1000),-0.1)+1</f>
        <v>36</v>
      </c>
      <c r="AS81" s="1073">
        <f>(E81-0.06)*2+(F81-0.06)*2+(2*6*AO81/1000)</f>
        <v>0.55600000000000005</v>
      </c>
      <c r="AT81" s="1012">
        <f>H81</f>
        <v>1</v>
      </c>
      <c r="AU81" s="1012">
        <f>AR81*AS81*AT81</f>
        <v>20.016000000000002</v>
      </c>
      <c r="AV81" s="1144">
        <f>AU81*(HLOOKUP($AO81,$S$2:$AG$3,2,FALSE))</f>
        <v>7.8863040000000009</v>
      </c>
      <c r="AW81" s="1145"/>
      <c r="AX81" s="1073">
        <f>(E81-0.06)+(2*6*AO81/1000)</f>
        <v>0.186</v>
      </c>
      <c r="AY81" s="1012">
        <f>AT81</f>
        <v>1</v>
      </c>
      <c r="AZ81" s="1012">
        <f>AW81*AX81*AY81</f>
        <v>0</v>
      </c>
      <c r="BA81" s="1144">
        <f>AZ81*(HLOOKUP($AO81,$S$2:$AG$3,2,FALSE))</f>
        <v>0</v>
      </c>
      <c r="BB81" s="978">
        <f>BA81+AV81</f>
        <v>7.8863040000000009</v>
      </c>
      <c r="BC81" s="1143">
        <f>(Z81+AM81)</f>
        <v>13.356999999999999</v>
      </c>
      <c r="BD81" s="1053">
        <f>SUM(BB81:BC81)</f>
        <v>21.243304000000002</v>
      </c>
      <c r="BE81" s="957"/>
      <c r="BF81" s="971"/>
      <c r="BG81" s="952"/>
      <c r="BH81" s="952"/>
    </row>
    <row r="82" spans="1:60">
      <c r="A82" s="982"/>
      <c r="B82" s="988" t="s">
        <v>1006</v>
      </c>
      <c r="C82" s="1153" t="s">
        <v>4</v>
      </c>
      <c r="D82" s="1085">
        <v>6.75</v>
      </c>
      <c r="E82" s="1010">
        <v>0.15</v>
      </c>
      <c r="F82" s="983">
        <v>0.2</v>
      </c>
      <c r="G82" s="983">
        <v>0.1</v>
      </c>
      <c r="H82" s="979">
        <v>1</v>
      </c>
      <c r="I82" s="1012">
        <f t="shared" ref="I82" si="184">D82*E82*(F82-G82)*H82</f>
        <v>0.10125000000000001</v>
      </c>
      <c r="J82" s="979">
        <f t="shared" ref="J82" si="185">(BB82+BC82)/7850</f>
        <v>4.0156501061571134E-3</v>
      </c>
      <c r="K82" s="1009">
        <f t="shared" ref="K82" si="186">(I82-J82)</f>
        <v>9.7234349893842886E-2</v>
      </c>
      <c r="L82" s="978">
        <f t="shared" ref="L82" si="187">(((F82-G82)*2)+E82)*D82*H82</f>
        <v>2.3624999999999998</v>
      </c>
      <c r="M82" s="978">
        <f t="shared" ref="M82" si="188">(E82)*D82*H82</f>
        <v>1.0125</v>
      </c>
      <c r="N82" s="1084">
        <v>4</v>
      </c>
      <c r="O82" s="1152">
        <v>10</v>
      </c>
      <c r="P82" s="1012">
        <f t="shared" ref="P82" si="189">D82</f>
        <v>6.75</v>
      </c>
      <c r="Q82" s="1012">
        <f t="shared" ref="Q82" si="190">H82</f>
        <v>1</v>
      </c>
      <c r="R82" s="1012">
        <f t="shared" ref="R82" si="191">N82*P82*Q82</f>
        <v>27</v>
      </c>
      <c r="S82" s="1149">
        <f t="shared" ref="S82" si="192">R82*(HLOOKUP($O82,$Q$2:$AG$3,2,FALSE))</f>
        <v>16.650000000000002</v>
      </c>
      <c r="T82" s="1080">
        <f t="shared" ref="T82" si="193">(40*(HLOOKUP($O82,$Q$2:$AG$3,1,FALSE))/1000)*N82*(P82/12)*Q82</f>
        <v>0.9</v>
      </c>
      <c r="U82" s="1080">
        <f t="shared" ref="U82" si="194">(2*6*(HLOOKUP($O82,$Q$2:$AG$3,1,FALSE))/1000)*N82*Q82</f>
        <v>0.48</v>
      </c>
      <c r="V82" s="1151">
        <f t="shared" ref="V82" si="195">(2*40*(HLOOKUP($O82,$Q$2:$AG$3,1,FALSE))/1000)*4*Q82</f>
        <v>3.2</v>
      </c>
      <c r="W82" s="1151"/>
      <c r="X82" s="1080">
        <f t="shared" ref="X82" si="196">T82+U82+V82+W82</f>
        <v>4.58</v>
      </c>
      <c r="Y82" s="1080">
        <f t="shared" ref="Y82" si="197">X82*(HLOOKUP($O82,$S$2:$AG$3,2,FALSE))</f>
        <v>2.8243333333333336</v>
      </c>
      <c r="Z82" s="978">
        <f t="shared" ref="Z82" si="198">Y82+S82</f>
        <v>19.474333333333334</v>
      </c>
      <c r="AA82" s="1084"/>
      <c r="AB82" s="1150"/>
      <c r="AC82" s="1012"/>
      <c r="AD82" s="1012"/>
      <c r="AE82" s="1012"/>
      <c r="AF82" s="1149"/>
      <c r="AG82" s="1080"/>
      <c r="AH82" s="1080"/>
      <c r="AI82" s="1080"/>
      <c r="AJ82" s="1080"/>
      <c r="AK82" s="1080"/>
      <c r="AL82" s="1080"/>
      <c r="AM82" s="978"/>
      <c r="AN82" s="1092" t="s">
        <v>119</v>
      </c>
      <c r="AO82" s="1148">
        <v>8</v>
      </c>
      <c r="AP82" s="1147" t="s">
        <v>15</v>
      </c>
      <c r="AQ82" s="1146">
        <v>125</v>
      </c>
      <c r="AR82" s="1074">
        <f t="shared" ref="AR82" si="199">ROUNDUP(D82/(AQ82/1000),-0.1)+1</f>
        <v>55</v>
      </c>
      <c r="AS82" s="1073">
        <f t="shared" ref="AS82" si="200">(E82-0.06)*2+(F82-0.06)*2+(2*6*AO82/1000)</f>
        <v>0.55600000000000005</v>
      </c>
      <c r="AT82" s="1012">
        <f t="shared" ref="AT82" si="201">H82</f>
        <v>1</v>
      </c>
      <c r="AU82" s="1012">
        <f t="shared" ref="AU82" si="202">AR82*AS82*AT82</f>
        <v>30.580000000000002</v>
      </c>
      <c r="AV82" s="1144">
        <f t="shared" ref="AV82" si="203">AU82*(HLOOKUP($AO82,$S$2:$AG$3,2,FALSE))</f>
        <v>12.048520000000002</v>
      </c>
      <c r="AW82" s="1145"/>
      <c r="AX82" s="1073">
        <f t="shared" ref="AX82" si="204">(E82-0.06)+(2*6*AO82/1000)</f>
        <v>0.186</v>
      </c>
      <c r="AY82" s="1012">
        <f t="shared" ref="AY82" si="205">AT82</f>
        <v>1</v>
      </c>
      <c r="AZ82" s="1012">
        <f t="shared" ref="AZ82" si="206">AW82*AX82*AY82</f>
        <v>0</v>
      </c>
      <c r="BA82" s="1144">
        <f t="shared" ref="BA82" si="207">AZ82*(HLOOKUP($AO82,$S$2:$AG$3,2,FALSE))</f>
        <v>0</v>
      </c>
      <c r="BB82" s="978">
        <f t="shared" ref="BB82" si="208">BA82+AV82</f>
        <v>12.048520000000002</v>
      </c>
      <c r="BC82" s="1143">
        <f t="shared" ref="BC82" si="209">(Z82+AM82)</f>
        <v>19.474333333333334</v>
      </c>
      <c r="BD82" s="1053">
        <f t="shared" ref="BD82" si="210">SUM(BB82:BC82)</f>
        <v>31.522853333333337</v>
      </c>
      <c r="BE82" s="957"/>
      <c r="BF82" s="971"/>
      <c r="BG82" s="952"/>
      <c r="BH82" s="952"/>
    </row>
    <row r="83" spans="1:60">
      <c r="A83" s="982"/>
      <c r="B83" s="988" t="s">
        <v>1006</v>
      </c>
      <c r="C83" s="1153">
        <v>7</v>
      </c>
      <c r="D83" s="1085">
        <v>15.1</v>
      </c>
      <c r="E83" s="1010">
        <v>0.15</v>
      </c>
      <c r="F83" s="983">
        <v>0.2</v>
      </c>
      <c r="G83" s="983">
        <v>0.1</v>
      </c>
      <c r="H83" s="979">
        <v>1</v>
      </c>
      <c r="I83" s="1012">
        <f t="shared" ref="I83" si="211">D83*E83*(F83-G83)*H83</f>
        <v>0.22649999999999998</v>
      </c>
      <c r="J83" s="979">
        <f t="shared" ref="J83" si="212">(BB83+BC83)/7850</f>
        <v>8.5966068223637653E-3</v>
      </c>
      <c r="K83" s="1009">
        <f t="shared" ref="K83" si="213">(I83-J83)</f>
        <v>0.21790339317763621</v>
      </c>
      <c r="L83" s="978">
        <f t="shared" ref="L83" si="214">(((F83-G83)*2)+E83)*D83*H83</f>
        <v>5.2849999999999993</v>
      </c>
      <c r="M83" s="978">
        <f t="shared" ref="M83" si="215">(E83)*D83*H83</f>
        <v>2.2649999999999997</v>
      </c>
      <c r="N83" s="1084">
        <v>4</v>
      </c>
      <c r="O83" s="1152">
        <v>10</v>
      </c>
      <c r="P83" s="1012">
        <f t="shared" ref="P83" si="216">D83</f>
        <v>15.1</v>
      </c>
      <c r="Q83" s="1012">
        <f t="shared" ref="Q83" si="217">H83</f>
        <v>1</v>
      </c>
      <c r="R83" s="1012">
        <f t="shared" ref="R83" si="218">N83*P83*Q83</f>
        <v>60.4</v>
      </c>
      <c r="S83" s="1149">
        <f t="shared" ref="S83" si="219">R83*(HLOOKUP($O83,$Q$2:$AG$3,2,FALSE))</f>
        <v>37.24666666666667</v>
      </c>
      <c r="T83" s="1080">
        <f t="shared" ref="T83" si="220">(40*(HLOOKUP($O83,$Q$2:$AG$3,1,FALSE))/1000)*N83*(P83/12)*Q83</f>
        <v>2.0133333333333332</v>
      </c>
      <c r="U83" s="1080">
        <f t="shared" ref="U83" si="221">(2*6*(HLOOKUP($O83,$Q$2:$AG$3,1,FALSE))/1000)*N83*Q83</f>
        <v>0.48</v>
      </c>
      <c r="V83" s="1151">
        <f t="shared" ref="V83" si="222">(2*40*(HLOOKUP($O83,$Q$2:$AG$3,1,FALSE))/1000)*4*Q83</f>
        <v>3.2</v>
      </c>
      <c r="W83" s="1151"/>
      <c r="X83" s="1080">
        <f t="shared" ref="X83" si="223">T83+U83+V83+W83</f>
        <v>5.6933333333333334</v>
      </c>
      <c r="Y83" s="1080">
        <f t="shared" ref="Y83" si="224">X83*(HLOOKUP($O83,$S$2:$AG$3,2,FALSE))</f>
        <v>3.5108888888888892</v>
      </c>
      <c r="Z83" s="978">
        <f t="shared" ref="Z83" si="225">Y83+S83</f>
        <v>40.757555555555555</v>
      </c>
      <c r="AA83" s="1084"/>
      <c r="AB83" s="1150"/>
      <c r="AC83" s="1012"/>
      <c r="AD83" s="1012"/>
      <c r="AE83" s="1012"/>
      <c r="AF83" s="1149"/>
      <c r="AG83" s="1080"/>
      <c r="AH83" s="1080"/>
      <c r="AI83" s="1080"/>
      <c r="AJ83" s="1080"/>
      <c r="AK83" s="1080"/>
      <c r="AL83" s="1080"/>
      <c r="AM83" s="978"/>
      <c r="AN83" s="1092" t="s">
        <v>119</v>
      </c>
      <c r="AO83" s="1148">
        <v>8</v>
      </c>
      <c r="AP83" s="1147" t="s">
        <v>15</v>
      </c>
      <c r="AQ83" s="1146">
        <v>125</v>
      </c>
      <c r="AR83" s="1074">
        <f t="shared" ref="AR83" si="226">ROUNDUP(D83/(AQ83/1000),-0.1)+1</f>
        <v>122</v>
      </c>
      <c r="AS83" s="1073">
        <f t="shared" ref="AS83" si="227">(E83-0.06)*2+(F83-0.06)*2+(2*6*AO83/1000)</f>
        <v>0.55600000000000005</v>
      </c>
      <c r="AT83" s="1012">
        <f t="shared" ref="AT83" si="228">H83</f>
        <v>1</v>
      </c>
      <c r="AU83" s="1012">
        <f t="shared" ref="AU83" si="229">AR83*AS83*AT83</f>
        <v>67.832000000000008</v>
      </c>
      <c r="AV83" s="1144">
        <f t="shared" ref="AV83" si="230">AU83*(HLOOKUP($AO83,$S$2:$AG$3,2,FALSE))</f>
        <v>26.725808000000004</v>
      </c>
      <c r="AW83" s="1145"/>
      <c r="AX83" s="1073">
        <f t="shared" ref="AX83" si="231">(E83-0.06)+(2*6*AO83/1000)</f>
        <v>0.186</v>
      </c>
      <c r="AY83" s="1012">
        <f t="shared" ref="AY83" si="232">AT83</f>
        <v>1</v>
      </c>
      <c r="AZ83" s="1012">
        <f t="shared" ref="AZ83" si="233">AW83*AX83*AY83</f>
        <v>0</v>
      </c>
      <c r="BA83" s="1144">
        <f t="shared" ref="BA83" si="234">AZ83*(HLOOKUP($AO83,$S$2:$AG$3,2,FALSE))</f>
        <v>0</v>
      </c>
      <c r="BB83" s="978">
        <f t="shared" ref="BB83" si="235">BA83+AV83</f>
        <v>26.725808000000004</v>
      </c>
      <c r="BC83" s="1143">
        <f t="shared" ref="BC83" si="236">(Z83+AM83)</f>
        <v>40.757555555555555</v>
      </c>
      <c r="BD83" s="1053">
        <f t="shared" ref="BD83" si="237">SUM(BB83:BC83)</f>
        <v>67.483363555555556</v>
      </c>
      <c r="BE83" s="957"/>
      <c r="BF83" s="971"/>
      <c r="BG83" s="952"/>
      <c r="BH83" s="952"/>
    </row>
    <row r="84" spans="1:60">
      <c r="A84" s="982"/>
      <c r="B84" s="988" t="s">
        <v>1006</v>
      </c>
      <c r="C84" s="1153">
        <v>8</v>
      </c>
      <c r="D84" s="1085">
        <v>7.15</v>
      </c>
      <c r="E84" s="1010">
        <v>0.15</v>
      </c>
      <c r="F84" s="983">
        <v>0.2</v>
      </c>
      <c r="G84" s="983">
        <v>0.1</v>
      </c>
      <c r="H84" s="979">
        <v>1</v>
      </c>
      <c r="I84" s="1012">
        <f t="shared" ref="I84:I85" si="238">D84*E84*(F84-G84)*H84</f>
        <v>0.10725000000000001</v>
      </c>
      <c r="J84" s="979">
        <f t="shared" ref="J84:J85" si="239">(BB84+BC84)/7850</f>
        <v>4.2571547629157826E-3</v>
      </c>
      <c r="K84" s="1009">
        <f t="shared" ref="K84:K85" si="240">(I84-J84)</f>
        <v>0.10299284523708423</v>
      </c>
      <c r="L84" s="978">
        <f t="shared" ref="L84:L85" si="241">(((F84-G84)*2)+E84)*D84*H84</f>
        <v>2.5024999999999999</v>
      </c>
      <c r="M84" s="978">
        <f t="shared" ref="M84:M85" si="242">(E84)*D84*H84</f>
        <v>1.0725</v>
      </c>
      <c r="N84" s="1084">
        <v>4</v>
      </c>
      <c r="O84" s="1152">
        <v>10</v>
      </c>
      <c r="P84" s="1012">
        <f t="shared" ref="P84:P85" si="243">D84</f>
        <v>7.15</v>
      </c>
      <c r="Q84" s="1012">
        <f t="shared" ref="Q84:Q85" si="244">H84</f>
        <v>1</v>
      </c>
      <c r="R84" s="1012">
        <f t="shared" ref="R84:R85" si="245">N84*P84*Q84</f>
        <v>28.6</v>
      </c>
      <c r="S84" s="1149">
        <f t="shared" ref="S84:S85" si="246">R84*(HLOOKUP($O84,$Q$2:$AG$3,2,FALSE))</f>
        <v>17.636666666666667</v>
      </c>
      <c r="T84" s="1080">
        <f t="shared" ref="T84:T85" si="247">(40*(HLOOKUP($O84,$Q$2:$AG$3,1,FALSE))/1000)*N84*(P84/12)*Q84</f>
        <v>0.95333333333333337</v>
      </c>
      <c r="U84" s="1080">
        <f t="shared" ref="U84:U85" si="248">(2*6*(HLOOKUP($O84,$Q$2:$AG$3,1,FALSE))/1000)*N84*Q84</f>
        <v>0.48</v>
      </c>
      <c r="V84" s="1151">
        <f t="shared" ref="V84:V85" si="249">(2*40*(HLOOKUP($O84,$Q$2:$AG$3,1,FALSE))/1000)*4*Q84</f>
        <v>3.2</v>
      </c>
      <c r="W84" s="1151"/>
      <c r="X84" s="1080">
        <f t="shared" ref="X84:X85" si="250">T84+U84+V84+W84</f>
        <v>4.6333333333333337</v>
      </c>
      <c r="Y84" s="1080">
        <f t="shared" ref="Y84:Y85" si="251">X84*(HLOOKUP($O84,$S$2:$AG$3,2,FALSE))</f>
        <v>2.8572222222222226</v>
      </c>
      <c r="Z84" s="978">
        <f t="shared" ref="Z84:Z85" si="252">Y84+S84</f>
        <v>20.49388888888889</v>
      </c>
      <c r="AA84" s="1084"/>
      <c r="AB84" s="1150"/>
      <c r="AC84" s="1012"/>
      <c r="AD84" s="1012"/>
      <c r="AE84" s="1012"/>
      <c r="AF84" s="1149"/>
      <c r="AG84" s="1080"/>
      <c r="AH84" s="1080"/>
      <c r="AI84" s="1080"/>
      <c r="AJ84" s="1080"/>
      <c r="AK84" s="1080"/>
      <c r="AL84" s="1080"/>
      <c r="AM84" s="978"/>
      <c r="AN84" s="1092" t="s">
        <v>119</v>
      </c>
      <c r="AO84" s="1148">
        <v>8</v>
      </c>
      <c r="AP84" s="1147" t="s">
        <v>15</v>
      </c>
      <c r="AQ84" s="1146">
        <v>125</v>
      </c>
      <c r="AR84" s="1074">
        <f t="shared" ref="AR84:AR85" si="253">ROUNDUP(D84/(AQ84/1000),-0.1)+1</f>
        <v>59</v>
      </c>
      <c r="AS84" s="1073">
        <f t="shared" ref="AS84:AS85" si="254">(E84-0.06)*2+(F84-0.06)*2+(2*6*AO84/1000)</f>
        <v>0.55600000000000005</v>
      </c>
      <c r="AT84" s="1012">
        <f t="shared" ref="AT84:AT85" si="255">H84</f>
        <v>1</v>
      </c>
      <c r="AU84" s="1012">
        <f t="shared" ref="AU84:AU85" si="256">AR84*AS84*AT84</f>
        <v>32.804000000000002</v>
      </c>
      <c r="AV84" s="1144">
        <f t="shared" ref="AV84:AV85" si="257">AU84*(HLOOKUP($AO84,$S$2:$AG$3,2,FALSE))</f>
        <v>12.924776000000001</v>
      </c>
      <c r="AW84" s="1145"/>
      <c r="AX84" s="1073">
        <f t="shared" ref="AX84:AX85" si="258">(E84-0.06)+(2*6*AO84/1000)</f>
        <v>0.186</v>
      </c>
      <c r="AY84" s="1012">
        <f t="shared" ref="AY84:AY85" si="259">AT84</f>
        <v>1</v>
      </c>
      <c r="AZ84" s="1012">
        <f t="shared" ref="AZ84:AZ85" si="260">AW84*AX84*AY84</f>
        <v>0</v>
      </c>
      <c r="BA84" s="1144">
        <f t="shared" ref="BA84:BA85" si="261">AZ84*(HLOOKUP($AO84,$S$2:$AG$3,2,FALSE))</f>
        <v>0</v>
      </c>
      <c r="BB84" s="978">
        <f t="shared" ref="BB84:BB85" si="262">BA84+AV84</f>
        <v>12.924776000000001</v>
      </c>
      <c r="BC84" s="1143">
        <f t="shared" ref="BC84:BC85" si="263">(Z84+AM84)</f>
        <v>20.49388888888889</v>
      </c>
      <c r="BD84" s="1053">
        <f t="shared" ref="BD84:BD85" si="264">SUM(BB84:BC84)</f>
        <v>33.418664888888891</v>
      </c>
      <c r="BE84" s="957"/>
      <c r="BF84" s="971"/>
      <c r="BG84" s="952"/>
      <c r="BH84" s="952"/>
    </row>
    <row r="85" spans="1:60">
      <c r="A85" s="982"/>
      <c r="B85" s="988" t="s">
        <v>1006</v>
      </c>
      <c r="C85" s="1153">
        <v>10</v>
      </c>
      <c r="D85" s="1085">
        <v>39</v>
      </c>
      <c r="E85" s="1010">
        <v>0.15</v>
      </c>
      <c r="F85" s="983">
        <v>0.2</v>
      </c>
      <c r="G85" s="983">
        <v>0.1</v>
      </c>
      <c r="H85" s="979">
        <v>1</v>
      </c>
      <c r="I85" s="1012">
        <f t="shared" si="238"/>
        <v>0.58499999999999996</v>
      </c>
      <c r="J85" s="979">
        <f t="shared" si="239"/>
        <v>2.1687010445859876E-2</v>
      </c>
      <c r="K85" s="1009">
        <f t="shared" si="240"/>
        <v>0.56331298955414011</v>
      </c>
      <c r="L85" s="978">
        <f t="shared" si="241"/>
        <v>13.649999999999999</v>
      </c>
      <c r="M85" s="978">
        <f t="shared" si="242"/>
        <v>5.85</v>
      </c>
      <c r="N85" s="1084">
        <v>4</v>
      </c>
      <c r="O85" s="1152">
        <v>10</v>
      </c>
      <c r="P85" s="1012">
        <f t="shared" si="243"/>
        <v>39</v>
      </c>
      <c r="Q85" s="1012">
        <f t="shared" si="244"/>
        <v>1</v>
      </c>
      <c r="R85" s="1012">
        <f t="shared" si="245"/>
        <v>156</v>
      </c>
      <c r="S85" s="1149">
        <f t="shared" si="246"/>
        <v>96.2</v>
      </c>
      <c r="T85" s="1080">
        <f t="shared" si="247"/>
        <v>5.2</v>
      </c>
      <c r="U85" s="1080">
        <f t="shared" si="248"/>
        <v>0.48</v>
      </c>
      <c r="V85" s="1151">
        <f t="shared" si="249"/>
        <v>3.2</v>
      </c>
      <c r="W85" s="1151"/>
      <c r="X85" s="1080">
        <f t="shared" si="250"/>
        <v>8.879999999999999</v>
      </c>
      <c r="Y85" s="1080">
        <f t="shared" si="251"/>
        <v>5.476</v>
      </c>
      <c r="Z85" s="978">
        <f t="shared" si="252"/>
        <v>101.676</v>
      </c>
      <c r="AA85" s="1084"/>
      <c r="AB85" s="1150"/>
      <c r="AC85" s="1012"/>
      <c r="AD85" s="1012"/>
      <c r="AE85" s="1012"/>
      <c r="AF85" s="1149"/>
      <c r="AG85" s="1080"/>
      <c r="AH85" s="1080"/>
      <c r="AI85" s="1080"/>
      <c r="AJ85" s="1080"/>
      <c r="AK85" s="1080"/>
      <c r="AL85" s="1080"/>
      <c r="AM85" s="978"/>
      <c r="AN85" s="1092" t="s">
        <v>119</v>
      </c>
      <c r="AO85" s="1148">
        <v>8</v>
      </c>
      <c r="AP85" s="1147" t="s">
        <v>15</v>
      </c>
      <c r="AQ85" s="1146">
        <v>125</v>
      </c>
      <c r="AR85" s="1074">
        <f t="shared" si="253"/>
        <v>313</v>
      </c>
      <c r="AS85" s="1073">
        <f t="shared" si="254"/>
        <v>0.55600000000000005</v>
      </c>
      <c r="AT85" s="1012">
        <f t="shared" si="255"/>
        <v>1</v>
      </c>
      <c r="AU85" s="1012">
        <f t="shared" si="256"/>
        <v>174.02800000000002</v>
      </c>
      <c r="AV85" s="1144">
        <f t="shared" si="257"/>
        <v>68.567032000000012</v>
      </c>
      <c r="AW85" s="1145"/>
      <c r="AX85" s="1073">
        <f t="shared" si="258"/>
        <v>0.186</v>
      </c>
      <c r="AY85" s="1012">
        <f t="shared" si="259"/>
        <v>1</v>
      </c>
      <c r="AZ85" s="1012">
        <f t="shared" si="260"/>
        <v>0</v>
      </c>
      <c r="BA85" s="1144">
        <f t="shared" si="261"/>
        <v>0</v>
      </c>
      <c r="BB85" s="978">
        <f t="shared" si="262"/>
        <v>68.567032000000012</v>
      </c>
      <c r="BC85" s="1143">
        <f t="shared" si="263"/>
        <v>101.676</v>
      </c>
      <c r="BD85" s="1053">
        <f t="shared" si="264"/>
        <v>170.24303200000003</v>
      </c>
      <c r="BE85" s="957"/>
      <c r="BF85" s="971"/>
      <c r="BG85" s="952"/>
      <c r="BH85" s="952"/>
    </row>
    <row r="86" spans="1:60" ht="15.75" thickBot="1">
      <c r="A86" s="982"/>
      <c r="B86" s="988" t="s">
        <v>1006</v>
      </c>
      <c r="C86" s="1153" t="s">
        <v>1010</v>
      </c>
      <c r="D86" s="1085"/>
      <c r="E86" s="1010"/>
      <c r="F86" s="983"/>
      <c r="G86" s="983"/>
      <c r="H86" s="979"/>
      <c r="I86" s="1012"/>
      <c r="J86" s="979"/>
      <c r="K86" s="1009"/>
      <c r="L86" s="978"/>
      <c r="M86" s="978"/>
      <c r="N86" s="1084"/>
      <c r="O86" s="1152"/>
      <c r="P86" s="1012"/>
      <c r="Q86" s="1012"/>
      <c r="R86" s="1012"/>
      <c r="S86" s="1149"/>
      <c r="T86" s="1080"/>
      <c r="U86" s="1080"/>
      <c r="V86" s="1151"/>
      <c r="W86" s="1151"/>
      <c r="X86" s="1080"/>
      <c r="Y86" s="1080"/>
      <c r="Z86" s="978"/>
      <c r="AA86" s="1084"/>
      <c r="AB86" s="1150"/>
      <c r="AC86" s="1012"/>
      <c r="AD86" s="1012"/>
      <c r="AE86" s="1012"/>
      <c r="AF86" s="1149"/>
      <c r="AG86" s="1080"/>
      <c r="AH86" s="1080"/>
      <c r="AI86" s="1080"/>
      <c r="AJ86" s="1080"/>
      <c r="AK86" s="1080"/>
      <c r="AL86" s="1080"/>
      <c r="AM86" s="978"/>
      <c r="AN86" s="1092"/>
      <c r="AO86" s="1148"/>
      <c r="AP86" s="1147"/>
      <c r="AQ86" s="1146"/>
      <c r="AR86" s="1074"/>
      <c r="AS86" s="1073"/>
      <c r="AT86" s="1012"/>
      <c r="AU86" s="1012"/>
      <c r="AV86" s="1144"/>
      <c r="AW86" s="1145"/>
      <c r="AX86" s="1073"/>
      <c r="AY86" s="1012"/>
      <c r="AZ86" s="1012"/>
      <c r="BA86" s="1144"/>
      <c r="BB86" s="978"/>
      <c r="BC86" s="1143"/>
      <c r="BD86" s="1053"/>
      <c r="BE86" s="957"/>
      <c r="BF86" s="971"/>
      <c r="BG86" s="952"/>
      <c r="BH86" s="952"/>
    </row>
    <row r="87" spans="1:60" ht="15.75" thickBot="1">
      <c r="A87" s="1142"/>
      <c r="B87" s="1141"/>
      <c r="C87" s="1140"/>
      <c r="D87" s="1139"/>
      <c r="E87" s="1127"/>
      <c r="F87" s="1049"/>
      <c r="G87" s="1049"/>
      <c r="H87" s="1049"/>
      <c r="I87" s="1127"/>
      <c r="J87" s="1049"/>
      <c r="K87" s="1125">
        <f>SUM(K79:K86)</f>
        <v>2.232794692767162</v>
      </c>
      <c r="L87" s="1125">
        <f>SUM(L79:L86)</f>
        <v>54.197499999999991</v>
      </c>
      <c r="M87" s="1125">
        <f>SUM(M79:M86)</f>
        <v>23.227499999999999</v>
      </c>
      <c r="N87" s="1138"/>
      <c r="O87" s="1137"/>
      <c r="P87" s="1127"/>
      <c r="Q87" s="1127"/>
      <c r="R87" s="1127"/>
      <c r="S87" s="1135"/>
      <c r="T87" s="1134"/>
      <c r="U87" s="1133"/>
      <c r="V87" s="1133"/>
      <c r="W87" s="1133"/>
      <c r="X87" s="1133"/>
      <c r="Y87" s="1133"/>
      <c r="Z87" s="1125"/>
      <c r="AA87" s="1136"/>
      <c r="AB87" s="1136"/>
      <c r="AC87" s="1127"/>
      <c r="AD87" s="1127"/>
      <c r="AE87" s="1127"/>
      <c r="AF87" s="1135"/>
      <c r="AG87" s="1134"/>
      <c r="AH87" s="1133"/>
      <c r="AI87" s="1133"/>
      <c r="AJ87" s="1133"/>
      <c r="AK87" s="1133"/>
      <c r="AL87" s="1133"/>
      <c r="AM87" s="1125"/>
      <c r="AN87" s="1132"/>
      <c r="AO87" s="1129"/>
      <c r="AP87" s="1129"/>
      <c r="AQ87" s="1131"/>
      <c r="AR87" s="1130"/>
      <c r="AS87" s="1128"/>
      <c r="AT87" s="1127"/>
      <c r="AU87" s="1127"/>
      <c r="AV87" s="1126"/>
      <c r="AW87" s="1129"/>
      <c r="AX87" s="1128"/>
      <c r="AY87" s="1127"/>
      <c r="AZ87" s="1127"/>
      <c r="BA87" s="1126"/>
      <c r="BB87" s="1125">
        <f>SUM(BB79:BB86)</f>
        <v>275.14438400000006</v>
      </c>
      <c r="BC87" s="1125">
        <f>SUM(BC79:BC86)</f>
        <v>431.00477777777775</v>
      </c>
      <c r="BD87" s="1053">
        <f>SUM(BB87:BC87)</f>
        <v>706.14916177777786</v>
      </c>
      <c r="BE87" s="957"/>
      <c r="BF87" s="971"/>
      <c r="BG87" s="952"/>
      <c r="BH87" s="952"/>
    </row>
    <row r="88" spans="1:60">
      <c r="A88" s="952"/>
      <c r="B88" s="952"/>
      <c r="C88" s="952"/>
      <c r="D88" s="952"/>
      <c r="E88" s="952"/>
      <c r="F88" s="952"/>
      <c r="G88" s="952"/>
      <c r="H88" s="952"/>
      <c r="I88" s="952"/>
      <c r="J88" s="952"/>
      <c r="K88" s="952"/>
      <c r="L88" s="952"/>
      <c r="M88" s="952"/>
      <c r="N88" s="952"/>
      <c r="O88" s="952"/>
      <c r="P88" s="952"/>
      <c r="Q88" s="952"/>
      <c r="R88" s="952"/>
      <c r="S88" s="952"/>
      <c r="T88" s="952"/>
      <c r="U88" s="952"/>
      <c r="V88" s="952"/>
      <c r="W88" s="952"/>
      <c r="X88" s="952"/>
      <c r="Y88" s="952"/>
      <c r="Z88" s="952"/>
      <c r="AA88" s="952"/>
      <c r="AB88" s="952"/>
      <c r="AC88" s="952"/>
      <c r="AD88" s="952"/>
      <c r="AE88" s="952"/>
      <c r="AF88" s="952"/>
      <c r="AG88" s="952"/>
      <c r="AH88" s="952"/>
      <c r="AI88" s="952"/>
      <c r="AJ88" s="952"/>
      <c r="AK88" s="952"/>
      <c r="AL88" s="952"/>
      <c r="AM88" s="952"/>
      <c r="AN88" s="952"/>
      <c r="AO88" s="952"/>
      <c r="AP88" s="952"/>
      <c r="AQ88" s="952"/>
      <c r="AR88" s="952"/>
      <c r="AS88" s="952"/>
      <c r="AT88" s="952"/>
      <c r="AU88" s="952"/>
      <c r="AV88" s="952"/>
      <c r="AW88" s="952"/>
      <c r="AX88" s="952"/>
      <c r="AY88" s="952"/>
      <c r="AZ88" s="952"/>
      <c r="BA88" s="952"/>
      <c r="BB88" s="952"/>
      <c r="BC88" s="952"/>
      <c r="BD88" s="952"/>
      <c r="BE88" s="952"/>
      <c r="BF88" s="952"/>
      <c r="BG88" s="952"/>
      <c r="BH88" s="952"/>
    </row>
    <row r="89" spans="1:60">
      <c r="A89" s="952"/>
      <c r="B89" s="952"/>
      <c r="C89" s="952"/>
      <c r="D89" s="952"/>
      <c r="E89" s="952"/>
      <c r="F89" s="952"/>
      <c r="G89" s="952"/>
      <c r="H89" s="952"/>
      <c r="I89" s="952"/>
      <c r="J89" s="952"/>
      <c r="K89" s="952"/>
      <c r="L89" s="952"/>
      <c r="M89" s="952"/>
      <c r="N89" s="952"/>
      <c r="O89" s="952"/>
      <c r="P89" s="952"/>
      <c r="Q89" s="952"/>
      <c r="R89" s="952"/>
      <c r="S89" s="952"/>
      <c r="T89" s="952"/>
      <c r="U89" s="952"/>
      <c r="V89" s="952"/>
      <c r="W89" s="952"/>
      <c r="X89" s="952"/>
      <c r="Y89" s="952"/>
      <c r="Z89" s="952"/>
      <c r="AA89" s="952"/>
      <c r="AB89" s="952"/>
      <c r="AC89" s="952"/>
      <c r="AD89" s="952"/>
      <c r="AE89" s="952"/>
      <c r="AF89" s="952"/>
      <c r="AG89" s="952"/>
      <c r="AH89" s="952"/>
      <c r="AI89" s="952"/>
      <c r="AJ89" s="952"/>
      <c r="AK89" s="952"/>
      <c r="AL89" s="952"/>
      <c r="AM89" s="952"/>
      <c r="AN89" s="952"/>
      <c r="AO89" s="952"/>
      <c r="AP89" s="952"/>
      <c r="AQ89" s="952"/>
      <c r="AR89" s="952"/>
      <c r="AS89" s="952"/>
      <c r="AT89" s="952"/>
      <c r="AU89" s="952"/>
      <c r="AV89" s="952"/>
      <c r="AW89" s="952"/>
      <c r="AX89" s="952"/>
      <c r="AY89" s="952"/>
      <c r="AZ89" s="952"/>
      <c r="BA89" s="952"/>
      <c r="BB89" s="952"/>
      <c r="BC89" s="952"/>
      <c r="BD89" s="952"/>
      <c r="BE89" s="952"/>
      <c r="BF89" s="952"/>
      <c r="BG89" s="952"/>
      <c r="BH89" s="952"/>
    </row>
    <row r="90" spans="1:60">
      <c r="A90" s="952"/>
      <c r="B90" s="952"/>
      <c r="C90" s="952"/>
      <c r="D90" s="952"/>
      <c r="E90" s="952"/>
      <c r="F90" s="952"/>
      <c r="G90" s="952"/>
      <c r="H90" s="952"/>
      <c r="I90" s="952"/>
      <c r="J90" s="952"/>
      <c r="K90" s="952"/>
      <c r="L90" s="952"/>
      <c r="M90" s="952"/>
      <c r="N90" s="952"/>
      <c r="O90" s="952"/>
      <c r="P90" s="952"/>
      <c r="Q90" s="952"/>
      <c r="R90" s="952"/>
      <c r="S90" s="952"/>
      <c r="T90" s="952"/>
      <c r="U90" s="952"/>
      <c r="V90" s="952"/>
      <c r="W90" s="952"/>
      <c r="X90" s="952"/>
      <c r="Y90" s="952"/>
      <c r="Z90" s="952"/>
      <c r="AA90" s="952"/>
      <c r="AB90" s="952"/>
      <c r="AC90" s="952"/>
      <c r="AD90" s="952"/>
      <c r="AE90" s="952"/>
      <c r="AF90" s="952"/>
      <c r="AG90" s="952"/>
      <c r="AH90" s="952"/>
      <c r="AI90" s="952"/>
      <c r="AJ90" s="952"/>
      <c r="AK90" s="952"/>
      <c r="AL90" s="952"/>
      <c r="AM90" s="952"/>
      <c r="AN90" s="952"/>
      <c r="AO90" s="952"/>
      <c r="AP90" s="952"/>
      <c r="AQ90" s="952"/>
      <c r="AR90" s="952"/>
      <c r="AS90" s="952"/>
      <c r="AT90" s="952"/>
      <c r="AU90" s="952"/>
      <c r="AV90" s="952"/>
      <c r="AW90" s="952"/>
      <c r="AX90" s="952"/>
      <c r="AY90" s="952"/>
      <c r="AZ90" s="952"/>
      <c r="BA90" s="952"/>
      <c r="BB90" s="952"/>
      <c r="BC90" s="952"/>
      <c r="BD90" s="952"/>
      <c r="BE90" s="952"/>
      <c r="BF90" s="952"/>
      <c r="BG90" s="952"/>
      <c r="BH90" s="952"/>
    </row>
    <row r="91" spans="1:60">
      <c r="A91" s="952"/>
      <c r="B91" s="952"/>
      <c r="C91" s="952"/>
      <c r="D91" s="952"/>
      <c r="E91" s="952"/>
      <c r="F91" s="952"/>
      <c r="G91" s="952"/>
      <c r="H91" s="952"/>
      <c r="I91" s="952"/>
      <c r="J91" s="952"/>
      <c r="K91" s="952"/>
      <c r="L91" s="952"/>
      <c r="M91" s="952"/>
      <c r="N91" s="952"/>
      <c r="O91" s="952"/>
      <c r="P91" s="952"/>
      <c r="Q91" s="952"/>
      <c r="R91" s="952"/>
      <c r="S91" s="952"/>
      <c r="T91" s="952"/>
      <c r="U91" s="952"/>
      <c r="V91" s="952"/>
      <c r="W91" s="952"/>
      <c r="X91" s="952"/>
      <c r="Y91" s="952"/>
      <c r="Z91" s="952"/>
      <c r="AA91" s="952"/>
      <c r="AB91" s="952"/>
      <c r="AC91" s="952"/>
      <c r="AD91" s="952"/>
      <c r="AE91" s="952"/>
      <c r="AF91" s="952"/>
      <c r="AG91" s="952"/>
      <c r="AH91" s="952"/>
      <c r="AI91" s="952"/>
      <c r="AJ91" s="952"/>
      <c r="AK91" s="952"/>
      <c r="AL91" s="952"/>
      <c r="AM91" s="952"/>
      <c r="AN91" s="952"/>
      <c r="AO91" s="952"/>
      <c r="AP91" s="952"/>
      <c r="AQ91" s="952"/>
      <c r="AR91" s="952"/>
      <c r="AS91" s="952"/>
      <c r="AT91" s="952"/>
      <c r="AU91" s="952"/>
      <c r="AV91" s="952"/>
      <c r="AW91" s="952"/>
      <c r="AX91" s="952"/>
      <c r="AY91" s="952"/>
      <c r="AZ91" s="952"/>
      <c r="BA91" s="952"/>
      <c r="BB91" s="952"/>
      <c r="BC91" s="952"/>
      <c r="BD91" s="952"/>
      <c r="BE91" s="952"/>
      <c r="BF91" s="952"/>
      <c r="BG91" s="952"/>
      <c r="BH91" s="952"/>
    </row>
    <row r="92" spans="1:60">
      <c r="A92" s="952"/>
      <c r="B92" s="952"/>
      <c r="C92" s="952"/>
      <c r="D92" s="952"/>
      <c r="E92" s="952"/>
      <c r="F92" s="952"/>
      <c r="G92" s="952"/>
      <c r="H92" s="952"/>
      <c r="I92" s="952"/>
      <c r="J92" s="952"/>
      <c r="K92" s="952"/>
      <c r="L92" s="952"/>
      <c r="M92" s="952"/>
      <c r="N92" s="952"/>
      <c r="O92" s="952"/>
      <c r="P92" s="952"/>
      <c r="Q92" s="952"/>
      <c r="R92" s="952"/>
      <c r="S92" s="952"/>
      <c r="T92" s="952"/>
      <c r="U92" s="952"/>
      <c r="V92" s="952"/>
      <c r="W92" s="952"/>
      <c r="X92" s="952"/>
      <c r="Y92" s="952"/>
      <c r="Z92" s="952"/>
      <c r="AA92" s="952"/>
      <c r="AB92" s="952"/>
      <c r="AC92" s="952"/>
      <c r="AD92" s="952"/>
      <c r="AE92" s="952"/>
      <c r="AF92" s="952"/>
      <c r="AG92" s="952"/>
      <c r="AH92" s="952"/>
      <c r="AI92" s="952"/>
      <c r="AJ92" s="952"/>
      <c r="AK92" s="952"/>
      <c r="AL92" s="952"/>
      <c r="AM92" s="952"/>
      <c r="AN92" s="952"/>
      <c r="AO92" s="952"/>
      <c r="AP92" s="952"/>
      <c r="AQ92" s="952"/>
      <c r="AR92" s="952"/>
      <c r="AS92" s="952"/>
      <c r="AT92" s="952"/>
      <c r="AU92" s="952"/>
      <c r="AV92" s="952"/>
      <c r="AW92" s="952"/>
      <c r="AX92" s="952"/>
      <c r="AY92" s="952"/>
      <c r="AZ92" s="952"/>
      <c r="BA92" s="952"/>
      <c r="BB92" s="952"/>
      <c r="BC92" s="952"/>
      <c r="BD92" s="952"/>
      <c r="BE92" s="952"/>
      <c r="BF92" s="952"/>
      <c r="BG92" s="952"/>
      <c r="BH92" s="952"/>
    </row>
    <row r="93" spans="1:60">
      <c r="A93" s="952"/>
      <c r="B93" s="952"/>
      <c r="C93" s="952"/>
      <c r="D93" s="952"/>
      <c r="E93" s="952"/>
      <c r="F93" s="952"/>
      <c r="G93" s="952"/>
      <c r="H93" s="952"/>
      <c r="I93" s="952"/>
      <c r="J93" s="952"/>
      <c r="K93" s="952"/>
      <c r="L93" s="952"/>
      <c r="M93" s="952"/>
      <c r="N93" s="952"/>
      <c r="O93" s="952"/>
      <c r="P93" s="952"/>
      <c r="Q93" s="952"/>
      <c r="R93" s="952"/>
      <c r="S93" s="952"/>
      <c r="T93" s="952"/>
      <c r="U93" s="952"/>
      <c r="V93" s="952"/>
      <c r="W93" s="952"/>
      <c r="X93" s="952"/>
      <c r="Y93" s="952"/>
      <c r="Z93" s="952"/>
      <c r="AA93" s="952"/>
      <c r="AB93" s="952"/>
      <c r="AC93" s="952"/>
      <c r="AD93" s="952"/>
      <c r="AE93" s="952"/>
      <c r="AF93" s="952"/>
      <c r="AG93" s="952"/>
      <c r="AH93" s="952"/>
      <c r="AI93" s="952"/>
      <c r="AJ93" s="952"/>
      <c r="AK93" s="952"/>
      <c r="AL93" s="952"/>
      <c r="AM93" s="952"/>
      <c r="AN93" s="952"/>
      <c r="AO93" s="952"/>
      <c r="AP93" s="952"/>
      <c r="AQ93" s="952"/>
      <c r="AR93" s="952"/>
      <c r="AS93" s="952"/>
      <c r="AT93" s="952"/>
      <c r="AU93" s="952"/>
      <c r="AV93" s="952"/>
      <c r="AW93" s="952"/>
      <c r="AX93" s="952"/>
      <c r="AY93" s="952"/>
      <c r="AZ93" s="952"/>
      <c r="BA93" s="952"/>
      <c r="BB93" s="952"/>
      <c r="BC93" s="952"/>
      <c r="BD93" s="952"/>
      <c r="BE93" s="952"/>
      <c r="BF93" s="952"/>
      <c r="BG93" s="952"/>
      <c r="BH93" s="952"/>
    </row>
    <row r="94" spans="1:60">
      <c r="A94" s="952"/>
      <c r="B94" s="952"/>
      <c r="C94" s="952"/>
      <c r="D94" s="952"/>
      <c r="E94" s="952"/>
      <c r="F94" s="952"/>
      <c r="G94" s="952"/>
      <c r="H94" s="952"/>
      <c r="I94" s="952"/>
      <c r="J94" s="952"/>
      <c r="K94" s="952"/>
      <c r="L94" s="952"/>
      <c r="M94" s="952"/>
      <c r="N94" s="952"/>
      <c r="O94" s="952"/>
      <c r="P94" s="952"/>
      <c r="Q94" s="952"/>
      <c r="R94" s="952"/>
      <c r="S94" s="952"/>
      <c r="T94" s="952"/>
      <c r="U94" s="952"/>
      <c r="V94" s="952"/>
      <c r="W94" s="952"/>
      <c r="X94" s="952"/>
      <c r="Y94" s="952"/>
      <c r="Z94" s="952"/>
      <c r="AA94" s="952"/>
      <c r="AB94" s="952"/>
      <c r="AC94" s="952"/>
      <c r="AD94" s="952"/>
      <c r="AE94" s="952"/>
      <c r="AF94" s="952"/>
      <c r="AG94" s="952"/>
      <c r="AH94" s="952"/>
      <c r="AI94" s="952"/>
      <c r="AJ94" s="952"/>
      <c r="AK94" s="952"/>
      <c r="AL94" s="952"/>
      <c r="AM94" s="952"/>
      <c r="AN94" s="952"/>
      <c r="AO94" s="952"/>
      <c r="AP94" s="952"/>
      <c r="AQ94" s="952"/>
      <c r="AR94" s="952"/>
      <c r="AS94" s="952"/>
      <c r="AT94" s="952"/>
      <c r="AU94" s="952"/>
      <c r="AV94" s="952"/>
      <c r="AW94" s="952"/>
      <c r="AX94" s="952"/>
      <c r="AY94" s="952"/>
      <c r="AZ94" s="952"/>
      <c r="BA94" s="952"/>
      <c r="BB94" s="952"/>
      <c r="BC94" s="952"/>
      <c r="BD94" s="952"/>
      <c r="BE94" s="952"/>
      <c r="BF94" s="952"/>
      <c r="BG94" s="952"/>
      <c r="BH94" s="952"/>
    </row>
    <row r="95" spans="1:60">
      <c r="A95" s="952"/>
      <c r="B95" s="952"/>
      <c r="C95" s="952"/>
      <c r="D95" s="952"/>
      <c r="E95" s="952"/>
      <c r="F95" s="952"/>
      <c r="G95" s="952"/>
      <c r="H95" s="952"/>
      <c r="I95" s="952"/>
      <c r="J95" s="952"/>
      <c r="K95" s="952"/>
      <c r="L95" s="952"/>
      <c r="M95" s="952"/>
      <c r="N95" s="952"/>
      <c r="O95" s="952"/>
      <c r="P95" s="952"/>
      <c r="Q95" s="952"/>
      <c r="R95" s="952"/>
      <c r="S95" s="952"/>
      <c r="T95" s="952"/>
      <c r="U95" s="952"/>
      <c r="V95" s="952"/>
      <c r="W95" s="952"/>
      <c r="X95" s="952"/>
      <c r="Y95" s="952"/>
      <c r="Z95" s="952"/>
      <c r="AA95" s="952"/>
      <c r="AB95" s="952"/>
      <c r="AC95" s="952"/>
      <c r="AD95" s="952"/>
      <c r="AE95" s="952"/>
      <c r="AF95" s="952"/>
      <c r="AG95" s="952"/>
      <c r="AH95" s="952"/>
      <c r="AI95" s="952"/>
      <c r="AJ95" s="952"/>
      <c r="AK95" s="952"/>
      <c r="AL95" s="952"/>
      <c r="AM95" s="952"/>
      <c r="AN95" s="952"/>
      <c r="AO95" s="952"/>
      <c r="AP95" s="952"/>
      <c r="AQ95" s="952"/>
      <c r="AR95" s="952"/>
      <c r="AS95" s="952"/>
      <c r="AT95" s="952"/>
      <c r="AU95" s="952"/>
      <c r="AV95" s="952"/>
      <c r="AW95" s="952"/>
      <c r="AX95" s="952"/>
      <c r="AY95" s="952"/>
      <c r="AZ95" s="952"/>
      <c r="BA95" s="952"/>
      <c r="BB95" s="952"/>
      <c r="BC95" s="952"/>
      <c r="BD95" s="952"/>
      <c r="BE95" s="952"/>
      <c r="BF95" s="952"/>
      <c r="BG95" s="952"/>
      <c r="BH95" s="952"/>
    </row>
    <row r="96" spans="1:60">
      <c r="A96" s="952"/>
      <c r="B96" s="952"/>
      <c r="C96" s="952"/>
      <c r="D96" s="952"/>
      <c r="E96" s="952"/>
      <c r="F96" s="952"/>
      <c r="G96" s="952"/>
      <c r="H96" s="952"/>
      <c r="I96" s="952"/>
      <c r="J96" s="952"/>
      <c r="K96" s="952"/>
      <c r="L96" s="952"/>
      <c r="M96" s="952"/>
      <c r="N96" s="952"/>
      <c r="O96" s="952"/>
      <c r="P96" s="952"/>
      <c r="Q96" s="952"/>
      <c r="R96" s="952"/>
      <c r="S96" s="952"/>
      <c r="T96" s="952"/>
      <c r="U96" s="952"/>
      <c r="V96" s="952"/>
      <c r="W96" s="952"/>
      <c r="X96" s="952"/>
      <c r="Y96" s="952"/>
      <c r="Z96" s="952"/>
      <c r="AA96" s="952"/>
      <c r="AB96" s="952"/>
      <c r="AC96" s="952"/>
      <c r="AD96" s="952"/>
      <c r="AE96" s="952"/>
      <c r="AF96" s="952"/>
      <c r="AG96" s="952"/>
      <c r="AH96" s="952"/>
      <c r="AI96" s="952"/>
      <c r="AJ96" s="952"/>
      <c r="AK96" s="952"/>
      <c r="AL96" s="952"/>
      <c r="AM96" s="952"/>
      <c r="AN96" s="952"/>
      <c r="AO96" s="952"/>
      <c r="AP96" s="952"/>
      <c r="AQ96" s="952"/>
      <c r="AR96" s="952"/>
      <c r="AS96" s="952"/>
      <c r="AT96" s="952"/>
      <c r="AU96" s="952"/>
      <c r="AV96" s="952"/>
      <c r="AW96" s="952"/>
      <c r="AX96" s="952"/>
      <c r="AY96" s="952"/>
      <c r="AZ96" s="952"/>
      <c r="BA96" s="952"/>
      <c r="BB96" s="952"/>
      <c r="BC96" s="952"/>
      <c r="BD96" s="952"/>
      <c r="BE96" s="952"/>
      <c r="BF96" s="952"/>
      <c r="BG96" s="952"/>
      <c r="BH96" s="952"/>
    </row>
    <row r="97" spans="1:60">
      <c r="A97" s="952"/>
      <c r="B97" s="952"/>
      <c r="C97" s="952"/>
      <c r="D97" s="952"/>
      <c r="E97" s="952"/>
      <c r="F97" s="952"/>
      <c r="G97" s="952"/>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2"/>
      <c r="AJ97" s="952"/>
      <c r="AK97" s="952"/>
      <c r="AL97" s="952"/>
      <c r="AM97" s="952"/>
      <c r="AN97" s="952"/>
      <c r="AO97" s="952"/>
      <c r="AP97" s="952"/>
      <c r="AQ97" s="952"/>
      <c r="AR97" s="952"/>
      <c r="AS97" s="952"/>
      <c r="AT97" s="952"/>
      <c r="AU97" s="952"/>
      <c r="AV97" s="952"/>
      <c r="AW97" s="952"/>
      <c r="AX97" s="952"/>
      <c r="AY97" s="952"/>
      <c r="AZ97" s="952"/>
      <c r="BA97" s="952"/>
      <c r="BB97" s="952"/>
      <c r="BC97" s="952"/>
      <c r="BD97" s="952"/>
      <c r="BE97" s="952"/>
      <c r="BF97" s="952"/>
      <c r="BG97" s="952"/>
      <c r="BH97" s="952"/>
    </row>
    <row r="98" spans="1:60">
      <c r="A98" s="952"/>
      <c r="B98" s="952"/>
      <c r="C98" s="952"/>
      <c r="D98" s="952"/>
      <c r="E98" s="952"/>
      <c r="F98" s="952"/>
      <c r="G98" s="952"/>
      <c r="H98" s="952"/>
      <c r="I98" s="952"/>
      <c r="J98" s="952"/>
      <c r="K98" s="952"/>
      <c r="L98" s="952"/>
      <c r="M98" s="952"/>
      <c r="N98" s="952"/>
      <c r="O98" s="952"/>
      <c r="P98" s="952"/>
      <c r="Q98" s="952"/>
      <c r="R98" s="952"/>
      <c r="S98" s="952"/>
      <c r="T98" s="952"/>
      <c r="U98" s="952"/>
      <c r="V98" s="952"/>
      <c r="W98" s="952"/>
      <c r="X98" s="952"/>
      <c r="Y98" s="952"/>
      <c r="Z98" s="952"/>
      <c r="AA98" s="952"/>
      <c r="AB98" s="952"/>
      <c r="AC98" s="952"/>
      <c r="AD98" s="952"/>
      <c r="AE98" s="952"/>
      <c r="AF98" s="952"/>
      <c r="AG98" s="952"/>
      <c r="AH98" s="952"/>
      <c r="AI98" s="952"/>
      <c r="AJ98" s="952"/>
      <c r="AK98" s="952"/>
      <c r="AL98" s="952"/>
      <c r="AM98" s="952"/>
      <c r="AN98" s="952"/>
      <c r="AO98" s="952"/>
      <c r="AP98" s="952"/>
      <c r="AQ98" s="952"/>
      <c r="AR98" s="952"/>
      <c r="AS98" s="952"/>
      <c r="AT98" s="952"/>
      <c r="AU98" s="952"/>
      <c r="AV98" s="952"/>
      <c r="AW98" s="952"/>
      <c r="AX98" s="952"/>
      <c r="AY98" s="952"/>
      <c r="AZ98" s="952"/>
      <c r="BA98" s="952"/>
      <c r="BB98" s="952"/>
      <c r="BC98" s="952"/>
      <c r="BD98" s="952"/>
      <c r="BE98" s="952"/>
      <c r="BF98" s="952"/>
      <c r="BG98" s="952"/>
      <c r="BH98" s="952"/>
    </row>
  </sheetData>
  <mergeCells count="14">
    <mergeCell ref="A8:A11"/>
    <mergeCell ref="B8:C11"/>
    <mergeCell ref="D8:F8"/>
    <mergeCell ref="I8:K9"/>
    <mergeCell ref="N8:BC8"/>
    <mergeCell ref="N9:S10"/>
    <mergeCell ref="AA9:AF10"/>
    <mergeCell ref="AR9:AV10"/>
    <mergeCell ref="AW9:BA10"/>
    <mergeCell ref="E10:F10"/>
    <mergeCell ref="T10:Y10"/>
    <mergeCell ref="Z10:Z11"/>
    <mergeCell ref="AG10:AL10"/>
    <mergeCell ref="AM10:AM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5"/>
  <sheetViews>
    <sheetView workbookViewId="0">
      <selection activeCell="H24" sqref="H24:I24"/>
    </sheetView>
  </sheetViews>
  <sheetFormatPr defaultRowHeight="15"/>
  <sheetData>
    <row r="1" spans="1:40" ht="15.75">
      <c r="A1" s="959"/>
      <c r="B1" s="955"/>
      <c r="C1" s="955"/>
      <c r="D1" s="955"/>
      <c r="E1" s="955"/>
      <c r="F1" s="955"/>
      <c r="G1" s="959"/>
      <c r="H1" s="958"/>
      <c r="I1" s="1124"/>
      <c r="J1" s="954"/>
      <c r="K1" s="954"/>
      <c r="L1" s="954"/>
      <c r="M1" s="953"/>
      <c r="N1" s="953"/>
      <c r="O1" s="953"/>
      <c r="P1" s="953"/>
      <c r="Q1" s="953"/>
      <c r="R1" s="953"/>
      <c r="S1" s="953"/>
      <c r="T1" s="953"/>
      <c r="U1" s="953"/>
      <c r="V1" s="953"/>
      <c r="W1" s="953"/>
      <c r="X1" s="953"/>
      <c r="Y1" s="953"/>
      <c r="Z1" s="953"/>
      <c r="AA1" s="953"/>
      <c r="AB1" s="953"/>
      <c r="AC1" s="953"/>
      <c r="AD1" s="953"/>
      <c r="AE1" s="953"/>
      <c r="AF1" s="953"/>
      <c r="AG1" s="953"/>
      <c r="AH1" s="953"/>
      <c r="AI1" s="953"/>
      <c r="AJ1" s="953"/>
      <c r="AK1" s="953"/>
      <c r="AL1" s="953"/>
      <c r="AM1" s="953"/>
      <c r="AN1" s="953"/>
    </row>
    <row r="2" spans="1:40">
      <c r="A2" s="959"/>
      <c r="B2" s="1038" t="s">
        <v>1063</v>
      </c>
      <c r="C2" s="1038"/>
      <c r="D2" s="1038"/>
      <c r="E2" s="1038"/>
      <c r="F2" s="1038"/>
      <c r="G2" s="962" t="s">
        <v>1005</v>
      </c>
      <c r="H2" s="1038"/>
      <c r="I2" s="954"/>
      <c r="J2" s="954"/>
      <c r="K2" s="954" t="s">
        <v>1062</v>
      </c>
      <c r="L2" s="955" t="s">
        <v>1061</v>
      </c>
      <c r="M2" s="953"/>
      <c r="N2" s="953"/>
      <c r="O2" s="953"/>
      <c r="P2" s="953"/>
      <c r="Q2" s="953"/>
      <c r="R2" s="953"/>
      <c r="S2" s="953"/>
      <c r="T2" s="953"/>
      <c r="U2" s="953"/>
      <c r="V2" s="953"/>
      <c r="W2" s="953"/>
      <c r="X2" s="953"/>
      <c r="Y2" s="953"/>
      <c r="Z2" s="953"/>
      <c r="AA2" s="953"/>
      <c r="AB2" s="953"/>
      <c r="AC2" s="953"/>
      <c r="AD2" s="953"/>
      <c r="AE2" s="953"/>
      <c r="AF2" s="953"/>
      <c r="AG2" s="953"/>
      <c r="AH2" s="953"/>
      <c r="AI2" s="953"/>
      <c r="AJ2" s="953"/>
      <c r="AK2" s="953"/>
      <c r="AL2" s="953"/>
      <c r="AM2" s="953"/>
      <c r="AN2" s="953"/>
    </row>
    <row r="3" spans="1:40">
      <c r="A3" s="959"/>
      <c r="B3" s="1038"/>
      <c r="C3" s="1038"/>
      <c r="D3" s="1038"/>
      <c r="E3" s="1038"/>
      <c r="F3" s="1038"/>
      <c r="G3" s="962"/>
      <c r="H3" s="1038"/>
      <c r="I3" s="954"/>
      <c r="J3" s="954"/>
      <c r="K3" s="954" t="s">
        <v>1345</v>
      </c>
      <c r="L3" s="954">
        <v>2.13</v>
      </c>
      <c r="M3" s="953"/>
      <c r="N3" s="953"/>
      <c r="O3" s="953"/>
      <c r="P3" s="953"/>
      <c r="Q3" s="953"/>
      <c r="R3" s="953"/>
      <c r="S3" s="953"/>
      <c r="T3" s="953"/>
      <c r="U3" s="953"/>
      <c r="V3" s="953"/>
      <c r="W3" s="953"/>
      <c r="X3" s="953"/>
      <c r="Y3" s="953"/>
      <c r="Z3" s="953"/>
      <c r="AA3" s="953"/>
      <c r="AB3" s="953"/>
      <c r="AC3" s="953"/>
      <c r="AD3" s="953"/>
      <c r="AE3" s="953"/>
      <c r="AF3" s="953"/>
      <c r="AG3" s="953"/>
      <c r="AH3" s="953"/>
      <c r="AI3" s="953"/>
      <c r="AJ3" s="953"/>
      <c r="AK3" s="953"/>
      <c r="AL3" s="953"/>
      <c r="AM3" s="953"/>
      <c r="AN3" s="953"/>
    </row>
    <row r="4" spans="1:40">
      <c r="A4" s="959"/>
      <c r="B4" s="1038" t="s">
        <v>0</v>
      </c>
      <c r="C4" s="1038"/>
      <c r="D4" s="1038"/>
      <c r="E4" s="1038"/>
      <c r="F4" s="1038"/>
      <c r="G4" s="962" t="s">
        <v>1005</v>
      </c>
      <c r="H4" s="961"/>
      <c r="I4" s="954"/>
      <c r="J4" s="954"/>
      <c r="K4" s="954" t="s">
        <v>1060</v>
      </c>
      <c r="L4" s="954">
        <v>3.07</v>
      </c>
      <c r="M4" s="953"/>
      <c r="N4" s="953"/>
      <c r="O4" s="953"/>
      <c r="P4" s="953"/>
      <c r="Q4" s="953"/>
      <c r="R4" s="953"/>
      <c r="S4" s="953"/>
      <c r="T4" s="953"/>
      <c r="U4" s="953"/>
      <c r="V4" s="953"/>
      <c r="W4" s="953"/>
      <c r="X4" s="953"/>
      <c r="Y4" s="953"/>
      <c r="Z4" s="953"/>
      <c r="AA4" s="953"/>
      <c r="AB4" s="953"/>
      <c r="AC4" s="953"/>
      <c r="AD4" s="953"/>
      <c r="AE4" s="953"/>
      <c r="AF4" s="953"/>
      <c r="AG4" s="953"/>
      <c r="AH4" s="953"/>
      <c r="AI4" s="953"/>
      <c r="AJ4" s="953"/>
      <c r="AK4" s="953"/>
      <c r="AL4" s="953"/>
      <c r="AM4" s="953"/>
      <c r="AN4" s="953"/>
    </row>
    <row r="5" spans="1:40">
      <c r="A5" s="959"/>
      <c r="B5" s="961" t="s">
        <v>968</v>
      </c>
      <c r="C5" s="961"/>
      <c r="D5" s="961"/>
      <c r="E5" s="961"/>
      <c r="F5" s="961"/>
      <c r="G5" s="962" t="s">
        <v>1005</v>
      </c>
      <c r="H5" s="961"/>
      <c r="I5" s="954"/>
      <c r="J5" s="954"/>
      <c r="K5" s="954" t="s">
        <v>1059</v>
      </c>
      <c r="L5" s="954">
        <v>4.17</v>
      </c>
      <c r="M5" s="953"/>
      <c r="N5" s="953"/>
      <c r="O5" s="953"/>
      <c r="P5" s="953"/>
      <c r="Q5" s="953"/>
      <c r="R5" s="953"/>
      <c r="S5" s="953"/>
      <c r="T5" s="953"/>
      <c r="U5" s="953"/>
      <c r="V5" s="953"/>
      <c r="W5" s="953"/>
      <c r="X5" s="953"/>
      <c r="Y5" s="953"/>
      <c r="Z5" s="953"/>
      <c r="AA5" s="953"/>
      <c r="AB5" s="953"/>
      <c r="AC5" s="953"/>
      <c r="AD5" s="953"/>
      <c r="AE5" s="953"/>
      <c r="AF5" s="953"/>
      <c r="AG5" s="953"/>
      <c r="AH5" s="953"/>
      <c r="AI5" s="953"/>
      <c r="AJ5" s="953"/>
      <c r="AK5" s="953"/>
      <c r="AL5" s="953"/>
      <c r="AM5" s="953"/>
      <c r="AN5" s="953"/>
    </row>
    <row r="6" spans="1:40" ht="15.75">
      <c r="A6" s="959"/>
      <c r="B6" s="959" t="s">
        <v>967</v>
      </c>
      <c r="C6" s="959"/>
      <c r="D6" s="959"/>
      <c r="E6" s="959"/>
      <c r="F6" s="959"/>
      <c r="G6" s="959"/>
      <c r="H6" s="958"/>
      <c r="I6" s="954"/>
      <c r="J6" s="954"/>
      <c r="K6" s="954" t="s">
        <v>1058</v>
      </c>
      <c r="L6" s="954">
        <v>5.45</v>
      </c>
      <c r="M6" s="953"/>
      <c r="N6" s="953"/>
      <c r="O6" s="953"/>
      <c r="P6" s="953"/>
      <c r="Q6" s="953"/>
      <c r="R6" s="953"/>
      <c r="S6" s="953"/>
      <c r="T6" s="953"/>
      <c r="U6" s="953"/>
      <c r="V6" s="953"/>
      <c r="W6" s="953"/>
      <c r="X6" s="953"/>
      <c r="Y6" s="953"/>
      <c r="Z6" s="953"/>
      <c r="AA6" s="953"/>
      <c r="AB6" s="953"/>
      <c r="AC6" s="953"/>
      <c r="AD6" s="953"/>
      <c r="AE6" s="953"/>
      <c r="AF6" s="953"/>
      <c r="AG6" s="953"/>
      <c r="AH6" s="953"/>
      <c r="AI6" s="953"/>
      <c r="AJ6" s="953"/>
      <c r="AK6" s="953"/>
      <c r="AL6" s="953"/>
      <c r="AM6" s="953"/>
      <c r="AN6" s="953"/>
    </row>
    <row r="7" spans="1:40" ht="15.75" thickBot="1">
      <c r="A7" s="955"/>
      <c r="B7" s="955"/>
      <c r="C7" s="955"/>
      <c r="D7" s="955"/>
      <c r="E7" s="955"/>
      <c r="F7" s="955"/>
      <c r="G7" s="954"/>
      <c r="H7" s="954"/>
      <c r="I7" s="954"/>
      <c r="J7" s="954"/>
      <c r="K7" s="954" t="s">
        <v>1057</v>
      </c>
      <c r="L7" s="954">
        <v>8.51</v>
      </c>
      <c r="M7" s="954"/>
      <c r="N7" s="954"/>
      <c r="O7" s="954"/>
      <c r="P7" s="954"/>
      <c r="Q7" s="954"/>
      <c r="R7" s="953"/>
      <c r="S7" s="953"/>
      <c r="T7" s="953"/>
      <c r="U7" s="953"/>
      <c r="V7" s="953"/>
      <c r="W7" s="953"/>
      <c r="X7" s="953"/>
      <c r="Y7" s="953"/>
      <c r="Z7" s="953"/>
      <c r="AA7" s="953"/>
      <c r="AB7" s="953"/>
      <c r="AC7" s="953"/>
      <c r="AD7" s="953"/>
      <c r="AE7" s="953"/>
      <c r="AF7" s="953"/>
      <c r="AG7" s="953"/>
      <c r="AH7" s="953"/>
      <c r="AI7" s="953"/>
      <c r="AJ7" s="953"/>
      <c r="AK7" s="953"/>
      <c r="AL7" s="953"/>
      <c r="AM7" s="953"/>
      <c r="AN7" s="953"/>
    </row>
    <row r="8" spans="1:40" ht="15.75">
      <c r="A8" s="2292" t="s">
        <v>1</v>
      </c>
      <c r="B8" s="2292" t="s">
        <v>354</v>
      </c>
      <c r="C8" s="2295"/>
      <c r="D8" s="2295"/>
      <c r="E8" s="2295"/>
      <c r="F8" s="2296"/>
      <c r="G8" s="2305" t="s">
        <v>959</v>
      </c>
      <c r="H8" s="2320"/>
      <c r="I8" s="2320"/>
      <c r="J8" s="1119" t="s">
        <v>1056</v>
      </c>
      <c r="K8" s="2321" t="s">
        <v>1004</v>
      </c>
      <c r="L8" s="2295"/>
      <c r="M8" s="2322"/>
      <c r="N8" s="1118" t="s">
        <v>1003</v>
      </c>
      <c r="O8" s="2305" t="s">
        <v>1055</v>
      </c>
      <c r="P8" s="2320"/>
      <c r="Q8" s="2356"/>
      <c r="R8" s="1120"/>
      <c r="S8" s="1120"/>
      <c r="T8" s="1120"/>
      <c r="U8" s="1120"/>
      <c r="V8" s="1120"/>
      <c r="W8" s="1120"/>
      <c r="X8" s="1120"/>
      <c r="Y8" s="1120"/>
      <c r="Z8" s="1120"/>
      <c r="AA8" s="1120"/>
      <c r="AB8" s="1120"/>
      <c r="AC8" s="1120"/>
      <c r="AD8" s="1120"/>
      <c r="AE8" s="1120"/>
      <c r="AF8" s="1120"/>
      <c r="AG8" s="1120"/>
      <c r="AH8" s="1120"/>
      <c r="AI8" s="1120"/>
      <c r="AJ8" s="1120"/>
      <c r="AK8" s="1120"/>
      <c r="AL8" s="1120"/>
      <c r="AM8" s="1120"/>
      <c r="AN8" s="1120"/>
    </row>
    <row r="9" spans="1:40">
      <c r="A9" s="2293"/>
      <c r="B9" s="2293"/>
      <c r="C9" s="2297"/>
      <c r="D9" s="2297"/>
      <c r="E9" s="2297"/>
      <c r="F9" s="2298"/>
      <c r="G9" s="1117" t="s">
        <v>1041</v>
      </c>
      <c r="H9" s="1015" t="s">
        <v>655</v>
      </c>
      <c r="I9" s="1015" t="s">
        <v>654</v>
      </c>
      <c r="J9" s="1113"/>
      <c r="K9" s="2323"/>
      <c r="L9" s="2324"/>
      <c r="M9" s="2325"/>
      <c r="N9" s="1112" t="s">
        <v>1054</v>
      </c>
      <c r="O9" s="1015" t="s">
        <v>998</v>
      </c>
      <c r="P9" s="1271" t="s">
        <v>997</v>
      </c>
      <c r="Q9" s="1112" t="s">
        <v>996</v>
      </c>
      <c r="R9" s="1120"/>
      <c r="S9" s="1120"/>
      <c r="T9" s="1120"/>
      <c r="U9" s="1120"/>
      <c r="V9" s="1120"/>
      <c r="W9" s="1120"/>
      <c r="X9" s="1120"/>
      <c r="Y9" s="1120"/>
      <c r="Z9" s="1120"/>
      <c r="AA9" s="1120"/>
      <c r="AB9" s="1120"/>
      <c r="AC9" s="1120"/>
      <c r="AD9" s="1120"/>
      <c r="AE9" s="1120"/>
      <c r="AF9" s="1120"/>
      <c r="AG9" s="1120"/>
      <c r="AH9" s="1120"/>
      <c r="AI9" s="1120"/>
      <c r="AJ9" s="1120"/>
      <c r="AK9" s="1120"/>
      <c r="AL9" s="1120"/>
      <c r="AM9" s="1120"/>
      <c r="AN9" s="1120"/>
    </row>
    <row r="10" spans="1:40">
      <c r="A10" s="2293"/>
      <c r="B10" s="2293"/>
      <c r="C10" s="2297"/>
      <c r="D10" s="2297"/>
      <c r="E10" s="2297"/>
      <c r="F10" s="2298"/>
      <c r="G10" s="1114"/>
      <c r="H10" s="2307" t="s">
        <v>955</v>
      </c>
      <c r="I10" s="2308"/>
      <c r="J10" s="1113"/>
      <c r="K10" s="1113" t="s">
        <v>998</v>
      </c>
      <c r="L10" s="1113" t="s">
        <v>997</v>
      </c>
      <c r="M10" s="1113" t="s">
        <v>996</v>
      </c>
      <c r="N10" s="1112" t="s">
        <v>1053</v>
      </c>
      <c r="O10" s="1113"/>
      <c r="P10" s="1270" t="s">
        <v>1052</v>
      </c>
      <c r="Q10" s="1112"/>
      <c r="R10" s="1120"/>
      <c r="S10" s="1120"/>
      <c r="T10" s="1120"/>
      <c r="U10" s="1120"/>
      <c r="V10" s="1120"/>
      <c r="W10" s="1120"/>
      <c r="X10" s="1120"/>
      <c r="Y10" s="1120"/>
      <c r="Z10" s="1120"/>
      <c r="AA10" s="1120"/>
      <c r="AB10" s="1120"/>
      <c r="AC10" s="1120"/>
      <c r="AD10" s="1120"/>
      <c r="AE10" s="1120"/>
      <c r="AF10" s="1120"/>
      <c r="AG10" s="1120"/>
      <c r="AH10" s="1120"/>
      <c r="AI10" s="1120"/>
      <c r="AJ10" s="1120"/>
      <c r="AK10" s="1120"/>
      <c r="AL10" s="1120"/>
      <c r="AM10" s="1120"/>
      <c r="AN10" s="1120"/>
    </row>
    <row r="11" spans="1:40" ht="15.75" thickBot="1">
      <c r="A11" s="2294"/>
      <c r="B11" s="2294"/>
      <c r="C11" s="2299"/>
      <c r="D11" s="2299"/>
      <c r="E11" s="2299"/>
      <c r="F11" s="2300"/>
      <c r="G11" s="1111" t="s">
        <v>1051</v>
      </c>
      <c r="H11" s="1013" t="s">
        <v>954</v>
      </c>
      <c r="I11" s="1013" t="s">
        <v>954</v>
      </c>
      <c r="J11" s="1013" t="s">
        <v>940</v>
      </c>
      <c r="K11" s="1104" t="s">
        <v>993</v>
      </c>
      <c r="L11" s="1104" t="s">
        <v>993</v>
      </c>
      <c r="M11" s="1104" t="s">
        <v>993</v>
      </c>
      <c r="N11" s="1104"/>
      <c r="O11" s="1104" t="s">
        <v>992</v>
      </c>
      <c r="P11" s="1269" t="s">
        <v>941</v>
      </c>
      <c r="Q11" s="1109" t="s">
        <v>992</v>
      </c>
      <c r="R11" s="1120"/>
      <c r="S11" s="1120"/>
      <c r="T11" s="1120"/>
      <c r="U11" s="1120"/>
      <c r="V11" s="1120"/>
      <c r="W11" s="1120"/>
      <c r="X11" s="1120"/>
      <c r="Y11" s="1120"/>
      <c r="Z11" s="1120"/>
      <c r="AA11" s="1120"/>
      <c r="AB11" s="1120"/>
      <c r="AC11" s="1120"/>
      <c r="AD11" s="1120"/>
      <c r="AE11" s="1120"/>
      <c r="AF11" s="1120"/>
      <c r="AG11" s="1120"/>
      <c r="AH11" s="1120"/>
      <c r="AI11" s="1120"/>
      <c r="AJ11" s="1120"/>
      <c r="AK11" s="1120"/>
      <c r="AL11" s="1120"/>
      <c r="AM11" s="1120"/>
      <c r="AN11" s="1120"/>
    </row>
    <row r="12" spans="1:40" ht="15.75" thickBot="1">
      <c r="A12" s="1259" t="s">
        <v>14</v>
      </c>
      <c r="B12" s="1258" t="s">
        <v>982</v>
      </c>
      <c r="C12" s="1257"/>
      <c r="D12" s="1257"/>
      <c r="E12" s="1257"/>
      <c r="F12" s="1257"/>
      <c r="G12" s="1256"/>
      <c r="H12" s="1255"/>
      <c r="I12" s="1255"/>
      <c r="J12" s="1255"/>
      <c r="K12" s="1255"/>
      <c r="L12" s="1255"/>
      <c r="M12" s="1255"/>
      <c r="N12" s="1255"/>
      <c r="O12" s="1255"/>
      <c r="P12" s="1254"/>
      <c r="Q12" s="1253"/>
      <c r="R12" s="1120"/>
      <c r="S12" s="1120"/>
      <c r="T12" s="1120"/>
      <c r="U12" s="1120"/>
      <c r="V12" s="1120"/>
      <c r="W12" s="1120"/>
      <c r="X12" s="1120"/>
      <c r="Y12" s="1120"/>
      <c r="Z12" s="1120"/>
      <c r="AA12" s="1120"/>
      <c r="AB12" s="1120"/>
      <c r="AC12" s="1120"/>
      <c r="AD12" s="1120"/>
      <c r="AE12" s="1120"/>
      <c r="AF12" s="1120"/>
      <c r="AG12" s="1120"/>
      <c r="AH12" s="1120"/>
      <c r="AI12" s="1120"/>
      <c r="AJ12" s="1120"/>
      <c r="AK12" s="1120"/>
      <c r="AL12" s="1120"/>
      <c r="AM12" s="1120"/>
      <c r="AN12" s="1120"/>
    </row>
    <row r="13" spans="1:40">
      <c r="A13" s="1252">
        <v>1</v>
      </c>
      <c r="B13" s="1083" t="s">
        <v>1050</v>
      </c>
      <c r="C13" s="1251"/>
      <c r="D13" s="1251"/>
      <c r="E13" s="1251"/>
      <c r="F13" s="1251"/>
      <c r="G13" s="1250"/>
      <c r="H13" s="1249"/>
      <c r="I13" s="1249"/>
      <c r="J13" s="1249"/>
      <c r="K13" s="1249"/>
      <c r="L13" s="1249"/>
      <c r="M13" s="1249"/>
      <c r="N13" s="1249"/>
      <c r="O13" s="1249"/>
      <c r="P13" s="1248"/>
      <c r="Q13" s="1247"/>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1226"/>
      <c r="AN13" s="1226"/>
    </row>
    <row r="14" spans="1:40">
      <c r="A14" s="982"/>
      <c r="B14" s="988"/>
      <c r="C14" s="1246"/>
      <c r="D14" s="1246"/>
      <c r="E14" s="1246"/>
      <c r="F14" s="1246"/>
      <c r="G14" s="1242">
        <v>0.06</v>
      </c>
      <c r="H14" s="2350">
        <f>(4.35*1.44)</f>
        <v>6.2639999999999993</v>
      </c>
      <c r="I14" s="2351"/>
      <c r="J14" s="1120"/>
      <c r="K14" s="1245">
        <f>H14*G14</f>
        <v>0.37583999999999995</v>
      </c>
      <c r="L14" s="1240">
        <f>J15/7850</f>
        <v>1.6996585987261142E-3</v>
      </c>
      <c r="M14" s="1241">
        <f>K14-L14</f>
        <v>0.37414034140127383</v>
      </c>
      <c r="N14" s="1241"/>
      <c r="O14" s="1238">
        <f>H15</f>
        <v>6.2639999999999993</v>
      </c>
      <c r="P14" s="1244"/>
      <c r="Q14" s="1236">
        <f>O14-P14</f>
        <v>6.2639999999999993</v>
      </c>
      <c r="R14" s="1120"/>
      <c r="S14" s="1120"/>
      <c r="T14" s="1120"/>
      <c r="U14" s="1120"/>
      <c r="V14" s="1120"/>
      <c r="W14" s="1120"/>
      <c r="X14" s="1120"/>
      <c r="Y14" s="1120"/>
      <c r="Z14" s="1120"/>
      <c r="AA14" s="1120"/>
      <c r="AB14" s="1120"/>
      <c r="AC14" s="1120"/>
      <c r="AD14" s="1120"/>
      <c r="AE14" s="1120"/>
      <c r="AF14" s="1120"/>
      <c r="AG14" s="1120"/>
      <c r="AH14" s="1120"/>
      <c r="AI14" s="1120"/>
      <c r="AJ14" s="1120"/>
      <c r="AK14" s="1120"/>
      <c r="AL14" s="1120"/>
      <c r="AM14" s="1120"/>
      <c r="AN14" s="1120"/>
    </row>
    <row r="15" spans="1:40">
      <c r="A15" s="982"/>
      <c r="B15" s="988" t="s">
        <v>1045</v>
      </c>
      <c r="C15" s="1243"/>
      <c r="D15" s="1243"/>
      <c r="E15" s="1243"/>
      <c r="F15" s="1243"/>
      <c r="G15" s="1242"/>
      <c r="H15" s="2352">
        <f>H14</f>
        <v>6.2639999999999993</v>
      </c>
      <c r="I15" s="2353"/>
      <c r="J15" s="1241">
        <f>H15*L3</f>
        <v>13.342319999999997</v>
      </c>
      <c r="K15" s="1238"/>
      <c r="L15" s="1240"/>
      <c r="M15" s="1239"/>
      <c r="N15" s="1239"/>
      <c r="O15" s="1238"/>
      <c r="P15" s="1237"/>
      <c r="Q15" s="1236"/>
      <c r="R15" s="1120"/>
      <c r="S15" s="1120"/>
      <c r="T15" s="1120"/>
      <c r="U15" s="1120"/>
      <c r="V15" s="1120"/>
      <c r="W15" s="1120"/>
      <c r="X15" s="1120"/>
      <c r="Y15" s="1120"/>
      <c r="Z15" s="1120"/>
      <c r="AA15" s="1120"/>
      <c r="AB15" s="1120"/>
      <c r="AC15" s="1120"/>
      <c r="AD15" s="1120"/>
      <c r="AE15" s="1120"/>
      <c r="AF15" s="1120"/>
      <c r="AG15" s="1120"/>
      <c r="AH15" s="1120"/>
      <c r="AI15" s="1120"/>
      <c r="AJ15" s="1120"/>
      <c r="AK15" s="1120"/>
      <c r="AL15" s="1120"/>
      <c r="AM15" s="1120"/>
      <c r="AN15" s="1120"/>
    </row>
    <row r="16" spans="1:40">
      <c r="A16" s="1235"/>
      <c r="B16" s="988" t="s">
        <v>1047</v>
      </c>
      <c r="C16" s="1233"/>
      <c r="D16" s="1233"/>
      <c r="E16" s="1233"/>
      <c r="F16" s="1233"/>
      <c r="G16" s="1242">
        <v>0.02</v>
      </c>
      <c r="H16" s="2354"/>
      <c r="I16" s="2355"/>
      <c r="J16" s="1231"/>
      <c r="K16" s="1231"/>
      <c r="L16" s="1230"/>
      <c r="M16" s="1229"/>
      <c r="N16" s="1239">
        <f>G16*H14</f>
        <v>0.12528</v>
      </c>
      <c r="O16" s="1229"/>
      <c r="P16" s="1228"/>
      <c r="Q16" s="1227"/>
      <c r="R16" s="1226"/>
      <c r="S16" s="1226"/>
      <c r="T16" s="1226"/>
      <c r="U16" s="1226"/>
      <c r="V16" s="1226"/>
      <c r="W16" s="1226"/>
      <c r="X16" s="1226"/>
      <c r="Y16" s="1226"/>
      <c r="Z16" s="1226"/>
      <c r="AA16" s="1226"/>
      <c r="AB16" s="1226"/>
      <c r="AC16" s="1226"/>
      <c r="AD16" s="1226"/>
      <c r="AE16" s="1226"/>
      <c r="AF16" s="1226"/>
      <c r="AG16" s="1226"/>
      <c r="AH16" s="1226"/>
      <c r="AI16" s="1226"/>
      <c r="AJ16" s="1226"/>
      <c r="AK16" s="1226"/>
      <c r="AL16" s="1226"/>
      <c r="AM16" s="1226"/>
      <c r="AN16" s="1226"/>
    </row>
    <row r="17" spans="1:40" ht="15.75" thickBot="1">
      <c r="A17" s="1225"/>
      <c r="B17" s="1224"/>
      <c r="C17" s="1223"/>
      <c r="D17" s="1223"/>
      <c r="E17" s="1223"/>
      <c r="F17" s="1223"/>
      <c r="G17" s="1222"/>
      <c r="H17" s="1220"/>
      <c r="I17" s="1220"/>
      <c r="J17" s="1220">
        <f>SUM(J15:J16)</f>
        <v>13.342319999999997</v>
      </c>
      <c r="K17" s="1220"/>
      <c r="L17" s="1220"/>
      <c r="M17" s="1220">
        <f>SUM(M14:M16)</f>
        <v>0.37414034140127383</v>
      </c>
      <c r="N17" s="1220"/>
      <c r="O17" s="1220"/>
      <c r="P17" s="1221"/>
      <c r="Q17" s="1220">
        <f>SUM(Q14:Q16)</f>
        <v>6.2639999999999993</v>
      </c>
      <c r="R17" s="1120"/>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row>
    <row r="18" spans="1:40">
      <c r="A18" s="1268">
        <v>2</v>
      </c>
      <c r="B18" s="1083" t="s">
        <v>1049</v>
      </c>
      <c r="C18" s="1267"/>
      <c r="D18" s="1267"/>
      <c r="E18" s="1267"/>
      <c r="F18" s="1267"/>
      <c r="G18" s="1232"/>
      <c r="H18" s="1266"/>
      <c r="I18" s="1265"/>
      <c r="J18" s="1230"/>
      <c r="K18" s="1264"/>
      <c r="L18" s="1230"/>
      <c r="M18" s="1229"/>
      <c r="N18" s="1229"/>
      <c r="O18" s="1264"/>
      <c r="P18" s="1263"/>
      <c r="Q18" s="1227"/>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1226"/>
      <c r="AM18" s="1226"/>
      <c r="AN18" s="1226"/>
    </row>
    <row r="19" spans="1:40">
      <c r="A19" s="982"/>
      <c r="B19" s="1262"/>
      <c r="C19" s="1246"/>
      <c r="D19" s="1246"/>
      <c r="E19" s="1246"/>
      <c r="F19" s="1246"/>
      <c r="G19" s="1242">
        <v>0.06</v>
      </c>
      <c r="H19" s="2350">
        <f>((7.23*4.68)-(4.35*1.44))+(4.53*2.08)+(32.03*8.2)+(6.86*2.98)</f>
        <v>320.08359999999993</v>
      </c>
      <c r="I19" s="2351"/>
      <c r="J19" s="1260"/>
      <c r="K19" s="1261">
        <f>H19*G19</f>
        <v>19.205015999999997</v>
      </c>
      <c r="L19" s="1240">
        <f>J20/7850</f>
        <v>8.6850709299363033E-2</v>
      </c>
      <c r="M19" s="1241">
        <f>K19-L19</f>
        <v>19.118165290700635</v>
      </c>
      <c r="N19" s="1241"/>
      <c r="O19" s="1238">
        <f>H20</f>
        <v>320.08359999999993</v>
      </c>
      <c r="P19" s="1244"/>
      <c r="Q19" s="1236">
        <f>O19-P19</f>
        <v>320.08359999999993</v>
      </c>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1260"/>
      <c r="AM19" s="1260"/>
      <c r="AN19" s="1260"/>
    </row>
    <row r="20" spans="1:40">
      <c r="A20" s="982"/>
      <c r="B20" s="988" t="s">
        <v>1045</v>
      </c>
      <c r="C20" s="1243"/>
      <c r="D20" s="1243"/>
      <c r="E20" s="1243"/>
      <c r="F20" s="1243"/>
      <c r="G20" s="1242"/>
      <c r="H20" s="2352">
        <f>H19</f>
        <v>320.08359999999993</v>
      </c>
      <c r="I20" s="2353"/>
      <c r="J20" s="1241">
        <f>H20*L3</f>
        <v>681.77806799999985</v>
      </c>
      <c r="K20" s="1238"/>
      <c r="L20" s="1240"/>
      <c r="M20" s="1239"/>
      <c r="N20" s="1239"/>
      <c r="O20" s="1238"/>
      <c r="P20" s="1237"/>
      <c r="Q20" s="1236"/>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1260"/>
      <c r="AM20" s="1260"/>
      <c r="AN20" s="1260"/>
    </row>
    <row r="21" spans="1:40">
      <c r="A21" s="982"/>
      <c r="B21" s="988" t="s">
        <v>1047</v>
      </c>
      <c r="C21" s="1243"/>
      <c r="D21" s="1243"/>
      <c r="E21" s="1243"/>
      <c r="F21" s="1243"/>
      <c r="G21" s="1242">
        <v>0.02</v>
      </c>
      <c r="H21" s="2352"/>
      <c r="I21" s="2353"/>
      <c r="J21" s="1241"/>
      <c r="K21" s="1241"/>
      <c r="L21" s="1240"/>
      <c r="M21" s="1239"/>
      <c r="N21" s="1239">
        <f>G21*H19</f>
        <v>6.4016719999999987</v>
      </c>
      <c r="O21" s="1229"/>
      <c r="P21" s="1228"/>
      <c r="Q21" s="1227"/>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1260"/>
      <c r="AM21" s="1260"/>
      <c r="AN21" s="1260"/>
    </row>
    <row r="22" spans="1:40" ht="15.75" thickBot="1">
      <c r="A22" s="1225"/>
      <c r="B22" s="1224"/>
      <c r="C22" s="1223"/>
      <c r="D22" s="1223"/>
      <c r="E22" s="1223"/>
      <c r="F22" s="1223"/>
      <c r="G22" s="1222"/>
      <c r="H22" s="1220"/>
      <c r="I22" s="1220"/>
      <c r="J22" s="1220">
        <f>SUM(J20:J21)</f>
        <v>681.77806799999985</v>
      </c>
      <c r="K22" s="1220"/>
      <c r="L22" s="1220"/>
      <c r="M22" s="1220">
        <f>SUM(M19:M21)</f>
        <v>19.118165290700635</v>
      </c>
      <c r="N22" s="1220">
        <f>SUM(N20:N21)</f>
        <v>6.4016719999999987</v>
      </c>
      <c r="O22" s="1220"/>
      <c r="P22" s="1221"/>
      <c r="Q22" s="1220">
        <f>SUM(Q19:Q21)</f>
        <v>320.08359999999993</v>
      </c>
      <c r="R22" s="1120"/>
      <c r="S22" s="1120"/>
      <c r="T22" s="1120"/>
      <c r="U22" s="1120"/>
      <c r="V22" s="1120"/>
      <c r="W22" s="1120"/>
      <c r="X22" s="1120"/>
      <c r="Y22" s="1120"/>
      <c r="Z22" s="1120"/>
      <c r="AA22" s="1120"/>
      <c r="AB22" s="1120"/>
      <c r="AC22" s="1120"/>
      <c r="AD22" s="1120"/>
      <c r="AE22" s="1120"/>
      <c r="AF22" s="1120"/>
      <c r="AG22" s="1120"/>
      <c r="AH22" s="1120"/>
      <c r="AI22" s="1120"/>
      <c r="AJ22" s="1120"/>
      <c r="AK22" s="1120"/>
      <c r="AL22" s="1120"/>
      <c r="AM22" s="1120"/>
      <c r="AN22" s="1120"/>
    </row>
    <row r="23" spans="1:40">
      <c r="A23" s="1268">
        <v>3</v>
      </c>
      <c r="B23" s="1083" t="s">
        <v>1048</v>
      </c>
      <c r="C23" s="1267"/>
      <c r="D23" s="1267"/>
      <c r="E23" s="1267"/>
      <c r="F23" s="1267"/>
      <c r="G23" s="1232"/>
      <c r="H23" s="1266"/>
      <c r="I23" s="1265"/>
      <c r="J23" s="1230"/>
      <c r="K23" s="1264"/>
      <c r="L23" s="1230"/>
      <c r="M23" s="1229"/>
      <c r="N23" s="1229"/>
      <c r="O23" s="1264"/>
      <c r="P23" s="1263"/>
      <c r="Q23" s="1227"/>
      <c r="R23" s="1226"/>
      <c r="S23" s="1226"/>
      <c r="T23" s="1226"/>
      <c r="U23" s="1226"/>
      <c r="V23" s="1226"/>
      <c r="W23" s="1226"/>
      <c r="X23" s="1226"/>
      <c r="Y23" s="1226"/>
      <c r="Z23" s="1226"/>
      <c r="AA23" s="1226"/>
      <c r="AB23" s="1226"/>
      <c r="AC23" s="1226"/>
      <c r="AD23" s="1226"/>
      <c r="AE23" s="1226"/>
      <c r="AF23" s="1226"/>
      <c r="AG23" s="1226"/>
      <c r="AH23" s="1226"/>
      <c r="AI23" s="1226"/>
      <c r="AJ23" s="1226"/>
      <c r="AK23" s="1226"/>
      <c r="AL23" s="1226"/>
      <c r="AM23" s="1226"/>
      <c r="AN23" s="1226"/>
    </row>
    <row r="24" spans="1:40">
      <c r="A24" s="982"/>
      <c r="B24" s="1262"/>
      <c r="C24" s="1246"/>
      <c r="D24" s="1246"/>
      <c r="E24" s="1246"/>
      <c r="F24" s="1246"/>
      <c r="G24" s="1242">
        <v>0.06</v>
      </c>
      <c r="H24" s="2350">
        <f>6.55*3.92</f>
        <v>25.675999999999998</v>
      </c>
      <c r="I24" s="2351"/>
      <c r="J24" s="1260"/>
      <c r="K24" s="1261">
        <f>H24*G24</f>
        <v>1.5405599999999999</v>
      </c>
      <c r="L24" s="1240">
        <f>J25/7850</f>
        <v>6.9668636942675152E-3</v>
      </c>
      <c r="M24" s="1241">
        <f>K24-L24</f>
        <v>1.5335931363057325</v>
      </c>
      <c r="N24" s="1241"/>
      <c r="O24" s="1238">
        <f>H25</f>
        <v>25.675999999999998</v>
      </c>
      <c r="P24" s="1244"/>
      <c r="Q24" s="1236">
        <f>O24-P24</f>
        <v>25.675999999999998</v>
      </c>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row>
    <row r="25" spans="1:40">
      <c r="A25" s="982"/>
      <c r="B25" s="988" t="s">
        <v>1045</v>
      </c>
      <c r="C25" s="1243"/>
      <c r="D25" s="1243"/>
      <c r="E25" s="1243"/>
      <c r="F25" s="1243"/>
      <c r="G25" s="1242"/>
      <c r="H25" s="2352">
        <f>H24</f>
        <v>25.675999999999998</v>
      </c>
      <c r="I25" s="2353"/>
      <c r="J25" s="1241">
        <f>H25*$L$3</f>
        <v>54.689879999999995</v>
      </c>
      <c r="K25" s="1238"/>
      <c r="L25" s="1240"/>
      <c r="M25" s="1239"/>
      <c r="N25" s="1239"/>
      <c r="O25" s="1238"/>
      <c r="P25" s="1237"/>
      <c r="Q25" s="1236"/>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1260"/>
      <c r="AM25" s="1260"/>
      <c r="AN25" s="1260"/>
    </row>
    <row r="26" spans="1:40">
      <c r="A26" s="982"/>
      <c r="B26" s="988" t="s">
        <v>1047</v>
      </c>
      <c r="C26" s="1243"/>
      <c r="D26" s="1243"/>
      <c r="E26" s="1243"/>
      <c r="F26" s="1243"/>
      <c r="G26" s="1242">
        <v>0.02</v>
      </c>
      <c r="H26" s="2352"/>
      <c r="I26" s="2353"/>
      <c r="J26" s="1241"/>
      <c r="K26" s="1241"/>
      <c r="L26" s="1240"/>
      <c r="M26" s="1239"/>
      <c r="N26" s="1239">
        <f>G26*H24</f>
        <v>0.51351999999999998</v>
      </c>
      <c r="O26" s="1229"/>
      <c r="P26" s="1228"/>
      <c r="Q26" s="1227"/>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row>
    <row r="27" spans="1:40" ht="15.75" thickBot="1">
      <c r="A27" s="1225"/>
      <c r="B27" s="1224"/>
      <c r="C27" s="1223"/>
      <c r="D27" s="1223"/>
      <c r="E27" s="1223"/>
      <c r="F27" s="1223"/>
      <c r="G27" s="1222"/>
      <c r="H27" s="1220"/>
      <c r="I27" s="1220"/>
      <c r="J27" s="1220">
        <f>SUM(J25:J26)</f>
        <v>54.689879999999995</v>
      </c>
      <c r="K27" s="1220"/>
      <c r="L27" s="1220"/>
      <c r="M27" s="1220">
        <f>SUM(M24:M26)</f>
        <v>1.5335931363057325</v>
      </c>
      <c r="N27" s="1220">
        <f>SUM(N25:N26)</f>
        <v>0.51351999999999998</v>
      </c>
      <c r="O27" s="1220"/>
      <c r="P27" s="1221"/>
      <c r="Q27" s="1220">
        <f>SUM(Q24:Q26)</f>
        <v>25.675999999999998</v>
      </c>
      <c r="R27" s="1120"/>
      <c r="S27" s="1120"/>
      <c r="T27" s="1120"/>
      <c r="U27" s="1120"/>
      <c r="V27" s="1120"/>
      <c r="W27" s="1120"/>
      <c r="X27" s="1120"/>
      <c r="Y27" s="1120"/>
      <c r="Z27" s="1120"/>
      <c r="AA27" s="1120"/>
      <c r="AB27" s="1120"/>
      <c r="AC27" s="1120"/>
      <c r="AD27" s="1120"/>
      <c r="AE27" s="1120"/>
      <c r="AF27" s="1120"/>
      <c r="AG27" s="1120"/>
      <c r="AH27" s="1120"/>
      <c r="AI27" s="1120"/>
      <c r="AJ27" s="1120"/>
      <c r="AK27" s="1120"/>
      <c r="AL27" s="1120"/>
      <c r="AM27" s="1120"/>
      <c r="AN27" s="1120"/>
    </row>
    <row r="28" spans="1:40" ht="15.75" thickBot="1">
      <c r="A28" s="1259" t="s">
        <v>951</v>
      </c>
      <c r="B28" s="1258" t="s">
        <v>884</v>
      </c>
      <c r="C28" s="1257"/>
      <c r="D28" s="1257"/>
      <c r="E28" s="1257"/>
      <c r="F28" s="1257"/>
      <c r="G28" s="1256"/>
      <c r="H28" s="1255"/>
      <c r="I28" s="1255"/>
      <c r="J28" s="1255"/>
      <c r="K28" s="1255"/>
      <c r="L28" s="1255"/>
      <c r="M28" s="1255"/>
      <c r="N28" s="1255"/>
      <c r="O28" s="1255"/>
      <c r="P28" s="1254"/>
      <c r="Q28" s="1253"/>
      <c r="R28" s="1120"/>
      <c r="S28" s="1120"/>
      <c r="T28" s="1120"/>
      <c r="U28" s="1120"/>
      <c r="V28" s="1120"/>
      <c r="W28" s="1120"/>
      <c r="X28" s="1120"/>
      <c r="Y28" s="1120"/>
      <c r="Z28" s="1120"/>
      <c r="AA28" s="1120"/>
      <c r="AB28" s="1120"/>
      <c r="AC28" s="1120"/>
      <c r="AD28" s="1120"/>
      <c r="AE28" s="1120"/>
      <c r="AF28" s="1120"/>
      <c r="AG28" s="1120"/>
      <c r="AH28" s="1120"/>
      <c r="AI28" s="1120"/>
      <c r="AJ28" s="1120"/>
      <c r="AK28" s="1120"/>
      <c r="AL28" s="1120"/>
      <c r="AM28" s="1120"/>
      <c r="AN28" s="1120"/>
    </row>
    <row r="29" spans="1:40">
      <c r="A29" s="1252">
        <v>1</v>
      </c>
      <c r="B29" s="1083" t="s">
        <v>1046</v>
      </c>
      <c r="C29" s="1251"/>
      <c r="D29" s="1251"/>
      <c r="E29" s="1251"/>
      <c r="F29" s="1251"/>
      <c r="G29" s="1250"/>
      <c r="H29" s="1249"/>
      <c r="I29" s="1249"/>
      <c r="J29" s="1249"/>
      <c r="K29" s="1249"/>
      <c r="L29" s="1249"/>
      <c r="M29" s="1249"/>
      <c r="N29" s="1249"/>
      <c r="O29" s="1249"/>
      <c r="P29" s="1248"/>
      <c r="Q29" s="1247"/>
      <c r="R29" s="1226"/>
      <c r="S29" s="1226"/>
      <c r="T29" s="1226"/>
      <c r="U29" s="1226"/>
      <c r="V29" s="1226"/>
      <c r="W29" s="1226"/>
      <c r="X29" s="1226"/>
      <c r="Y29" s="1226"/>
      <c r="Z29" s="1226"/>
      <c r="AA29" s="1226"/>
      <c r="AB29" s="1226"/>
      <c r="AC29" s="1226"/>
      <c r="AD29" s="1226"/>
      <c r="AE29" s="1226"/>
      <c r="AF29" s="1226"/>
      <c r="AG29" s="1226"/>
      <c r="AH29" s="1226"/>
      <c r="AI29" s="1226"/>
      <c r="AJ29" s="1226"/>
      <c r="AK29" s="1226"/>
      <c r="AL29" s="1226"/>
      <c r="AM29" s="1226"/>
      <c r="AN29" s="1226"/>
    </row>
    <row r="30" spans="1:40">
      <c r="A30" s="982"/>
      <c r="B30" s="988"/>
      <c r="C30" s="1246"/>
      <c r="D30" s="1246"/>
      <c r="E30" s="1246"/>
      <c r="F30" s="1246"/>
      <c r="G30" s="1242">
        <v>0.06</v>
      </c>
      <c r="H30" s="2350">
        <f>5.75*1.5</f>
        <v>8.625</v>
      </c>
      <c r="I30" s="2351"/>
      <c r="J30" s="1120"/>
      <c r="K30" s="1245">
        <f>H30*G30</f>
        <v>0.51749999999999996</v>
      </c>
      <c r="L30" s="1240">
        <f>J31/7850</f>
        <v>2.3402866242038215E-3</v>
      </c>
      <c r="M30" s="1241">
        <f>K30-L30</f>
        <v>0.51515971337579614</v>
      </c>
      <c r="N30" s="1241"/>
      <c r="O30" s="1238">
        <f>H31</f>
        <v>8.625</v>
      </c>
      <c r="P30" s="1244">
        <f>(0.3*(5.5+5.5)*4+0.3*(4.5+5.5+4.5+4.5)*2+0.2*(5.8+3.18)+0.2*(5.8+5.7)*6)*0</f>
        <v>0</v>
      </c>
      <c r="Q30" s="1236">
        <f>O30-P30</f>
        <v>8.625</v>
      </c>
      <c r="R30" s="1120"/>
      <c r="S30" s="1120"/>
      <c r="T30" s="1120"/>
      <c r="U30" s="1120"/>
      <c r="V30" s="1120"/>
      <c r="W30" s="1120"/>
      <c r="X30" s="1120"/>
      <c r="Y30" s="1120"/>
      <c r="Z30" s="1120"/>
      <c r="AA30" s="1120"/>
      <c r="AB30" s="1120"/>
      <c r="AC30" s="1120"/>
      <c r="AD30" s="1120"/>
      <c r="AE30" s="1120"/>
      <c r="AF30" s="1120"/>
      <c r="AG30" s="1120"/>
      <c r="AH30" s="1120"/>
      <c r="AI30" s="1120"/>
      <c r="AJ30" s="1120"/>
      <c r="AK30" s="1120"/>
      <c r="AL30" s="1120"/>
      <c r="AM30" s="1120"/>
      <c r="AN30" s="1120"/>
    </row>
    <row r="31" spans="1:40">
      <c r="A31" s="982"/>
      <c r="B31" s="988" t="s">
        <v>1045</v>
      </c>
      <c r="C31" s="1243"/>
      <c r="D31" s="1243"/>
      <c r="E31" s="1243"/>
      <c r="F31" s="1243"/>
      <c r="G31" s="1242"/>
      <c r="H31" s="2352">
        <f>H30</f>
        <v>8.625</v>
      </c>
      <c r="I31" s="2353"/>
      <c r="J31" s="1241">
        <f>H31*L3</f>
        <v>18.37125</v>
      </c>
      <c r="K31" s="1238"/>
      <c r="L31" s="1240"/>
      <c r="M31" s="1239"/>
      <c r="N31" s="1239"/>
      <c r="O31" s="1238"/>
      <c r="P31" s="1237"/>
      <c r="Q31" s="1236"/>
      <c r="R31" s="1120"/>
      <c r="S31" s="1120"/>
      <c r="T31" s="1120"/>
      <c r="U31" s="1120"/>
      <c r="V31" s="1120"/>
      <c r="W31" s="1120"/>
      <c r="X31" s="1120"/>
      <c r="Y31" s="1120"/>
      <c r="Z31" s="1120"/>
      <c r="AA31" s="1120"/>
      <c r="AB31" s="1120"/>
      <c r="AC31" s="1120"/>
      <c r="AD31" s="1120"/>
      <c r="AE31" s="1120"/>
      <c r="AF31" s="1120"/>
      <c r="AG31" s="1120"/>
      <c r="AH31" s="1120"/>
      <c r="AI31" s="1120"/>
      <c r="AJ31" s="1120"/>
      <c r="AK31" s="1120"/>
      <c r="AL31" s="1120"/>
      <c r="AM31" s="1120"/>
      <c r="AN31" s="1120"/>
    </row>
    <row r="32" spans="1:40">
      <c r="A32" s="1235"/>
      <c r="B32" s="1234"/>
      <c r="C32" s="1233"/>
      <c r="D32" s="1233"/>
      <c r="E32" s="1233"/>
      <c r="F32" s="1233"/>
      <c r="G32" s="1232"/>
      <c r="H32" s="2354"/>
      <c r="I32" s="2355"/>
      <c r="J32" s="1231"/>
      <c r="K32" s="1231"/>
      <c r="L32" s="1230"/>
      <c r="M32" s="1229"/>
      <c r="N32" s="1229"/>
      <c r="O32" s="1229"/>
      <c r="P32" s="1228"/>
      <c r="Q32" s="1227"/>
      <c r="R32" s="1226"/>
      <c r="S32" s="1226"/>
      <c r="T32" s="1226"/>
      <c r="U32" s="1226"/>
      <c r="V32" s="1226"/>
      <c r="W32" s="1226"/>
      <c r="X32" s="1226"/>
      <c r="Y32" s="1226"/>
      <c r="Z32" s="1226"/>
      <c r="AA32" s="1226"/>
      <c r="AB32" s="1226"/>
      <c r="AC32" s="1226"/>
      <c r="AD32" s="1226"/>
      <c r="AE32" s="1226"/>
      <c r="AF32" s="1226"/>
      <c r="AG32" s="1226"/>
      <c r="AH32" s="1226"/>
      <c r="AI32" s="1226"/>
      <c r="AJ32" s="1226"/>
      <c r="AK32" s="1226"/>
      <c r="AL32" s="1226"/>
      <c r="AM32" s="1226"/>
      <c r="AN32" s="1226"/>
    </row>
    <row r="33" spans="1:40" ht="15.75" thickBot="1">
      <c r="A33" s="1225"/>
      <c r="B33" s="1224"/>
      <c r="C33" s="1223"/>
      <c r="D33" s="1223"/>
      <c r="E33" s="1223"/>
      <c r="F33" s="1223"/>
      <c r="G33" s="1222"/>
      <c r="H33" s="1220"/>
      <c r="I33" s="1220"/>
      <c r="J33" s="1220">
        <f>SUM(J31:J32)</f>
        <v>18.37125</v>
      </c>
      <c r="K33" s="1220"/>
      <c r="L33" s="1220"/>
      <c r="M33" s="1220">
        <f>SUM(M30:M32)</f>
        <v>0.51515971337579614</v>
      </c>
      <c r="N33" s="1220"/>
      <c r="O33" s="1220"/>
      <c r="P33" s="1221"/>
      <c r="Q33" s="1220">
        <f>SUM(Q30:Q32)</f>
        <v>8.625</v>
      </c>
      <c r="R33" s="1120"/>
      <c r="S33" s="1120"/>
      <c r="T33" s="1120"/>
      <c r="U33" s="1120"/>
      <c r="V33" s="1120"/>
      <c r="W33" s="1120"/>
      <c r="X33" s="1120"/>
      <c r="Y33" s="1120"/>
      <c r="Z33" s="1120"/>
      <c r="AA33" s="1120"/>
      <c r="AB33" s="1120"/>
      <c r="AC33" s="1120"/>
      <c r="AD33" s="1120"/>
      <c r="AE33" s="1120"/>
      <c r="AF33" s="1120"/>
      <c r="AG33" s="1120"/>
      <c r="AH33" s="1120"/>
      <c r="AI33" s="1120"/>
      <c r="AJ33" s="1120"/>
      <c r="AK33" s="1120"/>
      <c r="AL33" s="1120"/>
      <c r="AM33" s="1120"/>
      <c r="AN33" s="1120"/>
    </row>
    <row r="34" spans="1:40" ht="15.75" thickBot="1">
      <c r="A34" s="1259" t="s">
        <v>1009</v>
      </c>
      <c r="B34" s="1258" t="s">
        <v>1044</v>
      </c>
      <c r="C34" s="1257"/>
      <c r="D34" s="1257"/>
      <c r="E34" s="1257"/>
      <c r="F34" s="1257"/>
      <c r="G34" s="1256"/>
      <c r="H34" s="1255"/>
      <c r="I34" s="1255"/>
      <c r="J34" s="1255"/>
      <c r="K34" s="1255"/>
      <c r="L34" s="1255"/>
      <c r="M34" s="1255"/>
      <c r="N34" s="1255"/>
      <c r="O34" s="1255"/>
      <c r="P34" s="1254"/>
      <c r="Q34" s="1253"/>
      <c r="R34" s="1120"/>
      <c r="S34" s="1120"/>
      <c r="T34" s="1120"/>
      <c r="U34" s="1120"/>
      <c r="V34" s="1120"/>
      <c r="W34" s="1120"/>
      <c r="X34" s="1120"/>
      <c r="Y34" s="1120"/>
      <c r="Z34" s="1120"/>
      <c r="AA34" s="1120"/>
      <c r="AB34" s="1120"/>
      <c r="AC34" s="1120"/>
      <c r="AD34" s="1120"/>
      <c r="AE34" s="1120"/>
      <c r="AF34" s="1120"/>
      <c r="AG34" s="1120"/>
      <c r="AH34" s="1120"/>
      <c r="AI34" s="1120"/>
      <c r="AJ34" s="1120"/>
      <c r="AK34" s="1120"/>
      <c r="AL34" s="1120"/>
      <c r="AM34" s="1120"/>
      <c r="AN34" s="1120"/>
    </row>
    <row r="35" spans="1:40">
      <c r="A35" s="1252">
        <v>1</v>
      </c>
      <c r="B35" s="1083" t="s">
        <v>1043</v>
      </c>
      <c r="C35" s="1251"/>
      <c r="D35" s="1251"/>
      <c r="E35" s="1251"/>
      <c r="F35" s="1251"/>
      <c r="G35" s="1250"/>
      <c r="H35" s="1249"/>
      <c r="I35" s="1249"/>
      <c r="J35" s="1249"/>
      <c r="K35" s="1249"/>
      <c r="L35" s="1249"/>
      <c r="M35" s="1249"/>
      <c r="N35" s="1249"/>
      <c r="O35" s="1249"/>
      <c r="P35" s="1248"/>
      <c r="Q35" s="1247"/>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226"/>
      <c r="AM35" s="1226"/>
      <c r="AN35" s="1226"/>
    </row>
    <row r="36" spans="1:40">
      <c r="A36" s="982"/>
      <c r="B36" s="988"/>
      <c r="C36" s="1246"/>
      <c r="D36" s="1246"/>
      <c r="E36" s="1246"/>
      <c r="F36" s="1246"/>
      <c r="G36" s="1242">
        <v>0.1</v>
      </c>
      <c r="H36" s="2350">
        <f>(7.85*9.2)+(9.38*0.58*2)+(4.93*2.07)+(5.5*7.43)+(6*3.43)</f>
        <v>154.7509</v>
      </c>
      <c r="I36" s="2351"/>
      <c r="J36" s="1120"/>
      <c r="K36" s="1245">
        <f>H36*G36</f>
        <v>15.475090000000002</v>
      </c>
      <c r="L36" s="1240">
        <f>J37/7850</f>
        <v>0.21487704585987263</v>
      </c>
      <c r="M36" s="1241">
        <f>K36-L36</f>
        <v>15.26021295414013</v>
      </c>
      <c r="N36" s="1241"/>
      <c r="O36" s="1238">
        <f>H37</f>
        <v>154.7509</v>
      </c>
      <c r="P36" s="1244">
        <f>0.3*5.5*2+0.2*8*2+0.2*2+0.3*2*4+0.3*4.5+0.3*5.5+0.3*4.5+0.3*5.5+0.3*1.5*3</f>
        <v>16.650000000000002</v>
      </c>
      <c r="Q36" s="1236">
        <f>O36-P36</f>
        <v>138.1009</v>
      </c>
      <c r="R36" s="1120"/>
      <c r="S36" s="1120"/>
      <c r="T36" s="1120"/>
      <c r="U36" s="1120"/>
      <c r="V36" s="1120"/>
      <c r="W36" s="1120"/>
      <c r="X36" s="1120"/>
      <c r="Y36" s="1120"/>
      <c r="Z36" s="1120"/>
      <c r="AA36" s="1120"/>
      <c r="AB36" s="1120"/>
      <c r="AC36" s="1120"/>
      <c r="AD36" s="1120"/>
      <c r="AE36" s="1120"/>
      <c r="AF36" s="1120"/>
      <c r="AG36" s="1120"/>
      <c r="AH36" s="1120"/>
      <c r="AI36" s="1120"/>
      <c r="AJ36" s="1120"/>
      <c r="AK36" s="1120"/>
      <c r="AL36" s="1120"/>
      <c r="AM36" s="1120"/>
      <c r="AN36" s="1120"/>
    </row>
    <row r="37" spans="1:40">
      <c r="A37" s="982"/>
      <c r="B37" s="988" t="s">
        <v>1042</v>
      </c>
      <c r="C37" s="1243"/>
      <c r="D37" s="1243"/>
      <c r="E37" s="1243"/>
      <c r="F37" s="1243"/>
      <c r="G37" s="1242"/>
      <c r="H37" s="2352">
        <f>H36</f>
        <v>154.7509</v>
      </c>
      <c r="I37" s="2353"/>
      <c r="J37" s="1241">
        <f>H37*L6*2</f>
        <v>1686.7848100000001</v>
      </c>
      <c r="K37" s="1238"/>
      <c r="L37" s="1240"/>
      <c r="M37" s="1239"/>
      <c r="N37" s="1239"/>
      <c r="O37" s="1238"/>
      <c r="P37" s="1237"/>
      <c r="Q37" s="1236"/>
      <c r="R37" s="1120"/>
      <c r="S37" s="1120"/>
      <c r="T37" s="1120"/>
      <c r="U37" s="1120"/>
      <c r="V37" s="1120"/>
      <c r="W37" s="1120"/>
      <c r="X37" s="1120"/>
      <c r="Y37" s="1120"/>
      <c r="Z37" s="1120"/>
      <c r="AA37" s="1120"/>
      <c r="AB37" s="1120"/>
      <c r="AC37" s="1120"/>
      <c r="AD37" s="1120"/>
      <c r="AE37" s="1120"/>
      <c r="AF37" s="1120"/>
      <c r="AG37" s="1120"/>
      <c r="AH37" s="1120"/>
      <c r="AI37" s="1120"/>
      <c r="AJ37" s="1120"/>
      <c r="AK37" s="1120"/>
      <c r="AL37" s="1120"/>
      <c r="AM37" s="1120"/>
      <c r="AN37" s="1120"/>
    </row>
    <row r="38" spans="1:40">
      <c r="A38" s="1235"/>
      <c r="B38" s="1234"/>
      <c r="C38" s="1233"/>
      <c r="D38" s="1233"/>
      <c r="E38" s="1233"/>
      <c r="F38" s="1233"/>
      <c r="G38" s="1232"/>
      <c r="H38" s="2354"/>
      <c r="I38" s="2355"/>
      <c r="J38" s="1231"/>
      <c r="K38" s="1231"/>
      <c r="L38" s="1230"/>
      <c r="M38" s="1229"/>
      <c r="N38" s="1229"/>
      <c r="O38" s="1229"/>
      <c r="P38" s="1228"/>
      <c r="Q38" s="1227"/>
      <c r="R38" s="1226"/>
      <c r="S38" s="1226"/>
      <c r="T38" s="1226"/>
      <c r="U38" s="1226"/>
      <c r="V38" s="1226"/>
      <c r="W38" s="1226"/>
      <c r="X38" s="1226"/>
      <c r="Y38" s="1226"/>
      <c r="Z38" s="1226"/>
      <c r="AA38" s="1226"/>
      <c r="AB38" s="1226"/>
      <c r="AC38" s="1226"/>
      <c r="AD38" s="1226"/>
      <c r="AE38" s="1226"/>
      <c r="AF38" s="1226"/>
      <c r="AG38" s="1226"/>
      <c r="AH38" s="1226"/>
      <c r="AI38" s="1226"/>
      <c r="AJ38" s="1226"/>
      <c r="AK38" s="1226"/>
      <c r="AL38" s="1226"/>
      <c r="AM38" s="1226"/>
      <c r="AN38" s="1226"/>
    </row>
    <row r="39" spans="1:40" ht="15.75" thickBot="1">
      <c r="A39" s="1225"/>
      <c r="B39" s="1224"/>
      <c r="C39" s="1223"/>
      <c r="D39" s="1223"/>
      <c r="E39" s="1223"/>
      <c r="F39" s="1223"/>
      <c r="G39" s="1222"/>
      <c r="H39" s="1220"/>
      <c r="I39" s="1220"/>
      <c r="J39" s="1220">
        <f>SUM(J37:J38)</f>
        <v>1686.7848100000001</v>
      </c>
      <c r="K39" s="1220"/>
      <c r="L39" s="1220"/>
      <c r="M39" s="1220">
        <f>SUM(M36:M38)</f>
        <v>15.26021295414013</v>
      </c>
      <c r="N39" s="1220"/>
      <c r="O39" s="1220"/>
      <c r="P39" s="1221"/>
      <c r="Q39" s="1220">
        <f>SUM(Q36:Q38)</f>
        <v>138.1009</v>
      </c>
      <c r="R39" s="1120"/>
      <c r="S39" s="1120"/>
      <c r="T39" s="1120"/>
      <c r="U39" s="1120"/>
      <c r="V39" s="1120"/>
      <c r="W39" s="1120"/>
      <c r="X39" s="1120"/>
      <c r="Y39" s="1120"/>
      <c r="Z39" s="1120"/>
      <c r="AA39" s="1120"/>
      <c r="AB39" s="1120"/>
      <c r="AC39" s="1120"/>
      <c r="AD39" s="1120"/>
      <c r="AE39" s="1120"/>
      <c r="AF39" s="1120"/>
      <c r="AG39" s="1120"/>
      <c r="AH39" s="1120"/>
      <c r="AI39" s="1120"/>
      <c r="AJ39" s="1120"/>
      <c r="AK39" s="1120"/>
      <c r="AL39" s="1120"/>
      <c r="AM39" s="1120"/>
      <c r="AN39" s="1120"/>
    </row>
    <row r="40" spans="1:40" ht="15.75" thickBot="1">
      <c r="A40" s="1259" t="s">
        <v>1009</v>
      </c>
      <c r="B40" s="1258" t="s">
        <v>1288</v>
      </c>
      <c r="C40" s="1257"/>
      <c r="D40" s="1257"/>
      <c r="E40" s="1257"/>
      <c r="F40" s="1257"/>
      <c r="G40" s="1256"/>
      <c r="H40" s="1255"/>
      <c r="I40" s="1255"/>
      <c r="J40" s="1255"/>
      <c r="K40" s="1255"/>
      <c r="L40" s="1255"/>
      <c r="M40" s="1255"/>
      <c r="N40" s="1255"/>
      <c r="O40" s="1255"/>
      <c r="P40" s="1254"/>
      <c r="Q40" s="1253"/>
      <c r="R40" s="1120"/>
      <c r="S40" s="1120"/>
      <c r="T40" s="1120"/>
      <c r="U40" s="1120"/>
      <c r="V40" s="1120"/>
      <c r="W40" s="1120"/>
      <c r="X40" s="1120"/>
      <c r="Y40" s="1120"/>
      <c r="Z40" s="1120"/>
      <c r="AA40" s="1120"/>
      <c r="AB40" s="1120"/>
      <c r="AC40" s="1120"/>
      <c r="AD40" s="1120"/>
      <c r="AE40" s="1120"/>
      <c r="AF40" s="1120"/>
      <c r="AG40" s="1120"/>
      <c r="AH40" s="1120"/>
      <c r="AI40" s="1120"/>
      <c r="AJ40" s="1120"/>
      <c r="AK40" s="1120"/>
      <c r="AL40" s="1120"/>
      <c r="AM40" s="1120"/>
      <c r="AN40" s="1120"/>
    </row>
    <row r="41" spans="1:40">
      <c r="A41" s="1252">
        <v>1</v>
      </c>
      <c r="B41" s="1083" t="s">
        <v>1289</v>
      </c>
      <c r="C41" s="1251"/>
      <c r="D41" s="1251"/>
      <c r="E41" s="1251"/>
      <c r="F41" s="1251"/>
      <c r="G41" s="1250"/>
      <c r="H41" s="1249"/>
      <c r="I41" s="1249"/>
      <c r="J41" s="1249"/>
      <c r="K41" s="1249"/>
      <c r="L41" s="1249"/>
      <c r="M41" s="1249"/>
      <c r="N41" s="1249"/>
      <c r="O41" s="1249"/>
      <c r="P41" s="1248"/>
      <c r="Q41" s="1247"/>
      <c r="R41" s="1120"/>
      <c r="S41" s="1120"/>
      <c r="T41" s="1120"/>
      <c r="U41" s="1120"/>
      <c r="V41" s="1120"/>
      <c r="W41" s="1120"/>
      <c r="X41" s="1120"/>
      <c r="Y41" s="1120"/>
      <c r="Z41" s="1120"/>
      <c r="AA41" s="1120"/>
      <c r="AB41" s="1120"/>
      <c r="AC41" s="1120"/>
      <c r="AD41" s="1120"/>
      <c r="AE41" s="1120"/>
      <c r="AF41" s="1120"/>
      <c r="AG41" s="1120"/>
      <c r="AH41" s="1120"/>
      <c r="AI41" s="1120"/>
      <c r="AJ41" s="1120"/>
      <c r="AK41" s="1120"/>
      <c r="AL41" s="1120"/>
      <c r="AM41" s="1120"/>
      <c r="AN41" s="1120"/>
    </row>
    <row r="42" spans="1:40">
      <c r="A42" s="982"/>
      <c r="B42" s="988"/>
      <c r="C42" s="1246"/>
      <c r="D42" s="1246"/>
      <c r="E42" s="1246"/>
      <c r="F42" s="1246"/>
      <c r="G42" s="1242">
        <v>0.06</v>
      </c>
      <c r="H42" s="2350">
        <f>3*0.6</f>
        <v>1.7999999999999998</v>
      </c>
      <c r="I42" s="2351"/>
      <c r="J42" s="1120"/>
      <c r="K42" s="1245">
        <f>H42*G42</f>
        <v>0.10799999999999998</v>
      </c>
      <c r="L42" s="1240">
        <f>J43/7850</f>
        <v>4.8840764331210189E-4</v>
      </c>
      <c r="M42" s="1241">
        <f>K42-L42</f>
        <v>0.10751159235668788</v>
      </c>
      <c r="N42" s="1241"/>
      <c r="O42" s="1238">
        <f>H43</f>
        <v>1.7999999999999998</v>
      </c>
      <c r="P42" s="1244"/>
      <c r="Q42" s="1236">
        <f>O42-P42</f>
        <v>1.7999999999999998</v>
      </c>
      <c r="R42" s="1120"/>
      <c r="S42" s="1120"/>
      <c r="T42" s="1120"/>
      <c r="U42" s="1120"/>
      <c r="V42" s="1120"/>
      <c r="W42" s="1120"/>
      <c r="X42" s="1120"/>
      <c r="Y42" s="1120"/>
      <c r="Z42" s="1120"/>
      <c r="AA42" s="1120"/>
      <c r="AB42" s="1120"/>
      <c r="AC42" s="1120"/>
      <c r="AD42" s="1120"/>
      <c r="AE42" s="1120"/>
      <c r="AF42" s="1120"/>
      <c r="AG42" s="1120"/>
      <c r="AH42" s="1120"/>
      <c r="AI42" s="1120"/>
      <c r="AJ42" s="1120"/>
      <c r="AK42" s="1120"/>
      <c r="AL42" s="1120"/>
      <c r="AM42" s="1120"/>
      <c r="AN42" s="1120"/>
    </row>
    <row r="43" spans="1:40">
      <c r="A43" s="982"/>
      <c r="B43" s="988" t="s">
        <v>1045</v>
      </c>
      <c r="C43" s="1243"/>
      <c r="D43" s="1243"/>
      <c r="E43" s="1243"/>
      <c r="F43" s="1243"/>
      <c r="G43" s="1242"/>
      <c r="H43" s="2352">
        <f>H42</f>
        <v>1.7999999999999998</v>
      </c>
      <c r="I43" s="2353"/>
      <c r="J43" s="1241">
        <f>H43*$L$3</f>
        <v>3.8339999999999996</v>
      </c>
      <c r="K43" s="1238"/>
      <c r="L43" s="1240"/>
      <c r="M43" s="1239"/>
      <c r="N43" s="1239"/>
      <c r="O43" s="1238"/>
      <c r="P43" s="1237"/>
      <c r="Q43" s="1236"/>
      <c r="R43" s="1120"/>
      <c r="S43" s="1120"/>
      <c r="T43" s="1120"/>
      <c r="U43" s="1120"/>
      <c r="V43" s="1120"/>
      <c r="W43" s="1120"/>
      <c r="X43" s="1120"/>
      <c r="Y43" s="1120"/>
      <c r="Z43" s="1120"/>
      <c r="AA43" s="1120"/>
      <c r="AB43" s="1120"/>
      <c r="AC43" s="1120"/>
      <c r="AD43" s="1120"/>
      <c r="AE43" s="1120"/>
      <c r="AF43" s="1120"/>
      <c r="AG43" s="1120"/>
      <c r="AH43" s="1120"/>
      <c r="AI43" s="1120"/>
      <c r="AJ43" s="1120"/>
      <c r="AK43" s="1120"/>
      <c r="AL43" s="1120"/>
      <c r="AM43" s="1120"/>
      <c r="AN43" s="1120"/>
    </row>
    <row r="44" spans="1:40">
      <c r="A44" s="1235"/>
      <c r="B44" s="1234"/>
      <c r="C44" s="1233"/>
      <c r="D44" s="1233"/>
      <c r="E44" s="1233"/>
      <c r="F44" s="1233"/>
      <c r="G44" s="1232"/>
      <c r="H44" s="2354"/>
      <c r="I44" s="2355"/>
      <c r="J44" s="1231"/>
      <c r="K44" s="1231"/>
      <c r="L44" s="1230"/>
      <c r="M44" s="1229"/>
      <c r="N44" s="1229"/>
      <c r="O44" s="1229"/>
      <c r="P44" s="1228"/>
      <c r="Q44" s="1227"/>
      <c r="R44" s="1120"/>
      <c r="S44" s="1120"/>
      <c r="T44" s="1120"/>
      <c r="U44" s="1120"/>
      <c r="V44" s="1120"/>
      <c r="W44" s="1120"/>
      <c r="X44" s="1120"/>
      <c r="Y44" s="1120"/>
      <c r="Z44" s="1120"/>
      <c r="AA44" s="1120"/>
      <c r="AB44" s="1120"/>
      <c r="AC44" s="1120"/>
      <c r="AD44" s="1120"/>
      <c r="AE44" s="1120"/>
      <c r="AF44" s="1120"/>
      <c r="AG44" s="1120"/>
      <c r="AH44" s="1120"/>
      <c r="AI44" s="1120"/>
      <c r="AJ44" s="1120"/>
      <c r="AK44" s="1120"/>
      <c r="AL44" s="1120"/>
      <c r="AM44" s="1120"/>
      <c r="AN44" s="1120"/>
    </row>
    <row r="45" spans="1:40" ht="15.75" thickBot="1">
      <c r="A45" s="1225"/>
      <c r="B45" s="1224"/>
      <c r="C45" s="1223"/>
      <c r="D45" s="1223"/>
      <c r="E45" s="1223"/>
      <c r="F45" s="1223"/>
      <c r="G45" s="1222"/>
      <c r="H45" s="1220"/>
      <c r="I45" s="1220"/>
      <c r="J45" s="1220">
        <f>SUM(J43:J44)</f>
        <v>3.8339999999999996</v>
      </c>
      <c r="K45" s="1220"/>
      <c r="L45" s="1220"/>
      <c r="M45" s="1220">
        <f>SUM(M42:M44)</f>
        <v>0.10751159235668788</v>
      </c>
      <c r="N45" s="1220"/>
      <c r="O45" s="1220"/>
      <c r="P45" s="1221"/>
      <c r="Q45" s="1220">
        <f>SUM(Q42:Q44)</f>
        <v>1.7999999999999998</v>
      </c>
      <c r="R45" s="1120"/>
      <c r="S45" s="1120"/>
      <c r="T45" s="1120"/>
      <c r="U45" s="1120"/>
      <c r="V45" s="1120"/>
      <c r="W45" s="1120"/>
      <c r="X45" s="1120"/>
      <c r="Y45" s="1120"/>
      <c r="Z45" s="1120"/>
      <c r="AA45" s="1120"/>
      <c r="AB45" s="1120"/>
      <c r="AC45" s="1120"/>
      <c r="AD45" s="1120"/>
      <c r="AE45" s="1120"/>
      <c r="AF45" s="1120"/>
      <c r="AG45" s="1120"/>
      <c r="AH45" s="1120"/>
      <c r="AI45" s="1120"/>
      <c r="AJ45" s="1120"/>
      <c r="AK45" s="1120"/>
      <c r="AL45" s="1120"/>
      <c r="AM45" s="1120"/>
      <c r="AN45" s="1120"/>
    </row>
    <row r="46" spans="1:40">
      <c r="A46" s="1252">
        <v>2</v>
      </c>
      <c r="B46" s="1083" t="s">
        <v>1290</v>
      </c>
      <c r="C46" s="1251"/>
      <c r="D46" s="1251"/>
      <c r="E46" s="1251"/>
      <c r="F46" s="1251"/>
      <c r="G46" s="1250"/>
      <c r="H46" s="1249"/>
      <c r="I46" s="1249"/>
      <c r="J46" s="1249"/>
      <c r="K46" s="1249"/>
      <c r="L46" s="1249"/>
      <c r="M46" s="1249"/>
      <c r="N46" s="1249"/>
      <c r="O46" s="1249"/>
      <c r="P46" s="1248"/>
      <c r="Q46" s="1247"/>
    </row>
    <row r="47" spans="1:40">
      <c r="A47" s="982"/>
      <c r="B47" s="988"/>
      <c r="C47" s="1246"/>
      <c r="D47" s="1246"/>
      <c r="E47" s="1246"/>
      <c r="F47" s="1246"/>
      <c r="G47" s="1242">
        <v>0.06</v>
      </c>
      <c r="H47" s="2350">
        <f>1*0.6</f>
        <v>0.6</v>
      </c>
      <c r="I47" s="2351"/>
      <c r="J47" s="1120"/>
      <c r="K47" s="1245">
        <f>H47*G47</f>
        <v>3.5999999999999997E-2</v>
      </c>
      <c r="L47" s="1240">
        <f>J48/7850</f>
        <v>1.628025477707006E-4</v>
      </c>
      <c r="M47" s="1241">
        <f>K47-L47</f>
        <v>3.5837197452229297E-2</v>
      </c>
      <c r="N47" s="1241"/>
      <c r="O47" s="1238">
        <f>H48</f>
        <v>0.6</v>
      </c>
      <c r="P47" s="1244"/>
      <c r="Q47" s="1236">
        <f>O47-P47</f>
        <v>0.6</v>
      </c>
    </row>
    <row r="48" spans="1:40">
      <c r="A48" s="982"/>
      <c r="B48" s="988" t="s">
        <v>1045</v>
      </c>
      <c r="C48" s="1243"/>
      <c r="D48" s="1243"/>
      <c r="E48" s="1243"/>
      <c r="F48" s="1243"/>
      <c r="G48" s="1242"/>
      <c r="H48" s="2352">
        <f>H47</f>
        <v>0.6</v>
      </c>
      <c r="I48" s="2353"/>
      <c r="J48" s="1241">
        <f>H48*$L$3</f>
        <v>1.2779999999999998</v>
      </c>
      <c r="K48" s="1238"/>
      <c r="L48" s="1240"/>
      <c r="M48" s="1239"/>
      <c r="N48" s="1239"/>
      <c r="O48" s="1238"/>
      <c r="P48" s="1237"/>
      <c r="Q48" s="1236"/>
    </row>
    <row r="49" spans="1:17">
      <c r="A49" s="1235"/>
      <c r="B49" s="1234"/>
      <c r="C49" s="1233"/>
      <c r="D49" s="1233"/>
      <c r="E49" s="1233"/>
      <c r="F49" s="1233"/>
      <c r="G49" s="1232"/>
      <c r="H49" s="2354"/>
      <c r="I49" s="2355"/>
      <c r="J49" s="1231"/>
      <c r="K49" s="1231"/>
      <c r="L49" s="1230"/>
      <c r="M49" s="1229"/>
      <c r="N49" s="1229"/>
      <c r="O49" s="1229"/>
      <c r="P49" s="1228"/>
      <c r="Q49" s="1227"/>
    </row>
    <row r="50" spans="1:17" ht="15.75" thickBot="1">
      <c r="A50" s="1225"/>
      <c r="B50" s="1224"/>
      <c r="C50" s="1223"/>
      <c r="D50" s="1223"/>
      <c r="E50" s="1223"/>
      <c r="F50" s="1223"/>
      <c r="G50" s="1222"/>
      <c r="H50" s="1220"/>
      <c r="I50" s="1220"/>
      <c r="J50" s="1220">
        <f>SUM(J48:J49)</f>
        <v>1.2779999999999998</v>
      </c>
      <c r="K50" s="1220"/>
      <c r="L50" s="1220"/>
      <c r="M50" s="1220">
        <f>SUM(M47:M49)</f>
        <v>3.5837197452229297E-2</v>
      </c>
      <c r="N50" s="1220"/>
      <c r="O50" s="1220"/>
      <c r="P50" s="1221"/>
      <c r="Q50" s="1220">
        <f>SUM(Q47:Q49)</f>
        <v>0.6</v>
      </c>
    </row>
    <row r="51" spans="1:17">
      <c r="A51" s="1252">
        <v>3</v>
      </c>
      <c r="B51" s="1083" t="s">
        <v>1291</v>
      </c>
      <c r="C51" s="1251"/>
      <c r="D51" s="1251"/>
      <c r="E51" s="1251"/>
      <c r="F51" s="1251"/>
      <c r="G51" s="1250"/>
      <c r="H51" s="1249"/>
      <c r="I51" s="1249"/>
      <c r="J51" s="1249"/>
      <c r="K51" s="1249"/>
      <c r="L51" s="1249"/>
      <c r="M51" s="1249"/>
      <c r="N51" s="1249"/>
      <c r="O51" s="1249"/>
      <c r="P51" s="1248"/>
      <c r="Q51" s="1247"/>
    </row>
    <row r="52" spans="1:17">
      <c r="A52" s="982"/>
      <c r="B52" s="988"/>
      <c r="C52" s="1246"/>
      <c r="D52" s="1246"/>
      <c r="E52" s="1246"/>
      <c r="F52" s="1246"/>
      <c r="G52" s="1242">
        <v>0.06</v>
      </c>
      <c r="H52" s="2350">
        <v>2.25</v>
      </c>
      <c r="I52" s="2351"/>
      <c r="J52" s="1120"/>
      <c r="K52" s="1245">
        <f>H52*G52</f>
        <v>0.13500000000000001</v>
      </c>
      <c r="L52" s="1240">
        <f>J53/7850</f>
        <v>6.105095541401273E-4</v>
      </c>
      <c r="M52" s="1241">
        <f>K52-L52</f>
        <v>0.13438949044585988</v>
      </c>
      <c r="N52" s="1241"/>
      <c r="O52" s="1238">
        <f>H53</f>
        <v>2.25</v>
      </c>
      <c r="P52" s="1244"/>
      <c r="Q52" s="1236">
        <f>O52-P52</f>
        <v>2.25</v>
      </c>
    </row>
    <row r="53" spans="1:17">
      <c r="A53" s="982"/>
      <c r="B53" s="988" t="s">
        <v>1045</v>
      </c>
      <c r="C53" s="1243"/>
      <c r="D53" s="1243"/>
      <c r="E53" s="1243"/>
      <c r="F53" s="1243"/>
      <c r="G53" s="1242"/>
      <c r="H53" s="2352">
        <f>H52</f>
        <v>2.25</v>
      </c>
      <c r="I53" s="2353"/>
      <c r="J53" s="1241">
        <f>H53*$L$3</f>
        <v>4.7924999999999995</v>
      </c>
      <c r="K53" s="1238"/>
      <c r="L53" s="1240"/>
      <c r="M53" s="1239"/>
      <c r="N53" s="1239"/>
      <c r="O53" s="1238"/>
      <c r="P53" s="1237"/>
      <c r="Q53" s="1236"/>
    </row>
    <row r="54" spans="1:17">
      <c r="A54" s="1235"/>
      <c r="B54" s="1234"/>
      <c r="C54" s="1233"/>
      <c r="D54" s="1233"/>
      <c r="E54" s="1233"/>
      <c r="F54" s="1233"/>
      <c r="G54" s="1232"/>
      <c r="H54" s="2354"/>
      <c r="I54" s="2355"/>
      <c r="J54" s="1231"/>
      <c r="K54" s="1231"/>
      <c r="L54" s="1230"/>
      <c r="M54" s="1229"/>
      <c r="N54" s="1229"/>
      <c r="O54" s="1229"/>
      <c r="P54" s="1228"/>
      <c r="Q54" s="1227"/>
    </row>
    <row r="55" spans="1:17" ht="15.75" thickBot="1">
      <c r="A55" s="1225"/>
      <c r="B55" s="1224"/>
      <c r="C55" s="1223"/>
      <c r="D55" s="1223"/>
      <c r="E55" s="1223"/>
      <c r="F55" s="1223"/>
      <c r="G55" s="1222"/>
      <c r="H55" s="1220"/>
      <c r="I55" s="1220"/>
      <c r="J55" s="1220">
        <f>SUM(J53:J54)</f>
        <v>4.7924999999999995</v>
      </c>
      <c r="K55" s="1220"/>
      <c r="L55" s="1220"/>
      <c r="M55" s="1220">
        <f>SUM(M52:M54)</f>
        <v>0.13438949044585988</v>
      </c>
      <c r="N55" s="1220"/>
      <c r="O55" s="1220"/>
      <c r="P55" s="1221"/>
      <c r="Q55" s="1220">
        <f>SUM(Q52:Q54)</f>
        <v>2.25</v>
      </c>
    </row>
    <row r="56" spans="1:17">
      <c r="A56" s="1252">
        <v>4</v>
      </c>
      <c r="B56" s="1083" t="s">
        <v>1292</v>
      </c>
      <c r="C56" s="1251"/>
      <c r="D56" s="1251"/>
      <c r="E56" s="1251"/>
      <c r="F56" s="1251"/>
      <c r="G56" s="1250"/>
      <c r="H56" s="1249"/>
      <c r="I56" s="1249"/>
      <c r="J56" s="1249"/>
      <c r="K56" s="1249"/>
      <c r="L56" s="1249"/>
      <c r="M56" s="1249"/>
      <c r="N56" s="1249"/>
      <c r="O56" s="1249"/>
      <c r="P56" s="1248"/>
      <c r="Q56" s="1247"/>
    </row>
    <row r="57" spans="1:17">
      <c r="A57" s="982"/>
      <c r="B57" s="988"/>
      <c r="C57" s="1246"/>
      <c r="D57" s="1246"/>
      <c r="E57" s="1246"/>
      <c r="F57" s="1246"/>
      <c r="G57" s="1242">
        <v>0.06</v>
      </c>
      <c r="H57" s="2350">
        <f>2*0.6</f>
        <v>1.2</v>
      </c>
      <c r="I57" s="2351"/>
      <c r="J57" s="1120"/>
      <c r="K57" s="1245">
        <f>H57*G57</f>
        <v>7.1999999999999995E-2</v>
      </c>
      <c r="L57" s="1240">
        <f>J58/7850</f>
        <v>3.256050955414012E-4</v>
      </c>
      <c r="M57" s="1241">
        <f>K57-L57</f>
        <v>7.1674394904458594E-2</v>
      </c>
      <c r="N57" s="1241"/>
      <c r="O57" s="1238">
        <f>H58</f>
        <v>1.2</v>
      </c>
      <c r="P57" s="1244"/>
      <c r="Q57" s="1236">
        <f>O57-P57</f>
        <v>1.2</v>
      </c>
    </row>
    <row r="58" spans="1:17">
      <c r="A58" s="982"/>
      <c r="B58" s="988" t="s">
        <v>1045</v>
      </c>
      <c r="C58" s="1243"/>
      <c r="D58" s="1243"/>
      <c r="E58" s="1243"/>
      <c r="F58" s="1243"/>
      <c r="G58" s="1242"/>
      <c r="H58" s="2352">
        <f>H57</f>
        <v>1.2</v>
      </c>
      <c r="I58" s="2353"/>
      <c r="J58" s="1241">
        <f>H58*$L$3</f>
        <v>2.5559999999999996</v>
      </c>
      <c r="K58" s="1238"/>
      <c r="L58" s="1240"/>
      <c r="M58" s="1239"/>
      <c r="N58" s="1239"/>
      <c r="O58" s="1238"/>
      <c r="P58" s="1237"/>
      <c r="Q58" s="1236"/>
    </row>
    <row r="59" spans="1:17">
      <c r="A59" s="1235"/>
      <c r="B59" s="1234"/>
      <c r="C59" s="1233"/>
      <c r="D59" s="1233"/>
      <c r="E59" s="1233"/>
      <c r="F59" s="1233"/>
      <c r="G59" s="1232"/>
      <c r="H59" s="2354"/>
      <c r="I59" s="2355"/>
      <c r="J59" s="1231"/>
      <c r="K59" s="1231"/>
      <c r="L59" s="1230"/>
      <c r="M59" s="1229"/>
      <c r="N59" s="1229"/>
      <c r="O59" s="1229"/>
      <c r="P59" s="1228"/>
      <c r="Q59" s="1227"/>
    </row>
    <row r="60" spans="1:17" ht="15.75" thickBot="1">
      <c r="A60" s="1225"/>
      <c r="B60" s="1224"/>
      <c r="C60" s="1223"/>
      <c r="D60" s="1223"/>
      <c r="E60" s="1223"/>
      <c r="F60" s="1223"/>
      <c r="G60" s="1222"/>
      <c r="H60" s="1220"/>
      <c r="I60" s="1220"/>
      <c r="J60" s="1220">
        <f>SUM(J58:J59)</f>
        <v>2.5559999999999996</v>
      </c>
      <c r="K60" s="1220"/>
      <c r="L60" s="1220"/>
      <c r="M60" s="1220">
        <f>SUM(M57:M59)</f>
        <v>7.1674394904458594E-2</v>
      </c>
      <c r="N60" s="1220"/>
      <c r="O60" s="1220"/>
      <c r="P60" s="1221"/>
      <c r="Q60" s="1220">
        <f>SUM(Q57:Q59)</f>
        <v>1.2</v>
      </c>
    </row>
    <row r="61" spans="1:17">
      <c r="A61" s="1252">
        <v>5</v>
      </c>
      <c r="B61" s="1083" t="s">
        <v>1293</v>
      </c>
      <c r="C61" s="1251"/>
      <c r="D61" s="1251"/>
      <c r="E61" s="1251"/>
      <c r="F61" s="1251"/>
      <c r="G61" s="1250"/>
      <c r="H61" s="1249"/>
      <c r="I61" s="1249"/>
      <c r="J61" s="1249"/>
      <c r="K61" s="1249"/>
      <c r="L61" s="1249"/>
      <c r="M61" s="1249"/>
      <c r="N61" s="1249"/>
      <c r="O61" s="1249"/>
      <c r="P61" s="1248"/>
      <c r="Q61" s="1247"/>
    </row>
    <row r="62" spans="1:17">
      <c r="A62" s="982"/>
      <c r="B62" s="988"/>
      <c r="C62" s="1246"/>
      <c r="D62" s="1246"/>
      <c r="E62" s="1246"/>
      <c r="F62" s="1246"/>
      <c r="G62" s="1242">
        <v>0.06</v>
      </c>
      <c r="H62" s="2350">
        <f>2*0.6</f>
        <v>1.2</v>
      </c>
      <c r="I62" s="2351"/>
      <c r="J62" s="1120"/>
      <c r="K62" s="1245">
        <f>H62*G62</f>
        <v>7.1999999999999995E-2</v>
      </c>
      <c r="L62" s="1240">
        <f>J63/7850</f>
        <v>3.256050955414012E-4</v>
      </c>
      <c r="M62" s="1241">
        <f>K62-L62</f>
        <v>7.1674394904458594E-2</v>
      </c>
      <c r="N62" s="1241"/>
      <c r="O62" s="1238">
        <f>H63</f>
        <v>1.2</v>
      </c>
      <c r="P62" s="1244"/>
      <c r="Q62" s="1236">
        <f>O62-P62</f>
        <v>1.2</v>
      </c>
    </row>
    <row r="63" spans="1:17">
      <c r="A63" s="982"/>
      <c r="B63" s="988" t="s">
        <v>1045</v>
      </c>
      <c r="C63" s="1243"/>
      <c r="D63" s="1243"/>
      <c r="E63" s="1243"/>
      <c r="F63" s="1243"/>
      <c r="G63" s="1242"/>
      <c r="H63" s="2352">
        <f>H62</f>
        <v>1.2</v>
      </c>
      <c r="I63" s="2353"/>
      <c r="J63" s="1241">
        <f>H63*$L$3</f>
        <v>2.5559999999999996</v>
      </c>
      <c r="K63" s="1238"/>
      <c r="L63" s="1240"/>
      <c r="M63" s="1239"/>
      <c r="N63" s="1239"/>
      <c r="O63" s="1238"/>
      <c r="P63" s="1237"/>
      <c r="Q63" s="1236"/>
    </row>
    <row r="64" spans="1:17">
      <c r="A64" s="1235"/>
      <c r="B64" s="1234"/>
      <c r="C64" s="1233"/>
      <c r="D64" s="1233"/>
      <c r="E64" s="1233"/>
      <c r="F64" s="1233"/>
      <c r="G64" s="1232"/>
      <c r="H64" s="2354"/>
      <c r="I64" s="2355"/>
      <c r="J64" s="1231"/>
      <c r="K64" s="1231"/>
      <c r="L64" s="1230"/>
      <c r="M64" s="1229"/>
      <c r="N64" s="1229"/>
      <c r="O64" s="1229"/>
      <c r="P64" s="1228"/>
      <c r="Q64" s="1227"/>
    </row>
    <row r="65" spans="1:17" ht="15.75" thickBot="1">
      <c r="A65" s="1225"/>
      <c r="B65" s="1224"/>
      <c r="C65" s="1223"/>
      <c r="D65" s="1223"/>
      <c r="E65" s="1223"/>
      <c r="F65" s="1223"/>
      <c r="G65" s="1222"/>
      <c r="H65" s="1220"/>
      <c r="I65" s="1220"/>
      <c r="J65" s="1220">
        <f>SUM(J63:J64)</f>
        <v>2.5559999999999996</v>
      </c>
      <c r="K65" s="1220"/>
      <c r="L65" s="1220"/>
      <c r="M65" s="1220">
        <f>SUM(M62:M64)</f>
        <v>7.1674394904458594E-2</v>
      </c>
      <c r="N65" s="1220"/>
      <c r="O65" s="1220"/>
      <c r="P65" s="1221"/>
      <c r="Q65" s="1220">
        <f>SUM(Q62:Q64)</f>
        <v>1.2</v>
      </c>
    </row>
  </sheetData>
  <mergeCells count="36">
    <mergeCell ref="H58:I58"/>
    <mergeCell ref="H59:I59"/>
    <mergeCell ref="H62:I62"/>
    <mergeCell ref="H63:I63"/>
    <mergeCell ref="H64:I64"/>
    <mergeCell ref="H49:I49"/>
    <mergeCell ref="H52:I52"/>
    <mergeCell ref="H53:I53"/>
    <mergeCell ref="H54:I54"/>
    <mergeCell ref="H57:I57"/>
    <mergeCell ref="H42:I42"/>
    <mergeCell ref="H43:I43"/>
    <mergeCell ref="H44:I44"/>
    <mergeCell ref="H47:I47"/>
    <mergeCell ref="H48:I48"/>
    <mergeCell ref="K8:M9"/>
    <mergeCell ref="O8:Q8"/>
    <mergeCell ref="H10:I10"/>
    <mergeCell ref="H14:I14"/>
    <mergeCell ref="H15:I15"/>
    <mergeCell ref="H16:I16"/>
    <mergeCell ref="H24:I24"/>
    <mergeCell ref="H25:I25"/>
    <mergeCell ref="A8:A11"/>
    <mergeCell ref="B8:F11"/>
    <mergeCell ref="G8:I8"/>
    <mergeCell ref="H36:I36"/>
    <mergeCell ref="H37:I37"/>
    <mergeCell ref="H38:I38"/>
    <mergeCell ref="H19:I19"/>
    <mergeCell ref="H20:I20"/>
    <mergeCell ref="H21:I21"/>
    <mergeCell ref="H30:I30"/>
    <mergeCell ref="H31:I31"/>
    <mergeCell ref="H32:I32"/>
    <mergeCell ref="H26:I2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9"/>
  <sheetViews>
    <sheetView workbookViewId="0">
      <selection activeCell="J29" sqref="J29"/>
    </sheetView>
  </sheetViews>
  <sheetFormatPr defaultRowHeight="15"/>
  <cols>
    <col min="2" max="2" width="15.140625" customWidth="1"/>
  </cols>
  <sheetData>
    <row r="1" spans="1:58" ht="15.75">
      <c r="A1" s="959"/>
      <c r="B1" s="955"/>
      <c r="C1" s="955"/>
      <c r="D1" s="955"/>
      <c r="E1" s="955"/>
      <c r="F1" s="955"/>
      <c r="G1" s="959"/>
      <c r="H1" s="958"/>
      <c r="I1" s="1124"/>
      <c r="J1" s="1124"/>
      <c r="K1" s="954"/>
      <c r="L1" s="954"/>
      <c r="M1" s="954"/>
      <c r="N1" s="954"/>
      <c r="O1" s="954"/>
      <c r="P1" s="954"/>
      <c r="Q1" s="956"/>
      <c r="R1" s="956"/>
      <c r="S1" s="1003" t="s">
        <v>934</v>
      </c>
      <c r="T1" s="1040"/>
      <c r="U1" s="1003"/>
      <c r="V1" s="1003"/>
      <c r="W1" s="1003"/>
      <c r="X1" s="1003"/>
      <c r="Y1" s="1003"/>
      <c r="Z1" s="1003"/>
      <c r="AA1" s="1003"/>
      <c r="AB1" s="1003"/>
      <c r="AC1" s="1003"/>
      <c r="AD1" s="1003"/>
      <c r="AE1" s="1003"/>
      <c r="AF1" s="1003"/>
      <c r="AG1" s="1003"/>
      <c r="AH1" s="1003"/>
      <c r="AI1" s="1003"/>
      <c r="AJ1" s="1003"/>
      <c r="AK1" s="1003"/>
      <c r="AL1" s="1003"/>
      <c r="AM1" s="1003"/>
      <c r="AN1" s="1003"/>
      <c r="AO1" s="1003"/>
      <c r="AP1" s="1003"/>
      <c r="AQ1" s="1003"/>
      <c r="AR1" s="1003"/>
      <c r="AS1" s="1003"/>
      <c r="AT1" s="1003"/>
      <c r="AU1" s="1003"/>
      <c r="AV1" s="1003"/>
      <c r="AW1" s="1040"/>
      <c r="AX1" s="1003"/>
      <c r="AY1" s="1003"/>
      <c r="AZ1" s="1003"/>
      <c r="BA1" s="1003"/>
      <c r="BB1" s="1003"/>
      <c r="BC1" s="1003"/>
      <c r="BD1" s="1003"/>
      <c r="BE1" s="952"/>
      <c r="BF1" s="952"/>
    </row>
    <row r="2" spans="1:58">
      <c r="A2" s="959"/>
      <c r="B2" s="1039" t="s">
        <v>969</v>
      </c>
      <c r="C2" s="1038"/>
      <c r="D2" s="1038"/>
      <c r="E2" s="1319"/>
      <c r="F2" s="1038"/>
      <c r="G2" s="962"/>
      <c r="H2" s="1038"/>
      <c r="I2" s="954"/>
      <c r="J2" s="954"/>
      <c r="K2" s="955"/>
      <c r="L2" s="954"/>
      <c r="M2" s="960"/>
      <c r="N2" s="960"/>
      <c r="O2" s="954"/>
      <c r="P2" s="954"/>
      <c r="Q2" s="956"/>
      <c r="R2" s="956"/>
      <c r="S2" s="965" t="s">
        <v>933</v>
      </c>
      <c r="T2" s="964"/>
      <c r="U2" s="967">
        <v>6</v>
      </c>
      <c r="V2" s="967">
        <v>8</v>
      </c>
      <c r="W2" s="967">
        <v>10</v>
      </c>
      <c r="X2" s="967">
        <v>12</v>
      </c>
      <c r="Y2" s="967">
        <v>13</v>
      </c>
      <c r="Z2" s="967">
        <v>14</v>
      </c>
      <c r="AA2" s="967">
        <v>16</v>
      </c>
      <c r="AB2" s="967">
        <v>19</v>
      </c>
      <c r="AC2" s="967">
        <v>22</v>
      </c>
      <c r="AD2" s="967">
        <v>25</v>
      </c>
      <c r="AE2" s="967">
        <v>28</v>
      </c>
      <c r="AF2" s="967">
        <v>29</v>
      </c>
      <c r="AG2" s="967">
        <v>32</v>
      </c>
      <c r="AH2" s="967">
        <v>36</v>
      </c>
      <c r="AI2" s="967">
        <v>40</v>
      </c>
      <c r="AJ2" s="1003"/>
      <c r="AK2" s="1003"/>
      <c r="AL2" s="1003"/>
      <c r="AM2" s="1003"/>
      <c r="AN2" s="1003"/>
      <c r="AO2" s="1003"/>
      <c r="AP2" s="1003"/>
      <c r="AQ2" s="1003"/>
      <c r="AR2" s="1003"/>
      <c r="AS2" s="1003"/>
      <c r="AT2" s="1003"/>
      <c r="AU2" s="1003"/>
      <c r="AV2" s="1003"/>
      <c r="AW2" s="1040"/>
      <c r="AX2" s="1003"/>
      <c r="AY2" s="1003"/>
      <c r="AZ2" s="1003"/>
      <c r="BA2" s="1003"/>
      <c r="BB2" s="1003"/>
      <c r="BC2" s="1003"/>
      <c r="BD2" s="1003"/>
      <c r="BE2" s="952"/>
      <c r="BF2" s="952"/>
    </row>
    <row r="3" spans="1:58">
      <c r="A3" s="959"/>
      <c r="B3" s="1038" t="s">
        <v>0</v>
      </c>
      <c r="C3" s="962" t="s">
        <v>1005</v>
      </c>
      <c r="D3" s="961"/>
      <c r="E3" s="1319"/>
      <c r="F3" s="1038"/>
      <c r="G3" s="962"/>
      <c r="H3" s="961"/>
      <c r="I3" s="954"/>
      <c r="J3" s="954"/>
      <c r="K3" s="954"/>
      <c r="L3" s="954"/>
      <c r="M3" s="954"/>
      <c r="N3" s="960"/>
      <c r="O3" s="954"/>
      <c r="P3" s="954">
        <v>2.8</v>
      </c>
      <c r="Q3" s="956">
        <v>2.8</v>
      </c>
      <c r="R3" s="956"/>
      <c r="S3" s="965" t="s">
        <v>932</v>
      </c>
      <c r="T3" s="964"/>
      <c r="U3" s="963">
        <f>2.66/12</f>
        <v>0.22166666666666668</v>
      </c>
      <c r="V3" s="963">
        <v>0.39400000000000002</v>
      </c>
      <c r="W3" s="963">
        <f>7.4/12</f>
        <v>0.6166666666666667</v>
      </c>
      <c r="X3" s="963">
        <f>10.66/12</f>
        <v>0.88833333333333331</v>
      </c>
      <c r="Y3" s="963">
        <f>12.48/12</f>
        <v>1.04</v>
      </c>
      <c r="Z3" s="963">
        <f>+Z2^2*0.006165</f>
        <v>1.20834</v>
      </c>
      <c r="AA3" s="963">
        <f>18.96/12</f>
        <v>1.58</v>
      </c>
      <c r="AB3" s="963">
        <f>26.76/12</f>
        <v>2.23</v>
      </c>
      <c r="AC3" s="963">
        <f>35.76/12</f>
        <v>2.98</v>
      </c>
      <c r="AD3" s="963">
        <f>46.2/12</f>
        <v>3.85</v>
      </c>
      <c r="AE3" s="963">
        <f>+AE2^2*0.006165</f>
        <v>4.8333599999999999</v>
      </c>
      <c r="AF3" s="963">
        <f>+AF2^2*0.006165</f>
        <v>5.1847650000000005</v>
      </c>
      <c r="AG3" s="963">
        <f>+AG2^2*0.006165</f>
        <v>6.3129600000000003</v>
      </c>
      <c r="AH3" s="963">
        <f>+AH2^2*0.006165</f>
        <v>7.9898400000000001</v>
      </c>
      <c r="AI3" s="963">
        <f>+AI2^2*0.006165</f>
        <v>9.8640000000000008</v>
      </c>
      <c r="AJ3" s="1003"/>
      <c r="AK3" s="1003"/>
      <c r="AL3" s="1003"/>
      <c r="AM3" s="1003"/>
      <c r="AN3" s="1003"/>
      <c r="AO3" s="1003"/>
      <c r="AP3" s="1003"/>
      <c r="AQ3" s="1003"/>
      <c r="AR3" s="1003"/>
      <c r="AS3" s="1003"/>
      <c r="AT3" s="1003"/>
      <c r="AU3" s="1003"/>
      <c r="AV3" s="1003"/>
      <c r="AW3" s="1040"/>
      <c r="AX3" s="1003"/>
      <c r="AY3" s="1003"/>
      <c r="AZ3" s="1003"/>
      <c r="BA3" s="1003"/>
      <c r="BB3" s="1003"/>
      <c r="BC3" s="1003"/>
      <c r="BD3" s="1003"/>
      <c r="BE3" s="952"/>
      <c r="BF3" s="952"/>
    </row>
    <row r="4" spans="1:58">
      <c r="A4" s="959"/>
      <c r="B4" s="961" t="s">
        <v>968</v>
      </c>
      <c r="C4" s="962" t="s">
        <v>1005</v>
      </c>
      <c r="D4" s="961"/>
      <c r="E4" s="1319"/>
      <c r="F4" s="961"/>
      <c r="G4" s="962"/>
      <c r="H4" s="961"/>
      <c r="I4" s="954"/>
      <c r="J4" s="954"/>
      <c r="K4" s="954"/>
      <c r="L4" s="954"/>
      <c r="M4" s="954"/>
      <c r="N4" s="960"/>
      <c r="O4" s="954"/>
      <c r="P4" s="954">
        <v>2.25</v>
      </c>
      <c r="Q4" s="957">
        <v>1.7</v>
      </c>
      <c r="R4" s="956"/>
      <c r="S4" s="1003"/>
      <c r="T4" s="1003"/>
      <c r="U4" s="1003"/>
      <c r="V4" s="1003"/>
      <c r="W4" s="1003"/>
      <c r="X4" s="1003"/>
      <c r="Y4" s="1003"/>
      <c r="Z4" s="1003"/>
      <c r="AA4" s="1003"/>
      <c r="AB4" s="1003"/>
      <c r="AC4" s="1003"/>
      <c r="AD4" s="1003"/>
      <c r="AE4" s="1003"/>
      <c r="AF4" s="1003"/>
      <c r="AG4" s="1003"/>
      <c r="AH4" s="1003"/>
      <c r="AI4" s="1040"/>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952"/>
      <c r="BF4" s="952"/>
    </row>
    <row r="5" spans="1:58" ht="15.75">
      <c r="A5" s="959"/>
      <c r="B5" s="959" t="s">
        <v>967</v>
      </c>
      <c r="C5" s="959"/>
      <c r="D5" s="959"/>
      <c r="E5" s="955"/>
      <c r="F5" s="959"/>
      <c r="G5" s="959"/>
      <c r="H5" s="958"/>
      <c r="I5" s="954"/>
      <c r="J5" s="954"/>
      <c r="K5" s="954"/>
      <c r="L5" s="954"/>
      <c r="M5" s="954"/>
      <c r="N5" s="954"/>
      <c r="O5" s="954"/>
      <c r="P5" s="954"/>
      <c r="Q5" s="957"/>
      <c r="R5" s="956"/>
      <c r="S5" s="1003"/>
      <c r="T5" s="1003"/>
      <c r="U5" s="1003"/>
      <c r="V5" s="1003"/>
      <c r="W5" s="1003"/>
      <c r="X5" s="1003"/>
      <c r="Y5" s="1003"/>
      <c r="Z5" s="1003"/>
      <c r="AA5" s="1003"/>
      <c r="AB5" s="1003"/>
      <c r="AC5" s="1003"/>
      <c r="AD5" s="1003"/>
      <c r="AE5" s="1003"/>
      <c r="AF5" s="1003"/>
      <c r="AG5" s="1003"/>
      <c r="AH5" s="1003"/>
      <c r="AI5" s="1040"/>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952"/>
      <c r="BF5" s="952"/>
    </row>
    <row r="6" spans="1:58">
      <c r="A6" s="955"/>
      <c r="B6" s="955"/>
      <c r="C6" s="955"/>
      <c r="D6" s="955"/>
      <c r="E6" s="955"/>
      <c r="F6" s="955"/>
      <c r="G6" s="954"/>
      <c r="H6" s="954"/>
      <c r="I6" s="954"/>
      <c r="J6" s="954"/>
      <c r="K6" s="954"/>
      <c r="L6" s="954"/>
      <c r="M6" s="954"/>
      <c r="N6" s="954"/>
      <c r="O6" s="954"/>
      <c r="P6" s="954"/>
      <c r="Q6" s="954"/>
      <c r="R6" s="954"/>
      <c r="S6" s="954"/>
      <c r="T6" s="954"/>
      <c r="U6" s="1036"/>
      <c r="V6" s="954"/>
      <c r="W6" s="954"/>
      <c r="X6" s="954"/>
      <c r="Y6" s="954"/>
      <c r="Z6" s="954"/>
      <c r="AA6" s="954"/>
      <c r="AB6" s="954"/>
      <c r="AC6" s="954"/>
      <c r="AD6" s="954"/>
      <c r="AE6" s="954"/>
      <c r="AF6" s="954"/>
      <c r="AG6" s="954"/>
      <c r="AH6" s="954"/>
      <c r="AI6" s="954"/>
      <c r="AJ6" s="954"/>
      <c r="AK6" s="954"/>
      <c r="AL6" s="954"/>
      <c r="AM6" s="954"/>
      <c r="AN6" s="954"/>
      <c r="AO6" s="954"/>
      <c r="AP6" s="954"/>
      <c r="AQ6" s="954"/>
      <c r="AR6" s="954"/>
      <c r="AS6" s="954"/>
      <c r="AT6" s="954"/>
      <c r="AU6" s="954"/>
      <c r="AV6" s="954"/>
      <c r="AW6" s="954"/>
      <c r="AX6" s="954"/>
      <c r="AY6" s="954"/>
      <c r="AZ6" s="954"/>
      <c r="BA6" s="954"/>
      <c r="BB6" s="954"/>
      <c r="BC6" s="954"/>
      <c r="BD6" s="954"/>
      <c r="BE6" s="952"/>
      <c r="BF6" s="952"/>
    </row>
    <row r="7" spans="1:58" ht="15.75" thickBot="1">
      <c r="A7" s="955"/>
      <c r="B7" s="955"/>
      <c r="C7" s="955"/>
      <c r="D7" s="955"/>
      <c r="E7" s="955"/>
      <c r="F7" s="955"/>
      <c r="G7" s="954"/>
      <c r="H7" s="954"/>
      <c r="I7" s="954"/>
      <c r="J7" s="954"/>
      <c r="K7" s="954"/>
      <c r="L7" s="954"/>
      <c r="M7" s="954"/>
      <c r="N7" s="954"/>
      <c r="O7" s="954"/>
      <c r="P7" s="954"/>
      <c r="Q7" s="954"/>
      <c r="R7" s="954"/>
      <c r="S7" s="954"/>
      <c r="T7" s="954"/>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c r="AS7" s="954"/>
      <c r="AT7" s="954"/>
      <c r="AU7" s="954"/>
      <c r="AV7" s="954"/>
      <c r="AW7" s="954"/>
      <c r="AX7" s="954"/>
      <c r="AY7" s="954"/>
      <c r="AZ7" s="954"/>
      <c r="BA7" s="954"/>
      <c r="BB7" s="954"/>
      <c r="BC7" s="954"/>
      <c r="BD7" s="954"/>
      <c r="BE7" s="952"/>
      <c r="BF7" s="952"/>
    </row>
    <row r="8" spans="1:58" ht="16.5" thickBot="1">
      <c r="A8" s="2292" t="s">
        <v>1</v>
      </c>
      <c r="B8" s="2292" t="s">
        <v>354</v>
      </c>
      <c r="C8" s="2295"/>
      <c r="D8" s="2295"/>
      <c r="E8" s="2295"/>
      <c r="F8" s="2296"/>
      <c r="G8" s="2305" t="s">
        <v>959</v>
      </c>
      <c r="H8" s="2360"/>
      <c r="I8" s="2360"/>
      <c r="J8" s="1118" t="s">
        <v>1073</v>
      </c>
      <c r="K8" s="1119" t="s">
        <v>944</v>
      </c>
      <c r="L8" s="2321" t="s">
        <v>1004</v>
      </c>
      <c r="M8" s="2295"/>
      <c r="N8" s="2322"/>
      <c r="O8" s="1118" t="s">
        <v>1003</v>
      </c>
      <c r="P8" s="1118" t="s">
        <v>1003</v>
      </c>
      <c r="Q8" s="2326" t="s">
        <v>1002</v>
      </c>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8"/>
      <c r="AY8" s="1003"/>
      <c r="AZ8" s="1003"/>
      <c r="BA8" s="1003"/>
      <c r="BB8" s="1003"/>
      <c r="BC8" s="1003"/>
      <c r="BD8" s="1003"/>
      <c r="BE8" s="952"/>
      <c r="BF8" s="952"/>
    </row>
    <row r="9" spans="1:58">
      <c r="A9" s="2293"/>
      <c r="B9" s="2293"/>
      <c r="C9" s="2297"/>
      <c r="D9" s="2297"/>
      <c r="E9" s="2297"/>
      <c r="F9" s="2298"/>
      <c r="G9" s="1117" t="s">
        <v>654</v>
      </c>
      <c r="H9" s="1015" t="s">
        <v>655</v>
      </c>
      <c r="I9" s="1015" t="s">
        <v>656</v>
      </c>
      <c r="J9" s="1112" t="s">
        <v>373</v>
      </c>
      <c r="K9" s="1113"/>
      <c r="L9" s="2323"/>
      <c r="M9" s="2324"/>
      <c r="N9" s="2325"/>
      <c r="O9" s="1112" t="s">
        <v>1001</v>
      </c>
      <c r="P9" s="1112" t="s">
        <v>1054</v>
      </c>
      <c r="Q9" s="2329" t="s">
        <v>1072</v>
      </c>
      <c r="R9" s="2331"/>
      <c r="S9" s="2331"/>
      <c r="T9" s="2331"/>
      <c r="U9" s="2332"/>
      <c r="V9" s="1116"/>
      <c r="W9" s="1116"/>
      <c r="X9" s="1116"/>
      <c r="Y9" s="1116"/>
      <c r="Z9" s="1116"/>
      <c r="AA9" s="1116"/>
      <c r="AB9" s="1115"/>
      <c r="AC9" s="2361" t="s">
        <v>1071</v>
      </c>
      <c r="AD9" s="2362"/>
      <c r="AE9" s="2362"/>
      <c r="AF9" s="2362"/>
      <c r="AG9" s="2363"/>
      <c r="AH9" s="1116"/>
      <c r="AI9" s="1116"/>
      <c r="AJ9" s="1116"/>
      <c r="AK9" s="1116"/>
      <c r="AL9" s="1116"/>
      <c r="AM9" s="1116"/>
      <c r="AN9" s="1115"/>
      <c r="AO9" s="2337" t="s">
        <v>999</v>
      </c>
      <c r="AP9" s="2338"/>
      <c r="AQ9" s="2338"/>
      <c r="AR9" s="2338"/>
      <c r="AS9" s="2338"/>
      <c r="AT9" s="2338"/>
      <c r="AU9" s="2338"/>
      <c r="AV9" s="2338"/>
      <c r="AW9" s="2339"/>
      <c r="AX9" s="1112" t="s">
        <v>958</v>
      </c>
      <c r="AY9" s="955"/>
      <c r="AZ9" s="955"/>
      <c r="BA9" s="955"/>
      <c r="BB9" s="955"/>
      <c r="BC9" s="955"/>
      <c r="BD9" s="955"/>
      <c r="BE9" s="952"/>
      <c r="BF9" s="952"/>
    </row>
    <row r="10" spans="1:58">
      <c r="A10" s="2293"/>
      <c r="B10" s="2293"/>
      <c r="C10" s="2297"/>
      <c r="D10" s="2297"/>
      <c r="E10" s="2297"/>
      <c r="F10" s="2298"/>
      <c r="G10" s="1114"/>
      <c r="H10" s="2307" t="s">
        <v>955</v>
      </c>
      <c r="I10" s="2308"/>
      <c r="J10" s="1113"/>
      <c r="K10" s="1113"/>
      <c r="L10" s="1113" t="s">
        <v>998</v>
      </c>
      <c r="M10" s="1113" t="s">
        <v>997</v>
      </c>
      <c r="N10" s="1113" t="s">
        <v>996</v>
      </c>
      <c r="O10" s="1112"/>
      <c r="P10" s="1112" t="s">
        <v>1053</v>
      </c>
      <c r="Q10" s="2333"/>
      <c r="R10" s="2335"/>
      <c r="S10" s="2335"/>
      <c r="T10" s="2335"/>
      <c r="U10" s="2336"/>
      <c r="V10" s="2307" t="s">
        <v>995</v>
      </c>
      <c r="W10" s="2342"/>
      <c r="X10" s="2342"/>
      <c r="Y10" s="2342"/>
      <c r="Z10" s="2342"/>
      <c r="AA10" s="2343"/>
      <c r="AB10" s="2344" t="s">
        <v>994</v>
      </c>
      <c r="AC10" s="2333"/>
      <c r="AD10" s="2335"/>
      <c r="AE10" s="2335"/>
      <c r="AF10" s="2335"/>
      <c r="AG10" s="2336"/>
      <c r="AH10" s="2307" t="s">
        <v>995</v>
      </c>
      <c r="AI10" s="2342"/>
      <c r="AJ10" s="2342"/>
      <c r="AK10" s="2342"/>
      <c r="AL10" s="2342"/>
      <c r="AM10" s="2343"/>
      <c r="AN10" s="2344" t="s">
        <v>994</v>
      </c>
      <c r="AO10" s="2340"/>
      <c r="AP10" s="2341"/>
      <c r="AQ10" s="2341"/>
      <c r="AR10" s="2341"/>
      <c r="AS10" s="2341"/>
      <c r="AT10" s="2341"/>
      <c r="AU10" s="2341"/>
      <c r="AV10" s="2341"/>
      <c r="AW10" s="2334"/>
      <c r="AX10" s="1112" t="s">
        <v>1070</v>
      </c>
      <c r="AY10" s="955"/>
      <c r="AZ10" s="955"/>
      <c r="BA10" s="955"/>
      <c r="BB10" s="955"/>
      <c r="BC10" s="955"/>
      <c r="BD10" s="955"/>
      <c r="BE10" s="952"/>
      <c r="BF10" s="952"/>
    </row>
    <row r="11" spans="1:58" ht="41.25" thickBot="1">
      <c r="A11" s="2294"/>
      <c r="B11" s="2294"/>
      <c r="C11" s="2299"/>
      <c r="D11" s="2299"/>
      <c r="E11" s="2299"/>
      <c r="F11" s="2300"/>
      <c r="G11" s="1111" t="s">
        <v>962</v>
      </c>
      <c r="H11" s="1013" t="s">
        <v>954</v>
      </c>
      <c r="I11" s="1013" t="s">
        <v>954</v>
      </c>
      <c r="J11" s="1013" t="s">
        <v>954</v>
      </c>
      <c r="K11" s="1013" t="s">
        <v>942</v>
      </c>
      <c r="L11" s="1104" t="s">
        <v>993</v>
      </c>
      <c r="M11" s="1104" t="s">
        <v>993</v>
      </c>
      <c r="N11" s="1104" t="s">
        <v>993</v>
      </c>
      <c r="O11" s="1109" t="s">
        <v>992</v>
      </c>
      <c r="P11" s="1109" t="s">
        <v>993</v>
      </c>
      <c r="Q11" s="1110" t="s">
        <v>985</v>
      </c>
      <c r="R11" s="1104" t="s">
        <v>984</v>
      </c>
      <c r="S11" s="1104" t="s">
        <v>983</v>
      </c>
      <c r="T11" s="1104" t="s">
        <v>26</v>
      </c>
      <c r="U11" s="1109" t="s">
        <v>958</v>
      </c>
      <c r="V11" s="1108" t="s">
        <v>1034</v>
      </c>
      <c r="W11" s="1108" t="s">
        <v>990</v>
      </c>
      <c r="X11" s="1108" t="s">
        <v>1033</v>
      </c>
      <c r="Y11" s="1108" t="s">
        <v>989</v>
      </c>
      <c r="Z11" s="1108" t="s">
        <v>988</v>
      </c>
      <c r="AA11" s="1108" t="s">
        <v>987</v>
      </c>
      <c r="AB11" s="2345"/>
      <c r="AC11" s="1110" t="s">
        <v>985</v>
      </c>
      <c r="AD11" s="1104" t="s">
        <v>984</v>
      </c>
      <c r="AE11" s="1104" t="s">
        <v>983</v>
      </c>
      <c r="AF11" s="1104" t="s">
        <v>26</v>
      </c>
      <c r="AG11" s="1109" t="s">
        <v>958</v>
      </c>
      <c r="AH11" s="1108" t="s">
        <v>1034</v>
      </c>
      <c r="AI11" s="1108" t="s">
        <v>990</v>
      </c>
      <c r="AJ11" s="1108" t="s">
        <v>1033</v>
      </c>
      <c r="AK11" s="1108" t="s">
        <v>989</v>
      </c>
      <c r="AL11" s="1108" t="s">
        <v>988</v>
      </c>
      <c r="AM11" s="1108" t="s">
        <v>987</v>
      </c>
      <c r="AN11" s="2345"/>
      <c r="AO11" s="1214" t="s">
        <v>119</v>
      </c>
      <c r="AP11" s="1107" t="s">
        <v>1032</v>
      </c>
      <c r="AQ11" s="1107" t="s">
        <v>15</v>
      </c>
      <c r="AR11" s="1106" t="s">
        <v>986</v>
      </c>
      <c r="AS11" s="1318" t="s">
        <v>983</v>
      </c>
      <c r="AT11" s="1104" t="s">
        <v>983</v>
      </c>
      <c r="AU11" s="1104" t="s">
        <v>983</v>
      </c>
      <c r="AV11" s="1104" t="s">
        <v>26</v>
      </c>
      <c r="AW11" s="1317" t="s">
        <v>1031</v>
      </c>
      <c r="AX11" s="1109" t="s">
        <v>1030</v>
      </c>
      <c r="AY11" s="955"/>
      <c r="AZ11" s="955"/>
      <c r="BA11" s="955"/>
      <c r="BB11" s="955"/>
      <c r="BC11" s="955"/>
      <c r="BD11" s="955"/>
      <c r="BE11" s="952"/>
      <c r="BF11" s="952"/>
    </row>
    <row r="12" spans="1:58" ht="15.75" thickBot="1">
      <c r="A12" s="998" t="s">
        <v>14</v>
      </c>
      <c r="B12" s="997" t="s">
        <v>982</v>
      </c>
      <c r="C12" s="996"/>
      <c r="D12" s="996"/>
      <c r="E12" s="1316"/>
      <c r="F12" s="996"/>
      <c r="G12" s="1162"/>
      <c r="H12" s="994"/>
      <c r="I12" s="994"/>
      <c r="J12" s="994"/>
      <c r="K12" s="994"/>
      <c r="L12" s="994"/>
      <c r="M12" s="994"/>
      <c r="N12" s="994"/>
      <c r="O12" s="993"/>
      <c r="P12" s="993"/>
      <c r="Q12" s="1162"/>
      <c r="R12" s="994"/>
      <c r="S12" s="994"/>
      <c r="T12" s="994"/>
      <c r="U12" s="993"/>
      <c r="V12" s="1165"/>
      <c r="W12" s="1161"/>
      <c r="X12" s="1161"/>
      <c r="Y12" s="1161"/>
      <c r="Z12" s="1161"/>
      <c r="AA12" s="1161"/>
      <c r="AB12" s="993"/>
      <c r="AC12" s="1162"/>
      <c r="AD12" s="994"/>
      <c r="AE12" s="994"/>
      <c r="AF12" s="994"/>
      <c r="AG12" s="993"/>
      <c r="AH12" s="1165"/>
      <c r="AI12" s="1161"/>
      <c r="AJ12" s="1161"/>
      <c r="AK12" s="1161"/>
      <c r="AL12" s="1161"/>
      <c r="AM12" s="1161"/>
      <c r="AN12" s="993"/>
      <c r="AO12" s="1165"/>
      <c r="AP12" s="1164"/>
      <c r="AQ12" s="1164"/>
      <c r="AR12" s="1163"/>
      <c r="AS12" s="994"/>
      <c r="AT12" s="994"/>
      <c r="AU12" s="994"/>
      <c r="AV12" s="994"/>
      <c r="AW12" s="993"/>
      <c r="AX12" s="1315"/>
      <c r="AY12" s="954"/>
      <c r="AZ12" s="954"/>
      <c r="BA12" s="954"/>
      <c r="BB12" s="954"/>
      <c r="BC12" s="954"/>
      <c r="BD12" s="954"/>
      <c r="BE12" s="952"/>
      <c r="BF12" s="952"/>
    </row>
    <row r="13" spans="1:58">
      <c r="A13" s="992"/>
      <c r="B13" s="991" t="s">
        <v>1069</v>
      </c>
      <c r="C13" s="990"/>
      <c r="D13" s="990"/>
      <c r="E13" s="1314"/>
      <c r="F13" s="990"/>
      <c r="G13" s="1088"/>
      <c r="H13" s="987"/>
      <c r="I13" s="987"/>
      <c r="J13" s="987"/>
      <c r="K13" s="987"/>
      <c r="L13" s="987"/>
      <c r="M13" s="987"/>
      <c r="N13" s="987"/>
      <c r="O13" s="986"/>
      <c r="P13" s="986"/>
      <c r="Q13" s="1088"/>
      <c r="R13" s="987"/>
      <c r="S13" s="987"/>
      <c r="T13" s="987"/>
      <c r="U13" s="986"/>
      <c r="V13" s="1193"/>
      <c r="W13" s="1193"/>
      <c r="X13" s="1193"/>
      <c r="Y13" s="1193"/>
      <c r="Z13" s="1193"/>
      <c r="AA13" s="1193"/>
      <c r="AB13" s="1192"/>
      <c r="AC13" s="1088"/>
      <c r="AD13" s="987"/>
      <c r="AE13" s="987"/>
      <c r="AF13" s="987"/>
      <c r="AG13" s="986"/>
      <c r="AH13" s="1193"/>
      <c r="AI13" s="1193"/>
      <c r="AJ13" s="1193"/>
      <c r="AK13" s="1193"/>
      <c r="AL13" s="1193"/>
      <c r="AM13" s="1193"/>
      <c r="AN13" s="1192"/>
      <c r="AO13" s="1092"/>
      <c r="AP13" s="1090"/>
      <c r="AQ13" s="1090"/>
      <c r="AR13" s="1089"/>
      <c r="AS13" s="987"/>
      <c r="AT13" s="987"/>
      <c r="AU13" s="987"/>
      <c r="AV13" s="987"/>
      <c r="AW13" s="986"/>
      <c r="AX13" s="1294"/>
      <c r="AY13" s="954"/>
      <c r="AZ13" s="954"/>
      <c r="BA13" s="954"/>
      <c r="BB13" s="954"/>
      <c r="BC13" s="954"/>
      <c r="BD13" s="954"/>
      <c r="BE13" s="952"/>
      <c r="BF13" s="952"/>
    </row>
    <row r="14" spans="1:58">
      <c r="A14" s="982">
        <v>1</v>
      </c>
      <c r="B14" s="988" t="s">
        <v>1068</v>
      </c>
      <c r="C14" s="981"/>
      <c r="D14" s="981"/>
      <c r="E14" s="981"/>
      <c r="F14" s="981"/>
      <c r="G14" s="1295"/>
      <c r="H14" s="987"/>
      <c r="I14" s="987"/>
      <c r="J14" s="987"/>
      <c r="K14" s="987"/>
      <c r="L14" s="987"/>
      <c r="M14" s="987"/>
      <c r="N14" s="987"/>
      <c r="O14" s="986"/>
      <c r="P14" s="986"/>
      <c r="Q14" s="1088"/>
      <c r="R14" s="987"/>
      <c r="S14" s="987"/>
      <c r="T14" s="987"/>
      <c r="U14" s="986"/>
      <c r="V14" s="1193"/>
      <c r="W14" s="1193"/>
      <c r="X14" s="1193"/>
      <c r="Y14" s="1193"/>
      <c r="Z14" s="1193"/>
      <c r="AA14" s="1193"/>
      <c r="AB14" s="1192"/>
      <c r="AC14" s="1088"/>
      <c r="AD14" s="987"/>
      <c r="AE14" s="987"/>
      <c r="AF14" s="987"/>
      <c r="AG14" s="986"/>
      <c r="AH14" s="1193"/>
      <c r="AI14" s="1193"/>
      <c r="AJ14" s="1193"/>
      <c r="AK14" s="1193"/>
      <c r="AL14" s="1193"/>
      <c r="AM14" s="1193"/>
      <c r="AN14" s="1192"/>
      <c r="AO14" s="1092"/>
      <c r="AP14" s="1090"/>
      <c r="AQ14" s="1090"/>
      <c r="AR14" s="1089"/>
      <c r="AS14" s="987"/>
      <c r="AT14" s="987"/>
      <c r="AU14" s="987"/>
      <c r="AV14" s="987"/>
      <c r="AW14" s="986"/>
      <c r="AX14" s="1294"/>
      <c r="AY14" s="954"/>
      <c r="AZ14" s="954"/>
      <c r="BA14" s="954"/>
      <c r="BB14" s="954"/>
      <c r="BC14" s="954"/>
      <c r="BD14" s="954"/>
      <c r="BE14" s="952"/>
      <c r="BF14" s="952"/>
    </row>
    <row r="15" spans="1:58">
      <c r="A15" s="982"/>
      <c r="B15" s="988" t="s">
        <v>1066</v>
      </c>
      <c r="C15" s="981" t="s">
        <v>119</v>
      </c>
      <c r="D15" s="981">
        <v>13</v>
      </c>
      <c r="E15" s="981" t="s">
        <v>15</v>
      </c>
      <c r="F15" s="981">
        <v>200</v>
      </c>
      <c r="G15" s="1085">
        <v>0.8</v>
      </c>
      <c r="H15" s="1293">
        <v>0.8</v>
      </c>
      <c r="I15" s="983">
        <v>0.4</v>
      </c>
      <c r="J15" s="983">
        <v>0.05</v>
      </c>
      <c r="K15" s="979">
        <v>2</v>
      </c>
      <c r="L15" s="1012">
        <f>G15*H15*I15*K15</f>
        <v>0.51200000000000012</v>
      </c>
      <c r="M15" s="979">
        <f>AX18/7850</f>
        <v>8.3549757961783443E-3</v>
      </c>
      <c r="N15" s="1009">
        <f>L15-M15</f>
        <v>0.50364502420382173</v>
      </c>
      <c r="O15" s="978">
        <f>((H15+G15)*2)*(I15+0.05)*K15</f>
        <v>2.8800000000000003</v>
      </c>
      <c r="P15" s="978">
        <f>G15*H15*K15*0.05</f>
        <v>6.4000000000000015E-2</v>
      </c>
      <c r="Q15" s="1081">
        <f>ROUND(($G15-($J15*2))/($F15/1000)+1,0)</f>
        <v>5</v>
      </c>
      <c r="R15" s="1012">
        <f>G15+(I15*2)-($J15*6)</f>
        <v>1.3</v>
      </c>
      <c r="S15" s="1012">
        <f>K15</f>
        <v>2</v>
      </c>
      <c r="T15" s="1012">
        <f>Q15*R15*S15</f>
        <v>13</v>
      </c>
      <c r="U15" s="1149">
        <f>T15*(HLOOKUP($D15,$S$2:$AI$3,2,FALSE))</f>
        <v>13.52</v>
      </c>
      <c r="V15" s="1080"/>
      <c r="W15" s="1080">
        <f>(2*6*(HLOOKUP($D15,$S$2:$AI$3,1,FALSE))/1000)*Q15*S15</f>
        <v>1.56</v>
      </c>
      <c r="X15" s="1080"/>
      <c r="Y15" s="1080"/>
      <c r="Z15" s="1080">
        <f>V15+W15+X15+Y15</f>
        <v>1.56</v>
      </c>
      <c r="AA15" s="1080">
        <f>Z15*(HLOOKUP($D15,$S$2:$AI$3,2,FALSE))</f>
        <v>1.6224000000000001</v>
      </c>
      <c r="AB15" s="978">
        <f>AA15+U15</f>
        <v>15.1424</v>
      </c>
      <c r="AC15" s="1081">
        <f>ROUND(($H15-($J15*2))/($F15/1000)+1,0)</f>
        <v>5</v>
      </c>
      <c r="AD15" s="1012">
        <f>H15+(I15*2)-($J15*6)</f>
        <v>1.3</v>
      </c>
      <c r="AE15" s="1012">
        <f>K15</f>
        <v>2</v>
      </c>
      <c r="AF15" s="1012">
        <f>AC15*AD15*AE15</f>
        <v>13</v>
      </c>
      <c r="AG15" s="1149">
        <f>AF15*(HLOOKUP($D15,$S$2:$AI$3,2,FALSE))</f>
        <v>13.52</v>
      </c>
      <c r="AH15" s="1080"/>
      <c r="AI15" s="1080">
        <f>(2*6*(HLOOKUP($D15,$S$2:$AI$3,1,FALSE))/1000)*AC15*AE15</f>
        <v>1.56</v>
      </c>
      <c r="AJ15" s="1080"/>
      <c r="AK15" s="1080"/>
      <c r="AL15" s="1080">
        <f>AH15+AI15+AJ15+AK15</f>
        <v>1.56</v>
      </c>
      <c r="AM15" s="1080">
        <f>AL15*(HLOOKUP($D15,$S$2:$AI$3,2,FALSE))</f>
        <v>1.6224000000000001</v>
      </c>
      <c r="AN15" s="978">
        <f>AM15+AG15</f>
        <v>15.1424</v>
      </c>
      <c r="AO15" s="1292"/>
      <c r="AP15" s="1291"/>
      <c r="AQ15" s="1291"/>
      <c r="AR15" s="1290"/>
      <c r="AS15" s="1012"/>
      <c r="AT15" s="1012"/>
      <c r="AU15" s="1012"/>
      <c r="AV15" s="1012"/>
      <c r="AW15" s="978"/>
      <c r="AX15" s="1289">
        <f>AB15+AN15</f>
        <v>30.284800000000001</v>
      </c>
      <c r="AY15" s="1288" t="str">
        <f>PROPER(C15&amp;D15&amp;E15&amp;F15)</f>
        <v>D13-200</v>
      </c>
      <c r="AZ15" s="957"/>
      <c r="BA15" s="971"/>
      <c r="BB15" s="970"/>
      <c r="BC15" s="969"/>
      <c r="BD15" s="969"/>
      <c r="BE15" s="952"/>
      <c r="BF15" s="952"/>
    </row>
    <row r="16" spans="1:58">
      <c r="A16" s="982"/>
      <c r="B16" s="988" t="s">
        <v>1065</v>
      </c>
      <c r="C16" s="981" t="s">
        <v>119</v>
      </c>
      <c r="D16" s="981">
        <v>13</v>
      </c>
      <c r="E16" s="981" t="s">
        <v>15</v>
      </c>
      <c r="F16" s="981">
        <v>150</v>
      </c>
      <c r="G16" s="1082"/>
      <c r="H16" s="1012"/>
      <c r="I16" s="979"/>
      <c r="J16" s="979"/>
      <c r="K16" s="979"/>
      <c r="L16" s="1012"/>
      <c r="M16" s="979"/>
      <c r="N16" s="1009"/>
      <c r="O16" s="978"/>
      <c r="P16" s="978"/>
      <c r="Q16" s="1081">
        <f>ROUND(($G15-($J15*2))/($F16/1000)+1,0)</f>
        <v>6</v>
      </c>
      <c r="R16" s="1012">
        <f>G15+(12*D16*2/1000)-($J15*2)</f>
        <v>1.012</v>
      </c>
      <c r="S16" s="1012">
        <f>K15</f>
        <v>2</v>
      </c>
      <c r="T16" s="1012">
        <f>Q16*R16*S16</f>
        <v>12.144</v>
      </c>
      <c r="U16" s="1149">
        <f>T16*(HLOOKUP($D16,$S$2:$AI$3,2,FALSE))</f>
        <v>12.629760000000001</v>
      </c>
      <c r="V16" s="1080"/>
      <c r="W16" s="1080">
        <f>(2*6*(HLOOKUP($D16,$S$2:$AI$3,1,FALSE))/1000)*Q16*S16</f>
        <v>1.8719999999999999</v>
      </c>
      <c r="X16" s="1080"/>
      <c r="Y16" s="1080"/>
      <c r="Z16" s="1080">
        <f>V16+W16+X16+Y16</f>
        <v>1.8719999999999999</v>
      </c>
      <c r="AA16" s="1080">
        <f>Z16*(HLOOKUP($D16,$S$2:$AI$3,2,FALSE))</f>
        <v>1.9468799999999999</v>
      </c>
      <c r="AB16" s="978">
        <f>AA16+U16</f>
        <v>14.576640000000001</v>
      </c>
      <c r="AC16" s="1081">
        <f>ROUND(($H15-($J15*2))/($F16/1000)+1,0)</f>
        <v>6</v>
      </c>
      <c r="AD16" s="1012">
        <f>H15+(12*D16*2/1000)-($J15*2)</f>
        <v>1.012</v>
      </c>
      <c r="AE16" s="1012">
        <f>K15</f>
        <v>2</v>
      </c>
      <c r="AF16" s="1012">
        <f>AC16*AD16*AE16</f>
        <v>12.144</v>
      </c>
      <c r="AG16" s="1149">
        <f>AF16*(HLOOKUP($D16,$S$2:$AI$3,2,FALSE))</f>
        <v>12.629760000000001</v>
      </c>
      <c r="AH16" s="1080"/>
      <c r="AI16" s="1080">
        <f>(2*6*(HLOOKUP($D16,$S$2:$AI$3,1,FALSE))/1000)*AC16*AE16</f>
        <v>1.8719999999999999</v>
      </c>
      <c r="AJ16" s="1080"/>
      <c r="AK16" s="1080"/>
      <c r="AL16" s="1080">
        <f>AH16+AI16+AJ16+AK16</f>
        <v>1.8719999999999999</v>
      </c>
      <c r="AM16" s="1080">
        <f>AL16*(HLOOKUP($D16,$S$2:$AI$3,2,FALSE))</f>
        <v>1.9468799999999999</v>
      </c>
      <c r="AN16" s="978">
        <f>AM16+AG16</f>
        <v>14.576640000000001</v>
      </c>
      <c r="AO16" s="1292"/>
      <c r="AP16" s="1291"/>
      <c r="AQ16" s="1291"/>
      <c r="AR16" s="1290"/>
      <c r="AS16" s="1012"/>
      <c r="AT16" s="1012"/>
      <c r="AU16" s="1012"/>
      <c r="AV16" s="1012"/>
      <c r="AW16" s="978"/>
      <c r="AX16" s="1289">
        <f>AB16+AN16</f>
        <v>29.153280000000002</v>
      </c>
      <c r="AY16" s="1288" t="str">
        <f>PROPER(C16&amp;D16&amp;E16&amp;F16)</f>
        <v>D13-150</v>
      </c>
      <c r="AZ16" s="957"/>
      <c r="BA16" s="971"/>
      <c r="BB16" s="970"/>
      <c r="BC16" s="969"/>
      <c r="BD16" s="969"/>
      <c r="BE16" s="952"/>
      <c r="BF16" s="952"/>
    </row>
    <row r="17" spans="1:58">
      <c r="A17" s="1313"/>
      <c r="B17" s="1312" t="s">
        <v>1064</v>
      </c>
      <c r="C17" s="970" t="s">
        <v>119</v>
      </c>
      <c r="D17" s="970">
        <v>13</v>
      </c>
      <c r="E17" s="970"/>
      <c r="F17" s="970"/>
      <c r="G17" s="1311"/>
      <c r="H17" s="1301"/>
      <c r="I17" s="1310"/>
      <c r="J17" s="1310"/>
      <c r="K17" s="1310"/>
      <c r="L17" s="1301"/>
      <c r="M17" s="1310"/>
      <c r="N17" s="1309"/>
      <c r="O17" s="1300"/>
      <c r="P17" s="1300"/>
      <c r="Q17" s="1308">
        <v>1</v>
      </c>
      <c r="R17" s="1301">
        <f>2*(G15+H15)-($J15*8)</f>
        <v>2.8000000000000003</v>
      </c>
      <c r="S17" s="1301">
        <f>K15</f>
        <v>2</v>
      </c>
      <c r="T17" s="1301">
        <f>Q17*R17*S17</f>
        <v>5.6000000000000005</v>
      </c>
      <c r="U17" s="1306">
        <f>IFERROR(T17*(HLOOKUP($D17,$S$2:$AI$3,2,FALSE)),0)</f>
        <v>5.8240000000000007</v>
      </c>
      <c r="V17" s="1305"/>
      <c r="W17" s="1305">
        <f>IFERROR((2*6*(HLOOKUP($D17,$S$2:$AI$3,1,FALSE))/1000)*Q17*S17,0)</f>
        <v>0.312</v>
      </c>
      <c r="X17" s="1305"/>
      <c r="Y17" s="1305"/>
      <c r="Z17" s="1305">
        <f>V17+W17+X17+Y17</f>
        <v>0.312</v>
      </c>
      <c r="AA17" s="1305">
        <f>IFERROR(Z17*(HLOOKUP($D17,$S$2:$AI$3,2,FALSE)),0)</f>
        <v>0.32447999999999999</v>
      </c>
      <c r="AB17" s="1300">
        <f>AA17+U17</f>
        <v>6.1484800000000011</v>
      </c>
      <c r="AC17" s="1307"/>
      <c r="AD17" s="1301"/>
      <c r="AE17" s="1301"/>
      <c r="AF17" s="1301"/>
      <c r="AG17" s="1306"/>
      <c r="AH17" s="1303"/>
      <c r="AI17" s="1305"/>
      <c r="AJ17" s="1305"/>
      <c r="AK17" s="1305"/>
      <c r="AL17" s="1305"/>
      <c r="AM17" s="1305"/>
      <c r="AN17" s="1300"/>
      <c r="AO17" s="1304"/>
      <c r="AP17" s="1303"/>
      <c r="AQ17" s="1303"/>
      <c r="AR17" s="1302"/>
      <c r="AS17" s="1301"/>
      <c r="AT17" s="1301"/>
      <c r="AU17" s="1301"/>
      <c r="AV17" s="1301"/>
      <c r="AW17" s="1300"/>
      <c r="AX17" s="1299">
        <f>AB17</f>
        <v>6.1484800000000011</v>
      </c>
      <c r="AY17" s="1288" t="str">
        <f>PROPER(C17&amp;D17&amp;E17&amp;F17)</f>
        <v>D13</v>
      </c>
      <c r="AZ17" s="957"/>
      <c r="BA17" s="971"/>
      <c r="BB17" s="970"/>
      <c r="BC17" s="969"/>
      <c r="BD17" s="969"/>
      <c r="BE17" s="952"/>
      <c r="BF17" s="952"/>
    </row>
    <row r="18" spans="1:58">
      <c r="A18" s="1287"/>
      <c r="B18" s="1286"/>
      <c r="C18" s="1273"/>
      <c r="D18" s="1273"/>
      <c r="E18" s="1273"/>
      <c r="F18" s="1273"/>
      <c r="G18" s="1281"/>
      <c r="H18" s="1280"/>
      <c r="I18" s="1285"/>
      <c r="J18" s="1285"/>
      <c r="K18" s="1285"/>
      <c r="L18" s="1280"/>
      <c r="M18" s="1285"/>
      <c r="N18" s="1298">
        <f>SUM(N15:N17)</f>
        <v>0.50364502420382173</v>
      </c>
      <c r="O18" s="1298">
        <f>SUM(O15:O17)</f>
        <v>2.8800000000000003</v>
      </c>
      <c r="P18" s="1279">
        <f>SUM(P15:P17)</f>
        <v>6.4000000000000015E-2</v>
      </c>
      <c r="Q18" s="1284"/>
      <c r="R18" s="1280"/>
      <c r="S18" s="1280"/>
      <c r="T18" s="1280"/>
      <c r="U18" s="1282"/>
      <c r="V18" s="1283"/>
      <c r="W18" s="1283"/>
      <c r="X18" s="1283"/>
      <c r="Y18" s="1283"/>
      <c r="Z18" s="1283"/>
      <c r="AA18" s="1283"/>
      <c r="AB18" s="1279"/>
      <c r="AC18" s="1281"/>
      <c r="AD18" s="1280"/>
      <c r="AE18" s="1280"/>
      <c r="AF18" s="1280"/>
      <c r="AG18" s="1282"/>
      <c r="AH18" s="1281"/>
      <c r="AI18" s="1280"/>
      <c r="AJ18" s="1280"/>
      <c r="AK18" s="1280"/>
      <c r="AL18" s="1280"/>
      <c r="AM18" s="1280"/>
      <c r="AN18" s="1279"/>
      <c r="AO18" s="2357" t="str">
        <f>PROPER("Total "&amp;B14)</f>
        <v>Total Pondasi P1</v>
      </c>
      <c r="AP18" s="2358"/>
      <c r="AQ18" s="2358"/>
      <c r="AR18" s="2358"/>
      <c r="AS18" s="2358"/>
      <c r="AT18" s="2358"/>
      <c r="AU18" s="2358"/>
      <c r="AV18" s="2358"/>
      <c r="AW18" s="2359"/>
      <c r="AX18" s="1278">
        <f>SUM(AX15:AX17)</f>
        <v>65.586560000000006</v>
      </c>
      <c r="AY18" s="1277"/>
      <c r="AZ18" s="1276"/>
      <c r="BA18" s="1275"/>
      <c r="BB18" s="1274"/>
      <c r="BC18" s="1273"/>
      <c r="BD18" s="1273"/>
      <c r="BE18" s="1272"/>
      <c r="BF18" s="1272"/>
    </row>
    <row r="19" spans="1:58">
      <c r="A19" s="1297">
        <v>2</v>
      </c>
      <c r="B19" s="1296" t="s">
        <v>1067</v>
      </c>
      <c r="C19" s="981"/>
      <c r="D19" s="981"/>
      <c r="E19" s="981"/>
      <c r="F19" s="981"/>
      <c r="G19" s="1295"/>
      <c r="H19" s="987"/>
      <c r="I19" s="987"/>
      <c r="J19" s="987"/>
      <c r="K19" s="987"/>
      <c r="L19" s="987"/>
      <c r="M19" s="987"/>
      <c r="N19" s="987"/>
      <c r="O19" s="986"/>
      <c r="P19" s="986"/>
      <c r="Q19" s="1088"/>
      <c r="R19" s="987"/>
      <c r="S19" s="987"/>
      <c r="T19" s="987"/>
      <c r="U19" s="986"/>
      <c r="V19" s="1193"/>
      <c r="W19" s="1193"/>
      <c r="X19" s="1193"/>
      <c r="Y19" s="1193"/>
      <c r="Z19" s="1193"/>
      <c r="AA19" s="1193"/>
      <c r="AB19" s="1192"/>
      <c r="AC19" s="1088"/>
      <c r="AD19" s="987"/>
      <c r="AE19" s="987"/>
      <c r="AF19" s="987"/>
      <c r="AG19" s="986"/>
      <c r="AH19" s="1193"/>
      <c r="AI19" s="1193"/>
      <c r="AJ19" s="1193"/>
      <c r="AK19" s="1193"/>
      <c r="AL19" s="1193"/>
      <c r="AM19" s="1193"/>
      <c r="AN19" s="1192"/>
      <c r="AO19" s="1092"/>
      <c r="AP19" s="1090"/>
      <c r="AQ19" s="1090"/>
      <c r="AR19" s="1089"/>
      <c r="AS19" s="987"/>
      <c r="AT19" s="987"/>
      <c r="AU19" s="987"/>
      <c r="AV19" s="987"/>
      <c r="AW19" s="986"/>
      <c r="AX19" s="1294"/>
      <c r="AY19" s="954"/>
      <c r="AZ19" s="954"/>
      <c r="BA19" s="954"/>
      <c r="BB19" s="954"/>
      <c r="BC19" s="954"/>
      <c r="BD19" s="954"/>
      <c r="BE19" s="952"/>
      <c r="BF19" s="952"/>
    </row>
    <row r="20" spans="1:58">
      <c r="A20" s="982"/>
      <c r="B20" s="988" t="s">
        <v>1066</v>
      </c>
      <c r="C20" s="981" t="s">
        <v>119</v>
      </c>
      <c r="D20" s="981">
        <v>13</v>
      </c>
      <c r="E20" s="981" t="s">
        <v>15</v>
      </c>
      <c r="F20" s="981">
        <v>200</v>
      </c>
      <c r="G20" s="1085">
        <v>0.8</v>
      </c>
      <c r="H20" s="1293">
        <v>0.8</v>
      </c>
      <c r="I20" s="983">
        <v>0.4</v>
      </c>
      <c r="J20" s="983">
        <v>0.05</v>
      </c>
      <c r="K20" s="979">
        <v>22</v>
      </c>
      <c r="L20" s="1012">
        <f>G20*H20*I20*K20</f>
        <v>5.6320000000000014</v>
      </c>
      <c r="M20" s="979">
        <f>AX23/7850</f>
        <v>9.1904733757961793E-2</v>
      </c>
      <c r="N20" s="1009">
        <f>L20-M20</f>
        <v>5.54009526624204</v>
      </c>
      <c r="O20" s="978">
        <f>((H20+G20)*2)*(I20)*K20</f>
        <v>28.160000000000004</v>
      </c>
      <c r="P20" s="978">
        <f>G20*H20*K20*0.05</f>
        <v>0.70400000000000018</v>
      </c>
      <c r="Q20" s="1081">
        <f>ROUND(($H20-($J20*2))/($F20/1000)+1,0)</f>
        <v>5</v>
      </c>
      <c r="R20" s="1012">
        <f>G20+(I20*2)-($J20*6)</f>
        <v>1.3</v>
      </c>
      <c r="S20" s="1012">
        <f>K20</f>
        <v>22</v>
      </c>
      <c r="T20" s="1012">
        <f>Q20*R20*S20</f>
        <v>143</v>
      </c>
      <c r="U20" s="1149">
        <f>T20*(HLOOKUP($D20,$S$2:$AI$3,2,FALSE))</f>
        <v>148.72</v>
      </c>
      <c r="V20" s="1080"/>
      <c r="W20" s="1080">
        <f>(2*6*(HLOOKUP($D20,$S$2:$AI$3,1,FALSE))/1000)*Q20*S20</f>
        <v>17.16</v>
      </c>
      <c r="X20" s="1080"/>
      <c r="Y20" s="1080"/>
      <c r="Z20" s="1080">
        <f>V20+W20+X20+Y20</f>
        <v>17.16</v>
      </c>
      <c r="AA20" s="1080">
        <f>Z20*(HLOOKUP($D20,$S$2:$AI$3,2,FALSE))</f>
        <v>17.846399999999999</v>
      </c>
      <c r="AB20" s="978">
        <f>AA20+U20</f>
        <v>166.56639999999999</v>
      </c>
      <c r="AC20" s="1081">
        <f>ROUND(($G20-($J20*2))/($F20/1000)+1,0)</f>
        <v>5</v>
      </c>
      <c r="AD20" s="1012">
        <f>H20+(I20*2)-($J20*6)</f>
        <v>1.3</v>
      </c>
      <c r="AE20" s="1012">
        <f>K20</f>
        <v>22</v>
      </c>
      <c r="AF20" s="1012">
        <f>AC20*AD20*AE20</f>
        <v>143</v>
      </c>
      <c r="AG20" s="1149">
        <f>AF20*(HLOOKUP($D20,$S$2:$AI$3,2,FALSE))</f>
        <v>148.72</v>
      </c>
      <c r="AH20" s="1080"/>
      <c r="AI20" s="1080">
        <f>(2*6*(HLOOKUP($D20,$S$2:$AI$3,1,FALSE))/1000)*AC20*AE20</f>
        <v>17.16</v>
      </c>
      <c r="AJ20" s="1080"/>
      <c r="AK20" s="1080"/>
      <c r="AL20" s="1080">
        <f>AH20+AI20+AJ20+AK20</f>
        <v>17.16</v>
      </c>
      <c r="AM20" s="1080">
        <f>AL20*(HLOOKUP($D20,$S$2:$AI$3,2,FALSE))</f>
        <v>17.846399999999999</v>
      </c>
      <c r="AN20" s="978">
        <f>AM20+AG20</f>
        <v>166.56639999999999</v>
      </c>
      <c r="AO20" s="1292"/>
      <c r="AP20" s="1291"/>
      <c r="AQ20" s="1291"/>
      <c r="AR20" s="1290"/>
      <c r="AS20" s="1012"/>
      <c r="AT20" s="1012"/>
      <c r="AU20" s="1012"/>
      <c r="AV20" s="1012"/>
      <c r="AW20" s="978"/>
      <c r="AX20" s="1289">
        <f>AB20+AN20</f>
        <v>333.13279999999997</v>
      </c>
      <c r="AY20" s="1288" t="str">
        <f>PROPER(C20&amp;D20&amp;E20&amp;F20)</f>
        <v>D13-200</v>
      </c>
      <c r="AZ20" s="957"/>
      <c r="BA20" s="971"/>
      <c r="BB20" s="970"/>
      <c r="BC20" s="969"/>
      <c r="BD20" s="969"/>
      <c r="BE20" s="952"/>
      <c r="BF20" s="952"/>
    </row>
    <row r="21" spans="1:58">
      <c r="A21" s="982"/>
      <c r="B21" s="988" t="s">
        <v>1065</v>
      </c>
      <c r="C21" s="981" t="s">
        <v>119</v>
      </c>
      <c r="D21" s="981">
        <v>13</v>
      </c>
      <c r="E21" s="981" t="s">
        <v>15</v>
      </c>
      <c r="F21" s="981">
        <v>150</v>
      </c>
      <c r="G21" s="1082"/>
      <c r="H21" s="1012"/>
      <c r="I21" s="979"/>
      <c r="J21" s="979"/>
      <c r="K21" s="979"/>
      <c r="L21" s="1012"/>
      <c r="M21" s="979"/>
      <c r="N21" s="1009"/>
      <c r="O21" s="978"/>
      <c r="P21" s="978"/>
      <c r="Q21" s="1081">
        <f>ROUND(($H20-($J20*2))/($F21/1000)+1,0)</f>
        <v>6</v>
      </c>
      <c r="R21" s="1012">
        <f>G20+(12*D21*2/1000)-($J20*2)</f>
        <v>1.012</v>
      </c>
      <c r="S21" s="1012">
        <f>K20</f>
        <v>22</v>
      </c>
      <c r="T21" s="1012">
        <f>Q21*R21*S21</f>
        <v>133.584</v>
      </c>
      <c r="U21" s="1149">
        <f>T21*(HLOOKUP($D21,$S$2:$AI$3,2,FALSE))</f>
        <v>138.92736000000002</v>
      </c>
      <c r="V21" s="1080"/>
      <c r="W21" s="1080">
        <f>(2*6*(HLOOKUP($D21,$S$2:$AI$3,1,FALSE))/1000)*Q21*S21</f>
        <v>20.591999999999999</v>
      </c>
      <c r="X21" s="1080"/>
      <c r="Y21" s="1080"/>
      <c r="Z21" s="1080">
        <f>V21+W21+X21+Y21</f>
        <v>20.591999999999999</v>
      </c>
      <c r="AA21" s="1080">
        <f>Z21*(HLOOKUP($D21,$S$2:$AI$3,2,FALSE))</f>
        <v>21.415679999999998</v>
      </c>
      <c r="AB21" s="978">
        <f>AA21+U21</f>
        <v>160.34304000000003</v>
      </c>
      <c r="AC21" s="1081">
        <f>ROUND(($G20-($J20*2))/($F21/1000)+1,0)</f>
        <v>6</v>
      </c>
      <c r="AD21" s="1012">
        <f>H20+(12*D21*2/1000)-($J20*2)</f>
        <v>1.012</v>
      </c>
      <c r="AE21" s="1012">
        <f>K20</f>
        <v>22</v>
      </c>
      <c r="AF21" s="1012">
        <f>AC21*AD21*AE21</f>
        <v>133.584</v>
      </c>
      <c r="AG21" s="1149">
        <f>AF21*(HLOOKUP($D21,$S$2:$AI$3,2,FALSE))</f>
        <v>138.92736000000002</v>
      </c>
      <c r="AH21" s="1080"/>
      <c r="AI21" s="1080">
        <f>(2*6*(HLOOKUP($D21,$S$2:$AI$3,1,FALSE))/1000)*AC21*AE21</f>
        <v>20.591999999999999</v>
      </c>
      <c r="AJ21" s="1080"/>
      <c r="AK21" s="1080"/>
      <c r="AL21" s="1080">
        <f>AH21+AI21+AJ21+AK21</f>
        <v>20.591999999999999</v>
      </c>
      <c r="AM21" s="1080">
        <f>AL21*(HLOOKUP($D21,$S$2:$AI$3,2,FALSE))</f>
        <v>21.415679999999998</v>
      </c>
      <c r="AN21" s="978">
        <f>AM21+AG21</f>
        <v>160.34304000000003</v>
      </c>
      <c r="AO21" s="1292"/>
      <c r="AP21" s="1291"/>
      <c r="AQ21" s="1291"/>
      <c r="AR21" s="1290"/>
      <c r="AS21" s="1012"/>
      <c r="AT21" s="1012"/>
      <c r="AU21" s="1012"/>
      <c r="AV21" s="1012"/>
      <c r="AW21" s="978"/>
      <c r="AX21" s="1289">
        <f>AB21+AN21</f>
        <v>320.68608000000006</v>
      </c>
      <c r="AY21" s="1288" t="str">
        <f>PROPER(C21&amp;D21&amp;E21&amp;F21)</f>
        <v>D13-150</v>
      </c>
      <c r="AZ21" s="957"/>
      <c r="BA21" s="971"/>
      <c r="BB21" s="970"/>
      <c r="BC21" s="969"/>
      <c r="BD21" s="969"/>
      <c r="BE21" s="952"/>
      <c r="BF21" s="952"/>
    </row>
    <row r="22" spans="1:58">
      <c r="A22" s="982"/>
      <c r="B22" s="988" t="s">
        <v>1064</v>
      </c>
      <c r="C22" s="981" t="s">
        <v>119</v>
      </c>
      <c r="D22" s="970">
        <v>13</v>
      </c>
      <c r="E22" s="970"/>
      <c r="F22" s="970"/>
      <c r="G22" s="1082"/>
      <c r="H22" s="1012"/>
      <c r="I22" s="979"/>
      <c r="J22" s="979"/>
      <c r="K22" s="979"/>
      <c r="L22" s="1012"/>
      <c r="M22" s="979"/>
      <c r="N22" s="1009"/>
      <c r="O22" s="978"/>
      <c r="P22" s="978"/>
      <c r="Q22" s="1084">
        <v>1</v>
      </c>
      <c r="R22" s="1012">
        <f>2*(G20+H20)-($J20*8)</f>
        <v>2.8000000000000003</v>
      </c>
      <c r="S22" s="1012">
        <f>K20</f>
        <v>22</v>
      </c>
      <c r="T22" s="1012">
        <f>Q22*R22*S22</f>
        <v>61.600000000000009</v>
      </c>
      <c r="U22" s="1149">
        <f>IFERROR(T22*(HLOOKUP($D22,$S$2:$AI$3,2,FALSE)),0)</f>
        <v>64.064000000000007</v>
      </c>
      <c r="V22" s="1080"/>
      <c r="W22" s="1080">
        <f>IFERROR((2*6*(HLOOKUP($D22,$S$2:$AI$3,1,FALSE))/1000)*Q22*S22,0)</f>
        <v>3.4319999999999999</v>
      </c>
      <c r="X22" s="1080"/>
      <c r="Y22" s="1080"/>
      <c r="Z22" s="1080">
        <f>V22+W22+X22+Y22</f>
        <v>3.4319999999999999</v>
      </c>
      <c r="AA22" s="1080">
        <f>IFERROR(Z22*(HLOOKUP($D22,$S$2:$AI$3,2,FALSE)),0)</f>
        <v>3.56928</v>
      </c>
      <c r="AB22" s="978">
        <f>AA22+U22</f>
        <v>67.633280000000013</v>
      </c>
      <c r="AC22" s="1081"/>
      <c r="AD22" s="1012"/>
      <c r="AE22" s="1012"/>
      <c r="AF22" s="1012"/>
      <c r="AG22" s="1149"/>
      <c r="AH22" s="1291"/>
      <c r="AI22" s="1080"/>
      <c r="AJ22" s="1080"/>
      <c r="AK22" s="1080"/>
      <c r="AL22" s="1080"/>
      <c r="AM22" s="1080"/>
      <c r="AN22" s="978"/>
      <c r="AO22" s="1292"/>
      <c r="AP22" s="1291"/>
      <c r="AQ22" s="1291"/>
      <c r="AR22" s="1290"/>
      <c r="AS22" s="1012"/>
      <c r="AT22" s="1012"/>
      <c r="AU22" s="1012"/>
      <c r="AV22" s="1012"/>
      <c r="AW22" s="978"/>
      <c r="AX22" s="1289">
        <f>AB22</f>
        <v>67.633280000000013</v>
      </c>
      <c r="AY22" s="1288" t="str">
        <f>PROPER(C22&amp;D22&amp;E22&amp;F22)</f>
        <v>D13</v>
      </c>
      <c r="AZ22" s="957"/>
      <c r="BA22" s="971"/>
      <c r="BB22" s="970"/>
      <c r="BC22" s="969"/>
      <c r="BD22" s="969"/>
      <c r="BE22" s="952"/>
      <c r="BF22" s="952"/>
    </row>
    <row r="23" spans="1:58">
      <c r="A23" s="1287"/>
      <c r="B23" s="1286"/>
      <c r="C23" s="1273"/>
      <c r="D23" s="1273"/>
      <c r="E23" s="1273"/>
      <c r="F23" s="1273"/>
      <c r="G23" s="1281"/>
      <c r="H23" s="1280"/>
      <c r="I23" s="1285"/>
      <c r="J23" s="1285"/>
      <c r="K23" s="1285"/>
      <c r="L23" s="1280"/>
      <c r="M23" s="1285"/>
      <c r="N23" s="1279">
        <f>SUM(N20:N22)</f>
        <v>5.54009526624204</v>
      </c>
      <c r="O23" s="1279">
        <f>SUM(O20:O22)</f>
        <v>28.160000000000004</v>
      </c>
      <c r="P23" s="1279">
        <f>SUM(P20:P22)</f>
        <v>0.70400000000000018</v>
      </c>
      <c r="Q23" s="1284"/>
      <c r="R23" s="1280"/>
      <c r="S23" s="1280"/>
      <c r="T23" s="1280"/>
      <c r="U23" s="1282"/>
      <c r="V23" s="1283"/>
      <c r="W23" s="1283"/>
      <c r="X23" s="1283"/>
      <c r="Y23" s="1283"/>
      <c r="Z23" s="1283"/>
      <c r="AA23" s="1283"/>
      <c r="AB23" s="1279"/>
      <c r="AC23" s="1281"/>
      <c r="AD23" s="1280"/>
      <c r="AE23" s="1280"/>
      <c r="AF23" s="1280"/>
      <c r="AG23" s="1282"/>
      <c r="AH23" s="1281"/>
      <c r="AI23" s="1280"/>
      <c r="AJ23" s="1280"/>
      <c r="AK23" s="1280"/>
      <c r="AL23" s="1280"/>
      <c r="AM23" s="1280"/>
      <c r="AN23" s="1279"/>
      <c r="AO23" s="2357" t="str">
        <f>PROPER("Total "&amp;B19)</f>
        <v>Total Pondasi P2</v>
      </c>
      <c r="AP23" s="2358"/>
      <c r="AQ23" s="2358"/>
      <c r="AR23" s="2358"/>
      <c r="AS23" s="2358"/>
      <c r="AT23" s="2358"/>
      <c r="AU23" s="2358"/>
      <c r="AV23" s="2358"/>
      <c r="AW23" s="2359"/>
      <c r="AX23" s="1278">
        <f>SUM(AX20:AX22)</f>
        <v>721.45216000000005</v>
      </c>
      <c r="AY23" s="1277"/>
      <c r="AZ23" s="1276"/>
      <c r="BA23" s="1275"/>
      <c r="BB23" s="1274"/>
      <c r="BC23" s="1273"/>
      <c r="BD23" s="1273"/>
      <c r="BE23" s="1272"/>
      <c r="BF23" s="1272"/>
    </row>
    <row r="24" spans="1:58">
      <c r="A24" s="952"/>
      <c r="B24" s="952"/>
      <c r="C24" s="952"/>
      <c r="D24" s="952"/>
      <c r="E24" s="952"/>
      <c r="F24" s="952"/>
      <c r="G24" s="952"/>
      <c r="H24" s="952"/>
      <c r="I24" s="952"/>
      <c r="J24" s="952"/>
      <c r="K24" s="952"/>
      <c r="L24" s="952"/>
      <c r="M24" s="952"/>
      <c r="N24" s="952"/>
      <c r="O24" s="952"/>
      <c r="P24" s="952"/>
      <c r="Q24" s="952"/>
      <c r="R24" s="952"/>
      <c r="S24" s="952"/>
      <c r="T24" s="952"/>
      <c r="U24" s="952"/>
      <c r="V24" s="952"/>
      <c r="W24" s="952"/>
      <c r="X24" s="952"/>
      <c r="Y24" s="952"/>
      <c r="Z24" s="952"/>
      <c r="AA24" s="952"/>
      <c r="AB24" s="952"/>
      <c r="AC24" s="952"/>
      <c r="AD24" s="952"/>
      <c r="AE24" s="952"/>
      <c r="AF24" s="952"/>
      <c r="AG24" s="952"/>
      <c r="AH24" s="952"/>
      <c r="AI24" s="952"/>
      <c r="AJ24" s="952"/>
      <c r="AK24" s="952"/>
      <c r="AL24" s="952"/>
      <c r="AM24" s="952"/>
      <c r="AN24" s="952"/>
      <c r="AO24" s="952"/>
      <c r="AP24" s="952"/>
      <c r="AQ24" s="952"/>
      <c r="AR24" s="952"/>
      <c r="AS24" s="952"/>
      <c r="AT24" s="952"/>
      <c r="AU24" s="952"/>
      <c r="AV24" s="952"/>
      <c r="AW24" s="952"/>
      <c r="AX24" s="952"/>
      <c r="AY24" s="952"/>
      <c r="AZ24" s="952"/>
      <c r="BA24" s="952"/>
      <c r="BB24" s="952"/>
      <c r="BC24" s="952"/>
      <c r="BD24" s="952"/>
      <c r="BE24" s="952"/>
      <c r="BF24" s="952"/>
    </row>
    <row r="25" spans="1:58">
      <c r="A25" s="952"/>
      <c r="B25" s="952"/>
      <c r="C25" s="952"/>
      <c r="D25" s="952"/>
      <c r="E25" s="952"/>
      <c r="F25" s="952"/>
      <c r="G25" s="952"/>
      <c r="H25" s="952"/>
      <c r="I25" s="952"/>
      <c r="J25" s="952"/>
      <c r="K25" s="952"/>
      <c r="L25" s="952"/>
      <c r="M25" s="952"/>
      <c r="N25" s="952"/>
      <c r="O25" s="952"/>
      <c r="P25" s="952"/>
      <c r="Q25" s="952"/>
      <c r="R25" s="952"/>
      <c r="S25" s="952"/>
      <c r="T25" s="952"/>
      <c r="U25" s="952"/>
      <c r="V25" s="952"/>
      <c r="W25" s="952"/>
      <c r="X25" s="952"/>
      <c r="Y25" s="952"/>
      <c r="Z25" s="952"/>
      <c r="AA25" s="952"/>
      <c r="AB25" s="952"/>
      <c r="AC25" s="952"/>
      <c r="AD25" s="952"/>
      <c r="AE25" s="952"/>
      <c r="AF25" s="952"/>
      <c r="AG25" s="952"/>
      <c r="AH25" s="952"/>
      <c r="AI25" s="952"/>
      <c r="AJ25" s="952"/>
      <c r="AK25" s="952"/>
      <c r="AL25" s="952"/>
      <c r="AM25" s="952"/>
      <c r="AN25" s="952"/>
      <c r="AO25" s="952"/>
      <c r="AP25" s="952"/>
      <c r="AQ25" s="952"/>
      <c r="AR25" s="952"/>
      <c r="AS25" s="952"/>
      <c r="AT25" s="952"/>
      <c r="AU25" s="952"/>
      <c r="AV25" s="952"/>
      <c r="AW25" s="952"/>
      <c r="AX25" s="952"/>
      <c r="AY25" s="952"/>
      <c r="AZ25" s="952"/>
      <c r="BA25" s="952"/>
      <c r="BB25" s="952"/>
      <c r="BC25" s="952"/>
      <c r="BD25" s="952"/>
      <c r="BE25" s="952"/>
      <c r="BF25" s="952"/>
    </row>
    <row r="26" spans="1:58">
      <c r="A26" s="952"/>
      <c r="B26" s="952"/>
      <c r="C26" s="952"/>
      <c r="D26" s="952"/>
      <c r="E26" s="952"/>
      <c r="F26" s="952"/>
      <c r="G26" s="952"/>
      <c r="H26" s="952"/>
      <c r="I26" s="952"/>
      <c r="J26" s="952"/>
      <c r="K26" s="952"/>
      <c r="L26" s="952"/>
      <c r="M26" s="952"/>
      <c r="N26" s="952"/>
      <c r="O26" s="952"/>
      <c r="P26" s="952"/>
      <c r="Q26" s="952"/>
      <c r="R26" s="952"/>
      <c r="S26" s="952"/>
      <c r="T26" s="952"/>
      <c r="U26" s="952"/>
      <c r="V26" s="952"/>
      <c r="W26" s="952"/>
      <c r="X26" s="952"/>
      <c r="Y26" s="952"/>
      <c r="Z26" s="952"/>
      <c r="AA26" s="952"/>
      <c r="AB26" s="952"/>
      <c r="AC26" s="952"/>
      <c r="AD26" s="952"/>
      <c r="AE26" s="952"/>
      <c r="AF26" s="952"/>
      <c r="AG26" s="952"/>
      <c r="AH26" s="952"/>
      <c r="AI26" s="952"/>
      <c r="AJ26" s="952"/>
      <c r="AK26" s="952"/>
      <c r="AL26" s="952"/>
      <c r="AM26" s="952"/>
      <c r="AN26" s="952"/>
      <c r="AO26" s="952"/>
      <c r="AP26" s="952"/>
      <c r="AQ26" s="952"/>
      <c r="AR26" s="952"/>
      <c r="AS26" s="952"/>
      <c r="AT26" s="952"/>
      <c r="AU26" s="952"/>
      <c r="AV26" s="952"/>
      <c r="AW26" s="952"/>
      <c r="AX26" s="952"/>
      <c r="AY26" s="952"/>
      <c r="AZ26" s="952"/>
      <c r="BA26" s="952"/>
      <c r="BB26" s="952"/>
      <c r="BC26" s="952"/>
      <c r="BD26" s="952"/>
      <c r="BE26" s="952"/>
      <c r="BF26" s="952"/>
    </row>
    <row r="27" spans="1:58">
      <c r="A27" s="952"/>
      <c r="B27" s="952"/>
      <c r="C27" s="952"/>
      <c r="D27" s="952"/>
      <c r="E27" s="952"/>
      <c r="F27" s="952"/>
      <c r="G27" s="952"/>
      <c r="H27" s="952"/>
      <c r="I27" s="952"/>
      <c r="J27" s="952"/>
      <c r="K27" s="952"/>
      <c r="L27" s="952"/>
      <c r="M27" s="952"/>
      <c r="N27" s="952"/>
      <c r="O27" s="952"/>
      <c r="P27" s="952"/>
      <c r="Q27" s="952"/>
      <c r="R27" s="952"/>
      <c r="S27" s="952"/>
      <c r="T27" s="952"/>
      <c r="U27" s="952"/>
      <c r="V27" s="952"/>
      <c r="W27" s="952"/>
      <c r="X27" s="952"/>
      <c r="Y27" s="952"/>
      <c r="Z27" s="952"/>
      <c r="AA27" s="952"/>
      <c r="AB27" s="952"/>
      <c r="AC27" s="952"/>
      <c r="AD27" s="952"/>
      <c r="AE27" s="952"/>
      <c r="AF27" s="952"/>
      <c r="AG27" s="952"/>
      <c r="AH27" s="952"/>
      <c r="AI27" s="952"/>
      <c r="AJ27" s="952"/>
      <c r="AK27" s="952"/>
      <c r="AL27" s="952"/>
      <c r="AM27" s="952"/>
      <c r="AN27" s="952"/>
      <c r="AO27" s="952"/>
      <c r="AP27" s="952"/>
      <c r="AQ27" s="952"/>
      <c r="AR27" s="952"/>
      <c r="AS27" s="952"/>
      <c r="AT27" s="952"/>
      <c r="AU27" s="952"/>
      <c r="AV27" s="952"/>
      <c r="AW27" s="952"/>
      <c r="AX27" s="952"/>
      <c r="AY27" s="952"/>
      <c r="AZ27" s="952"/>
      <c r="BA27" s="952"/>
      <c r="BB27" s="952"/>
      <c r="BC27" s="952"/>
      <c r="BD27" s="952"/>
      <c r="BE27" s="952"/>
      <c r="BF27" s="952"/>
    </row>
    <row r="28" spans="1:58">
      <c r="A28" s="952"/>
      <c r="B28" s="952"/>
      <c r="C28" s="952"/>
      <c r="D28" s="952"/>
      <c r="E28" s="952"/>
      <c r="F28" s="952"/>
      <c r="G28" s="952"/>
      <c r="H28" s="952"/>
      <c r="I28" s="952"/>
      <c r="J28" s="952"/>
      <c r="K28" s="952"/>
      <c r="L28" s="952"/>
      <c r="M28" s="952"/>
      <c r="N28" s="952"/>
      <c r="O28" s="952"/>
      <c r="P28" s="952"/>
      <c r="Q28" s="952"/>
      <c r="R28" s="952"/>
      <c r="S28" s="952"/>
      <c r="T28" s="952"/>
      <c r="U28" s="952"/>
      <c r="V28" s="952"/>
      <c r="W28" s="952"/>
      <c r="X28" s="952"/>
      <c r="Y28" s="952"/>
      <c r="Z28" s="952"/>
      <c r="AA28" s="952"/>
      <c r="AB28" s="952"/>
      <c r="AC28" s="952"/>
      <c r="AD28" s="952"/>
      <c r="AE28" s="952"/>
      <c r="AF28" s="952"/>
      <c r="AG28" s="952"/>
      <c r="AH28" s="952"/>
      <c r="AI28" s="952"/>
      <c r="AJ28" s="952"/>
      <c r="AK28" s="952"/>
      <c r="AL28" s="952"/>
      <c r="AM28" s="952"/>
      <c r="AN28" s="952"/>
      <c r="AO28" s="952"/>
      <c r="AP28" s="952"/>
      <c r="AQ28" s="952"/>
      <c r="AR28" s="952"/>
      <c r="AS28" s="952"/>
      <c r="AT28" s="952"/>
      <c r="AU28" s="952"/>
      <c r="AV28" s="952"/>
      <c r="AW28" s="952"/>
      <c r="AX28" s="952"/>
      <c r="AY28" s="952"/>
      <c r="AZ28" s="952"/>
      <c r="BA28" s="952"/>
      <c r="BB28" s="952"/>
      <c r="BC28" s="952"/>
      <c r="BD28" s="952"/>
      <c r="BE28" s="952"/>
      <c r="BF28" s="952"/>
    </row>
    <row r="29" spans="1:58">
      <c r="A29" s="952"/>
      <c r="B29" s="952"/>
      <c r="C29" s="952"/>
      <c r="D29" s="952"/>
      <c r="E29" s="952"/>
      <c r="F29" s="952"/>
      <c r="G29" s="952"/>
      <c r="H29" s="952"/>
      <c r="I29" s="952"/>
      <c r="J29" s="952"/>
      <c r="K29" s="952"/>
      <c r="L29" s="952"/>
      <c r="M29" s="952"/>
      <c r="N29" s="952"/>
      <c r="O29" s="952"/>
      <c r="P29" s="952"/>
      <c r="Q29" s="952"/>
      <c r="R29" s="952"/>
      <c r="S29" s="952"/>
      <c r="T29" s="952"/>
      <c r="U29" s="952"/>
      <c r="V29" s="952"/>
      <c r="W29" s="952"/>
      <c r="X29" s="952"/>
      <c r="Y29" s="952"/>
      <c r="Z29" s="952"/>
      <c r="AA29" s="952"/>
      <c r="AB29" s="952"/>
      <c r="AC29" s="952"/>
      <c r="AD29" s="952"/>
      <c r="AE29" s="952"/>
      <c r="AF29" s="952"/>
      <c r="AG29" s="952"/>
      <c r="AH29" s="952"/>
      <c r="AI29" s="952"/>
      <c r="AJ29" s="952"/>
      <c r="AK29" s="952"/>
      <c r="AL29" s="952"/>
      <c r="AM29" s="952"/>
      <c r="AN29" s="952"/>
      <c r="AO29" s="952"/>
      <c r="AP29" s="952"/>
      <c r="AQ29" s="952"/>
      <c r="AR29" s="952"/>
      <c r="AS29" s="952"/>
      <c r="AT29" s="952"/>
      <c r="AU29" s="952"/>
      <c r="AV29" s="952"/>
      <c r="AW29" s="952"/>
      <c r="AX29" s="952"/>
      <c r="AY29" s="952"/>
      <c r="AZ29" s="952"/>
      <c r="BA29" s="952"/>
      <c r="BB29" s="952"/>
      <c r="BC29" s="952"/>
      <c r="BD29" s="952"/>
      <c r="BE29" s="952"/>
      <c r="BF29" s="952"/>
    </row>
  </sheetData>
  <mergeCells count="15">
    <mergeCell ref="AO18:AW18"/>
    <mergeCell ref="AO23:AW23"/>
    <mergeCell ref="A8:A11"/>
    <mergeCell ref="B8:F11"/>
    <mergeCell ref="G8:I8"/>
    <mergeCell ref="L8:N9"/>
    <mergeCell ref="Q8:AX8"/>
    <mergeCell ref="Q9:U10"/>
    <mergeCell ref="AC9:AG10"/>
    <mergeCell ref="AO9:AW10"/>
    <mergeCell ref="H10:I10"/>
    <mergeCell ref="V10:AA10"/>
    <mergeCell ref="AB10:AB11"/>
    <mergeCell ref="AH10:AM10"/>
    <mergeCell ref="AN10:AN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8"/>
  <sheetViews>
    <sheetView zoomScale="70" zoomScaleNormal="70" workbookViewId="0">
      <pane ySplit="4" topLeftCell="A5" activePane="bottomLeft" state="frozen"/>
      <selection activeCell="B1" sqref="B1"/>
      <selection pane="bottomLeft" activeCell="E36" activeCellId="1" sqref="R36 E36"/>
    </sheetView>
  </sheetViews>
  <sheetFormatPr defaultRowHeight="15"/>
  <cols>
    <col min="3" max="3" width="41.140625" customWidth="1"/>
    <col min="5" max="5" width="12.140625" customWidth="1"/>
    <col min="15" max="15" width="13.5703125" customWidth="1"/>
    <col min="16" max="16" width="11" customWidth="1"/>
    <col min="17" max="17" width="10.85546875" bestFit="1" customWidth="1"/>
    <col min="18" max="18" width="16.28515625" customWidth="1"/>
  </cols>
  <sheetData>
    <row r="1" spans="1:21" ht="15.75">
      <c r="A1" s="2280" t="s">
        <v>651</v>
      </c>
      <c r="B1" s="2280"/>
      <c r="C1" s="2280"/>
      <c r="D1" s="2280"/>
      <c r="E1" s="2280"/>
      <c r="F1" s="2280"/>
      <c r="G1" s="2280"/>
      <c r="H1" s="2280"/>
      <c r="I1" s="2280"/>
      <c r="J1" s="2280"/>
      <c r="K1" s="2280"/>
      <c r="L1" s="2280"/>
      <c r="M1" s="2280"/>
      <c r="N1" s="2280"/>
      <c r="O1" s="2280"/>
      <c r="P1" s="2280"/>
      <c r="Q1" s="2280"/>
      <c r="R1" s="2280"/>
      <c r="S1" s="2280"/>
      <c r="T1" s="1358"/>
      <c r="U1" s="1358"/>
    </row>
    <row r="2" spans="1:21" ht="16.5" thickBot="1">
      <c r="A2" s="809"/>
      <c r="B2" s="808"/>
      <c r="C2" s="808"/>
      <c r="D2" s="808"/>
      <c r="E2" s="1320"/>
      <c r="F2" s="808"/>
      <c r="G2" s="1320"/>
      <c r="H2" s="808"/>
      <c r="I2" s="1320"/>
      <c r="J2" s="808"/>
      <c r="K2" s="1320"/>
      <c r="L2" s="808"/>
      <c r="M2" s="1320"/>
      <c r="N2" s="808"/>
      <c r="O2" s="1320"/>
      <c r="P2" s="808"/>
      <c r="Q2" s="1320"/>
      <c r="R2" s="811"/>
      <c r="S2" s="812"/>
      <c r="T2" s="1358"/>
      <c r="U2" s="1358"/>
    </row>
    <row r="3" spans="1:21" ht="15.75">
      <c r="A3" s="813" t="s">
        <v>1</v>
      </c>
      <c r="B3" s="2281" t="s">
        <v>354</v>
      </c>
      <c r="C3" s="2282"/>
      <c r="D3" s="2285" t="s">
        <v>652</v>
      </c>
      <c r="E3" s="2286"/>
      <c r="F3" s="2286"/>
      <c r="G3" s="2286"/>
      <c r="H3" s="2286"/>
      <c r="I3" s="2286"/>
      <c r="J3" s="2286"/>
      <c r="K3" s="2286"/>
      <c r="L3" s="2286"/>
      <c r="M3" s="2286"/>
      <c r="N3" s="2286"/>
      <c r="O3" s="2286"/>
      <c r="P3" s="2286"/>
      <c r="Q3" s="2287"/>
      <c r="R3" s="2288" t="s">
        <v>653</v>
      </c>
      <c r="S3" s="2289"/>
      <c r="T3" s="1358"/>
      <c r="U3" s="1358"/>
    </row>
    <row r="4" spans="1:21" ht="16.5" thickBot="1">
      <c r="A4" s="814"/>
      <c r="B4" s="2283"/>
      <c r="C4" s="2284"/>
      <c r="D4" s="815"/>
      <c r="E4" s="1321" t="s">
        <v>654</v>
      </c>
      <c r="F4" s="817"/>
      <c r="G4" s="1321" t="s">
        <v>655</v>
      </c>
      <c r="H4" s="817"/>
      <c r="I4" s="1321" t="s">
        <v>656</v>
      </c>
      <c r="J4" s="817"/>
      <c r="K4" s="1321" t="s">
        <v>653</v>
      </c>
      <c r="L4" s="817"/>
      <c r="M4" s="1321" t="s">
        <v>657</v>
      </c>
      <c r="N4" s="817"/>
      <c r="O4" s="1321" t="s">
        <v>658</v>
      </c>
      <c r="P4" s="817"/>
      <c r="Q4" s="1322" t="s">
        <v>659</v>
      </c>
      <c r="R4" s="819" t="s">
        <v>2</v>
      </c>
      <c r="S4" s="820" t="s">
        <v>660</v>
      </c>
      <c r="T4" s="1358"/>
      <c r="U4" s="1358"/>
    </row>
    <row r="5" spans="1:21" ht="15.75">
      <c r="A5" s="821"/>
      <c r="B5" s="822"/>
      <c r="C5" s="823"/>
      <c r="D5" s="824"/>
      <c r="E5" s="1359"/>
      <c r="F5" s="826"/>
      <c r="G5" s="1360"/>
      <c r="H5" s="826"/>
      <c r="I5" s="1360"/>
      <c r="J5" s="826"/>
      <c r="K5" s="1360"/>
      <c r="L5" s="826"/>
      <c r="M5" s="1360"/>
      <c r="N5" s="826"/>
      <c r="O5" s="1360"/>
      <c r="P5" s="826"/>
      <c r="Q5" s="1360"/>
      <c r="R5" s="1339"/>
      <c r="S5" s="829"/>
      <c r="T5" s="1358"/>
      <c r="U5" s="1358"/>
    </row>
    <row r="6" spans="1:21" ht="15.75">
      <c r="A6" s="830"/>
      <c r="B6" s="831" t="s">
        <v>982</v>
      </c>
      <c r="C6" s="832"/>
      <c r="D6" s="833"/>
      <c r="E6" s="1361"/>
      <c r="F6" s="835"/>
      <c r="G6" s="1362"/>
      <c r="H6" s="835"/>
      <c r="I6" s="1362"/>
      <c r="J6" s="835"/>
      <c r="K6" s="1362"/>
      <c r="L6" s="835"/>
      <c r="M6" s="1362"/>
      <c r="N6" s="835"/>
      <c r="O6" s="1362"/>
      <c r="P6" s="835"/>
      <c r="Q6" s="1362"/>
      <c r="R6" s="1363"/>
      <c r="S6" s="838"/>
      <c r="T6" s="1364"/>
      <c r="U6" s="1364"/>
    </row>
    <row r="7" spans="1:21" ht="15.75">
      <c r="A7" s="1323"/>
      <c r="B7" s="1324" t="s">
        <v>1106</v>
      </c>
      <c r="C7" s="1325"/>
      <c r="D7" s="1326"/>
      <c r="E7" s="1327"/>
      <c r="F7" s="1328"/>
      <c r="G7" s="1329"/>
      <c r="H7" s="1328"/>
      <c r="I7" s="1329"/>
      <c r="J7" s="1328"/>
      <c r="K7" s="1329"/>
      <c r="L7" s="1328"/>
      <c r="M7" s="1329"/>
      <c r="N7" s="1328"/>
      <c r="O7" s="1329"/>
      <c r="P7" s="1328"/>
      <c r="Q7" s="1329"/>
      <c r="R7" s="1330"/>
      <c r="S7" s="1331"/>
      <c r="T7" s="1358"/>
      <c r="U7" s="1358"/>
    </row>
    <row r="8" spans="1:21" ht="15.75">
      <c r="A8" s="1332"/>
      <c r="B8" s="1365"/>
      <c r="C8" s="841"/>
      <c r="D8" s="842"/>
      <c r="E8" s="1334"/>
      <c r="F8" s="844"/>
      <c r="G8" s="1335"/>
      <c r="H8" s="844"/>
      <c r="I8" s="1335"/>
      <c r="J8" s="844"/>
      <c r="K8" s="1335"/>
      <c r="L8" s="844"/>
      <c r="M8" s="1335"/>
      <c r="N8" s="844"/>
      <c r="O8" s="1335"/>
      <c r="P8" s="844"/>
      <c r="Q8" s="1335"/>
      <c r="R8" s="1366"/>
      <c r="S8" s="847"/>
      <c r="T8" s="1367"/>
      <c r="U8" s="1367"/>
    </row>
    <row r="9" spans="1:21" ht="15.75">
      <c r="A9" s="1332">
        <v>1</v>
      </c>
      <c r="B9" s="1368" t="s">
        <v>1107</v>
      </c>
      <c r="C9" s="1369"/>
      <c r="D9" s="1370"/>
      <c r="E9" s="1371"/>
      <c r="F9" s="1372"/>
      <c r="G9" s="1371"/>
      <c r="H9" s="1372"/>
      <c r="I9" s="1371"/>
      <c r="J9" s="1371"/>
      <c r="K9" s="1371"/>
      <c r="L9" s="1371"/>
      <c r="M9" s="1373"/>
      <c r="N9" s="1371"/>
      <c r="O9" s="1373"/>
      <c r="P9" s="1371"/>
      <c r="Q9" s="1374">
        <f>SUM(Q10:Q13)</f>
        <v>7.0404719999999985</v>
      </c>
      <c r="R9" s="1338">
        <f>Q9</f>
        <v>7.0404719999999985</v>
      </c>
      <c r="S9" s="847" t="s">
        <v>37</v>
      </c>
      <c r="T9" s="1367"/>
      <c r="U9" s="1367"/>
    </row>
    <row r="10" spans="1:21" ht="15.75">
      <c r="A10" s="1332"/>
      <c r="B10" s="1368"/>
      <c r="C10" s="1369" t="s">
        <v>1108</v>
      </c>
      <c r="D10" s="1370"/>
      <c r="E10" s="1371">
        <f>PONDASI!$P$18</f>
        <v>6.4000000000000015E-2</v>
      </c>
      <c r="F10" s="1372"/>
      <c r="G10" s="1371"/>
      <c r="H10" s="1372"/>
      <c r="I10" s="1371"/>
      <c r="J10" s="1371"/>
      <c r="K10" s="1371"/>
      <c r="L10" s="1371"/>
      <c r="M10" s="1373"/>
      <c r="N10" s="1371"/>
      <c r="O10" s="1373"/>
      <c r="P10" s="1371"/>
      <c r="Q10" s="1374"/>
      <c r="R10" s="1338"/>
      <c r="S10" s="847"/>
      <c r="T10" s="1367"/>
      <c r="U10" s="1367"/>
    </row>
    <row r="11" spans="1:21" ht="15.75">
      <c r="A11" s="1332"/>
      <c r="B11" s="1368"/>
      <c r="C11" s="1369" t="s">
        <v>1109</v>
      </c>
      <c r="D11" s="1370"/>
      <c r="E11" s="1371">
        <f>PONDASI!$P$23</f>
        <v>0.70400000000000018</v>
      </c>
      <c r="F11" s="1372"/>
      <c r="G11" s="1371"/>
      <c r="H11" s="1372"/>
      <c r="I11" s="1371"/>
      <c r="J11" s="1371"/>
      <c r="K11" s="1371"/>
      <c r="L11" s="1371"/>
      <c r="M11" s="1373"/>
      <c r="N11" s="1371"/>
      <c r="O11" s="1373"/>
      <c r="P11" s="1371"/>
      <c r="Q11" s="1374"/>
      <c r="R11" s="1338"/>
      <c r="S11" s="847"/>
      <c r="T11" s="1367"/>
      <c r="U11" s="1367"/>
    </row>
    <row r="12" spans="1:21" ht="15.75">
      <c r="A12" s="1332"/>
      <c r="B12" s="1368"/>
      <c r="C12" s="1369" t="s">
        <v>1110</v>
      </c>
      <c r="D12" s="1370"/>
      <c r="E12" s="1371">
        <f>PELAT!$N$16+PELAT!$N$21+PELAT!$N$26</f>
        <v>7.0404719999999985</v>
      </c>
      <c r="F12" s="1372"/>
      <c r="G12" s="1371"/>
      <c r="H12" s="1372"/>
      <c r="I12" s="1371"/>
      <c r="J12" s="1375"/>
      <c r="K12" s="1371"/>
      <c r="L12" s="1371"/>
      <c r="M12" s="1373"/>
      <c r="N12" s="1371"/>
      <c r="O12" s="1373"/>
      <c r="P12" s="1371"/>
      <c r="Q12" s="1374">
        <f>E12</f>
        <v>7.0404719999999985</v>
      </c>
      <c r="R12" s="1338"/>
      <c r="S12" s="847"/>
      <c r="T12" s="1367"/>
      <c r="U12" s="1367"/>
    </row>
    <row r="13" spans="1:21" ht="15.75">
      <c r="A13" s="1332"/>
      <c r="B13" s="1368"/>
      <c r="C13" s="1369" t="s">
        <v>1111</v>
      </c>
      <c r="D13" s="1370"/>
      <c r="E13" s="1371">
        <f>TANAH!$R$140</f>
        <v>2.0291250000000001</v>
      </c>
      <c r="F13" s="1372"/>
      <c r="G13" s="1371"/>
      <c r="H13" s="1372"/>
      <c r="I13" s="1371"/>
      <c r="J13" s="1375"/>
      <c r="K13" s="1371"/>
      <c r="L13" s="1371"/>
      <c r="M13" s="1373"/>
      <c r="N13" s="1371"/>
      <c r="O13" s="1373"/>
      <c r="P13" s="1371"/>
      <c r="Q13" s="1374"/>
      <c r="R13" s="1338"/>
      <c r="S13" s="847"/>
      <c r="T13" s="1367"/>
      <c r="U13" s="1367"/>
    </row>
    <row r="14" spans="1:21" ht="15.75">
      <c r="A14" s="1332"/>
      <c r="B14" s="1368"/>
      <c r="C14" s="1369"/>
      <c r="D14" s="1370"/>
      <c r="E14" s="1371"/>
      <c r="F14" s="1372"/>
      <c r="G14" s="1371"/>
      <c r="H14" s="1372"/>
      <c r="I14" s="1371"/>
      <c r="J14" s="1375"/>
      <c r="K14" s="1371"/>
      <c r="L14" s="1371"/>
      <c r="M14" s="1373"/>
      <c r="N14" s="1371"/>
      <c r="O14" s="1373"/>
      <c r="P14" s="1371"/>
      <c r="Q14" s="1374"/>
      <c r="R14" s="1338"/>
      <c r="S14" s="847"/>
      <c r="T14" s="1367"/>
      <c r="U14" s="1367"/>
    </row>
    <row r="15" spans="1:21" ht="15.75" hidden="1">
      <c r="A15" s="1332">
        <v>1</v>
      </c>
      <c r="B15" s="1368" t="s">
        <v>1112</v>
      </c>
      <c r="C15" s="1369"/>
      <c r="D15" s="1370"/>
      <c r="E15" s="1371"/>
      <c r="F15" s="1372"/>
      <c r="G15" s="1371"/>
      <c r="H15" s="1372"/>
      <c r="I15" s="1371"/>
      <c r="J15" s="1375"/>
      <c r="K15" s="1371"/>
      <c r="L15" s="1371"/>
      <c r="M15" s="1373"/>
      <c r="N15" s="1371"/>
      <c r="O15" s="1373"/>
      <c r="P15" s="1371"/>
      <c r="Q15" s="1374"/>
      <c r="R15" s="1338"/>
      <c r="S15" s="847"/>
      <c r="T15" s="1367"/>
      <c r="U15" s="1367"/>
    </row>
    <row r="16" spans="1:21" ht="15.75" hidden="1">
      <c r="A16" s="1332"/>
      <c r="B16" s="1368"/>
      <c r="C16" s="1369" t="s">
        <v>1113</v>
      </c>
      <c r="D16" s="1370"/>
      <c r="E16" s="1371">
        <f>PONDASI!$N$18</f>
        <v>0.50364502420382173</v>
      </c>
      <c r="F16" s="1372"/>
      <c r="G16" s="1371"/>
      <c r="H16" s="1372"/>
      <c r="I16" s="1371"/>
      <c r="J16" s="1375"/>
      <c r="K16" s="1371"/>
      <c r="L16" s="1371"/>
      <c r="M16" s="1373"/>
      <c r="N16" s="1371"/>
      <c r="O16" s="1373"/>
      <c r="P16" s="1371"/>
      <c r="Q16" s="1374"/>
      <c r="R16" s="1338">
        <f>E16</f>
        <v>0.50364502420382173</v>
      </c>
      <c r="S16" s="847" t="s">
        <v>37</v>
      </c>
      <c r="T16" s="1367"/>
      <c r="U16" s="1367"/>
    </row>
    <row r="17" spans="1:21" ht="15.75" hidden="1">
      <c r="A17" s="1332"/>
      <c r="B17" s="1368"/>
      <c r="C17" s="1369" t="s">
        <v>1114</v>
      </c>
      <c r="D17" s="1370"/>
      <c r="E17" s="1371">
        <f>PONDASI!$AX$18</f>
        <v>65.586560000000006</v>
      </c>
      <c r="F17" s="1372"/>
      <c r="G17" s="1371"/>
      <c r="H17" s="1372"/>
      <c r="I17" s="1371"/>
      <c r="J17" s="1375"/>
      <c r="K17" s="1371"/>
      <c r="L17" s="1371"/>
      <c r="M17" s="1373"/>
      <c r="N17" s="1371"/>
      <c r="O17" s="1373"/>
      <c r="P17" s="1371"/>
      <c r="Q17" s="1374"/>
      <c r="R17" s="1338">
        <f>E17</f>
        <v>65.586560000000006</v>
      </c>
      <c r="S17" s="847" t="s">
        <v>30</v>
      </c>
      <c r="T17" s="1367"/>
      <c r="U17" s="1367"/>
    </row>
    <row r="18" spans="1:21" ht="15.75" hidden="1">
      <c r="A18" s="1332"/>
      <c r="B18" s="1368"/>
      <c r="C18" s="1369" t="s">
        <v>1115</v>
      </c>
      <c r="D18" s="1370"/>
      <c r="E18" s="1371">
        <f>PONDASI!$O$18</f>
        <v>2.8800000000000003</v>
      </c>
      <c r="F18" s="1372"/>
      <c r="G18" s="1371"/>
      <c r="H18" s="1372"/>
      <c r="I18" s="1371"/>
      <c r="J18" s="1375"/>
      <c r="K18" s="1371"/>
      <c r="L18" s="1371"/>
      <c r="M18" s="1373"/>
      <c r="N18" s="1371"/>
      <c r="O18" s="1373"/>
      <c r="P18" s="1371"/>
      <c r="Q18" s="1374"/>
      <c r="R18" s="1338">
        <f>E18</f>
        <v>2.8800000000000003</v>
      </c>
      <c r="S18" s="847" t="s">
        <v>3</v>
      </c>
      <c r="T18" s="1367"/>
      <c r="U18" s="1367"/>
    </row>
    <row r="19" spans="1:21" ht="15.75" hidden="1">
      <c r="A19" s="1332"/>
      <c r="B19" s="1368"/>
      <c r="C19" s="1369"/>
      <c r="D19" s="1370"/>
      <c r="E19" s="1371"/>
      <c r="F19" s="1372"/>
      <c r="G19" s="1371"/>
      <c r="H19" s="1372"/>
      <c r="I19" s="1371"/>
      <c r="J19" s="1375"/>
      <c r="K19" s="1371"/>
      <c r="L19" s="1371"/>
      <c r="M19" s="1373"/>
      <c r="N19" s="1371"/>
      <c r="O19" s="1373"/>
      <c r="P19" s="1371"/>
      <c r="Q19" s="1374"/>
      <c r="R19" s="1338"/>
      <c r="S19" s="847"/>
      <c r="T19" s="1367"/>
      <c r="U19" s="1367"/>
    </row>
    <row r="20" spans="1:21" ht="15.75" hidden="1">
      <c r="A20" s="1332">
        <v>2</v>
      </c>
      <c r="B20" s="1368" t="s">
        <v>1116</v>
      </c>
      <c r="C20" s="1369"/>
      <c r="D20" s="1370"/>
      <c r="E20" s="1371"/>
      <c r="F20" s="1372"/>
      <c r="G20" s="1371"/>
      <c r="H20" s="1372"/>
      <c r="I20" s="1371"/>
      <c r="J20" s="1371"/>
      <c r="K20" s="1371"/>
      <c r="L20" s="1371"/>
      <c r="M20" s="1373"/>
      <c r="N20" s="1371"/>
      <c r="O20" s="1373"/>
      <c r="P20" s="1371"/>
      <c r="Q20" s="1374"/>
      <c r="R20" s="1338"/>
      <c r="S20" s="847"/>
      <c r="T20" s="1367"/>
      <c r="U20" s="1367"/>
    </row>
    <row r="21" spans="1:21" ht="15.75" hidden="1">
      <c r="A21" s="1332"/>
      <c r="B21" s="1368"/>
      <c r="C21" s="1369" t="s">
        <v>1113</v>
      </c>
      <c r="D21" s="1370"/>
      <c r="E21" s="1371">
        <f>PONDASI!$N$23</f>
        <v>5.54009526624204</v>
      </c>
      <c r="F21" s="1372"/>
      <c r="G21" s="1371"/>
      <c r="H21" s="1372"/>
      <c r="I21" s="1371"/>
      <c r="J21" s="1371"/>
      <c r="K21" s="1371"/>
      <c r="L21" s="1371"/>
      <c r="M21" s="1373"/>
      <c r="N21" s="1371"/>
      <c r="O21" s="1373"/>
      <c r="P21" s="1371"/>
      <c r="Q21" s="1374"/>
      <c r="R21" s="1338">
        <f>E21</f>
        <v>5.54009526624204</v>
      </c>
      <c r="S21" s="847" t="s">
        <v>37</v>
      </c>
      <c r="T21" s="1367"/>
      <c r="U21" s="1367"/>
    </row>
    <row r="22" spans="1:21" ht="15.75" hidden="1">
      <c r="A22" s="1332"/>
      <c r="B22" s="1368"/>
      <c r="C22" s="1369" t="s">
        <v>1114</v>
      </c>
      <c r="D22" s="1370"/>
      <c r="E22" s="1371">
        <f>PONDASI!$AX$23</f>
        <v>721.45216000000005</v>
      </c>
      <c r="F22" s="1372"/>
      <c r="G22" s="1371"/>
      <c r="H22" s="1372"/>
      <c r="I22" s="1371"/>
      <c r="J22" s="1371"/>
      <c r="K22" s="1371"/>
      <c r="L22" s="1371"/>
      <c r="M22" s="1373"/>
      <c r="N22" s="1371"/>
      <c r="O22" s="1373"/>
      <c r="P22" s="1371"/>
      <c r="Q22" s="1374"/>
      <c r="R22" s="1338">
        <f>E22</f>
        <v>721.45216000000005</v>
      </c>
      <c r="S22" s="847" t="s">
        <v>30</v>
      </c>
      <c r="T22" s="1367"/>
      <c r="U22" s="1367"/>
    </row>
    <row r="23" spans="1:21" ht="15.75" hidden="1">
      <c r="A23" s="1332"/>
      <c r="B23" s="1368"/>
      <c r="C23" s="1369" t="s">
        <v>1115</v>
      </c>
      <c r="D23" s="1370"/>
      <c r="E23" s="1371">
        <f>PONDASI!$O$23</f>
        <v>28.160000000000004</v>
      </c>
      <c r="F23" s="1372"/>
      <c r="G23" s="1371"/>
      <c r="H23" s="1372"/>
      <c r="I23" s="1371"/>
      <c r="J23" s="1371"/>
      <c r="K23" s="1371"/>
      <c r="L23" s="1371"/>
      <c r="M23" s="1373"/>
      <c r="N23" s="1371"/>
      <c r="O23" s="1373"/>
      <c r="P23" s="1371"/>
      <c r="Q23" s="1374"/>
      <c r="R23" s="1338">
        <f>E23</f>
        <v>28.160000000000004</v>
      </c>
      <c r="S23" s="847" t="s">
        <v>3</v>
      </c>
      <c r="T23" s="1367"/>
      <c r="U23" s="1367"/>
    </row>
    <row r="24" spans="1:21" ht="15.75" hidden="1">
      <c r="A24" s="1332"/>
      <c r="B24" s="1368"/>
      <c r="C24" s="1369"/>
      <c r="D24" s="1370"/>
      <c r="E24" s="1371"/>
      <c r="F24" s="1372"/>
      <c r="G24" s="1371"/>
      <c r="H24" s="1372"/>
      <c r="I24" s="1371"/>
      <c r="J24" s="1371"/>
      <c r="K24" s="1371"/>
      <c r="L24" s="1371"/>
      <c r="M24" s="1373"/>
      <c r="N24" s="1371"/>
      <c r="O24" s="1373"/>
      <c r="P24" s="1371"/>
      <c r="Q24" s="1374"/>
      <c r="R24" s="1338"/>
      <c r="S24" s="847"/>
      <c r="T24" s="1367"/>
      <c r="U24" s="1367"/>
    </row>
    <row r="25" spans="1:21" ht="15.75" hidden="1">
      <c r="A25" s="1332"/>
      <c r="B25" s="1368"/>
      <c r="C25" s="1369"/>
      <c r="D25" s="1370"/>
      <c r="E25" s="1371"/>
      <c r="F25" s="1372"/>
      <c r="G25" s="1371"/>
      <c r="H25" s="1372"/>
      <c r="I25" s="1371"/>
      <c r="J25" s="1371"/>
      <c r="K25" s="1371"/>
      <c r="L25" s="1371"/>
      <c r="M25" s="1373"/>
      <c r="N25" s="1371"/>
      <c r="O25" s="1373"/>
      <c r="P25" s="1371"/>
      <c r="Q25" s="1374"/>
      <c r="R25" s="1338"/>
      <c r="S25" s="847"/>
      <c r="T25" s="1367"/>
      <c r="U25" s="1367"/>
    </row>
    <row r="26" spans="1:21" ht="15.75">
      <c r="A26" s="1332">
        <v>2</v>
      </c>
      <c r="B26" s="1368" t="s">
        <v>1337</v>
      </c>
      <c r="C26" s="1369"/>
      <c r="D26" s="1370"/>
      <c r="E26" s="1371"/>
      <c r="F26" s="1372"/>
      <c r="G26" s="1371"/>
      <c r="H26" s="1372"/>
      <c r="I26" s="1371"/>
      <c r="J26" s="1371"/>
      <c r="K26" s="1371"/>
      <c r="L26" s="1371"/>
      <c r="M26" s="1373"/>
      <c r="N26" s="1371"/>
      <c r="O26" s="1373"/>
      <c r="P26" s="1371"/>
      <c r="Q26" s="1374"/>
      <c r="R26" s="1338"/>
      <c r="S26" s="847"/>
      <c r="T26" s="1367"/>
      <c r="U26" s="1367"/>
    </row>
    <row r="27" spans="1:21" ht="15.75">
      <c r="A27" s="1332"/>
      <c r="B27" s="1368"/>
      <c r="C27" s="1369" t="s">
        <v>1113</v>
      </c>
      <c r="D27" s="1370"/>
      <c r="E27" s="1371">
        <f>KOLOM!$I$17</f>
        <v>9.2498612314225057E-2</v>
      </c>
      <c r="F27" s="1372"/>
      <c r="G27" s="1371"/>
      <c r="H27" s="1372"/>
      <c r="I27" s="1371"/>
      <c r="J27" s="1371"/>
      <c r="K27" s="1371"/>
      <c r="L27" s="1371"/>
      <c r="M27" s="1373"/>
      <c r="N27" s="1371"/>
      <c r="O27" s="1373"/>
      <c r="P27" s="1371"/>
      <c r="Q27" s="1374"/>
      <c r="R27" s="1338">
        <f>E27</f>
        <v>9.2498612314225057E-2</v>
      </c>
      <c r="S27" s="847" t="s">
        <v>37</v>
      </c>
      <c r="T27" s="1367"/>
      <c r="U27" s="1367"/>
    </row>
    <row r="28" spans="1:21" ht="15.75">
      <c r="A28" s="1332"/>
      <c r="B28" s="1368"/>
      <c r="C28" s="1369" t="s">
        <v>1117</v>
      </c>
      <c r="D28" s="1370"/>
      <c r="E28" s="1371">
        <f>KOLOM!$U$17</f>
        <v>15.589333333333336</v>
      </c>
      <c r="F28" s="1372"/>
      <c r="G28" s="1371"/>
      <c r="H28" s="1372"/>
      <c r="I28" s="1371"/>
      <c r="J28" s="1371"/>
      <c r="K28" s="1371"/>
      <c r="L28" s="1371"/>
      <c r="M28" s="1373"/>
      <c r="N28" s="1371"/>
      <c r="O28" s="1373"/>
      <c r="P28" s="1371"/>
      <c r="Q28" s="1374"/>
      <c r="R28" s="1338">
        <f>E28</f>
        <v>15.589333333333336</v>
      </c>
      <c r="S28" s="847" t="s">
        <v>30</v>
      </c>
      <c r="T28" s="1367"/>
      <c r="U28" s="1367"/>
    </row>
    <row r="29" spans="1:21" ht="15.75">
      <c r="A29" s="1332"/>
      <c r="B29" s="1368"/>
      <c r="C29" s="1369" t="s">
        <v>1118</v>
      </c>
      <c r="D29" s="1370"/>
      <c r="E29" s="1371">
        <f>KOLOM!$AE$17</f>
        <v>7.1865600000000001</v>
      </c>
      <c r="F29" s="1372"/>
      <c r="G29" s="1371"/>
      <c r="H29" s="1372"/>
      <c r="I29" s="1371"/>
      <c r="J29" s="1371"/>
      <c r="K29" s="1371"/>
      <c r="L29" s="1371"/>
      <c r="M29" s="1373"/>
      <c r="N29" s="1371"/>
      <c r="O29" s="1373"/>
      <c r="P29" s="1371"/>
      <c r="Q29" s="1374"/>
      <c r="R29" s="1338">
        <f>E29</f>
        <v>7.1865600000000001</v>
      </c>
      <c r="S29" s="847" t="s">
        <v>30</v>
      </c>
      <c r="T29" s="1367"/>
      <c r="U29" s="1367"/>
    </row>
    <row r="30" spans="1:21" ht="15.75">
      <c r="A30" s="1332"/>
      <c r="B30" s="1368"/>
      <c r="C30" s="1369" t="s">
        <v>1115</v>
      </c>
      <c r="D30" s="1370"/>
      <c r="E30" s="1371">
        <f>KOLOM!$J$17</f>
        <v>2.544</v>
      </c>
      <c r="F30" s="1372"/>
      <c r="G30" s="1371"/>
      <c r="H30" s="1372"/>
      <c r="I30" s="1371"/>
      <c r="J30" s="1371"/>
      <c r="K30" s="1371"/>
      <c r="L30" s="1371"/>
      <c r="M30" s="1373"/>
      <c r="N30" s="1371"/>
      <c r="O30" s="1373"/>
      <c r="P30" s="1371"/>
      <c r="Q30" s="1374"/>
      <c r="R30" s="1338">
        <f>E30</f>
        <v>2.544</v>
      </c>
      <c r="S30" s="847" t="s">
        <v>3</v>
      </c>
      <c r="T30" s="1367"/>
      <c r="U30" s="1367"/>
    </row>
    <row r="31" spans="1:21" ht="15.75">
      <c r="A31" s="1332"/>
      <c r="B31" s="1368"/>
      <c r="C31" s="1369"/>
      <c r="D31" s="1370"/>
      <c r="E31" s="1371"/>
      <c r="F31" s="1372"/>
      <c r="G31" s="1371"/>
      <c r="H31" s="1372"/>
      <c r="I31" s="1371"/>
      <c r="J31" s="1371"/>
      <c r="K31" s="1371"/>
      <c r="L31" s="1371"/>
      <c r="M31" s="1373"/>
      <c r="N31" s="1371"/>
      <c r="O31" s="1373"/>
      <c r="P31" s="1371"/>
      <c r="Q31" s="1374"/>
      <c r="R31" s="1338"/>
      <c r="S31" s="847"/>
      <c r="T31" s="1367"/>
      <c r="U31" s="1367"/>
    </row>
    <row r="32" spans="1:21" ht="15.75">
      <c r="A32" s="1332">
        <v>2</v>
      </c>
      <c r="B32" s="1368" t="s">
        <v>1357</v>
      </c>
      <c r="C32" s="1369"/>
      <c r="D32" s="1370"/>
      <c r="E32" s="1371"/>
      <c r="F32" s="1372"/>
      <c r="G32" s="1371"/>
      <c r="H32" s="1372"/>
      <c r="I32" s="1371"/>
      <c r="J32" s="1371"/>
      <c r="K32" s="1371"/>
      <c r="L32" s="1371"/>
      <c r="M32" s="1373"/>
      <c r="N32" s="1371"/>
      <c r="O32" s="1373"/>
      <c r="P32" s="1371"/>
      <c r="Q32" s="1374"/>
      <c r="R32" s="1338"/>
      <c r="S32" s="847"/>
      <c r="T32" s="1367"/>
      <c r="U32" s="1367"/>
    </row>
    <row r="33" spans="1:21" ht="15.75">
      <c r="A33" s="1332"/>
      <c r="B33" s="1368"/>
      <c r="C33" s="1369" t="s">
        <v>1113</v>
      </c>
      <c r="D33" s="1370"/>
      <c r="E33" s="1371">
        <f>KOLOM!$I$23</f>
        <v>2.6119850058598728</v>
      </c>
      <c r="F33" s="1372"/>
      <c r="G33" s="1371"/>
      <c r="H33" s="1372"/>
      <c r="I33" s="1371"/>
      <c r="J33" s="1371"/>
      <c r="K33" s="1371"/>
      <c r="L33" s="1371"/>
      <c r="M33" s="1373"/>
      <c r="N33" s="1371"/>
      <c r="O33" s="1373"/>
      <c r="P33" s="1371"/>
      <c r="Q33" s="1374"/>
      <c r="R33" s="1338">
        <f>E33</f>
        <v>2.6119850058598728</v>
      </c>
      <c r="S33" s="847" t="s">
        <v>37</v>
      </c>
      <c r="T33" s="1367"/>
      <c r="U33" s="1376"/>
    </row>
    <row r="34" spans="1:21" ht="15.75">
      <c r="A34" s="1332"/>
      <c r="B34" s="1368"/>
      <c r="C34" s="1369" t="s">
        <v>1117</v>
      </c>
      <c r="D34" s="1370"/>
      <c r="E34" s="1371">
        <f>KOLOM!$U$23</f>
        <v>337.14400000000001</v>
      </c>
      <c r="F34" s="1372"/>
      <c r="G34" s="1371"/>
      <c r="H34" s="1372"/>
      <c r="I34" s="1371"/>
      <c r="J34" s="1371"/>
      <c r="K34" s="1371"/>
      <c r="L34" s="1371"/>
      <c r="M34" s="1373"/>
      <c r="N34" s="1371"/>
      <c r="O34" s="1373"/>
      <c r="P34" s="1371"/>
      <c r="Q34" s="1374"/>
      <c r="R34" s="1338">
        <f>E34</f>
        <v>337.14400000000001</v>
      </c>
      <c r="S34" s="847" t="s">
        <v>30</v>
      </c>
      <c r="T34" s="1367"/>
      <c r="U34" s="1367"/>
    </row>
    <row r="35" spans="1:21" ht="15.75">
      <c r="A35" s="1332"/>
      <c r="B35" s="1368"/>
      <c r="C35" s="1369" t="s">
        <v>1118</v>
      </c>
      <c r="D35" s="1370"/>
      <c r="E35" s="1371">
        <f>KOLOM!$AE$23</f>
        <v>177.14870399999998</v>
      </c>
      <c r="F35" s="1372"/>
      <c r="G35" s="1371"/>
      <c r="H35" s="1372"/>
      <c r="I35" s="1371"/>
      <c r="J35" s="1371"/>
      <c r="K35" s="1371"/>
      <c r="L35" s="1371"/>
      <c r="M35" s="1373"/>
      <c r="N35" s="1371"/>
      <c r="O35" s="1373"/>
      <c r="P35" s="1371"/>
      <c r="Q35" s="1374"/>
      <c r="R35" s="1338">
        <f>E35</f>
        <v>177.14870399999998</v>
      </c>
      <c r="S35" s="847" t="s">
        <v>30</v>
      </c>
      <c r="T35" s="1367"/>
      <c r="U35" s="1367"/>
    </row>
    <row r="36" spans="1:21" ht="15.75">
      <c r="A36" s="1332"/>
      <c r="B36" s="1368"/>
      <c r="C36" s="1369" t="s">
        <v>1115</v>
      </c>
      <c r="D36" s="1370"/>
      <c r="E36" s="1371">
        <f>KOLOM!$J$23</f>
        <v>71.400000000000006</v>
      </c>
      <c r="F36" s="1372"/>
      <c r="G36" s="1371"/>
      <c r="H36" s="1372"/>
      <c r="I36" s="1371"/>
      <c r="J36" s="1371"/>
      <c r="K36" s="1371"/>
      <c r="L36" s="1371"/>
      <c r="M36" s="1373"/>
      <c r="N36" s="1371"/>
      <c r="O36" s="1373"/>
      <c r="P36" s="1371"/>
      <c r="Q36" s="1374"/>
      <c r="R36" s="1338">
        <f>E36</f>
        <v>71.400000000000006</v>
      </c>
      <c r="S36" s="847" t="s">
        <v>3</v>
      </c>
      <c r="T36" s="1367"/>
      <c r="U36" s="1367"/>
    </row>
    <row r="37" spans="1:21" ht="15.75">
      <c r="A37" s="1332"/>
      <c r="B37" s="1368"/>
      <c r="C37" s="1369"/>
      <c r="D37" s="1370"/>
      <c r="E37" s="1371"/>
      <c r="F37" s="1372"/>
      <c r="G37" s="1371"/>
      <c r="H37" s="1372"/>
      <c r="I37" s="1371"/>
      <c r="J37" s="1371"/>
      <c r="K37" s="1371"/>
      <c r="L37" s="1371"/>
      <c r="M37" s="1373"/>
      <c r="N37" s="1371"/>
      <c r="O37" s="1373"/>
      <c r="P37" s="1371"/>
      <c r="Q37" s="1374"/>
      <c r="R37" s="1338"/>
      <c r="S37" s="847"/>
      <c r="T37" s="1367"/>
      <c r="U37" s="1367"/>
    </row>
    <row r="38" spans="1:21" ht="15.75">
      <c r="A38" s="1332">
        <v>3</v>
      </c>
      <c r="B38" s="1368" t="s">
        <v>1358</v>
      </c>
      <c r="C38" s="1369"/>
      <c r="D38" s="1370"/>
      <c r="E38" s="1371"/>
      <c r="F38" s="1372"/>
      <c r="G38" s="1371"/>
      <c r="H38" s="1372"/>
      <c r="I38" s="1371"/>
      <c r="J38" s="1371"/>
      <c r="K38" s="1371"/>
      <c r="L38" s="1371"/>
      <c r="M38" s="1373"/>
      <c r="N38" s="1371"/>
      <c r="O38" s="1373"/>
      <c r="P38" s="1371"/>
      <c r="Q38" s="1374"/>
      <c r="R38" s="1338"/>
      <c r="S38" s="847"/>
      <c r="T38" s="1367"/>
      <c r="U38" s="1367"/>
    </row>
    <row r="39" spans="1:21" ht="15.75">
      <c r="A39" s="1332"/>
      <c r="B39" s="1368"/>
      <c r="C39" s="1369"/>
      <c r="D39" s="1370"/>
      <c r="E39" s="1371">
        <v>3.5</v>
      </c>
      <c r="F39" s="1372"/>
      <c r="G39" s="1371"/>
      <c r="H39" s="1372"/>
      <c r="I39" s="1371"/>
      <c r="J39" s="1371"/>
      <c r="K39" s="1371">
        <v>30</v>
      </c>
      <c r="L39" s="1371"/>
      <c r="M39" s="1373"/>
      <c r="N39" s="1371"/>
      <c r="O39" s="1373"/>
      <c r="P39" s="1371"/>
      <c r="Q39" s="1374">
        <f>E39*K39</f>
        <v>105</v>
      </c>
      <c r="R39" s="1338">
        <f>Q39</f>
        <v>105</v>
      </c>
      <c r="S39" s="847" t="s">
        <v>26</v>
      </c>
      <c r="T39" s="1367"/>
      <c r="U39" s="1367"/>
    </row>
    <row r="40" spans="1:21" ht="15.75">
      <c r="A40" s="1332"/>
      <c r="B40" s="1368"/>
      <c r="C40" s="1369"/>
      <c r="D40" s="1370"/>
      <c r="E40" s="1371"/>
      <c r="F40" s="1372"/>
      <c r="G40" s="1371"/>
      <c r="H40" s="1372"/>
      <c r="I40" s="1371"/>
      <c r="J40" s="1371"/>
      <c r="K40" s="1371"/>
      <c r="L40" s="1371"/>
      <c r="M40" s="1373"/>
      <c r="N40" s="1371"/>
      <c r="O40" s="1373"/>
      <c r="P40" s="1371"/>
      <c r="Q40" s="1374"/>
      <c r="R40" s="1338"/>
      <c r="S40" s="847"/>
      <c r="T40" s="1367"/>
      <c r="U40" s="1367"/>
    </row>
    <row r="41" spans="1:21" ht="15.75">
      <c r="A41" s="1332"/>
      <c r="B41" s="1368"/>
      <c r="C41" s="1369" t="s">
        <v>1113</v>
      </c>
      <c r="D41" s="1370"/>
      <c r="E41" s="1371">
        <f>KOLOM!$I$28</f>
        <v>2.5858077949044587</v>
      </c>
      <c r="F41" s="1372"/>
      <c r="G41" s="1371"/>
      <c r="H41" s="1372"/>
      <c r="I41" s="1371"/>
      <c r="J41" s="1371"/>
      <c r="K41" s="1371"/>
      <c r="L41" s="1371"/>
      <c r="M41" s="1373"/>
      <c r="N41" s="1371"/>
      <c r="O41" s="1373"/>
      <c r="P41" s="1371"/>
      <c r="Q41" s="1374"/>
      <c r="R41" s="1338">
        <f>E41</f>
        <v>2.5858077949044587</v>
      </c>
      <c r="S41" s="847" t="s">
        <v>37</v>
      </c>
      <c r="T41" s="1367"/>
      <c r="U41" s="1367"/>
    </row>
    <row r="42" spans="1:21" ht="15.75">
      <c r="A42" s="1332"/>
      <c r="B42" s="1368"/>
      <c r="C42" s="1369" t="s">
        <v>1117</v>
      </c>
      <c r="D42" s="1370"/>
      <c r="E42" s="1371">
        <f>KOLOM!$U$28</f>
        <v>712.25855999999999</v>
      </c>
      <c r="F42" s="1372"/>
      <c r="G42" s="1371"/>
      <c r="H42" s="1372"/>
      <c r="I42" s="1371"/>
      <c r="J42" s="1371"/>
      <c r="K42" s="1371"/>
      <c r="L42" s="1371"/>
      <c r="M42" s="1373"/>
      <c r="N42" s="1371"/>
      <c r="O42" s="1373"/>
      <c r="P42" s="1371"/>
      <c r="Q42" s="1374"/>
      <c r="R42" s="1338">
        <f>E42</f>
        <v>712.25855999999999</v>
      </c>
      <c r="S42" s="847" t="s">
        <v>30</v>
      </c>
      <c r="T42" s="1367"/>
      <c r="U42" s="1367"/>
    </row>
    <row r="43" spans="1:21" ht="15.75">
      <c r="A43" s="1332"/>
      <c r="B43" s="1368"/>
      <c r="C43" s="1369" t="s">
        <v>1118</v>
      </c>
      <c r="D43" s="1370"/>
      <c r="E43" s="1371">
        <f>KOLOM!$AE$28</f>
        <v>351.94400000000002</v>
      </c>
      <c r="F43" s="1372"/>
      <c r="G43" s="1371"/>
      <c r="H43" s="1372"/>
      <c r="I43" s="1371"/>
      <c r="J43" s="1371"/>
      <c r="K43" s="1371"/>
      <c r="L43" s="1371"/>
      <c r="M43" s="1373"/>
      <c r="N43" s="1371"/>
      <c r="O43" s="1373"/>
      <c r="P43" s="1371"/>
      <c r="Q43" s="1374"/>
      <c r="R43" s="1338">
        <f>E43</f>
        <v>351.94400000000002</v>
      </c>
      <c r="S43" s="847" t="s">
        <v>30</v>
      </c>
      <c r="T43" s="1367"/>
      <c r="U43" s="1367"/>
    </row>
    <row r="44" spans="1:21" ht="15.75">
      <c r="A44" s="1332"/>
      <c r="B44" s="1368"/>
      <c r="C44" s="1369" t="s">
        <v>1115</v>
      </c>
      <c r="D44" s="1370"/>
      <c r="E44" s="1371">
        <f>KOLOM!$J$28</f>
        <v>72.570000000000007</v>
      </c>
      <c r="F44" s="1372"/>
      <c r="G44" s="1371"/>
      <c r="H44" s="1372"/>
      <c r="I44" s="1371"/>
      <c r="J44" s="1371"/>
      <c r="K44" s="1371"/>
      <c r="L44" s="1371"/>
      <c r="M44" s="1373"/>
      <c r="N44" s="1371"/>
      <c r="O44" s="1373"/>
      <c r="P44" s="1371"/>
      <c r="Q44" s="1374"/>
      <c r="R44" s="1338">
        <f>E44</f>
        <v>72.570000000000007</v>
      </c>
      <c r="S44" s="847" t="s">
        <v>3</v>
      </c>
      <c r="T44" s="1367"/>
      <c r="U44" s="1367"/>
    </row>
    <row r="45" spans="1:21" ht="15.75">
      <c r="A45" s="1332"/>
      <c r="B45" s="1368"/>
      <c r="C45" s="1369"/>
      <c r="D45" s="1370"/>
      <c r="E45" s="1371"/>
      <c r="F45" s="1372"/>
      <c r="G45" s="1371"/>
      <c r="H45" s="1372"/>
      <c r="I45" s="1371"/>
      <c r="J45" s="1371"/>
      <c r="K45" s="1371"/>
      <c r="L45" s="1371"/>
      <c r="M45" s="1373"/>
      <c r="N45" s="1371"/>
      <c r="O45" s="1373"/>
      <c r="P45" s="1371"/>
      <c r="Q45" s="1374"/>
      <c r="R45" s="1338"/>
      <c r="S45" s="847"/>
      <c r="T45" s="1367"/>
      <c r="U45" s="1367"/>
    </row>
    <row r="46" spans="1:21" ht="15.75">
      <c r="A46" s="1332">
        <v>4</v>
      </c>
      <c r="B46" s="1368" t="s">
        <v>1119</v>
      </c>
      <c r="C46" s="1369"/>
      <c r="D46" s="1370"/>
      <c r="E46" s="1371"/>
      <c r="F46" s="1372"/>
      <c r="G46" s="1371"/>
      <c r="H46" s="1372"/>
      <c r="I46" s="1371"/>
      <c r="J46" s="1371"/>
      <c r="K46" s="1371"/>
      <c r="L46" s="1371"/>
      <c r="M46" s="1373"/>
      <c r="N46" s="1371"/>
      <c r="O46" s="1373"/>
      <c r="P46" s="1371"/>
      <c r="Q46" s="1374"/>
      <c r="R46" s="1338"/>
      <c r="S46" s="847"/>
      <c r="T46" s="1367"/>
      <c r="U46" s="1367"/>
    </row>
    <row r="47" spans="1:21" ht="15.75">
      <c r="A47" s="1332"/>
      <c r="B47" s="1368"/>
      <c r="C47" s="1369" t="s">
        <v>1120</v>
      </c>
      <c r="D47" s="1370"/>
      <c r="E47" s="1371">
        <f>BAJA!L29</f>
        <v>108.64</v>
      </c>
      <c r="F47" s="1372"/>
      <c r="G47" s="1371"/>
      <c r="H47" s="1372"/>
      <c r="I47" s="1371"/>
      <c r="J47" s="1371"/>
      <c r="K47" s="1371"/>
      <c r="L47" s="1371"/>
      <c r="M47" s="1373"/>
      <c r="N47" s="1371"/>
      <c r="O47" s="1373"/>
      <c r="P47" s="1371"/>
      <c r="Q47" s="1374"/>
      <c r="R47" s="1338">
        <f>E47</f>
        <v>108.64</v>
      </c>
      <c r="S47" s="847" t="s">
        <v>30</v>
      </c>
      <c r="T47" s="1367"/>
      <c r="U47" s="1367"/>
    </row>
    <row r="48" spans="1:21" ht="15.75">
      <c r="A48" s="1332"/>
      <c r="B48" s="1368"/>
      <c r="C48" s="1369" t="s">
        <v>1121</v>
      </c>
      <c r="D48" s="1370"/>
      <c r="E48" s="1371">
        <f>BAJA!H85</f>
        <v>16</v>
      </c>
      <c r="F48" s="1372"/>
      <c r="G48" s="1371"/>
      <c r="H48" s="1372"/>
      <c r="I48" s="1371"/>
      <c r="J48" s="1371"/>
      <c r="K48" s="1371"/>
      <c r="L48" s="1371"/>
      <c r="M48" s="1373"/>
      <c r="N48" s="1371"/>
      <c r="O48" s="1373"/>
      <c r="P48" s="1371"/>
      <c r="Q48" s="1374"/>
      <c r="R48" s="1338">
        <f>E48</f>
        <v>16</v>
      </c>
      <c r="S48" s="847" t="s">
        <v>6</v>
      </c>
      <c r="T48" s="1367"/>
      <c r="U48" s="1367"/>
    </row>
    <row r="49" spans="1:21" ht="15.75">
      <c r="A49" s="1332"/>
      <c r="B49" s="1368"/>
      <c r="C49" s="1369" t="s">
        <v>1122</v>
      </c>
      <c r="D49" s="1370"/>
      <c r="E49" s="1371">
        <f>BAJA!L46</f>
        <v>31.465600000000006</v>
      </c>
      <c r="F49" s="1372"/>
      <c r="G49" s="1371"/>
      <c r="H49" s="1372"/>
      <c r="I49" s="1371"/>
      <c r="J49" s="1371"/>
      <c r="K49" s="1371"/>
      <c r="L49" s="1371"/>
      <c r="M49" s="1373"/>
      <c r="N49" s="1371"/>
      <c r="O49" s="1373"/>
      <c r="P49" s="1371"/>
      <c r="Q49" s="1374"/>
      <c r="R49" s="1338">
        <f>E49</f>
        <v>31.465600000000006</v>
      </c>
      <c r="S49" s="847" t="s">
        <v>30</v>
      </c>
      <c r="T49" s="1367"/>
      <c r="U49" s="1367"/>
    </row>
    <row r="50" spans="1:21" ht="15.75">
      <c r="A50" s="1332"/>
      <c r="B50" s="1368"/>
      <c r="C50" s="1369" t="s">
        <v>1123</v>
      </c>
      <c r="D50" s="1370"/>
      <c r="E50" s="1371">
        <f>BAJA!N29+BAJA!N46</f>
        <v>5.2959999999999994</v>
      </c>
      <c r="F50" s="1372"/>
      <c r="G50" s="1371"/>
      <c r="H50" s="1372"/>
      <c r="I50" s="1371"/>
      <c r="J50" s="1371"/>
      <c r="K50" s="1371"/>
      <c r="L50" s="1371"/>
      <c r="M50" s="1373"/>
      <c r="N50" s="1371"/>
      <c r="O50" s="1373"/>
      <c r="P50" s="1371"/>
      <c r="Q50" s="1374"/>
      <c r="R50" s="1338">
        <f>E50</f>
        <v>5.2959999999999994</v>
      </c>
      <c r="S50" s="847" t="s">
        <v>3</v>
      </c>
      <c r="T50" s="1367"/>
      <c r="U50" s="1367"/>
    </row>
    <row r="51" spans="1:21" ht="15.75">
      <c r="A51" s="1332"/>
      <c r="B51" s="1368"/>
      <c r="C51" s="1369"/>
      <c r="D51" s="1370"/>
      <c r="E51" s="1371"/>
      <c r="F51" s="1372"/>
      <c r="G51" s="1371"/>
      <c r="H51" s="1372"/>
      <c r="I51" s="1371"/>
      <c r="J51" s="1371"/>
      <c r="K51" s="1371"/>
      <c r="L51" s="1371"/>
      <c r="M51" s="1373"/>
      <c r="N51" s="1371"/>
      <c r="O51" s="1373"/>
      <c r="P51" s="1371"/>
      <c r="Q51" s="1374"/>
      <c r="R51" s="1338"/>
      <c r="S51" s="847"/>
      <c r="T51" s="1367"/>
      <c r="U51" s="1367"/>
    </row>
    <row r="52" spans="1:21" ht="15.75">
      <c r="A52" s="1332">
        <v>1</v>
      </c>
      <c r="B52" s="1368" t="s">
        <v>1124</v>
      </c>
      <c r="C52" s="1369"/>
      <c r="D52" s="1370"/>
      <c r="E52" s="1371"/>
      <c r="F52" s="1372"/>
      <c r="G52" s="1371"/>
      <c r="H52" s="1372"/>
      <c r="I52" s="1371"/>
      <c r="J52" s="1371"/>
      <c r="K52" s="1371"/>
      <c r="L52" s="1371"/>
      <c r="M52" s="1373"/>
      <c r="N52" s="1371"/>
      <c r="O52" s="1373"/>
      <c r="P52" s="1371"/>
      <c r="Q52" s="1374"/>
      <c r="R52" s="1338"/>
      <c r="S52" s="847"/>
      <c r="T52" s="1367"/>
      <c r="U52" s="1367"/>
    </row>
    <row r="53" spans="1:21" ht="15.75">
      <c r="A53" s="1332"/>
      <c r="B53" s="1368"/>
      <c r="C53" s="1369" t="s">
        <v>1113</v>
      </c>
      <c r="D53" s="1370"/>
      <c r="E53" s="1371">
        <f>PELAT!$M$17+PELAT!$M$22+PELAT!$M$27+PELAT!$M$33</f>
        <v>21.541058481783434</v>
      </c>
      <c r="F53" s="1372"/>
      <c r="G53" s="1371"/>
      <c r="H53" s="1372"/>
      <c r="I53" s="1371"/>
      <c r="J53" s="1371"/>
      <c r="K53" s="1371"/>
      <c r="L53" s="1371"/>
      <c r="M53" s="1373"/>
      <c r="N53" s="1371"/>
      <c r="O53" s="1373"/>
      <c r="P53" s="1371"/>
      <c r="Q53" s="1374"/>
      <c r="R53" s="1338">
        <f>E53</f>
        <v>21.541058481783434</v>
      </c>
      <c r="S53" s="847" t="s">
        <v>37</v>
      </c>
      <c r="T53" s="1367"/>
      <c r="U53" s="1367"/>
    </row>
    <row r="54" spans="1:21" ht="15.75">
      <c r="A54" s="1332"/>
      <c r="B54" s="1368"/>
      <c r="C54" s="1369" t="s">
        <v>1125</v>
      </c>
      <c r="D54" s="1370"/>
      <c r="E54" s="1371">
        <f>PELAT!$J$17+PELAT!$J$22+PELAT!$J$27+PELAT!$J$33</f>
        <v>768.18151799999987</v>
      </c>
      <c r="F54" s="1372"/>
      <c r="G54" s="1371"/>
      <c r="H54" s="1372"/>
      <c r="I54" s="1371"/>
      <c r="J54" s="1371"/>
      <c r="K54" s="1371"/>
      <c r="L54" s="1371"/>
      <c r="M54" s="1373"/>
      <c r="N54" s="1371"/>
      <c r="O54" s="1373"/>
      <c r="P54" s="1371"/>
      <c r="Q54" s="1374"/>
      <c r="R54" s="1338">
        <f>E54</f>
        <v>768.18151799999987</v>
      </c>
      <c r="S54" s="847" t="s">
        <v>30</v>
      </c>
      <c r="T54" s="1367"/>
      <c r="U54" s="1367"/>
    </row>
    <row r="55" spans="1:21" ht="15.75">
      <c r="A55" s="1332"/>
      <c r="B55" s="1368"/>
      <c r="C55" s="1369"/>
      <c r="D55" s="1370"/>
      <c r="E55" s="1371"/>
      <c r="F55" s="1372"/>
      <c r="G55" s="1371"/>
      <c r="H55" s="1372"/>
      <c r="I55" s="1371"/>
      <c r="J55" s="1371"/>
      <c r="K55" s="1371"/>
      <c r="L55" s="1371"/>
      <c r="M55" s="1373"/>
      <c r="N55" s="1371"/>
      <c r="O55" s="1373"/>
      <c r="P55" s="1371"/>
      <c r="Q55" s="1374"/>
      <c r="R55" s="1338"/>
      <c r="S55" s="847"/>
      <c r="T55" s="1367"/>
      <c r="U55" s="1367"/>
    </row>
    <row r="56" spans="1:21" ht="15.75">
      <c r="A56" s="1332">
        <v>1</v>
      </c>
      <c r="B56" s="1368" t="s">
        <v>1126</v>
      </c>
      <c r="C56" s="1369"/>
      <c r="D56" s="1370"/>
      <c r="E56" s="1371"/>
      <c r="F56" s="1372"/>
      <c r="G56" s="1371"/>
      <c r="H56" s="1372"/>
      <c r="I56" s="1371"/>
      <c r="J56" s="1371"/>
      <c r="K56" s="1371"/>
      <c r="L56" s="1371"/>
      <c r="M56" s="1373"/>
      <c r="N56" s="1371"/>
      <c r="O56" s="1373"/>
      <c r="P56" s="1371"/>
      <c r="Q56" s="1374"/>
      <c r="R56" s="1338"/>
      <c r="S56" s="847"/>
      <c r="T56" s="1367"/>
      <c r="U56" s="1367"/>
    </row>
    <row r="57" spans="1:21" ht="15.75">
      <c r="A57" s="1332"/>
      <c r="B57" s="1368"/>
      <c r="C57" s="1369" t="s">
        <v>1127</v>
      </c>
      <c r="D57" s="1370"/>
      <c r="E57" s="1371">
        <f>BALOK!$K$29</f>
        <v>3.8083859592356686</v>
      </c>
      <c r="F57" s="1372"/>
      <c r="G57" s="1371"/>
      <c r="H57" s="1372"/>
      <c r="I57" s="1371"/>
      <c r="J57" s="1371"/>
      <c r="K57" s="1371"/>
      <c r="L57" s="1371"/>
      <c r="M57" s="1373"/>
      <c r="N57" s="1371"/>
      <c r="O57" s="1373"/>
      <c r="P57" s="1371"/>
      <c r="Q57" s="1374"/>
      <c r="R57" s="1338">
        <f>E57</f>
        <v>3.8083859592356686</v>
      </c>
      <c r="S57" s="847" t="s">
        <v>37</v>
      </c>
      <c r="T57" s="1367"/>
      <c r="U57" s="1367"/>
    </row>
    <row r="58" spans="1:21" ht="15.75">
      <c r="A58" s="1332"/>
      <c r="B58" s="1368"/>
      <c r="C58" s="1369" t="s">
        <v>1128</v>
      </c>
      <c r="D58" s="1370"/>
      <c r="E58" s="1371">
        <f>BALOK!$BC$29</f>
        <v>686.35</v>
      </c>
      <c r="F58" s="1372"/>
      <c r="G58" s="1371"/>
      <c r="H58" s="1372"/>
      <c r="I58" s="1371"/>
      <c r="J58" s="1371"/>
      <c r="K58" s="1371"/>
      <c r="L58" s="1371"/>
      <c r="M58" s="1373"/>
      <c r="N58" s="1371"/>
      <c r="O58" s="1373"/>
      <c r="P58" s="1371"/>
      <c r="Q58" s="1374"/>
      <c r="R58" s="1338">
        <f>E58</f>
        <v>686.35</v>
      </c>
      <c r="S58" s="847" t="s">
        <v>30</v>
      </c>
      <c r="T58" s="1367"/>
      <c r="U58" s="1367"/>
    </row>
    <row r="59" spans="1:21" ht="15.75">
      <c r="A59" s="1332"/>
      <c r="B59" s="1368"/>
      <c r="C59" s="1369" t="s">
        <v>1118</v>
      </c>
      <c r="D59" s="1370"/>
      <c r="E59" s="1371">
        <f>BALOK!$BB$29</f>
        <v>488.51272000000006</v>
      </c>
      <c r="F59" s="1372"/>
      <c r="G59" s="1371"/>
      <c r="H59" s="1372"/>
      <c r="I59" s="1371"/>
      <c r="J59" s="1371"/>
      <c r="K59" s="1371"/>
      <c r="L59" s="1371"/>
      <c r="M59" s="1373"/>
      <c r="N59" s="1371"/>
      <c r="O59" s="1373"/>
      <c r="P59" s="1371"/>
      <c r="Q59" s="1374"/>
      <c r="R59" s="1338">
        <f>E59</f>
        <v>488.51272000000006</v>
      </c>
      <c r="S59" s="847" t="s">
        <v>30</v>
      </c>
      <c r="T59" s="1367"/>
      <c r="U59" s="1367"/>
    </row>
    <row r="60" spans="1:21" ht="15.75">
      <c r="A60" s="1332"/>
      <c r="B60" s="1368"/>
      <c r="C60" s="1369" t="s">
        <v>1115</v>
      </c>
      <c r="D60" s="1370"/>
      <c r="E60" s="1371">
        <f>BALOK!$L$29</f>
        <v>54.774000000000001</v>
      </c>
      <c r="F60" s="1372"/>
      <c r="G60" s="1371"/>
      <c r="H60" s="1372"/>
      <c r="I60" s="1371"/>
      <c r="J60" s="1371"/>
      <c r="K60" s="1371"/>
      <c r="L60" s="1371"/>
      <c r="M60" s="1373"/>
      <c r="N60" s="1371"/>
      <c r="O60" s="1373"/>
      <c r="P60" s="1371"/>
      <c r="Q60" s="1374"/>
      <c r="R60" s="1338">
        <f>E60</f>
        <v>54.774000000000001</v>
      </c>
      <c r="S60" s="847" t="s">
        <v>3</v>
      </c>
      <c r="T60" s="1367"/>
      <c r="U60" s="1367"/>
    </row>
    <row r="61" spans="1:21" ht="15.75">
      <c r="A61" s="1332"/>
      <c r="B61" s="1368"/>
      <c r="C61" s="1369"/>
      <c r="D61" s="1370"/>
      <c r="E61" s="1371"/>
      <c r="F61" s="1372"/>
      <c r="G61" s="1371"/>
      <c r="H61" s="1372"/>
      <c r="I61" s="1371"/>
      <c r="J61" s="1371"/>
      <c r="K61" s="1371"/>
      <c r="L61" s="1371"/>
      <c r="M61" s="1373"/>
      <c r="N61" s="1371"/>
      <c r="O61" s="1373"/>
      <c r="P61" s="1371"/>
      <c r="Q61" s="1374"/>
      <c r="R61" s="1338"/>
      <c r="S61" s="847"/>
      <c r="T61" s="1367"/>
      <c r="U61" s="1367"/>
    </row>
    <row r="62" spans="1:21" ht="15.75">
      <c r="A62" s="1332">
        <v>2</v>
      </c>
      <c r="B62" s="1368" t="s">
        <v>1129</v>
      </c>
      <c r="C62" s="1369"/>
      <c r="D62" s="1370"/>
      <c r="E62" s="1371"/>
      <c r="F62" s="1372"/>
      <c r="G62" s="1371"/>
      <c r="H62" s="1372"/>
      <c r="I62" s="1371"/>
      <c r="J62" s="1371"/>
      <c r="K62" s="1371"/>
      <c r="L62" s="1371"/>
      <c r="M62" s="1373"/>
      <c r="N62" s="1371"/>
      <c r="O62" s="1373"/>
      <c r="P62" s="1371"/>
      <c r="Q62" s="1374">
        <f>SUM(E63:E71)</f>
        <v>87.77</v>
      </c>
      <c r="R62" s="1338">
        <f>Q62</f>
        <v>87.77</v>
      </c>
      <c r="S62" s="847" t="s">
        <v>26</v>
      </c>
      <c r="T62" s="1367"/>
      <c r="U62" s="1367"/>
    </row>
    <row r="63" spans="1:21" ht="15.75">
      <c r="A63" s="1332"/>
      <c r="B63" s="1368"/>
      <c r="C63" s="1369" t="s">
        <v>1348</v>
      </c>
      <c r="D63" s="1370"/>
      <c r="E63" s="1371">
        <v>2.85</v>
      </c>
      <c r="F63" s="1372"/>
      <c r="G63" s="1371"/>
      <c r="H63" s="1372"/>
      <c r="I63" s="1371"/>
      <c r="J63" s="1371"/>
      <c r="K63" s="1371"/>
      <c r="L63" s="1371"/>
      <c r="M63" s="1373"/>
      <c r="N63" s="1371"/>
      <c r="O63" s="1373"/>
      <c r="P63" s="1371"/>
      <c r="Q63" s="1374"/>
      <c r="R63" s="1338"/>
      <c r="S63" s="847"/>
      <c r="T63" s="1367"/>
      <c r="U63" s="1367"/>
    </row>
    <row r="64" spans="1:21" ht="15.75">
      <c r="A64" s="1332"/>
      <c r="B64" s="1368"/>
      <c r="C64" s="1369" t="s">
        <v>1349</v>
      </c>
      <c r="D64" s="1370"/>
      <c r="E64" s="1371">
        <v>2.85</v>
      </c>
      <c r="F64" s="1372"/>
      <c r="G64" s="1371"/>
      <c r="H64" s="1372"/>
      <c r="I64" s="1371"/>
      <c r="J64" s="1371"/>
      <c r="K64" s="1371"/>
      <c r="L64" s="1371"/>
      <c r="M64" s="1373"/>
      <c r="N64" s="1371"/>
      <c r="O64" s="1373"/>
      <c r="P64" s="1371"/>
      <c r="Q64" s="1374"/>
      <c r="R64" s="1338"/>
      <c r="S64" s="847"/>
      <c r="T64" s="1367"/>
      <c r="U64" s="1367"/>
    </row>
    <row r="65" spans="1:21" ht="15.75">
      <c r="A65" s="1332"/>
      <c r="B65" s="1368"/>
      <c r="C65" s="1369" t="s">
        <v>1350</v>
      </c>
      <c r="D65" s="1370"/>
      <c r="E65" s="1371">
        <f>6.45*2</f>
        <v>12.9</v>
      </c>
      <c r="F65" s="1372"/>
      <c r="G65" s="1371"/>
      <c r="H65" s="1372"/>
      <c r="I65" s="1371"/>
      <c r="J65" s="1371"/>
      <c r="K65" s="1371"/>
      <c r="L65" s="1371"/>
      <c r="M65" s="1373"/>
      <c r="N65" s="1371"/>
      <c r="O65" s="1373"/>
      <c r="P65" s="1371"/>
      <c r="Q65" s="1374"/>
      <c r="R65" s="1338"/>
      <c r="S65" s="847"/>
      <c r="T65" s="1367"/>
      <c r="U65" s="1367"/>
    </row>
    <row r="66" spans="1:21" ht="15.75">
      <c r="A66" s="1332"/>
      <c r="B66" s="1368"/>
      <c r="C66" s="1369" t="s">
        <v>1326</v>
      </c>
      <c r="D66" s="1370"/>
      <c r="E66" s="1371">
        <v>21.1</v>
      </c>
      <c r="F66" s="1372"/>
      <c r="G66" s="1371"/>
      <c r="H66" s="1372"/>
      <c r="I66" s="1371"/>
      <c r="J66" s="1371"/>
      <c r="K66" s="1371"/>
      <c r="L66" s="1371"/>
      <c r="M66" s="1373"/>
      <c r="N66" s="1371"/>
      <c r="O66" s="1373"/>
      <c r="P66" s="1371"/>
      <c r="Q66" s="1374"/>
      <c r="R66" s="1338"/>
      <c r="S66" s="847"/>
      <c r="T66" s="1367"/>
      <c r="U66" s="1367"/>
    </row>
    <row r="67" spans="1:21" ht="15.75">
      <c r="A67" s="1332"/>
      <c r="B67" s="1368"/>
      <c r="C67" s="1369" t="s">
        <v>1336</v>
      </c>
      <c r="D67" s="1370"/>
      <c r="E67" s="1371">
        <f>21.1+7.15</f>
        <v>28.25</v>
      </c>
      <c r="F67" s="1372"/>
      <c r="G67" s="1371"/>
      <c r="H67" s="1372"/>
      <c r="I67" s="1371"/>
      <c r="J67" s="1371"/>
      <c r="K67" s="1371"/>
      <c r="L67" s="1371"/>
      <c r="M67" s="1373"/>
      <c r="N67" s="1371"/>
      <c r="O67" s="1373"/>
      <c r="P67" s="1371"/>
      <c r="Q67" s="1374"/>
      <c r="R67" s="1338"/>
      <c r="S67" s="847"/>
      <c r="T67" s="1367"/>
      <c r="U67" s="1367"/>
    </row>
    <row r="68" spans="1:21" ht="15.75">
      <c r="A68" s="1332"/>
      <c r="B68" s="1368"/>
      <c r="C68" s="1369" t="s">
        <v>1351</v>
      </c>
      <c r="D68" s="1370"/>
      <c r="E68" s="1371">
        <v>6.55</v>
      </c>
      <c r="F68" s="1372"/>
      <c r="G68" s="1371"/>
      <c r="H68" s="1372"/>
      <c r="I68" s="1371"/>
      <c r="J68" s="1371"/>
      <c r="K68" s="1371"/>
      <c r="L68" s="1371"/>
      <c r="M68" s="1373"/>
      <c r="N68" s="1371"/>
      <c r="O68" s="1373"/>
      <c r="P68" s="1371"/>
      <c r="Q68" s="1374"/>
      <c r="R68" s="1338"/>
      <c r="S68" s="847"/>
      <c r="T68" s="1367"/>
      <c r="U68" s="1367"/>
    </row>
    <row r="69" spans="1:21" ht="15.75">
      <c r="A69" s="1332"/>
      <c r="B69" s="1368"/>
      <c r="C69" s="1369" t="s">
        <v>1352</v>
      </c>
      <c r="D69" s="1370"/>
      <c r="E69" s="1371">
        <v>2.5</v>
      </c>
      <c r="F69" s="1372"/>
      <c r="G69" s="1371"/>
      <c r="H69" s="1372"/>
      <c r="I69" s="1371"/>
      <c r="J69" s="1371"/>
      <c r="K69" s="1371"/>
      <c r="L69" s="1371"/>
      <c r="M69" s="1373"/>
      <c r="N69" s="1371"/>
      <c r="O69" s="1373"/>
      <c r="P69" s="1371"/>
      <c r="Q69" s="1374"/>
      <c r="R69" s="1338"/>
      <c r="S69" s="847"/>
      <c r="T69" s="1367"/>
      <c r="U69" s="1367"/>
    </row>
    <row r="70" spans="1:21" ht="15.75">
      <c r="A70" s="1332"/>
      <c r="B70" s="1368"/>
      <c r="C70" s="1369" t="s">
        <v>1353</v>
      </c>
      <c r="D70" s="1370"/>
      <c r="E70" s="1371">
        <v>8</v>
      </c>
      <c r="F70" s="1372"/>
      <c r="G70" s="1371"/>
      <c r="H70" s="1372"/>
      <c r="I70" s="1371"/>
      <c r="J70" s="1371"/>
      <c r="K70" s="1371"/>
      <c r="L70" s="1371"/>
      <c r="M70" s="1373"/>
      <c r="N70" s="1371"/>
      <c r="O70" s="1373"/>
      <c r="P70" s="1371"/>
      <c r="Q70" s="1374"/>
      <c r="R70" s="1338"/>
      <c r="S70" s="847"/>
      <c r="T70" s="1367"/>
      <c r="U70" s="1367"/>
    </row>
    <row r="71" spans="1:21" ht="15.75">
      <c r="A71" s="1332"/>
      <c r="B71" s="1368"/>
      <c r="C71" s="1369" t="s">
        <v>1319</v>
      </c>
      <c r="D71" s="1370"/>
      <c r="E71" s="1371">
        <v>2.77</v>
      </c>
      <c r="F71" s="1372"/>
      <c r="G71" s="1371"/>
      <c r="H71" s="1372"/>
      <c r="I71" s="1371"/>
      <c r="J71" s="1371"/>
      <c r="K71" s="1371"/>
      <c r="L71" s="1371"/>
      <c r="M71" s="1373"/>
      <c r="N71" s="1371"/>
      <c r="O71" s="1373"/>
      <c r="P71" s="1371"/>
      <c r="Q71" s="1374"/>
      <c r="R71" s="1338"/>
      <c r="S71" s="847"/>
      <c r="T71" s="1367"/>
      <c r="U71" s="1367"/>
    </row>
    <row r="72" spans="1:21" ht="15.75">
      <c r="A72" s="1332"/>
      <c r="B72" s="1368"/>
      <c r="C72" s="1369"/>
      <c r="D72" s="1370"/>
      <c r="E72" s="1371"/>
      <c r="F72" s="1372"/>
      <c r="G72" s="1371"/>
      <c r="H72" s="1372"/>
      <c r="I72" s="1371"/>
      <c r="J72" s="1371"/>
      <c r="K72" s="1371"/>
      <c r="L72" s="1371"/>
      <c r="M72" s="1373"/>
      <c r="N72" s="1371"/>
      <c r="O72" s="1373"/>
      <c r="P72" s="1371"/>
      <c r="Q72" s="1374"/>
      <c r="R72" s="1338"/>
      <c r="S72" s="847"/>
      <c r="T72" s="1367"/>
      <c r="U72" s="1367"/>
    </row>
    <row r="73" spans="1:21" s="877" customFormat="1" ht="15.75">
      <c r="A73" s="1472"/>
      <c r="B73" s="1473"/>
      <c r="C73" s="1474"/>
      <c r="D73" s="1475"/>
      <c r="E73" s="1373"/>
      <c r="F73" s="1476"/>
      <c r="G73" s="1373"/>
      <c r="H73" s="1476"/>
      <c r="I73" s="1373"/>
      <c r="J73" s="1373"/>
      <c r="K73" s="1373"/>
      <c r="L73" s="1373"/>
      <c r="M73" s="1373"/>
      <c r="N73" s="1373"/>
      <c r="O73" s="1373"/>
      <c r="P73" s="1373"/>
      <c r="Q73" s="1477"/>
      <c r="R73" s="1478"/>
      <c r="S73" s="1479"/>
      <c r="T73" s="1480"/>
      <c r="U73" s="1480"/>
    </row>
    <row r="74" spans="1:21" s="877" customFormat="1" ht="15.75">
      <c r="A74" s="1472"/>
      <c r="B74" s="1473"/>
      <c r="C74" s="1474" t="s">
        <v>1127</v>
      </c>
      <c r="D74" s="1475"/>
      <c r="E74" s="1373">
        <f>BALOK!$K$40</f>
        <v>1.1745975044585988</v>
      </c>
      <c r="F74" s="1476"/>
      <c r="G74" s="1373"/>
      <c r="H74" s="1476"/>
      <c r="I74" s="1373"/>
      <c r="J74" s="1373"/>
      <c r="K74" s="1373"/>
      <c r="L74" s="1373"/>
      <c r="M74" s="1373"/>
      <c r="N74" s="1373"/>
      <c r="O74" s="1373"/>
      <c r="P74" s="1373"/>
      <c r="Q74" s="1477"/>
      <c r="R74" s="1478">
        <f>E74</f>
        <v>1.1745975044585988</v>
      </c>
      <c r="S74" s="1479" t="s">
        <v>37</v>
      </c>
      <c r="T74" s="1480"/>
      <c r="U74" s="1480"/>
    </row>
    <row r="75" spans="1:21" s="877" customFormat="1" ht="15.75">
      <c r="A75" s="1472"/>
      <c r="B75" s="1473"/>
      <c r="C75" s="1474" t="s">
        <v>1128</v>
      </c>
      <c r="D75" s="1475"/>
      <c r="E75" s="1373">
        <f>BALOK!$BC$40</f>
        <v>243.68517333333335</v>
      </c>
      <c r="F75" s="1476"/>
      <c r="G75" s="1373"/>
      <c r="H75" s="1476"/>
      <c r="I75" s="1373"/>
      <c r="J75" s="1373"/>
      <c r="K75" s="1373"/>
      <c r="L75" s="1373"/>
      <c r="M75" s="1373"/>
      <c r="N75" s="1373"/>
      <c r="O75" s="1373"/>
      <c r="P75" s="1373"/>
      <c r="Q75" s="1477"/>
      <c r="R75" s="1478">
        <f>E75</f>
        <v>243.68517333333335</v>
      </c>
      <c r="S75" s="1479" t="s">
        <v>30</v>
      </c>
      <c r="T75" s="1480"/>
      <c r="U75" s="1480"/>
    </row>
    <row r="76" spans="1:21" s="877" customFormat="1" ht="15.75">
      <c r="A76" s="1472"/>
      <c r="B76" s="1473"/>
      <c r="C76" s="1474" t="s">
        <v>1118</v>
      </c>
      <c r="D76" s="1475"/>
      <c r="E76" s="1373">
        <f>BALOK!$BB$40</f>
        <v>188.28066666666669</v>
      </c>
      <c r="F76" s="1476"/>
      <c r="G76" s="1373"/>
      <c r="H76" s="1476"/>
      <c r="I76" s="1373"/>
      <c r="J76" s="1373"/>
      <c r="K76" s="1373"/>
      <c r="L76" s="1373"/>
      <c r="M76" s="1373"/>
      <c r="N76" s="1373"/>
      <c r="O76" s="1373"/>
      <c r="P76" s="1373"/>
      <c r="Q76" s="1477"/>
      <c r="R76" s="1478">
        <f>E76</f>
        <v>188.28066666666669</v>
      </c>
      <c r="S76" s="1479" t="s">
        <v>30</v>
      </c>
      <c r="T76" s="1480"/>
      <c r="U76" s="1480"/>
    </row>
    <row r="77" spans="1:21" s="877" customFormat="1" ht="15.75">
      <c r="A77" s="1472"/>
      <c r="B77" s="1473"/>
      <c r="C77" s="1474" t="s">
        <v>1115</v>
      </c>
      <c r="D77" s="1475"/>
      <c r="E77" s="1373">
        <f>BALOK!$L$40</f>
        <v>27.325000000000003</v>
      </c>
      <c r="F77" s="1476"/>
      <c r="G77" s="1373"/>
      <c r="H77" s="1476"/>
      <c r="I77" s="1373"/>
      <c r="J77" s="1373"/>
      <c r="K77" s="1373"/>
      <c r="L77" s="1373"/>
      <c r="M77" s="1373"/>
      <c r="N77" s="1373"/>
      <c r="O77" s="1373"/>
      <c r="P77" s="1373"/>
      <c r="Q77" s="1477"/>
      <c r="R77" s="1478">
        <f>E77</f>
        <v>27.325000000000003</v>
      </c>
      <c r="S77" s="1479" t="s">
        <v>3</v>
      </c>
      <c r="T77" s="1480"/>
      <c r="U77" s="1480"/>
    </row>
    <row r="78" spans="1:21" s="877" customFormat="1" ht="15.75">
      <c r="A78" s="1472"/>
      <c r="B78" s="1473"/>
      <c r="C78" s="1474"/>
      <c r="D78" s="1475"/>
      <c r="E78" s="1373"/>
      <c r="F78" s="1476"/>
      <c r="G78" s="1373"/>
      <c r="H78" s="1476"/>
      <c r="I78" s="1373"/>
      <c r="J78" s="1373"/>
      <c r="K78" s="1373"/>
      <c r="L78" s="1373"/>
      <c r="M78" s="1373"/>
      <c r="N78" s="1373"/>
      <c r="O78" s="1373"/>
      <c r="P78" s="1373"/>
      <c r="Q78" s="1477"/>
      <c r="R78" s="1478"/>
      <c r="S78" s="1479"/>
      <c r="T78" s="1480"/>
      <c r="U78" s="1480"/>
    </row>
    <row r="79" spans="1:21" s="877" customFormat="1" ht="15.75">
      <c r="A79" s="1472"/>
      <c r="B79" s="1368" t="s">
        <v>1339</v>
      </c>
      <c r="C79" s="1474"/>
      <c r="D79" s="1475"/>
      <c r="E79" s="1373"/>
      <c r="F79" s="1476"/>
      <c r="G79" s="1373"/>
      <c r="H79" s="1476"/>
      <c r="I79" s="1373"/>
      <c r="J79" s="1373"/>
      <c r="K79" s="1373"/>
      <c r="L79" s="1373"/>
      <c r="M79" s="1373"/>
      <c r="N79" s="1373"/>
      <c r="O79" s="1373">
        <f>(0.02*0.02*4)*4*BAJA!F14</f>
        <v>0.31468800000000002</v>
      </c>
      <c r="P79" s="1373"/>
      <c r="Q79" s="1477">
        <f>O79</f>
        <v>0.31468800000000002</v>
      </c>
      <c r="R79" s="1478">
        <f>Q79</f>
        <v>0.31468800000000002</v>
      </c>
      <c r="S79" s="1479" t="s">
        <v>30</v>
      </c>
      <c r="T79" s="1480"/>
      <c r="U79" s="1480"/>
    </row>
    <row r="80" spans="1:21" s="877" customFormat="1" ht="15.75">
      <c r="A80" s="1472"/>
      <c r="B80" s="1368" t="s">
        <v>1340</v>
      </c>
      <c r="C80" s="1474"/>
      <c r="D80" s="1475"/>
      <c r="E80" s="1373"/>
      <c r="F80" s="1476"/>
      <c r="G80" s="1373"/>
      <c r="H80" s="1476"/>
      <c r="I80" s="1373"/>
      <c r="J80" s="1373"/>
      <c r="K80" s="1373"/>
      <c r="L80" s="1373"/>
      <c r="M80" s="1373"/>
      <c r="N80" s="1373"/>
      <c r="O80" s="1371">
        <f>0.15*0.15*4*BAJA!H14</f>
        <v>7.3745999999999992</v>
      </c>
      <c r="P80" s="1371"/>
      <c r="Q80" s="1374">
        <f>O80</f>
        <v>7.3745999999999992</v>
      </c>
      <c r="R80" s="1338">
        <f>Q80</f>
        <v>7.3745999999999992</v>
      </c>
      <c r="S80" s="860" t="s">
        <v>30</v>
      </c>
      <c r="T80" s="1480"/>
      <c r="U80" s="1480"/>
    </row>
    <row r="81" spans="1:21" s="867" customFormat="1" ht="15.75">
      <c r="A81" s="1483"/>
      <c r="B81" s="1368" t="s">
        <v>1341</v>
      </c>
      <c r="C81" s="1369"/>
      <c r="D81" s="1484"/>
      <c r="E81" s="1371"/>
      <c r="F81" s="1372"/>
      <c r="G81" s="1371"/>
      <c r="H81" s="1372"/>
      <c r="I81" s="1371"/>
      <c r="J81" s="1371"/>
      <c r="K81" s="1371"/>
      <c r="L81" s="1371"/>
      <c r="M81" s="1371"/>
      <c r="N81" s="1371"/>
      <c r="O81" s="1371">
        <f>4*4</f>
        <v>16</v>
      </c>
      <c r="P81" s="1371"/>
      <c r="Q81" s="1374">
        <f>O81</f>
        <v>16</v>
      </c>
      <c r="R81" s="1338">
        <f>Q81</f>
        <v>16</v>
      </c>
      <c r="S81" s="860" t="s">
        <v>6</v>
      </c>
      <c r="T81" s="1358"/>
      <c r="U81" s="1358"/>
    </row>
    <row r="82" spans="1:21" s="877" customFormat="1" ht="15.75">
      <c r="A82" s="1472"/>
      <c r="B82" s="1473"/>
      <c r="C82" s="1474"/>
      <c r="D82" s="1475"/>
      <c r="E82" s="1373"/>
      <c r="F82" s="1476"/>
      <c r="G82" s="1373"/>
      <c r="H82" s="1476"/>
      <c r="I82" s="1373"/>
      <c r="J82" s="1373"/>
      <c r="K82" s="1373"/>
      <c r="L82" s="1373"/>
      <c r="M82" s="1373"/>
      <c r="N82" s="1373"/>
      <c r="O82" s="1373"/>
      <c r="P82" s="1373"/>
      <c r="Q82" s="1477"/>
      <c r="R82" s="1478"/>
      <c r="S82" s="1479"/>
      <c r="T82" s="1480"/>
      <c r="U82" s="1480"/>
    </row>
    <row r="83" spans="1:21" ht="15.75">
      <c r="A83" s="1332"/>
      <c r="B83" s="1368"/>
      <c r="C83" s="1369"/>
      <c r="D83" s="1370"/>
      <c r="E83" s="1371"/>
      <c r="F83" s="1372"/>
      <c r="G83" s="1371"/>
      <c r="H83" s="1372"/>
      <c r="I83" s="1371"/>
      <c r="J83" s="1371"/>
      <c r="K83" s="1371"/>
      <c r="L83" s="1371"/>
      <c r="M83" s="1373"/>
      <c r="N83" s="1371"/>
      <c r="O83" s="1373"/>
      <c r="P83" s="1371"/>
      <c r="Q83" s="1374"/>
      <c r="R83" s="1338"/>
      <c r="S83" s="847"/>
      <c r="T83" s="1367"/>
      <c r="U83" s="1367"/>
    </row>
    <row r="84" spans="1:21" ht="15.75">
      <c r="A84" s="1332"/>
      <c r="B84" s="1368"/>
      <c r="C84" s="1369"/>
      <c r="D84" s="1370"/>
      <c r="E84" s="1371"/>
      <c r="F84" s="1372"/>
      <c r="G84" s="1371"/>
      <c r="H84" s="1372"/>
      <c r="I84" s="1371"/>
      <c r="J84" s="1371"/>
      <c r="K84" s="1371"/>
      <c r="L84" s="1371"/>
      <c r="M84" s="1373"/>
      <c r="N84" s="1371"/>
      <c r="O84" s="1373"/>
      <c r="P84" s="1371"/>
      <c r="Q84" s="1374"/>
      <c r="R84" s="1338"/>
      <c r="S84" s="847"/>
      <c r="T84" s="1367"/>
      <c r="U84" s="1367"/>
    </row>
    <row r="85" spans="1:21" ht="15.75">
      <c r="A85" s="830"/>
      <c r="B85" s="831" t="s">
        <v>1022</v>
      </c>
      <c r="C85" s="832"/>
      <c r="D85" s="833"/>
      <c r="E85" s="1361"/>
      <c r="F85" s="835"/>
      <c r="G85" s="1362"/>
      <c r="H85" s="835"/>
      <c r="I85" s="1362"/>
      <c r="J85" s="835"/>
      <c r="K85" s="1362"/>
      <c r="L85" s="835"/>
      <c r="M85" s="1362"/>
      <c r="N85" s="835"/>
      <c r="O85" s="1362"/>
      <c r="P85" s="835"/>
      <c r="Q85" s="1362"/>
      <c r="R85" s="1363"/>
      <c r="S85" s="838"/>
      <c r="T85" s="1364"/>
      <c r="U85" s="1364"/>
    </row>
    <row r="86" spans="1:21" ht="15.75">
      <c r="A86" s="1323"/>
      <c r="B86" s="1324" t="s">
        <v>1106</v>
      </c>
      <c r="C86" s="1325"/>
      <c r="D86" s="1326"/>
      <c r="E86" s="1327"/>
      <c r="F86" s="1328"/>
      <c r="G86" s="1329"/>
      <c r="H86" s="1328"/>
      <c r="I86" s="1329"/>
      <c r="J86" s="1328"/>
      <c r="K86" s="1329"/>
      <c r="L86" s="1328"/>
      <c r="M86" s="1329"/>
      <c r="N86" s="1328"/>
      <c r="O86" s="1329"/>
      <c r="P86" s="1328"/>
      <c r="Q86" s="1329"/>
      <c r="R86" s="1330"/>
      <c r="S86" s="1331"/>
      <c r="T86" s="1358"/>
      <c r="U86" s="1358"/>
    </row>
    <row r="87" spans="1:21" ht="15.75">
      <c r="A87" s="1332"/>
      <c r="B87" s="1368"/>
      <c r="C87" s="1369"/>
      <c r="D87" s="1370"/>
      <c r="E87" s="1371"/>
      <c r="F87" s="1372"/>
      <c r="G87" s="1371"/>
      <c r="H87" s="1372"/>
      <c r="I87" s="1371"/>
      <c r="J87" s="1371"/>
      <c r="K87" s="1371"/>
      <c r="L87" s="1371"/>
      <c r="M87" s="1373"/>
      <c r="N87" s="1371"/>
      <c r="O87" s="1373"/>
      <c r="P87" s="1371"/>
      <c r="Q87" s="1374"/>
      <c r="R87" s="1338"/>
      <c r="S87" s="847"/>
      <c r="T87" s="1367"/>
      <c r="U87" s="1367"/>
    </row>
    <row r="88" spans="1:21" ht="15.75">
      <c r="A88" s="1332">
        <v>1</v>
      </c>
      <c r="B88" s="1368" t="s">
        <v>1130</v>
      </c>
      <c r="C88" s="1369"/>
      <c r="D88" s="1370"/>
      <c r="E88" s="1371"/>
      <c r="F88" s="1372"/>
      <c r="G88" s="1371"/>
      <c r="H88" s="1372"/>
      <c r="I88" s="1371"/>
      <c r="J88" s="1371"/>
      <c r="K88" s="1371"/>
      <c r="L88" s="1371"/>
      <c r="M88" s="1373"/>
      <c r="N88" s="1371"/>
      <c r="O88" s="1373"/>
      <c r="P88" s="1371"/>
      <c r="Q88" s="1374"/>
      <c r="R88" s="1338"/>
      <c r="S88" s="847"/>
      <c r="T88" s="1367"/>
      <c r="U88" s="1367"/>
    </row>
    <row r="89" spans="1:21" ht="15.75">
      <c r="A89" s="1332"/>
      <c r="B89" s="1368"/>
      <c r="C89" s="1369" t="s">
        <v>1113</v>
      </c>
      <c r="D89" s="1370"/>
      <c r="E89" s="1371">
        <f>PELAT!$M$39</f>
        <v>15.26021295414013</v>
      </c>
      <c r="F89" s="1372"/>
      <c r="G89" s="1371"/>
      <c r="H89" s="1372"/>
      <c r="I89" s="1371"/>
      <c r="J89" s="1371"/>
      <c r="K89" s="1371"/>
      <c r="L89" s="1371"/>
      <c r="M89" s="1373"/>
      <c r="N89" s="1371"/>
      <c r="O89" s="1373"/>
      <c r="P89" s="1371"/>
      <c r="Q89" s="1374"/>
      <c r="R89" s="1338">
        <f>E89</f>
        <v>15.26021295414013</v>
      </c>
      <c r="S89" s="847" t="s">
        <v>37</v>
      </c>
      <c r="T89" s="1367"/>
      <c r="U89" s="1367"/>
    </row>
    <row r="90" spans="1:21" ht="15.75">
      <c r="A90" s="1332"/>
      <c r="B90" s="1368"/>
      <c r="C90" s="1369" t="s">
        <v>1131</v>
      </c>
      <c r="D90" s="1370"/>
      <c r="E90" s="1371">
        <f>PELAT!$J$39</f>
        <v>1686.7848100000001</v>
      </c>
      <c r="F90" s="1372"/>
      <c r="G90" s="1371"/>
      <c r="H90" s="1372"/>
      <c r="I90" s="1371"/>
      <c r="J90" s="1371"/>
      <c r="K90" s="1371"/>
      <c r="L90" s="1371"/>
      <c r="M90" s="1373"/>
      <c r="N90" s="1371"/>
      <c r="O90" s="1373"/>
      <c r="P90" s="1371"/>
      <c r="Q90" s="1374"/>
      <c r="R90" s="1338">
        <f>E90</f>
        <v>1686.7848100000001</v>
      </c>
      <c r="S90" s="847" t="s">
        <v>30</v>
      </c>
      <c r="T90" s="1367"/>
      <c r="U90" s="1367"/>
    </row>
    <row r="91" spans="1:21" ht="15.75">
      <c r="A91" s="1332"/>
      <c r="B91" s="1368"/>
      <c r="C91" s="1369" t="s">
        <v>1115</v>
      </c>
      <c r="D91" s="1370"/>
      <c r="E91" s="1371">
        <f>PELAT!$Q$39</f>
        <v>138.1009</v>
      </c>
      <c r="F91" s="1372"/>
      <c r="G91" s="1371"/>
      <c r="H91" s="1372"/>
      <c r="I91" s="1371"/>
      <c r="J91" s="1371"/>
      <c r="K91" s="1371"/>
      <c r="L91" s="1371"/>
      <c r="M91" s="1373"/>
      <c r="N91" s="1371"/>
      <c r="O91" s="1373"/>
      <c r="P91" s="1371"/>
      <c r="Q91" s="1374"/>
      <c r="R91" s="1338">
        <f>E91</f>
        <v>138.1009</v>
      </c>
      <c r="S91" s="847" t="s">
        <v>3</v>
      </c>
      <c r="T91" s="1367"/>
      <c r="U91" s="1367"/>
    </row>
    <row r="92" spans="1:21" ht="15.75">
      <c r="A92" s="1332"/>
      <c r="B92" s="1368"/>
      <c r="C92" s="1369"/>
      <c r="D92" s="1370"/>
      <c r="E92" s="1371"/>
      <c r="F92" s="1372"/>
      <c r="G92" s="1371"/>
      <c r="H92" s="1372"/>
      <c r="I92" s="1371"/>
      <c r="J92" s="1371"/>
      <c r="K92" s="1371"/>
      <c r="L92" s="1371"/>
      <c r="M92" s="1373"/>
      <c r="N92" s="1371"/>
      <c r="O92" s="1373"/>
      <c r="P92" s="1371"/>
      <c r="Q92" s="1374"/>
      <c r="R92" s="1338"/>
      <c r="S92" s="847"/>
      <c r="T92" s="1367"/>
      <c r="U92" s="1367"/>
    </row>
    <row r="93" spans="1:21" ht="15.75">
      <c r="A93" s="1332">
        <v>1</v>
      </c>
      <c r="B93" s="1368" t="s">
        <v>1132</v>
      </c>
      <c r="C93" s="1369"/>
      <c r="D93" s="1370"/>
      <c r="E93" s="1371"/>
      <c r="F93" s="1372"/>
      <c r="G93" s="1371"/>
      <c r="H93" s="1372"/>
      <c r="I93" s="1371"/>
      <c r="J93" s="1371"/>
      <c r="K93" s="1371"/>
      <c r="L93" s="1371"/>
      <c r="M93" s="1373"/>
      <c r="N93" s="1371"/>
      <c r="O93" s="1373"/>
      <c r="P93" s="1371"/>
      <c r="Q93" s="1374"/>
      <c r="R93" s="1338"/>
      <c r="S93" s="847"/>
      <c r="T93" s="1367"/>
      <c r="U93" s="1367"/>
    </row>
    <row r="94" spans="1:21" ht="15.75">
      <c r="A94" s="1332"/>
      <c r="B94" s="1368"/>
      <c r="C94" s="1369" t="s">
        <v>1127</v>
      </c>
      <c r="D94" s="1370"/>
      <c r="E94" s="1371">
        <f>BALOK!$K$44</f>
        <v>2.7033453808917205</v>
      </c>
      <c r="F94" s="1372"/>
      <c r="G94" s="1371"/>
      <c r="H94" s="1372"/>
      <c r="I94" s="1371"/>
      <c r="J94" s="1371"/>
      <c r="K94" s="1371"/>
      <c r="L94" s="1371"/>
      <c r="M94" s="1373"/>
      <c r="N94" s="1371"/>
      <c r="O94" s="1373"/>
      <c r="P94" s="1371"/>
      <c r="Q94" s="1374"/>
      <c r="R94" s="1338">
        <f>E94</f>
        <v>2.7033453808917205</v>
      </c>
      <c r="S94" s="847" t="s">
        <v>37</v>
      </c>
      <c r="T94" s="1367"/>
      <c r="U94" s="1367"/>
    </row>
    <row r="95" spans="1:21" ht="15.75">
      <c r="A95" s="1332"/>
      <c r="B95" s="1368"/>
      <c r="C95" s="1369" t="s">
        <v>1128</v>
      </c>
      <c r="D95" s="1370"/>
      <c r="E95" s="1371">
        <f>BALOK!$BC$44</f>
        <v>555.09376000000009</v>
      </c>
      <c r="F95" s="1372"/>
      <c r="G95" s="1371"/>
      <c r="H95" s="1372"/>
      <c r="I95" s="1371"/>
      <c r="J95" s="1371"/>
      <c r="K95" s="1371"/>
      <c r="L95" s="1371"/>
      <c r="M95" s="1373"/>
      <c r="N95" s="1371"/>
      <c r="O95" s="1373"/>
      <c r="P95" s="1371"/>
      <c r="Q95" s="1374"/>
      <c r="R95" s="1338">
        <f>E95</f>
        <v>555.09376000000009</v>
      </c>
      <c r="S95" s="847" t="s">
        <v>30</v>
      </c>
      <c r="T95" s="1367"/>
      <c r="U95" s="1367"/>
    </row>
    <row r="96" spans="1:21" ht="15.75">
      <c r="A96" s="1332"/>
      <c r="B96" s="1368"/>
      <c r="C96" s="1369" t="s">
        <v>1118</v>
      </c>
      <c r="D96" s="1370"/>
      <c r="E96" s="1371">
        <f>BALOK!$BB$44</f>
        <v>425.40750000000003</v>
      </c>
      <c r="F96" s="1372"/>
      <c r="G96" s="1371"/>
      <c r="H96" s="1372"/>
      <c r="I96" s="1371"/>
      <c r="J96" s="1371"/>
      <c r="K96" s="1371"/>
      <c r="L96" s="1371"/>
      <c r="M96" s="1373"/>
      <c r="N96" s="1371"/>
      <c r="O96" s="1373"/>
      <c r="P96" s="1371"/>
      <c r="Q96" s="1374"/>
      <c r="R96" s="1338">
        <f>E96</f>
        <v>425.40750000000003</v>
      </c>
      <c r="S96" s="847" t="s">
        <v>30</v>
      </c>
      <c r="T96" s="1367"/>
      <c r="U96" s="1367"/>
    </row>
    <row r="97" spans="1:21" ht="15.75">
      <c r="A97" s="1332"/>
      <c r="B97" s="1368"/>
      <c r="C97" s="1369" t="s">
        <v>1115</v>
      </c>
      <c r="D97" s="1370"/>
      <c r="E97" s="1371">
        <f>BALOK!$L$44</f>
        <v>43.995000000000005</v>
      </c>
      <c r="F97" s="1372"/>
      <c r="G97" s="1371"/>
      <c r="H97" s="1372"/>
      <c r="I97" s="1371"/>
      <c r="J97" s="1371"/>
      <c r="K97" s="1371"/>
      <c r="L97" s="1371"/>
      <c r="M97" s="1373"/>
      <c r="N97" s="1371"/>
      <c r="O97" s="1373"/>
      <c r="P97" s="1371"/>
      <c r="Q97" s="1374"/>
      <c r="R97" s="1338">
        <f>E97</f>
        <v>43.995000000000005</v>
      </c>
      <c r="S97" s="847" t="s">
        <v>3</v>
      </c>
      <c r="T97" s="1367"/>
      <c r="U97" s="1367"/>
    </row>
    <row r="98" spans="1:21" ht="15.75">
      <c r="A98" s="1332"/>
      <c r="B98" s="1368"/>
      <c r="C98" s="1369"/>
      <c r="D98" s="1370"/>
      <c r="E98" s="1371"/>
      <c r="F98" s="1372"/>
      <c r="G98" s="1371"/>
      <c r="H98" s="1372"/>
      <c r="I98" s="1371"/>
      <c r="J98" s="1371"/>
      <c r="K98" s="1371"/>
      <c r="L98" s="1371"/>
      <c r="M98" s="1373"/>
      <c r="N98" s="1371"/>
      <c r="O98" s="1373"/>
      <c r="P98" s="1371"/>
      <c r="Q98" s="1374"/>
      <c r="R98" s="1338"/>
      <c r="S98" s="847"/>
      <c r="T98" s="1367"/>
      <c r="U98" s="1367"/>
    </row>
    <row r="99" spans="1:21" ht="15.75">
      <c r="A99" s="1332">
        <v>2</v>
      </c>
      <c r="B99" s="1368" t="s">
        <v>1133</v>
      </c>
      <c r="C99" s="1369"/>
      <c r="D99" s="1370"/>
      <c r="E99" s="1371"/>
      <c r="F99" s="1372"/>
      <c r="G99" s="1371"/>
      <c r="H99" s="1372"/>
      <c r="I99" s="1371"/>
      <c r="J99" s="1371"/>
      <c r="K99" s="1371"/>
      <c r="L99" s="1371"/>
      <c r="M99" s="1373"/>
      <c r="N99" s="1371"/>
      <c r="O99" s="1373"/>
      <c r="P99" s="1371"/>
      <c r="Q99" s="1374"/>
      <c r="R99" s="1338"/>
      <c r="S99" s="847"/>
      <c r="T99" s="1367"/>
      <c r="U99" s="1367"/>
    </row>
    <row r="100" spans="1:21" ht="15.75">
      <c r="A100" s="1332"/>
      <c r="B100" s="1368"/>
      <c r="C100" s="1369" t="s">
        <v>1127</v>
      </c>
      <c r="D100" s="1370"/>
      <c r="E100" s="1371">
        <f>BALOK!$K$55</f>
        <v>2.4887137498089169</v>
      </c>
      <c r="F100" s="1372"/>
      <c r="G100" s="1371"/>
      <c r="H100" s="1372"/>
      <c r="I100" s="1371"/>
      <c r="J100" s="1371"/>
      <c r="K100" s="1371"/>
      <c r="L100" s="1371"/>
      <c r="M100" s="1373"/>
      <c r="N100" s="1371"/>
      <c r="O100" s="1373"/>
      <c r="P100" s="1371"/>
      <c r="Q100" s="1374"/>
      <c r="R100" s="1338">
        <f>E100</f>
        <v>2.4887137498089169</v>
      </c>
      <c r="S100" s="847" t="s">
        <v>37</v>
      </c>
      <c r="T100" s="1367"/>
      <c r="U100" s="1367"/>
    </row>
    <row r="101" spans="1:21" ht="15.75">
      <c r="A101" s="1332"/>
      <c r="B101" s="1368"/>
      <c r="C101" s="1369" t="s">
        <v>1128</v>
      </c>
      <c r="D101" s="1370"/>
      <c r="E101" s="1371">
        <f>BALOK!$BC$55</f>
        <v>670.78606400000001</v>
      </c>
      <c r="F101" s="1372"/>
      <c r="G101" s="1371"/>
      <c r="H101" s="1372"/>
      <c r="I101" s="1371"/>
      <c r="J101" s="1371"/>
      <c r="K101" s="1371"/>
      <c r="L101" s="1371"/>
      <c r="M101" s="1373"/>
      <c r="N101" s="1371"/>
      <c r="O101" s="1373"/>
      <c r="P101" s="1371"/>
      <c r="Q101" s="1374"/>
      <c r="R101" s="1338">
        <f>E101</f>
        <v>670.78606400000001</v>
      </c>
      <c r="S101" s="847" t="s">
        <v>30</v>
      </c>
      <c r="T101" s="1367"/>
      <c r="U101" s="1367"/>
    </row>
    <row r="102" spans="1:21" ht="15.75">
      <c r="A102" s="1332"/>
      <c r="B102" s="1368"/>
      <c r="C102" s="1369" t="s">
        <v>1118</v>
      </c>
      <c r="D102" s="1370"/>
      <c r="E102" s="1371">
        <f>BALOK!$BB$55</f>
        <v>542.71599999999989</v>
      </c>
      <c r="F102" s="1372"/>
      <c r="G102" s="1371"/>
      <c r="H102" s="1372"/>
      <c r="I102" s="1371"/>
      <c r="J102" s="1371"/>
      <c r="K102" s="1371"/>
      <c r="L102" s="1371"/>
      <c r="M102" s="1373"/>
      <c r="N102" s="1371"/>
      <c r="O102" s="1373"/>
      <c r="P102" s="1371"/>
      <c r="Q102" s="1374"/>
      <c r="R102" s="1338">
        <f>E102</f>
        <v>542.71599999999989</v>
      </c>
      <c r="S102" s="847" t="s">
        <v>30</v>
      </c>
      <c r="T102" s="1367"/>
      <c r="U102" s="1367"/>
    </row>
    <row r="103" spans="1:21" ht="15.75">
      <c r="A103" s="1332"/>
      <c r="B103" s="1368"/>
      <c r="C103" s="1369" t="s">
        <v>1115</v>
      </c>
      <c r="D103" s="1370"/>
      <c r="E103" s="1371">
        <f>BALOK!$L$55</f>
        <v>48.460499999999996</v>
      </c>
      <c r="F103" s="1372"/>
      <c r="G103" s="1371"/>
      <c r="H103" s="1372"/>
      <c r="I103" s="1371"/>
      <c r="J103" s="1371"/>
      <c r="K103" s="1371"/>
      <c r="L103" s="1371"/>
      <c r="M103" s="1373"/>
      <c r="N103" s="1371"/>
      <c r="O103" s="1373"/>
      <c r="P103" s="1371"/>
      <c r="Q103" s="1374"/>
      <c r="R103" s="1338">
        <f>E103</f>
        <v>48.460499999999996</v>
      </c>
      <c r="S103" s="847" t="s">
        <v>3</v>
      </c>
      <c r="T103" s="1367"/>
      <c r="U103" s="1367"/>
    </row>
    <row r="104" spans="1:21" ht="15.75">
      <c r="A104" s="1332"/>
      <c r="B104" s="1368"/>
      <c r="C104" s="1369"/>
      <c r="D104" s="1370"/>
      <c r="E104" s="1371"/>
      <c r="F104" s="1372"/>
      <c r="G104" s="1371"/>
      <c r="H104" s="1372"/>
      <c r="I104" s="1371"/>
      <c r="J104" s="1371"/>
      <c r="K104" s="1371"/>
      <c r="L104" s="1371"/>
      <c r="M104" s="1373"/>
      <c r="N104" s="1371"/>
      <c r="O104" s="1373"/>
      <c r="P104" s="1371"/>
      <c r="Q104" s="1374"/>
      <c r="R104" s="1338"/>
      <c r="S104" s="847"/>
      <c r="T104" s="1367"/>
      <c r="U104" s="1367"/>
    </row>
    <row r="105" spans="1:21" ht="15.75">
      <c r="A105" s="1332">
        <v>3</v>
      </c>
      <c r="B105" s="1368" t="s">
        <v>1134</v>
      </c>
      <c r="C105" s="1369"/>
      <c r="D105" s="1370"/>
      <c r="E105" s="1371"/>
      <c r="F105" s="1372"/>
      <c r="G105" s="1371"/>
      <c r="H105" s="1372"/>
      <c r="I105" s="1371"/>
      <c r="J105" s="1371"/>
      <c r="K105" s="1371"/>
      <c r="L105" s="1371"/>
      <c r="M105" s="1373"/>
      <c r="N105" s="1371"/>
      <c r="O105" s="1373"/>
      <c r="P105" s="1371"/>
      <c r="Q105" s="1374"/>
      <c r="R105" s="1338"/>
      <c r="S105" s="847"/>
      <c r="T105" s="1367"/>
      <c r="U105" s="1367"/>
    </row>
    <row r="106" spans="1:21" ht="15.75">
      <c r="A106" s="1332"/>
      <c r="B106" s="1368"/>
      <c r="C106" s="1369" t="s">
        <v>1127</v>
      </c>
      <c r="D106" s="1370"/>
      <c r="E106" s="1371">
        <f>BALOK!$K$66</f>
        <v>1.389382187685775</v>
      </c>
      <c r="F106" s="1372"/>
      <c r="G106" s="1371"/>
      <c r="H106" s="1372"/>
      <c r="I106" s="1371"/>
      <c r="J106" s="1371"/>
      <c r="K106" s="1371"/>
      <c r="L106" s="1371"/>
      <c r="M106" s="1373"/>
      <c r="N106" s="1371"/>
      <c r="O106" s="1373"/>
      <c r="P106" s="1371"/>
      <c r="Q106" s="1374"/>
      <c r="R106" s="1338">
        <f>E106</f>
        <v>1.389382187685775</v>
      </c>
      <c r="S106" s="847" t="s">
        <v>37</v>
      </c>
      <c r="T106" s="1367"/>
      <c r="U106" s="1367"/>
    </row>
    <row r="107" spans="1:21" ht="15.75">
      <c r="A107" s="1332"/>
      <c r="B107" s="1368"/>
      <c r="C107" s="1369" t="s">
        <v>1128</v>
      </c>
      <c r="D107" s="1370"/>
      <c r="E107" s="1371">
        <f>BALOK!$BC$66</f>
        <v>432.3148266666667</v>
      </c>
      <c r="F107" s="1372"/>
      <c r="G107" s="1371"/>
      <c r="H107" s="1372"/>
      <c r="I107" s="1371"/>
      <c r="J107" s="1371"/>
      <c r="K107" s="1371"/>
      <c r="L107" s="1371"/>
      <c r="M107" s="1373"/>
      <c r="N107" s="1371"/>
      <c r="O107" s="1373"/>
      <c r="P107" s="1371"/>
      <c r="Q107" s="1374"/>
      <c r="R107" s="1338">
        <f>E107</f>
        <v>432.3148266666667</v>
      </c>
      <c r="S107" s="847" t="s">
        <v>30</v>
      </c>
      <c r="T107" s="1367"/>
      <c r="U107" s="1367"/>
    </row>
    <row r="108" spans="1:21" ht="15.75">
      <c r="A108" s="1332"/>
      <c r="B108" s="1368"/>
      <c r="C108" s="1369" t="s">
        <v>1118</v>
      </c>
      <c r="D108" s="1370"/>
      <c r="E108" s="1371">
        <f>BALOK!$BB$66</f>
        <v>226.44</v>
      </c>
      <c r="F108" s="1372"/>
      <c r="G108" s="1371"/>
      <c r="H108" s="1372"/>
      <c r="I108" s="1371"/>
      <c r="J108" s="1371"/>
      <c r="K108" s="1371"/>
      <c r="L108" s="1371"/>
      <c r="M108" s="1373"/>
      <c r="N108" s="1371"/>
      <c r="O108" s="1373"/>
      <c r="P108" s="1371"/>
      <c r="Q108" s="1374"/>
      <c r="R108" s="1338">
        <f>E108</f>
        <v>226.44</v>
      </c>
      <c r="S108" s="847" t="s">
        <v>30</v>
      </c>
      <c r="T108" s="1367"/>
      <c r="U108" s="1367"/>
    </row>
    <row r="109" spans="1:21" ht="15.75">
      <c r="A109" s="1332"/>
      <c r="B109" s="1368"/>
      <c r="C109" s="1369" t="s">
        <v>1115</v>
      </c>
      <c r="D109" s="1370"/>
      <c r="E109" s="1371">
        <f>BALOK!$L$66</f>
        <v>29.466000000000001</v>
      </c>
      <c r="F109" s="1372"/>
      <c r="G109" s="1371"/>
      <c r="H109" s="1372"/>
      <c r="I109" s="1371"/>
      <c r="J109" s="1371"/>
      <c r="K109" s="1371"/>
      <c r="L109" s="1371"/>
      <c r="M109" s="1373"/>
      <c r="N109" s="1371"/>
      <c r="O109" s="1373"/>
      <c r="P109" s="1371"/>
      <c r="Q109" s="1374"/>
      <c r="R109" s="1338">
        <f>E109</f>
        <v>29.466000000000001</v>
      </c>
      <c r="S109" s="847" t="s">
        <v>3</v>
      </c>
      <c r="T109" s="1367"/>
      <c r="U109" s="1367"/>
    </row>
    <row r="110" spans="1:21" ht="15.75">
      <c r="A110" s="1332"/>
      <c r="B110" s="1368"/>
      <c r="C110" s="1369"/>
      <c r="D110" s="1370"/>
      <c r="E110" s="1371"/>
      <c r="F110" s="1372"/>
      <c r="G110" s="1371"/>
      <c r="H110" s="1372"/>
      <c r="I110" s="1371"/>
      <c r="J110" s="1371"/>
      <c r="K110" s="1371"/>
      <c r="L110" s="1371"/>
      <c r="M110" s="1373"/>
      <c r="N110" s="1371"/>
      <c r="O110" s="1373"/>
      <c r="P110" s="1371"/>
      <c r="Q110" s="1374"/>
      <c r="R110" s="1338"/>
      <c r="S110" s="847"/>
      <c r="T110" s="1367"/>
      <c r="U110" s="1367"/>
    </row>
    <row r="111" spans="1:21" ht="15.75">
      <c r="A111" s="1332">
        <v>4</v>
      </c>
      <c r="B111" s="1368" t="s">
        <v>1135</v>
      </c>
      <c r="C111" s="1369"/>
      <c r="D111" s="1370"/>
      <c r="E111" s="1371"/>
      <c r="F111" s="1372"/>
      <c r="G111" s="1371"/>
      <c r="H111" s="1372"/>
      <c r="I111" s="1371"/>
      <c r="J111" s="1371"/>
      <c r="K111" s="1371"/>
      <c r="L111" s="1371"/>
      <c r="M111" s="1373"/>
      <c r="N111" s="1371"/>
      <c r="O111" s="1373"/>
      <c r="P111" s="1371"/>
      <c r="Q111" s="1374"/>
      <c r="R111" s="1338"/>
      <c r="S111" s="847"/>
      <c r="T111" s="1367"/>
      <c r="U111" s="1367"/>
    </row>
    <row r="112" spans="1:21" ht="15.75">
      <c r="A112" s="1332"/>
      <c r="B112" s="1368"/>
      <c r="C112" s="1369" t="s">
        <v>1127</v>
      </c>
      <c r="D112" s="1370"/>
      <c r="E112" s="1371">
        <f>BALOK!$K$76</f>
        <v>0.97325838641188955</v>
      </c>
      <c r="F112" s="1372"/>
      <c r="G112" s="1371"/>
      <c r="H112" s="1372"/>
      <c r="I112" s="1371"/>
      <c r="J112" s="1371"/>
      <c r="K112" s="1371"/>
      <c r="L112" s="1371"/>
      <c r="M112" s="1373"/>
      <c r="N112" s="1371"/>
      <c r="O112" s="1373"/>
      <c r="P112" s="1371"/>
      <c r="Q112" s="1374"/>
      <c r="R112" s="1338">
        <f>E112</f>
        <v>0.97325838641188955</v>
      </c>
      <c r="S112" s="847" t="s">
        <v>37</v>
      </c>
      <c r="T112" s="1367"/>
      <c r="U112" s="1367"/>
    </row>
    <row r="113" spans="1:21" ht="15.75">
      <c r="A113" s="1332"/>
      <c r="B113" s="1368"/>
      <c r="C113" s="1369" t="s">
        <v>1136</v>
      </c>
      <c r="D113" s="1370"/>
      <c r="E113" s="1371">
        <f>BALOK!$BD$76</f>
        <v>253.88166666666666</v>
      </c>
      <c r="F113" s="1372"/>
      <c r="G113" s="1371"/>
      <c r="H113" s="1372"/>
      <c r="I113" s="1371"/>
      <c r="J113" s="1371"/>
      <c r="K113" s="1371"/>
      <c r="L113" s="1371"/>
      <c r="M113" s="1373"/>
      <c r="N113" s="1371"/>
      <c r="O113" s="1373"/>
      <c r="P113" s="1371"/>
      <c r="Q113" s="1374"/>
      <c r="R113" s="1338">
        <f>E113</f>
        <v>253.88166666666666</v>
      </c>
      <c r="S113" s="847" t="s">
        <v>30</v>
      </c>
      <c r="T113" s="1367"/>
      <c r="U113" s="1367"/>
    </row>
    <row r="114" spans="1:21" ht="15.75">
      <c r="A114" s="1332"/>
      <c r="B114" s="1368"/>
      <c r="C114" s="1369" t="s">
        <v>1115</v>
      </c>
      <c r="D114" s="1370"/>
      <c r="E114" s="1371">
        <f>BALOK!$L$76</f>
        <v>25.14</v>
      </c>
      <c r="F114" s="1372"/>
      <c r="G114" s="1371"/>
      <c r="H114" s="1372"/>
      <c r="I114" s="1371"/>
      <c r="J114" s="1371"/>
      <c r="K114" s="1371"/>
      <c r="L114" s="1371"/>
      <c r="M114" s="1373"/>
      <c r="N114" s="1371"/>
      <c r="O114" s="1373"/>
      <c r="P114" s="1371"/>
      <c r="Q114" s="1374"/>
      <c r="R114" s="1338">
        <f>E114</f>
        <v>25.14</v>
      </c>
      <c r="S114" s="847" t="s">
        <v>3</v>
      </c>
      <c r="T114" s="1367"/>
      <c r="U114" s="1367"/>
    </row>
    <row r="115" spans="1:21" ht="15.75">
      <c r="A115" s="1332"/>
      <c r="B115" s="1368"/>
      <c r="C115" s="1369"/>
      <c r="D115" s="1370"/>
      <c r="E115" s="1371"/>
      <c r="F115" s="1372"/>
      <c r="G115" s="1371"/>
      <c r="H115" s="1372"/>
      <c r="I115" s="1371"/>
      <c r="J115" s="1371"/>
      <c r="K115" s="1371"/>
      <c r="L115" s="1371"/>
      <c r="M115" s="1373"/>
      <c r="N115" s="1371"/>
      <c r="O115" s="1373"/>
      <c r="P115" s="1371"/>
      <c r="Q115" s="1374"/>
      <c r="R115" s="1338"/>
      <c r="S115" s="847"/>
      <c r="T115" s="1367"/>
      <c r="U115" s="1367"/>
    </row>
    <row r="116" spans="1:21" ht="15.75">
      <c r="A116" s="1332"/>
      <c r="B116" s="1368" t="s">
        <v>1285</v>
      </c>
      <c r="C116" s="1369"/>
      <c r="D116" s="1370"/>
      <c r="E116" s="1371"/>
      <c r="F116" s="1372"/>
      <c r="G116" s="1371"/>
      <c r="H116" s="1372"/>
      <c r="I116" s="1371"/>
      <c r="J116" s="1371"/>
      <c r="K116" s="1371"/>
      <c r="L116" s="1371"/>
      <c r="M116" s="1373"/>
      <c r="N116" s="1371"/>
      <c r="O116" s="1373"/>
      <c r="P116" s="1371"/>
      <c r="Q116" s="1374"/>
      <c r="R116" s="1338"/>
      <c r="S116" s="847"/>
      <c r="T116" s="1367"/>
      <c r="U116" s="1367"/>
    </row>
    <row r="117" spans="1:21" ht="15.75">
      <c r="A117" s="1332"/>
      <c r="B117" s="1368" t="s">
        <v>15</v>
      </c>
      <c r="C117" s="1369" t="s">
        <v>1151</v>
      </c>
      <c r="D117" s="1370"/>
      <c r="E117" s="1371"/>
      <c r="F117" s="1372"/>
      <c r="G117" s="1371"/>
      <c r="H117" s="1372"/>
      <c r="I117" s="1371"/>
      <c r="J117" s="1371"/>
      <c r="K117" s="1371"/>
      <c r="L117" s="1371"/>
      <c r="M117" s="1373"/>
      <c r="N117" s="1371"/>
      <c r="O117" s="1373"/>
      <c r="P117" s="1371"/>
      <c r="Q117" s="1374">
        <f>PELAT!M45+PELAT!M50+PELAT!M55+PELAT!M60+PELAT!M65</f>
        <v>0.42108707006369428</v>
      </c>
      <c r="R117" s="1338">
        <f>Q117</f>
        <v>0.42108707006369428</v>
      </c>
      <c r="S117" s="847" t="s">
        <v>37</v>
      </c>
      <c r="T117" s="1367"/>
      <c r="U117" s="1367"/>
    </row>
    <row r="118" spans="1:21" ht="15.75">
      <c r="A118" s="1332"/>
      <c r="B118" s="1368" t="s">
        <v>15</v>
      </c>
      <c r="C118" s="1369" t="s">
        <v>1152</v>
      </c>
      <c r="D118" s="1370"/>
      <c r="E118" s="1371"/>
      <c r="F118" s="1372"/>
      <c r="G118" s="1371"/>
      <c r="H118" s="1372"/>
      <c r="I118" s="1371"/>
      <c r="J118" s="1371"/>
      <c r="K118" s="1371"/>
      <c r="L118" s="1371"/>
      <c r="M118" s="1373"/>
      <c r="N118" s="1371"/>
      <c r="O118" s="1373"/>
      <c r="P118" s="1371"/>
      <c r="Q118" s="1374">
        <f>PELAT!J45+PELAT!J50+PELAT!J55+PELAT!J60+PELAT!J65</f>
        <v>15.016499999999997</v>
      </c>
      <c r="R118" s="1338">
        <f t="shared" ref="R118:R120" si="0">Q118</f>
        <v>15.016499999999997</v>
      </c>
      <c r="S118" s="847" t="s">
        <v>30</v>
      </c>
      <c r="T118" s="1367"/>
      <c r="U118" s="1367"/>
    </row>
    <row r="119" spans="1:21" ht="15.75">
      <c r="A119" s="1332"/>
      <c r="B119" s="1368" t="s">
        <v>15</v>
      </c>
      <c r="C119" s="1369" t="s">
        <v>1286</v>
      </c>
      <c r="D119" s="1370"/>
      <c r="E119" s="1371"/>
      <c r="F119" s="1372"/>
      <c r="G119" s="1371"/>
      <c r="H119" s="1372"/>
      <c r="I119" s="1371"/>
      <c r="J119" s="1371"/>
      <c r="K119" s="1371"/>
      <c r="L119" s="1371"/>
      <c r="M119" s="1373"/>
      <c r="N119" s="1371"/>
      <c r="O119" s="1373"/>
      <c r="P119" s="1371"/>
      <c r="Q119" s="1374">
        <f>PELAT!Q45+PELAT!Q50+PELAT!Q55+PELAT!Q60+PELAT!Q65</f>
        <v>7.0500000000000007</v>
      </c>
      <c r="R119" s="1338">
        <f t="shared" si="0"/>
        <v>7.0500000000000007</v>
      </c>
      <c r="S119" s="847" t="s">
        <v>3</v>
      </c>
      <c r="T119" s="1367"/>
      <c r="U119" s="1367"/>
    </row>
    <row r="120" spans="1:21" ht="15.75">
      <c r="A120" s="1332"/>
      <c r="B120" s="1368" t="s">
        <v>15</v>
      </c>
      <c r="C120" s="1369" t="s">
        <v>1287</v>
      </c>
      <c r="D120" s="1370"/>
      <c r="E120" s="1371"/>
      <c r="F120" s="1372"/>
      <c r="G120" s="1371"/>
      <c r="H120" s="1372"/>
      <c r="I120" s="1371"/>
      <c r="J120" s="1371"/>
      <c r="K120" s="1371"/>
      <c r="L120" s="1371"/>
      <c r="M120" s="1373"/>
      <c r="N120" s="1371"/>
      <c r="O120" s="1373"/>
      <c r="P120" s="1371"/>
      <c r="Q120" s="1374">
        <f>SUM(E121:E126)</f>
        <v>12.35</v>
      </c>
      <c r="R120" s="1338">
        <f t="shared" si="0"/>
        <v>12.35</v>
      </c>
      <c r="S120" s="847" t="s">
        <v>26</v>
      </c>
      <c r="T120" s="1367"/>
      <c r="U120" s="1367"/>
    </row>
    <row r="121" spans="1:21" ht="15.75">
      <c r="A121" s="1332"/>
      <c r="B121" s="1368"/>
      <c r="C121" s="1471">
        <v>1</v>
      </c>
      <c r="D121" s="1370"/>
      <c r="E121" s="1371">
        <v>3</v>
      </c>
      <c r="F121" s="1372"/>
      <c r="G121" s="1371"/>
      <c r="H121" s="1372"/>
      <c r="I121" s="1371"/>
      <c r="J121" s="1371"/>
      <c r="K121" s="1371"/>
      <c r="L121" s="1371"/>
      <c r="M121" s="1373"/>
      <c r="N121" s="1371"/>
      <c r="O121" s="1373"/>
      <c r="P121" s="1371"/>
      <c r="Q121" s="1374"/>
      <c r="R121" s="1338"/>
      <c r="S121" s="847"/>
      <c r="T121" s="1367"/>
      <c r="U121" s="1367"/>
    </row>
    <row r="122" spans="1:21" ht="15.75">
      <c r="A122" s="1332"/>
      <c r="B122" s="1368"/>
      <c r="C122" s="1471">
        <v>2</v>
      </c>
      <c r="D122" s="1370"/>
      <c r="E122" s="1371">
        <v>1</v>
      </c>
      <c r="F122" s="1372"/>
      <c r="G122" s="1371"/>
      <c r="H122" s="1372"/>
      <c r="I122" s="1371"/>
      <c r="J122" s="1371"/>
      <c r="K122" s="1371"/>
      <c r="L122" s="1371"/>
      <c r="M122" s="1373"/>
      <c r="N122" s="1371"/>
      <c r="O122" s="1373"/>
      <c r="P122" s="1371"/>
      <c r="Q122" s="1374"/>
      <c r="R122" s="1338"/>
      <c r="S122" s="847"/>
      <c r="T122" s="1367"/>
      <c r="U122" s="1367"/>
    </row>
    <row r="123" spans="1:21" ht="15.75">
      <c r="A123" s="1332"/>
      <c r="B123" s="1368"/>
      <c r="C123" s="1471">
        <v>3</v>
      </c>
      <c r="D123" s="1370"/>
      <c r="E123" s="1371">
        <f>2.5+1.85</f>
        <v>4.3499999999999996</v>
      </c>
      <c r="F123" s="1372"/>
      <c r="G123" s="1371"/>
      <c r="H123" s="1372"/>
      <c r="I123" s="1371"/>
      <c r="J123" s="1371"/>
      <c r="K123" s="1371"/>
      <c r="L123" s="1371"/>
      <c r="M123" s="1373"/>
      <c r="N123" s="1371"/>
      <c r="O123" s="1373"/>
      <c r="P123" s="1371"/>
      <c r="Q123" s="1374"/>
      <c r="R123" s="1338"/>
      <c r="S123" s="847"/>
      <c r="T123" s="1367"/>
      <c r="U123" s="1367"/>
    </row>
    <row r="124" spans="1:21" ht="15.75">
      <c r="A124" s="1332"/>
      <c r="B124" s="1368"/>
      <c r="C124" s="1471">
        <v>4</v>
      </c>
      <c r="D124" s="1370"/>
      <c r="E124" s="1371">
        <v>2</v>
      </c>
      <c r="F124" s="1372"/>
      <c r="G124" s="1371"/>
      <c r="H124" s="1372"/>
      <c r="I124" s="1371"/>
      <c r="J124" s="1371"/>
      <c r="K124" s="1371"/>
      <c r="L124" s="1371"/>
      <c r="M124" s="1373"/>
      <c r="N124" s="1371"/>
      <c r="O124" s="1373"/>
      <c r="P124" s="1371"/>
      <c r="Q124" s="1374"/>
      <c r="R124" s="1338"/>
      <c r="S124" s="847"/>
      <c r="T124" s="1367"/>
      <c r="U124" s="1367"/>
    </row>
    <row r="125" spans="1:21" ht="15.75">
      <c r="A125" s="1332"/>
      <c r="B125" s="1368"/>
      <c r="C125" s="1471">
        <v>5</v>
      </c>
      <c r="D125" s="1370"/>
      <c r="E125" s="1371">
        <v>2</v>
      </c>
      <c r="F125" s="1372"/>
      <c r="G125" s="1371"/>
      <c r="H125" s="1372"/>
      <c r="I125" s="1371"/>
      <c r="J125" s="1371"/>
      <c r="K125" s="1371"/>
      <c r="L125" s="1371"/>
      <c r="M125" s="1373"/>
      <c r="N125" s="1371"/>
      <c r="O125" s="1373"/>
      <c r="P125" s="1371"/>
      <c r="Q125" s="1374"/>
      <c r="R125" s="1338"/>
      <c r="S125" s="847"/>
      <c r="T125" s="1367"/>
      <c r="U125" s="1367"/>
    </row>
    <row r="126" spans="1:21" ht="15.75">
      <c r="A126" s="1332"/>
      <c r="B126" s="1368"/>
      <c r="C126" s="1369"/>
      <c r="D126" s="1370"/>
      <c r="E126" s="1371"/>
      <c r="F126" s="1372"/>
      <c r="G126" s="1371"/>
      <c r="H126" s="1372"/>
      <c r="I126" s="1371"/>
      <c r="J126" s="1371"/>
      <c r="K126" s="1371"/>
      <c r="L126" s="1371"/>
      <c r="M126" s="1373"/>
      <c r="N126" s="1371"/>
      <c r="O126" s="1373"/>
      <c r="P126" s="1371"/>
      <c r="Q126" s="1374"/>
      <c r="R126" s="1338"/>
      <c r="S126" s="847"/>
      <c r="T126" s="1367"/>
      <c r="U126" s="1367"/>
    </row>
    <row r="127" spans="1:21" ht="15.75">
      <c r="A127" s="1332"/>
      <c r="B127" s="1368"/>
      <c r="C127" s="1369"/>
      <c r="D127" s="1370"/>
      <c r="E127" s="1371"/>
      <c r="F127" s="1372"/>
      <c r="G127" s="1371"/>
      <c r="H127" s="1372"/>
      <c r="I127" s="1371"/>
      <c r="J127" s="1371"/>
      <c r="K127" s="1371"/>
      <c r="L127" s="1371"/>
      <c r="M127" s="1373"/>
      <c r="N127" s="1371"/>
      <c r="O127" s="1373"/>
      <c r="P127" s="1371"/>
      <c r="Q127" s="1374"/>
      <c r="R127" s="1338"/>
      <c r="S127" s="847"/>
      <c r="T127" s="1367"/>
      <c r="U127" s="1367"/>
    </row>
    <row r="128" spans="1:21" ht="15.75">
      <c r="A128" s="1332"/>
      <c r="B128" s="1368"/>
      <c r="C128" s="1369"/>
      <c r="D128" s="1370"/>
      <c r="E128" s="1371"/>
      <c r="F128" s="1372"/>
      <c r="G128" s="1371"/>
      <c r="H128" s="1372"/>
      <c r="I128" s="1371"/>
      <c r="J128" s="1371"/>
      <c r="K128" s="1371"/>
      <c r="L128" s="1371"/>
      <c r="M128" s="1373"/>
      <c r="N128" s="1371"/>
      <c r="O128" s="1373"/>
      <c r="P128" s="1371"/>
      <c r="Q128" s="1374"/>
      <c r="R128" s="1338"/>
      <c r="S128" s="847"/>
      <c r="T128" s="1367"/>
      <c r="U128" s="1367"/>
    </row>
    <row r="129" spans="1:21" ht="15.75">
      <c r="A129" s="1332"/>
      <c r="B129" s="1368"/>
      <c r="C129" s="1369"/>
      <c r="D129" s="1370"/>
      <c r="E129" s="1371"/>
      <c r="F129" s="1372"/>
      <c r="G129" s="1371"/>
      <c r="H129" s="1372"/>
      <c r="I129" s="1371"/>
      <c r="J129" s="1371"/>
      <c r="K129" s="1371"/>
      <c r="L129" s="1371"/>
      <c r="M129" s="1373"/>
      <c r="N129" s="1371"/>
      <c r="O129" s="1373"/>
      <c r="P129" s="1371"/>
      <c r="Q129" s="1374"/>
      <c r="R129" s="1338"/>
      <c r="S129" s="847"/>
      <c r="T129" s="1367"/>
      <c r="U129" s="1367"/>
    </row>
    <row r="130" spans="1:21" ht="15.75">
      <c r="A130" s="1332"/>
      <c r="B130" s="1368"/>
      <c r="C130" s="1369"/>
      <c r="D130" s="1370"/>
      <c r="E130" s="1371"/>
      <c r="F130" s="1372"/>
      <c r="G130" s="1371"/>
      <c r="H130" s="1372"/>
      <c r="I130" s="1371"/>
      <c r="J130" s="1371"/>
      <c r="K130" s="1371"/>
      <c r="L130" s="1371"/>
      <c r="M130" s="1373"/>
      <c r="N130" s="1371"/>
      <c r="O130" s="1373"/>
      <c r="P130" s="1371"/>
      <c r="Q130" s="1374"/>
      <c r="R130" s="1338"/>
      <c r="S130" s="847"/>
      <c r="T130" s="1367"/>
      <c r="U130" s="1367"/>
    </row>
    <row r="131" spans="1:21" ht="15.75">
      <c r="A131" s="1332"/>
      <c r="B131" s="1368"/>
      <c r="C131" s="1369"/>
      <c r="D131" s="1370"/>
      <c r="E131" s="1371"/>
      <c r="F131" s="1372"/>
      <c r="G131" s="1371"/>
      <c r="H131" s="1372"/>
      <c r="I131" s="1371"/>
      <c r="J131" s="1371"/>
      <c r="K131" s="1371"/>
      <c r="L131" s="1371"/>
      <c r="M131" s="1373"/>
      <c r="N131" s="1371"/>
      <c r="O131" s="1373"/>
      <c r="P131" s="1371"/>
      <c r="Q131" s="1374"/>
      <c r="R131" s="1338"/>
      <c r="S131" s="847"/>
      <c r="T131" s="1367"/>
      <c r="U131" s="1367"/>
    </row>
    <row r="132" spans="1:21" ht="15.75">
      <c r="A132" s="1332"/>
      <c r="B132" s="1368"/>
      <c r="C132" s="1369"/>
      <c r="D132" s="1370"/>
      <c r="E132" s="1371"/>
      <c r="F132" s="1372"/>
      <c r="G132" s="1371"/>
      <c r="H132" s="1372"/>
      <c r="I132" s="1371"/>
      <c r="J132" s="1371"/>
      <c r="K132" s="1371"/>
      <c r="L132" s="1371"/>
      <c r="M132" s="1373"/>
      <c r="N132" s="1371"/>
      <c r="O132" s="1373"/>
      <c r="P132" s="1371"/>
      <c r="Q132" s="1374"/>
      <c r="R132" s="1338"/>
      <c r="S132" s="847"/>
      <c r="T132" s="1367"/>
      <c r="U132" s="1367"/>
    </row>
    <row r="133" spans="1:21" ht="15.75">
      <c r="A133" s="1332"/>
      <c r="B133" s="1368"/>
      <c r="C133" s="1369"/>
      <c r="D133" s="1370"/>
      <c r="E133" s="1371"/>
      <c r="F133" s="1372"/>
      <c r="G133" s="1371"/>
      <c r="H133" s="1372"/>
      <c r="I133" s="1371"/>
      <c r="J133" s="1371"/>
      <c r="K133" s="1371"/>
      <c r="L133" s="1371"/>
      <c r="M133" s="1373"/>
      <c r="N133" s="1371"/>
      <c r="O133" s="1373"/>
      <c r="P133" s="1371"/>
      <c r="Q133" s="1374"/>
      <c r="R133" s="1338"/>
      <c r="S133" s="847"/>
      <c r="T133" s="1367"/>
      <c r="U133" s="1367"/>
    </row>
    <row r="134" spans="1:21" ht="15.75">
      <c r="A134" s="1332"/>
      <c r="B134" s="1368"/>
      <c r="C134" s="1369"/>
      <c r="D134" s="1370"/>
      <c r="E134" s="1371"/>
      <c r="F134" s="1372"/>
      <c r="G134" s="1371"/>
      <c r="H134" s="1372"/>
      <c r="I134" s="1371"/>
      <c r="J134" s="1371"/>
      <c r="K134" s="1371"/>
      <c r="L134" s="1371"/>
      <c r="M134" s="1373"/>
      <c r="N134" s="1371"/>
      <c r="O134" s="1373"/>
      <c r="P134" s="1371"/>
      <c r="Q134" s="1374"/>
      <c r="R134" s="1338"/>
      <c r="S134" s="847"/>
      <c r="T134" s="1367"/>
      <c r="U134" s="1367"/>
    </row>
    <row r="135" spans="1:21" ht="15.75">
      <c r="A135" s="1332"/>
      <c r="B135" s="1368"/>
      <c r="C135" s="1369"/>
      <c r="D135" s="1370"/>
      <c r="E135" s="1371"/>
      <c r="F135" s="1372"/>
      <c r="G135" s="1371"/>
      <c r="H135" s="1372"/>
      <c r="I135" s="1371"/>
      <c r="J135" s="1371"/>
      <c r="K135" s="1371"/>
      <c r="L135" s="1371"/>
      <c r="M135" s="1373"/>
      <c r="N135" s="1371"/>
      <c r="O135" s="1373"/>
      <c r="P135" s="1371"/>
      <c r="Q135" s="1374"/>
      <c r="R135" s="1338"/>
      <c r="S135" s="847"/>
      <c r="T135" s="1367"/>
      <c r="U135" s="1367"/>
    </row>
    <row r="136" spans="1:21" ht="15.75">
      <c r="A136" s="1332"/>
      <c r="B136" s="1368"/>
      <c r="C136" s="1369"/>
      <c r="D136" s="1370"/>
      <c r="E136" s="1371"/>
      <c r="F136" s="1372"/>
      <c r="G136" s="1371"/>
      <c r="H136" s="1372"/>
      <c r="I136" s="1371"/>
      <c r="J136" s="1371"/>
      <c r="K136" s="1371"/>
      <c r="L136" s="1371"/>
      <c r="M136" s="1373"/>
      <c r="N136" s="1371"/>
      <c r="O136" s="1373"/>
      <c r="P136" s="1371"/>
      <c r="Q136" s="1374"/>
      <c r="R136" s="1338"/>
      <c r="S136" s="847"/>
      <c r="T136" s="1367"/>
      <c r="U136" s="1367"/>
    </row>
    <row r="137" spans="1:21" ht="15.75">
      <c r="A137" s="1332"/>
      <c r="B137" s="1368"/>
      <c r="C137" s="1369"/>
      <c r="D137" s="1370"/>
      <c r="E137" s="1371"/>
      <c r="F137" s="1372"/>
      <c r="G137" s="1371"/>
      <c r="H137" s="1372"/>
      <c r="I137" s="1371"/>
      <c r="J137" s="1371"/>
      <c r="K137" s="1371"/>
      <c r="L137" s="1371"/>
      <c r="M137" s="1373"/>
      <c r="N137" s="1371"/>
      <c r="O137" s="1373"/>
      <c r="P137" s="1371"/>
      <c r="Q137" s="1374"/>
      <c r="R137" s="1338"/>
      <c r="S137" s="847"/>
      <c r="T137" s="1367"/>
      <c r="U137" s="1367"/>
    </row>
    <row r="138" spans="1:21" ht="15.75">
      <c r="A138" s="1332"/>
      <c r="B138" s="1368"/>
      <c r="C138" s="1369"/>
      <c r="D138" s="1370"/>
      <c r="E138" s="1371"/>
      <c r="F138" s="1372"/>
      <c r="G138" s="1371"/>
      <c r="H138" s="1372"/>
      <c r="I138" s="1371"/>
      <c r="J138" s="1371"/>
      <c r="K138" s="1371"/>
      <c r="L138" s="1371"/>
      <c r="M138" s="1373"/>
      <c r="N138" s="1371"/>
      <c r="O138" s="1373"/>
      <c r="P138" s="1371"/>
      <c r="Q138" s="1374"/>
      <c r="R138" s="1338"/>
      <c r="S138" s="847"/>
      <c r="T138" s="1367"/>
      <c r="U138" s="1367"/>
    </row>
    <row r="139" spans="1:21" ht="15.75">
      <c r="A139" s="1332"/>
      <c r="B139" s="1368"/>
      <c r="C139" s="1369"/>
      <c r="D139" s="1370"/>
      <c r="E139" s="1371"/>
      <c r="F139" s="1372"/>
      <c r="G139" s="1371"/>
      <c r="H139" s="1372"/>
      <c r="I139" s="1371"/>
      <c r="J139" s="1371"/>
      <c r="K139" s="1371"/>
      <c r="L139" s="1371"/>
      <c r="M139" s="1373"/>
      <c r="N139" s="1371"/>
      <c r="O139" s="1373"/>
      <c r="P139" s="1371"/>
      <c r="Q139" s="1374"/>
      <c r="R139" s="1338"/>
      <c r="S139" s="847"/>
      <c r="T139" s="1367"/>
      <c r="U139" s="1367"/>
    </row>
    <row r="140" spans="1:21" ht="15.75">
      <c r="A140" s="1332"/>
      <c r="B140" s="1368"/>
      <c r="C140" s="1369"/>
      <c r="D140" s="1370"/>
      <c r="E140" s="1371"/>
      <c r="F140" s="1372"/>
      <c r="G140" s="1371"/>
      <c r="H140" s="1372"/>
      <c r="I140" s="1371"/>
      <c r="J140" s="1371"/>
      <c r="K140" s="1371"/>
      <c r="L140" s="1371"/>
      <c r="M140" s="1373"/>
      <c r="N140" s="1371"/>
      <c r="O140" s="1373"/>
      <c r="P140" s="1371"/>
      <c r="Q140" s="1374"/>
      <c r="R140" s="1338"/>
      <c r="S140" s="847"/>
      <c r="T140" s="1367"/>
      <c r="U140" s="1367"/>
    </row>
    <row r="141" spans="1:21" ht="15.75">
      <c r="A141" s="1332"/>
      <c r="B141" s="1368"/>
      <c r="C141" s="1369"/>
      <c r="D141" s="1370"/>
      <c r="E141" s="1371"/>
      <c r="F141" s="1372"/>
      <c r="G141" s="1371"/>
      <c r="H141" s="1372"/>
      <c r="I141" s="1371"/>
      <c r="J141" s="1371"/>
      <c r="K141" s="1371"/>
      <c r="L141" s="1371"/>
      <c r="M141" s="1373"/>
      <c r="N141" s="1371"/>
      <c r="O141" s="1373"/>
      <c r="P141" s="1371"/>
      <c r="Q141" s="1374"/>
      <c r="R141" s="1338"/>
      <c r="S141" s="847"/>
      <c r="T141" s="1367"/>
      <c r="U141" s="1367"/>
    </row>
    <row r="142" spans="1:21" ht="15.75">
      <c r="A142" s="1332"/>
      <c r="B142" s="1368"/>
      <c r="C142" s="1369"/>
      <c r="D142" s="1370"/>
      <c r="E142" s="1371"/>
      <c r="F142" s="1372"/>
      <c r="G142" s="1371"/>
      <c r="H142" s="1372"/>
      <c r="I142" s="1371"/>
      <c r="J142" s="1371"/>
      <c r="K142" s="1371"/>
      <c r="L142" s="1371"/>
      <c r="M142" s="1373"/>
      <c r="N142" s="1371"/>
      <c r="O142" s="1373"/>
      <c r="P142" s="1371"/>
      <c r="Q142" s="1374"/>
      <c r="R142" s="1338"/>
      <c r="S142" s="847"/>
      <c r="T142" s="1367"/>
      <c r="U142" s="1367"/>
    </row>
    <row r="143" spans="1:21" ht="15.75">
      <c r="A143" s="1332"/>
      <c r="B143" s="1368"/>
      <c r="C143" s="1369"/>
      <c r="D143" s="1370"/>
      <c r="E143" s="1371"/>
      <c r="F143" s="1372"/>
      <c r="G143" s="1371"/>
      <c r="H143" s="1372"/>
      <c r="I143" s="1371"/>
      <c r="J143" s="1371"/>
      <c r="K143" s="1371"/>
      <c r="L143" s="1371"/>
      <c r="M143" s="1373"/>
      <c r="N143" s="1371"/>
      <c r="O143" s="1373"/>
      <c r="P143" s="1371"/>
      <c r="Q143" s="1374"/>
      <c r="R143" s="1338"/>
      <c r="S143" s="847"/>
      <c r="T143" s="1367"/>
      <c r="U143" s="1367"/>
    </row>
    <row r="144" spans="1:21" ht="15.75">
      <c r="A144" s="1332"/>
      <c r="B144" s="1368"/>
      <c r="C144" s="1369"/>
      <c r="D144" s="1370"/>
      <c r="E144" s="1371"/>
      <c r="F144" s="1372"/>
      <c r="G144" s="1371"/>
      <c r="H144" s="1372"/>
      <c r="I144" s="1371"/>
      <c r="J144" s="1371"/>
      <c r="K144" s="1371"/>
      <c r="L144" s="1371"/>
      <c r="M144" s="1373"/>
      <c r="N144" s="1371"/>
      <c r="O144" s="1373"/>
      <c r="P144" s="1371"/>
      <c r="Q144" s="1374"/>
      <c r="R144" s="1338"/>
      <c r="S144" s="847"/>
      <c r="T144" s="1367"/>
      <c r="U144" s="1367"/>
    </row>
    <row r="145" spans="1:21" ht="15.75">
      <c r="A145" s="1332"/>
      <c r="B145" s="1368"/>
      <c r="C145" s="1369"/>
      <c r="D145" s="1370"/>
      <c r="E145" s="1371"/>
      <c r="F145" s="1372"/>
      <c r="G145" s="1371"/>
      <c r="H145" s="1372"/>
      <c r="I145" s="1371"/>
      <c r="J145" s="1371"/>
      <c r="K145" s="1371"/>
      <c r="L145" s="1371"/>
      <c r="M145" s="1373"/>
      <c r="N145" s="1371"/>
      <c r="O145" s="1373"/>
      <c r="P145" s="1371"/>
      <c r="Q145" s="1374"/>
      <c r="R145" s="1338"/>
      <c r="S145" s="847"/>
      <c r="T145" s="1367"/>
      <c r="U145" s="1367"/>
    </row>
    <row r="146" spans="1:21" ht="15.75">
      <c r="A146" s="1332"/>
      <c r="B146" s="1368"/>
      <c r="C146" s="1369"/>
      <c r="D146" s="1370"/>
      <c r="E146" s="1371"/>
      <c r="F146" s="1372"/>
      <c r="G146" s="1371"/>
      <c r="H146" s="1372"/>
      <c r="I146" s="1371"/>
      <c r="J146" s="1371"/>
      <c r="K146" s="1371"/>
      <c r="L146" s="1371"/>
      <c r="M146" s="1373"/>
      <c r="N146" s="1371"/>
      <c r="O146" s="1373"/>
      <c r="P146" s="1371"/>
      <c r="Q146" s="1374"/>
      <c r="R146" s="1338"/>
      <c r="S146" s="847"/>
      <c r="T146" s="1367"/>
      <c r="U146" s="1367"/>
    </row>
    <row r="147" spans="1:21" ht="15.75">
      <c r="A147" s="1332"/>
      <c r="B147" s="1368"/>
      <c r="C147" s="1369"/>
      <c r="D147" s="1370"/>
      <c r="E147" s="1371"/>
      <c r="F147" s="1372"/>
      <c r="G147" s="1371"/>
      <c r="H147" s="1372"/>
      <c r="I147" s="1371"/>
      <c r="J147" s="1371"/>
      <c r="K147" s="1371"/>
      <c r="L147" s="1371"/>
      <c r="M147" s="1373"/>
      <c r="N147" s="1371"/>
      <c r="O147" s="1373"/>
      <c r="P147" s="1371"/>
      <c r="Q147" s="1374"/>
      <c r="R147" s="1338"/>
      <c r="S147" s="847"/>
      <c r="T147" s="1367"/>
      <c r="U147" s="1367"/>
    </row>
    <row r="148" spans="1:21" ht="15.75">
      <c r="A148" s="1332"/>
      <c r="B148" s="1368"/>
      <c r="C148" s="1369"/>
      <c r="D148" s="1370"/>
      <c r="E148" s="1371"/>
      <c r="F148" s="1372"/>
      <c r="G148" s="1371"/>
      <c r="H148" s="1372"/>
      <c r="I148" s="1371"/>
      <c r="J148" s="1371"/>
      <c r="K148" s="1371"/>
      <c r="L148" s="1371"/>
      <c r="M148" s="1373"/>
      <c r="N148" s="1371"/>
      <c r="O148" s="1373"/>
      <c r="P148" s="1371"/>
      <c r="Q148" s="1374"/>
      <c r="R148" s="1338"/>
      <c r="S148" s="847"/>
      <c r="T148" s="1367"/>
      <c r="U148" s="1367"/>
    </row>
    <row r="149" spans="1:21" ht="15.75">
      <c r="A149" s="1332"/>
      <c r="B149" s="1368"/>
      <c r="C149" s="1369"/>
      <c r="D149" s="1370"/>
      <c r="E149" s="1371"/>
      <c r="F149" s="1372"/>
      <c r="G149" s="1371"/>
      <c r="H149" s="1372"/>
      <c r="I149" s="1371"/>
      <c r="J149" s="1371"/>
      <c r="K149" s="1371"/>
      <c r="L149" s="1371"/>
      <c r="M149" s="1373"/>
      <c r="N149" s="1371"/>
      <c r="O149" s="1373"/>
      <c r="P149" s="1371"/>
      <c r="Q149" s="1374"/>
      <c r="R149" s="1338"/>
      <c r="S149" s="847"/>
      <c r="T149" s="1367"/>
      <c r="U149" s="1367"/>
    </row>
    <row r="150" spans="1:21" ht="15.75">
      <c r="A150" s="1332"/>
      <c r="B150" s="1368"/>
      <c r="C150" s="1369"/>
      <c r="D150" s="1370"/>
      <c r="E150" s="1371"/>
      <c r="F150" s="1372"/>
      <c r="G150" s="1371"/>
      <c r="H150" s="1372"/>
      <c r="I150" s="1371"/>
      <c r="J150" s="1371"/>
      <c r="K150" s="1371"/>
      <c r="L150" s="1371"/>
      <c r="M150" s="1373"/>
      <c r="N150" s="1371"/>
      <c r="O150" s="1373"/>
      <c r="P150" s="1371"/>
      <c r="Q150" s="1374"/>
      <c r="R150" s="1338"/>
      <c r="S150" s="847"/>
      <c r="T150" s="1367"/>
      <c r="U150" s="1367"/>
    </row>
    <row r="151" spans="1:21" ht="15.75">
      <c r="A151" s="1332"/>
      <c r="B151" s="1368"/>
      <c r="C151" s="1369"/>
      <c r="D151" s="1370"/>
      <c r="E151" s="1371"/>
      <c r="F151" s="1372"/>
      <c r="G151" s="1371"/>
      <c r="H151" s="1372"/>
      <c r="I151" s="1371"/>
      <c r="J151" s="1371"/>
      <c r="K151" s="1371"/>
      <c r="L151" s="1371"/>
      <c r="M151" s="1373"/>
      <c r="N151" s="1371"/>
      <c r="O151" s="1373"/>
      <c r="P151" s="1371"/>
      <c r="Q151" s="1374"/>
      <c r="R151" s="1338"/>
      <c r="S151" s="847"/>
      <c r="T151" s="1367"/>
      <c r="U151" s="1367"/>
    </row>
    <row r="152" spans="1:21" ht="15.75">
      <c r="A152" s="1332"/>
      <c r="B152" s="1368"/>
      <c r="C152" s="1369"/>
      <c r="D152" s="1370"/>
      <c r="E152" s="1371"/>
      <c r="F152" s="1372"/>
      <c r="G152" s="1371"/>
      <c r="H152" s="1372"/>
      <c r="I152" s="1371"/>
      <c r="J152" s="1371"/>
      <c r="K152" s="1371"/>
      <c r="L152" s="1371"/>
      <c r="M152" s="1373"/>
      <c r="N152" s="1371"/>
      <c r="O152" s="1373"/>
      <c r="P152" s="1371"/>
      <c r="Q152" s="1374"/>
      <c r="R152" s="1338"/>
      <c r="S152" s="847"/>
      <c r="T152" s="1367"/>
      <c r="U152" s="1367"/>
    </row>
    <row r="153" spans="1:21" ht="15.75">
      <c r="A153" s="1332"/>
      <c r="B153" s="1368"/>
      <c r="C153" s="1369"/>
      <c r="D153" s="1370"/>
      <c r="E153" s="1371"/>
      <c r="F153" s="1372"/>
      <c r="G153" s="1371"/>
      <c r="H153" s="1372"/>
      <c r="I153" s="1371"/>
      <c r="J153" s="1371"/>
      <c r="K153" s="1371"/>
      <c r="L153" s="1371"/>
      <c r="M153" s="1373"/>
      <c r="N153" s="1371"/>
      <c r="O153" s="1373"/>
      <c r="P153" s="1371"/>
      <c r="Q153" s="1374"/>
      <c r="R153" s="1338"/>
      <c r="S153" s="847"/>
      <c r="T153" s="1367"/>
      <c r="U153" s="1367"/>
    </row>
    <row r="154" spans="1:21" ht="15.75">
      <c r="A154" s="1332"/>
      <c r="B154" s="1368"/>
      <c r="C154" s="1369"/>
      <c r="D154" s="1370"/>
      <c r="E154" s="1371"/>
      <c r="F154" s="1372"/>
      <c r="G154" s="1371"/>
      <c r="H154" s="1372"/>
      <c r="I154" s="1371"/>
      <c r="J154" s="1371"/>
      <c r="K154" s="1371"/>
      <c r="L154" s="1371"/>
      <c r="M154" s="1373"/>
      <c r="N154" s="1371"/>
      <c r="O154" s="1373"/>
      <c r="P154" s="1371"/>
      <c r="Q154" s="1374"/>
      <c r="R154" s="1338"/>
      <c r="S154" s="847"/>
      <c r="T154" s="1367"/>
      <c r="U154" s="1367"/>
    </row>
    <row r="155" spans="1:21" ht="15.75">
      <c r="A155" s="1332"/>
      <c r="B155" s="1368"/>
      <c r="C155" s="1369"/>
      <c r="D155" s="1370"/>
      <c r="E155" s="1371"/>
      <c r="F155" s="1372"/>
      <c r="G155" s="1371"/>
      <c r="H155" s="1372"/>
      <c r="I155" s="1371"/>
      <c r="J155" s="1371"/>
      <c r="K155" s="1371"/>
      <c r="L155" s="1371"/>
      <c r="M155" s="1373"/>
      <c r="N155" s="1371"/>
      <c r="O155" s="1373"/>
      <c r="P155" s="1371"/>
      <c r="Q155" s="1374"/>
      <c r="R155" s="1338"/>
      <c r="S155" s="847"/>
      <c r="T155" s="1367"/>
      <c r="U155" s="1367"/>
    </row>
    <row r="156" spans="1:21" ht="15.75">
      <c r="A156" s="1332"/>
      <c r="B156" s="1368"/>
      <c r="C156" s="1369"/>
      <c r="D156" s="1370"/>
      <c r="E156" s="1371"/>
      <c r="F156" s="1372"/>
      <c r="G156" s="1371"/>
      <c r="H156" s="1372"/>
      <c r="I156" s="1371"/>
      <c r="J156" s="1371"/>
      <c r="K156" s="1371"/>
      <c r="L156" s="1371"/>
      <c r="M156" s="1373"/>
      <c r="N156" s="1371"/>
      <c r="O156" s="1373"/>
      <c r="P156" s="1371"/>
      <c r="Q156" s="1374"/>
      <c r="R156" s="1338"/>
      <c r="S156" s="847"/>
      <c r="T156" s="1367"/>
      <c r="U156" s="1367"/>
    </row>
    <row r="157" spans="1:21" ht="15.75">
      <c r="A157" s="1332"/>
      <c r="B157" s="1368"/>
      <c r="C157" s="1369"/>
      <c r="D157" s="1370"/>
      <c r="E157" s="1371"/>
      <c r="F157" s="1372"/>
      <c r="G157" s="1371"/>
      <c r="H157" s="1372"/>
      <c r="I157" s="1371"/>
      <c r="J157" s="1371"/>
      <c r="K157" s="1371"/>
      <c r="L157" s="1371"/>
      <c r="M157" s="1373"/>
      <c r="N157" s="1371"/>
      <c r="O157" s="1373"/>
      <c r="P157" s="1371"/>
      <c r="Q157" s="1374"/>
      <c r="R157" s="1338"/>
      <c r="S157" s="847"/>
      <c r="T157" s="1367"/>
      <c r="U157" s="1367"/>
    </row>
    <row r="158" spans="1:21" ht="15.75">
      <c r="A158" s="1332"/>
      <c r="B158" s="1368"/>
      <c r="C158" s="1369"/>
      <c r="D158" s="1370"/>
      <c r="E158" s="1371"/>
      <c r="F158" s="1372"/>
      <c r="G158" s="1371"/>
      <c r="H158" s="1372"/>
      <c r="I158" s="1371"/>
      <c r="J158" s="1371"/>
      <c r="K158" s="1371"/>
      <c r="L158" s="1371"/>
      <c r="M158" s="1373"/>
      <c r="N158" s="1371"/>
      <c r="O158" s="1373"/>
      <c r="P158" s="1371"/>
      <c r="Q158" s="1374"/>
      <c r="R158" s="1338"/>
      <c r="S158" s="847"/>
      <c r="T158" s="1367"/>
      <c r="U158" s="1367"/>
    </row>
    <row r="159" spans="1:21" ht="15.75">
      <c r="A159" s="1332"/>
      <c r="B159" s="1368"/>
      <c r="C159" s="1369"/>
      <c r="D159" s="1370"/>
      <c r="E159" s="1371"/>
      <c r="F159" s="1372"/>
      <c r="G159" s="1371"/>
      <c r="H159" s="1372"/>
      <c r="I159" s="1371"/>
      <c r="J159" s="1371"/>
      <c r="K159" s="1371"/>
      <c r="L159" s="1371"/>
      <c r="M159" s="1373"/>
      <c r="N159" s="1371"/>
      <c r="O159" s="1373"/>
      <c r="P159" s="1371"/>
      <c r="Q159" s="1374"/>
      <c r="R159" s="1338"/>
      <c r="S159" s="847"/>
      <c r="T159" s="1367"/>
      <c r="U159" s="1367"/>
    </row>
    <row r="160" spans="1:21" ht="15.75">
      <c r="A160" s="1332"/>
      <c r="B160" s="1368"/>
      <c r="C160" s="1369"/>
      <c r="D160" s="1370"/>
      <c r="E160" s="1371"/>
      <c r="F160" s="1372"/>
      <c r="G160" s="1371"/>
      <c r="H160" s="1372"/>
      <c r="I160" s="1371"/>
      <c r="J160" s="1371"/>
      <c r="K160" s="1371"/>
      <c r="L160" s="1371"/>
      <c r="M160" s="1373"/>
      <c r="N160" s="1371"/>
      <c r="O160" s="1373"/>
      <c r="P160" s="1371"/>
      <c r="Q160" s="1374"/>
      <c r="R160" s="1338"/>
      <c r="S160" s="847"/>
      <c r="T160" s="1367"/>
      <c r="U160" s="1367"/>
    </row>
    <row r="161" spans="1:21" ht="15.75">
      <c r="A161" s="1332"/>
      <c r="B161" s="1368"/>
      <c r="C161" s="1369"/>
      <c r="D161" s="1370"/>
      <c r="E161" s="1371"/>
      <c r="F161" s="1372"/>
      <c r="G161" s="1371"/>
      <c r="H161" s="1372"/>
      <c r="I161" s="1371"/>
      <c r="J161" s="1371"/>
      <c r="K161" s="1371"/>
      <c r="L161" s="1371"/>
      <c r="M161" s="1373"/>
      <c r="N161" s="1371"/>
      <c r="O161" s="1373"/>
      <c r="P161" s="1371"/>
      <c r="Q161" s="1374"/>
      <c r="R161" s="1338"/>
      <c r="S161" s="847"/>
      <c r="T161" s="1367"/>
      <c r="U161" s="1367"/>
    </row>
    <row r="162" spans="1:21" ht="15.75">
      <c r="A162" s="1332"/>
      <c r="B162" s="1368"/>
      <c r="C162" s="1369"/>
      <c r="D162" s="1370"/>
      <c r="E162" s="1371"/>
      <c r="F162" s="1372"/>
      <c r="G162" s="1371"/>
      <c r="H162" s="1372"/>
      <c r="I162" s="1371"/>
      <c r="J162" s="1371"/>
      <c r="K162" s="1371"/>
      <c r="L162" s="1371"/>
      <c r="M162" s="1373"/>
      <c r="N162" s="1371"/>
      <c r="O162" s="1373"/>
      <c r="P162" s="1371"/>
      <c r="Q162" s="1374"/>
      <c r="R162" s="1338"/>
      <c r="S162" s="847"/>
      <c r="T162" s="1367"/>
      <c r="U162" s="1367"/>
    </row>
    <row r="163" spans="1:21" ht="15.75">
      <c r="A163" s="1332"/>
      <c r="B163" s="1368"/>
      <c r="C163" s="1369"/>
      <c r="D163" s="1370"/>
      <c r="E163" s="1371"/>
      <c r="F163" s="1372"/>
      <c r="G163" s="1371"/>
      <c r="H163" s="1372"/>
      <c r="I163" s="1371"/>
      <c r="J163" s="1371"/>
      <c r="K163" s="1371"/>
      <c r="L163" s="1371"/>
      <c r="M163" s="1373"/>
      <c r="N163" s="1371"/>
      <c r="O163" s="1373"/>
      <c r="P163" s="1371"/>
      <c r="Q163" s="1374"/>
      <c r="R163" s="1338"/>
      <c r="S163" s="847"/>
      <c r="T163" s="1367"/>
      <c r="U163" s="1367"/>
    </row>
    <row r="164" spans="1:21" ht="15.75">
      <c r="A164" s="1332"/>
      <c r="B164" s="1368"/>
      <c r="C164" s="1369"/>
      <c r="D164" s="1370"/>
      <c r="E164" s="1371"/>
      <c r="F164" s="1372"/>
      <c r="G164" s="1371"/>
      <c r="H164" s="1372"/>
      <c r="I164" s="1371"/>
      <c r="J164" s="1371"/>
      <c r="K164" s="1371"/>
      <c r="L164" s="1371"/>
      <c r="M164" s="1373"/>
      <c r="N164" s="1371"/>
      <c r="O164" s="1373"/>
      <c r="P164" s="1371"/>
      <c r="Q164" s="1374"/>
      <c r="R164" s="1338"/>
      <c r="S164" s="847"/>
      <c r="T164" s="1367"/>
      <c r="U164" s="1367"/>
    </row>
    <row r="165" spans="1:21" ht="15.75">
      <c r="A165" s="1332"/>
      <c r="B165" s="1368"/>
      <c r="C165" s="1369"/>
      <c r="D165" s="1370"/>
      <c r="E165" s="1371"/>
      <c r="F165" s="1372"/>
      <c r="G165" s="1371"/>
      <c r="H165" s="1372"/>
      <c r="I165" s="1371"/>
      <c r="J165" s="1371"/>
      <c r="K165" s="1371"/>
      <c r="L165" s="1371"/>
      <c r="M165" s="1373"/>
      <c r="N165" s="1371"/>
      <c r="O165" s="1373"/>
      <c r="P165" s="1371"/>
      <c r="Q165" s="1374"/>
      <c r="R165" s="1338"/>
      <c r="S165" s="847"/>
      <c r="T165" s="1367"/>
      <c r="U165" s="1367"/>
    </row>
    <row r="166" spans="1:21" ht="15.75">
      <c r="A166" s="1332"/>
      <c r="B166" s="1368"/>
      <c r="C166" s="1369"/>
      <c r="D166" s="1370"/>
      <c r="E166" s="1371"/>
      <c r="F166" s="1372"/>
      <c r="G166" s="1371"/>
      <c r="H166" s="1372"/>
      <c r="I166" s="1371"/>
      <c r="J166" s="1371"/>
      <c r="K166" s="1371"/>
      <c r="L166" s="1371"/>
      <c r="M166" s="1373"/>
      <c r="N166" s="1371"/>
      <c r="O166" s="1373"/>
      <c r="P166" s="1371"/>
      <c r="Q166" s="1374"/>
      <c r="R166" s="1338"/>
      <c r="S166" s="847"/>
      <c r="T166" s="1367"/>
      <c r="U166" s="1367"/>
    </row>
    <row r="167" spans="1:21" ht="15.75">
      <c r="A167" s="1332"/>
      <c r="B167" s="1368"/>
      <c r="C167" s="1369"/>
      <c r="D167" s="1370"/>
      <c r="E167" s="1371"/>
      <c r="F167" s="1372"/>
      <c r="G167" s="1371"/>
      <c r="H167" s="1372"/>
      <c r="I167" s="1371"/>
      <c r="J167" s="1371"/>
      <c r="K167" s="1371"/>
      <c r="L167" s="1371"/>
      <c r="M167" s="1373"/>
      <c r="N167" s="1371"/>
      <c r="O167" s="1373"/>
      <c r="P167" s="1371"/>
      <c r="Q167" s="1374"/>
      <c r="R167" s="1338"/>
      <c r="S167" s="847"/>
      <c r="T167" s="1367"/>
      <c r="U167" s="1367"/>
    </row>
    <row r="168" spans="1:21" ht="15.75">
      <c r="A168" s="1332"/>
      <c r="B168" s="1368"/>
      <c r="C168" s="1369"/>
      <c r="D168" s="1370"/>
      <c r="E168" s="1371"/>
      <c r="F168" s="1372"/>
      <c r="G168" s="1371"/>
      <c r="H168" s="1372"/>
      <c r="I168" s="1371"/>
      <c r="J168" s="1371"/>
      <c r="K168" s="1371"/>
      <c r="L168" s="1371"/>
      <c r="M168" s="1373"/>
      <c r="N168" s="1371"/>
      <c r="O168" s="1373"/>
      <c r="P168" s="1371"/>
      <c r="Q168" s="1374"/>
      <c r="R168" s="1338"/>
      <c r="S168" s="847"/>
      <c r="T168" s="1367"/>
      <c r="U168" s="1367"/>
    </row>
    <row r="169" spans="1:21" ht="15.75">
      <c r="A169" s="1332"/>
      <c r="B169" s="1368"/>
      <c r="C169" s="1369"/>
      <c r="D169" s="1370"/>
      <c r="E169" s="1371"/>
      <c r="F169" s="1372"/>
      <c r="G169" s="1371"/>
      <c r="H169" s="1372"/>
      <c r="I169" s="1371"/>
      <c r="J169" s="1371"/>
      <c r="K169" s="1371"/>
      <c r="L169" s="1371"/>
      <c r="M169" s="1373"/>
      <c r="N169" s="1371"/>
      <c r="O169" s="1373"/>
      <c r="P169" s="1371"/>
      <c r="Q169" s="1374"/>
      <c r="R169" s="1338"/>
      <c r="S169" s="847"/>
      <c r="T169" s="1367"/>
      <c r="U169" s="1367"/>
    </row>
    <row r="170" spans="1:21" ht="15.75">
      <c r="A170" s="1332"/>
      <c r="B170" s="1368"/>
      <c r="C170" s="1369"/>
      <c r="D170" s="1370"/>
      <c r="E170" s="1371"/>
      <c r="F170" s="1372"/>
      <c r="G170" s="1371"/>
      <c r="H170" s="1372"/>
      <c r="I170" s="1371"/>
      <c r="J170" s="1371"/>
      <c r="K170" s="1371"/>
      <c r="L170" s="1371"/>
      <c r="M170" s="1373"/>
      <c r="N170" s="1371"/>
      <c r="O170" s="1373"/>
      <c r="P170" s="1371"/>
      <c r="Q170" s="1374"/>
      <c r="R170" s="1338"/>
      <c r="S170" s="847"/>
      <c r="T170" s="1367"/>
      <c r="U170" s="1367"/>
    </row>
    <row r="171" spans="1:21" ht="15.75">
      <c r="A171" s="1332"/>
      <c r="B171" s="1368"/>
      <c r="C171" s="1369"/>
      <c r="D171" s="1370"/>
      <c r="E171" s="1371"/>
      <c r="F171" s="1372"/>
      <c r="G171" s="1371"/>
      <c r="H171" s="1372"/>
      <c r="I171" s="1371"/>
      <c r="J171" s="1371"/>
      <c r="K171" s="1371"/>
      <c r="L171" s="1371"/>
      <c r="M171" s="1373"/>
      <c r="N171" s="1371"/>
      <c r="O171" s="1373"/>
      <c r="P171" s="1371"/>
      <c r="Q171" s="1374"/>
      <c r="R171" s="1338"/>
      <c r="S171" s="847"/>
      <c r="T171" s="1367"/>
      <c r="U171" s="1367"/>
    </row>
    <row r="172" spans="1:21" ht="15.75">
      <c r="A172" s="1332"/>
      <c r="B172" s="1368"/>
      <c r="C172" s="1369"/>
      <c r="D172" s="1370"/>
      <c r="E172" s="1371"/>
      <c r="F172" s="1372"/>
      <c r="G172" s="1371"/>
      <c r="H172" s="1372"/>
      <c r="I172" s="1371"/>
      <c r="J172" s="1371"/>
      <c r="K172" s="1371"/>
      <c r="L172" s="1371"/>
      <c r="M172" s="1373"/>
      <c r="N172" s="1371"/>
      <c r="O172" s="1373"/>
      <c r="P172" s="1371"/>
      <c r="Q172" s="1374"/>
      <c r="R172" s="1338"/>
      <c r="S172" s="847"/>
      <c r="T172" s="1367"/>
      <c r="U172" s="1367"/>
    </row>
    <row r="173" spans="1:21" ht="15.75">
      <c r="A173" s="830"/>
      <c r="B173" s="831" t="s">
        <v>950</v>
      </c>
      <c r="C173" s="832"/>
      <c r="D173" s="833"/>
      <c r="E173" s="1361"/>
      <c r="F173" s="835"/>
      <c r="G173" s="1362"/>
      <c r="H173" s="835"/>
      <c r="I173" s="1362"/>
      <c r="J173" s="835"/>
      <c r="K173" s="1362"/>
      <c r="L173" s="835"/>
      <c r="M173" s="1362"/>
      <c r="N173" s="835"/>
      <c r="O173" s="1362"/>
      <c r="P173" s="835"/>
      <c r="Q173" s="1362"/>
      <c r="R173" s="1363"/>
      <c r="S173" s="838"/>
      <c r="T173" s="1364"/>
      <c r="U173" s="1364"/>
    </row>
    <row r="174" spans="1:21" ht="15.75">
      <c r="A174" s="1323"/>
      <c r="B174" s="1324" t="s">
        <v>1106</v>
      </c>
      <c r="C174" s="1325"/>
      <c r="D174" s="1326"/>
      <c r="E174" s="1327"/>
      <c r="F174" s="1328"/>
      <c r="G174" s="1329"/>
      <c r="H174" s="1328"/>
      <c r="I174" s="1329"/>
      <c r="J174" s="1328"/>
      <c r="K174" s="1329"/>
      <c r="L174" s="1328"/>
      <c r="M174" s="1329"/>
      <c r="N174" s="1328"/>
      <c r="O174" s="1329"/>
      <c r="P174" s="1328"/>
      <c r="Q174" s="1329"/>
      <c r="R174" s="1330"/>
      <c r="S174" s="1331"/>
      <c r="T174" s="1358"/>
      <c r="U174" s="1358"/>
    </row>
    <row r="175" spans="1:21" ht="15.75">
      <c r="A175" s="1332"/>
      <c r="B175" s="1368"/>
      <c r="C175" s="1369"/>
      <c r="D175" s="1370"/>
      <c r="E175" s="1371"/>
      <c r="F175" s="1372"/>
      <c r="G175" s="1371"/>
      <c r="H175" s="1372"/>
      <c r="I175" s="1371"/>
      <c r="J175" s="1371"/>
      <c r="K175" s="1371"/>
      <c r="L175" s="1371"/>
      <c r="M175" s="1373"/>
      <c r="N175" s="1371"/>
      <c r="O175" s="1373"/>
      <c r="P175" s="1371"/>
      <c r="Q175" s="1374"/>
      <c r="R175" s="1338"/>
      <c r="S175" s="847"/>
      <c r="T175" s="1367"/>
      <c r="U175" s="1367"/>
    </row>
    <row r="176" spans="1:21" ht="15.75">
      <c r="A176" s="1332"/>
      <c r="B176" s="1368" t="s">
        <v>1157</v>
      </c>
      <c r="C176" s="1369"/>
      <c r="D176" s="1370"/>
      <c r="E176" s="1371"/>
      <c r="F176" s="1372"/>
      <c r="G176" s="1371"/>
      <c r="H176" s="1372"/>
      <c r="I176" s="1371"/>
      <c r="J176" s="1371"/>
      <c r="K176" s="1371"/>
      <c r="L176" s="1371"/>
      <c r="M176" s="1373"/>
      <c r="N176" s="1371"/>
      <c r="O176" s="1373"/>
      <c r="P176" s="1371"/>
      <c r="Q176" s="1374"/>
      <c r="R176" s="1338"/>
      <c r="S176" s="847"/>
      <c r="T176" s="1367"/>
      <c r="U176" s="1367"/>
    </row>
    <row r="177" spans="1:21" ht="15.75">
      <c r="A177" s="1332"/>
      <c r="B177" s="1368"/>
      <c r="C177" s="1369" t="s">
        <v>1127</v>
      </c>
      <c r="D177" s="1370"/>
      <c r="E177" s="1371">
        <f>BALOK!K87</f>
        <v>2.232794692767162</v>
      </c>
      <c r="F177" s="1372"/>
      <c r="G177" s="1371"/>
      <c r="H177" s="1372"/>
      <c r="I177" s="1371"/>
      <c r="J177" s="1371"/>
      <c r="K177" s="1371"/>
      <c r="L177" s="1371"/>
      <c r="M177" s="1373"/>
      <c r="N177" s="1371"/>
      <c r="O177" s="1373"/>
      <c r="P177" s="1371"/>
      <c r="Q177" s="1374"/>
      <c r="R177" s="1338">
        <f>E177</f>
        <v>2.232794692767162</v>
      </c>
      <c r="S177" s="847" t="s">
        <v>37</v>
      </c>
      <c r="T177" s="1367"/>
      <c r="U177" s="1367"/>
    </row>
    <row r="178" spans="1:21" ht="15.75">
      <c r="A178" s="1332"/>
      <c r="B178" s="1368"/>
      <c r="C178" s="1369" t="s">
        <v>1128</v>
      </c>
      <c r="D178" s="1370"/>
      <c r="E178" s="1371">
        <f>BALOK!BC87</f>
        <v>431.00477777777775</v>
      </c>
      <c r="F178" s="1372"/>
      <c r="G178" s="1371"/>
      <c r="H178" s="1372"/>
      <c r="I178" s="1371"/>
      <c r="J178" s="1371"/>
      <c r="K178" s="1371"/>
      <c r="L178" s="1371"/>
      <c r="M178" s="1373"/>
      <c r="N178" s="1371"/>
      <c r="O178" s="1373"/>
      <c r="P178" s="1371"/>
      <c r="Q178" s="1374"/>
      <c r="R178" s="1338">
        <f t="shared" ref="R178:R180" si="1">E178</f>
        <v>431.00477777777775</v>
      </c>
      <c r="S178" s="847" t="s">
        <v>30</v>
      </c>
      <c r="T178" s="1367"/>
      <c r="U178" s="1367"/>
    </row>
    <row r="179" spans="1:21" ht="15.75">
      <c r="A179" s="1332"/>
      <c r="B179" s="1368"/>
      <c r="C179" s="1369" t="s">
        <v>1118</v>
      </c>
      <c r="D179" s="1370"/>
      <c r="E179" s="1371">
        <f>BALOK!BB87</f>
        <v>275.14438400000006</v>
      </c>
      <c r="F179" s="1372"/>
      <c r="G179" s="1371"/>
      <c r="H179" s="1372"/>
      <c r="I179" s="1371"/>
      <c r="J179" s="1371"/>
      <c r="K179" s="1371"/>
      <c r="L179" s="1371"/>
      <c r="M179" s="1373"/>
      <c r="N179" s="1371"/>
      <c r="O179" s="1373"/>
      <c r="P179" s="1371"/>
      <c r="Q179" s="1374"/>
      <c r="R179" s="1338">
        <f t="shared" si="1"/>
        <v>275.14438400000006</v>
      </c>
      <c r="S179" s="847" t="s">
        <v>30</v>
      </c>
      <c r="T179" s="1367"/>
      <c r="U179" s="1367"/>
    </row>
    <row r="180" spans="1:21" ht="15.75">
      <c r="A180" s="1332"/>
      <c r="B180" s="1368"/>
      <c r="C180" s="1369" t="s">
        <v>1115</v>
      </c>
      <c r="D180" s="1370"/>
      <c r="E180" s="1371">
        <f>BALOK!L87</f>
        <v>54.197499999999991</v>
      </c>
      <c r="F180" s="1372"/>
      <c r="G180" s="1371"/>
      <c r="H180" s="1372"/>
      <c r="I180" s="1371"/>
      <c r="J180" s="1371"/>
      <c r="K180" s="1371"/>
      <c r="L180" s="1371"/>
      <c r="M180" s="1373"/>
      <c r="N180" s="1371"/>
      <c r="O180" s="1373"/>
      <c r="P180" s="1371"/>
      <c r="Q180" s="1374"/>
      <c r="R180" s="1338">
        <f t="shared" si="1"/>
        <v>54.197499999999991</v>
      </c>
      <c r="S180" s="847" t="s">
        <v>3</v>
      </c>
      <c r="T180" s="1367"/>
      <c r="U180" s="1367"/>
    </row>
    <row r="181" spans="1:21" ht="15.75">
      <c r="A181" s="1332"/>
      <c r="B181" s="1368"/>
      <c r="C181" s="1369"/>
      <c r="D181" s="1370"/>
      <c r="E181" s="1371"/>
      <c r="F181" s="1372"/>
      <c r="G181" s="1371"/>
      <c r="H181" s="1372"/>
      <c r="I181" s="1371"/>
      <c r="J181" s="1371"/>
      <c r="K181" s="1371"/>
      <c r="L181" s="1371"/>
      <c r="M181" s="1373"/>
      <c r="N181" s="1371"/>
      <c r="O181" s="1373"/>
      <c r="P181" s="1371"/>
      <c r="Q181" s="1374"/>
      <c r="R181" s="1338"/>
      <c r="S181" s="847"/>
      <c r="T181" s="1367"/>
      <c r="U181" s="1367"/>
    </row>
    <row r="182" spans="1:21" ht="15.75">
      <c r="A182" s="1332"/>
      <c r="B182" s="1368" t="s">
        <v>1365</v>
      </c>
      <c r="C182" s="1369"/>
      <c r="D182" s="1370"/>
      <c r="E182" s="1371">
        <f>2.85*2+6.55*2</f>
        <v>18.8</v>
      </c>
      <c r="F182" s="1372"/>
      <c r="G182" s="1371"/>
      <c r="H182" s="1372"/>
      <c r="I182" s="1371"/>
      <c r="J182" s="1371"/>
      <c r="K182" s="1371"/>
      <c r="L182" s="1371"/>
      <c r="M182" s="1373"/>
      <c r="N182" s="1371"/>
      <c r="O182" s="1373"/>
      <c r="P182" s="1371"/>
      <c r="Q182" s="1374"/>
      <c r="R182" s="1338">
        <f>E182</f>
        <v>18.8</v>
      </c>
      <c r="S182" s="847" t="s">
        <v>1366</v>
      </c>
      <c r="T182" s="1367"/>
      <c r="U182" s="1367"/>
    </row>
    <row r="183" spans="1:21" ht="15.75">
      <c r="A183" s="1332"/>
      <c r="B183" s="1368"/>
      <c r="C183" s="1369"/>
      <c r="D183" s="1370"/>
      <c r="E183" s="1371"/>
      <c r="F183" s="1372"/>
      <c r="G183" s="1371"/>
      <c r="H183" s="1372"/>
      <c r="I183" s="1371"/>
      <c r="J183" s="1371"/>
      <c r="K183" s="1371"/>
      <c r="L183" s="1371"/>
      <c r="M183" s="1373"/>
      <c r="N183" s="1371"/>
      <c r="O183" s="1373"/>
      <c r="P183" s="1371"/>
      <c r="Q183" s="1374"/>
      <c r="R183" s="1338"/>
      <c r="S183" s="847"/>
      <c r="T183" s="1367"/>
      <c r="U183" s="1367"/>
    </row>
    <row r="184" spans="1:21" ht="15.75">
      <c r="A184" s="1332">
        <v>1</v>
      </c>
      <c r="B184" s="1368" t="s">
        <v>1137</v>
      </c>
      <c r="C184" s="1369"/>
      <c r="D184" s="1370"/>
      <c r="E184" s="1371"/>
      <c r="F184" s="1372"/>
      <c r="G184" s="1371"/>
      <c r="H184" s="1372"/>
      <c r="I184" s="1371"/>
      <c r="J184" s="1371"/>
      <c r="K184" s="1371"/>
      <c r="L184" s="1371"/>
      <c r="M184" s="1373"/>
      <c r="N184" s="1371"/>
      <c r="O184" s="1373"/>
      <c r="P184" s="1371"/>
      <c r="Q184" s="1374"/>
      <c r="R184" s="1338"/>
      <c r="S184" s="847"/>
      <c r="T184" s="1367"/>
      <c r="U184" s="1367"/>
    </row>
    <row r="185" spans="1:21" ht="15.75">
      <c r="A185" s="1332"/>
      <c r="B185" s="1368"/>
      <c r="C185" s="1369" t="s">
        <v>1138</v>
      </c>
      <c r="D185" s="1370"/>
      <c r="E185" s="1371">
        <f>BAJA!$L$35</f>
        <v>219.79999999999998</v>
      </c>
      <c r="F185" s="1372"/>
      <c r="G185" s="1371"/>
      <c r="H185" s="1372"/>
      <c r="I185" s="1371"/>
      <c r="J185" s="1371"/>
      <c r="K185" s="1371"/>
      <c r="L185" s="1371"/>
      <c r="M185" s="1373"/>
      <c r="N185" s="1371"/>
      <c r="O185" s="1373"/>
      <c r="P185" s="1371"/>
      <c r="Q185" s="1374"/>
      <c r="R185" s="1338">
        <f>E185</f>
        <v>219.79999999999998</v>
      </c>
      <c r="S185" s="847" t="s">
        <v>37</v>
      </c>
      <c r="T185" s="1367"/>
      <c r="U185" s="1367"/>
    </row>
    <row r="186" spans="1:21" ht="15.75">
      <c r="A186" s="1332"/>
      <c r="B186" s="1368"/>
      <c r="C186" s="1369" t="s">
        <v>1121</v>
      </c>
      <c r="D186" s="1370"/>
      <c r="E186" s="1371">
        <f>BAJA!$H$88</f>
        <v>8</v>
      </c>
      <c r="F186" s="1372"/>
      <c r="G186" s="1371"/>
      <c r="H186" s="1372"/>
      <c r="I186" s="1371"/>
      <c r="J186" s="1371"/>
      <c r="K186" s="1371"/>
      <c r="L186" s="1371"/>
      <c r="M186" s="1373"/>
      <c r="N186" s="1371"/>
      <c r="O186" s="1373"/>
      <c r="P186" s="1371"/>
      <c r="Q186" s="1374"/>
      <c r="R186" s="1338">
        <f>E186</f>
        <v>8</v>
      </c>
      <c r="S186" s="847" t="s">
        <v>30</v>
      </c>
      <c r="T186" s="1367"/>
      <c r="U186" s="1367"/>
    </row>
    <row r="187" spans="1:21" ht="15.75">
      <c r="A187" s="1332"/>
      <c r="B187" s="1368"/>
      <c r="C187" s="1369" t="s">
        <v>1139</v>
      </c>
      <c r="D187" s="1370"/>
      <c r="E187" s="1371">
        <f>BAJA!$H$74</f>
        <v>48</v>
      </c>
      <c r="F187" s="1372"/>
      <c r="G187" s="1371"/>
      <c r="H187" s="1372"/>
      <c r="I187" s="1371"/>
      <c r="J187" s="1371"/>
      <c r="K187" s="1371"/>
      <c r="L187" s="1371"/>
      <c r="M187" s="1373"/>
      <c r="N187" s="1371"/>
      <c r="O187" s="1373"/>
      <c r="P187" s="1371"/>
      <c r="Q187" s="1374"/>
      <c r="R187" s="1338">
        <f>E187</f>
        <v>48</v>
      </c>
      <c r="S187" s="847" t="s">
        <v>30</v>
      </c>
      <c r="T187" s="1367"/>
      <c r="U187" s="1367"/>
    </row>
    <row r="188" spans="1:21" ht="15.75">
      <c r="A188" s="1332"/>
      <c r="B188" s="1368"/>
      <c r="C188" s="1369" t="s">
        <v>1122</v>
      </c>
      <c r="D188" s="1370"/>
      <c r="E188" s="1371">
        <f>BAJA!$L$52</f>
        <v>7.3745999999999992</v>
      </c>
      <c r="F188" s="1372"/>
      <c r="G188" s="1371"/>
      <c r="H188" s="1372"/>
      <c r="I188" s="1371"/>
      <c r="J188" s="1371"/>
      <c r="K188" s="1371"/>
      <c r="L188" s="1371"/>
      <c r="M188" s="1373"/>
      <c r="N188" s="1371"/>
      <c r="O188" s="1373"/>
      <c r="P188" s="1371"/>
      <c r="Q188" s="1374"/>
      <c r="R188" s="1338">
        <f>E188</f>
        <v>7.3745999999999992</v>
      </c>
      <c r="S188" s="847" t="s">
        <v>3</v>
      </c>
      <c r="T188" s="1367"/>
      <c r="U188" s="1367"/>
    </row>
    <row r="189" spans="1:21" ht="15.75">
      <c r="A189" s="1332"/>
      <c r="B189" s="1368"/>
      <c r="C189" s="1369" t="s">
        <v>1123</v>
      </c>
      <c r="D189" s="1370"/>
      <c r="E189" s="1371">
        <f>BAJA!N35+BAJA!N52</f>
        <v>9.5999999999999979</v>
      </c>
      <c r="F189" s="1372"/>
      <c r="G189" s="1371"/>
      <c r="H189" s="1372"/>
      <c r="I189" s="1371"/>
      <c r="J189" s="1371"/>
      <c r="K189" s="1371"/>
      <c r="L189" s="1371"/>
      <c r="M189" s="1373"/>
      <c r="N189" s="1371"/>
      <c r="O189" s="1373"/>
      <c r="P189" s="1371"/>
      <c r="Q189" s="1374"/>
      <c r="R189" s="1338">
        <f>E189</f>
        <v>9.5999999999999979</v>
      </c>
      <c r="S189" s="847" t="s">
        <v>3</v>
      </c>
      <c r="T189" s="1367"/>
      <c r="U189" s="1367"/>
    </row>
    <row r="190" spans="1:21" ht="15.75">
      <c r="A190" s="1332"/>
      <c r="B190" s="1368"/>
      <c r="C190" s="1369"/>
      <c r="D190" s="1370"/>
      <c r="E190" s="1371"/>
      <c r="F190" s="1372"/>
      <c r="G190" s="1371"/>
      <c r="H190" s="1372"/>
      <c r="I190" s="1371"/>
      <c r="J190" s="1371"/>
      <c r="K190" s="1371"/>
      <c r="L190" s="1371"/>
      <c r="M190" s="1373"/>
      <c r="N190" s="1371"/>
      <c r="O190" s="1373"/>
      <c r="P190" s="1371"/>
      <c r="Q190" s="1374"/>
      <c r="R190" s="1338"/>
      <c r="S190" s="847"/>
      <c r="T190" s="1367"/>
      <c r="U190" s="1367"/>
    </row>
    <row r="191" spans="1:21" ht="15.75">
      <c r="A191" s="1332">
        <v>2</v>
      </c>
      <c r="B191" s="1368" t="s">
        <v>1140</v>
      </c>
      <c r="C191" s="1369"/>
      <c r="D191" s="1370"/>
      <c r="E191" s="1371"/>
      <c r="F191" s="1372"/>
      <c r="G191" s="1371"/>
      <c r="H191" s="1372"/>
      <c r="I191" s="1371"/>
      <c r="J191" s="1371"/>
      <c r="K191" s="1371"/>
      <c r="L191" s="1371"/>
      <c r="M191" s="1373"/>
      <c r="N191" s="1371"/>
      <c r="O191" s="1373"/>
      <c r="P191" s="1371"/>
      <c r="Q191" s="1374"/>
      <c r="R191" s="1338"/>
      <c r="S191" s="847"/>
      <c r="T191" s="1367"/>
      <c r="U191" s="1367"/>
    </row>
    <row r="192" spans="1:21" ht="15.75">
      <c r="A192" s="1332"/>
      <c r="B192" s="1368"/>
      <c r="C192" s="1369" t="s">
        <v>1141</v>
      </c>
      <c r="D192" s="1370"/>
      <c r="E192" s="1371">
        <f>8.28*5+3.71*9</f>
        <v>74.789999999999992</v>
      </c>
      <c r="F192" s="1372"/>
      <c r="G192" s="1371"/>
      <c r="H192" s="1372"/>
      <c r="I192" s="1371"/>
      <c r="J192" s="1371"/>
      <c r="K192" s="1371"/>
      <c r="L192" s="1371"/>
      <c r="M192" s="1373"/>
      <c r="N192" s="1371"/>
      <c r="O192" s="1373"/>
      <c r="P192" s="1371"/>
      <c r="Q192" s="1374"/>
      <c r="R192" s="1338">
        <f>E192</f>
        <v>74.789999999999992</v>
      </c>
      <c r="S192" s="847" t="s">
        <v>26</v>
      </c>
      <c r="T192" s="1367"/>
      <c r="U192" s="1367"/>
    </row>
    <row r="193" spans="1:21" ht="15.75">
      <c r="A193" s="1332"/>
      <c r="B193" s="1368"/>
      <c r="C193" s="1369"/>
      <c r="D193" s="1370"/>
      <c r="E193" s="1371"/>
      <c r="F193" s="1372"/>
      <c r="G193" s="1371"/>
      <c r="H193" s="1372"/>
      <c r="I193" s="1371"/>
      <c r="J193" s="1371"/>
      <c r="K193" s="1371"/>
      <c r="L193" s="1371"/>
      <c r="M193" s="1373"/>
      <c r="N193" s="1371"/>
      <c r="O193" s="1373"/>
      <c r="P193" s="1371"/>
      <c r="Q193" s="1374"/>
      <c r="R193" s="1338"/>
      <c r="S193" s="847"/>
      <c r="T193" s="1367"/>
      <c r="U193" s="1367"/>
    </row>
    <row r="194" spans="1:21" ht="15.75">
      <c r="A194" s="1332">
        <v>3</v>
      </c>
      <c r="B194" s="1368" t="s">
        <v>1142</v>
      </c>
      <c r="C194" s="1369"/>
      <c r="D194" s="1370"/>
      <c r="E194" s="1371"/>
      <c r="F194" s="1372"/>
      <c r="G194" s="1371"/>
      <c r="H194" s="1372"/>
      <c r="I194" s="1371"/>
      <c r="J194" s="1371"/>
      <c r="K194" s="1371"/>
      <c r="L194" s="1371"/>
      <c r="M194" s="1373"/>
      <c r="N194" s="1371"/>
      <c r="O194" s="865"/>
      <c r="P194" s="1371"/>
      <c r="Q194" s="1374"/>
      <c r="R194" s="1338"/>
      <c r="S194" s="847"/>
      <c r="T194" s="1367"/>
      <c r="U194" s="1367"/>
    </row>
    <row r="195" spans="1:21" ht="16.5" thickBot="1">
      <c r="A195" s="1351"/>
      <c r="B195" s="1377"/>
      <c r="C195" s="1378" t="s">
        <v>1142</v>
      </c>
      <c r="D195" s="1379"/>
      <c r="E195" s="1380"/>
      <c r="F195" s="1381"/>
      <c r="G195" s="1380"/>
      <c r="H195" s="1381"/>
      <c r="I195" s="1380"/>
      <c r="J195" s="1380"/>
      <c r="K195" s="1380"/>
      <c r="L195" s="1380"/>
      <c r="M195" s="1382"/>
      <c r="N195" s="1380"/>
      <c r="O195" s="1380">
        <v>420</v>
      </c>
      <c r="P195" s="1380"/>
      <c r="Q195" s="1383"/>
      <c r="R195" s="1384">
        <f>O195</f>
        <v>420</v>
      </c>
      <c r="S195" s="1385" t="s">
        <v>3</v>
      </c>
      <c r="T195" s="1367"/>
      <c r="U195" s="1367"/>
    </row>
    <row r="196" spans="1:21" ht="15.75">
      <c r="A196" s="1386"/>
      <c r="B196" s="1387"/>
      <c r="C196" s="1387"/>
      <c r="D196" s="1387"/>
      <c r="E196" s="1387"/>
      <c r="F196" s="1387"/>
      <c r="G196" s="1387"/>
      <c r="H196" s="1387"/>
      <c r="I196" s="1387"/>
      <c r="J196" s="1387"/>
      <c r="K196" s="1387"/>
      <c r="L196" s="1387"/>
      <c r="M196" s="1387"/>
      <c r="N196" s="1387"/>
      <c r="O196" s="1387"/>
      <c r="P196" s="1387"/>
      <c r="Q196" s="1387"/>
      <c r="R196" s="1387"/>
      <c r="S196" s="1387"/>
      <c r="T196" s="1358"/>
      <c r="U196" s="1358"/>
    </row>
    <row r="197" spans="1:21" ht="15.75">
      <c r="A197" s="1386"/>
      <c r="B197" s="1387"/>
      <c r="C197" s="1387"/>
      <c r="D197" s="1387"/>
      <c r="E197" s="1387"/>
      <c r="F197" s="1387"/>
      <c r="G197" s="1387"/>
      <c r="H197" s="1387"/>
      <c r="I197" s="1387"/>
      <c r="J197" s="1387"/>
      <c r="K197" s="1387"/>
      <c r="L197" s="1387"/>
      <c r="M197" s="1387"/>
      <c r="N197" s="1387"/>
      <c r="O197" s="1387"/>
      <c r="P197" s="1387"/>
      <c r="Q197" s="1387"/>
      <c r="R197" s="1387"/>
      <c r="S197" s="1387"/>
      <c r="T197" s="1358"/>
      <c r="U197" s="1358"/>
    </row>
    <row r="198" spans="1:21" ht="15.75">
      <c r="A198" s="1386"/>
      <c r="B198" s="1387"/>
      <c r="C198" s="1387"/>
      <c r="D198" s="1387"/>
      <c r="E198" s="1387"/>
      <c r="F198" s="1387"/>
      <c r="G198" s="1387"/>
      <c r="H198" s="1387"/>
      <c r="I198" s="1387"/>
      <c r="J198" s="1387"/>
      <c r="K198" s="1387"/>
      <c r="L198" s="1387"/>
      <c r="M198" s="1387"/>
      <c r="N198" s="1387"/>
      <c r="O198" s="1387"/>
      <c r="P198" s="1387"/>
      <c r="Q198" s="1387"/>
      <c r="R198" s="1387"/>
      <c r="S198" s="1387"/>
      <c r="T198" s="1358"/>
      <c r="U198" s="1358"/>
    </row>
  </sheetData>
  <mergeCells count="4">
    <mergeCell ref="A1:S1"/>
    <mergeCell ref="B3:C4"/>
    <mergeCell ref="D3:Q3"/>
    <mergeCell ref="R3:S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0"/>
  <sheetViews>
    <sheetView topLeftCell="D1" zoomScale="70" zoomScaleNormal="70" workbookViewId="0">
      <pane ySplit="4" topLeftCell="A75" activePane="bottomLeft" state="frozen"/>
      <selection pane="bottomLeft" activeCell="Q114" sqref="Q114"/>
    </sheetView>
  </sheetViews>
  <sheetFormatPr defaultRowHeight="15"/>
  <cols>
    <col min="3" max="3" width="101.140625" customWidth="1"/>
    <col min="5" max="5" width="11.5703125" bestFit="1" customWidth="1"/>
    <col min="7" max="7" width="12" customWidth="1"/>
    <col min="11" max="11" width="13.42578125" customWidth="1"/>
    <col min="13" max="13" width="15.42578125" customWidth="1"/>
    <col min="15" max="15" width="12.140625" customWidth="1"/>
    <col min="17" max="17" width="17.140625" customWidth="1"/>
    <col min="18" max="18" width="18.28515625" customWidth="1"/>
    <col min="20" max="20" width="17.42578125" bestFit="1" customWidth="1"/>
  </cols>
  <sheetData>
    <row r="1" spans="1:19" ht="15.75">
      <c r="A1" s="2280" t="s">
        <v>651</v>
      </c>
      <c r="B1" s="2280"/>
      <c r="C1" s="2280"/>
      <c r="D1" s="2280"/>
      <c r="E1" s="2280"/>
      <c r="F1" s="2280"/>
      <c r="G1" s="2280"/>
      <c r="H1" s="2280"/>
      <c r="I1" s="2280"/>
      <c r="J1" s="2280"/>
      <c r="K1" s="2280"/>
      <c r="L1" s="2280"/>
      <c r="M1" s="2280"/>
      <c r="N1" s="2280"/>
      <c r="O1" s="2280"/>
      <c r="P1" s="2280"/>
      <c r="Q1" s="2280"/>
      <c r="R1" s="2280"/>
      <c r="S1" s="2280"/>
    </row>
    <row r="2" spans="1:19" ht="16.5" thickBot="1">
      <c r="A2" s="809"/>
      <c r="B2" s="808"/>
      <c r="C2" s="808"/>
      <c r="D2" s="808"/>
      <c r="E2" s="810"/>
      <c r="F2" s="808"/>
      <c r="G2" s="810"/>
      <c r="H2" s="808"/>
      <c r="I2" s="810"/>
      <c r="J2" s="808"/>
      <c r="K2" s="810"/>
      <c r="L2" s="808"/>
      <c r="M2" s="810"/>
      <c r="N2" s="808"/>
      <c r="O2" s="810"/>
      <c r="P2" s="808"/>
      <c r="Q2" s="810"/>
      <c r="R2" s="811"/>
      <c r="S2" s="812"/>
    </row>
    <row r="3" spans="1:19" ht="15.75">
      <c r="A3" s="813" t="s">
        <v>1</v>
      </c>
      <c r="B3" s="2281" t="s">
        <v>354</v>
      </c>
      <c r="C3" s="2282"/>
      <c r="D3" s="2285" t="s">
        <v>652</v>
      </c>
      <c r="E3" s="2286"/>
      <c r="F3" s="2286"/>
      <c r="G3" s="2286"/>
      <c r="H3" s="2286"/>
      <c r="I3" s="2286"/>
      <c r="J3" s="2286"/>
      <c r="K3" s="2286"/>
      <c r="L3" s="2286"/>
      <c r="M3" s="2286"/>
      <c r="N3" s="2286"/>
      <c r="O3" s="2286"/>
      <c r="P3" s="2286"/>
      <c r="Q3" s="2287"/>
      <c r="R3" s="2288" t="s">
        <v>653</v>
      </c>
      <c r="S3" s="2289"/>
    </row>
    <row r="4" spans="1:19" ht="16.5" thickBot="1">
      <c r="A4" s="814"/>
      <c r="B4" s="2283"/>
      <c r="C4" s="2284"/>
      <c r="D4" s="815"/>
      <c r="E4" s="816" t="s">
        <v>654</v>
      </c>
      <c r="F4" s="817"/>
      <c r="G4" s="816" t="s">
        <v>655</v>
      </c>
      <c r="H4" s="817"/>
      <c r="I4" s="816" t="s">
        <v>656</v>
      </c>
      <c r="J4" s="817"/>
      <c r="K4" s="816" t="s">
        <v>653</v>
      </c>
      <c r="L4" s="817"/>
      <c r="M4" s="816" t="s">
        <v>657</v>
      </c>
      <c r="N4" s="817"/>
      <c r="O4" s="816" t="s">
        <v>658</v>
      </c>
      <c r="P4" s="817"/>
      <c r="Q4" s="818" t="s">
        <v>659</v>
      </c>
      <c r="R4" s="819" t="s">
        <v>2</v>
      </c>
      <c r="S4" s="820" t="s">
        <v>660</v>
      </c>
    </row>
    <row r="5" spans="1:19" ht="15.75">
      <c r="A5" s="821"/>
      <c r="B5" s="822"/>
      <c r="C5" s="823"/>
      <c r="D5" s="824"/>
      <c r="E5" s="825"/>
      <c r="F5" s="826"/>
      <c r="G5" s="827"/>
      <c r="H5" s="826"/>
      <c r="I5" s="827"/>
      <c r="J5" s="826"/>
      <c r="K5" s="827"/>
      <c r="L5" s="826"/>
      <c r="M5" s="827"/>
      <c r="N5" s="826"/>
      <c r="O5" s="827"/>
      <c r="P5" s="826"/>
      <c r="Q5" s="827"/>
      <c r="R5" s="828"/>
      <c r="S5" s="829"/>
    </row>
    <row r="6" spans="1:19" ht="15.75">
      <c r="A6" s="830"/>
      <c r="B6" s="831" t="s">
        <v>118</v>
      </c>
      <c r="C6" s="832"/>
      <c r="D6" s="833"/>
      <c r="E6" s="834"/>
      <c r="F6" s="835"/>
      <c r="G6" s="836"/>
      <c r="H6" s="835"/>
      <c r="I6" s="836"/>
      <c r="J6" s="835"/>
      <c r="K6" s="836"/>
      <c r="L6" s="835"/>
      <c r="M6" s="836"/>
      <c r="N6" s="835"/>
      <c r="O6" s="836"/>
      <c r="P6" s="835"/>
      <c r="Q6" s="836"/>
      <c r="R6" s="837"/>
      <c r="S6" s="838"/>
    </row>
    <row r="7" spans="1:19" ht="15.75">
      <c r="A7" s="839"/>
      <c r="B7" s="840"/>
      <c r="C7" s="841"/>
      <c r="D7" s="842"/>
      <c r="E7" s="843"/>
      <c r="F7" s="844"/>
      <c r="G7" s="845"/>
      <c r="H7" s="844"/>
      <c r="I7" s="845"/>
      <c r="J7" s="844"/>
      <c r="K7" s="845"/>
      <c r="L7" s="844"/>
      <c r="M7" s="845"/>
      <c r="N7" s="844"/>
      <c r="O7" s="845"/>
      <c r="P7" s="844"/>
      <c r="Q7" s="845"/>
      <c r="R7" s="846"/>
      <c r="S7" s="847"/>
    </row>
    <row r="8" spans="1:19" ht="15.75">
      <c r="A8" s="839">
        <v>1</v>
      </c>
      <c r="B8" s="840" t="s">
        <v>358</v>
      </c>
      <c r="C8" s="841"/>
      <c r="D8" s="842"/>
      <c r="E8" s="843"/>
      <c r="F8" s="844"/>
      <c r="G8" s="845"/>
      <c r="H8" s="844"/>
      <c r="I8" s="845"/>
      <c r="J8" s="844"/>
      <c r="K8" s="845">
        <v>1</v>
      </c>
      <c r="L8" s="844"/>
      <c r="M8" s="845"/>
      <c r="N8" s="844"/>
      <c r="O8" s="845"/>
      <c r="P8" s="844"/>
      <c r="Q8" s="845">
        <f>K8</f>
        <v>1</v>
      </c>
      <c r="R8" s="828">
        <f>Q8</f>
        <v>1</v>
      </c>
      <c r="S8" s="848" t="s">
        <v>7</v>
      </c>
    </row>
    <row r="9" spans="1:19" ht="15.75">
      <c r="A9" s="839">
        <v>2</v>
      </c>
      <c r="B9" s="840" t="s">
        <v>661</v>
      </c>
      <c r="C9" s="850"/>
      <c r="D9" s="842"/>
      <c r="E9" s="843"/>
      <c r="F9" s="844"/>
      <c r="G9" s="845"/>
      <c r="H9" s="844"/>
      <c r="I9" s="845"/>
      <c r="J9" s="844"/>
      <c r="K9" s="845"/>
      <c r="L9" s="844"/>
      <c r="M9" s="845"/>
      <c r="N9" s="844"/>
      <c r="O9" s="845"/>
      <c r="P9" s="844"/>
      <c r="Q9" s="845"/>
      <c r="R9" s="828">
        <f>SUM(Q10:Q14)</f>
        <v>2.9281999999999999</v>
      </c>
      <c r="S9" s="848" t="s">
        <v>37</v>
      </c>
    </row>
    <row r="10" spans="1:19" ht="15.75">
      <c r="A10" s="839"/>
      <c r="B10" s="840"/>
      <c r="C10" s="841" t="s">
        <v>121</v>
      </c>
      <c r="D10" s="842"/>
      <c r="E10" s="843">
        <v>0.88</v>
      </c>
      <c r="F10" s="844"/>
      <c r="G10" s="845">
        <v>0.1</v>
      </c>
      <c r="H10" s="844"/>
      <c r="I10" s="845">
        <v>2.2000000000000002</v>
      </c>
      <c r="J10" s="844"/>
      <c r="K10" s="845"/>
      <c r="L10" s="844"/>
      <c r="M10" s="845"/>
      <c r="N10" s="844"/>
      <c r="O10" s="845"/>
      <c r="P10" s="844"/>
      <c r="Q10" s="845">
        <f>E10*G10*I10</f>
        <v>0.19360000000000002</v>
      </c>
      <c r="R10" s="846"/>
      <c r="S10" s="847"/>
    </row>
    <row r="11" spans="1:19" ht="15.75">
      <c r="A11" s="839"/>
      <c r="B11" s="840"/>
      <c r="C11" s="841" t="s">
        <v>122</v>
      </c>
      <c r="D11" s="842"/>
      <c r="E11" s="843">
        <v>2.35</v>
      </c>
      <c r="F11" s="844"/>
      <c r="G11" s="845">
        <v>0.1</v>
      </c>
      <c r="H11" s="844"/>
      <c r="I11" s="845">
        <v>3.3</v>
      </c>
      <c r="J11" s="844"/>
      <c r="K11" s="845"/>
      <c r="L11" s="844"/>
      <c r="M11" s="845"/>
      <c r="N11" s="844"/>
      <c r="O11" s="845"/>
      <c r="P11" s="844"/>
      <c r="Q11" s="845">
        <f>E11*G11*I11</f>
        <v>0.77549999999999997</v>
      </c>
      <c r="R11" s="846"/>
      <c r="S11" s="847"/>
    </row>
    <row r="12" spans="1:19" ht="15.75">
      <c r="A12" s="839"/>
      <c r="B12" s="840"/>
      <c r="C12" s="841" t="s">
        <v>123</v>
      </c>
      <c r="D12" s="842"/>
      <c r="E12" s="843">
        <v>2</v>
      </c>
      <c r="F12" s="844"/>
      <c r="G12" s="845">
        <v>0.1</v>
      </c>
      <c r="H12" s="844"/>
      <c r="I12" s="845">
        <v>3.3</v>
      </c>
      <c r="J12" s="844"/>
      <c r="K12" s="845"/>
      <c r="L12" s="844"/>
      <c r="M12" s="849"/>
      <c r="N12" s="844"/>
      <c r="O12" s="845"/>
      <c r="P12" s="844"/>
      <c r="Q12" s="845">
        <f>E12*G12*I12</f>
        <v>0.66</v>
      </c>
      <c r="R12" s="846"/>
      <c r="S12" s="847"/>
    </row>
    <row r="13" spans="1:19" ht="15.75">
      <c r="A13" s="839"/>
      <c r="B13" s="840"/>
      <c r="C13" s="841" t="s">
        <v>145</v>
      </c>
      <c r="D13" s="842"/>
      <c r="E13" s="843">
        <v>3.35</v>
      </c>
      <c r="F13" s="844"/>
      <c r="G13" s="845">
        <v>0.1</v>
      </c>
      <c r="H13" s="844"/>
      <c r="I13" s="845">
        <v>3.3</v>
      </c>
      <c r="J13" s="844"/>
      <c r="K13" s="845"/>
      <c r="L13" s="844"/>
      <c r="M13" s="845"/>
      <c r="N13" s="844"/>
      <c r="O13" s="845"/>
      <c r="P13" s="844"/>
      <c r="Q13" s="845">
        <f>E13*G13*I13</f>
        <v>1.1054999999999999</v>
      </c>
      <c r="R13" s="846"/>
      <c r="S13" s="847"/>
    </row>
    <row r="14" spans="1:19" ht="15.75">
      <c r="A14" s="839"/>
      <c r="B14" s="840"/>
      <c r="C14" s="841" t="s">
        <v>14</v>
      </c>
      <c r="D14" s="842"/>
      <c r="E14" s="843">
        <v>0.88</v>
      </c>
      <c r="F14" s="844"/>
      <c r="G14" s="845">
        <v>0.1</v>
      </c>
      <c r="H14" s="844"/>
      <c r="I14" s="845">
        <v>2.2000000000000002</v>
      </c>
      <c r="J14" s="844"/>
      <c r="K14" s="845"/>
      <c r="L14" s="844"/>
      <c r="M14" s="845"/>
      <c r="N14" s="844"/>
      <c r="O14" s="845"/>
      <c r="P14" s="844"/>
      <c r="Q14" s="845">
        <f>E14*G14*I14</f>
        <v>0.19360000000000002</v>
      </c>
      <c r="R14" s="846"/>
      <c r="S14" s="847"/>
    </row>
    <row r="15" spans="1:19" ht="15.75">
      <c r="A15" s="839">
        <v>3</v>
      </c>
      <c r="B15" s="840" t="s">
        <v>663</v>
      </c>
      <c r="C15" s="841"/>
      <c r="D15" s="842"/>
      <c r="E15" s="843"/>
      <c r="F15" s="844"/>
      <c r="G15" s="845"/>
      <c r="H15" s="844"/>
      <c r="I15" s="845"/>
      <c r="J15" s="844"/>
      <c r="K15" s="845"/>
      <c r="L15" s="844"/>
      <c r="M15" s="845"/>
      <c r="N15" s="844"/>
      <c r="O15" s="845"/>
      <c r="P15" s="844"/>
      <c r="Q15" s="845"/>
      <c r="R15" s="846">
        <f>SUM(Q16:Q19)</f>
        <v>43.65</v>
      </c>
      <c r="S15" s="807" t="s">
        <v>3</v>
      </c>
    </row>
    <row r="16" spans="1:19" ht="15.75">
      <c r="A16" s="839"/>
      <c r="B16" s="840"/>
      <c r="C16" s="841" t="s">
        <v>4</v>
      </c>
      <c r="D16" s="842"/>
      <c r="E16" s="843">
        <v>2.5</v>
      </c>
      <c r="F16" s="844"/>
      <c r="G16" s="845"/>
      <c r="H16" s="844"/>
      <c r="I16" s="845">
        <v>3</v>
      </c>
      <c r="J16" s="844"/>
      <c r="K16" s="845"/>
      <c r="L16" s="844"/>
      <c r="M16" s="845"/>
      <c r="N16" s="844"/>
      <c r="O16" s="845"/>
      <c r="P16" s="844"/>
      <c r="Q16" s="845">
        <f>E16*I16</f>
        <v>7.5</v>
      </c>
      <c r="R16" s="846"/>
      <c r="S16" s="847"/>
    </row>
    <row r="17" spans="1:19" ht="15.75">
      <c r="A17" s="839"/>
      <c r="B17" s="840"/>
      <c r="C17" s="841" t="s">
        <v>5</v>
      </c>
      <c r="D17" s="842"/>
      <c r="E17" s="843">
        <v>3.05</v>
      </c>
      <c r="F17" s="844"/>
      <c r="G17" s="845"/>
      <c r="H17" s="844"/>
      <c r="I17" s="845">
        <v>3</v>
      </c>
      <c r="J17" s="844"/>
      <c r="K17" s="845"/>
      <c r="L17" s="844"/>
      <c r="M17" s="845"/>
      <c r="N17" s="844"/>
      <c r="O17" s="845"/>
      <c r="P17" s="844"/>
      <c r="Q17" s="845">
        <f t="shared" ref="Q17:Q19" si="0">E17*I17</f>
        <v>9.1499999999999986</v>
      </c>
      <c r="R17" s="846"/>
      <c r="S17" s="847"/>
    </row>
    <row r="18" spans="1:19" ht="15.75">
      <c r="A18" s="839"/>
      <c r="B18" s="840"/>
      <c r="C18" s="841" t="s">
        <v>113</v>
      </c>
      <c r="D18" s="842"/>
      <c r="E18" s="843">
        <v>2.5</v>
      </c>
      <c r="F18" s="844"/>
      <c r="G18" s="845"/>
      <c r="H18" s="844"/>
      <c r="I18" s="845">
        <v>3</v>
      </c>
      <c r="J18" s="844"/>
      <c r="K18" s="845"/>
      <c r="L18" s="844"/>
      <c r="M18" s="845"/>
      <c r="N18" s="844"/>
      <c r="O18" s="845"/>
      <c r="P18" s="844"/>
      <c r="Q18" s="845">
        <f t="shared" si="0"/>
        <v>7.5</v>
      </c>
      <c r="R18" s="846"/>
      <c r="S18" s="847"/>
    </row>
    <row r="19" spans="1:19" ht="15.75">
      <c r="A19" s="839"/>
      <c r="B19" s="840"/>
      <c r="C19" s="841" t="s">
        <v>119</v>
      </c>
      <c r="D19" s="842"/>
      <c r="E19" s="843">
        <f>0.38+0.24+2.2+2.2+1.48</f>
        <v>6.5</v>
      </c>
      <c r="F19" s="844"/>
      <c r="G19" s="845"/>
      <c r="H19" s="844"/>
      <c r="I19" s="845">
        <v>3</v>
      </c>
      <c r="J19" s="844"/>
      <c r="K19" s="845"/>
      <c r="L19" s="844"/>
      <c r="M19" s="845"/>
      <c r="N19" s="844"/>
      <c r="O19" s="845"/>
      <c r="P19" s="844"/>
      <c r="Q19" s="845">
        <f t="shared" si="0"/>
        <v>19.5</v>
      </c>
      <c r="R19" s="846"/>
      <c r="S19" s="847"/>
    </row>
    <row r="20" spans="1:19" ht="15.75">
      <c r="A20" s="839">
        <v>4</v>
      </c>
      <c r="B20" s="840" t="s">
        <v>662</v>
      </c>
      <c r="C20" s="854"/>
      <c r="D20" s="842"/>
      <c r="E20" s="843"/>
      <c r="F20" s="844"/>
      <c r="G20" s="845"/>
      <c r="H20" s="844"/>
      <c r="I20" s="845"/>
      <c r="J20" s="844"/>
      <c r="K20" s="845"/>
      <c r="L20" s="844"/>
      <c r="M20" s="845"/>
      <c r="N20" s="844"/>
      <c r="O20" s="845"/>
      <c r="P20" s="844"/>
      <c r="Q20" s="845"/>
      <c r="R20" s="846">
        <f>Q21</f>
        <v>0.96</v>
      </c>
      <c r="S20" s="807" t="s">
        <v>3</v>
      </c>
    </row>
    <row r="21" spans="1:19" ht="15.75">
      <c r="A21" s="839"/>
      <c r="B21" s="840"/>
      <c r="C21" s="841" t="s">
        <v>146</v>
      </c>
      <c r="D21" s="842"/>
      <c r="E21" s="843">
        <v>0.8</v>
      </c>
      <c r="F21" s="844"/>
      <c r="G21" s="845"/>
      <c r="H21" s="844"/>
      <c r="I21" s="845">
        <v>1.2</v>
      </c>
      <c r="J21" s="844"/>
      <c r="K21" s="845"/>
      <c r="L21" s="844"/>
      <c r="M21" s="845"/>
      <c r="N21" s="844"/>
      <c r="O21" s="845"/>
      <c r="P21" s="844"/>
      <c r="Q21" s="845">
        <f>E21*I21</f>
        <v>0.96</v>
      </c>
      <c r="R21" s="846"/>
      <c r="S21" s="847"/>
    </row>
    <row r="22" spans="1:19" ht="15.75">
      <c r="A22" s="839">
        <v>5</v>
      </c>
      <c r="B22" s="840" t="s">
        <v>664</v>
      </c>
      <c r="C22" s="841"/>
      <c r="D22" s="842"/>
      <c r="E22" s="843"/>
      <c r="F22" s="844"/>
      <c r="G22" s="845"/>
      <c r="H22" s="844"/>
      <c r="I22" s="845"/>
      <c r="J22" s="844"/>
      <c r="K22" s="845"/>
      <c r="L22" s="844"/>
      <c r="M22" s="845"/>
      <c r="N22" s="844"/>
      <c r="O22" s="845"/>
      <c r="P22" s="844"/>
      <c r="Q22" s="845"/>
      <c r="R22" s="846">
        <f>SUM(Q23:Q25)</f>
        <v>84.809999999999988</v>
      </c>
      <c r="S22" s="807" t="s">
        <v>3</v>
      </c>
    </row>
    <row r="23" spans="1:19" ht="15.75">
      <c r="A23" s="839"/>
      <c r="B23" s="840"/>
      <c r="C23" s="841" t="s">
        <v>665</v>
      </c>
      <c r="D23" s="842"/>
      <c r="E23" s="843">
        <f>3.15+2.85</f>
        <v>6</v>
      </c>
      <c r="F23" s="844"/>
      <c r="G23" s="845"/>
      <c r="H23" s="844"/>
      <c r="I23" s="845">
        <v>3.3</v>
      </c>
      <c r="J23" s="844"/>
      <c r="K23" s="845"/>
      <c r="L23" s="844"/>
      <c r="M23" s="845"/>
      <c r="N23" s="844"/>
      <c r="O23" s="845"/>
      <c r="P23" s="844"/>
      <c r="Q23" s="845">
        <f>E23*I23</f>
        <v>19.799999999999997</v>
      </c>
      <c r="R23" s="846"/>
      <c r="S23" s="847"/>
    </row>
    <row r="24" spans="1:19" ht="15.75">
      <c r="A24" s="839"/>
      <c r="B24" s="840"/>
      <c r="C24" s="841" t="s">
        <v>666</v>
      </c>
      <c r="D24" s="842"/>
      <c r="E24" s="843">
        <f>3.5*2+2.85*2+3.5*2</f>
        <v>19.7</v>
      </c>
      <c r="F24" s="844"/>
      <c r="G24" s="845"/>
      <c r="H24" s="844"/>
      <c r="I24" s="845">
        <v>3.3</v>
      </c>
      <c r="J24" s="844"/>
      <c r="K24" s="845"/>
      <c r="L24" s="844"/>
      <c r="M24" s="845"/>
      <c r="N24" s="844"/>
      <c r="O24" s="845"/>
      <c r="P24" s="844"/>
      <c r="Q24" s="845">
        <f>E24*I24</f>
        <v>65.009999999999991</v>
      </c>
      <c r="R24" s="846"/>
      <c r="S24" s="847"/>
    </row>
    <row r="25" spans="1:19" ht="15.75">
      <c r="A25" s="839"/>
      <c r="B25" s="840"/>
      <c r="C25" s="841" t="s">
        <v>667</v>
      </c>
      <c r="D25" s="842"/>
      <c r="E25" s="843">
        <f>3.5+2.85</f>
        <v>6.35</v>
      </c>
      <c r="F25" s="844"/>
      <c r="G25" s="845"/>
      <c r="H25" s="844"/>
      <c r="I25" s="845">
        <v>3.3</v>
      </c>
      <c r="J25" s="844"/>
      <c r="K25" s="845"/>
      <c r="L25" s="844"/>
      <c r="M25" s="845"/>
      <c r="N25" s="844"/>
      <c r="O25" s="845"/>
      <c r="P25" s="844"/>
      <c r="Q25" s="845"/>
      <c r="R25" s="846"/>
      <c r="S25" s="847"/>
    </row>
    <row r="26" spans="1:19" ht="15.75">
      <c r="A26" s="839">
        <v>6</v>
      </c>
      <c r="B26" s="840" t="s">
        <v>771</v>
      </c>
      <c r="C26" s="841"/>
      <c r="D26" s="842"/>
      <c r="E26" s="843"/>
      <c r="F26" s="844"/>
      <c r="G26" s="845"/>
      <c r="H26" s="844"/>
      <c r="I26" s="845"/>
      <c r="J26" s="844"/>
      <c r="K26" s="845"/>
      <c r="L26" s="844"/>
      <c r="M26" s="845"/>
      <c r="N26" s="844"/>
      <c r="O26" s="845"/>
      <c r="P26" s="844"/>
      <c r="Q26" s="845"/>
      <c r="R26" s="846">
        <f>SUM(Q27:Q31)</f>
        <v>8.5</v>
      </c>
      <c r="S26" s="847" t="s">
        <v>3</v>
      </c>
    </row>
    <row r="27" spans="1:19" ht="15.75">
      <c r="A27" s="839"/>
      <c r="B27" s="840"/>
      <c r="C27" s="841" t="s">
        <v>671</v>
      </c>
      <c r="D27" s="842"/>
      <c r="E27" s="843"/>
      <c r="F27" s="844"/>
      <c r="G27" s="845"/>
      <c r="H27" s="844"/>
      <c r="I27" s="845"/>
      <c r="J27" s="844"/>
      <c r="K27" s="845"/>
      <c r="L27" s="844"/>
      <c r="M27" s="845"/>
      <c r="N27" s="844"/>
      <c r="O27" s="845">
        <f>0.85*2</f>
        <v>1.7</v>
      </c>
      <c r="P27" s="844"/>
      <c r="Q27" s="845">
        <f>O27</f>
        <v>1.7</v>
      </c>
      <c r="R27" s="846"/>
      <c r="S27" s="807"/>
    </row>
    <row r="28" spans="1:19" ht="15.75">
      <c r="A28" s="839"/>
      <c r="B28" s="840"/>
      <c r="C28" s="841" t="s">
        <v>672</v>
      </c>
      <c r="D28" s="842"/>
      <c r="E28" s="843"/>
      <c r="F28" s="844"/>
      <c r="G28" s="845"/>
      <c r="H28" s="844"/>
      <c r="I28" s="845"/>
      <c r="J28" s="844"/>
      <c r="K28" s="845"/>
      <c r="L28" s="844"/>
      <c r="M28" s="845"/>
      <c r="N28" s="844"/>
      <c r="O28" s="845">
        <f t="shared" ref="O28:O31" si="1">0.85*2</f>
        <v>1.7</v>
      </c>
      <c r="P28" s="844"/>
      <c r="Q28" s="845">
        <f t="shared" ref="Q28:Q31" si="2">O28</f>
        <v>1.7</v>
      </c>
      <c r="R28" s="846"/>
      <c r="S28" s="807"/>
    </row>
    <row r="29" spans="1:19" ht="15.75">
      <c r="A29" s="839"/>
      <c r="B29" s="840"/>
      <c r="C29" s="841" t="s">
        <v>673</v>
      </c>
      <c r="D29" s="842"/>
      <c r="E29" s="843"/>
      <c r="F29" s="844"/>
      <c r="G29" s="845"/>
      <c r="H29" s="844"/>
      <c r="I29" s="845"/>
      <c r="J29" s="844"/>
      <c r="K29" s="845"/>
      <c r="L29" s="844"/>
      <c r="M29" s="845"/>
      <c r="N29" s="844"/>
      <c r="O29" s="845">
        <f t="shared" si="1"/>
        <v>1.7</v>
      </c>
      <c r="P29" s="844"/>
      <c r="Q29" s="845">
        <f t="shared" si="2"/>
        <v>1.7</v>
      </c>
      <c r="R29" s="846"/>
      <c r="S29" s="807"/>
    </row>
    <row r="30" spans="1:19" ht="15.75">
      <c r="A30" s="839"/>
      <c r="B30" s="840"/>
      <c r="C30" s="841" t="s">
        <v>667</v>
      </c>
      <c r="D30" s="842"/>
      <c r="E30" s="843"/>
      <c r="F30" s="844"/>
      <c r="G30" s="845"/>
      <c r="H30" s="844"/>
      <c r="I30" s="845"/>
      <c r="J30" s="844"/>
      <c r="K30" s="845"/>
      <c r="L30" s="844"/>
      <c r="M30" s="845"/>
      <c r="N30" s="844"/>
      <c r="O30" s="845">
        <f t="shared" si="1"/>
        <v>1.7</v>
      </c>
      <c r="P30" s="844"/>
      <c r="Q30" s="845">
        <f t="shared" si="2"/>
        <v>1.7</v>
      </c>
      <c r="R30" s="846"/>
      <c r="S30" s="807"/>
    </row>
    <row r="31" spans="1:19" ht="15.75">
      <c r="A31" s="839"/>
      <c r="B31" s="840"/>
      <c r="C31" s="841" t="s">
        <v>674</v>
      </c>
      <c r="D31" s="842"/>
      <c r="E31" s="843"/>
      <c r="F31" s="844"/>
      <c r="G31" s="845"/>
      <c r="H31" s="844"/>
      <c r="I31" s="845"/>
      <c r="J31" s="844"/>
      <c r="K31" s="845"/>
      <c r="L31" s="844"/>
      <c r="M31" s="845"/>
      <c r="N31" s="844"/>
      <c r="O31" s="845">
        <f t="shared" si="1"/>
        <v>1.7</v>
      </c>
      <c r="P31" s="844"/>
      <c r="Q31" s="845">
        <f t="shared" si="2"/>
        <v>1.7</v>
      </c>
      <c r="R31" s="846"/>
      <c r="S31" s="807"/>
    </row>
    <row r="32" spans="1:19" ht="15.75">
      <c r="A32" s="839"/>
      <c r="B32" s="840"/>
      <c r="C32" s="841"/>
      <c r="D32" s="842"/>
      <c r="E32" s="843"/>
      <c r="F32" s="844"/>
      <c r="G32" s="845"/>
      <c r="H32" s="844"/>
      <c r="I32" s="845"/>
      <c r="J32" s="844"/>
      <c r="K32" s="845"/>
      <c r="L32" s="844"/>
      <c r="M32" s="845"/>
      <c r="N32" s="844"/>
      <c r="O32" s="845"/>
      <c r="P32" s="844"/>
      <c r="Q32" s="845"/>
      <c r="R32" s="846"/>
      <c r="S32" s="847"/>
    </row>
    <row r="33" spans="1:19" ht="15.75">
      <c r="A33" s="839">
        <v>7</v>
      </c>
      <c r="B33" s="840" t="s">
        <v>675</v>
      </c>
      <c r="C33" s="841"/>
      <c r="D33" s="842"/>
      <c r="E33" s="843"/>
      <c r="F33" s="844"/>
      <c r="G33" s="845"/>
      <c r="H33" s="844"/>
      <c r="I33" s="845"/>
      <c r="J33" s="844"/>
      <c r="K33" s="845"/>
      <c r="L33" s="844"/>
      <c r="M33" s="845"/>
      <c r="N33" s="844"/>
      <c r="O33" s="845"/>
      <c r="P33" s="844"/>
      <c r="Q33" s="845"/>
      <c r="R33" s="846">
        <f>SUM(Q34:Q36)</f>
        <v>26.8475</v>
      </c>
      <c r="S33" s="807" t="s">
        <v>3</v>
      </c>
    </row>
    <row r="34" spans="1:19" ht="15.75">
      <c r="A34" s="839"/>
      <c r="B34" s="840"/>
      <c r="C34" s="841"/>
      <c r="D34" s="842"/>
      <c r="E34" s="843">
        <v>3.35</v>
      </c>
      <c r="F34" s="844"/>
      <c r="G34" s="845">
        <v>2.85</v>
      </c>
      <c r="H34" s="844"/>
      <c r="I34" s="845"/>
      <c r="J34" s="844"/>
      <c r="K34" s="845"/>
      <c r="L34" s="844"/>
      <c r="M34" s="845"/>
      <c r="N34" s="844"/>
      <c r="O34" s="845"/>
      <c r="P34" s="844"/>
      <c r="Q34" s="845">
        <f>E34*G34</f>
        <v>9.5475000000000012</v>
      </c>
      <c r="R34" s="846"/>
      <c r="S34" s="847"/>
    </row>
    <row r="35" spans="1:19" ht="15.75">
      <c r="A35" s="839"/>
      <c r="B35" s="840"/>
      <c r="C35" s="841"/>
      <c r="D35" s="842"/>
      <c r="E35" s="843">
        <v>5</v>
      </c>
      <c r="F35" s="844"/>
      <c r="G35" s="845">
        <v>2.5</v>
      </c>
      <c r="H35" s="844"/>
      <c r="I35" s="845"/>
      <c r="J35" s="844"/>
      <c r="K35" s="845"/>
      <c r="L35" s="844"/>
      <c r="M35" s="845"/>
      <c r="N35" s="844"/>
      <c r="O35" s="845"/>
      <c r="P35" s="844"/>
      <c r="Q35" s="845">
        <f t="shared" ref="Q35:Q36" si="3">E35*G35</f>
        <v>12.5</v>
      </c>
      <c r="R35" s="846"/>
      <c r="S35" s="847"/>
    </row>
    <row r="36" spans="1:19" ht="15.75">
      <c r="A36" s="839"/>
      <c r="B36" s="840"/>
      <c r="C36" s="841"/>
      <c r="D36" s="842"/>
      <c r="E36" s="843">
        <v>3.2</v>
      </c>
      <c r="F36" s="844"/>
      <c r="G36" s="845">
        <v>1.5</v>
      </c>
      <c r="H36" s="844"/>
      <c r="I36" s="845"/>
      <c r="J36" s="844"/>
      <c r="K36" s="845"/>
      <c r="L36" s="844"/>
      <c r="M36" s="845"/>
      <c r="N36" s="844"/>
      <c r="O36" s="845"/>
      <c r="P36" s="844"/>
      <c r="Q36" s="845">
        <f t="shared" si="3"/>
        <v>4.8000000000000007</v>
      </c>
      <c r="R36" s="846"/>
      <c r="S36" s="847"/>
    </row>
    <row r="37" spans="1:19" ht="15.75">
      <c r="A37" s="839"/>
      <c r="B37" s="840"/>
      <c r="C37" s="841"/>
      <c r="D37" s="842"/>
      <c r="E37" s="843"/>
      <c r="F37" s="844"/>
      <c r="G37" s="845"/>
      <c r="H37" s="844"/>
      <c r="I37" s="845"/>
      <c r="J37" s="844"/>
      <c r="K37" s="845"/>
      <c r="L37" s="844"/>
      <c r="M37" s="845"/>
      <c r="N37" s="844"/>
      <c r="O37" s="845"/>
      <c r="P37" s="844"/>
      <c r="Q37" s="845"/>
      <c r="R37" s="846"/>
      <c r="S37" s="847"/>
    </row>
    <row r="38" spans="1:19" ht="15.75">
      <c r="A38" s="839">
        <v>8</v>
      </c>
      <c r="B38" s="840" t="s">
        <v>770</v>
      </c>
      <c r="C38" s="841"/>
      <c r="D38" s="842"/>
      <c r="E38" s="843">
        <v>3.35</v>
      </c>
      <c r="F38" s="844"/>
      <c r="G38" s="845">
        <v>1.85</v>
      </c>
      <c r="H38" s="844"/>
      <c r="I38" s="845"/>
      <c r="J38" s="844"/>
      <c r="K38" s="845"/>
      <c r="L38" s="844"/>
      <c r="M38" s="845"/>
      <c r="N38" s="844"/>
      <c r="O38" s="845"/>
      <c r="P38" s="844"/>
      <c r="Q38" s="845">
        <f t="shared" ref="Q38" si="4">E38*G38</f>
        <v>6.1975000000000007</v>
      </c>
      <c r="R38" s="846">
        <f>Q38</f>
        <v>6.1975000000000007</v>
      </c>
      <c r="S38" s="807" t="s">
        <v>3</v>
      </c>
    </row>
    <row r="39" spans="1:19" ht="15.75">
      <c r="A39" s="839"/>
      <c r="B39" s="840"/>
      <c r="C39" s="841"/>
      <c r="D39" s="842"/>
      <c r="E39" s="843"/>
      <c r="F39" s="844"/>
      <c r="G39" s="845"/>
      <c r="H39" s="844"/>
      <c r="I39" s="845"/>
      <c r="J39" s="844"/>
      <c r="K39" s="845"/>
      <c r="L39" s="844"/>
      <c r="M39" s="845"/>
      <c r="N39" s="844"/>
      <c r="O39" s="845"/>
      <c r="P39" s="844"/>
      <c r="Q39" s="845"/>
      <c r="R39" s="846"/>
      <c r="S39" s="847"/>
    </row>
    <row r="40" spans="1:19" ht="15.75">
      <c r="A40" s="839"/>
      <c r="B40" s="840"/>
      <c r="C40" s="841"/>
      <c r="D40" s="842"/>
      <c r="E40" s="843"/>
      <c r="F40" s="844"/>
      <c r="G40" s="845"/>
      <c r="H40" s="844"/>
      <c r="I40" s="845"/>
      <c r="J40" s="844"/>
      <c r="K40" s="845"/>
      <c r="L40" s="844"/>
      <c r="M40" s="845"/>
      <c r="N40" s="844"/>
      <c r="O40" s="845"/>
      <c r="P40" s="844"/>
      <c r="Q40" s="845"/>
      <c r="R40" s="846"/>
      <c r="S40" s="847"/>
    </row>
    <row r="41" spans="1:19" ht="15.75">
      <c r="A41" s="839">
        <v>9</v>
      </c>
      <c r="B41" s="840" t="s">
        <v>1294</v>
      </c>
      <c r="C41" s="841"/>
      <c r="D41" s="842"/>
      <c r="E41" s="843"/>
      <c r="F41" s="844"/>
      <c r="G41" s="845">
        <v>1.5</v>
      </c>
      <c r="H41" s="844"/>
      <c r="I41" s="845"/>
      <c r="J41" s="844"/>
      <c r="K41" s="845"/>
      <c r="L41" s="844"/>
      <c r="M41" s="845"/>
      <c r="N41" s="844"/>
      <c r="O41" s="845">
        <v>28.26</v>
      </c>
      <c r="P41" s="844"/>
      <c r="Q41" s="845">
        <f>G41*O41</f>
        <v>42.39</v>
      </c>
      <c r="R41" s="846">
        <f>Q41</f>
        <v>42.39</v>
      </c>
      <c r="S41" s="807" t="s">
        <v>37</v>
      </c>
    </row>
    <row r="42" spans="1:19" ht="15.75">
      <c r="A42" s="839"/>
      <c r="B42" s="840"/>
      <c r="C42" s="841"/>
      <c r="D42" s="842"/>
      <c r="E42" s="843"/>
      <c r="F42" s="844"/>
      <c r="G42" s="845"/>
      <c r="H42" s="844"/>
      <c r="I42" s="845"/>
      <c r="J42" s="844"/>
      <c r="K42" s="845"/>
      <c r="L42" s="844"/>
      <c r="M42" s="845"/>
      <c r="N42" s="844"/>
      <c r="O42" s="845"/>
      <c r="P42" s="844"/>
      <c r="Q42" s="845"/>
      <c r="R42" s="846"/>
      <c r="S42" s="847"/>
    </row>
    <row r="43" spans="1:19" ht="15.75">
      <c r="A43" s="839"/>
      <c r="B43" s="840"/>
      <c r="C43" s="841"/>
      <c r="D43" s="842"/>
      <c r="E43" s="843"/>
      <c r="F43" s="844"/>
      <c r="G43" s="845"/>
      <c r="H43" s="844"/>
      <c r="I43" s="845"/>
      <c r="J43" s="844"/>
      <c r="K43" s="845"/>
      <c r="L43" s="844"/>
      <c r="M43" s="845"/>
      <c r="N43" s="844"/>
      <c r="O43" s="845"/>
      <c r="P43" s="844"/>
      <c r="Q43" s="845"/>
      <c r="R43" s="846"/>
      <c r="S43" s="847"/>
    </row>
    <row r="44" spans="1:19" ht="15.75">
      <c r="A44" s="839"/>
      <c r="B44" s="840"/>
      <c r="C44" s="841"/>
      <c r="D44" s="842"/>
      <c r="E44" s="843"/>
      <c r="F44" s="844"/>
      <c r="G44" s="845"/>
      <c r="H44" s="844"/>
      <c r="I44" s="845"/>
      <c r="J44" s="844"/>
      <c r="K44" s="845"/>
      <c r="L44" s="844"/>
      <c r="M44" s="845"/>
      <c r="N44" s="844"/>
      <c r="O44" s="845"/>
      <c r="P44" s="844"/>
      <c r="Q44" s="845"/>
      <c r="R44" s="846"/>
      <c r="S44" s="847"/>
    </row>
    <row r="45" spans="1:19" ht="15.75">
      <c r="A45" s="839"/>
      <c r="B45" s="840"/>
      <c r="C45" s="841"/>
      <c r="D45" s="842"/>
      <c r="E45" s="843"/>
      <c r="F45" s="844"/>
      <c r="G45" s="845"/>
      <c r="H45" s="844"/>
      <c r="I45" s="845"/>
      <c r="J45" s="844"/>
      <c r="K45" s="845"/>
      <c r="L45" s="844"/>
      <c r="M45" s="845"/>
      <c r="N45" s="844"/>
      <c r="O45" s="845"/>
      <c r="P45" s="844"/>
      <c r="Q45" s="845"/>
      <c r="R45" s="846"/>
      <c r="S45" s="847"/>
    </row>
    <row r="46" spans="1:19" ht="15.75">
      <c r="A46" s="839"/>
      <c r="B46" s="840"/>
      <c r="C46" s="841"/>
      <c r="D46" s="842"/>
      <c r="E46" s="843"/>
      <c r="F46" s="844"/>
      <c r="G46" s="845"/>
      <c r="H46" s="844"/>
      <c r="I46" s="845"/>
      <c r="J46" s="844"/>
      <c r="K46" s="845"/>
      <c r="L46" s="844"/>
      <c r="M46" s="845"/>
      <c r="N46" s="844"/>
      <c r="O46" s="845"/>
      <c r="P46" s="844"/>
      <c r="Q46" s="845"/>
      <c r="R46" s="846"/>
      <c r="S46" s="847"/>
    </row>
    <row r="47" spans="1:19" ht="15.75">
      <c r="A47" s="839"/>
      <c r="B47" s="840"/>
      <c r="C47" s="841"/>
      <c r="D47" s="842"/>
      <c r="E47" s="843"/>
      <c r="F47" s="844"/>
      <c r="G47" s="845"/>
      <c r="H47" s="844"/>
      <c r="I47" s="845"/>
      <c r="J47" s="844"/>
      <c r="K47" s="845"/>
      <c r="L47" s="844"/>
      <c r="M47" s="845"/>
      <c r="N47" s="844"/>
      <c r="O47" s="845"/>
      <c r="P47" s="844"/>
      <c r="Q47" s="845"/>
      <c r="R47" s="846"/>
      <c r="S47" s="847"/>
    </row>
    <row r="48" spans="1:19" ht="15.75">
      <c r="A48" s="839"/>
      <c r="B48" s="840"/>
      <c r="C48" s="841"/>
      <c r="D48" s="842"/>
      <c r="E48" s="843"/>
      <c r="F48" s="844"/>
      <c r="G48" s="845"/>
      <c r="H48" s="844"/>
      <c r="I48" s="845"/>
      <c r="J48" s="844"/>
      <c r="K48" s="845"/>
      <c r="L48" s="844"/>
      <c r="M48" s="845"/>
      <c r="N48" s="844"/>
      <c r="O48" s="845"/>
      <c r="P48" s="844"/>
      <c r="Q48" s="845"/>
      <c r="R48" s="846"/>
      <c r="S48" s="847"/>
    </row>
    <row r="49" spans="1:19" ht="15.75">
      <c r="A49" s="839"/>
      <c r="B49" s="840"/>
      <c r="C49" s="841"/>
      <c r="D49" s="842"/>
      <c r="E49" s="843"/>
      <c r="F49" s="844"/>
      <c r="G49" s="845"/>
      <c r="H49" s="844"/>
      <c r="I49" s="845"/>
      <c r="J49" s="844"/>
      <c r="K49" s="845"/>
      <c r="L49" s="844"/>
      <c r="M49" s="845"/>
      <c r="N49" s="844"/>
      <c r="O49" s="845"/>
      <c r="P49" s="844"/>
      <c r="Q49" s="845"/>
      <c r="R49" s="846"/>
      <c r="S49" s="847"/>
    </row>
    <row r="50" spans="1:19" ht="15.75">
      <c r="A50" s="839"/>
      <c r="B50" s="840"/>
      <c r="C50" s="841"/>
      <c r="D50" s="842"/>
      <c r="E50" s="843"/>
      <c r="F50" s="844"/>
      <c r="G50" s="845"/>
      <c r="H50" s="844"/>
      <c r="I50" s="845"/>
      <c r="J50" s="844"/>
      <c r="K50" s="845"/>
      <c r="L50" s="844"/>
      <c r="M50" s="845"/>
      <c r="N50" s="844"/>
      <c r="O50" s="845"/>
      <c r="P50" s="844"/>
      <c r="Q50" s="845"/>
      <c r="R50" s="846"/>
      <c r="S50" s="847"/>
    </row>
    <row r="51" spans="1:19" ht="15.75">
      <c r="A51" s="830"/>
      <c r="B51" s="831" t="s">
        <v>772</v>
      </c>
      <c r="C51" s="832"/>
      <c r="D51" s="833"/>
      <c r="E51" s="834"/>
      <c r="F51" s="835"/>
      <c r="G51" s="836"/>
      <c r="H51" s="835"/>
      <c r="I51" s="836"/>
      <c r="J51" s="835"/>
      <c r="K51" s="836"/>
      <c r="L51" s="835"/>
      <c r="M51" s="836"/>
      <c r="N51" s="835"/>
      <c r="O51" s="836"/>
      <c r="P51" s="835"/>
      <c r="Q51" s="836"/>
      <c r="R51" s="837"/>
      <c r="S51" s="838"/>
    </row>
    <row r="52" spans="1:19" ht="15.75">
      <c r="A52" s="839"/>
      <c r="B52" s="840" t="s">
        <v>416</v>
      </c>
      <c r="C52" s="841"/>
      <c r="D52" s="842"/>
      <c r="E52" s="843"/>
      <c r="F52" s="844"/>
      <c r="G52" s="845"/>
      <c r="H52" s="844"/>
      <c r="I52" s="845"/>
      <c r="J52" s="844"/>
      <c r="K52" s="845"/>
      <c r="L52" s="844"/>
      <c r="M52" s="845"/>
      <c r="N52" s="844"/>
      <c r="O52" s="845"/>
      <c r="P52" s="844"/>
      <c r="Q52" s="845"/>
      <c r="R52" s="846"/>
      <c r="S52" s="847"/>
    </row>
    <row r="53" spans="1:19" ht="15.75">
      <c r="A53" s="839"/>
      <c r="B53" s="840" t="s">
        <v>254</v>
      </c>
      <c r="C53" s="841"/>
      <c r="D53" s="842"/>
      <c r="E53" s="843"/>
      <c r="F53" s="844"/>
      <c r="G53" s="845"/>
      <c r="H53" s="844"/>
      <c r="I53" s="845"/>
      <c r="J53" s="844"/>
      <c r="K53" s="845"/>
      <c r="L53" s="844"/>
      <c r="M53" s="845"/>
      <c r="N53" s="844"/>
      <c r="O53" s="845"/>
      <c r="P53" s="844"/>
      <c r="Q53" s="845"/>
      <c r="R53" s="846"/>
      <c r="S53" s="847"/>
    </row>
    <row r="54" spans="1:19" ht="15.75">
      <c r="A54" s="839"/>
      <c r="B54" s="840" t="s">
        <v>15</v>
      </c>
      <c r="C54" s="884" t="s">
        <v>322</v>
      </c>
      <c r="D54" s="842"/>
      <c r="E54" s="843"/>
      <c r="F54" s="844"/>
      <c r="G54" s="845"/>
      <c r="H54" s="844"/>
      <c r="I54" s="845"/>
      <c r="J54" s="844"/>
      <c r="K54" s="845"/>
      <c r="L54" s="844"/>
      <c r="M54" s="845"/>
      <c r="N54" s="844"/>
      <c r="O54" s="845"/>
      <c r="P54" s="844"/>
      <c r="Q54" s="845">
        <v>1</v>
      </c>
      <c r="R54" s="846">
        <f>Q54</f>
        <v>1</v>
      </c>
      <c r="S54" s="847" t="s">
        <v>32</v>
      </c>
    </row>
    <row r="55" spans="1:19" ht="15.75">
      <c r="A55" s="839"/>
      <c r="B55" s="840" t="s">
        <v>326</v>
      </c>
      <c r="C55" s="884"/>
      <c r="D55" s="842"/>
      <c r="E55" s="843"/>
      <c r="F55" s="844"/>
      <c r="G55" s="845"/>
      <c r="H55" s="844"/>
      <c r="I55" s="845"/>
      <c r="J55" s="844"/>
      <c r="K55" s="845"/>
      <c r="L55" s="844"/>
      <c r="M55" s="845"/>
      <c r="N55" s="844"/>
      <c r="O55" s="845"/>
      <c r="P55" s="844"/>
      <c r="Q55" s="845"/>
      <c r="R55" s="846">
        <f t="shared" ref="R55:R78" si="5">Q55</f>
        <v>0</v>
      </c>
      <c r="S55" s="847"/>
    </row>
    <row r="56" spans="1:19" ht="15.75">
      <c r="A56" s="839"/>
      <c r="B56" s="840" t="s">
        <v>15</v>
      </c>
      <c r="C56" s="884" t="s">
        <v>125</v>
      </c>
      <c r="D56" s="842"/>
      <c r="E56" s="843"/>
      <c r="F56" s="844"/>
      <c r="G56" s="845"/>
      <c r="H56" s="844"/>
      <c r="I56" s="845"/>
      <c r="J56" s="844"/>
      <c r="K56" s="845"/>
      <c r="L56" s="844"/>
      <c r="M56" s="845"/>
      <c r="N56" s="844"/>
      <c r="O56" s="845"/>
      <c r="P56" s="844"/>
      <c r="Q56" s="845">
        <v>20</v>
      </c>
      <c r="R56" s="846">
        <f t="shared" si="5"/>
        <v>20</v>
      </c>
      <c r="S56" s="847" t="s">
        <v>773</v>
      </c>
    </row>
    <row r="57" spans="1:19" ht="15.75">
      <c r="A57" s="839"/>
      <c r="B57" s="840" t="s">
        <v>15</v>
      </c>
      <c r="C57" s="884" t="s">
        <v>323</v>
      </c>
      <c r="D57" s="842"/>
      <c r="E57" s="843"/>
      <c r="F57" s="844"/>
      <c r="G57" s="845"/>
      <c r="H57" s="844"/>
      <c r="I57" s="845"/>
      <c r="J57" s="844"/>
      <c r="K57" s="845"/>
      <c r="L57" s="844"/>
      <c r="M57" s="845"/>
      <c r="N57" s="844"/>
      <c r="O57" s="845"/>
      <c r="P57" s="844"/>
      <c r="Q57" s="845">
        <v>2</v>
      </c>
      <c r="R57" s="846">
        <f t="shared" si="5"/>
        <v>2</v>
      </c>
      <c r="S57" s="847" t="s">
        <v>774</v>
      </c>
    </row>
    <row r="58" spans="1:19" ht="15.75">
      <c r="A58" s="839"/>
      <c r="B58" s="840" t="s">
        <v>15</v>
      </c>
      <c r="C58" s="884" t="s">
        <v>324</v>
      </c>
      <c r="D58" s="842"/>
      <c r="E58" s="843"/>
      <c r="F58" s="844"/>
      <c r="G58" s="845"/>
      <c r="H58" s="844"/>
      <c r="I58" s="845"/>
      <c r="J58" s="844"/>
      <c r="K58" s="845"/>
      <c r="L58" s="844"/>
      <c r="M58" s="845"/>
      <c r="N58" s="844"/>
      <c r="O58" s="845"/>
      <c r="P58" s="844"/>
      <c r="Q58" s="845">
        <v>2</v>
      </c>
      <c r="R58" s="846">
        <f t="shared" si="5"/>
        <v>2</v>
      </c>
      <c r="S58" s="847" t="s">
        <v>774</v>
      </c>
    </row>
    <row r="59" spans="1:19" ht="15.75">
      <c r="A59" s="839"/>
      <c r="B59" s="840" t="s">
        <v>15</v>
      </c>
      <c r="C59" s="884" t="s">
        <v>128</v>
      </c>
      <c r="D59" s="842"/>
      <c r="E59" s="843"/>
      <c r="F59" s="844"/>
      <c r="G59" s="845"/>
      <c r="H59" s="844"/>
      <c r="I59" s="845"/>
      <c r="J59" s="844"/>
      <c r="K59" s="845"/>
      <c r="L59" s="844"/>
      <c r="M59" s="845"/>
      <c r="N59" s="844"/>
      <c r="O59" s="845"/>
      <c r="P59" s="844"/>
      <c r="Q59" s="845">
        <v>1</v>
      </c>
      <c r="R59" s="846">
        <f t="shared" si="5"/>
        <v>1</v>
      </c>
      <c r="S59" s="847" t="s">
        <v>775</v>
      </c>
    </row>
    <row r="60" spans="1:19" ht="15.75">
      <c r="A60" s="839"/>
      <c r="B60" s="840" t="s">
        <v>130</v>
      </c>
      <c r="C60" s="884"/>
      <c r="D60" s="842"/>
      <c r="E60" s="843"/>
      <c r="F60" s="844"/>
      <c r="G60" s="845"/>
      <c r="H60" s="844"/>
      <c r="I60" s="845"/>
      <c r="J60" s="844"/>
      <c r="K60" s="845"/>
      <c r="L60" s="844"/>
      <c r="M60" s="845"/>
      <c r="N60" s="844"/>
      <c r="O60" s="845"/>
      <c r="P60" s="844"/>
      <c r="Q60" s="845"/>
      <c r="R60" s="846">
        <f t="shared" si="5"/>
        <v>0</v>
      </c>
      <c r="S60" s="847"/>
    </row>
    <row r="61" spans="1:19" ht="15.75">
      <c r="A61" s="839"/>
      <c r="B61" s="840" t="s">
        <v>15</v>
      </c>
      <c r="C61" s="884" t="s">
        <v>131</v>
      </c>
      <c r="D61" s="842"/>
      <c r="E61" s="843"/>
      <c r="F61" s="844"/>
      <c r="G61" s="845"/>
      <c r="H61" s="844"/>
      <c r="I61" s="845"/>
      <c r="J61" s="844"/>
      <c r="K61" s="845"/>
      <c r="L61" s="844"/>
      <c r="M61" s="845"/>
      <c r="N61" s="844"/>
      <c r="O61" s="845"/>
      <c r="P61" s="844"/>
      <c r="Q61" s="845">
        <v>20</v>
      </c>
      <c r="R61" s="846">
        <f t="shared" si="5"/>
        <v>20</v>
      </c>
      <c r="S61" s="847" t="s">
        <v>776</v>
      </c>
    </row>
    <row r="62" spans="1:19" ht="15.75">
      <c r="A62" s="839"/>
      <c r="B62" s="840" t="s">
        <v>15</v>
      </c>
      <c r="C62" s="884" t="s">
        <v>132</v>
      </c>
      <c r="D62" s="842"/>
      <c r="E62" s="843"/>
      <c r="F62" s="844"/>
      <c r="G62" s="845"/>
      <c r="H62" s="844"/>
      <c r="I62" s="845"/>
      <c r="J62" s="844"/>
      <c r="K62" s="845"/>
      <c r="L62" s="844"/>
      <c r="M62" s="845"/>
      <c r="N62" s="844"/>
      <c r="O62" s="845"/>
      <c r="P62" s="844"/>
      <c r="Q62" s="845">
        <v>20</v>
      </c>
      <c r="R62" s="846">
        <f t="shared" si="5"/>
        <v>20</v>
      </c>
      <c r="S62" s="847" t="s">
        <v>777</v>
      </c>
    </row>
    <row r="63" spans="1:19" ht="15.75">
      <c r="A63" s="839"/>
      <c r="B63" s="840" t="s">
        <v>15</v>
      </c>
      <c r="C63" s="884" t="s">
        <v>133</v>
      </c>
      <c r="D63" s="842"/>
      <c r="E63" s="843"/>
      <c r="F63" s="844"/>
      <c r="G63" s="845"/>
      <c r="H63" s="844"/>
      <c r="I63" s="845"/>
      <c r="J63" s="844"/>
      <c r="K63" s="845"/>
      <c r="L63" s="844"/>
      <c r="M63" s="845"/>
      <c r="N63" s="844"/>
      <c r="O63" s="845"/>
      <c r="P63" s="844"/>
      <c r="Q63" s="845">
        <v>20</v>
      </c>
      <c r="R63" s="846">
        <f t="shared" si="5"/>
        <v>20</v>
      </c>
      <c r="S63" s="847" t="s">
        <v>777</v>
      </c>
    </row>
    <row r="64" spans="1:19" ht="15.75">
      <c r="A64" s="839"/>
      <c r="B64" s="840" t="s">
        <v>15</v>
      </c>
      <c r="C64" s="884" t="s">
        <v>134</v>
      </c>
      <c r="D64" s="842"/>
      <c r="E64" s="843"/>
      <c r="F64" s="844"/>
      <c r="G64" s="845"/>
      <c r="H64" s="844"/>
      <c r="I64" s="845"/>
      <c r="J64" s="844"/>
      <c r="K64" s="845"/>
      <c r="L64" s="844"/>
      <c r="M64" s="845"/>
      <c r="N64" s="844"/>
      <c r="O64" s="845"/>
      <c r="P64" s="844"/>
      <c r="Q64" s="845">
        <v>20</v>
      </c>
      <c r="R64" s="846">
        <f t="shared" si="5"/>
        <v>20</v>
      </c>
      <c r="S64" s="847" t="s">
        <v>775</v>
      </c>
    </row>
    <row r="65" spans="1:20" ht="15.75">
      <c r="A65" s="839"/>
      <c r="B65" s="840" t="s">
        <v>135</v>
      </c>
      <c r="C65" s="884"/>
      <c r="D65" s="842"/>
      <c r="E65" s="843"/>
      <c r="F65" s="844"/>
      <c r="G65" s="845"/>
      <c r="H65" s="844"/>
      <c r="I65" s="845"/>
      <c r="J65" s="844"/>
      <c r="K65" s="845"/>
      <c r="L65" s="844"/>
      <c r="M65" s="845"/>
      <c r="N65" s="844"/>
      <c r="O65" s="845"/>
      <c r="P65" s="844"/>
      <c r="Q65" s="845"/>
      <c r="R65" s="846">
        <f t="shared" si="5"/>
        <v>0</v>
      </c>
      <c r="S65" s="847"/>
    </row>
    <row r="66" spans="1:20" ht="15.75">
      <c r="A66" s="839"/>
      <c r="B66" s="840" t="s">
        <v>15</v>
      </c>
      <c r="C66" s="884" t="s">
        <v>136</v>
      </c>
      <c r="D66" s="842"/>
      <c r="E66" s="843"/>
      <c r="F66" s="844"/>
      <c r="G66" s="845"/>
      <c r="H66" s="844"/>
      <c r="I66" s="845"/>
      <c r="J66" s="844"/>
      <c r="K66" s="845"/>
      <c r="L66" s="844"/>
      <c r="M66" s="845"/>
      <c r="N66" s="844"/>
      <c r="O66" s="845"/>
      <c r="P66" s="844"/>
      <c r="Q66" s="845">
        <v>1</v>
      </c>
      <c r="R66" s="846">
        <f t="shared" si="5"/>
        <v>1</v>
      </c>
      <c r="S66" s="847" t="s">
        <v>32</v>
      </c>
    </row>
    <row r="67" spans="1:20" ht="15.75">
      <c r="A67" s="839"/>
      <c r="B67" s="840" t="s">
        <v>495</v>
      </c>
      <c r="C67" s="884"/>
      <c r="D67" s="842"/>
      <c r="E67" s="843"/>
      <c r="F67" s="844"/>
      <c r="G67" s="845"/>
      <c r="H67" s="844"/>
      <c r="I67" s="845"/>
      <c r="J67" s="844"/>
      <c r="K67" s="845"/>
      <c r="L67" s="844"/>
      <c r="M67" s="845"/>
      <c r="N67" s="844"/>
      <c r="O67" s="845"/>
      <c r="P67" s="844"/>
      <c r="Q67" s="845"/>
      <c r="R67" s="846">
        <f t="shared" si="5"/>
        <v>0</v>
      </c>
      <c r="S67" s="847"/>
    </row>
    <row r="68" spans="1:20" ht="15.75">
      <c r="A68" s="839"/>
      <c r="B68" s="840" t="s">
        <v>15</v>
      </c>
      <c r="C68" s="884" t="s">
        <v>497</v>
      </c>
      <c r="D68" s="842"/>
      <c r="E68" s="843"/>
      <c r="F68" s="844"/>
      <c r="G68" s="845"/>
      <c r="H68" s="844"/>
      <c r="I68" s="845"/>
      <c r="J68" s="844"/>
      <c r="K68" s="845"/>
      <c r="L68" s="844"/>
      <c r="M68" s="845"/>
      <c r="N68" s="844"/>
      <c r="O68" s="845"/>
      <c r="P68" s="844"/>
      <c r="Q68" s="845">
        <f>1/4</f>
        <v>0.25</v>
      </c>
      <c r="R68" s="846">
        <f t="shared" si="5"/>
        <v>0.25</v>
      </c>
      <c r="S68" s="847" t="s">
        <v>496</v>
      </c>
      <c r="T68" s="1400"/>
    </row>
    <row r="69" spans="1:20" ht="15.75">
      <c r="A69" s="839"/>
      <c r="B69" s="840" t="s">
        <v>327</v>
      </c>
      <c r="C69" s="884"/>
      <c r="D69" s="842"/>
      <c r="E69" s="843"/>
      <c r="F69" s="844"/>
      <c r="G69" s="845"/>
      <c r="H69" s="844"/>
      <c r="I69" s="845"/>
      <c r="J69" s="844"/>
      <c r="K69" s="845"/>
      <c r="L69" s="844"/>
      <c r="M69" s="845"/>
      <c r="N69" s="844"/>
      <c r="O69" s="845"/>
      <c r="P69" s="844"/>
      <c r="Q69" s="845"/>
      <c r="R69" s="846">
        <f t="shared" si="5"/>
        <v>0</v>
      </c>
      <c r="S69" s="847"/>
    </row>
    <row r="70" spans="1:20" ht="15.75">
      <c r="A70" s="839"/>
      <c r="B70" s="840" t="s">
        <v>15</v>
      </c>
      <c r="C70" s="884" t="s">
        <v>137</v>
      </c>
      <c r="D70" s="842"/>
      <c r="E70" s="843"/>
      <c r="F70" s="844"/>
      <c r="G70" s="845"/>
      <c r="H70" s="844"/>
      <c r="I70" s="845"/>
      <c r="J70" s="844"/>
      <c r="K70" s="845"/>
      <c r="L70" s="844"/>
      <c r="M70" s="845"/>
      <c r="N70" s="844"/>
      <c r="O70" s="845"/>
      <c r="P70" s="844"/>
      <c r="Q70" s="845">
        <v>1</v>
      </c>
      <c r="R70" s="846">
        <f t="shared" si="5"/>
        <v>1</v>
      </c>
      <c r="S70" s="847" t="s">
        <v>19</v>
      </c>
    </row>
    <row r="71" spans="1:20" ht="15.75">
      <c r="A71" s="839"/>
      <c r="B71" s="840" t="s">
        <v>328</v>
      </c>
      <c r="C71" s="884"/>
      <c r="D71" s="842"/>
      <c r="E71" s="843"/>
      <c r="F71" s="844"/>
      <c r="G71" s="845"/>
      <c r="H71" s="844"/>
      <c r="I71" s="845"/>
      <c r="J71" s="844"/>
      <c r="K71" s="845"/>
      <c r="L71" s="844"/>
      <c r="M71" s="845"/>
      <c r="N71" s="844"/>
      <c r="O71" s="845"/>
      <c r="P71" s="844"/>
      <c r="Q71" s="845"/>
      <c r="R71" s="846">
        <f t="shared" si="5"/>
        <v>0</v>
      </c>
      <c r="S71" s="847"/>
    </row>
    <row r="72" spans="1:20" ht="15.75">
      <c r="A72" s="839"/>
      <c r="B72" s="840" t="s">
        <v>15</v>
      </c>
      <c r="C72" s="884" t="s">
        <v>138</v>
      </c>
      <c r="D72" s="842"/>
      <c r="E72" s="843"/>
      <c r="F72" s="844"/>
      <c r="G72" s="845"/>
      <c r="H72" s="844"/>
      <c r="I72" s="845"/>
      <c r="J72" s="844"/>
      <c r="K72" s="845"/>
      <c r="L72" s="844"/>
      <c r="M72" s="845"/>
      <c r="N72" s="844"/>
      <c r="O72" s="845"/>
      <c r="P72" s="844"/>
      <c r="Q72" s="845">
        <v>2</v>
      </c>
      <c r="R72" s="846">
        <f t="shared" si="5"/>
        <v>2</v>
      </c>
      <c r="S72" s="847" t="s">
        <v>775</v>
      </c>
    </row>
    <row r="73" spans="1:20" ht="15.75">
      <c r="A73" s="839"/>
      <c r="B73" s="840" t="s">
        <v>15</v>
      </c>
      <c r="C73" s="884" t="s">
        <v>140</v>
      </c>
      <c r="D73" s="842"/>
      <c r="E73" s="843"/>
      <c r="F73" s="844"/>
      <c r="G73" s="845"/>
      <c r="H73" s="844"/>
      <c r="I73" s="845"/>
      <c r="J73" s="844"/>
      <c r="K73" s="845"/>
      <c r="L73" s="844"/>
      <c r="M73" s="845"/>
      <c r="N73" s="844"/>
      <c r="O73" s="845"/>
      <c r="P73" s="844"/>
      <c r="Q73" s="845">
        <v>2</v>
      </c>
      <c r="R73" s="846">
        <f t="shared" si="5"/>
        <v>2</v>
      </c>
      <c r="S73" s="847" t="s">
        <v>775</v>
      </c>
    </row>
    <row r="74" spans="1:20" ht="15.75">
      <c r="A74" s="839"/>
      <c r="B74" s="840" t="s">
        <v>15</v>
      </c>
      <c r="C74" s="884" t="s">
        <v>142</v>
      </c>
      <c r="D74" s="842"/>
      <c r="E74" s="843"/>
      <c r="F74" s="844"/>
      <c r="G74" s="845"/>
      <c r="H74" s="844"/>
      <c r="I74" s="845"/>
      <c r="J74" s="844"/>
      <c r="K74" s="845"/>
      <c r="L74" s="844"/>
      <c r="M74" s="845"/>
      <c r="N74" s="844"/>
      <c r="O74" s="845"/>
      <c r="P74" s="844"/>
      <c r="Q74" s="845">
        <v>2</v>
      </c>
      <c r="R74" s="846">
        <f t="shared" si="5"/>
        <v>2</v>
      </c>
      <c r="S74" s="847" t="s">
        <v>775</v>
      </c>
    </row>
    <row r="75" spans="1:20" ht="15.75">
      <c r="A75" s="839"/>
      <c r="B75" s="840" t="s">
        <v>15</v>
      </c>
      <c r="C75" s="884" t="s">
        <v>143</v>
      </c>
      <c r="D75" s="842"/>
      <c r="E75" s="843"/>
      <c r="F75" s="844"/>
      <c r="G75" s="845"/>
      <c r="H75" s="844"/>
      <c r="I75" s="845"/>
      <c r="J75" s="844"/>
      <c r="K75" s="845"/>
      <c r="L75" s="844"/>
      <c r="M75" s="845"/>
      <c r="N75" s="844"/>
      <c r="O75" s="845"/>
      <c r="P75" s="844"/>
      <c r="Q75" s="845">
        <v>1</v>
      </c>
      <c r="R75" s="846">
        <f t="shared" si="5"/>
        <v>1</v>
      </c>
      <c r="S75" s="847" t="s">
        <v>775</v>
      </c>
    </row>
    <row r="76" spans="1:20" ht="15.75">
      <c r="A76" s="839"/>
      <c r="B76" s="840" t="s">
        <v>329</v>
      </c>
      <c r="C76" s="884"/>
      <c r="D76" s="842"/>
      <c r="E76" s="843"/>
      <c r="F76" s="844"/>
      <c r="G76" s="845"/>
      <c r="H76" s="844"/>
      <c r="I76" s="845"/>
      <c r="J76" s="844"/>
      <c r="K76" s="845"/>
      <c r="L76" s="844"/>
      <c r="M76" s="845"/>
      <c r="N76" s="844"/>
      <c r="O76" s="845"/>
      <c r="P76" s="844"/>
      <c r="Q76" s="845"/>
      <c r="R76" s="846">
        <f t="shared" si="5"/>
        <v>0</v>
      </c>
      <c r="S76" s="847"/>
    </row>
    <row r="77" spans="1:20" ht="15.75">
      <c r="A77" s="839"/>
      <c r="B77" s="840" t="s">
        <v>15</v>
      </c>
      <c r="C77" s="884" t="s">
        <v>506</v>
      </c>
      <c r="D77" s="842"/>
      <c r="E77" s="843"/>
      <c r="F77" s="844"/>
      <c r="G77" s="845"/>
      <c r="H77" s="844"/>
      <c r="I77" s="845"/>
      <c r="J77" s="844"/>
      <c r="K77" s="845"/>
      <c r="L77" s="844"/>
      <c r="M77" s="845"/>
      <c r="N77" s="844"/>
      <c r="O77" s="845"/>
      <c r="P77" s="844"/>
      <c r="Q77" s="845">
        <v>1</v>
      </c>
      <c r="R77" s="846">
        <f t="shared" si="5"/>
        <v>1</v>
      </c>
      <c r="S77" s="847" t="s">
        <v>6</v>
      </c>
    </row>
    <row r="78" spans="1:20" ht="15.75">
      <c r="A78" s="839"/>
      <c r="B78" s="840" t="s">
        <v>15</v>
      </c>
      <c r="C78" s="884" t="s">
        <v>144</v>
      </c>
      <c r="D78" s="842"/>
      <c r="E78" s="843"/>
      <c r="F78" s="844"/>
      <c r="G78" s="845"/>
      <c r="H78" s="844"/>
      <c r="I78" s="845"/>
      <c r="J78" s="844"/>
      <c r="K78" s="845"/>
      <c r="L78" s="844"/>
      <c r="M78" s="845"/>
      <c r="N78" s="844"/>
      <c r="O78" s="845"/>
      <c r="P78" s="844"/>
      <c r="Q78" s="845">
        <v>1</v>
      </c>
      <c r="R78" s="846">
        <f t="shared" si="5"/>
        <v>1</v>
      </c>
      <c r="S78" s="847" t="s">
        <v>6</v>
      </c>
    </row>
    <row r="79" spans="1:20" ht="15.75">
      <c r="A79" s="839"/>
      <c r="B79" s="840"/>
      <c r="C79" s="841"/>
      <c r="D79" s="842"/>
      <c r="E79" s="843"/>
      <c r="F79" s="844"/>
      <c r="G79" s="845"/>
      <c r="H79" s="844"/>
      <c r="I79" s="845"/>
      <c r="J79" s="844"/>
      <c r="K79" s="845"/>
      <c r="L79" s="844"/>
      <c r="M79" s="845"/>
      <c r="N79" s="844"/>
      <c r="O79" s="845"/>
      <c r="P79" s="844"/>
      <c r="Q79" s="845"/>
      <c r="R79" s="846"/>
      <c r="S79" s="847"/>
    </row>
    <row r="80" spans="1:20" ht="15.75">
      <c r="A80" s="839"/>
      <c r="B80" s="840"/>
      <c r="C80" s="841"/>
      <c r="D80" s="842"/>
      <c r="E80" s="843"/>
      <c r="F80" s="844"/>
      <c r="G80" s="845"/>
      <c r="H80" s="844"/>
      <c r="I80" s="845"/>
      <c r="J80" s="844"/>
      <c r="K80" s="845"/>
      <c r="L80" s="844"/>
      <c r="M80" s="845"/>
      <c r="N80" s="844"/>
      <c r="O80" s="845"/>
      <c r="P80" s="844"/>
      <c r="Q80" s="845"/>
      <c r="R80" s="846"/>
      <c r="S80" s="847"/>
    </row>
    <row r="81" spans="1:19" ht="15.75">
      <c r="A81" s="839"/>
      <c r="B81" s="840"/>
      <c r="C81" s="841"/>
      <c r="D81" s="842"/>
      <c r="E81" s="843"/>
      <c r="F81" s="844"/>
      <c r="G81" s="845"/>
      <c r="H81" s="844"/>
      <c r="I81" s="845"/>
      <c r="J81" s="844"/>
      <c r="K81" s="845"/>
      <c r="L81" s="844"/>
      <c r="M81" s="845"/>
      <c r="N81" s="844"/>
      <c r="O81" s="845"/>
      <c r="P81" s="844"/>
      <c r="Q81" s="845"/>
      <c r="R81" s="846"/>
      <c r="S81" s="847"/>
    </row>
    <row r="82" spans="1:19" ht="15.75">
      <c r="A82" s="830"/>
      <c r="B82" s="831" t="s">
        <v>355</v>
      </c>
      <c r="C82" s="832"/>
      <c r="D82" s="833"/>
      <c r="E82" s="834"/>
      <c r="F82" s="835"/>
      <c r="G82" s="836"/>
      <c r="H82" s="835"/>
      <c r="I82" s="836"/>
      <c r="J82" s="835"/>
      <c r="K82" s="836"/>
      <c r="L82" s="835"/>
      <c r="M82" s="836"/>
      <c r="N82" s="835"/>
      <c r="O82" s="836"/>
      <c r="P82" s="835"/>
      <c r="Q82" s="836"/>
      <c r="R82" s="837"/>
      <c r="S82" s="838"/>
    </row>
    <row r="83" spans="1:19" s="876" customFormat="1" ht="15.75">
      <c r="A83" s="868"/>
      <c r="B83" s="869" t="s">
        <v>688</v>
      </c>
      <c r="C83" s="870"/>
      <c r="D83" s="871"/>
      <c r="E83" s="872"/>
      <c r="F83" s="873"/>
      <c r="G83" s="874"/>
      <c r="H83" s="873"/>
      <c r="I83" s="874"/>
      <c r="J83" s="873"/>
      <c r="K83" s="874"/>
      <c r="L83" s="873"/>
      <c r="M83" s="874"/>
      <c r="N83" s="873"/>
      <c r="O83" s="874"/>
      <c r="P83" s="873"/>
      <c r="Q83" s="874"/>
      <c r="R83" s="859"/>
      <c r="S83" s="875"/>
    </row>
    <row r="84" spans="1:19" ht="15.75">
      <c r="A84" s="839">
        <v>1</v>
      </c>
      <c r="B84" s="840" t="s">
        <v>669</v>
      </c>
      <c r="C84" s="850"/>
      <c r="D84" s="842"/>
      <c r="E84" s="843"/>
      <c r="F84" s="844"/>
      <c r="G84" s="845"/>
      <c r="H84" s="844"/>
      <c r="I84" s="845"/>
      <c r="J84" s="844"/>
      <c r="K84" s="845"/>
      <c r="L84" s="844"/>
      <c r="M84" s="845"/>
      <c r="N84" s="844"/>
      <c r="O84" s="845"/>
      <c r="P84" s="844"/>
      <c r="Q84" s="849"/>
      <c r="R84" s="846">
        <f>SUM(Q85:Q101)-SUM(M102:M107)</f>
        <v>435.04400000000004</v>
      </c>
      <c r="S84" s="807" t="s">
        <v>3</v>
      </c>
    </row>
    <row r="85" spans="1:19" ht="15.75">
      <c r="A85" s="839"/>
      <c r="B85" s="840"/>
      <c r="C85" s="841" t="s">
        <v>4</v>
      </c>
      <c r="D85" s="842"/>
      <c r="E85" s="843">
        <v>0.55000000000000004</v>
      </c>
      <c r="F85" s="844"/>
      <c r="G85" s="845"/>
      <c r="H85" s="844"/>
      <c r="I85" s="845">
        <v>1.95</v>
      </c>
      <c r="J85" s="844"/>
      <c r="K85" s="845"/>
      <c r="L85" s="844"/>
      <c r="M85" s="845"/>
      <c r="N85" s="844"/>
      <c r="O85" s="849"/>
      <c r="P85" s="844"/>
      <c r="Q85" s="852"/>
      <c r="R85" s="846"/>
      <c r="S85" s="847"/>
    </row>
    <row r="86" spans="1:19" ht="15.75">
      <c r="A86" s="839"/>
      <c r="B86" s="840"/>
      <c r="C86" s="841" t="s">
        <v>5</v>
      </c>
      <c r="D86" s="842"/>
      <c r="E86" s="843">
        <v>3.55</v>
      </c>
      <c r="F86" s="844"/>
      <c r="G86" s="845"/>
      <c r="H86" s="844"/>
      <c r="I86" s="845">
        <v>3.25</v>
      </c>
      <c r="J86" s="844"/>
      <c r="K86" s="845"/>
      <c r="L86" s="844"/>
      <c r="M86" s="845"/>
      <c r="N86" s="844"/>
      <c r="O86" s="845"/>
      <c r="P86" s="844"/>
      <c r="Q86" s="852"/>
      <c r="R86" s="846"/>
      <c r="S86" s="847"/>
    </row>
    <row r="87" spans="1:19" ht="15.75">
      <c r="A87" s="839"/>
      <c r="B87" s="840"/>
      <c r="C87" s="854" t="s">
        <v>113</v>
      </c>
      <c r="D87" s="842"/>
      <c r="E87" s="843">
        <f>3.35+1.2</f>
        <v>4.55</v>
      </c>
      <c r="F87" s="844"/>
      <c r="G87" s="845"/>
      <c r="H87" s="844"/>
      <c r="I87" s="845">
        <v>2.2000000000000002</v>
      </c>
      <c r="J87" s="844"/>
      <c r="K87" s="845"/>
      <c r="L87" s="844"/>
      <c r="M87" s="845"/>
      <c r="N87" s="844"/>
      <c r="O87" s="845"/>
      <c r="P87" s="844"/>
      <c r="Q87" s="852"/>
      <c r="R87" s="846"/>
      <c r="S87" s="847"/>
    </row>
    <row r="88" spans="1:19" ht="15.75">
      <c r="A88" s="839"/>
      <c r="B88" s="840"/>
      <c r="C88" s="854" t="s">
        <v>119</v>
      </c>
      <c r="D88" s="842"/>
      <c r="E88" s="843">
        <v>2.5</v>
      </c>
      <c r="F88" s="844"/>
      <c r="G88" s="845"/>
      <c r="H88" s="844"/>
      <c r="I88" s="845">
        <v>2.2000000000000002</v>
      </c>
      <c r="J88" s="844"/>
      <c r="K88" s="845"/>
      <c r="L88" s="844"/>
      <c r="M88" s="845"/>
      <c r="N88" s="844"/>
      <c r="O88" s="845"/>
      <c r="P88" s="844"/>
      <c r="Q88" s="852">
        <f t="shared" ref="Q88:Q92" si="6">E88*I88</f>
        <v>5.5</v>
      </c>
      <c r="R88" s="846"/>
      <c r="S88" s="847"/>
    </row>
    <row r="89" spans="1:19" ht="15.75">
      <c r="A89" s="839"/>
      <c r="B89" s="840"/>
      <c r="C89" s="854" t="s">
        <v>670</v>
      </c>
      <c r="D89" s="842"/>
      <c r="E89" s="843">
        <f>0.92+1.43+1.8</f>
        <v>4.1500000000000004</v>
      </c>
      <c r="F89" s="844"/>
      <c r="G89" s="845"/>
      <c r="H89" s="844"/>
      <c r="I89" s="845">
        <v>2.5499999999999998</v>
      </c>
      <c r="J89" s="844"/>
      <c r="K89" s="845"/>
      <c r="L89" s="844"/>
      <c r="M89" s="845"/>
      <c r="N89" s="844"/>
      <c r="O89" s="845"/>
      <c r="P89" s="844"/>
      <c r="Q89" s="852">
        <f t="shared" si="6"/>
        <v>10.5825</v>
      </c>
      <c r="R89" s="846"/>
      <c r="S89" s="847"/>
    </row>
    <row r="90" spans="1:19" ht="15.75">
      <c r="A90" s="839"/>
      <c r="B90" s="840"/>
      <c r="C90" s="854" t="s">
        <v>123</v>
      </c>
      <c r="D90" s="842"/>
      <c r="E90" s="843">
        <v>3.65</v>
      </c>
      <c r="F90" s="844"/>
      <c r="G90" s="845"/>
      <c r="H90" s="844"/>
      <c r="I90" s="845">
        <v>2.2000000000000002</v>
      </c>
      <c r="J90" s="844"/>
      <c r="K90" s="845"/>
      <c r="L90" s="844"/>
      <c r="M90" s="845"/>
      <c r="N90" s="844"/>
      <c r="O90" s="845"/>
      <c r="P90" s="844"/>
      <c r="Q90" s="852">
        <f t="shared" si="6"/>
        <v>8.0300000000000011</v>
      </c>
      <c r="R90" s="846"/>
      <c r="S90" s="847"/>
    </row>
    <row r="91" spans="1:19" ht="15.75">
      <c r="A91" s="839"/>
      <c r="B91" s="840"/>
      <c r="C91" s="854" t="s">
        <v>145</v>
      </c>
      <c r="D91" s="842"/>
      <c r="E91" s="843">
        <v>2.65</v>
      </c>
      <c r="F91" s="844"/>
      <c r="G91" s="845"/>
      <c r="H91" s="844"/>
      <c r="I91" s="845">
        <v>2.5499999999999998</v>
      </c>
      <c r="J91" s="844"/>
      <c r="K91" s="845"/>
      <c r="L91" s="844"/>
      <c r="M91" s="845"/>
      <c r="N91" s="844"/>
      <c r="O91" s="845"/>
      <c r="P91" s="844"/>
      <c r="Q91" s="852">
        <f t="shared" si="6"/>
        <v>6.7574999999999994</v>
      </c>
      <c r="R91" s="846"/>
      <c r="S91" s="847"/>
    </row>
    <row r="92" spans="1:19" ht="15.75">
      <c r="A92" s="839"/>
      <c r="B92" s="840"/>
      <c r="C92" s="854" t="s">
        <v>14</v>
      </c>
      <c r="D92" s="842"/>
      <c r="E92" s="843">
        <v>2.35</v>
      </c>
      <c r="F92" s="844"/>
      <c r="G92" s="845"/>
      <c r="H92" s="844"/>
      <c r="I92" s="845">
        <v>2.2000000000000002</v>
      </c>
      <c r="J92" s="844"/>
      <c r="K92" s="845"/>
      <c r="L92" s="844"/>
      <c r="M92" s="845"/>
      <c r="N92" s="844"/>
      <c r="O92" s="845"/>
      <c r="P92" s="844"/>
      <c r="Q92" s="852">
        <f t="shared" si="6"/>
        <v>5.1700000000000008</v>
      </c>
      <c r="R92" s="846"/>
      <c r="S92" s="847"/>
    </row>
    <row r="93" spans="1:19" ht="15.75">
      <c r="A93" s="839"/>
      <c r="B93" s="840"/>
      <c r="C93" s="854" t="s">
        <v>1237</v>
      </c>
      <c r="D93" s="842"/>
      <c r="E93" s="843">
        <f>6.55*2+2.85</f>
        <v>15.95</v>
      </c>
      <c r="F93" s="844"/>
      <c r="G93" s="845"/>
      <c r="H93" s="844"/>
      <c r="I93" s="845">
        <v>2.7</v>
      </c>
      <c r="J93" s="844"/>
      <c r="K93" s="845"/>
      <c r="L93" s="844"/>
      <c r="M93" s="845"/>
      <c r="N93" s="844"/>
      <c r="O93" s="845"/>
      <c r="P93" s="844"/>
      <c r="Q93" s="852">
        <f t="shared" ref="Q93:Q101" si="7">E93*I93</f>
        <v>43.064999999999998</v>
      </c>
      <c r="R93" s="846"/>
      <c r="S93" s="847"/>
    </row>
    <row r="94" spans="1:19" ht="15.75">
      <c r="A94" s="839"/>
      <c r="B94" s="840"/>
      <c r="C94" s="854" t="s">
        <v>1326</v>
      </c>
      <c r="D94" s="842"/>
      <c r="E94" s="843">
        <v>31.85</v>
      </c>
      <c r="F94" s="844"/>
      <c r="G94" s="845"/>
      <c r="H94" s="844"/>
      <c r="I94" s="845">
        <v>3.1</v>
      </c>
      <c r="J94" s="844"/>
      <c r="K94" s="845"/>
      <c r="L94" s="844"/>
      <c r="M94" s="845"/>
      <c r="N94" s="844"/>
      <c r="O94" s="845"/>
      <c r="P94" s="844"/>
      <c r="Q94" s="852">
        <f t="shared" si="7"/>
        <v>98.735000000000014</v>
      </c>
      <c r="R94" s="846"/>
      <c r="S94" s="847"/>
    </row>
    <row r="95" spans="1:19" ht="15.75">
      <c r="A95" s="839"/>
      <c r="B95" s="840"/>
      <c r="C95" s="854" t="s">
        <v>1327</v>
      </c>
      <c r="D95" s="842"/>
      <c r="E95" s="843">
        <v>16.600000000000001</v>
      </c>
      <c r="F95" s="844"/>
      <c r="G95" s="845"/>
      <c r="H95" s="844"/>
      <c r="I95" s="845">
        <v>3.1</v>
      </c>
      <c r="J95" s="844"/>
      <c r="K95" s="845"/>
      <c r="L95" s="844"/>
      <c r="M95" s="845"/>
      <c r="N95" s="844"/>
      <c r="O95" s="845"/>
      <c r="P95" s="844"/>
      <c r="Q95" s="852">
        <f>E95*I95</f>
        <v>51.460000000000008</v>
      </c>
      <c r="R95" s="846"/>
      <c r="S95" s="847"/>
    </row>
    <row r="96" spans="1:19" s="867" customFormat="1" ht="15.75">
      <c r="A96" s="863"/>
      <c r="B96" s="855"/>
      <c r="C96" s="854" t="s">
        <v>1391</v>
      </c>
      <c r="D96" s="864"/>
      <c r="E96" s="865">
        <v>39</v>
      </c>
      <c r="F96" s="866"/>
      <c r="G96" s="852"/>
      <c r="H96" s="866"/>
      <c r="I96" s="845">
        <v>3.1</v>
      </c>
      <c r="J96" s="866"/>
      <c r="K96" s="852"/>
      <c r="L96" s="866"/>
      <c r="M96" s="852"/>
      <c r="N96" s="866"/>
      <c r="O96" s="852"/>
      <c r="P96" s="866"/>
      <c r="Q96" s="852">
        <f>E96*I96</f>
        <v>120.9</v>
      </c>
      <c r="R96" s="862"/>
      <c r="S96" s="860"/>
    </row>
    <row r="97" spans="1:19" ht="15.75">
      <c r="A97" s="839"/>
      <c r="B97" s="840"/>
      <c r="C97" s="854" t="s">
        <v>1331</v>
      </c>
      <c r="D97" s="842"/>
      <c r="E97" s="843">
        <v>2.48</v>
      </c>
      <c r="F97" s="844"/>
      <c r="G97" s="845"/>
      <c r="H97" s="844"/>
      <c r="I97" s="845">
        <v>3.1</v>
      </c>
      <c r="J97" s="844"/>
      <c r="K97" s="845"/>
      <c r="L97" s="844"/>
      <c r="M97" s="845"/>
      <c r="N97" s="844"/>
      <c r="O97" s="845"/>
      <c r="P97" s="844"/>
      <c r="Q97" s="852">
        <f t="shared" si="7"/>
        <v>7.6879999999999997</v>
      </c>
      <c r="R97" s="846"/>
      <c r="S97" s="847"/>
    </row>
    <row r="98" spans="1:19" ht="15.75">
      <c r="A98" s="839"/>
      <c r="B98" s="840"/>
      <c r="C98" s="854" t="s">
        <v>1332</v>
      </c>
      <c r="D98" s="842"/>
      <c r="E98" s="843">
        <v>2.48</v>
      </c>
      <c r="F98" s="844"/>
      <c r="G98" s="845"/>
      <c r="H98" s="844"/>
      <c r="I98" s="845">
        <v>3.1</v>
      </c>
      <c r="J98" s="844"/>
      <c r="K98" s="845"/>
      <c r="L98" s="844"/>
      <c r="M98" s="845"/>
      <c r="N98" s="844"/>
      <c r="O98" s="845"/>
      <c r="P98" s="844"/>
      <c r="Q98" s="852">
        <f t="shared" si="7"/>
        <v>7.6879999999999997</v>
      </c>
      <c r="R98" s="846"/>
      <c r="S98" s="847"/>
    </row>
    <row r="99" spans="1:19" ht="15.75">
      <c r="A99" s="839"/>
      <c r="B99" s="840"/>
      <c r="C99" s="854" t="s">
        <v>1392</v>
      </c>
      <c r="D99" s="842"/>
      <c r="E99" s="843">
        <v>5</v>
      </c>
      <c r="F99" s="844"/>
      <c r="G99" s="845"/>
      <c r="H99" s="844"/>
      <c r="I99" s="845">
        <v>3.1</v>
      </c>
      <c r="J99" s="844"/>
      <c r="K99" s="845">
        <v>5</v>
      </c>
      <c r="L99" s="844"/>
      <c r="M99" s="845"/>
      <c r="N99" s="844"/>
      <c r="O99" s="845"/>
      <c r="P99" s="844"/>
      <c r="Q99" s="852">
        <f>E99*I99*K99</f>
        <v>77.5</v>
      </c>
      <c r="R99" s="846"/>
      <c r="S99" s="847"/>
    </row>
    <row r="100" spans="1:19" ht="15.75">
      <c r="A100" s="839"/>
      <c r="B100" s="840"/>
      <c r="C100" s="854" t="s">
        <v>1393</v>
      </c>
      <c r="D100" s="842"/>
      <c r="E100" s="843">
        <v>6.36</v>
      </c>
      <c r="F100" s="844"/>
      <c r="G100" s="845"/>
      <c r="H100" s="844"/>
      <c r="I100" s="845">
        <v>3.1</v>
      </c>
      <c r="J100" s="844"/>
      <c r="K100" s="845"/>
      <c r="L100" s="844"/>
      <c r="M100" s="845"/>
      <c r="N100" s="844"/>
      <c r="O100" s="845"/>
      <c r="P100" s="844"/>
      <c r="Q100" s="852">
        <f t="shared" si="7"/>
        <v>19.716000000000001</v>
      </c>
      <c r="R100" s="846"/>
      <c r="S100" s="847"/>
    </row>
    <row r="101" spans="1:19" ht="15.75">
      <c r="A101" s="839"/>
      <c r="B101" s="840"/>
      <c r="C101" s="854" t="s">
        <v>1320</v>
      </c>
      <c r="D101" s="842"/>
      <c r="E101" s="843">
        <v>8</v>
      </c>
      <c r="F101" s="844"/>
      <c r="G101" s="845"/>
      <c r="H101" s="844"/>
      <c r="I101" s="845">
        <v>3.1</v>
      </c>
      <c r="J101" s="844"/>
      <c r="K101" s="845"/>
      <c r="L101" s="844"/>
      <c r="M101" s="845"/>
      <c r="N101" s="844"/>
      <c r="O101" s="845"/>
      <c r="P101" s="844"/>
      <c r="Q101" s="852">
        <f t="shared" si="7"/>
        <v>24.8</v>
      </c>
      <c r="R101" s="846"/>
      <c r="S101" s="847"/>
    </row>
    <row r="102" spans="1:19" ht="15.75">
      <c r="A102" s="839"/>
      <c r="B102" s="840"/>
      <c r="C102" s="851" t="s">
        <v>1394</v>
      </c>
      <c r="D102" s="842"/>
      <c r="E102" s="843"/>
      <c r="F102" s="844"/>
      <c r="G102" s="845"/>
      <c r="H102" s="844"/>
      <c r="I102" s="845"/>
      <c r="J102" s="844"/>
      <c r="K102" s="845"/>
      <c r="L102" s="844"/>
      <c r="M102" s="849">
        <f>R290</f>
        <v>17.2</v>
      </c>
      <c r="N102" s="844"/>
      <c r="O102" s="845"/>
      <c r="P102" s="844"/>
      <c r="Q102" s="852"/>
      <c r="R102" s="846"/>
      <c r="S102" s="847"/>
    </row>
    <row r="103" spans="1:19" ht="15.75">
      <c r="A103" s="839"/>
      <c r="B103" s="840"/>
      <c r="C103" s="851" t="s">
        <v>1395</v>
      </c>
      <c r="D103" s="842"/>
      <c r="E103" s="843"/>
      <c r="F103" s="844"/>
      <c r="G103" s="845"/>
      <c r="H103" s="844"/>
      <c r="I103" s="845"/>
      <c r="J103" s="844"/>
      <c r="K103" s="845"/>
      <c r="L103" s="844"/>
      <c r="M103" s="849">
        <f>R305</f>
        <v>1.72</v>
      </c>
      <c r="N103" s="844"/>
      <c r="O103" s="845"/>
      <c r="P103" s="844"/>
      <c r="Q103" s="852"/>
      <c r="R103" s="846"/>
      <c r="S103" s="847"/>
    </row>
    <row r="104" spans="1:19" ht="15.75">
      <c r="A104" s="839"/>
      <c r="B104" s="840"/>
      <c r="C104" s="851" t="s">
        <v>1396</v>
      </c>
      <c r="D104" s="842"/>
      <c r="E104" s="843"/>
      <c r="F104" s="844"/>
      <c r="G104" s="845"/>
      <c r="H104" s="844"/>
      <c r="I104" s="845"/>
      <c r="J104" s="844"/>
      <c r="K104" s="845"/>
      <c r="L104" s="844"/>
      <c r="M104" s="849">
        <f>R332</f>
        <v>3.5200000000000005</v>
      </c>
      <c r="N104" s="844"/>
      <c r="O104" s="845"/>
      <c r="P104" s="844"/>
      <c r="Q104" s="852"/>
      <c r="R104" s="846"/>
      <c r="S104" s="847"/>
    </row>
    <row r="105" spans="1:19" ht="15.75">
      <c r="A105" s="839"/>
      <c r="B105" s="840"/>
      <c r="C105" s="851" t="s">
        <v>1397</v>
      </c>
      <c r="D105" s="842"/>
      <c r="E105" s="843"/>
      <c r="F105" s="844"/>
      <c r="G105" s="845"/>
      <c r="H105" s="844"/>
      <c r="I105" s="845"/>
      <c r="J105" s="844"/>
      <c r="K105" s="845"/>
      <c r="L105" s="844"/>
      <c r="M105" s="849">
        <f>R344</f>
        <v>5.4119999999999999</v>
      </c>
      <c r="N105" s="844"/>
      <c r="O105" s="845"/>
      <c r="P105" s="844"/>
      <c r="Q105" s="852"/>
      <c r="R105" s="846"/>
      <c r="S105" s="847"/>
    </row>
    <row r="106" spans="1:19" ht="15.75">
      <c r="A106" s="839"/>
      <c r="B106" s="840"/>
      <c r="C106" s="851" t="s">
        <v>1398</v>
      </c>
      <c r="D106" s="842"/>
      <c r="E106" s="843"/>
      <c r="F106" s="844"/>
      <c r="G106" s="845"/>
      <c r="H106" s="844"/>
      <c r="I106" s="845"/>
      <c r="J106" s="844"/>
      <c r="K106" s="845"/>
      <c r="L106" s="844"/>
      <c r="M106" s="849">
        <f>R357</f>
        <v>4.4000000000000004</v>
      </c>
      <c r="N106" s="844"/>
      <c r="O106" s="845"/>
      <c r="P106" s="844"/>
      <c r="Q106" s="852"/>
      <c r="R106" s="846"/>
      <c r="S106" s="847"/>
    </row>
    <row r="107" spans="1:19" ht="15.75">
      <c r="A107" s="839"/>
      <c r="B107" s="840"/>
      <c r="C107" s="851" t="s">
        <v>1399</v>
      </c>
      <c r="D107" s="842"/>
      <c r="E107" s="843"/>
      <c r="F107" s="844"/>
      <c r="G107" s="845"/>
      <c r="H107" s="844"/>
      <c r="I107" s="845"/>
      <c r="J107" s="844"/>
      <c r="K107" s="845"/>
      <c r="L107" s="844"/>
      <c r="M107" s="849">
        <f>R372</f>
        <v>20.295999999999999</v>
      </c>
      <c r="N107" s="844"/>
      <c r="O107" s="845"/>
      <c r="P107" s="844"/>
      <c r="Q107" s="852"/>
      <c r="R107" s="846"/>
      <c r="S107" s="847"/>
    </row>
    <row r="108" spans="1:19" ht="15.75">
      <c r="A108" s="839"/>
      <c r="B108" s="840"/>
      <c r="C108" s="851"/>
      <c r="D108" s="842"/>
      <c r="E108" s="843"/>
      <c r="F108" s="844"/>
      <c r="G108" s="845"/>
      <c r="H108" s="844"/>
      <c r="I108" s="845"/>
      <c r="J108" s="844"/>
      <c r="K108" s="845"/>
      <c r="L108" s="844"/>
      <c r="M108" s="845"/>
      <c r="N108" s="844"/>
      <c r="O108" s="845"/>
      <c r="P108" s="844"/>
      <c r="Q108" s="852"/>
      <c r="R108" s="846"/>
      <c r="S108" s="847"/>
    </row>
    <row r="109" spans="1:19" ht="15.75">
      <c r="A109" s="839">
        <v>2</v>
      </c>
      <c r="B109" s="840" t="s">
        <v>690</v>
      </c>
      <c r="C109" s="851"/>
      <c r="D109" s="842"/>
      <c r="E109" s="843"/>
      <c r="F109" s="844"/>
      <c r="G109" s="845"/>
      <c r="H109" s="844"/>
      <c r="I109" s="845"/>
      <c r="J109" s="844"/>
      <c r="K109" s="845"/>
      <c r="L109" s="844"/>
      <c r="M109" s="845"/>
      <c r="N109" s="844"/>
      <c r="O109" s="845"/>
      <c r="P109" s="844"/>
      <c r="Q109" s="852">
        <f>R84*2</f>
        <v>870.08800000000008</v>
      </c>
      <c r="R109" s="846">
        <f>Q109</f>
        <v>870.08800000000008</v>
      </c>
      <c r="S109" s="861" t="s">
        <v>3</v>
      </c>
    </row>
    <row r="110" spans="1:19" ht="15.75">
      <c r="A110" s="839">
        <v>3</v>
      </c>
      <c r="B110" s="840" t="s">
        <v>691</v>
      </c>
      <c r="C110" s="851"/>
      <c r="D110" s="842"/>
      <c r="E110" s="843"/>
      <c r="F110" s="844"/>
      <c r="G110" s="845"/>
      <c r="H110" s="844"/>
      <c r="I110" s="845"/>
      <c r="J110" s="844"/>
      <c r="K110" s="845"/>
      <c r="L110" s="844"/>
      <c r="M110" s="845"/>
      <c r="N110" s="844"/>
      <c r="O110" s="845"/>
      <c r="P110" s="844"/>
      <c r="Q110" s="852">
        <f>Q109</f>
        <v>870.08800000000008</v>
      </c>
      <c r="R110" s="862">
        <f>Q110</f>
        <v>870.08800000000008</v>
      </c>
      <c r="S110" s="861" t="s">
        <v>3</v>
      </c>
    </row>
    <row r="111" spans="1:19" ht="15.75">
      <c r="A111" s="839">
        <v>4</v>
      </c>
      <c r="B111" s="840" t="s">
        <v>693</v>
      </c>
      <c r="C111" s="851"/>
      <c r="D111" s="842"/>
      <c r="E111" s="843"/>
      <c r="F111" s="844"/>
      <c r="G111" s="845"/>
      <c r="H111" s="844"/>
      <c r="I111" s="845"/>
      <c r="J111" s="844"/>
      <c r="K111" s="845"/>
      <c r="L111" s="844"/>
      <c r="M111" s="845"/>
      <c r="N111" s="844"/>
      <c r="O111" s="845"/>
      <c r="P111" s="844"/>
      <c r="Q111" s="849"/>
      <c r="R111" s="846">
        <f>SUM(Q112:Q118)</f>
        <v>24.9</v>
      </c>
      <c r="S111" s="861" t="s">
        <v>26</v>
      </c>
    </row>
    <row r="112" spans="1:19" ht="15.75">
      <c r="A112" s="839"/>
      <c r="B112" s="840"/>
      <c r="C112" s="841" t="s">
        <v>4</v>
      </c>
      <c r="D112" s="842"/>
      <c r="E112" s="843"/>
      <c r="F112" s="844"/>
      <c r="G112" s="845"/>
      <c r="H112" s="844"/>
      <c r="I112" s="845">
        <v>1.95</v>
      </c>
      <c r="J112" s="844"/>
      <c r="K112" s="845">
        <v>2</v>
      </c>
      <c r="L112" s="844"/>
      <c r="M112" s="845"/>
      <c r="N112" s="844"/>
      <c r="O112" s="845"/>
      <c r="P112" s="844"/>
      <c r="Q112" s="852"/>
      <c r="R112" s="846"/>
      <c r="S112" s="847"/>
    </row>
    <row r="113" spans="1:19" ht="15.75">
      <c r="A113" s="839"/>
      <c r="B113" s="840"/>
      <c r="C113" s="841" t="s">
        <v>5</v>
      </c>
      <c r="D113" s="842"/>
      <c r="E113" s="843"/>
      <c r="F113" s="844"/>
      <c r="G113" s="845"/>
      <c r="H113" s="844"/>
      <c r="I113" s="845">
        <v>3.25</v>
      </c>
      <c r="J113" s="844"/>
      <c r="K113" s="845">
        <v>2</v>
      </c>
      <c r="L113" s="844"/>
      <c r="M113" s="845"/>
      <c r="N113" s="844"/>
      <c r="O113" s="845"/>
      <c r="P113" s="844"/>
      <c r="Q113" s="852"/>
      <c r="R113" s="862"/>
      <c r="S113" s="847"/>
    </row>
    <row r="114" spans="1:19" ht="15.75">
      <c r="A114" s="839"/>
      <c r="B114" s="840"/>
      <c r="C114" s="854" t="s">
        <v>113</v>
      </c>
      <c r="D114" s="842"/>
      <c r="E114" s="843"/>
      <c r="F114" s="844"/>
      <c r="G114" s="845"/>
      <c r="H114" s="844"/>
      <c r="I114" s="845">
        <v>2.2000000000000002</v>
      </c>
      <c r="J114" s="844"/>
      <c r="K114" s="845">
        <v>3</v>
      </c>
      <c r="L114" s="844"/>
      <c r="M114" s="845"/>
      <c r="N114" s="844"/>
      <c r="O114" s="845"/>
      <c r="P114" s="844"/>
      <c r="Q114" s="852">
        <f>I114*K114</f>
        <v>6.6000000000000005</v>
      </c>
      <c r="R114" s="846"/>
      <c r="S114" s="847"/>
    </row>
    <row r="115" spans="1:19" ht="15.75">
      <c r="A115" s="839"/>
      <c r="B115" s="840"/>
      <c r="C115" s="854" t="s">
        <v>119</v>
      </c>
      <c r="D115" s="842"/>
      <c r="E115" s="843"/>
      <c r="F115" s="844"/>
      <c r="G115" s="845"/>
      <c r="H115" s="844"/>
      <c r="I115" s="845">
        <v>2.2000000000000002</v>
      </c>
      <c r="J115" s="844"/>
      <c r="K115" s="845">
        <v>3</v>
      </c>
      <c r="L115" s="844"/>
      <c r="M115" s="845"/>
      <c r="N115" s="844"/>
      <c r="O115" s="845"/>
      <c r="P115" s="844"/>
      <c r="Q115" s="852">
        <f>I115*K115</f>
        <v>6.6000000000000005</v>
      </c>
      <c r="R115" s="846"/>
      <c r="S115" s="847"/>
    </row>
    <row r="116" spans="1:19" ht="15.75">
      <c r="A116" s="839"/>
      <c r="B116" s="840"/>
      <c r="C116" s="854" t="s">
        <v>123</v>
      </c>
      <c r="D116" s="842"/>
      <c r="E116" s="843"/>
      <c r="F116" s="844"/>
      <c r="G116" s="845"/>
      <c r="H116" s="844"/>
      <c r="I116" s="845">
        <v>2.2000000000000002</v>
      </c>
      <c r="J116" s="844"/>
      <c r="K116" s="845">
        <v>3</v>
      </c>
      <c r="L116" s="844"/>
      <c r="M116" s="845"/>
      <c r="N116" s="844"/>
      <c r="O116" s="845"/>
      <c r="P116" s="844"/>
      <c r="Q116" s="852">
        <f>I116*K116</f>
        <v>6.6000000000000005</v>
      </c>
      <c r="R116" s="846"/>
      <c r="S116" s="847"/>
    </row>
    <row r="117" spans="1:19" ht="15.75">
      <c r="A117" s="839"/>
      <c r="B117" s="840"/>
      <c r="C117" s="854" t="s">
        <v>145</v>
      </c>
      <c r="D117" s="842"/>
      <c r="E117" s="843"/>
      <c r="F117" s="844"/>
      <c r="G117" s="845"/>
      <c r="H117" s="844"/>
      <c r="I117" s="845">
        <v>2.5499999999999998</v>
      </c>
      <c r="J117" s="844"/>
      <c r="K117" s="845">
        <v>2</v>
      </c>
      <c r="L117" s="844"/>
      <c r="M117" s="845"/>
      <c r="N117" s="844"/>
      <c r="O117" s="845"/>
      <c r="P117" s="844"/>
      <c r="Q117" s="852">
        <f>I117*K117</f>
        <v>5.0999999999999996</v>
      </c>
      <c r="R117" s="846"/>
      <c r="S117" s="847"/>
    </row>
    <row r="118" spans="1:19" ht="15.75">
      <c r="A118" s="839"/>
      <c r="B118" s="840"/>
      <c r="C118" s="854"/>
      <c r="D118" s="842"/>
      <c r="E118" s="843"/>
      <c r="F118" s="844"/>
      <c r="G118" s="845"/>
      <c r="H118" s="844"/>
      <c r="I118" s="845"/>
      <c r="J118" s="844"/>
      <c r="K118" s="845"/>
      <c r="L118" s="844"/>
      <c r="M118" s="845"/>
      <c r="N118" s="844"/>
      <c r="O118" s="845"/>
      <c r="P118" s="844"/>
      <c r="Q118" s="852"/>
      <c r="R118" s="846"/>
      <c r="S118" s="847"/>
    </row>
    <row r="119" spans="1:19" ht="15.75">
      <c r="A119" s="839"/>
      <c r="B119" s="840"/>
      <c r="C119" s="854"/>
      <c r="D119" s="842"/>
      <c r="E119" s="843"/>
      <c r="F119" s="844"/>
      <c r="G119" s="845"/>
      <c r="H119" s="844"/>
      <c r="I119" s="845"/>
      <c r="J119" s="844"/>
      <c r="K119" s="845"/>
      <c r="L119" s="844"/>
      <c r="M119" s="845"/>
      <c r="N119" s="844"/>
      <c r="O119" s="845"/>
      <c r="P119" s="844"/>
      <c r="Q119" s="852"/>
      <c r="R119" s="846"/>
      <c r="S119" s="847"/>
    </row>
    <row r="120" spans="1:19" ht="15.75">
      <c r="A120" s="839">
        <v>5</v>
      </c>
      <c r="B120" s="840" t="s">
        <v>694</v>
      </c>
      <c r="C120" s="854"/>
      <c r="D120" s="842"/>
      <c r="E120" s="843"/>
      <c r="F120" s="844"/>
      <c r="G120" s="845"/>
      <c r="H120" s="844"/>
      <c r="I120" s="845"/>
      <c r="J120" s="844"/>
      <c r="K120" s="845"/>
      <c r="L120" s="844"/>
      <c r="M120" s="845"/>
      <c r="N120" s="844"/>
      <c r="O120" s="845"/>
      <c r="P120" s="844"/>
      <c r="Q120" s="849"/>
      <c r="R120" s="846">
        <f>SUM(Q121:Q139)</f>
        <v>892.74</v>
      </c>
      <c r="S120" s="807" t="s">
        <v>3</v>
      </c>
    </row>
    <row r="121" spans="1:19" s="867" customFormat="1" ht="15.75">
      <c r="A121" s="863"/>
      <c r="B121" s="855"/>
      <c r="C121" s="854" t="s">
        <v>695</v>
      </c>
      <c r="D121" s="864"/>
      <c r="E121" s="865">
        <v>2.2799999999999998</v>
      </c>
      <c r="F121" s="866"/>
      <c r="G121" s="852"/>
      <c r="H121" s="866"/>
      <c r="I121" s="852">
        <v>3</v>
      </c>
      <c r="J121" s="866"/>
      <c r="K121" s="852"/>
      <c r="L121" s="866"/>
      <c r="M121" s="852"/>
      <c r="N121" s="866"/>
      <c r="O121" s="852"/>
      <c r="P121" s="866"/>
      <c r="Q121" s="852"/>
      <c r="R121" s="862"/>
      <c r="S121" s="860"/>
    </row>
    <row r="122" spans="1:19" s="867" customFormat="1" ht="15.75">
      <c r="A122" s="863"/>
      <c r="B122" s="855"/>
      <c r="C122" s="854" t="s">
        <v>696</v>
      </c>
      <c r="D122" s="864"/>
      <c r="E122" s="865">
        <v>12</v>
      </c>
      <c r="F122" s="866"/>
      <c r="G122" s="852"/>
      <c r="H122" s="866"/>
      <c r="I122" s="852">
        <v>3</v>
      </c>
      <c r="J122" s="866"/>
      <c r="K122" s="852"/>
      <c r="L122" s="866"/>
      <c r="M122" s="852"/>
      <c r="N122" s="866"/>
      <c r="O122" s="852"/>
      <c r="P122" s="866"/>
      <c r="Q122" s="852"/>
      <c r="R122" s="862"/>
      <c r="S122" s="860"/>
    </row>
    <row r="123" spans="1:19" s="867" customFormat="1" ht="15.75">
      <c r="A123" s="863"/>
      <c r="B123" s="855"/>
      <c r="C123" s="854" t="s">
        <v>697</v>
      </c>
      <c r="D123" s="864"/>
      <c r="E123" s="865">
        <v>12</v>
      </c>
      <c r="F123" s="866"/>
      <c r="G123" s="852"/>
      <c r="H123" s="866"/>
      <c r="I123" s="852">
        <v>3</v>
      </c>
      <c r="J123" s="866"/>
      <c r="K123" s="852"/>
      <c r="L123" s="866"/>
      <c r="M123" s="852"/>
      <c r="N123" s="866"/>
      <c r="O123" s="852"/>
      <c r="P123" s="866"/>
      <c r="Q123" s="852"/>
      <c r="R123" s="862"/>
      <c r="S123" s="860"/>
    </row>
    <row r="124" spans="1:19" s="867" customFormat="1" ht="15.75">
      <c r="A124" s="863"/>
      <c r="B124" s="855"/>
      <c r="C124" s="854" t="s">
        <v>681</v>
      </c>
      <c r="D124" s="864"/>
      <c r="E124" s="865">
        <f>3+0.65+0.58+0.15</f>
        <v>4.38</v>
      </c>
      <c r="F124" s="866"/>
      <c r="G124" s="852"/>
      <c r="H124" s="866"/>
      <c r="I124" s="852">
        <v>3</v>
      </c>
      <c r="J124" s="866"/>
      <c r="K124" s="852"/>
      <c r="L124" s="866"/>
      <c r="M124" s="852"/>
      <c r="N124" s="866"/>
      <c r="O124" s="852"/>
      <c r="P124" s="866"/>
      <c r="Q124" s="852"/>
      <c r="R124" s="862"/>
      <c r="S124" s="860"/>
    </row>
    <row r="125" spans="1:19" s="867" customFormat="1" ht="15.75">
      <c r="A125" s="863"/>
      <c r="B125" s="855"/>
      <c r="C125" s="854" t="s">
        <v>698</v>
      </c>
      <c r="D125" s="864"/>
      <c r="E125" s="865">
        <v>14</v>
      </c>
      <c r="F125" s="866"/>
      <c r="G125" s="852"/>
      <c r="H125" s="866"/>
      <c r="I125" s="852">
        <v>3</v>
      </c>
      <c r="J125" s="866"/>
      <c r="K125" s="852"/>
      <c r="L125" s="866"/>
      <c r="M125" s="852"/>
      <c r="N125" s="866"/>
      <c r="O125" s="852"/>
      <c r="P125" s="866"/>
      <c r="Q125" s="852"/>
      <c r="R125" s="862"/>
      <c r="S125" s="860"/>
    </row>
    <row r="126" spans="1:19" s="867" customFormat="1" ht="15.75">
      <c r="A126" s="863"/>
      <c r="B126" s="855"/>
      <c r="C126" s="854" t="s">
        <v>699</v>
      </c>
      <c r="D126" s="864"/>
      <c r="E126" s="865">
        <v>13</v>
      </c>
      <c r="F126" s="866"/>
      <c r="G126" s="852"/>
      <c r="H126" s="866"/>
      <c r="I126" s="852">
        <v>3</v>
      </c>
      <c r="J126" s="866"/>
      <c r="K126" s="852"/>
      <c r="L126" s="866"/>
      <c r="M126" s="852"/>
      <c r="N126" s="866"/>
      <c r="O126" s="852"/>
      <c r="P126" s="866"/>
      <c r="Q126" s="852"/>
      <c r="R126" s="862"/>
      <c r="S126" s="860"/>
    </row>
    <row r="127" spans="1:19" s="867" customFormat="1" ht="15.75">
      <c r="A127" s="863"/>
      <c r="B127" s="855"/>
      <c r="C127" s="854" t="s">
        <v>679</v>
      </c>
      <c r="D127" s="864"/>
      <c r="E127" s="865">
        <v>8</v>
      </c>
      <c r="F127" s="866"/>
      <c r="G127" s="852"/>
      <c r="H127" s="866"/>
      <c r="I127" s="852">
        <v>3</v>
      </c>
      <c r="J127" s="866"/>
      <c r="K127" s="852"/>
      <c r="L127" s="866"/>
      <c r="M127" s="852"/>
      <c r="N127" s="866"/>
      <c r="O127" s="852"/>
      <c r="P127" s="866"/>
      <c r="Q127" s="852">
        <f t="shared" ref="Q127:Q133" si="8">E127*I127</f>
        <v>24</v>
      </c>
      <c r="R127" s="862"/>
      <c r="S127" s="860"/>
    </row>
    <row r="128" spans="1:19" s="867" customFormat="1" ht="15.75">
      <c r="A128" s="863"/>
      <c r="B128" s="855"/>
      <c r="C128" s="854" t="s">
        <v>677</v>
      </c>
      <c r="D128" s="864"/>
      <c r="E128" s="865">
        <v>9.4</v>
      </c>
      <c r="F128" s="866"/>
      <c r="G128" s="852"/>
      <c r="H128" s="866"/>
      <c r="I128" s="852">
        <v>3</v>
      </c>
      <c r="J128" s="866"/>
      <c r="K128" s="852"/>
      <c r="L128" s="866"/>
      <c r="M128" s="852"/>
      <c r="N128" s="866"/>
      <c r="O128" s="852"/>
      <c r="P128" s="866"/>
      <c r="Q128" s="852">
        <f t="shared" si="8"/>
        <v>28.200000000000003</v>
      </c>
      <c r="R128" s="862"/>
      <c r="S128" s="860"/>
    </row>
    <row r="129" spans="1:19" s="867" customFormat="1" ht="15.75">
      <c r="A129" s="863"/>
      <c r="B129" s="855"/>
      <c r="C129" s="854" t="s">
        <v>666</v>
      </c>
      <c r="D129" s="864"/>
      <c r="E129" s="865">
        <v>15</v>
      </c>
      <c r="F129" s="866"/>
      <c r="G129" s="852"/>
      <c r="H129" s="866"/>
      <c r="I129" s="852">
        <v>3</v>
      </c>
      <c r="J129" s="866"/>
      <c r="K129" s="852"/>
      <c r="L129" s="866"/>
      <c r="M129" s="852"/>
      <c r="N129" s="866"/>
      <c r="O129" s="852"/>
      <c r="P129" s="866"/>
      <c r="Q129" s="852">
        <f t="shared" si="8"/>
        <v>45</v>
      </c>
      <c r="R129" s="862"/>
      <c r="S129" s="860"/>
    </row>
    <row r="130" spans="1:19" s="867" customFormat="1" ht="15.75">
      <c r="A130" s="863"/>
      <c r="B130" s="855"/>
      <c r="C130" s="854" t="s">
        <v>700</v>
      </c>
      <c r="D130" s="864"/>
      <c r="E130" s="865">
        <v>21.5</v>
      </c>
      <c r="F130" s="866"/>
      <c r="G130" s="852"/>
      <c r="H130" s="866"/>
      <c r="I130" s="852">
        <v>3</v>
      </c>
      <c r="J130" s="866"/>
      <c r="K130" s="852"/>
      <c r="L130" s="866"/>
      <c r="M130" s="852"/>
      <c r="N130" s="866"/>
      <c r="O130" s="852"/>
      <c r="P130" s="866"/>
      <c r="Q130" s="852">
        <f t="shared" si="8"/>
        <v>64.5</v>
      </c>
      <c r="R130" s="862"/>
      <c r="S130" s="860"/>
    </row>
    <row r="131" spans="1:19" s="867" customFormat="1" ht="15.75">
      <c r="A131" s="863"/>
      <c r="B131" s="855"/>
      <c r="C131" s="854" t="s">
        <v>701</v>
      </c>
      <c r="D131" s="864"/>
      <c r="E131" s="865">
        <v>14.05</v>
      </c>
      <c r="F131" s="866"/>
      <c r="G131" s="852"/>
      <c r="H131" s="866"/>
      <c r="I131" s="852">
        <v>3</v>
      </c>
      <c r="J131" s="866"/>
      <c r="K131" s="852"/>
      <c r="L131" s="866"/>
      <c r="M131" s="852"/>
      <c r="N131" s="866"/>
      <c r="O131" s="852"/>
      <c r="P131" s="866"/>
      <c r="Q131" s="852">
        <f t="shared" si="8"/>
        <v>42.150000000000006</v>
      </c>
      <c r="R131" s="862"/>
      <c r="S131" s="860"/>
    </row>
    <row r="132" spans="1:19" s="867" customFormat="1" ht="15.75">
      <c r="A132" s="863"/>
      <c r="B132" s="855"/>
      <c r="C132" s="854" t="s">
        <v>684</v>
      </c>
      <c r="D132" s="864"/>
      <c r="E132" s="865">
        <v>17.8</v>
      </c>
      <c r="F132" s="866"/>
      <c r="G132" s="852"/>
      <c r="H132" s="866"/>
      <c r="I132" s="852">
        <v>3</v>
      </c>
      <c r="J132" s="866"/>
      <c r="K132" s="852"/>
      <c r="L132" s="866"/>
      <c r="M132" s="852"/>
      <c r="N132" s="866"/>
      <c r="O132" s="852"/>
      <c r="P132" s="866"/>
      <c r="Q132" s="852">
        <f t="shared" si="8"/>
        <v>53.400000000000006</v>
      </c>
      <c r="R132" s="862"/>
      <c r="S132" s="860"/>
    </row>
    <row r="133" spans="1:19" s="867" customFormat="1" ht="15.75">
      <c r="A133" s="863"/>
      <c r="B133" s="855"/>
      <c r="C133" s="854" t="s">
        <v>702</v>
      </c>
      <c r="D133" s="864"/>
      <c r="E133" s="865">
        <v>14</v>
      </c>
      <c r="F133" s="866"/>
      <c r="G133" s="852"/>
      <c r="H133" s="866"/>
      <c r="I133" s="852">
        <v>3</v>
      </c>
      <c r="J133" s="866"/>
      <c r="K133" s="852"/>
      <c r="L133" s="866"/>
      <c r="M133" s="852"/>
      <c r="N133" s="866"/>
      <c r="O133" s="852"/>
      <c r="P133" s="866"/>
      <c r="Q133" s="852">
        <f t="shared" si="8"/>
        <v>42</v>
      </c>
      <c r="R133" s="862"/>
      <c r="S133" s="860"/>
    </row>
    <row r="134" spans="1:19" s="867" customFormat="1" ht="15.75">
      <c r="A134" s="863"/>
      <c r="B134" s="855"/>
      <c r="C134" s="854" t="s">
        <v>684</v>
      </c>
      <c r="D134" s="864"/>
      <c r="E134" s="865">
        <v>17.8</v>
      </c>
      <c r="F134" s="866"/>
      <c r="G134" s="852"/>
      <c r="H134" s="866"/>
      <c r="I134" s="852">
        <v>3</v>
      </c>
      <c r="J134" s="866"/>
      <c r="K134" s="852"/>
      <c r="L134" s="866"/>
      <c r="M134" s="852"/>
      <c r="N134" s="866"/>
      <c r="O134" s="852"/>
      <c r="P134" s="866"/>
      <c r="Q134" s="852">
        <f t="shared" ref="Q134:Q141" si="9">E134*I134</f>
        <v>53.400000000000006</v>
      </c>
      <c r="R134" s="862"/>
      <c r="S134" s="860"/>
    </row>
    <row r="135" spans="1:19" s="867" customFormat="1" ht="15.75">
      <c r="A135" s="863"/>
      <c r="B135" s="855"/>
      <c r="C135" s="854" t="s">
        <v>703</v>
      </c>
      <c r="D135" s="864"/>
      <c r="E135" s="865">
        <v>19.399999999999999</v>
      </c>
      <c r="F135" s="866"/>
      <c r="G135" s="852"/>
      <c r="H135" s="866"/>
      <c r="I135" s="852">
        <v>3</v>
      </c>
      <c r="J135" s="866"/>
      <c r="K135" s="852"/>
      <c r="L135" s="866"/>
      <c r="M135" s="852"/>
      <c r="N135" s="866"/>
      <c r="O135" s="852"/>
      <c r="P135" s="866"/>
      <c r="Q135" s="852">
        <f t="shared" si="9"/>
        <v>58.199999999999996</v>
      </c>
      <c r="R135" s="862"/>
      <c r="S135" s="860"/>
    </row>
    <row r="136" spans="1:19" s="867" customFormat="1" ht="15.75">
      <c r="A136" s="863"/>
      <c r="B136" s="855"/>
      <c r="C136" s="854" t="s">
        <v>704</v>
      </c>
      <c r="D136" s="864"/>
      <c r="E136" s="865">
        <v>13.8</v>
      </c>
      <c r="F136" s="866"/>
      <c r="G136" s="852"/>
      <c r="H136" s="866"/>
      <c r="I136" s="852">
        <v>3</v>
      </c>
      <c r="J136" s="866"/>
      <c r="K136" s="852"/>
      <c r="L136" s="866"/>
      <c r="M136" s="852"/>
      <c r="N136" s="866"/>
      <c r="O136" s="852"/>
      <c r="P136" s="866"/>
      <c r="Q136" s="852">
        <f t="shared" si="9"/>
        <v>41.400000000000006</v>
      </c>
      <c r="R136" s="862"/>
      <c r="S136" s="860"/>
    </row>
    <row r="137" spans="1:19" s="867" customFormat="1" ht="15.75">
      <c r="A137" s="863"/>
      <c r="B137" s="855"/>
      <c r="C137" s="854" t="s">
        <v>667</v>
      </c>
      <c r="D137" s="864"/>
      <c r="E137" s="865">
        <v>25</v>
      </c>
      <c r="F137" s="866"/>
      <c r="G137" s="852"/>
      <c r="H137" s="866"/>
      <c r="I137" s="852">
        <v>3</v>
      </c>
      <c r="J137" s="866"/>
      <c r="K137" s="852"/>
      <c r="L137" s="866"/>
      <c r="M137" s="852"/>
      <c r="N137" s="866"/>
      <c r="O137" s="852"/>
      <c r="P137" s="866"/>
      <c r="Q137" s="852">
        <f t="shared" si="9"/>
        <v>75</v>
      </c>
      <c r="R137" s="862"/>
      <c r="S137" s="860"/>
    </row>
    <row r="138" spans="1:19" s="867" customFormat="1" ht="15.75">
      <c r="A138" s="863"/>
      <c r="B138" s="855"/>
      <c r="C138" s="854" t="s">
        <v>705</v>
      </c>
      <c r="D138" s="864"/>
      <c r="E138" s="865">
        <f>24.09+97.74</f>
        <v>121.83</v>
      </c>
      <c r="F138" s="866"/>
      <c r="G138" s="852"/>
      <c r="H138" s="866"/>
      <c r="I138" s="852">
        <v>3</v>
      </c>
      <c r="J138" s="866"/>
      <c r="K138" s="852"/>
      <c r="L138" s="866"/>
      <c r="M138" s="852"/>
      <c r="N138" s="866"/>
      <c r="O138" s="852"/>
      <c r="P138" s="866"/>
      <c r="Q138" s="852">
        <f t="shared" si="9"/>
        <v>365.49</v>
      </c>
      <c r="R138" s="862"/>
      <c r="S138" s="860"/>
    </row>
    <row r="139" spans="1:19" s="867" customFormat="1" ht="15.75">
      <c r="A139" s="863"/>
      <c r="B139" s="855"/>
      <c r="C139" s="854" t="s">
        <v>1237</v>
      </c>
      <c r="D139" s="864"/>
      <c r="E139" s="865">
        <f>14.12+9.2</f>
        <v>23.32</v>
      </c>
      <c r="F139" s="866"/>
      <c r="G139" s="852"/>
      <c r="H139" s="866"/>
      <c r="I139" s="852">
        <v>3</v>
      </c>
      <c r="J139" s="866"/>
      <c r="K139" s="852"/>
      <c r="L139" s="866"/>
      <c r="M139" s="852"/>
      <c r="N139" s="866"/>
      <c r="O139" s="852"/>
      <c r="P139" s="866"/>
      <c r="Q139" s="852"/>
      <c r="R139" s="862"/>
      <c r="S139" s="860"/>
    </row>
    <row r="140" spans="1:19" s="867" customFormat="1" ht="15.75">
      <c r="A140" s="863"/>
      <c r="B140" s="855"/>
      <c r="C140" s="854"/>
      <c r="D140" s="864"/>
      <c r="E140" s="865"/>
      <c r="F140" s="866"/>
      <c r="G140" s="852"/>
      <c r="H140" s="866"/>
      <c r="I140" s="852"/>
      <c r="J140" s="866"/>
      <c r="K140" s="852"/>
      <c r="L140" s="866"/>
      <c r="M140" s="852"/>
      <c r="N140" s="866"/>
      <c r="O140" s="852"/>
      <c r="P140" s="866"/>
      <c r="Q140" s="852"/>
      <c r="R140" s="862"/>
      <c r="S140" s="860"/>
    </row>
    <row r="141" spans="1:19" s="867" customFormat="1" ht="15.75">
      <c r="A141" s="863">
        <v>6</v>
      </c>
      <c r="B141" s="855" t="s">
        <v>706</v>
      </c>
      <c r="C141" s="854"/>
      <c r="D141" s="864"/>
      <c r="E141" s="865">
        <v>40</v>
      </c>
      <c r="F141" s="866"/>
      <c r="G141" s="852"/>
      <c r="H141" s="866"/>
      <c r="I141" s="852">
        <v>3.3</v>
      </c>
      <c r="J141" s="866"/>
      <c r="K141" s="852"/>
      <c r="L141" s="866"/>
      <c r="M141" s="852"/>
      <c r="N141" s="866"/>
      <c r="O141" s="852"/>
      <c r="P141" s="866"/>
      <c r="Q141" s="852">
        <f t="shared" si="9"/>
        <v>132</v>
      </c>
      <c r="R141" s="862">
        <f>SUM(Q141:Q143)</f>
        <v>132</v>
      </c>
      <c r="S141" s="861" t="s">
        <v>3</v>
      </c>
    </row>
    <row r="142" spans="1:19" s="867" customFormat="1" ht="15.75">
      <c r="A142" s="863"/>
      <c r="B142" s="855"/>
      <c r="C142" s="881" t="s">
        <v>1165</v>
      </c>
      <c r="D142" s="864"/>
      <c r="E142" s="865"/>
      <c r="F142" s="866"/>
      <c r="G142" s="852">
        <v>21.4</v>
      </c>
      <c r="H142" s="866"/>
      <c r="I142" s="852">
        <v>0.73</v>
      </c>
      <c r="J142" s="866"/>
      <c r="K142" s="852"/>
      <c r="L142" s="866"/>
      <c r="M142" s="852"/>
      <c r="N142" s="866"/>
      <c r="O142" s="852"/>
      <c r="P142" s="866"/>
      <c r="Q142" s="852"/>
      <c r="R142" s="862"/>
      <c r="S142" s="861"/>
    </row>
    <row r="143" spans="1:19" s="867" customFormat="1" ht="15.75">
      <c r="A143" s="863"/>
      <c r="B143" s="855"/>
      <c r="C143" s="881" t="s">
        <v>1166</v>
      </c>
      <c r="D143" s="864"/>
      <c r="E143" s="865"/>
      <c r="F143" s="866"/>
      <c r="G143" s="852">
        <v>22.66</v>
      </c>
      <c r="H143" s="866"/>
      <c r="I143" s="852">
        <v>0.8</v>
      </c>
      <c r="J143" s="866"/>
      <c r="K143" s="852"/>
      <c r="L143" s="866"/>
      <c r="M143" s="852"/>
      <c r="N143" s="866"/>
      <c r="O143" s="852"/>
      <c r="P143" s="866"/>
      <c r="Q143" s="852"/>
      <c r="R143" s="862"/>
      <c r="S143" s="861"/>
    </row>
    <row r="144" spans="1:19" s="867" customFormat="1" ht="15.75">
      <c r="A144" s="863"/>
      <c r="B144" s="855"/>
      <c r="C144" s="854"/>
      <c r="D144" s="864"/>
      <c r="E144" s="865"/>
      <c r="F144" s="866"/>
      <c r="G144" s="852"/>
      <c r="H144" s="866"/>
      <c r="I144" s="852"/>
      <c r="J144" s="866"/>
      <c r="K144" s="852"/>
      <c r="L144" s="866"/>
      <c r="M144" s="852"/>
      <c r="N144" s="866"/>
      <c r="O144" s="852"/>
      <c r="P144" s="866"/>
      <c r="Q144" s="852"/>
      <c r="R144" s="862"/>
      <c r="S144" s="861"/>
    </row>
    <row r="145" spans="1:19" s="867" customFormat="1" ht="15.75">
      <c r="A145" s="863"/>
      <c r="B145" s="855"/>
      <c r="C145" s="854"/>
      <c r="D145" s="864"/>
      <c r="E145" s="865"/>
      <c r="F145" s="866"/>
      <c r="G145" s="852"/>
      <c r="H145" s="866"/>
      <c r="I145" s="852"/>
      <c r="J145" s="866"/>
      <c r="K145" s="852"/>
      <c r="L145" s="866"/>
      <c r="M145" s="852"/>
      <c r="N145" s="866"/>
      <c r="O145" s="852"/>
      <c r="P145" s="866"/>
      <c r="Q145" s="852"/>
      <c r="R145" s="862"/>
      <c r="S145" s="861"/>
    </row>
    <row r="146" spans="1:19" s="877" customFormat="1" ht="15.75">
      <c r="A146" s="863">
        <v>7</v>
      </c>
      <c r="B146" s="855" t="s">
        <v>874</v>
      </c>
      <c r="C146" s="851"/>
      <c r="D146" s="856"/>
      <c r="E146" s="857"/>
      <c r="F146" s="858"/>
      <c r="G146" s="849"/>
      <c r="H146" s="858"/>
      <c r="I146" s="849"/>
      <c r="J146" s="858"/>
      <c r="K146" s="849"/>
      <c r="L146" s="858"/>
      <c r="M146" s="849"/>
      <c r="N146" s="858"/>
      <c r="O146" s="849"/>
      <c r="P146" s="858"/>
      <c r="Q146" s="849"/>
      <c r="R146" s="862">
        <f>SUM(Q147:Q152)</f>
        <v>84.643999999999991</v>
      </c>
      <c r="S146" s="860" t="s">
        <v>3</v>
      </c>
    </row>
    <row r="147" spans="1:19" s="867" customFormat="1" ht="15.75">
      <c r="A147" s="863"/>
      <c r="B147" s="855"/>
      <c r="C147" s="854" t="s">
        <v>680</v>
      </c>
      <c r="D147" s="864"/>
      <c r="E147" s="865">
        <v>7.18</v>
      </c>
      <c r="F147" s="866"/>
      <c r="G147" s="852"/>
      <c r="H147" s="866"/>
      <c r="I147" s="852">
        <v>3.05</v>
      </c>
      <c r="J147" s="866"/>
      <c r="K147" s="852"/>
      <c r="L147" s="866"/>
      <c r="M147" s="852"/>
      <c r="N147" s="866"/>
      <c r="O147" s="852"/>
      <c r="P147" s="866"/>
      <c r="Q147" s="852">
        <f>E147*I147</f>
        <v>21.898999999999997</v>
      </c>
      <c r="R147" s="862"/>
      <c r="S147" s="860"/>
    </row>
    <row r="148" spans="1:19" s="867" customFormat="1" ht="15.75">
      <c r="A148" s="863"/>
      <c r="B148" s="855"/>
      <c r="C148" s="854" t="s">
        <v>877</v>
      </c>
      <c r="D148" s="864"/>
      <c r="E148" s="865">
        <v>13.05</v>
      </c>
      <c r="F148" s="866"/>
      <c r="G148" s="852"/>
      <c r="H148" s="866"/>
      <c r="I148" s="852">
        <v>3.05</v>
      </c>
      <c r="J148" s="866"/>
      <c r="K148" s="852"/>
      <c r="L148" s="866"/>
      <c r="M148" s="852"/>
      <c r="N148" s="866"/>
      <c r="O148" s="852"/>
      <c r="P148" s="866"/>
      <c r="Q148" s="852">
        <f>E148*I148</f>
        <v>39.802500000000002</v>
      </c>
      <c r="R148" s="862"/>
      <c r="S148" s="860"/>
    </row>
    <row r="149" spans="1:19" s="867" customFormat="1" ht="15.75">
      <c r="A149" s="863"/>
      <c r="B149" s="855"/>
      <c r="C149" s="854" t="s">
        <v>683</v>
      </c>
      <c r="D149" s="864"/>
      <c r="E149" s="865">
        <v>7.05</v>
      </c>
      <c r="F149" s="866"/>
      <c r="G149" s="852"/>
      <c r="H149" s="866"/>
      <c r="I149" s="852">
        <v>3.05</v>
      </c>
      <c r="J149" s="866"/>
      <c r="K149" s="852"/>
      <c r="L149" s="866"/>
      <c r="M149" s="852"/>
      <c r="N149" s="866"/>
      <c r="O149" s="852"/>
      <c r="P149" s="866"/>
      <c r="Q149" s="852">
        <f>E149*I149</f>
        <v>21.502499999999998</v>
      </c>
      <c r="R149" s="862"/>
      <c r="S149" s="860"/>
    </row>
    <row r="150" spans="1:19" s="867" customFormat="1" ht="15.75">
      <c r="A150" s="863"/>
      <c r="B150" s="855"/>
      <c r="C150" s="854" t="s">
        <v>878</v>
      </c>
      <c r="D150" s="864"/>
      <c r="E150" s="865">
        <v>0.6</v>
      </c>
      <c r="F150" s="866"/>
      <c r="G150" s="852"/>
      <c r="H150" s="866"/>
      <c r="I150" s="852">
        <v>1.2</v>
      </c>
      <c r="J150" s="866"/>
      <c r="K150" s="852"/>
      <c r="L150" s="866"/>
      <c r="M150" s="852"/>
      <c r="N150" s="866"/>
      <c r="O150" s="852"/>
      <c r="P150" s="866"/>
      <c r="Q150" s="852">
        <f>E150*I150</f>
        <v>0.72</v>
      </c>
      <c r="R150" s="862"/>
      <c r="S150" s="860"/>
    </row>
    <row r="151" spans="1:19" s="867" customFormat="1" ht="15.75">
      <c r="A151" s="863"/>
      <c r="B151" s="855"/>
      <c r="C151" s="854" t="s">
        <v>879</v>
      </c>
      <c r="D151" s="864"/>
      <c r="E151" s="865">
        <v>0.6</v>
      </c>
      <c r="F151" s="866"/>
      <c r="G151" s="852"/>
      <c r="H151" s="866"/>
      <c r="I151" s="852">
        <v>1.2</v>
      </c>
      <c r="J151" s="866"/>
      <c r="K151" s="852"/>
      <c r="L151" s="866"/>
      <c r="M151" s="852"/>
      <c r="N151" s="866"/>
      <c r="O151" s="852"/>
      <c r="P151" s="866"/>
      <c r="Q151" s="852">
        <f>E151*I151</f>
        <v>0.72</v>
      </c>
      <c r="R151" s="862"/>
      <c r="S151" s="860"/>
    </row>
    <row r="152" spans="1:19" s="867" customFormat="1" ht="15.75">
      <c r="A152" s="863"/>
      <c r="B152" s="855"/>
      <c r="C152" s="854"/>
      <c r="D152" s="864"/>
      <c r="E152" s="865"/>
      <c r="F152" s="866"/>
      <c r="G152" s="852"/>
      <c r="H152" s="866"/>
      <c r="I152" s="852"/>
      <c r="J152" s="866"/>
      <c r="K152" s="852"/>
      <c r="L152" s="866"/>
      <c r="M152" s="852"/>
      <c r="N152" s="866"/>
      <c r="O152" s="852"/>
      <c r="P152" s="866"/>
      <c r="Q152" s="852"/>
      <c r="R152" s="862"/>
      <c r="S152" s="860"/>
    </row>
    <row r="153" spans="1:19" s="867" customFormat="1" ht="15.75">
      <c r="A153" s="863"/>
      <c r="B153" s="855"/>
      <c r="C153" s="854"/>
      <c r="D153" s="864"/>
      <c r="E153" s="865"/>
      <c r="F153" s="866"/>
      <c r="G153" s="852"/>
      <c r="H153" s="866"/>
      <c r="I153" s="852"/>
      <c r="J153" s="866"/>
      <c r="K153" s="852"/>
      <c r="L153" s="866"/>
      <c r="M153" s="852"/>
      <c r="N153" s="866"/>
      <c r="O153" s="852"/>
      <c r="P153" s="866"/>
      <c r="Q153" s="852"/>
      <c r="R153" s="862"/>
      <c r="S153" s="860"/>
    </row>
    <row r="154" spans="1:19" s="867" customFormat="1" ht="15.75">
      <c r="A154" s="863">
        <v>8</v>
      </c>
      <c r="B154" s="855" t="s">
        <v>880</v>
      </c>
      <c r="C154" s="854"/>
      <c r="D154" s="864"/>
      <c r="E154" s="865"/>
      <c r="F154" s="866"/>
      <c r="G154" s="852"/>
      <c r="H154" s="866"/>
      <c r="I154" s="852"/>
      <c r="J154" s="866"/>
      <c r="K154" s="852"/>
      <c r="L154" s="866"/>
      <c r="M154" s="852"/>
      <c r="N154" s="866"/>
      <c r="O154" s="852"/>
      <c r="P154" s="866"/>
      <c r="Q154" s="852"/>
      <c r="R154" s="862">
        <v>19.12</v>
      </c>
      <c r="S154" s="861" t="s">
        <v>3</v>
      </c>
    </row>
    <row r="155" spans="1:19" s="867" customFormat="1" ht="15.75">
      <c r="A155" s="863"/>
      <c r="B155" s="855"/>
      <c r="C155" s="854" t="s">
        <v>881</v>
      </c>
      <c r="D155" s="864"/>
      <c r="E155" s="865">
        <v>4.2</v>
      </c>
      <c r="F155" s="866"/>
      <c r="G155" s="852"/>
      <c r="H155" s="866"/>
      <c r="I155" s="852">
        <v>2.2000000000000002</v>
      </c>
      <c r="J155" s="866"/>
      <c r="K155" s="852"/>
      <c r="L155" s="866"/>
      <c r="M155" s="852"/>
      <c r="N155" s="866"/>
      <c r="O155" s="852"/>
      <c r="P155" s="866"/>
      <c r="Q155" s="852">
        <f>E155*I155</f>
        <v>9.240000000000002</v>
      </c>
      <c r="R155" s="862"/>
      <c r="S155" s="860"/>
    </row>
    <row r="156" spans="1:19" ht="15.75">
      <c r="A156" s="839"/>
      <c r="B156" s="840"/>
      <c r="C156" s="854" t="s">
        <v>882</v>
      </c>
      <c r="D156" s="842"/>
      <c r="E156" s="843">
        <f>1.44*3</f>
        <v>4.32</v>
      </c>
      <c r="F156" s="844"/>
      <c r="G156" s="845"/>
      <c r="H156" s="844"/>
      <c r="I156" s="845">
        <v>2.2000000000000002</v>
      </c>
      <c r="J156" s="844"/>
      <c r="K156" s="845"/>
      <c r="L156" s="844"/>
      <c r="M156" s="845"/>
      <c r="N156" s="844"/>
      <c r="O156" s="845"/>
      <c r="P156" s="844"/>
      <c r="Q156" s="852">
        <f>E156*I156</f>
        <v>9.5040000000000013</v>
      </c>
      <c r="R156" s="846"/>
      <c r="S156" s="847"/>
    </row>
    <row r="157" spans="1:19" ht="15.75">
      <c r="A157" s="839"/>
      <c r="B157" s="840"/>
      <c r="C157" s="851"/>
      <c r="D157" s="842"/>
      <c r="E157" s="843"/>
      <c r="F157" s="844"/>
      <c r="G157" s="845"/>
      <c r="H157" s="844"/>
      <c r="I157" s="845"/>
      <c r="J157" s="844"/>
      <c r="K157" s="845"/>
      <c r="L157" s="844"/>
      <c r="M157" s="845"/>
      <c r="N157" s="844"/>
      <c r="O157" s="845"/>
      <c r="P157" s="844"/>
      <c r="Q157" s="849"/>
      <c r="R157" s="846"/>
      <c r="S157" s="847"/>
    </row>
    <row r="158" spans="1:19" ht="15.75">
      <c r="A158" s="839">
        <v>9</v>
      </c>
      <c r="B158" s="840" t="s">
        <v>883</v>
      </c>
      <c r="C158" s="851"/>
      <c r="D158" s="842"/>
      <c r="E158" s="843">
        <v>0.6</v>
      </c>
      <c r="F158" s="844"/>
      <c r="G158" s="845">
        <v>0.8</v>
      </c>
      <c r="H158" s="844"/>
      <c r="I158" s="845"/>
      <c r="J158" s="844"/>
      <c r="K158" s="845"/>
      <c r="L158" s="844"/>
      <c r="M158" s="845"/>
      <c r="N158" s="844"/>
      <c r="O158" s="845"/>
      <c r="P158" s="844"/>
      <c r="Q158" s="852">
        <f>E158*G158</f>
        <v>0.48</v>
      </c>
      <c r="R158" s="846">
        <f>Q158</f>
        <v>0.48</v>
      </c>
      <c r="S158" s="807" t="s">
        <v>3</v>
      </c>
    </row>
    <row r="159" spans="1:19" ht="15.75">
      <c r="A159" s="839"/>
      <c r="B159" s="840"/>
      <c r="C159" s="851"/>
      <c r="D159" s="842"/>
      <c r="E159" s="843"/>
      <c r="F159" s="844"/>
      <c r="G159" s="845"/>
      <c r="H159" s="844"/>
      <c r="I159" s="845"/>
      <c r="J159" s="844"/>
      <c r="K159" s="845"/>
      <c r="L159" s="844"/>
      <c r="M159" s="845"/>
      <c r="N159" s="844"/>
      <c r="O159" s="845"/>
      <c r="P159" s="844"/>
      <c r="Q159" s="849"/>
      <c r="R159" s="846"/>
      <c r="S159" s="847"/>
    </row>
    <row r="160" spans="1:19" ht="15.75">
      <c r="A160" s="839"/>
      <c r="B160" s="840"/>
      <c r="C160" s="851"/>
      <c r="D160" s="842"/>
      <c r="E160" s="843"/>
      <c r="F160" s="844"/>
      <c r="G160" s="845"/>
      <c r="H160" s="844"/>
      <c r="I160" s="845"/>
      <c r="J160" s="844"/>
      <c r="K160" s="845"/>
      <c r="L160" s="844"/>
      <c r="M160" s="845"/>
      <c r="N160" s="844"/>
      <c r="O160" s="845"/>
      <c r="P160" s="844"/>
      <c r="Q160" s="849"/>
      <c r="R160" s="846"/>
      <c r="S160" s="847"/>
    </row>
    <row r="161" spans="1:19" s="876" customFormat="1" ht="15.75">
      <c r="A161" s="868"/>
      <c r="B161" s="869" t="s">
        <v>689</v>
      </c>
      <c r="C161" s="870"/>
      <c r="D161" s="871"/>
      <c r="E161" s="872"/>
      <c r="F161" s="873"/>
      <c r="G161" s="874"/>
      <c r="H161" s="873"/>
      <c r="I161" s="874"/>
      <c r="J161" s="873"/>
      <c r="K161" s="874"/>
      <c r="L161" s="873"/>
      <c r="M161" s="874"/>
      <c r="N161" s="873"/>
      <c r="O161" s="874"/>
      <c r="P161" s="873"/>
      <c r="Q161" s="874"/>
      <c r="R161" s="859"/>
      <c r="S161" s="875"/>
    </row>
    <row r="162" spans="1:19" ht="15.75">
      <c r="A162" s="839">
        <v>1</v>
      </c>
      <c r="B162" s="840" t="s">
        <v>1273</v>
      </c>
      <c r="C162" s="850"/>
      <c r="D162" s="842"/>
      <c r="E162" s="843"/>
      <c r="F162" s="844"/>
      <c r="G162" s="845"/>
      <c r="H162" s="844"/>
      <c r="I162" s="845"/>
      <c r="J162" s="844"/>
      <c r="K162" s="845"/>
      <c r="L162" s="844"/>
      <c r="M162" s="845"/>
      <c r="N162" s="844"/>
      <c r="O162" s="845"/>
      <c r="P162" s="844"/>
      <c r="Q162" s="845"/>
      <c r="R162" s="846">
        <f>SUM(Q163:Q178)</f>
        <v>442.6925</v>
      </c>
      <c r="S162" s="807" t="s">
        <v>3</v>
      </c>
    </row>
    <row r="163" spans="1:19" ht="15.75">
      <c r="A163" s="839"/>
      <c r="B163" s="840"/>
      <c r="C163" s="854" t="s">
        <v>676</v>
      </c>
      <c r="D163" s="842"/>
      <c r="E163" s="843"/>
      <c r="F163" s="844"/>
      <c r="G163" s="845"/>
      <c r="H163" s="844"/>
      <c r="I163" s="845"/>
      <c r="J163" s="844"/>
      <c r="K163" s="845"/>
      <c r="L163" s="844"/>
      <c r="M163" s="845"/>
      <c r="N163" s="844"/>
      <c r="O163" s="845">
        <v>13.8225</v>
      </c>
      <c r="P163" s="844"/>
      <c r="Q163" s="845">
        <f>O163</f>
        <v>13.8225</v>
      </c>
      <c r="R163" s="846"/>
      <c r="S163" s="847"/>
    </row>
    <row r="164" spans="1:19" ht="15.75">
      <c r="A164" s="839"/>
      <c r="B164" s="840"/>
      <c r="C164" s="854" t="s">
        <v>677</v>
      </c>
      <c r="D164" s="842"/>
      <c r="E164" s="843"/>
      <c r="F164" s="844"/>
      <c r="G164" s="845"/>
      <c r="H164" s="844"/>
      <c r="I164" s="845"/>
      <c r="J164" s="844"/>
      <c r="K164" s="845"/>
      <c r="L164" s="844"/>
      <c r="M164" s="845"/>
      <c r="N164" s="844"/>
      <c r="O164" s="845">
        <v>4.1174999999999997</v>
      </c>
      <c r="P164" s="844"/>
      <c r="Q164" s="845">
        <f t="shared" ref="Q164:Q177" si="10">O164</f>
        <v>4.1174999999999997</v>
      </c>
      <c r="R164" s="846"/>
      <c r="S164" s="847"/>
    </row>
    <row r="165" spans="1:19" ht="15.75">
      <c r="A165" s="839"/>
      <c r="B165" s="840"/>
      <c r="C165" s="854" t="s">
        <v>666</v>
      </c>
      <c r="D165" s="842"/>
      <c r="E165" s="843"/>
      <c r="F165" s="844"/>
      <c r="G165" s="845"/>
      <c r="H165" s="844"/>
      <c r="I165" s="845"/>
      <c r="J165" s="844"/>
      <c r="K165" s="845"/>
      <c r="L165" s="844"/>
      <c r="M165" s="845"/>
      <c r="N165" s="844"/>
      <c r="O165" s="845">
        <v>11.397499999999999</v>
      </c>
      <c r="P165" s="844"/>
      <c r="Q165" s="845">
        <f t="shared" si="10"/>
        <v>11.397499999999999</v>
      </c>
      <c r="R165" s="846"/>
      <c r="S165" s="847"/>
    </row>
    <row r="166" spans="1:19" ht="15.75">
      <c r="A166" s="839"/>
      <c r="B166" s="840"/>
      <c r="C166" s="854" t="s">
        <v>678</v>
      </c>
      <c r="D166" s="842"/>
      <c r="E166" s="843"/>
      <c r="F166" s="844"/>
      <c r="G166" s="845"/>
      <c r="H166" s="844"/>
      <c r="I166" s="845"/>
      <c r="J166" s="844"/>
      <c r="K166" s="845"/>
      <c r="L166" s="844"/>
      <c r="M166" s="845"/>
      <c r="N166" s="844"/>
      <c r="O166" s="845">
        <v>16.0975</v>
      </c>
      <c r="P166" s="844"/>
      <c r="Q166" s="845">
        <f t="shared" si="10"/>
        <v>16.0975</v>
      </c>
      <c r="R166" s="846"/>
      <c r="S166" s="847"/>
    </row>
    <row r="167" spans="1:19" ht="15.75">
      <c r="A167" s="839"/>
      <c r="B167" s="840"/>
      <c r="C167" s="854" t="s">
        <v>679</v>
      </c>
      <c r="D167" s="842"/>
      <c r="E167" s="843"/>
      <c r="F167" s="844"/>
      <c r="G167" s="845"/>
      <c r="H167" s="844"/>
      <c r="I167" s="845"/>
      <c r="J167" s="844"/>
      <c r="K167" s="845"/>
      <c r="L167" s="844"/>
      <c r="M167" s="845"/>
      <c r="N167" s="844"/>
      <c r="O167" s="845">
        <v>3.1725000000000003</v>
      </c>
      <c r="P167" s="844"/>
      <c r="Q167" s="845">
        <f t="shared" si="10"/>
        <v>3.1725000000000003</v>
      </c>
      <c r="R167" s="828"/>
      <c r="S167" s="848"/>
    </row>
    <row r="168" spans="1:19" ht="15.75">
      <c r="A168" s="839"/>
      <c r="B168" s="840"/>
      <c r="C168" s="854" t="s">
        <v>680</v>
      </c>
      <c r="D168" s="842"/>
      <c r="E168" s="843"/>
      <c r="F168" s="844"/>
      <c r="G168" s="845"/>
      <c r="H168" s="844"/>
      <c r="I168" s="845"/>
      <c r="J168" s="844"/>
      <c r="K168" s="845"/>
      <c r="L168" s="844"/>
      <c r="M168" s="845"/>
      <c r="N168" s="844"/>
      <c r="O168" s="845">
        <v>4.3475000000000001</v>
      </c>
      <c r="P168" s="844"/>
      <c r="Q168" s="845">
        <f t="shared" si="10"/>
        <v>4.3475000000000001</v>
      </c>
      <c r="R168" s="828"/>
      <c r="S168" s="848"/>
    </row>
    <row r="169" spans="1:19" ht="15.75">
      <c r="A169" s="839"/>
      <c r="B169" s="840"/>
      <c r="C169" s="854" t="s">
        <v>1241</v>
      </c>
      <c r="D169" s="842"/>
      <c r="E169" s="843"/>
      <c r="F169" s="844"/>
      <c r="G169" s="845"/>
      <c r="H169" s="844"/>
      <c r="I169" s="845"/>
      <c r="J169" s="844"/>
      <c r="K169" s="845"/>
      <c r="L169" s="844"/>
      <c r="M169" s="845"/>
      <c r="N169" s="844"/>
      <c r="O169" s="845">
        <v>162.65</v>
      </c>
      <c r="P169" s="844"/>
      <c r="Q169" s="845">
        <f t="shared" si="10"/>
        <v>162.65</v>
      </c>
      <c r="R169" s="828"/>
      <c r="S169" s="848"/>
    </row>
    <row r="170" spans="1:19" ht="15.75">
      <c r="A170" s="839"/>
      <c r="B170" s="840"/>
      <c r="C170" s="854" t="s">
        <v>683</v>
      </c>
      <c r="D170" s="842"/>
      <c r="E170" s="843"/>
      <c r="F170" s="844"/>
      <c r="G170" s="845"/>
      <c r="H170" s="844"/>
      <c r="I170" s="845"/>
      <c r="J170" s="844"/>
      <c r="K170" s="845"/>
      <c r="L170" s="844"/>
      <c r="M170" s="845"/>
      <c r="N170" s="844"/>
      <c r="O170" s="845">
        <v>2.8675000000000002</v>
      </c>
      <c r="P170" s="844"/>
      <c r="Q170" s="845">
        <f t="shared" si="10"/>
        <v>2.8675000000000002</v>
      </c>
      <c r="R170" s="828"/>
      <c r="S170" s="848"/>
    </row>
    <row r="171" spans="1:19" ht="15.75">
      <c r="A171" s="839"/>
      <c r="B171" s="840"/>
      <c r="C171" s="854" t="s">
        <v>684</v>
      </c>
      <c r="D171" s="842"/>
      <c r="E171" s="843"/>
      <c r="F171" s="844"/>
      <c r="G171" s="845"/>
      <c r="H171" s="844"/>
      <c r="I171" s="845"/>
      <c r="J171" s="844"/>
      <c r="K171" s="845"/>
      <c r="L171" s="844"/>
      <c r="M171" s="845"/>
      <c r="N171" s="844"/>
      <c r="O171" s="845">
        <v>18.672499999999999</v>
      </c>
      <c r="P171" s="844"/>
      <c r="Q171" s="845">
        <f t="shared" si="10"/>
        <v>18.672499999999999</v>
      </c>
      <c r="R171" s="828"/>
      <c r="S171" s="848"/>
    </row>
    <row r="172" spans="1:19" ht="15.75">
      <c r="A172" s="839"/>
      <c r="B172" s="840"/>
      <c r="C172" s="854" t="s">
        <v>685</v>
      </c>
      <c r="D172" s="842"/>
      <c r="E172" s="843"/>
      <c r="F172" s="844"/>
      <c r="G172" s="845"/>
      <c r="H172" s="844"/>
      <c r="I172" s="845"/>
      <c r="J172" s="844"/>
      <c r="K172" s="845"/>
      <c r="L172" s="844"/>
      <c r="M172" s="845"/>
      <c r="N172" s="844"/>
      <c r="O172" s="845">
        <v>8.9725000000000001</v>
      </c>
      <c r="P172" s="844"/>
      <c r="Q172" s="845">
        <f t="shared" si="10"/>
        <v>8.9725000000000001</v>
      </c>
      <c r="R172" s="846"/>
      <c r="S172" s="847"/>
    </row>
    <row r="173" spans="1:19" ht="15.75">
      <c r="A173" s="839"/>
      <c r="B173" s="840"/>
      <c r="C173" s="854" t="s">
        <v>684</v>
      </c>
      <c r="D173" s="842"/>
      <c r="E173" s="843"/>
      <c r="F173" s="844"/>
      <c r="G173" s="845"/>
      <c r="H173" s="844"/>
      <c r="I173" s="845"/>
      <c r="J173" s="844"/>
      <c r="K173" s="845"/>
      <c r="L173" s="844"/>
      <c r="M173" s="845"/>
      <c r="N173" s="844"/>
      <c r="O173" s="845">
        <v>18.672499999999999</v>
      </c>
      <c r="P173" s="844"/>
      <c r="Q173" s="845">
        <f t="shared" si="10"/>
        <v>18.672499999999999</v>
      </c>
      <c r="R173" s="846"/>
      <c r="S173" s="847"/>
    </row>
    <row r="174" spans="1:19" ht="15.75">
      <c r="A174" s="839"/>
      <c r="B174" s="840"/>
      <c r="C174" s="854" t="s">
        <v>686</v>
      </c>
      <c r="D174" s="842"/>
      <c r="E174" s="843"/>
      <c r="F174" s="844"/>
      <c r="G174" s="845"/>
      <c r="H174" s="844"/>
      <c r="I174" s="845"/>
      <c r="J174" s="844"/>
      <c r="K174" s="845"/>
      <c r="L174" s="844"/>
      <c r="M174" s="845"/>
      <c r="N174" s="844"/>
      <c r="O174" s="845">
        <v>22.067499999999999</v>
      </c>
      <c r="P174" s="844"/>
      <c r="Q174" s="845">
        <f t="shared" si="10"/>
        <v>22.067499999999999</v>
      </c>
      <c r="R174" s="828"/>
      <c r="S174" s="848"/>
    </row>
    <row r="175" spans="1:19" ht="15.75">
      <c r="A175" s="839"/>
      <c r="B175" s="840"/>
      <c r="C175" s="854" t="s">
        <v>687</v>
      </c>
      <c r="D175" s="842"/>
      <c r="E175" s="843"/>
      <c r="F175" s="844"/>
      <c r="G175" s="845"/>
      <c r="H175" s="844"/>
      <c r="I175" s="845"/>
      <c r="J175" s="844"/>
      <c r="K175" s="845"/>
      <c r="L175" s="844"/>
      <c r="M175" s="845"/>
      <c r="N175" s="844"/>
      <c r="O175" s="845">
        <v>8.4874999999999989</v>
      </c>
      <c r="P175" s="844"/>
      <c r="Q175" s="845">
        <f t="shared" si="10"/>
        <v>8.4874999999999989</v>
      </c>
      <c r="R175" s="828"/>
      <c r="S175" s="848"/>
    </row>
    <row r="176" spans="1:19" ht="15.75">
      <c r="A176" s="839"/>
      <c r="B176" s="840"/>
      <c r="C176" s="854" t="s">
        <v>667</v>
      </c>
      <c r="D176" s="842"/>
      <c r="E176" s="843"/>
      <c r="F176" s="844"/>
      <c r="G176" s="845"/>
      <c r="H176" s="844"/>
      <c r="I176" s="845"/>
      <c r="J176" s="844"/>
      <c r="K176" s="845"/>
      <c r="L176" s="844"/>
      <c r="M176" s="845"/>
      <c r="N176" s="844"/>
      <c r="O176" s="845">
        <v>34.147499999999994</v>
      </c>
      <c r="P176" s="844"/>
      <c r="Q176" s="845">
        <f t="shared" si="10"/>
        <v>34.147499999999994</v>
      </c>
      <c r="R176" s="828"/>
      <c r="S176" s="848"/>
    </row>
    <row r="177" spans="1:20" ht="15.75">
      <c r="A177" s="839"/>
      <c r="B177" s="840"/>
      <c r="C177" s="841" t="s">
        <v>1240</v>
      </c>
      <c r="D177" s="842"/>
      <c r="E177" s="843"/>
      <c r="F177" s="844"/>
      <c r="G177" s="845"/>
      <c r="H177" s="844"/>
      <c r="I177" s="845"/>
      <c r="J177" s="844"/>
      <c r="K177" s="845"/>
      <c r="L177" s="844"/>
      <c r="M177" s="845"/>
      <c r="N177" s="844"/>
      <c r="O177" s="844">
        <v>113.2</v>
      </c>
      <c r="P177" s="844"/>
      <c r="Q177" s="845">
        <f t="shared" si="10"/>
        <v>113.2</v>
      </c>
      <c r="R177" s="828"/>
      <c r="S177" s="807"/>
    </row>
    <row r="178" spans="1:20" ht="15.75">
      <c r="A178" s="839"/>
      <c r="B178" s="840"/>
      <c r="C178" s="851" t="s">
        <v>1282</v>
      </c>
      <c r="D178" s="842"/>
      <c r="E178" s="843"/>
      <c r="F178" s="844"/>
      <c r="G178" s="845"/>
      <c r="H178" s="844"/>
      <c r="I178" s="845"/>
      <c r="J178" s="844"/>
      <c r="K178" s="845"/>
      <c r="L178" s="844"/>
      <c r="M178" s="845"/>
      <c r="N178" s="844"/>
      <c r="O178" s="845">
        <v>76.48</v>
      </c>
      <c r="P178" s="844"/>
      <c r="Q178" s="845"/>
      <c r="R178" s="846"/>
      <c r="S178" s="847"/>
    </row>
    <row r="179" spans="1:20" ht="15.75">
      <c r="A179" s="839">
        <v>2</v>
      </c>
      <c r="B179" s="840" t="s">
        <v>1242</v>
      </c>
      <c r="C179" s="850"/>
      <c r="D179" s="842"/>
      <c r="E179" s="843"/>
      <c r="F179" s="844"/>
      <c r="G179" s="845"/>
      <c r="H179" s="844"/>
      <c r="I179" s="845"/>
      <c r="J179" s="844"/>
      <c r="K179" s="845"/>
      <c r="L179" s="844"/>
      <c r="M179" s="845"/>
      <c r="N179" s="844"/>
      <c r="O179" s="845"/>
      <c r="P179" s="844"/>
      <c r="Q179" s="845"/>
      <c r="R179" s="846"/>
      <c r="S179" s="807" t="s">
        <v>3</v>
      </c>
    </row>
    <row r="180" spans="1:20" ht="15.75">
      <c r="A180" s="839"/>
      <c r="B180" s="840"/>
      <c r="C180" s="854" t="s">
        <v>666</v>
      </c>
      <c r="D180" s="842"/>
      <c r="E180" s="843"/>
      <c r="F180" s="844"/>
      <c r="G180" s="845"/>
      <c r="H180" s="844"/>
      <c r="I180" s="845"/>
      <c r="J180" s="844"/>
      <c r="K180" s="845"/>
      <c r="L180" s="844"/>
      <c r="M180" s="845"/>
      <c r="N180" s="844"/>
      <c r="O180" s="845">
        <v>11.397499999999999</v>
      </c>
      <c r="P180" s="844"/>
      <c r="Q180" s="845">
        <f t="shared" ref="Q180:Q181" si="11">O180</f>
        <v>11.397499999999999</v>
      </c>
      <c r="R180" s="846"/>
      <c r="S180" s="847"/>
    </row>
    <row r="181" spans="1:20" ht="15.75">
      <c r="A181" s="839"/>
      <c r="B181" s="840"/>
      <c r="C181" s="854" t="s">
        <v>678</v>
      </c>
      <c r="D181" s="842"/>
      <c r="E181" s="843"/>
      <c r="F181" s="844"/>
      <c r="G181" s="845"/>
      <c r="H181" s="844"/>
      <c r="I181" s="845"/>
      <c r="J181" s="844"/>
      <c r="K181" s="845"/>
      <c r="L181" s="844"/>
      <c r="M181" s="845"/>
      <c r="N181" s="844"/>
      <c r="O181" s="845">
        <v>16.0975</v>
      </c>
      <c r="P181" s="844"/>
      <c r="Q181" s="845">
        <f t="shared" si="11"/>
        <v>16.0975</v>
      </c>
      <c r="R181" s="846"/>
      <c r="S181" s="847"/>
    </row>
    <row r="182" spans="1:20" ht="15.75">
      <c r="A182" s="839"/>
      <c r="B182" s="840"/>
      <c r="C182" s="854"/>
      <c r="D182" s="842"/>
      <c r="E182" s="843"/>
      <c r="F182" s="844"/>
      <c r="G182" s="845"/>
      <c r="H182" s="844"/>
      <c r="I182" s="845"/>
      <c r="J182" s="844"/>
      <c r="K182" s="845"/>
      <c r="L182" s="844"/>
      <c r="M182" s="845"/>
      <c r="N182" s="844"/>
      <c r="O182" s="845"/>
      <c r="P182" s="844"/>
      <c r="Q182" s="845"/>
      <c r="R182" s="828"/>
      <c r="S182" s="848"/>
      <c r="T182" s="1400"/>
    </row>
    <row r="183" spans="1:20" ht="15.75">
      <c r="A183" s="839">
        <v>3</v>
      </c>
      <c r="B183" s="840" t="s">
        <v>1257</v>
      </c>
      <c r="C183" s="854"/>
      <c r="D183" s="842"/>
      <c r="E183" s="843"/>
      <c r="F183" s="844"/>
      <c r="G183" s="845"/>
      <c r="H183" s="844"/>
      <c r="I183" s="845"/>
      <c r="J183" s="844"/>
      <c r="K183" s="845"/>
      <c r="L183" s="844"/>
      <c r="M183" s="845"/>
      <c r="N183" s="844"/>
      <c r="O183" s="845"/>
      <c r="P183" s="844"/>
      <c r="Q183" s="845"/>
      <c r="R183" s="846">
        <f>SUM(Q184:Q199)</f>
        <v>311.07499999999999</v>
      </c>
      <c r="S183" s="848" t="s">
        <v>3</v>
      </c>
    </row>
    <row r="184" spans="1:20" ht="15.75">
      <c r="A184" s="839"/>
      <c r="B184" s="840"/>
      <c r="C184" s="854" t="s">
        <v>676</v>
      </c>
      <c r="D184" s="842"/>
      <c r="E184" s="843"/>
      <c r="F184" s="844"/>
      <c r="G184" s="845"/>
      <c r="H184" s="844"/>
      <c r="I184" s="845"/>
      <c r="J184" s="844"/>
      <c r="K184" s="845"/>
      <c r="L184" s="844"/>
      <c r="M184" s="845"/>
      <c r="N184" s="844"/>
      <c r="O184" s="845">
        <v>13.8225</v>
      </c>
      <c r="P184" s="844"/>
      <c r="Q184" s="845">
        <f>O184</f>
        <v>13.8225</v>
      </c>
      <c r="R184" s="828"/>
      <c r="S184" s="848"/>
    </row>
    <row r="185" spans="1:20" ht="15.75">
      <c r="A185" s="839"/>
      <c r="B185" s="840"/>
      <c r="C185" s="854" t="s">
        <v>677</v>
      </c>
      <c r="D185" s="842"/>
      <c r="E185" s="843"/>
      <c r="F185" s="844"/>
      <c r="G185" s="845"/>
      <c r="H185" s="844"/>
      <c r="I185" s="845"/>
      <c r="J185" s="844"/>
      <c r="K185" s="845"/>
      <c r="L185" s="844"/>
      <c r="M185" s="845"/>
      <c r="N185" s="844"/>
      <c r="O185" s="845">
        <v>4.1174999999999997</v>
      </c>
      <c r="P185" s="844"/>
      <c r="Q185" s="845">
        <f t="shared" ref="Q185:Q196" si="12">O185</f>
        <v>4.1174999999999997</v>
      </c>
      <c r="R185" s="828"/>
      <c r="S185" s="848"/>
    </row>
    <row r="186" spans="1:20" ht="15.75">
      <c r="A186" s="839"/>
      <c r="B186" s="840"/>
      <c r="C186" s="854" t="s">
        <v>679</v>
      </c>
      <c r="D186" s="842"/>
      <c r="E186" s="843"/>
      <c r="F186" s="844"/>
      <c r="G186" s="845"/>
      <c r="H186" s="844"/>
      <c r="I186" s="845"/>
      <c r="J186" s="844"/>
      <c r="K186" s="845"/>
      <c r="L186" s="844"/>
      <c r="M186" s="845"/>
      <c r="N186" s="844"/>
      <c r="O186" s="845">
        <v>3.1725000000000003</v>
      </c>
      <c r="P186" s="844"/>
      <c r="Q186" s="845">
        <f t="shared" si="12"/>
        <v>3.1725000000000003</v>
      </c>
      <c r="R186" s="828"/>
      <c r="S186" s="848"/>
    </row>
    <row r="187" spans="1:20" ht="15.75">
      <c r="A187" s="839"/>
      <c r="B187" s="840"/>
      <c r="C187" s="854" t="s">
        <v>683</v>
      </c>
      <c r="D187" s="842"/>
      <c r="E187" s="843"/>
      <c r="F187" s="844"/>
      <c r="G187" s="845"/>
      <c r="H187" s="844"/>
      <c r="I187" s="845"/>
      <c r="J187" s="844"/>
      <c r="K187" s="845"/>
      <c r="L187" s="844"/>
      <c r="M187" s="845"/>
      <c r="N187" s="844"/>
      <c r="O187" s="845">
        <v>2.8675000000000002</v>
      </c>
      <c r="P187" s="844"/>
      <c r="Q187" s="845">
        <f t="shared" si="12"/>
        <v>2.8675000000000002</v>
      </c>
      <c r="R187" s="828"/>
      <c r="S187" s="848"/>
    </row>
    <row r="188" spans="1:20" ht="15.75">
      <c r="A188" s="839"/>
      <c r="B188" s="840"/>
      <c r="C188" s="854" t="s">
        <v>682</v>
      </c>
      <c r="D188" s="842"/>
      <c r="E188" s="843"/>
      <c r="F188" s="844"/>
      <c r="G188" s="845"/>
      <c r="H188" s="844"/>
      <c r="I188" s="845"/>
      <c r="J188" s="844"/>
      <c r="K188" s="845"/>
      <c r="L188" s="844"/>
      <c r="M188" s="845"/>
      <c r="N188" s="844"/>
      <c r="O188" s="845">
        <f>162.65-O201</f>
        <v>148.58000000000001</v>
      </c>
      <c r="P188" s="844"/>
      <c r="Q188" s="845">
        <f t="shared" si="12"/>
        <v>148.58000000000001</v>
      </c>
      <c r="R188" s="828"/>
      <c r="S188" s="848"/>
    </row>
    <row r="189" spans="1:20" ht="15.75">
      <c r="A189" s="839"/>
      <c r="B189" s="840"/>
      <c r="C189" s="854" t="s">
        <v>684</v>
      </c>
      <c r="D189" s="842"/>
      <c r="E189" s="843"/>
      <c r="F189" s="844"/>
      <c r="G189" s="845"/>
      <c r="H189" s="844"/>
      <c r="I189" s="845"/>
      <c r="J189" s="844"/>
      <c r="K189" s="845"/>
      <c r="L189" s="844"/>
      <c r="M189" s="845"/>
      <c r="N189" s="844"/>
      <c r="O189" s="845">
        <v>18.672499999999999</v>
      </c>
      <c r="P189" s="844"/>
      <c r="Q189" s="845">
        <f t="shared" si="12"/>
        <v>18.672499999999999</v>
      </c>
      <c r="R189" s="828"/>
      <c r="S189" s="848"/>
    </row>
    <row r="190" spans="1:20" ht="15.75">
      <c r="A190" s="839"/>
      <c r="B190" s="840"/>
      <c r="C190" s="854" t="s">
        <v>685</v>
      </c>
      <c r="D190" s="842"/>
      <c r="E190" s="843"/>
      <c r="F190" s="844"/>
      <c r="G190" s="845"/>
      <c r="H190" s="844"/>
      <c r="I190" s="845"/>
      <c r="J190" s="844"/>
      <c r="K190" s="845"/>
      <c r="L190" s="844"/>
      <c r="M190" s="845"/>
      <c r="N190" s="844"/>
      <c r="O190" s="845">
        <v>8.9725000000000001</v>
      </c>
      <c r="P190" s="844"/>
      <c r="Q190" s="845">
        <f t="shared" si="12"/>
        <v>8.9725000000000001</v>
      </c>
      <c r="R190" s="828"/>
      <c r="S190" s="848"/>
    </row>
    <row r="191" spans="1:20" ht="15.75">
      <c r="A191" s="839"/>
      <c r="B191" s="840"/>
      <c r="C191" s="854" t="s">
        <v>684</v>
      </c>
      <c r="D191" s="842"/>
      <c r="E191" s="843"/>
      <c r="F191" s="844"/>
      <c r="G191" s="845"/>
      <c r="H191" s="844"/>
      <c r="I191" s="845"/>
      <c r="J191" s="844"/>
      <c r="K191" s="845"/>
      <c r="L191" s="844"/>
      <c r="M191" s="845"/>
      <c r="N191" s="844"/>
      <c r="O191" s="845">
        <v>18.672499999999999</v>
      </c>
      <c r="P191" s="844"/>
      <c r="Q191" s="845">
        <f t="shared" si="12"/>
        <v>18.672499999999999</v>
      </c>
      <c r="R191" s="828"/>
      <c r="S191" s="848"/>
    </row>
    <row r="192" spans="1:20" ht="15.75">
      <c r="A192" s="839"/>
      <c r="B192" s="840"/>
      <c r="C192" s="854" t="s">
        <v>686</v>
      </c>
      <c r="D192" s="842"/>
      <c r="E192" s="843"/>
      <c r="F192" s="844"/>
      <c r="G192" s="845"/>
      <c r="H192" s="844"/>
      <c r="I192" s="845"/>
      <c r="J192" s="844"/>
      <c r="K192" s="845"/>
      <c r="L192" s="844"/>
      <c r="M192" s="845"/>
      <c r="N192" s="844"/>
      <c r="O192" s="845">
        <v>22.067499999999999</v>
      </c>
      <c r="P192" s="844"/>
      <c r="Q192" s="845">
        <f t="shared" si="12"/>
        <v>22.067499999999999</v>
      </c>
      <c r="R192" s="828"/>
      <c r="S192" s="848"/>
    </row>
    <row r="193" spans="1:19" ht="15.75">
      <c r="A193" s="839"/>
      <c r="B193" s="840"/>
      <c r="C193" s="854" t="s">
        <v>687</v>
      </c>
      <c r="D193" s="842"/>
      <c r="E193" s="843"/>
      <c r="F193" s="844"/>
      <c r="G193" s="845"/>
      <c r="H193" s="844"/>
      <c r="I193" s="845"/>
      <c r="J193" s="844"/>
      <c r="K193" s="845"/>
      <c r="L193" s="844"/>
      <c r="M193" s="845"/>
      <c r="N193" s="844"/>
      <c r="O193" s="845">
        <v>8.4874999999999989</v>
      </c>
      <c r="P193" s="844"/>
      <c r="Q193" s="845">
        <f t="shared" si="12"/>
        <v>8.4874999999999989</v>
      </c>
      <c r="R193" s="828"/>
      <c r="S193" s="848"/>
    </row>
    <row r="194" spans="1:19" ht="15.75">
      <c r="A194" s="839"/>
      <c r="B194" s="840"/>
      <c r="C194" s="854" t="s">
        <v>667</v>
      </c>
      <c r="D194" s="842"/>
      <c r="E194" s="843"/>
      <c r="F194" s="844"/>
      <c r="G194" s="845"/>
      <c r="H194" s="844"/>
      <c r="I194" s="845"/>
      <c r="J194" s="844"/>
      <c r="K194" s="845"/>
      <c r="L194" s="844"/>
      <c r="M194" s="845"/>
      <c r="N194" s="844"/>
      <c r="O194" s="845">
        <v>34.147499999999994</v>
      </c>
      <c r="P194" s="844"/>
      <c r="Q194" s="845">
        <f t="shared" si="12"/>
        <v>34.147499999999994</v>
      </c>
      <c r="R194" s="828"/>
      <c r="S194" s="848"/>
    </row>
    <row r="195" spans="1:19" ht="15.75">
      <c r="A195" s="839"/>
      <c r="B195" s="840"/>
      <c r="C195" s="854" t="s">
        <v>666</v>
      </c>
      <c r="D195" s="842"/>
      <c r="E195" s="843"/>
      <c r="F195" s="844"/>
      <c r="G195" s="845"/>
      <c r="H195" s="844"/>
      <c r="I195" s="845"/>
      <c r="J195" s="844"/>
      <c r="K195" s="845"/>
      <c r="L195" s="844"/>
      <c r="M195" s="845"/>
      <c r="N195" s="844"/>
      <c r="O195" s="845">
        <v>11.397499999999999</v>
      </c>
      <c r="P195" s="844"/>
      <c r="Q195" s="845">
        <f t="shared" si="12"/>
        <v>11.397499999999999</v>
      </c>
      <c r="R195" s="828"/>
      <c r="S195" s="848"/>
    </row>
    <row r="196" spans="1:19" ht="15.75">
      <c r="A196" s="839"/>
      <c r="B196" s="840"/>
      <c r="C196" s="854" t="s">
        <v>678</v>
      </c>
      <c r="D196" s="842"/>
      <c r="E196" s="843"/>
      <c r="F196" s="844"/>
      <c r="G196" s="845"/>
      <c r="H196" s="844"/>
      <c r="I196" s="845"/>
      <c r="J196" s="844"/>
      <c r="K196" s="845"/>
      <c r="L196" s="844"/>
      <c r="M196" s="845"/>
      <c r="N196" s="844"/>
      <c r="O196" s="845">
        <v>16.0975</v>
      </c>
      <c r="P196" s="844"/>
      <c r="Q196" s="845">
        <f t="shared" si="12"/>
        <v>16.0975</v>
      </c>
      <c r="R196" s="828"/>
      <c r="S196" s="848"/>
    </row>
    <row r="197" spans="1:19" ht="15.75">
      <c r="A197" s="839"/>
      <c r="B197" s="840"/>
      <c r="C197" s="854"/>
      <c r="D197" s="842"/>
      <c r="E197" s="843"/>
      <c r="F197" s="844"/>
      <c r="G197" s="845"/>
      <c r="H197" s="844"/>
      <c r="I197" s="845"/>
      <c r="J197" s="844"/>
      <c r="K197" s="845"/>
      <c r="L197" s="844"/>
      <c r="M197" s="845"/>
      <c r="N197" s="844"/>
      <c r="O197" s="845"/>
      <c r="P197" s="844"/>
      <c r="Q197" s="845"/>
      <c r="R197" s="828"/>
      <c r="S197" s="848"/>
    </row>
    <row r="198" spans="1:19" ht="15.75">
      <c r="A198" s="839"/>
      <c r="B198" s="840"/>
      <c r="C198" s="854"/>
      <c r="D198" s="842"/>
      <c r="E198" s="843"/>
      <c r="F198" s="844"/>
      <c r="G198" s="845"/>
      <c r="H198" s="844"/>
      <c r="I198" s="845"/>
      <c r="J198" s="844"/>
      <c r="K198" s="845"/>
      <c r="L198" s="844"/>
      <c r="M198" s="845"/>
      <c r="N198" s="844"/>
      <c r="O198" s="845"/>
      <c r="P198" s="844"/>
      <c r="Q198" s="845"/>
      <c r="R198" s="828"/>
      <c r="S198" s="848"/>
    </row>
    <row r="199" spans="1:19" ht="15.75">
      <c r="A199" s="839">
        <v>4</v>
      </c>
      <c r="B199" s="840" t="s">
        <v>1258</v>
      </c>
      <c r="C199" s="854"/>
      <c r="D199" s="842"/>
      <c r="E199" s="843"/>
      <c r="F199" s="844"/>
      <c r="G199" s="845"/>
      <c r="H199" s="844"/>
      <c r="I199" s="845"/>
      <c r="J199" s="844"/>
      <c r="K199" s="845"/>
      <c r="L199" s="844"/>
      <c r="M199" s="845"/>
      <c r="N199" s="844"/>
      <c r="O199" s="845"/>
      <c r="P199" s="844"/>
      <c r="Q199" s="845"/>
      <c r="R199" s="846">
        <f>SUM(Q200:Q203)</f>
        <v>131.61750000000001</v>
      </c>
      <c r="S199" s="848" t="s">
        <v>3</v>
      </c>
    </row>
    <row r="200" spans="1:19" ht="15.75">
      <c r="A200" s="839"/>
      <c r="B200" s="840"/>
      <c r="C200" s="854" t="s">
        <v>680</v>
      </c>
      <c r="D200" s="842"/>
      <c r="E200" s="843"/>
      <c r="F200" s="844"/>
      <c r="G200" s="845"/>
      <c r="H200" s="844"/>
      <c r="I200" s="845"/>
      <c r="J200" s="844"/>
      <c r="K200" s="845"/>
      <c r="L200" s="844"/>
      <c r="M200" s="845"/>
      <c r="N200" s="844"/>
      <c r="O200" s="845">
        <v>4.3475000000000001</v>
      </c>
      <c r="P200" s="844"/>
      <c r="Q200" s="845">
        <f t="shared" ref="Q200:Q202" si="13">O200</f>
        <v>4.3475000000000001</v>
      </c>
      <c r="R200" s="828"/>
      <c r="S200" s="848"/>
    </row>
    <row r="201" spans="1:19" ht="15.75">
      <c r="A201" s="839"/>
      <c r="B201" s="840"/>
      <c r="C201" s="854" t="s">
        <v>681</v>
      </c>
      <c r="D201" s="842"/>
      <c r="E201" s="843"/>
      <c r="F201" s="844"/>
      <c r="G201" s="845"/>
      <c r="H201" s="844"/>
      <c r="I201" s="845"/>
      <c r="J201" s="844"/>
      <c r="K201" s="845"/>
      <c r="L201" s="844"/>
      <c r="M201" s="845"/>
      <c r="N201" s="844"/>
      <c r="O201" s="845">
        <f>4.2*3.35</f>
        <v>14.07</v>
      </c>
      <c r="P201" s="844"/>
      <c r="Q201" s="845">
        <f t="shared" si="13"/>
        <v>14.07</v>
      </c>
      <c r="R201" s="828"/>
      <c r="S201" s="848"/>
    </row>
    <row r="202" spans="1:19" ht="15.75">
      <c r="A202" s="839"/>
      <c r="B202" s="840"/>
      <c r="C202" s="841" t="s">
        <v>1240</v>
      </c>
      <c r="D202" s="842"/>
      <c r="E202" s="843"/>
      <c r="F202" s="844"/>
      <c r="G202" s="845"/>
      <c r="H202" s="844"/>
      <c r="I202" s="845"/>
      <c r="J202" s="844"/>
      <c r="K202" s="845"/>
      <c r="L202" s="844"/>
      <c r="M202" s="845"/>
      <c r="N202" s="844"/>
      <c r="O202" s="844">
        <v>113.2</v>
      </c>
      <c r="P202" s="844"/>
      <c r="Q202" s="845">
        <f t="shared" si="13"/>
        <v>113.2</v>
      </c>
      <c r="R202" s="828"/>
      <c r="S202" s="848"/>
    </row>
    <row r="203" spans="1:19" ht="15.75">
      <c r="A203" s="839"/>
      <c r="B203" s="840"/>
      <c r="C203" s="854" t="s">
        <v>1274</v>
      </c>
      <c r="D203" s="842"/>
      <c r="E203" s="843"/>
      <c r="F203" s="844"/>
      <c r="G203" s="845"/>
      <c r="H203" s="844"/>
      <c r="I203" s="845"/>
      <c r="J203" s="844"/>
      <c r="K203" s="845"/>
      <c r="L203" s="844"/>
      <c r="M203" s="845"/>
      <c r="N203" s="844"/>
      <c r="O203" s="845">
        <f>O178</f>
        <v>76.48</v>
      </c>
      <c r="P203" s="844"/>
      <c r="Q203" s="845"/>
      <c r="R203" s="828"/>
      <c r="S203" s="848"/>
    </row>
    <row r="204" spans="1:19" ht="15.75">
      <c r="A204" s="839"/>
      <c r="B204" s="840"/>
      <c r="C204" s="841"/>
      <c r="D204" s="842"/>
      <c r="E204" s="843"/>
      <c r="F204" s="844"/>
      <c r="G204" s="845"/>
      <c r="H204" s="844"/>
      <c r="I204" s="845"/>
      <c r="J204" s="844"/>
      <c r="K204" s="845"/>
      <c r="L204" s="844"/>
      <c r="M204" s="845"/>
      <c r="N204" s="844"/>
      <c r="O204" s="845"/>
      <c r="P204" s="844"/>
      <c r="Q204" s="845"/>
      <c r="R204" s="828"/>
      <c r="S204" s="848"/>
    </row>
    <row r="205" spans="1:19" ht="15.75">
      <c r="A205" s="839">
        <v>5</v>
      </c>
      <c r="B205" s="840" t="s">
        <v>1259</v>
      </c>
      <c r="C205" s="841"/>
      <c r="D205" s="842"/>
      <c r="E205" s="843"/>
      <c r="F205" s="844"/>
      <c r="G205" s="845"/>
      <c r="H205" s="844"/>
      <c r="I205" s="845"/>
      <c r="J205" s="844"/>
      <c r="K205" s="845"/>
      <c r="L205" s="844"/>
      <c r="M205" s="845"/>
      <c r="N205" s="844"/>
      <c r="O205" s="845"/>
      <c r="P205" s="844"/>
      <c r="Q205" s="845"/>
      <c r="R205" s="828"/>
      <c r="S205" s="807" t="s">
        <v>26</v>
      </c>
    </row>
    <row r="206" spans="1:19" ht="15.75">
      <c r="A206" s="839"/>
      <c r="B206" s="840"/>
      <c r="C206" s="854" t="s">
        <v>666</v>
      </c>
      <c r="D206" s="842"/>
      <c r="E206" s="843">
        <f>4.85*2+2.35*2</f>
        <v>14.399999999999999</v>
      </c>
      <c r="F206" s="844"/>
      <c r="G206" s="845"/>
      <c r="H206" s="844"/>
      <c r="I206" s="845"/>
      <c r="J206" s="844"/>
      <c r="K206" s="845"/>
      <c r="L206" s="844"/>
      <c r="M206" s="845"/>
      <c r="N206" s="844"/>
      <c r="O206" s="845"/>
      <c r="P206" s="844"/>
      <c r="Q206" s="845">
        <f t="shared" ref="Q206:Q207" si="14">E206</f>
        <v>14.399999999999999</v>
      </c>
      <c r="R206" s="828"/>
      <c r="S206" s="848"/>
    </row>
    <row r="207" spans="1:19" ht="15.75">
      <c r="A207" s="839"/>
      <c r="B207" s="840"/>
      <c r="C207" s="854" t="s">
        <v>678</v>
      </c>
      <c r="D207" s="842"/>
      <c r="E207" s="843">
        <f>6.85*2+2.35*2</f>
        <v>18.399999999999999</v>
      </c>
      <c r="F207" s="844"/>
      <c r="G207" s="845"/>
      <c r="H207" s="844"/>
      <c r="I207" s="845"/>
      <c r="J207" s="844"/>
      <c r="K207" s="845"/>
      <c r="L207" s="844"/>
      <c r="M207" s="845"/>
      <c r="N207" s="844"/>
      <c r="O207" s="845"/>
      <c r="P207" s="844"/>
      <c r="Q207" s="845">
        <f t="shared" si="14"/>
        <v>18.399999999999999</v>
      </c>
      <c r="R207" s="828"/>
      <c r="S207" s="848"/>
    </row>
    <row r="208" spans="1:19" ht="15.75">
      <c r="A208" s="839"/>
      <c r="B208" s="840"/>
      <c r="C208" s="841"/>
      <c r="D208" s="842"/>
      <c r="E208" s="843"/>
      <c r="F208" s="844"/>
      <c r="G208" s="845"/>
      <c r="H208" s="844"/>
      <c r="I208" s="845"/>
      <c r="J208" s="844"/>
      <c r="K208" s="845"/>
      <c r="L208" s="844"/>
      <c r="M208" s="845"/>
      <c r="N208" s="844"/>
      <c r="O208" s="845"/>
      <c r="P208" s="844"/>
      <c r="Q208" s="845"/>
      <c r="R208" s="828"/>
      <c r="S208" s="848"/>
    </row>
    <row r="209" spans="1:19" ht="15.75">
      <c r="A209" s="839"/>
      <c r="B209" s="840"/>
      <c r="C209" s="841"/>
      <c r="D209" s="842"/>
      <c r="E209" s="843"/>
      <c r="F209" s="844"/>
      <c r="G209" s="845"/>
      <c r="H209" s="844"/>
      <c r="I209" s="845"/>
      <c r="J209" s="844"/>
      <c r="K209" s="845"/>
      <c r="L209" s="844"/>
      <c r="M209" s="845"/>
      <c r="N209" s="844"/>
      <c r="O209" s="845"/>
      <c r="P209" s="844"/>
      <c r="Q209" s="845"/>
      <c r="R209" s="828"/>
      <c r="S209" s="848"/>
    </row>
    <row r="210" spans="1:19" ht="15.75">
      <c r="A210" s="839"/>
      <c r="B210" s="840" t="s">
        <v>1268</v>
      </c>
      <c r="C210" s="841"/>
      <c r="D210" s="842"/>
      <c r="E210" s="843"/>
      <c r="F210" s="844"/>
      <c r="G210" s="845"/>
      <c r="H210" s="844"/>
      <c r="I210" s="845"/>
      <c r="J210" s="844"/>
      <c r="K210" s="845"/>
      <c r="L210" s="844"/>
      <c r="M210" s="845"/>
      <c r="N210" s="844"/>
      <c r="O210" s="845"/>
      <c r="P210" s="844"/>
      <c r="Q210" s="845">
        <f>R183+R199</f>
        <v>442.6925</v>
      </c>
      <c r="R210" s="828">
        <f>Q210</f>
        <v>442.6925</v>
      </c>
      <c r="S210" s="848" t="s">
        <v>3</v>
      </c>
    </row>
    <row r="211" spans="1:19" ht="15.75">
      <c r="A211" s="839"/>
      <c r="B211" s="840"/>
      <c r="C211" s="841"/>
      <c r="D211" s="842"/>
      <c r="E211" s="843"/>
      <c r="F211" s="844"/>
      <c r="G211" s="845"/>
      <c r="H211" s="844"/>
      <c r="I211" s="845"/>
      <c r="J211" s="844"/>
      <c r="K211" s="845"/>
      <c r="L211" s="844"/>
      <c r="M211" s="845"/>
      <c r="N211" s="844"/>
      <c r="O211" s="845"/>
      <c r="P211" s="844"/>
      <c r="Q211" s="845"/>
      <c r="R211" s="828"/>
      <c r="S211" s="848"/>
    </row>
    <row r="212" spans="1:19" ht="15.75">
      <c r="A212" s="839"/>
      <c r="B212" s="840"/>
      <c r="C212" s="841"/>
      <c r="D212" s="842"/>
      <c r="E212" s="843"/>
      <c r="F212" s="844"/>
      <c r="G212" s="845"/>
      <c r="H212" s="844"/>
      <c r="I212" s="845"/>
      <c r="J212" s="844"/>
      <c r="K212" s="845"/>
      <c r="L212" s="844"/>
      <c r="M212" s="845"/>
      <c r="N212" s="844"/>
      <c r="O212" s="845"/>
      <c r="P212" s="844"/>
      <c r="Q212" s="845"/>
      <c r="R212" s="828"/>
      <c r="S212" s="848"/>
    </row>
    <row r="213" spans="1:19" ht="15.75">
      <c r="A213" s="839"/>
      <c r="B213" s="840"/>
      <c r="C213" s="841"/>
      <c r="D213" s="842"/>
      <c r="E213" s="843"/>
      <c r="F213" s="844"/>
      <c r="G213" s="845"/>
      <c r="H213" s="844"/>
      <c r="I213" s="845"/>
      <c r="J213" s="844"/>
      <c r="K213" s="845"/>
      <c r="L213" s="844"/>
      <c r="M213" s="845"/>
      <c r="N213" s="844"/>
      <c r="O213" s="845"/>
      <c r="P213" s="844"/>
      <c r="Q213" s="845"/>
      <c r="R213" s="828"/>
      <c r="S213" s="848"/>
    </row>
    <row r="214" spans="1:19" ht="15.75">
      <c r="A214" s="839">
        <v>8</v>
      </c>
      <c r="B214" s="840" t="s">
        <v>1260</v>
      </c>
      <c r="C214" s="841"/>
      <c r="D214" s="842"/>
      <c r="E214" s="843"/>
      <c r="F214" s="844"/>
      <c r="G214" s="845"/>
      <c r="H214" s="844"/>
      <c r="I214" s="845"/>
      <c r="J214" s="844"/>
      <c r="K214" s="845"/>
      <c r="L214" s="844"/>
      <c r="M214" s="845"/>
      <c r="N214" s="844"/>
      <c r="O214" s="845"/>
      <c r="P214" s="844"/>
      <c r="Q214" s="845"/>
      <c r="R214" s="828">
        <f>SUM(Q215:Q232)</f>
        <v>411.76999999999992</v>
      </c>
      <c r="S214" s="848" t="s">
        <v>26</v>
      </c>
    </row>
    <row r="215" spans="1:19" ht="15.75">
      <c r="A215" s="839"/>
      <c r="B215" s="840"/>
      <c r="C215" s="854" t="s">
        <v>676</v>
      </c>
      <c r="D215" s="842"/>
      <c r="E215" s="843">
        <f>4.85*2+2.85*2</f>
        <v>15.399999999999999</v>
      </c>
      <c r="F215" s="844"/>
      <c r="G215" s="845"/>
      <c r="H215" s="844"/>
      <c r="I215" s="845"/>
      <c r="J215" s="844"/>
      <c r="K215" s="845"/>
      <c r="L215" s="844"/>
      <c r="M215" s="845"/>
      <c r="N215" s="844"/>
      <c r="O215" s="845"/>
      <c r="P215" s="844"/>
      <c r="Q215" s="845">
        <f>E215</f>
        <v>15.399999999999999</v>
      </c>
      <c r="R215" s="828"/>
      <c r="S215" s="848"/>
    </row>
    <row r="216" spans="1:19" ht="15.75">
      <c r="A216" s="839"/>
      <c r="B216" s="840"/>
      <c r="C216" s="854" t="s">
        <v>677</v>
      </c>
      <c r="D216" s="842"/>
      <c r="E216" s="843">
        <f>3.05*2+1.35*2</f>
        <v>8.8000000000000007</v>
      </c>
      <c r="F216" s="844"/>
      <c r="G216" s="845"/>
      <c r="H216" s="844"/>
      <c r="I216" s="845"/>
      <c r="J216" s="844"/>
      <c r="K216" s="845"/>
      <c r="L216" s="844"/>
      <c r="M216" s="845"/>
      <c r="N216" s="844"/>
      <c r="O216" s="849"/>
      <c r="P216" s="844"/>
      <c r="Q216" s="845">
        <f t="shared" ref="Q216:Q230" si="15">E216</f>
        <v>8.8000000000000007</v>
      </c>
      <c r="R216" s="828"/>
      <c r="S216" s="848"/>
    </row>
    <row r="217" spans="1:19" ht="15.75">
      <c r="A217" s="839"/>
      <c r="B217" s="840"/>
      <c r="C217" s="854" t="s">
        <v>679</v>
      </c>
      <c r="D217" s="842"/>
      <c r="E217" s="843">
        <f>2.35*2+1.35*2</f>
        <v>7.4</v>
      </c>
      <c r="F217" s="844"/>
      <c r="G217" s="845"/>
      <c r="H217" s="844"/>
      <c r="I217" s="845"/>
      <c r="J217" s="844"/>
      <c r="K217" s="845"/>
      <c r="L217" s="844"/>
      <c r="M217" s="845"/>
      <c r="N217" s="844"/>
      <c r="O217" s="845"/>
      <c r="P217" s="844"/>
      <c r="Q217" s="845">
        <f t="shared" si="15"/>
        <v>7.4</v>
      </c>
      <c r="R217" s="828"/>
      <c r="S217" s="848"/>
    </row>
    <row r="218" spans="1:19" ht="15.75">
      <c r="A218" s="839"/>
      <c r="B218" s="840"/>
      <c r="C218" s="854" t="s">
        <v>680</v>
      </c>
      <c r="D218" s="842"/>
      <c r="E218" s="843">
        <f>2.35*2+1.85*2</f>
        <v>8.4</v>
      </c>
      <c r="F218" s="844"/>
      <c r="G218" s="845"/>
      <c r="H218" s="844"/>
      <c r="I218" s="845"/>
      <c r="J218" s="844"/>
      <c r="K218" s="845"/>
      <c r="L218" s="844"/>
      <c r="M218" s="845"/>
      <c r="N218" s="844"/>
      <c r="O218" s="845"/>
      <c r="P218" s="844"/>
      <c r="Q218" s="845">
        <f t="shared" si="15"/>
        <v>8.4</v>
      </c>
      <c r="R218" s="828"/>
      <c r="S218" s="848"/>
    </row>
    <row r="219" spans="1:19" ht="15.75">
      <c r="A219" s="839"/>
      <c r="B219" s="840"/>
      <c r="C219" s="854" t="s">
        <v>681</v>
      </c>
      <c r="D219" s="842"/>
      <c r="E219" s="843">
        <f>7*2+3*2+4.35</f>
        <v>24.35</v>
      </c>
      <c r="F219" s="844"/>
      <c r="G219" s="845"/>
      <c r="H219" s="844"/>
      <c r="I219" s="845"/>
      <c r="J219" s="844"/>
      <c r="K219" s="845"/>
      <c r="L219" s="844"/>
      <c r="M219" s="845"/>
      <c r="N219" s="844"/>
      <c r="O219" s="845"/>
      <c r="P219" s="844"/>
      <c r="Q219" s="845">
        <f t="shared" si="15"/>
        <v>24.35</v>
      </c>
      <c r="R219" s="828"/>
      <c r="S219" s="848"/>
    </row>
    <row r="220" spans="1:19" ht="15.75">
      <c r="A220" s="839"/>
      <c r="B220" s="840"/>
      <c r="C220" s="854" t="s">
        <v>682</v>
      </c>
      <c r="D220" s="842"/>
      <c r="E220" s="843">
        <f>9.2*2+7.85+2.48+2.48+3.5+0.15</f>
        <v>34.86</v>
      </c>
      <c r="F220" s="844"/>
      <c r="G220" s="845"/>
      <c r="H220" s="844"/>
      <c r="I220" s="845"/>
      <c r="J220" s="844"/>
      <c r="K220" s="845"/>
      <c r="L220" s="844"/>
      <c r="M220" s="845"/>
      <c r="N220" s="844"/>
      <c r="O220" s="845"/>
      <c r="P220" s="844"/>
      <c r="Q220" s="845">
        <f t="shared" si="15"/>
        <v>34.86</v>
      </c>
      <c r="R220" s="828"/>
      <c r="S220" s="848"/>
    </row>
    <row r="221" spans="1:19" ht="15.75">
      <c r="A221" s="839"/>
      <c r="B221" s="840"/>
      <c r="C221" s="854" t="s">
        <v>683</v>
      </c>
      <c r="D221" s="842"/>
      <c r="E221" s="843">
        <f>1.85*2+1.55*2</f>
        <v>6.8000000000000007</v>
      </c>
      <c r="F221" s="844"/>
      <c r="G221" s="845"/>
      <c r="H221" s="844"/>
      <c r="I221" s="845"/>
      <c r="J221" s="844"/>
      <c r="K221" s="845"/>
      <c r="L221" s="844"/>
      <c r="M221" s="845"/>
      <c r="N221" s="844"/>
      <c r="O221" s="845"/>
      <c r="P221" s="844"/>
      <c r="Q221" s="845">
        <f t="shared" si="15"/>
        <v>6.8000000000000007</v>
      </c>
      <c r="R221" s="828"/>
      <c r="S221" s="848"/>
    </row>
    <row r="222" spans="1:19" ht="15.75">
      <c r="A222" s="839"/>
      <c r="B222" s="840"/>
      <c r="C222" s="854" t="s">
        <v>682</v>
      </c>
      <c r="D222" s="842"/>
      <c r="E222" s="843">
        <f>3*2+1.55</f>
        <v>7.55</v>
      </c>
      <c r="F222" s="844"/>
      <c r="G222" s="845"/>
      <c r="H222" s="844"/>
      <c r="I222" s="845"/>
      <c r="J222" s="844"/>
      <c r="K222" s="845"/>
      <c r="L222" s="844"/>
      <c r="M222" s="845"/>
      <c r="N222" s="844"/>
      <c r="O222" s="845"/>
      <c r="P222" s="844"/>
      <c r="Q222" s="845">
        <f t="shared" si="15"/>
        <v>7.55</v>
      </c>
      <c r="R222" s="828"/>
      <c r="S222" s="848"/>
    </row>
    <row r="223" spans="1:19" ht="15.75">
      <c r="A223" s="839"/>
      <c r="B223" s="840"/>
      <c r="C223" s="854" t="s">
        <v>682</v>
      </c>
      <c r="D223" s="842"/>
      <c r="E223" s="843">
        <f>18.15*2+2.85*2-1.55</f>
        <v>40.450000000000003</v>
      </c>
      <c r="F223" s="844"/>
      <c r="G223" s="845"/>
      <c r="H223" s="844"/>
      <c r="I223" s="845"/>
      <c r="J223" s="844"/>
      <c r="K223" s="845"/>
      <c r="L223" s="844"/>
      <c r="M223" s="845"/>
      <c r="N223" s="844"/>
      <c r="O223" s="849"/>
      <c r="P223" s="844"/>
      <c r="Q223" s="845">
        <f t="shared" si="15"/>
        <v>40.450000000000003</v>
      </c>
      <c r="R223" s="828"/>
      <c r="S223" s="848"/>
    </row>
    <row r="224" spans="1:19" ht="15.75">
      <c r="A224" s="839"/>
      <c r="B224" s="840"/>
      <c r="C224" s="854" t="s">
        <v>684</v>
      </c>
      <c r="D224" s="842"/>
      <c r="E224" s="843">
        <f>4.85*2+3.85*2</f>
        <v>17.399999999999999</v>
      </c>
      <c r="F224" s="844"/>
      <c r="G224" s="845"/>
      <c r="H224" s="844"/>
      <c r="I224" s="845"/>
      <c r="J224" s="844"/>
      <c r="K224" s="845"/>
      <c r="L224" s="844"/>
      <c r="M224" s="845"/>
      <c r="N224" s="844"/>
      <c r="O224" s="845"/>
      <c r="P224" s="844"/>
      <c r="Q224" s="845">
        <f t="shared" si="15"/>
        <v>17.399999999999999</v>
      </c>
      <c r="R224" s="828"/>
      <c r="S224" s="848"/>
    </row>
    <row r="225" spans="1:19" ht="15.75">
      <c r="A225" s="839"/>
      <c r="B225" s="840"/>
      <c r="C225" s="854" t="s">
        <v>685</v>
      </c>
      <c r="D225" s="842"/>
      <c r="E225" s="843">
        <f>4.85*2+1.85*2</f>
        <v>13.399999999999999</v>
      </c>
      <c r="F225" s="844"/>
      <c r="G225" s="845"/>
      <c r="H225" s="844"/>
      <c r="I225" s="845"/>
      <c r="J225" s="844"/>
      <c r="K225" s="845"/>
      <c r="L225" s="844"/>
      <c r="M225" s="845"/>
      <c r="N225" s="844"/>
      <c r="O225" s="845"/>
      <c r="P225" s="844"/>
      <c r="Q225" s="845">
        <f t="shared" si="15"/>
        <v>13.399999999999999</v>
      </c>
      <c r="R225" s="828"/>
      <c r="S225" s="848"/>
    </row>
    <row r="226" spans="1:19" ht="15.75">
      <c r="A226" s="839"/>
      <c r="B226" s="840"/>
      <c r="C226" s="854" t="s">
        <v>684</v>
      </c>
      <c r="D226" s="842"/>
      <c r="E226" s="843">
        <f>4.85*2+3.85*2</f>
        <v>17.399999999999999</v>
      </c>
      <c r="F226" s="844"/>
      <c r="G226" s="845"/>
      <c r="H226" s="844"/>
      <c r="I226" s="845"/>
      <c r="J226" s="844"/>
      <c r="K226" s="845"/>
      <c r="L226" s="844"/>
      <c r="M226" s="845"/>
      <c r="N226" s="844"/>
      <c r="O226" s="845"/>
      <c r="P226" s="844"/>
      <c r="Q226" s="845">
        <f t="shared" si="15"/>
        <v>17.399999999999999</v>
      </c>
      <c r="R226" s="828"/>
      <c r="S226" s="848"/>
    </row>
    <row r="227" spans="1:19" ht="15.75">
      <c r="A227" s="839"/>
      <c r="B227" s="840"/>
      <c r="C227" s="854" t="s">
        <v>686</v>
      </c>
      <c r="D227" s="842"/>
      <c r="E227" s="843">
        <f>4.85*2+4.55*2</f>
        <v>18.799999999999997</v>
      </c>
      <c r="F227" s="844"/>
      <c r="G227" s="845"/>
      <c r="H227" s="844"/>
      <c r="I227" s="845"/>
      <c r="J227" s="844"/>
      <c r="K227" s="845"/>
      <c r="L227" s="844"/>
      <c r="M227" s="845"/>
      <c r="N227" s="844"/>
      <c r="O227" s="845"/>
      <c r="P227" s="844"/>
      <c r="Q227" s="845">
        <f t="shared" si="15"/>
        <v>18.799999999999997</v>
      </c>
      <c r="R227" s="828"/>
      <c r="S227" s="848"/>
    </row>
    <row r="228" spans="1:19" ht="15.75">
      <c r="A228" s="839"/>
      <c r="B228" s="840"/>
      <c r="C228" s="854" t="s">
        <v>687</v>
      </c>
      <c r="D228" s="842"/>
      <c r="E228" s="843">
        <f>4.85*2+1.75*2</f>
        <v>13.2</v>
      </c>
      <c r="F228" s="844"/>
      <c r="G228" s="845"/>
      <c r="H228" s="844"/>
      <c r="I228" s="845"/>
      <c r="J228" s="844"/>
      <c r="K228" s="845"/>
      <c r="L228" s="844"/>
      <c r="M228" s="845"/>
      <c r="N228" s="844"/>
      <c r="O228" s="845"/>
      <c r="P228" s="844"/>
      <c r="Q228" s="845">
        <f t="shared" si="15"/>
        <v>13.2</v>
      </c>
      <c r="R228" s="828"/>
      <c r="S228" s="848"/>
    </row>
    <row r="229" spans="1:19" ht="15.75">
      <c r="A229" s="839"/>
      <c r="B229" s="840"/>
      <c r="C229" s="854" t="s">
        <v>667</v>
      </c>
      <c r="D229" s="842"/>
      <c r="E229" s="843">
        <f>7.85*2+4.35*2</f>
        <v>24.4</v>
      </c>
      <c r="F229" s="844"/>
      <c r="G229" s="845"/>
      <c r="H229" s="844"/>
      <c r="I229" s="845"/>
      <c r="J229" s="844"/>
      <c r="K229" s="845"/>
      <c r="L229" s="844"/>
      <c r="M229" s="845"/>
      <c r="N229" s="844"/>
      <c r="O229" s="845"/>
      <c r="P229" s="844"/>
      <c r="Q229" s="845">
        <f t="shared" si="15"/>
        <v>24.4</v>
      </c>
      <c r="R229" s="828"/>
      <c r="S229" s="848"/>
    </row>
    <row r="230" spans="1:19" ht="15.75">
      <c r="A230" s="839"/>
      <c r="B230" s="840"/>
      <c r="C230" s="841" t="s">
        <v>1240</v>
      </c>
      <c r="D230" s="842"/>
      <c r="E230" s="843">
        <f>58.95*2+1.23*2</f>
        <v>120.36</v>
      </c>
      <c r="F230" s="844"/>
      <c r="G230" s="845"/>
      <c r="H230" s="844"/>
      <c r="I230" s="845"/>
      <c r="J230" s="844"/>
      <c r="K230" s="845"/>
      <c r="L230" s="844"/>
      <c r="M230" s="845"/>
      <c r="N230" s="844"/>
      <c r="O230" s="845"/>
      <c r="P230" s="844"/>
      <c r="Q230" s="845">
        <f t="shared" si="15"/>
        <v>120.36</v>
      </c>
      <c r="R230" s="828"/>
      <c r="S230" s="848"/>
    </row>
    <row r="231" spans="1:19" ht="15.75">
      <c r="A231" s="839"/>
      <c r="B231" s="840"/>
      <c r="C231" s="854" t="s">
        <v>666</v>
      </c>
      <c r="D231" s="842"/>
      <c r="E231" s="843">
        <f>4.85*2+2.35*2</f>
        <v>14.399999999999999</v>
      </c>
      <c r="F231" s="844"/>
      <c r="G231" s="845"/>
      <c r="H231" s="844"/>
      <c r="I231" s="845"/>
      <c r="J231" s="844"/>
      <c r="K231" s="845"/>
      <c r="L231" s="844"/>
      <c r="M231" s="845"/>
      <c r="N231" s="844"/>
      <c r="O231" s="845"/>
      <c r="P231" s="844"/>
      <c r="Q231" s="845">
        <f t="shared" ref="Q231:Q232" si="16">E231</f>
        <v>14.399999999999999</v>
      </c>
      <c r="R231" s="828"/>
      <c r="S231" s="848"/>
    </row>
    <row r="232" spans="1:19" ht="15.75">
      <c r="A232" s="839"/>
      <c r="B232" s="840"/>
      <c r="C232" s="854" t="s">
        <v>678</v>
      </c>
      <c r="D232" s="842"/>
      <c r="E232" s="843">
        <f>6.85*2+2.35*2</f>
        <v>18.399999999999999</v>
      </c>
      <c r="F232" s="844"/>
      <c r="G232" s="845"/>
      <c r="H232" s="844"/>
      <c r="I232" s="845"/>
      <c r="J232" s="844"/>
      <c r="K232" s="845"/>
      <c r="L232" s="844"/>
      <c r="M232" s="845"/>
      <c r="N232" s="844"/>
      <c r="O232" s="845"/>
      <c r="P232" s="844"/>
      <c r="Q232" s="845">
        <f t="shared" si="16"/>
        <v>18.399999999999999</v>
      </c>
      <c r="R232" s="828"/>
      <c r="S232" s="848"/>
    </row>
    <row r="233" spans="1:19" ht="15.75">
      <c r="A233" s="839"/>
      <c r="B233" s="840"/>
      <c r="C233" s="841"/>
      <c r="D233" s="842"/>
      <c r="E233" s="843"/>
      <c r="F233" s="844"/>
      <c r="G233" s="845"/>
      <c r="H233" s="844"/>
      <c r="I233" s="845"/>
      <c r="J233" s="844"/>
      <c r="K233" s="845"/>
      <c r="L233" s="844"/>
      <c r="M233" s="845"/>
      <c r="N233" s="844"/>
      <c r="O233" s="845"/>
      <c r="P233" s="844"/>
      <c r="Q233" s="845"/>
      <c r="R233" s="828"/>
      <c r="S233" s="848"/>
    </row>
    <row r="234" spans="1:19" ht="15.75">
      <c r="A234" s="839">
        <v>8</v>
      </c>
      <c r="B234" s="840" t="s">
        <v>760</v>
      </c>
      <c r="C234" s="850"/>
      <c r="D234" s="842"/>
      <c r="E234" s="843"/>
      <c r="F234" s="844"/>
      <c r="G234" s="845"/>
      <c r="H234" s="844"/>
      <c r="I234" s="845"/>
      <c r="J234" s="844"/>
      <c r="K234" s="845"/>
      <c r="L234" s="844"/>
      <c r="M234" s="845"/>
      <c r="N234" s="844"/>
      <c r="O234" s="845"/>
      <c r="P234" s="844"/>
      <c r="Q234" s="845"/>
      <c r="R234" s="828">
        <f>SUM(Q235:Q251)</f>
        <v>276.59499999999997</v>
      </c>
      <c r="S234" s="807" t="s">
        <v>3</v>
      </c>
    </row>
    <row r="235" spans="1:19" ht="15.75">
      <c r="A235" s="839"/>
      <c r="B235" s="840"/>
      <c r="C235" s="854" t="s">
        <v>681</v>
      </c>
      <c r="D235" s="856"/>
      <c r="E235" s="843">
        <v>4.3499999999999996</v>
      </c>
      <c r="F235" s="843"/>
      <c r="G235" s="843">
        <v>2.0499999999999998</v>
      </c>
      <c r="H235" s="843"/>
      <c r="I235" s="843"/>
      <c r="J235" s="843"/>
      <c r="K235" s="843"/>
      <c r="L235" s="843"/>
      <c r="M235" s="843"/>
      <c r="N235" s="843"/>
      <c r="O235" s="843"/>
      <c r="P235" s="843"/>
      <c r="Q235" s="845">
        <f>E235*G235</f>
        <v>8.9174999999999986</v>
      </c>
      <c r="R235" s="828"/>
      <c r="S235" s="848"/>
    </row>
    <row r="236" spans="1:19" ht="15.75">
      <c r="A236" s="839"/>
      <c r="B236" s="840"/>
      <c r="C236" s="854" t="s">
        <v>761</v>
      </c>
      <c r="D236" s="842"/>
      <c r="E236" s="843">
        <v>3.5</v>
      </c>
      <c r="F236" s="843"/>
      <c r="G236" s="843">
        <v>1.85</v>
      </c>
      <c r="H236" s="843"/>
      <c r="I236" s="843"/>
      <c r="J236" s="843"/>
      <c r="K236" s="843"/>
      <c r="L236" s="843"/>
      <c r="M236" s="843"/>
      <c r="N236" s="843"/>
      <c r="O236" s="843"/>
      <c r="P236" s="843"/>
      <c r="Q236" s="845">
        <f t="shared" ref="Q236:Q246" si="17">E236*G236</f>
        <v>6.4750000000000005</v>
      </c>
      <c r="R236" s="828"/>
      <c r="S236" s="848"/>
    </row>
    <row r="237" spans="1:19" ht="15.75">
      <c r="A237" s="839"/>
      <c r="B237" s="840"/>
      <c r="C237" s="854" t="s">
        <v>682</v>
      </c>
      <c r="D237" s="842"/>
      <c r="E237" s="843">
        <v>12.55</v>
      </c>
      <c r="F237" s="843"/>
      <c r="G237" s="843">
        <v>4.3499999999999996</v>
      </c>
      <c r="H237" s="843"/>
      <c r="I237" s="843"/>
      <c r="J237" s="843"/>
      <c r="K237" s="843"/>
      <c r="L237" s="843"/>
      <c r="M237" s="843"/>
      <c r="N237" s="843"/>
      <c r="O237" s="843"/>
      <c r="P237" s="843"/>
      <c r="Q237" s="845">
        <f t="shared" si="17"/>
        <v>54.592500000000001</v>
      </c>
      <c r="R237" s="828"/>
      <c r="S237" s="848"/>
    </row>
    <row r="238" spans="1:19" ht="15.75">
      <c r="A238" s="839"/>
      <c r="B238" s="840"/>
      <c r="C238" s="854" t="s">
        <v>682</v>
      </c>
      <c r="D238" s="842"/>
      <c r="E238" s="843">
        <v>9.0500000000000007</v>
      </c>
      <c r="F238" s="843"/>
      <c r="G238" s="843">
        <v>3.5</v>
      </c>
      <c r="H238" s="843"/>
      <c r="I238" s="843"/>
      <c r="J238" s="843"/>
      <c r="K238" s="843"/>
      <c r="L238" s="843"/>
      <c r="M238" s="843"/>
      <c r="N238" s="843"/>
      <c r="O238" s="843"/>
      <c r="P238" s="843"/>
      <c r="Q238" s="845">
        <f t="shared" si="17"/>
        <v>31.675000000000004</v>
      </c>
      <c r="R238" s="828"/>
      <c r="S238" s="848"/>
    </row>
    <row r="239" spans="1:19" ht="15.75">
      <c r="A239" s="839"/>
      <c r="B239" s="840"/>
      <c r="C239" s="854" t="s">
        <v>682</v>
      </c>
      <c r="D239" s="842"/>
      <c r="E239" s="843">
        <v>6</v>
      </c>
      <c r="F239" s="843"/>
      <c r="G239" s="843">
        <v>1.7</v>
      </c>
      <c r="H239" s="843"/>
      <c r="I239" s="843"/>
      <c r="J239" s="843"/>
      <c r="K239" s="843"/>
      <c r="L239" s="843"/>
      <c r="M239" s="843"/>
      <c r="N239" s="843"/>
      <c r="O239" s="843"/>
      <c r="P239" s="843"/>
      <c r="Q239" s="845">
        <f t="shared" si="17"/>
        <v>10.199999999999999</v>
      </c>
      <c r="R239" s="828"/>
      <c r="S239" s="848"/>
    </row>
    <row r="240" spans="1:19" ht="15.75">
      <c r="A240" s="839"/>
      <c r="B240" s="840"/>
      <c r="C240" s="854" t="s">
        <v>682</v>
      </c>
      <c r="D240" s="842"/>
      <c r="E240" s="843">
        <v>16.75</v>
      </c>
      <c r="F240" s="843"/>
      <c r="G240" s="843">
        <v>2.85</v>
      </c>
      <c r="H240" s="843"/>
      <c r="I240" s="843"/>
      <c r="J240" s="843"/>
      <c r="K240" s="843"/>
      <c r="L240" s="843"/>
      <c r="M240" s="843"/>
      <c r="N240" s="843"/>
      <c r="O240" s="843"/>
      <c r="P240" s="843"/>
      <c r="Q240" s="845">
        <f t="shared" si="17"/>
        <v>47.737500000000004</v>
      </c>
      <c r="R240" s="828"/>
      <c r="S240" s="848"/>
    </row>
    <row r="241" spans="1:19" ht="15.75">
      <c r="A241" s="839"/>
      <c r="B241" s="840"/>
      <c r="C241" s="854" t="s">
        <v>684</v>
      </c>
      <c r="D241" s="842"/>
      <c r="E241" s="843">
        <v>4.8499999999999996</v>
      </c>
      <c r="F241" s="843"/>
      <c r="G241" s="843">
        <v>3.85</v>
      </c>
      <c r="H241" s="843"/>
      <c r="I241" s="843"/>
      <c r="J241" s="843"/>
      <c r="K241" s="843"/>
      <c r="L241" s="843"/>
      <c r="M241" s="843"/>
      <c r="N241" s="843"/>
      <c r="O241" s="843"/>
      <c r="P241" s="843"/>
      <c r="Q241" s="845">
        <f t="shared" si="17"/>
        <v>18.672499999999999</v>
      </c>
      <c r="R241" s="828"/>
      <c r="S241" s="848"/>
    </row>
    <row r="242" spans="1:19" ht="15.75">
      <c r="A242" s="839"/>
      <c r="B242" s="840"/>
      <c r="C242" s="854" t="s">
        <v>685</v>
      </c>
      <c r="D242" s="842"/>
      <c r="E242" s="843">
        <v>4.8499999999999996</v>
      </c>
      <c r="F242" s="843"/>
      <c r="G242" s="843">
        <v>2</v>
      </c>
      <c r="H242" s="843"/>
      <c r="I242" s="843"/>
      <c r="J242" s="843"/>
      <c r="K242" s="843"/>
      <c r="L242" s="843"/>
      <c r="M242" s="843"/>
      <c r="N242" s="843"/>
      <c r="O242" s="843"/>
      <c r="P242" s="843"/>
      <c r="Q242" s="845">
        <f t="shared" si="17"/>
        <v>9.6999999999999993</v>
      </c>
      <c r="R242" s="828"/>
      <c r="S242" s="848"/>
    </row>
    <row r="243" spans="1:19" ht="15.75">
      <c r="A243" s="839"/>
      <c r="B243" s="840"/>
      <c r="C243" s="854" t="s">
        <v>684</v>
      </c>
      <c r="D243" s="842"/>
      <c r="E243" s="843">
        <v>4.8499999999999996</v>
      </c>
      <c r="F243" s="843"/>
      <c r="G243" s="843">
        <v>3.85</v>
      </c>
      <c r="H243" s="843"/>
      <c r="I243" s="843"/>
      <c r="J243" s="843"/>
      <c r="K243" s="843"/>
      <c r="L243" s="843"/>
      <c r="M243" s="843"/>
      <c r="N243" s="843"/>
      <c r="O243" s="843"/>
      <c r="P243" s="843"/>
      <c r="Q243" s="845">
        <f t="shared" si="17"/>
        <v>18.672499999999999</v>
      </c>
      <c r="R243" s="828"/>
      <c r="S243" s="848"/>
    </row>
    <row r="244" spans="1:19" ht="15.75">
      <c r="A244" s="839"/>
      <c r="B244" s="840"/>
      <c r="C244" s="854" t="s">
        <v>686</v>
      </c>
      <c r="D244" s="842"/>
      <c r="E244" s="843">
        <v>4.8499999999999996</v>
      </c>
      <c r="F244" s="843"/>
      <c r="G244" s="843">
        <v>4.55</v>
      </c>
      <c r="H244" s="843"/>
      <c r="I244" s="843"/>
      <c r="J244" s="843"/>
      <c r="K244" s="843"/>
      <c r="L244" s="843"/>
      <c r="M244" s="843"/>
      <c r="N244" s="843"/>
      <c r="O244" s="843"/>
      <c r="P244" s="843"/>
      <c r="Q244" s="845">
        <f t="shared" si="17"/>
        <v>22.067499999999999</v>
      </c>
      <c r="R244" s="828"/>
      <c r="S244" s="848"/>
    </row>
    <row r="245" spans="1:19" ht="15.75">
      <c r="A245" s="839"/>
      <c r="B245" s="840"/>
      <c r="C245" s="854" t="s">
        <v>687</v>
      </c>
      <c r="D245" s="842"/>
      <c r="E245" s="843">
        <v>4.8499999999999996</v>
      </c>
      <c r="F245" s="843"/>
      <c r="G245" s="843">
        <v>1.75</v>
      </c>
      <c r="H245" s="843"/>
      <c r="I245" s="843"/>
      <c r="J245" s="843"/>
      <c r="K245" s="843"/>
      <c r="L245" s="843"/>
      <c r="M245" s="843"/>
      <c r="N245" s="843"/>
      <c r="O245" s="843"/>
      <c r="P245" s="843"/>
      <c r="Q245" s="845">
        <f t="shared" si="17"/>
        <v>8.4874999999999989</v>
      </c>
      <c r="R245" s="828"/>
      <c r="S245" s="848"/>
    </row>
    <row r="246" spans="1:19" ht="15.75">
      <c r="A246" s="839"/>
      <c r="B246" s="840"/>
      <c r="C246" s="854" t="s">
        <v>667</v>
      </c>
      <c r="D246" s="842"/>
      <c r="E246" s="843">
        <v>7.85</v>
      </c>
      <c r="F246" s="844"/>
      <c r="G246" s="845">
        <v>4.3499999999999996</v>
      </c>
      <c r="H246" s="843"/>
      <c r="I246" s="843"/>
      <c r="J246" s="843"/>
      <c r="K246" s="843"/>
      <c r="L246" s="843"/>
      <c r="M246" s="843"/>
      <c r="N246" s="843"/>
      <c r="O246" s="843"/>
      <c r="P246" s="843"/>
      <c r="Q246" s="845">
        <f t="shared" si="17"/>
        <v>34.147499999999994</v>
      </c>
      <c r="R246" s="828"/>
      <c r="S246" s="848"/>
    </row>
    <row r="247" spans="1:19" ht="15.75">
      <c r="A247" s="839"/>
      <c r="B247" s="840"/>
      <c r="C247" s="854" t="s">
        <v>1289</v>
      </c>
      <c r="D247" s="842"/>
      <c r="E247" s="843">
        <v>3</v>
      </c>
      <c r="F247" s="842"/>
      <c r="G247" s="843">
        <v>0.6</v>
      </c>
      <c r="H247" s="843"/>
      <c r="I247" s="843"/>
      <c r="J247" s="843"/>
      <c r="K247" s="843"/>
      <c r="L247" s="843"/>
      <c r="M247" s="843"/>
      <c r="N247" s="843"/>
      <c r="O247" s="843"/>
      <c r="P247" s="843"/>
      <c r="Q247" s="845"/>
      <c r="R247" s="828"/>
      <c r="S247" s="848"/>
    </row>
    <row r="248" spans="1:19" ht="15.75">
      <c r="A248" s="839"/>
      <c r="B248" s="840"/>
      <c r="C248" s="854" t="s">
        <v>1290</v>
      </c>
      <c r="D248" s="842"/>
      <c r="E248" s="843">
        <v>1</v>
      </c>
      <c r="F248" s="842"/>
      <c r="G248" s="843">
        <v>0.6</v>
      </c>
      <c r="H248" s="843"/>
      <c r="I248" s="843"/>
      <c r="J248" s="843"/>
      <c r="K248" s="843"/>
      <c r="L248" s="843"/>
      <c r="M248" s="843"/>
      <c r="N248" s="843"/>
      <c r="O248" s="843"/>
      <c r="P248" s="843"/>
      <c r="Q248" s="845">
        <f>E248*G248</f>
        <v>0.6</v>
      </c>
      <c r="R248" s="828"/>
      <c r="S248" s="848"/>
    </row>
    <row r="249" spans="1:19" ht="15.75">
      <c r="A249" s="839"/>
      <c r="B249" s="840"/>
      <c r="C249" s="854" t="s">
        <v>1291</v>
      </c>
      <c r="D249" s="842"/>
      <c r="E249" s="2364">
        <v>2.25</v>
      </c>
      <c r="F249" s="2364"/>
      <c r="G249" s="2364"/>
      <c r="H249" s="843"/>
      <c r="I249" s="843"/>
      <c r="J249" s="843"/>
      <c r="K249" s="843"/>
      <c r="L249" s="843"/>
      <c r="M249" s="843"/>
      <c r="N249" s="843"/>
      <c r="O249" s="843"/>
      <c r="P249" s="843"/>
      <c r="Q249" s="845">
        <f>E249</f>
        <v>2.25</v>
      </c>
      <c r="R249" s="828"/>
      <c r="S249" s="848"/>
    </row>
    <row r="250" spans="1:19" ht="15.75">
      <c r="A250" s="839"/>
      <c r="B250" s="840"/>
      <c r="C250" s="854" t="s">
        <v>1292</v>
      </c>
      <c r="D250" s="842"/>
      <c r="E250" s="843">
        <v>2</v>
      </c>
      <c r="F250" s="842"/>
      <c r="G250" s="843">
        <v>0.6</v>
      </c>
      <c r="H250" s="843"/>
      <c r="I250" s="843"/>
      <c r="J250" s="843"/>
      <c r="K250" s="843"/>
      <c r="L250" s="843"/>
      <c r="M250" s="843"/>
      <c r="N250" s="843"/>
      <c r="O250" s="843"/>
      <c r="P250" s="843"/>
      <c r="Q250" s="845">
        <f>E250*G250</f>
        <v>1.2</v>
      </c>
      <c r="R250" s="828"/>
      <c r="S250" s="848"/>
    </row>
    <row r="251" spans="1:19" ht="15.75">
      <c r="A251" s="839"/>
      <c r="B251" s="840"/>
      <c r="C251" s="854" t="s">
        <v>1293</v>
      </c>
      <c r="D251" s="842"/>
      <c r="E251" s="843">
        <v>2</v>
      </c>
      <c r="F251" s="842"/>
      <c r="G251" s="843">
        <v>0.6</v>
      </c>
      <c r="H251" s="843"/>
      <c r="I251" s="843"/>
      <c r="J251" s="843"/>
      <c r="K251" s="843"/>
      <c r="L251" s="843"/>
      <c r="M251" s="843"/>
      <c r="N251" s="843"/>
      <c r="O251" s="843"/>
      <c r="P251" s="843"/>
      <c r="Q251" s="845">
        <f>E251*G251</f>
        <v>1.2</v>
      </c>
      <c r="R251" s="828"/>
      <c r="S251" s="848"/>
    </row>
    <row r="252" spans="1:19" ht="15.75">
      <c r="A252" s="839"/>
      <c r="B252" s="840"/>
      <c r="C252" s="854"/>
      <c r="D252" s="842"/>
      <c r="E252" s="843"/>
      <c r="F252" s="842"/>
      <c r="G252" s="843"/>
      <c r="H252" s="843"/>
      <c r="I252" s="843"/>
      <c r="J252" s="843"/>
      <c r="K252" s="843"/>
      <c r="L252" s="843"/>
      <c r="M252" s="843"/>
      <c r="N252" s="843"/>
      <c r="O252" s="843"/>
      <c r="P252" s="843"/>
      <c r="Q252" s="845"/>
      <c r="R252" s="828"/>
      <c r="S252" s="848"/>
    </row>
    <row r="253" spans="1:19" ht="15.75">
      <c r="A253" s="839">
        <v>9</v>
      </c>
      <c r="B253" s="840" t="s">
        <v>763</v>
      </c>
      <c r="C253" s="854"/>
      <c r="D253" s="842"/>
      <c r="E253" s="843"/>
      <c r="F253" s="843"/>
      <c r="G253" s="843"/>
      <c r="H253" s="843"/>
      <c r="I253" s="843"/>
      <c r="J253" s="843"/>
      <c r="K253" s="843"/>
      <c r="L253" s="843"/>
      <c r="M253" s="843"/>
      <c r="N253" s="843"/>
      <c r="O253" s="843"/>
      <c r="P253" s="843"/>
      <c r="Q253" s="849"/>
      <c r="R253" s="828">
        <f>SUM(Q254:Q260)</f>
        <v>66.346000000000004</v>
      </c>
      <c r="S253" s="807" t="s">
        <v>3</v>
      </c>
    </row>
    <row r="254" spans="1:19" ht="15.75">
      <c r="A254" s="839"/>
      <c r="B254" s="840"/>
      <c r="C254" s="854" t="s">
        <v>683</v>
      </c>
      <c r="D254" s="842"/>
      <c r="E254" s="843">
        <v>1.85</v>
      </c>
      <c r="F254" s="844"/>
      <c r="G254" s="845">
        <v>1.55</v>
      </c>
      <c r="H254" s="843"/>
      <c r="I254" s="843"/>
      <c r="J254" s="843"/>
      <c r="K254" s="843"/>
      <c r="L254" s="843"/>
      <c r="M254" s="843"/>
      <c r="N254" s="843"/>
      <c r="O254" s="843"/>
      <c r="P254" s="843"/>
      <c r="Q254" s="845">
        <f>E254*G254</f>
        <v>2.8675000000000002</v>
      </c>
      <c r="R254" s="828"/>
      <c r="S254" s="848"/>
    </row>
    <row r="255" spans="1:19" ht="15.75">
      <c r="A255" s="839"/>
      <c r="B255" s="840"/>
      <c r="C255" s="854" t="s">
        <v>681</v>
      </c>
      <c r="D255" s="856"/>
      <c r="E255" s="843">
        <v>4.3499999999999996</v>
      </c>
      <c r="F255" s="843"/>
      <c r="G255" s="843">
        <v>1.55</v>
      </c>
      <c r="H255" s="843"/>
      <c r="I255" s="843"/>
      <c r="J255" s="843"/>
      <c r="K255" s="843"/>
      <c r="L255" s="843"/>
      <c r="M255" s="843"/>
      <c r="N255" s="843"/>
      <c r="O255" s="843"/>
      <c r="P255" s="843"/>
      <c r="Q255" s="845">
        <f t="shared" ref="Q255:Q258" si="18">E255*G255</f>
        <v>6.7424999999999997</v>
      </c>
      <c r="R255" s="828"/>
      <c r="S255" s="848"/>
    </row>
    <row r="256" spans="1:19" ht="15.75">
      <c r="A256" s="839"/>
      <c r="B256" s="840"/>
      <c r="C256" s="854" t="s">
        <v>764</v>
      </c>
      <c r="D256" s="842"/>
      <c r="E256" s="843">
        <v>8.15</v>
      </c>
      <c r="F256" s="843"/>
      <c r="G256" s="843">
        <v>3</v>
      </c>
      <c r="H256" s="843"/>
      <c r="I256" s="843"/>
      <c r="J256" s="843"/>
      <c r="K256" s="843"/>
      <c r="L256" s="843"/>
      <c r="M256" s="843"/>
      <c r="N256" s="843"/>
      <c r="O256" s="843"/>
      <c r="P256" s="843"/>
      <c r="Q256" s="845">
        <f t="shared" si="18"/>
        <v>24.450000000000003</v>
      </c>
      <c r="R256" s="828"/>
      <c r="S256" s="848"/>
    </row>
    <row r="257" spans="1:19" ht="15.75">
      <c r="A257" s="839"/>
      <c r="B257" s="840"/>
      <c r="C257" s="854" t="s">
        <v>764</v>
      </c>
      <c r="D257" s="842"/>
      <c r="E257" s="843">
        <v>5.9</v>
      </c>
      <c r="F257" s="843"/>
      <c r="G257" s="843">
        <v>1.5</v>
      </c>
      <c r="H257" s="843"/>
      <c r="I257" s="843"/>
      <c r="J257" s="843"/>
      <c r="K257" s="843"/>
      <c r="L257" s="843"/>
      <c r="M257" s="843"/>
      <c r="N257" s="843"/>
      <c r="O257" s="843"/>
      <c r="P257" s="843"/>
      <c r="Q257" s="845">
        <f t="shared" si="18"/>
        <v>8.8500000000000014</v>
      </c>
      <c r="R257" s="828"/>
      <c r="S257" s="848"/>
    </row>
    <row r="258" spans="1:19" ht="15.75">
      <c r="A258" s="839"/>
      <c r="B258" s="840"/>
      <c r="C258" s="854" t="s">
        <v>765</v>
      </c>
      <c r="D258" s="842"/>
      <c r="E258" s="843">
        <f>9.65+0.61+9.95+0.91+10.25+1.21</f>
        <v>32.58</v>
      </c>
      <c r="F258" s="843"/>
      <c r="G258" s="843">
        <v>0.3</v>
      </c>
      <c r="H258" s="843"/>
      <c r="I258" s="843"/>
      <c r="J258" s="843"/>
      <c r="K258" s="843"/>
      <c r="L258" s="843"/>
      <c r="M258" s="843"/>
      <c r="N258" s="843"/>
      <c r="O258" s="843"/>
      <c r="P258" s="843"/>
      <c r="Q258" s="845">
        <f t="shared" si="18"/>
        <v>9.7739999999999991</v>
      </c>
      <c r="R258" s="828"/>
      <c r="S258" s="848"/>
    </row>
    <row r="259" spans="1:19" ht="15.75">
      <c r="A259" s="839"/>
      <c r="B259" s="840"/>
      <c r="C259" s="854" t="s">
        <v>766</v>
      </c>
      <c r="D259" s="842"/>
      <c r="E259" s="843">
        <f>9.65+0.61+9.95+0.91+10.25+1.21</f>
        <v>32.58</v>
      </c>
      <c r="F259" s="843"/>
      <c r="G259" s="843"/>
      <c r="H259" s="843"/>
      <c r="I259" s="843">
        <v>0.15</v>
      </c>
      <c r="J259" s="843"/>
      <c r="K259" s="843"/>
      <c r="L259" s="843"/>
      <c r="M259" s="843"/>
      <c r="N259" s="843"/>
      <c r="O259" s="843"/>
      <c r="P259" s="843"/>
      <c r="Q259" s="845">
        <f>E259*I259</f>
        <v>4.8869999999999996</v>
      </c>
      <c r="R259" s="828"/>
      <c r="S259" s="848"/>
    </row>
    <row r="260" spans="1:19" ht="15.75">
      <c r="A260" s="839"/>
      <c r="B260" s="840"/>
      <c r="C260" s="854" t="s">
        <v>884</v>
      </c>
      <c r="D260" s="842"/>
      <c r="E260" s="843">
        <v>5.85</v>
      </c>
      <c r="F260" s="843"/>
      <c r="G260" s="843">
        <v>1.5</v>
      </c>
      <c r="H260" s="843"/>
      <c r="I260" s="843"/>
      <c r="J260" s="843"/>
      <c r="K260" s="843"/>
      <c r="L260" s="843"/>
      <c r="M260" s="843"/>
      <c r="N260" s="843"/>
      <c r="O260" s="843"/>
      <c r="P260" s="843"/>
      <c r="Q260" s="845">
        <f>E260*G260</f>
        <v>8.7749999999999986</v>
      </c>
      <c r="R260" s="828"/>
      <c r="S260" s="848"/>
    </row>
    <row r="261" spans="1:19" ht="15.75">
      <c r="A261" s="839"/>
      <c r="B261" s="840"/>
      <c r="C261" s="854"/>
      <c r="D261" s="842"/>
      <c r="E261" s="843"/>
      <c r="F261" s="843"/>
      <c r="G261" s="843"/>
      <c r="H261" s="843"/>
      <c r="I261" s="843"/>
      <c r="J261" s="843"/>
      <c r="K261" s="843"/>
      <c r="L261" s="843"/>
      <c r="M261" s="843"/>
      <c r="N261" s="843"/>
      <c r="O261" s="843"/>
      <c r="P261" s="843"/>
      <c r="Q261" s="845"/>
      <c r="R261" s="828"/>
      <c r="S261" s="848"/>
    </row>
    <row r="262" spans="1:19" ht="15.75">
      <c r="A262" s="839">
        <v>10</v>
      </c>
      <c r="B262" s="840" t="s">
        <v>762</v>
      </c>
      <c r="C262" s="854"/>
      <c r="D262" s="842"/>
      <c r="E262" s="843"/>
      <c r="F262" s="842"/>
      <c r="G262" s="843"/>
      <c r="H262" s="843"/>
      <c r="I262" s="843"/>
      <c r="J262" s="843"/>
      <c r="K262" s="843"/>
      <c r="L262" s="843"/>
      <c r="M262" s="843"/>
      <c r="N262" s="843"/>
      <c r="O262" s="843"/>
      <c r="P262" s="843"/>
      <c r="Q262" s="845"/>
      <c r="R262" s="828">
        <f>SUM(Q263:Q271)</f>
        <v>173.39999999999998</v>
      </c>
      <c r="S262" s="807" t="s">
        <v>26</v>
      </c>
    </row>
    <row r="263" spans="1:19" ht="15.75">
      <c r="A263" s="839"/>
      <c r="B263" s="840"/>
      <c r="C263" s="854" t="s">
        <v>761</v>
      </c>
      <c r="D263" s="842"/>
      <c r="E263" s="843">
        <f>2.65+0.5</f>
        <v>3.15</v>
      </c>
      <c r="F263" s="842"/>
      <c r="G263" s="843"/>
      <c r="H263" s="843"/>
      <c r="I263" s="843"/>
      <c r="J263" s="843"/>
      <c r="K263" s="843"/>
      <c r="L263" s="843"/>
      <c r="M263" s="843"/>
      <c r="N263" s="843"/>
      <c r="O263" s="843"/>
      <c r="P263" s="843"/>
      <c r="Q263" s="845">
        <f>E263</f>
        <v>3.15</v>
      </c>
      <c r="R263" s="828"/>
      <c r="S263" s="848"/>
    </row>
    <row r="264" spans="1:19" ht="15.75">
      <c r="A264" s="839"/>
      <c r="B264" s="840"/>
      <c r="C264" s="854" t="s">
        <v>682</v>
      </c>
      <c r="D264" s="842"/>
      <c r="E264" s="843">
        <f>3+7.85+2.5+0.15+0.15+0.7+2.55+0.15+3.15+1.15+3.15+3.85+0.9+1.25+21.1+4.55+1.25+0.3+1.45+2.8</f>
        <v>61.949999999999989</v>
      </c>
      <c r="F264" s="842"/>
      <c r="G264" s="843"/>
      <c r="H264" s="843"/>
      <c r="I264" s="843"/>
      <c r="J264" s="843"/>
      <c r="K264" s="843"/>
      <c r="L264" s="843"/>
      <c r="M264" s="843"/>
      <c r="N264" s="843"/>
      <c r="O264" s="843"/>
      <c r="P264" s="843"/>
      <c r="Q264" s="845">
        <f t="shared" ref="Q264:Q271" si="19">E264</f>
        <v>61.949999999999989</v>
      </c>
      <c r="R264" s="828"/>
      <c r="S264" s="848"/>
    </row>
    <row r="265" spans="1:19" ht="15.75">
      <c r="A265" s="839"/>
      <c r="B265" s="840"/>
      <c r="C265" s="854" t="s">
        <v>701</v>
      </c>
      <c r="D265" s="842"/>
      <c r="E265" s="843">
        <f>2.5+2.5+4.55</f>
        <v>9.5500000000000007</v>
      </c>
      <c r="F265" s="842"/>
      <c r="G265" s="843"/>
      <c r="H265" s="843"/>
      <c r="I265" s="843"/>
      <c r="J265" s="843"/>
      <c r="K265" s="843"/>
      <c r="L265" s="843"/>
      <c r="M265" s="843"/>
      <c r="N265" s="843"/>
      <c r="O265" s="843"/>
      <c r="P265" s="843"/>
      <c r="Q265" s="845">
        <f t="shared" si="19"/>
        <v>9.5500000000000007</v>
      </c>
      <c r="R265" s="828"/>
      <c r="S265" s="848"/>
    </row>
    <row r="266" spans="1:19" ht="15.75">
      <c r="A266" s="839"/>
      <c r="B266" s="840"/>
      <c r="C266" s="854" t="s">
        <v>684</v>
      </c>
      <c r="D266" s="842"/>
      <c r="E266" s="843">
        <f>4.85+4.85+3+3.85</f>
        <v>16.55</v>
      </c>
      <c r="F266" s="842"/>
      <c r="G266" s="843"/>
      <c r="H266" s="843"/>
      <c r="I266" s="843"/>
      <c r="J266" s="843"/>
      <c r="K266" s="843"/>
      <c r="L266" s="843"/>
      <c r="M266" s="843"/>
      <c r="N266" s="843"/>
      <c r="O266" s="843"/>
      <c r="P266" s="843"/>
      <c r="Q266" s="845">
        <f t="shared" si="19"/>
        <v>16.55</v>
      </c>
      <c r="R266" s="828"/>
      <c r="S266" s="848"/>
    </row>
    <row r="267" spans="1:19" ht="15.75">
      <c r="A267" s="839"/>
      <c r="B267" s="840"/>
      <c r="C267" s="854" t="s">
        <v>685</v>
      </c>
      <c r="D267" s="842"/>
      <c r="E267" s="843">
        <f>4.85+4.85+1.85+1</f>
        <v>12.549999999999999</v>
      </c>
      <c r="F267" s="842"/>
      <c r="G267" s="843"/>
      <c r="H267" s="843"/>
      <c r="I267" s="843"/>
      <c r="J267" s="843"/>
      <c r="K267" s="843"/>
      <c r="L267" s="843"/>
      <c r="M267" s="843"/>
      <c r="N267" s="843"/>
      <c r="O267" s="843"/>
      <c r="P267" s="843"/>
      <c r="Q267" s="845">
        <f t="shared" si="19"/>
        <v>12.549999999999999</v>
      </c>
      <c r="R267" s="828"/>
      <c r="S267" s="848"/>
    </row>
    <row r="268" spans="1:19" ht="15.75">
      <c r="A268" s="839"/>
      <c r="B268" s="840"/>
      <c r="C268" s="854" t="s">
        <v>684</v>
      </c>
      <c r="D268" s="842"/>
      <c r="E268" s="843">
        <f>4.85+4.85+3+3.85</f>
        <v>16.55</v>
      </c>
      <c r="F268" s="842"/>
      <c r="G268" s="843"/>
      <c r="H268" s="843"/>
      <c r="I268" s="843"/>
      <c r="J268" s="843"/>
      <c r="K268" s="843"/>
      <c r="L268" s="843"/>
      <c r="M268" s="843"/>
      <c r="N268" s="843"/>
      <c r="O268" s="843"/>
      <c r="P268" s="843"/>
      <c r="Q268" s="845">
        <f t="shared" si="19"/>
        <v>16.55</v>
      </c>
      <c r="R268" s="828"/>
      <c r="S268" s="848"/>
    </row>
    <row r="269" spans="1:19" ht="15.75">
      <c r="A269" s="839"/>
      <c r="B269" s="840"/>
      <c r="C269" s="854" t="s">
        <v>686</v>
      </c>
      <c r="D269" s="842"/>
      <c r="E269" s="843">
        <f>4.85+4.85+4.55+3.7</f>
        <v>17.95</v>
      </c>
      <c r="F269" s="842"/>
      <c r="G269" s="843"/>
      <c r="H269" s="843"/>
      <c r="I269" s="843"/>
      <c r="J269" s="843"/>
      <c r="K269" s="843"/>
      <c r="L269" s="843"/>
      <c r="M269" s="843"/>
      <c r="N269" s="843"/>
      <c r="O269" s="843"/>
      <c r="P269" s="843"/>
      <c r="Q269" s="845">
        <f t="shared" si="19"/>
        <v>17.95</v>
      </c>
      <c r="R269" s="828"/>
      <c r="S269" s="848"/>
    </row>
    <row r="270" spans="1:19" ht="15.75">
      <c r="A270" s="839"/>
      <c r="B270" s="840"/>
      <c r="C270" s="854" t="s">
        <v>687</v>
      </c>
      <c r="D270" s="842"/>
      <c r="E270" s="843">
        <f>4.85+4.85+1.75+0.9</f>
        <v>12.35</v>
      </c>
      <c r="F270" s="842"/>
      <c r="G270" s="843"/>
      <c r="H270" s="843"/>
      <c r="I270" s="843"/>
      <c r="J270" s="843"/>
      <c r="K270" s="843"/>
      <c r="L270" s="843"/>
      <c r="M270" s="843"/>
      <c r="N270" s="843"/>
      <c r="O270" s="843"/>
      <c r="P270" s="843"/>
      <c r="Q270" s="845">
        <f t="shared" si="19"/>
        <v>12.35</v>
      </c>
      <c r="R270" s="828"/>
      <c r="S270" s="848"/>
    </row>
    <row r="271" spans="1:19" ht="15.75">
      <c r="A271" s="839"/>
      <c r="B271" s="840"/>
      <c r="C271" s="854" t="s">
        <v>667</v>
      </c>
      <c r="D271" s="842"/>
      <c r="E271" s="843">
        <f>7.85+6.25+4.35+4.35</f>
        <v>22.799999999999997</v>
      </c>
      <c r="F271" s="842"/>
      <c r="G271" s="843"/>
      <c r="H271" s="843"/>
      <c r="I271" s="843"/>
      <c r="J271" s="843"/>
      <c r="K271" s="843"/>
      <c r="L271" s="843"/>
      <c r="M271" s="843"/>
      <c r="N271" s="843"/>
      <c r="O271" s="843"/>
      <c r="P271" s="843"/>
      <c r="Q271" s="845">
        <f t="shared" si="19"/>
        <v>22.799999999999997</v>
      </c>
      <c r="R271" s="828"/>
      <c r="S271" s="848"/>
    </row>
    <row r="272" spans="1:19" ht="15.75">
      <c r="A272" s="839"/>
      <c r="B272" s="840"/>
      <c r="C272" s="854"/>
      <c r="D272" s="842"/>
      <c r="E272" s="843"/>
      <c r="F272" s="843"/>
      <c r="G272" s="843"/>
      <c r="H272" s="843"/>
      <c r="I272" s="843"/>
      <c r="J272" s="843"/>
      <c r="K272" s="843"/>
      <c r="L272" s="843"/>
      <c r="M272" s="843"/>
      <c r="N272" s="843"/>
      <c r="O272" s="843"/>
      <c r="P272" s="843"/>
      <c r="Q272" s="845"/>
      <c r="R272" s="828"/>
      <c r="S272" s="848"/>
    </row>
    <row r="273" spans="1:19" ht="15.75">
      <c r="A273" s="839"/>
      <c r="B273" s="840"/>
      <c r="C273" s="854"/>
      <c r="D273" s="842"/>
      <c r="E273" s="843"/>
      <c r="F273" s="843"/>
      <c r="G273" s="843"/>
      <c r="H273" s="843"/>
      <c r="I273" s="843"/>
      <c r="J273" s="843"/>
      <c r="K273" s="843"/>
      <c r="L273" s="843"/>
      <c r="M273" s="843"/>
      <c r="N273" s="843"/>
      <c r="O273" s="843"/>
      <c r="P273" s="843"/>
      <c r="Q273" s="845"/>
      <c r="R273" s="828"/>
      <c r="S273" s="848"/>
    </row>
    <row r="274" spans="1:19" ht="15.75">
      <c r="A274" s="839">
        <v>11</v>
      </c>
      <c r="B274" s="840" t="s">
        <v>767</v>
      </c>
      <c r="C274" s="854"/>
      <c r="D274" s="842"/>
      <c r="E274" s="843"/>
      <c r="F274" s="842"/>
      <c r="G274" s="843"/>
      <c r="H274" s="843"/>
      <c r="I274" s="843"/>
      <c r="J274" s="843"/>
      <c r="K274" s="843"/>
      <c r="L274" s="843"/>
      <c r="M274" s="843"/>
      <c r="N274" s="843"/>
      <c r="O274" s="843"/>
      <c r="P274" s="843"/>
      <c r="Q274" s="845"/>
      <c r="R274" s="828">
        <f>Q275</f>
        <v>6.95</v>
      </c>
      <c r="S274" s="848" t="s">
        <v>26</v>
      </c>
    </row>
    <row r="275" spans="1:19" ht="15.75">
      <c r="A275" s="839"/>
      <c r="B275" s="840"/>
      <c r="C275" s="854" t="s">
        <v>683</v>
      </c>
      <c r="D275" s="842"/>
      <c r="E275" s="843">
        <f>2.35+2.35+1.55+0.7</f>
        <v>6.95</v>
      </c>
      <c r="F275" s="843"/>
      <c r="G275" s="843"/>
      <c r="H275" s="843"/>
      <c r="I275" s="843"/>
      <c r="J275" s="843"/>
      <c r="K275" s="843"/>
      <c r="L275" s="843"/>
      <c r="M275" s="843"/>
      <c r="N275" s="843"/>
      <c r="O275" s="843"/>
      <c r="P275" s="843"/>
      <c r="Q275" s="845">
        <f>E275</f>
        <v>6.95</v>
      </c>
      <c r="R275" s="828"/>
      <c r="S275" s="848"/>
    </row>
    <row r="276" spans="1:19" ht="15.75">
      <c r="A276" s="839"/>
      <c r="B276" s="840"/>
      <c r="C276" s="854"/>
      <c r="D276" s="842"/>
      <c r="E276" s="843"/>
      <c r="F276" s="843"/>
      <c r="G276" s="843"/>
      <c r="H276" s="843"/>
      <c r="I276" s="843"/>
      <c r="J276" s="843"/>
      <c r="K276" s="843"/>
      <c r="L276" s="843"/>
      <c r="M276" s="843"/>
      <c r="N276" s="843"/>
      <c r="O276" s="843"/>
      <c r="P276" s="843"/>
      <c r="Q276" s="845"/>
      <c r="R276" s="828"/>
      <c r="S276" s="848"/>
    </row>
    <row r="277" spans="1:19" ht="15.75">
      <c r="A277" s="839">
        <v>12</v>
      </c>
      <c r="B277" s="840" t="s">
        <v>768</v>
      </c>
      <c r="C277" s="854"/>
      <c r="D277" s="842"/>
      <c r="E277" s="843"/>
      <c r="F277" s="843"/>
      <c r="G277" s="843"/>
      <c r="H277" s="843"/>
      <c r="I277" s="843"/>
      <c r="J277" s="843"/>
      <c r="K277" s="843"/>
      <c r="L277" s="843"/>
      <c r="M277" s="843"/>
      <c r="N277" s="843"/>
      <c r="O277" s="843"/>
      <c r="P277" s="843"/>
      <c r="Q277" s="845"/>
      <c r="R277" s="828">
        <f>Q278</f>
        <v>42.24</v>
      </c>
      <c r="S277" s="848" t="s">
        <v>26</v>
      </c>
    </row>
    <row r="278" spans="1:19" ht="15.75">
      <c r="A278" s="839"/>
      <c r="B278" s="855"/>
      <c r="C278" s="854" t="s">
        <v>769</v>
      </c>
      <c r="D278" s="842"/>
      <c r="E278" s="843">
        <f>10.25+9.95+9.65+9.35+0.31+0.61+0.91+1.21</f>
        <v>42.24</v>
      </c>
      <c r="F278" s="843"/>
      <c r="G278" s="843"/>
      <c r="H278" s="843"/>
      <c r="I278" s="843"/>
      <c r="J278" s="843"/>
      <c r="K278" s="843"/>
      <c r="L278" s="843"/>
      <c r="M278" s="843"/>
      <c r="N278" s="843"/>
      <c r="O278" s="843"/>
      <c r="P278" s="843"/>
      <c r="Q278" s="845">
        <f>E278</f>
        <v>42.24</v>
      </c>
      <c r="R278" s="828"/>
      <c r="S278" s="848"/>
    </row>
    <row r="279" spans="1:19" ht="15.75">
      <c r="A279" s="839"/>
      <c r="B279" s="855"/>
      <c r="C279" s="854"/>
      <c r="D279" s="842"/>
      <c r="E279" s="843"/>
      <c r="F279" s="843"/>
      <c r="G279" s="843"/>
      <c r="H279" s="843"/>
      <c r="I279" s="843"/>
      <c r="J279" s="843"/>
      <c r="K279" s="843"/>
      <c r="L279" s="843"/>
      <c r="M279" s="843"/>
      <c r="N279" s="843"/>
      <c r="O279" s="843"/>
      <c r="P279" s="843"/>
      <c r="Q279" s="845"/>
      <c r="R279" s="828"/>
      <c r="S279" s="848"/>
    </row>
    <row r="280" spans="1:19" ht="15.75">
      <c r="A280" s="839">
        <v>13</v>
      </c>
      <c r="B280" s="840" t="s">
        <v>1275</v>
      </c>
      <c r="C280" s="841"/>
      <c r="D280" s="842"/>
      <c r="E280" s="843"/>
      <c r="F280" s="844"/>
      <c r="G280" s="845"/>
      <c r="H280" s="844"/>
      <c r="I280" s="845"/>
      <c r="J280" s="844"/>
      <c r="K280" s="845"/>
      <c r="L280" s="844"/>
      <c r="M280" s="845"/>
      <c r="N280" s="844"/>
      <c r="O280" s="845">
        <f>6.05*0.84</f>
        <v>5.0819999999999999</v>
      </c>
      <c r="P280" s="844"/>
      <c r="Q280" s="845">
        <f>O280</f>
        <v>5.0819999999999999</v>
      </c>
      <c r="R280" s="828">
        <f>Q280</f>
        <v>5.0819999999999999</v>
      </c>
      <c r="S280" s="848" t="s">
        <v>3</v>
      </c>
    </row>
    <row r="281" spans="1:19" ht="15.75">
      <c r="A281" s="839">
        <v>14</v>
      </c>
      <c r="B281" s="840" t="s">
        <v>714</v>
      </c>
      <c r="C281" s="841"/>
      <c r="D281" s="842"/>
      <c r="E281" s="843"/>
      <c r="F281" s="844"/>
      <c r="G281" s="845"/>
      <c r="H281" s="844"/>
      <c r="I281" s="845"/>
      <c r="J281" s="844"/>
      <c r="K281" s="845"/>
      <c r="L281" s="844"/>
      <c r="M281" s="845"/>
      <c r="N281" s="844"/>
      <c r="O281" s="845">
        <v>133.22999999999999</v>
      </c>
      <c r="P281" s="844"/>
      <c r="Q281" s="845">
        <f>O281</f>
        <v>133.22999999999999</v>
      </c>
      <c r="R281" s="828">
        <f>Q281</f>
        <v>133.22999999999999</v>
      </c>
      <c r="S281" s="848" t="s">
        <v>3</v>
      </c>
    </row>
    <row r="282" spans="1:19" ht="15.75">
      <c r="A282" s="839">
        <v>15</v>
      </c>
      <c r="B282" s="840" t="s">
        <v>715</v>
      </c>
      <c r="C282" s="841"/>
      <c r="D282" s="842"/>
      <c r="E282" s="843"/>
      <c r="F282" s="844"/>
      <c r="G282" s="845"/>
      <c r="H282" s="844"/>
      <c r="I282" s="845"/>
      <c r="J282" s="844"/>
      <c r="K282" s="845"/>
      <c r="L282" s="844"/>
      <c r="M282" s="845"/>
      <c r="N282" s="844"/>
      <c r="O282" s="845"/>
      <c r="P282" s="844"/>
      <c r="Q282" s="845">
        <f>Q281</f>
        <v>133.22999999999999</v>
      </c>
      <c r="R282" s="828">
        <f>Q282</f>
        <v>133.22999999999999</v>
      </c>
      <c r="S282" s="848" t="s">
        <v>3</v>
      </c>
    </row>
    <row r="283" spans="1:19" ht="15.75">
      <c r="A283" s="839"/>
      <c r="B283" s="840"/>
      <c r="C283" s="850"/>
      <c r="D283" s="842"/>
      <c r="E283" s="843"/>
      <c r="F283" s="844"/>
      <c r="G283" s="845"/>
      <c r="H283" s="844"/>
      <c r="I283" s="845"/>
      <c r="J283" s="844"/>
      <c r="K283" s="845"/>
      <c r="L283" s="844"/>
      <c r="M283" s="845"/>
      <c r="N283" s="844"/>
      <c r="O283" s="845"/>
      <c r="P283" s="844"/>
      <c r="Q283" s="845"/>
      <c r="R283" s="828"/>
      <c r="S283" s="848"/>
    </row>
    <row r="284" spans="1:19" ht="15.75">
      <c r="A284" s="839"/>
      <c r="B284" s="840"/>
      <c r="C284" s="850"/>
      <c r="D284" s="842"/>
      <c r="E284" s="843"/>
      <c r="F284" s="844"/>
      <c r="G284" s="845"/>
      <c r="H284" s="844"/>
      <c r="I284" s="845"/>
      <c r="J284" s="844"/>
      <c r="K284" s="845"/>
      <c r="L284" s="844"/>
      <c r="M284" s="845"/>
      <c r="N284" s="844"/>
      <c r="O284" s="845"/>
      <c r="P284" s="844"/>
      <c r="Q284" s="845"/>
      <c r="R284" s="828"/>
      <c r="S284" s="848"/>
    </row>
    <row r="285" spans="1:19" ht="15.75">
      <c r="A285" s="839"/>
      <c r="B285" s="840"/>
      <c r="C285" s="850"/>
      <c r="D285" s="842"/>
      <c r="E285" s="843"/>
      <c r="F285" s="844"/>
      <c r="G285" s="845"/>
      <c r="H285" s="844"/>
      <c r="I285" s="845"/>
      <c r="J285" s="844"/>
      <c r="K285" s="845"/>
      <c r="L285" s="844"/>
      <c r="M285" s="845"/>
      <c r="N285" s="844"/>
      <c r="O285" s="845"/>
      <c r="P285" s="844"/>
      <c r="Q285" s="845"/>
      <c r="R285" s="828"/>
      <c r="S285" s="848"/>
    </row>
    <row r="286" spans="1:19" s="876" customFormat="1" ht="15.75">
      <c r="A286" s="868"/>
      <c r="B286" s="869" t="s">
        <v>712</v>
      </c>
      <c r="C286" s="870"/>
      <c r="D286" s="871"/>
      <c r="E286" s="872"/>
      <c r="F286" s="873"/>
      <c r="G286" s="874"/>
      <c r="H286" s="873"/>
      <c r="I286" s="874"/>
      <c r="J286" s="873"/>
      <c r="K286" s="874"/>
      <c r="L286" s="873"/>
      <c r="M286" s="874"/>
      <c r="N286" s="873"/>
      <c r="O286" s="874"/>
      <c r="P286" s="873"/>
      <c r="Q286" s="874"/>
      <c r="R286" s="859"/>
      <c r="S286" s="875"/>
    </row>
    <row r="287" spans="1:19" ht="15.75">
      <c r="A287" s="839">
        <v>1</v>
      </c>
      <c r="B287" s="840" t="s">
        <v>716</v>
      </c>
      <c r="C287" s="850"/>
      <c r="D287" s="842"/>
      <c r="E287" s="843"/>
      <c r="F287" s="844"/>
      <c r="G287" s="845"/>
      <c r="H287" s="844"/>
      <c r="I287" s="845"/>
      <c r="J287" s="844"/>
      <c r="K287" s="849">
        <v>10</v>
      </c>
      <c r="L287" s="858" t="s">
        <v>718</v>
      </c>
      <c r="M287" s="845"/>
      <c r="N287" s="844"/>
      <c r="O287" s="845"/>
      <c r="P287" s="844"/>
      <c r="Q287" s="845"/>
      <c r="R287" s="828"/>
      <c r="S287" s="848"/>
    </row>
    <row r="288" spans="1:19" ht="15.75">
      <c r="A288" s="839"/>
      <c r="B288" s="880" t="s">
        <v>15</v>
      </c>
      <c r="C288" s="881" t="s">
        <v>717</v>
      </c>
      <c r="D288" s="842"/>
      <c r="E288" s="843">
        <f>2.2*2+0.88</f>
        <v>5.28</v>
      </c>
      <c r="F288" s="844"/>
      <c r="G288" s="845"/>
      <c r="H288" s="844"/>
      <c r="I288" s="845"/>
      <c r="J288" s="844"/>
      <c r="K288" s="845"/>
      <c r="L288" s="844"/>
      <c r="M288" s="845"/>
      <c r="N288" s="844"/>
      <c r="O288" s="845"/>
      <c r="P288" s="844"/>
      <c r="Q288" s="845">
        <f>E288</f>
        <v>5.28</v>
      </c>
      <c r="R288" s="828">
        <f>Q288*$K$287</f>
        <v>52.800000000000004</v>
      </c>
      <c r="S288" s="848" t="s">
        <v>26</v>
      </c>
    </row>
    <row r="289" spans="1:19" ht="15.75">
      <c r="A289" s="839"/>
      <c r="B289" s="880" t="s">
        <v>15</v>
      </c>
      <c r="C289" s="881" t="s">
        <v>719</v>
      </c>
      <c r="D289" s="842"/>
      <c r="E289" s="843"/>
      <c r="F289" s="844"/>
      <c r="G289" s="845"/>
      <c r="H289" s="844"/>
      <c r="I289" s="845"/>
      <c r="J289" s="844"/>
      <c r="K289" s="845"/>
      <c r="L289" s="844"/>
      <c r="M289" s="845"/>
      <c r="N289" s="844"/>
      <c r="O289" s="845">
        <f>0.8*2.15</f>
        <v>1.72</v>
      </c>
      <c r="P289" s="844"/>
      <c r="Q289" s="845">
        <f>O289</f>
        <v>1.72</v>
      </c>
      <c r="R289" s="828">
        <f t="shared" ref="R289:R298" si="20">Q289*$K$287</f>
        <v>17.2</v>
      </c>
      <c r="S289" s="848" t="s">
        <v>3</v>
      </c>
    </row>
    <row r="290" spans="1:19" ht="15.75">
      <c r="A290" s="839"/>
      <c r="B290" s="880" t="s">
        <v>15</v>
      </c>
      <c r="C290" s="881" t="s">
        <v>720</v>
      </c>
      <c r="D290" s="842"/>
      <c r="E290" s="843"/>
      <c r="F290" s="844"/>
      <c r="G290" s="845"/>
      <c r="H290" s="844"/>
      <c r="I290" s="845"/>
      <c r="J290" s="844"/>
      <c r="K290" s="845"/>
      <c r="L290" s="844"/>
      <c r="M290" s="845"/>
      <c r="N290" s="844"/>
      <c r="O290" s="845">
        <f>O289*1</f>
        <v>1.72</v>
      </c>
      <c r="P290" s="844"/>
      <c r="Q290" s="845">
        <f>O290</f>
        <v>1.72</v>
      </c>
      <c r="R290" s="828">
        <f t="shared" si="20"/>
        <v>17.2</v>
      </c>
      <c r="S290" s="848" t="s">
        <v>3</v>
      </c>
    </row>
    <row r="291" spans="1:19" ht="15.75">
      <c r="A291" s="839"/>
      <c r="B291" s="880" t="s">
        <v>15</v>
      </c>
      <c r="C291" s="881" t="s">
        <v>721</v>
      </c>
      <c r="D291" s="842"/>
      <c r="E291" s="843">
        <f>2.15*2</f>
        <v>4.3</v>
      </c>
      <c r="F291" s="844"/>
      <c r="G291" s="845"/>
      <c r="H291" s="844"/>
      <c r="I291" s="845"/>
      <c r="J291" s="844"/>
      <c r="K291" s="845"/>
      <c r="L291" s="844"/>
      <c r="M291" s="845"/>
      <c r="N291" s="844"/>
      <c r="O291" s="845"/>
      <c r="P291" s="844"/>
      <c r="Q291" s="845">
        <f>E291</f>
        <v>4.3</v>
      </c>
      <c r="R291" s="828">
        <f t="shared" si="20"/>
        <v>43</v>
      </c>
      <c r="S291" s="848" t="s">
        <v>26</v>
      </c>
    </row>
    <row r="292" spans="1:19" ht="15.75">
      <c r="A292" s="839"/>
      <c r="B292" s="880" t="s">
        <v>15</v>
      </c>
      <c r="C292" s="881" t="s">
        <v>722</v>
      </c>
      <c r="D292" s="842"/>
      <c r="E292" s="843"/>
      <c r="F292" s="844"/>
      <c r="G292" s="845"/>
      <c r="H292" s="844"/>
      <c r="I292" s="845"/>
      <c r="J292" s="844"/>
      <c r="K292" s="845"/>
      <c r="L292" s="844"/>
      <c r="M292" s="845"/>
      <c r="N292" s="844"/>
      <c r="O292" s="845">
        <f>1.01*0.16</f>
        <v>0.16159999999999999</v>
      </c>
      <c r="P292" s="844"/>
      <c r="Q292" s="845">
        <f>O292</f>
        <v>0.16159999999999999</v>
      </c>
      <c r="R292" s="828">
        <f t="shared" si="20"/>
        <v>1.6159999999999999</v>
      </c>
      <c r="S292" s="848" t="s">
        <v>3</v>
      </c>
    </row>
    <row r="293" spans="1:19" ht="15.75">
      <c r="A293" s="839"/>
      <c r="B293" s="880" t="s">
        <v>15</v>
      </c>
      <c r="C293" s="881" t="s">
        <v>723</v>
      </c>
      <c r="D293" s="842"/>
      <c r="E293" s="843"/>
      <c r="F293" s="844"/>
      <c r="G293" s="845"/>
      <c r="H293" s="844"/>
      <c r="I293" s="845"/>
      <c r="J293" s="844"/>
      <c r="K293" s="845"/>
      <c r="L293" s="844"/>
      <c r="M293" s="845"/>
      <c r="N293" s="844"/>
      <c r="O293" s="845"/>
      <c r="P293" s="844"/>
      <c r="Q293" s="845">
        <f>Q292</f>
        <v>0.16159999999999999</v>
      </c>
      <c r="R293" s="828">
        <f t="shared" si="20"/>
        <v>1.6159999999999999</v>
      </c>
      <c r="S293" s="848" t="s">
        <v>3</v>
      </c>
    </row>
    <row r="294" spans="1:19" ht="15.75">
      <c r="A294" s="839"/>
      <c r="B294" s="880" t="s">
        <v>15</v>
      </c>
      <c r="C294" s="881" t="s">
        <v>727</v>
      </c>
      <c r="D294" s="842"/>
      <c r="E294" s="843"/>
      <c r="F294" s="844"/>
      <c r="G294" s="845"/>
      <c r="H294" s="844"/>
      <c r="I294" s="845"/>
      <c r="J294" s="844"/>
      <c r="K294" s="845"/>
      <c r="L294" s="844"/>
      <c r="M294" s="845"/>
      <c r="N294" s="844"/>
      <c r="O294" s="845"/>
      <c r="P294" s="844"/>
      <c r="Q294" s="845">
        <v>1.5</v>
      </c>
      <c r="R294" s="828">
        <f t="shared" si="20"/>
        <v>15</v>
      </c>
      <c r="S294" s="848" t="s">
        <v>18</v>
      </c>
    </row>
    <row r="295" spans="1:19" ht="15.75">
      <c r="A295" s="839"/>
      <c r="B295" s="880" t="s">
        <v>15</v>
      </c>
      <c r="C295" s="881" t="s">
        <v>728</v>
      </c>
      <c r="D295" s="842"/>
      <c r="E295" s="843"/>
      <c r="F295" s="844"/>
      <c r="G295" s="845"/>
      <c r="H295" s="844"/>
      <c r="I295" s="845"/>
      <c r="J295" s="844"/>
      <c r="K295" s="845"/>
      <c r="L295" s="844"/>
      <c r="M295" s="845"/>
      <c r="N295" s="844"/>
      <c r="O295" s="845"/>
      <c r="P295" s="844"/>
      <c r="Q295" s="845">
        <v>1</v>
      </c>
      <c r="R295" s="828">
        <f t="shared" si="20"/>
        <v>10</v>
      </c>
      <c r="S295" s="848" t="s">
        <v>18</v>
      </c>
    </row>
    <row r="296" spans="1:19" ht="15.75">
      <c r="A296" s="839"/>
      <c r="B296" s="880" t="s">
        <v>15</v>
      </c>
      <c r="C296" s="881" t="s">
        <v>729</v>
      </c>
      <c r="D296" s="842"/>
      <c r="E296" s="843"/>
      <c r="F296" s="844"/>
      <c r="G296" s="845"/>
      <c r="H296" s="844"/>
      <c r="I296" s="845"/>
      <c r="J296" s="844"/>
      <c r="K296" s="845"/>
      <c r="L296" s="844"/>
      <c r="M296" s="845"/>
      <c r="N296" s="844"/>
      <c r="O296" s="845"/>
      <c r="P296" s="844"/>
      <c r="Q296" s="845">
        <v>1</v>
      </c>
      <c r="R296" s="828">
        <f t="shared" si="20"/>
        <v>10</v>
      </c>
      <c r="S296" s="848" t="s">
        <v>6</v>
      </c>
    </row>
    <row r="297" spans="1:19" ht="15.75">
      <c r="A297" s="839"/>
      <c r="B297" s="880" t="s">
        <v>15</v>
      </c>
      <c r="C297" s="881" t="s">
        <v>730</v>
      </c>
      <c r="D297" s="842"/>
      <c r="E297" s="843"/>
      <c r="F297" s="844"/>
      <c r="G297" s="845"/>
      <c r="H297" s="844"/>
      <c r="I297" s="845"/>
      <c r="J297" s="844"/>
      <c r="K297" s="845"/>
      <c r="L297" s="844"/>
      <c r="M297" s="845"/>
      <c r="N297" s="844"/>
      <c r="O297" s="845"/>
      <c r="P297" s="844"/>
      <c r="Q297" s="845">
        <v>1</v>
      </c>
      <c r="R297" s="828">
        <f t="shared" si="20"/>
        <v>10</v>
      </c>
      <c r="S297" s="848" t="s">
        <v>6</v>
      </c>
    </row>
    <row r="298" spans="1:19" ht="15.75">
      <c r="A298" s="839"/>
      <c r="B298" s="880" t="s">
        <v>15</v>
      </c>
      <c r="C298" s="881" t="s">
        <v>731</v>
      </c>
      <c r="D298" s="842"/>
      <c r="E298" s="843"/>
      <c r="F298" s="844"/>
      <c r="G298" s="845"/>
      <c r="H298" s="844"/>
      <c r="I298" s="845"/>
      <c r="J298" s="844"/>
      <c r="K298" s="845"/>
      <c r="L298" s="844"/>
      <c r="M298" s="845"/>
      <c r="N298" s="844"/>
      <c r="O298" s="845"/>
      <c r="P298" s="844"/>
      <c r="Q298" s="845">
        <v>1</v>
      </c>
      <c r="R298" s="828">
        <f t="shared" si="20"/>
        <v>10</v>
      </c>
      <c r="S298" s="848" t="s">
        <v>6</v>
      </c>
    </row>
    <row r="299" spans="1:19" ht="15.75">
      <c r="A299" s="839"/>
      <c r="B299" s="880" t="s">
        <v>15</v>
      </c>
      <c r="C299" s="881" t="s">
        <v>692</v>
      </c>
      <c r="D299" s="842"/>
      <c r="E299" s="843">
        <f>2.2*2</f>
        <v>4.4000000000000004</v>
      </c>
      <c r="F299" s="844"/>
      <c r="G299" s="845"/>
      <c r="H299" s="844"/>
      <c r="I299" s="845"/>
      <c r="J299" s="844"/>
      <c r="K299" s="845"/>
      <c r="L299" s="844"/>
      <c r="M299" s="845"/>
      <c r="N299" s="844"/>
      <c r="O299" s="845"/>
      <c r="P299" s="844"/>
      <c r="Q299" s="845">
        <f>E299</f>
        <v>4.4000000000000004</v>
      </c>
      <c r="R299" s="828">
        <f t="shared" ref="R299:R300" si="21">Q299*$K$287</f>
        <v>44</v>
      </c>
      <c r="S299" s="848" t="s">
        <v>26</v>
      </c>
    </row>
    <row r="300" spans="1:19" ht="15.75">
      <c r="A300" s="839"/>
      <c r="B300" s="880" t="s">
        <v>15</v>
      </c>
      <c r="C300" s="881" t="s">
        <v>724</v>
      </c>
      <c r="D300" s="842"/>
      <c r="E300" s="843">
        <f>0.88</f>
        <v>0.88</v>
      </c>
      <c r="F300" s="844"/>
      <c r="G300" s="845"/>
      <c r="H300" s="844"/>
      <c r="I300" s="845"/>
      <c r="J300" s="844"/>
      <c r="K300" s="845"/>
      <c r="L300" s="844"/>
      <c r="M300" s="845"/>
      <c r="N300" s="844"/>
      <c r="O300" s="845"/>
      <c r="P300" s="844"/>
      <c r="Q300" s="845">
        <f>E300</f>
        <v>0.88</v>
      </c>
      <c r="R300" s="828">
        <f t="shared" si="21"/>
        <v>8.8000000000000007</v>
      </c>
      <c r="S300" s="848" t="s">
        <v>26</v>
      </c>
    </row>
    <row r="301" spans="1:19" ht="15.75">
      <c r="A301" s="839"/>
      <c r="B301" s="855"/>
      <c r="C301" s="881"/>
      <c r="D301" s="842"/>
      <c r="E301" s="843"/>
      <c r="F301" s="844"/>
      <c r="G301" s="845"/>
      <c r="H301" s="844"/>
      <c r="I301" s="845"/>
      <c r="J301" s="844"/>
      <c r="K301" s="845"/>
      <c r="L301" s="844"/>
      <c r="M301" s="845"/>
      <c r="N301" s="844"/>
      <c r="O301" s="845"/>
      <c r="P301" s="844"/>
      <c r="Q301" s="845"/>
      <c r="R301" s="828"/>
      <c r="S301" s="848"/>
    </row>
    <row r="302" spans="1:19" ht="15.75">
      <c r="A302" s="839"/>
      <c r="B302" s="855"/>
      <c r="C302" s="881"/>
      <c r="D302" s="842"/>
      <c r="E302" s="843"/>
      <c r="F302" s="844"/>
      <c r="G302" s="845"/>
      <c r="H302" s="844"/>
      <c r="I302" s="845"/>
      <c r="J302" s="844"/>
      <c r="K302" s="845"/>
      <c r="L302" s="844"/>
      <c r="M302" s="845"/>
      <c r="N302" s="844"/>
      <c r="O302" s="845"/>
      <c r="P302" s="844"/>
      <c r="Q302" s="845"/>
      <c r="R302" s="828"/>
      <c r="S302" s="848"/>
    </row>
    <row r="303" spans="1:19" ht="15.75">
      <c r="A303" s="839">
        <v>2</v>
      </c>
      <c r="B303" s="855" t="s">
        <v>726</v>
      </c>
      <c r="C303" s="881"/>
      <c r="D303" s="842"/>
      <c r="E303" s="843"/>
      <c r="F303" s="844"/>
      <c r="G303" s="845"/>
      <c r="H303" s="844"/>
      <c r="I303" s="845"/>
      <c r="J303" s="844"/>
      <c r="K303" s="849">
        <v>1</v>
      </c>
      <c r="L303" s="858" t="s">
        <v>718</v>
      </c>
      <c r="M303" s="845"/>
      <c r="N303" s="844"/>
      <c r="O303" s="845"/>
      <c r="P303" s="844"/>
      <c r="Q303" s="845"/>
      <c r="R303" s="828"/>
      <c r="S303" s="848"/>
    </row>
    <row r="304" spans="1:19" ht="15.75">
      <c r="A304" s="839"/>
      <c r="B304" s="880" t="s">
        <v>15</v>
      </c>
      <c r="C304" s="881" t="s">
        <v>717</v>
      </c>
      <c r="D304" s="842"/>
      <c r="E304" s="843">
        <f>2.2*2+0.88</f>
        <v>5.28</v>
      </c>
      <c r="F304" s="844"/>
      <c r="G304" s="845"/>
      <c r="H304" s="844"/>
      <c r="I304" s="845"/>
      <c r="J304" s="844"/>
      <c r="K304" s="845"/>
      <c r="L304" s="844"/>
      <c r="M304" s="845"/>
      <c r="N304" s="844"/>
      <c r="O304" s="845"/>
      <c r="P304" s="844"/>
      <c r="Q304" s="845">
        <f>E304</f>
        <v>5.28</v>
      </c>
      <c r="R304" s="828">
        <f>Q304*$K$303</f>
        <v>5.28</v>
      </c>
      <c r="S304" s="848" t="s">
        <v>26</v>
      </c>
    </row>
    <row r="305" spans="1:19" ht="15.75">
      <c r="A305" s="839"/>
      <c r="B305" s="880" t="s">
        <v>15</v>
      </c>
      <c r="C305" s="881" t="s">
        <v>719</v>
      </c>
      <c r="D305" s="842"/>
      <c r="E305" s="843"/>
      <c r="F305" s="844"/>
      <c r="G305" s="845"/>
      <c r="H305" s="844"/>
      <c r="I305" s="845"/>
      <c r="J305" s="844"/>
      <c r="K305" s="845"/>
      <c r="L305" s="844"/>
      <c r="M305" s="845"/>
      <c r="N305" s="844"/>
      <c r="O305" s="845">
        <f>0.8*2.15</f>
        <v>1.72</v>
      </c>
      <c r="P305" s="844"/>
      <c r="Q305" s="845">
        <f>O305</f>
        <v>1.72</v>
      </c>
      <c r="R305" s="828">
        <f t="shared" ref="R305:R314" si="22">Q305*$K$303</f>
        <v>1.72</v>
      </c>
      <c r="S305" s="848" t="s">
        <v>3</v>
      </c>
    </row>
    <row r="306" spans="1:19" ht="15.75">
      <c r="A306" s="839"/>
      <c r="B306" s="880" t="s">
        <v>15</v>
      </c>
      <c r="C306" s="881" t="s">
        <v>720</v>
      </c>
      <c r="D306" s="842"/>
      <c r="E306" s="843"/>
      <c r="F306" s="844"/>
      <c r="G306" s="845"/>
      <c r="H306" s="844"/>
      <c r="I306" s="845"/>
      <c r="J306" s="844"/>
      <c r="K306" s="845"/>
      <c r="L306" s="844"/>
      <c r="M306" s="845"/>
      <c r="N306" s="844"/>
      <c r="O306" s="845">
        <f>O305*1</f>
        <v>1.72</v>
      </c>
      <c r="P306" s="844"/>
      <c r="Q306" s="845">
        <f>O306</f>
        <v>1.72</v>
      </c>
      <c r="R306" s="828">
        <f t="shared" si="22"/>
        <v>1.72</v>
      </c>
      <c r="S306" s="848" t="s">
        <v>3</v>
      </c>
    </row>
    <row r="307" spans="1:19" ht="15.75">
      <c r="A307" s="839"/>
      <c r="B307" s="880" t="s">
        <v>15</v>
      </c>
      <c r="C307" s="881" t="s">
        <v>721</v>
      </c>
      <c r="D307" s="842"/>
      <c r="E307" s="843">
        <f>2.15*2</f>
        <v>4.3</v>
      </c>
      <c r="F307" s="844"/>
      <c r="G307" s="845"/>
      <c r="H307" s="844"/>
      <c r="I307" s="845"/>
      <c r="J307" s="844"/>
      <c r="K307" s="845"/>
      <c r="L307" s="844"/>
      <c r="M307" s="845"/>
      <c r="N307" s="844"/>
      <c r="O307" s="845"/>
      <c r="P307" s="844"/>
      <c r="Q307" s="845">
        <f>E307</f>
        <v>4.3</v>
      </c>
      <c r="R307" s="828">
        <f t="shared" si="22"/>
        <v>4.3</v>
      </c>
      <c r="S307" s="848" t="s">
        <v>26</v>
      </c>
    </row>
    <row r="308" spans="1:19" ht="15.75">
      <c r="A308" s="839"/>
      <c r="B308" s="880" t="s">
        <v>15</v>
      </c>
      <c r="C308" s="881" t="s">
        <v>727</v>
      </c>
      <c r="D308" s="842"/>
      <c r="E308" s="843"/>
      <c r="F308" s="844"/>
      <c r="G308" s="845"/>
      <c r="H308" s="844"/>
      <c r="I308" s="845"/>
      <c r="J308" s="844"/>
      <c r="K308" s="845"/>
      <c r="L308" s="844"/>
      <c r="M308" s="845"/>
      <c r="N308" s="844"/>
      <c r="O308" s="845"/>
      <c r="P308" s="844"/>
      <c r="Q308" s="845">
        <v>1.5</v>
      </c>
      <c r="R308" s="828">
        <f t="shared" si="22"/>
        <v>1.5</v>
      </c>
      <c r="S308" s="848" t="s">
        <v>18</v>
      </c>
    </row>
    <row r="309" spans="1:19" ht="15.75">
      <c r="A309" s="839"/>
      <c r="B309" s="880" t="s">
        <v>15</v>
      </c>
      <c r="C309" s="881" t="s">
        <v>728</v>
      </c>
      <c r="D309" s="842"/>
      <c r="E309" s="843"/>
      <c r="F309" s="844"/>
      <c r="G309" s="845"/>
      <c r="H309" s="844"/>
      <c r="I309" s="845"/>
      <c r="J309" s="844"/>
      <c r="K309" s="845"/>
      <c r="L309" s="844"/>
      <c r="M309" s="845"/>
      <c r="N309" s="844"/>
      <c r="O309" s="845"/>
      <c r="P309" s="844"/>
      <c r="Q309" s="845">
        <v>1</v>
      </c>
      <c r="R309" s="828">
        <f t="shared" si="22"/>
        <v>1</v>
      </c>
      <c r="S309" s="848" t="s">
        <v>18</v>
      </c>
    </row>
    <row r="310" spans="1:19" ht="15.75">
      <c r="A310" s="839"/>
      <c r="B310" s="880" t="s">
        <v>15</v>
      </c>
      <c r="C310" s="881" t="s">
        <v>732</v>
      </c>
      <c r="D310" s="842"/>
      <c r="E310" s="843"/>
      <c r="F310" s="844"/>
      <c r="G310" s="845"/>
      <c r="H310" s="844"/>
      <c r="I310" s="845"/>
      <c r="J310" s="844"/>
      <c r="K310" s="845"/>
      <c r="L310" s="844"/>
      <c r="M310" s="845"/>
      <c r="N310" s="844"/>
      <c r="O310" s="845"/>
      <c r="P310" s="844"/>
      <c r="Q310" s="845">
        <v>1</v>
      </c>
      <c r="R310" s="828">
        <f t="shared" si="22"/>
        <v>1</v>
      </c>
      <c r="S310" s="848" t="s">
        <v>6</v>
      </c>
    </row>
    <row r="311" spans="1:19" ht="15.75">
      <c r="A311" s="839"/>
      <c r="B311" s="880" t="s">
        <v>15</v>
      </c>
      <c r="C311" s="881" t="s">
        <v>733</v>
      </c>
      <c r="D311" s="842"/>
      <c r="E311" s="843"/>
      <c r="F311" s="844"/>
      <c r="G311" s="845"/>
      <c r="H311" s="844"/>
      <c r="I311" s="845"/>
      <c r="J311" s="844"/>
      <c r="K311" s="845"/>
      <c r="L311" s="844"/>
      <c r="M311" s="845"/>
      <c r="N311" s="844"/>
      <c r="O311" s="845"/>
      <c r="P311" s="844"/>
      <c r="Q311" s="845">
        <v>1</v>
      </c>
      <c r="R311" s="828">
        <f t="shared" si="22"/>
        <v>1</v>
      </c>
      <c r="S311" s="848" t="s">
        <v>6</v>
      </c>
    </row>
    <row r="312" spans="1:19" ht="15.75">
      <c r="A312" s="839"/>
      <c r="B312" s="880" t="s">
        <v>15</v>
      </c>
      <c r="C312" s="881" t="s">
        <v>731</v>
      </c>
      <c r="D312" s="842"/>
      <c r="E312" s="843"/>
      <c r="F312" s="844"/>
      <c r="G312" s="845"/>
      <c r="H312" s="844"/>
      <c r="I312" s="845"/>
      <c r="J312" s="844"/>
      <c r="K312" s="845"/>
      <c r="L312" s="844"/>
      <c r="M312" s="845"/>
      <c r="N312" s="844"/>
      <c r="O312" s="845"/>
      <c r="P312" s="844"/>
      <c r="Q312" s="845">
        <v>1</v>
      </c>
      <c r="R312" s="828">
        <f t="shared" si="22"/>
        <v>1</v>
      </c>
      <c r="S312" s="848" t="s">
        <v>6</v>
      </c>
    </row>
    <row r="313" spans="1:19" ht="15.75">
      <c r="A313" s="839"/>
      <c r="B313" s="880" t="s">
        <v>15</v>
      </c>
      <c r="C313" s="881" t="s">
        <v>692</v>
      </c>
      <c r="D313" s="842"/>
      <c r="E313" s="843">
        <f>2.2*2</f>
        <v>4.4000000000000004</v>
      </c>
      <c r="F313" s="844"/>
      <c r="G313" s="845"/>
      <c r="H313" s="844"/>
      <c r="I313" s="845"/>
      <c r="J313" s="844"/>
      <c r="K313" s="845"/>
      <c r="L313" s="844"/>
      <c r="M313" s="845"/>
      <c r="N313" s="844"/>
      <c r="O313" s="845"/>
      <c r="P313" s="844"/>
      <c r="Q313" s="845">
        <f>E313</f>
        <v>4.4000000000000004</v>
      </c>
      <c r="R313" s="828">
        <f t="shared" si="22"/>
        <v>4.4000000000000004</v>
      </c>
      <c r="S313" s="848" t="s">
        <v>26</v>
      </c>
    </row>
    <row r="314" spans="1:19" ht="15.75">
      <c r="A314" s="839"/>
      <c r="B314" s="880" t="s">
        <v>15</v>
      </c>
      <c r="C314" s="881" t="s">
        <v>724</v>
      </c>
      <c r="D314" s="842"/>
      <c r="E314" s="843">
        <f>0.88</f>
        <v>0.88</v>
      </c>
      <c r="F314" s="844"/>
      <c r="G314" s="845"/>
      <c r="H314" s="844"/>
      <c r="I314" s="845"/>
      <c r="J314" s="844"/>
      <c r="K314" s="845"/>
      <c r="L314" s="844"/>
      <c r="M314" s="845"/>
      <c r="N314" s="844"/>
      <c r="O314" s="845"/>
      <c r="P314" s="844"/>
      <c r="Q314" s="845">
        <f>E314</f>
        <v>0.88</v>
      </c>
      <c r="R314" s="828">
        <f t="shared" si="22"/>
        <v>0.88</v>
      </c>
      <c r="S314" s="848" t="s">
        <v>26</v>
      </c>
    </row>
    <row r="315" spans="1:19" ht="15.75">
      <c r="A315" s="839"/>
      <c r="B315" s="855"/>
      <c r="C315" s="881"/>
      <c r="D315" s="842"/>
      <c r="E315" s="843"/>
      <c r="F315" s="844"/>
      <c r="G315" s="845"/>
      <c r="H315" s="844"/>
      <c r="I315" s="845"/>
      <c r="J315" s="844"/>
      <c r="K315" s="845"/>
      <c r="L315" s="844"/>
      <c r="M315" s="845"/>
      <c r="N315" s="844"/>
      <c r="O315" s="845"/>
      <c r="P315" s="844"/>
      <c r="Q315" s="845"/>
      <c r="R315" s="828"/>
      <c r="S315" s="848"/>
    </row>
    <row r="316" spans="1:19" ht="15.75">
      <c r="A316" s="839"/>
      <c r="B316" s="855"/>
      <c r="C316" s="881"/>
      <c r="D316" s="842"/>
      <c r="E316" s="843"/>
      <c r="F316" s="844"/>
      <c r="G316" s="845"/>
      <c r="H316" s="844"/>
      <c r="I316" s="845"/>
      <c r="J316" s="844"/>
      <c r="K316" s="845"/>
      <c r="L316" s="844"/>
      <c r="M316" s="845"/>
      <c r="N316" s="844"/>
      <c r="O316" s="845"/>
      <c r="P316" s="844"/>
      <c r="Q316" s="845"/>
      <c r="R316" s="828"/>
      <c r="S316" s="848"/>
    </row>
    <row r="317" spans="1:19" ht="15.75">
      <c r="A317" s="839">
        <v>3</v>
      </c>
      <c r="B317" s="855" t="s">
        <v>725</v>
      </c>
      <c r="C317" s="881"/>
      <c r="D317" s="842"/>
      <c r="E317" s="843"/>
      <c r="F317" s="844"/>
      <c r="G317" s="845"/>
      <c r="H317" s="844"/>
      <c r="I317" s="845"/>
      <c r="J317" s="844"/>
      <c r="K317" s="849">
        <v>1</v>
      </c>
      <c r="L317" s="858" t="s">
        <v>718</v>
      </c>
      <c r="M317" s="845"/>
      <c r="N317" s="844"/>
      <c r="O317" s="845"/>
      <c r="P317" s="844"/>
      <c r="Q317" s="845"/>
      <c r="R317" s="828"/>
      <c r="S317" s="848"/>
    </row>
    <row r="318" spans="1:19" ht="15.75">
      <c r="A318" s="839"/>
      <c r="B318" s="880" t="s">
        <v>15</v>
      </c>
      <c r="C318" s="881" t="s">
        <v>717</v>
      </c>
      <c r="D318" s="842"/>
      <c r="E318" s="843">
        <f>2.2*2+1.6</f>
        <v>6</v>
      </c>
      <c r="F318" s="844"/>
      <c r="G318" s="845"/>
      <c r="H318" s="844"/>
      <c r="I318" s="845"/>
      <c r="J318" s="844"/>
      <c r="K318" s="845"/>
      <c r="L318" s="844"/>
      <c r="M318" s="845"/>
      <c r="N318" s="844"/>
      <c r="O318" s="845"/>
      <c r="P318" s="844"/>
      <c r="Q318" s="845">
        <f>E318</f>
        <v>6</v>
      </c>
      <c r="R318" s="828">
        <f>Q318*$K$317</f>
        <v>6</v>
      </c>
      <c r="S318" s="848" t="s">
        <v>3</v>
      </c>
    </row>
    <row r="319" spans="1:19" ht="15.75">
      <c r="A319" s="839"/>
      <c r="B319" s="880" t="s">
        <v>15</v>
      </c>
      <c r="C319" s="881" t="s">
        <v>719</v>
      </c>
      <c r="D319" s="842"/>
      <c r="E319" s="843"/>
      <c r="F319" s="844"/>
      <c r="G319" s="845"/>
      <c r="H319" s="844"/>
      <c r="I319" s="845"/>
      <c r="J319" s="844"/>
      <c r="K319" s="845"/>
      <c r="L319" s="844"/>
      <c r="M319" s="845"/>
      <c r="N319" s="844"/>
      <c r="O319" s="845">
        <f>1.6*2.2</f>
        <v>3.5200000000000005</v>
      </c>
      <c r="P319" s="844"/>
      <c r="Q319" s="845">
        <f>O319</f>
        <v>3.5200000000000005</v>
      </c>
      <c r="R319" s="828">
        <f t="shared" ref="R319:R329" si="23">Q319*$K$317</f>
        <v>3.5200000000000005</v>
      </c>
      <c r="S319" s="848" t="s">
        <v>3</v>
      </c>
    </row>
    <row r="320" spans="1:19" ht="15.75">
      <c r="A320" s="839"/>
      <c r="B320" s="880" t="s">
        <v>15</v>
      </c>
      <c r="C320" s="881" t="s">
        <v>720</v>
      </c>
      <c r="D320" s="842"/>
      <c r="E320" s="843"/>
      <c r="F320" s="844"/>
      <c r="G320" s="845"/>
      <c r="H320" s="844"/>
      <c r="I320" s="845"/>
      <c r="J320" s="844"/>
      <c r="K320" s="845"/>
      <c r="L320" s="844"/>
      <c r="M320" s="845"/>
      <c r="N320" s="844"/>
      <c r="O320" s="845">
        <f>O319*1</f>
        <v>3.5200000000000005</v>
      </c>
      <c r="P320" s="844"/>
      <c r="Q320" s="845">
        <f>O320</f>
        <v>3.5200000000000005</v>
      </c>
      <c r="R320" s="828">
        <f t="shared" si="23"/>
        <v>3.5200000000000005</v>
      </c>
      <c r="S320" s="848" t="s">
        <v>3</v>
      </c>
    </row>
    <row r="321" spans="1:19" ht="15.75">
      <c r="A321" s="839"/>
      <c r="B321" s="880" t="s">
        <v>15</v>
      </c>
      <c r="C321" s="881" t="s">
        <v>721</v>
      </c>
      <c r="D321" s="842"/>
      <c r="E321" s="843">
        <f>2.2*2</f>
        <v>4.4000000000000004</v>
      </c>
      <c r="F321" s="844"/>
      <c r="G321" s="845"/>
      <c r="H321" s="844"/>
      <c r="I321" s="845"/>
      <c r="J321" s="844"/>
      <c r="K321" s="845"/>
      <c r="L321" s="844"/>
      <c r="M321" s="845"/>
      <c r="N321" s="844"/>
      <c r="O321" s="845"/>
      <c r="P321" s="844"/>
      <c r="Q321" s="845">
        <f>E321</f>
        <v>4.4000000000000004</v>
      </c>
      <c r="R321" s="828">
        <f t="shared" si="23"/>
        <v>4.4000000000000004</v>
      </c>
      <c r="S321" s="848" t="s">
        <v>26</v>
      </c>
    </row>
    <row r="322" spans="1:19" ht="15.75">
      <c r="A322" s="839"/>
      <c r="B322" s="880" t="s">
        <v>15</v>
      </c>
      <c r="C322" s="881" t="s">
        <v>722</v>
      </c>
      <c r="D322" s="842"/>
      <c r="E322" s="843"/>
      <c r="F322" s="844"/>
      <c r="G322" s="845"/>
      <c r="H322" s="844"/>
      <c r="I322" s="845"/>
      <c r="J322" s="844"/>
      <c r="K322" s="845"/>
      <c r="L322" s="844"/>
      <c r="M322" s="845"/>
      <c r="N322" s="844"/>
      <c r="O322" s="845">
        <f>(1.01*0.16)*2</f>
        <v>0.32319999999999999</v>
      </c>
      <c r="P322" s="844"/>
      <c r="Q322" s="845">
        <f>O322</f>
        <v>0.32319999999999999</v>
      </c>
      <c r="R322" s="828">
        <f t="shared" si="23"/>
        <v>0.32319999999999999</v>
      </c>
      <c r="S322" s="848" t="s">
        <v>3</v>
      </c>
    </row>
    <row r="323" spans="1:19" ht="15.75">
      <c r="A323" s="839"/>
      <c r="B323" s="880" t="s">
        <v>15</v>
      </c>
      <c r="C323" s="881" t="s">
        <v>723</v>
      </c>
      <c r="D323" s="842"/>
      <c r="E323" s="843"/>
      <c r="F323" s="844"/>
      <c r="G323" s="845"/>
      <c r="H323" s="844"/>
      <c r="I323" s="845"/>
      <c r="J323" s="844"/>
      <c r="K323" s="845"/>
      <c r="L323" s="844"/>
      <c r="M323" s="845"/>
      <c r="N323" s="844"/>
      <c r="O323" s="845">
        <f>O322</f>
        <v>0.32319999999999999</v>
      </c>
      <c r="P323" s="844"/>
      <c r="Q323" s="845">
        <f>O323</f>
        <v>0.32319999999999999</v>
      </c>
      <c r="R323" s="828">
        <f t="shared" si="23"/>
        <v>0.32319999999999999</v>
      </c>
      <c r="S323" s="848" t="s">
        <v>3</v>
      </c>
    </row>
    <row r="324" spans="1:19" ht="15.75">
      <c r="A324" s="839"/>
      <c r="B324" s="882" t="s">
        <v>15</v>
      </c>
      <c r="C324" s="881" t="s">
        <v>735</v>
      </c>
      <c r="D324" s="842"/>
      <c r="E324" s="843"/>
      <c r="F324" s="844"/>
      <c r="G324" s="845"/>
      <c r="H324" s="844"/>
      <c r="I324" s="845"/>
      <c r="J324" s="844"/>
      <c r="K324" s="845"/>
      <c r="L324" s="844"/>
      <c r="M324" s="845"/>
      <c r="N324" s="844"/>
      <c r="O324" s="845"/>
      <c r="P324" s="844"/>
      <c r="Q324" s="845">
        <v>2</v>
      </c>
      <c r="R324" s="828">
        <f t="shared" si="23"/>
        <v>2</v>
      </c>
      <c r="S324" s="848" t="s">
        <v>6</v>
      </c>
    </row>
    <row r="325" spans="1:19" ht="15.75">
      <c r="A325" s="839"/>
      <c r="B325" s="882" t="s">
        <v>15</v>
      </c>
      <c r="C325" s="883" t="s">
        <v>736</v>
      </c>
      <c r="D325" s="842"/>
      <c r="E325" s="843"/>
      <c r="F325" s="844"/>
      <c r="G325" s="845"/>
      <c r="H325" s="844"/>
      <c r="I325" s="845"/>
      <c r="J325" s="844"/>
      <c r="K325" s="845"/>
      <c r="L325" s="844"/>
      <c r="M325" s="845"/>
      <c r="N325" s="844"/>
      <c r="O325" s="845"/>
      <c r="P325" s="844"/>
      <c r="Q325" s="845">
        <v>2</v>
      </c>
      <c r="R325" s="828">
        <f t="shared" si="23"/>
        <v>2</v>
      </c>
      <c r="S325" s="848" t="s">
        <v>32</v>
      </c>
    </row>
    <row r="326" spans="1:19" ht="15.75">
      <c r="A326" s="839"/>
      <c r="B326" s="882" t="s">
        <v>15</v>
      </c>
      <c r="C326" s="881" t="s">
        <v>737</v>
      </c>
      <c r="D326" s="842"/>
      <c r="E326" s="843"/>
      <c r="F326" s="844"/>
      <c r="G326" s="845"/>
      <c r="H326" s="844"/>
      <c r="I326" s="845"/>
      <c r="J326" s="844"/>
      <c r="K326" s="845"/>
      <c r="L326" s="844"/>
      <c r="M326" s="845"/>
      <c r="N326" s="844"/>
      <c r="O326" s="845"/>
      <c r="P326" s="844"/>
      <c r="Q326" s="845">
        <v>2</v>
      </c>
      <c r="R326" s="828">
        <f t="shared" si="23"/>
        <v>2</v>
      </c>
      <c r="S326" s="848" t="s">
        <v>18</v>
      </c>
    </row>
    <row r="327" spans="1:19" ht="15.75">
      <c r="A327" s="839"/>
      <c r="B327" s="882" t="s">
        <v>15</v>
      </c>
      <c r="C327" s="881" t="s">
        <v>738</v>
      </c>
      <c r="D327" s="842"/>
      <c r="E327" s="843"/>
      <c r="F327" s="844"/>
      <c r="G327" s="845"/>
      <c r="H327" s="844"/>
      <c r="I327" s="845"/>
      <c r="J327" s="844"/>
      <c r="K327" s="845"/>
      <c r="L327" s="844"/>
      <c r="M327" s="845"/>
      <c r="N327" s="844"/>
      <c r="O327" s="845"/>
      <c r="P327" s="844"/>
      <c r="Q327" s="845">
        <v>1</v>
      </c>
      <c r="R327" s="828">
        <f t="shared" si="23"/>
        <v>1</v>
      </c>
      <c r="S327" s="848" t="s">
        <v>6</v>
      </c>
    </row>
    <row r="328" spans="1:19" ht="15.75">
      <c r="A328" s="839"/>
      <c r="B328" s="882" t="s">
        <v>15</v>
      </c>
      <c r="C328" s="881" t="s">
        <v>739</v>
      </c>
      <c r="D328" s="842"/>
      <c r="E328" s="843"/>
      <c r="F328" s="844"/>
      <c r="G328" s="845"/>
      <c r="H328" s="844"/>
      <c r="I328" s="845"/>
      <c r="J328" s="844"/>
      <c r="K328" s="845"/>
      <c r="L328" s="844"/>
      <c r="M328" s="845"/>
      <c r="N328" s="844"/>
      <c r="O328" s="845"/>
      <c r="P328" s="844"/>
      <c r="Q328" s="845">
        <v>1</v>
      </c>
      <c r="R328" s="828">
        <f t="shared" si="23"/>
        <v>1</v>
      </c>
      <c r="S328" s="848" t="s">
        <v>6</v>
      </c>
    </row>
    <row r="329" spans="1:19" ht="15.75">
      <c r="A329" s="839"/>
      <c r="B329" s="882" t="s">
        <v>15</v>
      </c>
      <c r="C329" s="881" t="s">
        <v>740</v>
      </c>
      <c r="D329" s="842"/>
      <c r="E329" s="843"/>
      <c r="F329" s="844"/>
      <c r="G329" s="845"/>
      <c r="H329" s="844"/>
      <c r="I329" s="845"/>
      <c r="J329" s="844"/>
      <c r="K329" s="845"/>
      <c r="L329" s="844"/>
      <c r="M329" s="845"/>
      <c r="N329" s="844"/>
      <c r="O329" s="845"/>
      <c r="P329" s="844"/>
      <c r="Q329" s="845">
        <v>1</v>
      </c>
      <c r="R329" s="828">
        <f t="shared" si="23"/>
        <v>1</v>
      </c>
      <c r="S329" s="848" t="s">
        <v>6</v>
      </c>
    </row>
    <row r="330" spans="1:19" ht="15.75">
      <c r="A330" s="839"/>
      <c r="B330" s="855"/>
      <c r="C330" s="881"/>
      <c r="D330" s="842"/>
      <c r="E330" s="843"/>
      <c r="F330" s="844"/>
      <c r="G330" s="845"/>
      <c r="H330" s="844"/>
      <c r="I330" s="845"/>
      <c r="J330" s="844"/>
      <c r="K330" s="845"/>
      <c r="L330" s="844"/>
      <c r="M330" s="845"/>
      <c r="N330" s="844"/>
      <c r="O330" s="845"/>
      <c r="P330" s="844"/>
      <c r="Q330" s="845"/>
      <c r="R330" s="828"/>
      <c r="S330" s="848"/>
    </row>
    <row r="331" spans="1:19" ht="15.75">
      <c r="A331" s="839">
        <v>4</v>
      </c>
      <c r="B331" s="855" t="s">
        <v>741</v>
      </c>
      <c r="C331" s="881"/>
      <c r="D331" s="842"/>
      <c r="E331" s="843"/>
      <c r="F331" s="844"/>
      <c r="G331" s="845"/>
      <c r="H331" s="844"/>
      <c r="I331" s="845"/>
      <c r="J331" s="844"/>
      <c r="K331" s="849">
        <v>1</v>
      </c>
      <c r="L331" s="858" t="s">
        <v>718</v>
      </c>
      <c r="M331" s="845"/>
      <c r="N331" s="844"/>
      <c r="O331" s="845"/>
      <c r="P331" s="844"/>
      <c r="Q331" s="845"/>
      <c r="R331" s="828"/>
      <c r="S331" s="848"/>
    </row>
    <row r="332" spans="1:19" ht="15.75">
      <c r="A332" s="839"/>
      <c r="B332" s="882" t="s">
        <v>15</v>
      </c>
      <c r="C332" s="881" t="s">
        <v>742</v>
      </c>
      <c r="D332" s="842"/>
      <c r="E332" s="843"/>
      <c r="F332" s="844"/>
      <c r="G332" s="845"/>
      <c r="H332" s="844"/>
      <c r="I332" s="845"/>
      <c r="J332" s="844"/>
      <c r="K332" s="845"/>
      <c r="L332" s="844"/>
      <c r="M332" s="845"/>
      <c r="N332" s="844"/>
      <c r="O332" s="845">
        <f>1.6*2.2</f>
        <v>3.5200000000000005</v>
      </c>
      <c r="P332" s="844"/>
      <c r="Q332" s="845">
        <f>O332</f>
        <v>3.5200000000000005</v>
      </c>
      <c r="R332" s="828">
        <f>Q332*$K$331</f>
        <v>3.5200000000000005</v>
      </c>
      <c r="S332" s="848" t="s">
        <v>3</v>
      </c>
    </row>
    <row r="333" spans="1:19" ht="15.75">
      <c r="A333" s="839"/>
      <c r="B333" s="882" t="s">
        <v>15</v>
      </c>
      <c r="C333" s="881" t="s">
        <v>723</v>
      </c>
      <c r="D333" s="842"/>
      <c r="E333" s="843"/>
      <c r="F333" s="844"/>
      <c r="G333" s="845"/>
      <c r="H333" s="844"/>
      <c r="I333" s="845"/>
      <c r="J333" s="844"/>
      <c r="K333" s="845"/>
      <c r="L333" s="844"/>
      <c r="M333" s="845"/>
      <c r="N333" s="844"/>
      <c r="O333" s="845">
        <f>O332</f>
        <v>3.5200000000000005</v>
      </c>
      <c r="P333" s="844"/>
      <c r="Q333" s="845">
        <f>O333</f>
        <v>3.5200000000000005</v>
      </c>
      <c r="R333" s="828">
        <f t="shared" ref="R333:R340" si="24">Q333*$K$331</f>
        <v>3.5200000000000005</v>
      </c>
      <c r="S333" s="848" t="s">
        <v>3</v>
      </c>
    </row>
    <row r="334" spans="1:19" ht="15.75">
      <c r="A334" s="839"/>
      <c r="B334" s="882" t="s">
        <v>15</v>
      </c>
      <c r="C334" s="881" t="s">
        <v>743</v>
      </c>
      <c r="D334" s="842"/>
      <c r="E334" s="843"/>
      <c r="F334" s="844"/>
      <c r="G334" s="845"/>
      <c r="H334" s="844"/>
      <c r="I334" s="845"/>
      <c r="J334" s="844"/>
      <c r="K334" s="845"/>
      <c r="L334" s="844"/>
      <c r="M334" s="845"/>
      <c r="N334" s="844"/>
      <c r="O334" s="845"/>
      <c r="P334" s="844"/>
      <c r="Q334" s="845">
        <v>2</v>
      </c>
      <c r="R334" s="828">
        <f t="shared" si="24"/>
        <v>2</v>
      </c>
      <c r="S334" s="848" t="s">
        <v>6</v>
      </c>
    </row>
    <row r="335" spans="1:19" ht="15.75">
      <c r="A335" s="839"/>
      <c r="B335" s="882" t="s">
        <v>15</v>
      </c>
      <c r="C335" s="881" t="s">
        <v>737</v>
      </c>
      <c r="D335" s="842"/>
      <c r="E335" s="843"/>
      <c r="F335" s="844"/>
      <c r="G335" s="845"/>
      <c r="H335" s="844"/>
      <c r="I335" s="845"/>
      <c r="J335" s="844"/>
      <c r="K335" s="845"/>
      <c r="L335" s="844"/>
      <c r="M335" s="845"/>
      <c r="N335" s="844"/>
      <c r="O335" s="845"/>
      <c r="P335" s="844"/>
      <c r="Q335" s="845">
        <v>2</v>
      </c>
      <c r="R335" s="828">
        <f t="shared" si="24"/>
        <v>2</v>
      </c>
      <c r="S335" s="848" t="s">
        <v>18</v>
      </c>
    </row>
    <row r="336" spans="1:19" ht="15.75">
      <c r="A336" s="839"/>
      <c r="B336" s="882" t="s">
        <v>15</v>
      </c>
      <c r="C336" s="881" t="s">
        <v>744</v>
      </c>
      <c r="D336" s="842"/>
      <c r="E336" s="843"/>
      <c r="F336" s="844"/>
      <c r="G336" s="845"/>
      <c r="H336" s="844"/>
      <c r="I336" s="845"/>
      <c r="J336" s="844"/>
      <c r="K336" s="845"/>
      <c r="L336" s="844"/>
      <c r="M336" s="845"/>
      <c r="N336" s="844"/>
      <c r="O336" s="845"/>
      <c r="P336" s="844"/>
      <c r="Q336" s="845">
        <v>2</v>
      </c>
      <c r="R336" s="828">
        <f t="shared" si="24"/>
        <v>2</v>
      </c>
      <c r="S336" s="848" t="s">
        <v>6</v>
      </c>
    </row>
    <row r="337" spans="1:19" ht="15.75">
      <c r="A337" s="839"/>
      <c r="B337" s="882" t="s">
        <v>15</v>
      </c>
      <c r="C337" s="881" t="s">
        <v>745</v>
      </c>
      <c r="D337" s="842"/>
      <c r="E337" s="843"/>
      <c r="F337" s="844"/>
      <c r="G337" s="845"/>
      <c r="H337" s="844"/>
      <c r="I337" s="845"/>
      <c r="J337" s="844"/>
      <c r="K337" s="845"/>
      <c r="L337" s="844"/>
      <c r="M337" s="845"/>
      <c r="N337" s="844"/>
      <c r="O337" s="845"/>
      <c r="P337" s="844"/>
      <c r="Q337" s="845">
        <v>2</v>
      </c>
      <c r="R337" s="828">
        <f t="shared" si="24"/>
        <v>2</v>
      </c>
      <c r="S337" s="848" t="s">
        <v>6</v>
      </c>
    </row>
    <row r="338" spans="1:19" ht="15.75">
      <c r="A338" s="839"/>
      <c r="B338" s="882" t="s">
        <v>15</v>
      </c>
      <c r="C338" s="881" t="s">
        <v>746</v>
      </c>
      <c r="D338" s="842"/>
      <c r="E338" s="843"/>
      <c r="F338" s="844"/>
      <c r="G338" s="845"/>
      <c r="H338" s="844"/>
      <c r="I338" s="845"/>
      <c r="J338" s="844"/>
      <c r="K338" s="845"/>
      <c r="L338" s="844"/>
      <c r="M338" s="845"/>
      <c r="N338" s="844"/>
      <c r="O338" s="845"/>
      <c r="P338" s="844"/>
      <c r="Q338" s="845">
        <v>2</v>
      </c>
      <c r="R338" s="828">
        <f t="shared" si="24"/>
        <v>2</v>
      </c>
      <c r="S338" s="848" t="s">
        <v>6</v>
      </c>
    </row>
    <row r="339" spans="1:19" ht="15.75">
      <c r="A339" s="839"/>
      <c r="B339" s="882" t="s">
        <v>15</v>
      </c>
      <c r="C339" s="881" t="s">
        <v>747</v>
      </c>
      <c r="D339" s="842"/>
      <c r="E339" s="843"/>
      <c r="F339" s="844"/>
      <c r="G339" s="845"/>
      <c r="H339" s="844"/>
      <c r="I339" s="845"/>
      <c r="J339" s="844"/>
      <c r="K339" s="845"/>
      <c r="L339" s="844"/>
      <c r="M339" s="845"/>
      <c r="N339" s="844"/>
      <c r="O339" s="845"/>
      <c r="P339" s="844"/>
      <c r="Q339" s="845">
        <v>2</v>
      </c>
      <c r="R339" s="828">
        <f t="shared" si="24"/>
        <v>2</v>
      </c>
      <c r="S339" s="848" t="s">
        <v>6</v>
      </c>
    </row>
    <row r="340" spans="1:19" ht="15.75">
      <c r="A340" s="839"/>
      <c r="B340" s="882" t="s">
        <v>15</v>
      </c>
      <c r="C340" s="881" t="s">
        <v>748</v>
      </c>
      <c r="D340" s="842"/>
      <c r="E340" s="843"/>
      <c r="F340" s="844"/>
      <c r="G340" s="845"/>
      <c r="H340" s="844"/>
      <c r="I340" s="845"/>
      <c r="J340" s="844"/>
      <c r="K340" s="845"/>
      <c r="L340" s="844"/>
      <c r="M340" s="845"/>
      <c r="N340" s="844"/>
      <c r="O340" s="845"/>
      <c r="P340" s="844"/>
      <c r="Q340" s="845">
        <v>2</v>
      </c>
      <c r="R340" s="828">
        <f t="shared" si="24"/>
        <v>2</v>
      </c>
      <c r="S340" s="848" t="s">
        <v>6</v>
      </c>
    </row>
    <row r="341" spans="1:19" ht="15.75">
      <c r="A341" s="839"/>
      <c r="B341" s="855"/>
      <c r="C341" s="881"/>
      <c r="D341" s="842"/>
      <c r="E341" s="843"/>
      <c r="F341" s="844"/>
      <c r="G341" s="845"/>
      <c r="H341" s="844"/>
      <c r="I341" s="845"/>
      <c r="J341" s="844"/>
      <c r="K341" s="849"/>
      <c r="L341" s="858"/>
      <c r="M341" s="845"/>
      <c r="N341" s="844"/>
      <c r="O341" s="845"/>
      <c r="P341" s="844"/>
      <c r="Q341" s="845"/>
      <c r="R341" s="828"/>
      <c r="S341" s="848"/>
    </row>
    <row r="342" spans="1:19" ht="15.75">
      <c r="A342" s="839">
        <v>5</v>
      </c>
      <c r="B342" s="855" t="s">
        <v>749</v>
      </c>
      <c r="C342" s="881"/>
      <c r="D342" s="842"/>
      <c r="E342" s="843"/>
      <c r="F342" s="844"/>
      <c r="G342" s="845"/>
      <c r="H342" s="844"/>
      <c r="I342" s="845"/>
      <c r="J342" s="844"/>
      <c r="K342" s="849">
        <v>3</v>
      </c>
      <c r="L342" s="858" t="s">
        <v>718</v>
      </c>
      <c r="M342" s="845"/>
      <c r="N342" s="844"/>
      <c r="O342" s="845"/>
      <c r="P342" s="844"/>
      <c r="Q342" s="845"/>
      <c r="R342" s="828"/>
      <c r="S342" s="848"/>
    </row>
    <row r="343" spans="1:19" ht="15.75">
      <c r="A343" s="839"/>
      <c r="B343" s="880" t="s">
        <v>15</v>
      </c>
      <c r="C343" s="881" t="s">
        <v>717</v>
      </c>
      <c r="D343" s="842"/>
      <c r="E343" s="843">
        <f>2.2*2+0.88</f>
        <v>5.28</v>
      </c>
      <c r="F343" s="844"/>
      <c r="G343" s="845"/>
      <c r="H343" s="844"/>
      <c r="I343" s="845"/>
      <c r="J343" s="844"/>
      <c r="K343" s="845"/>
      <c r="L343" s="844"/>
      <c r="M343" s="845"/>
      <c r="N343" s="844"/>
      <c r="O343" s="845"/>
      <c r="P343" s="844"/>
      <c r="Q343" s="845">
        <f>E343</f>
        <v>5.28</v>
      </c>
      <c r="R343" s="828">
        <f>Q343*$K$342</f>
        <v>15.84</v>
      </c>
      <c r="S343" s="848" t="s">
        <v>26</v>
      </c>
    </row>
    <row r="344" spans="1:19" ht="15.75">
      <c r="A344" s="839"/>
      <c r="B344" s="880" t="s">
        <v>15</v>
      </c>
      <c r="C344" s="881" t="s">
        <v>719</v>
      </c>
      <c r="D344" s="842"/>
      <c r="E344" s="843"/>
      <c r="F344" s="844"/>
      <c r="G344" s="845"/>
      <c r="H344" s="844"/>
      <c r="I344" s="845"/>
      <c r="J344" s="844"/>
      <c r="K344" s="845"/>
      <c r="L344" s="844"/>
      <c r="M344" s="845"/>
      <c r="N344" s="844"/>
      <c r="O344" s="845">
        <f>0.82*2.2</f>
        <v>1.804</v>
      </c>
      <c r="P344" s="844"/>
      <c r="Q344" s="845">
        <f>O344</f>
        <v>1.804</v>
      </c>
      <c r="R344" s="828">
        <f t="shared" ref="R344:R348" si="25">Q344*$K$342</f>
        <v>5.4119999999999999</v>
      </c>
      <c r="S344" s="848" t="s">
        <v>3</v>
      </c>
    </row>
    <row r="345" spans="1:19" ht="15.75">
      <c r="A345" s="839"/>
      <c r="B345" s="880" t="s">
        <v>15</v>
      </c>
      <c r="C345" s="881" t="s">
        <v>720</v>
      </c>
      <c r="D345" s="842"/>
      <c r="E345" s="843"/>
      <c r="F345" s="844"/>
      <c r="G345" s="845"/>
      <c r="H345" s="844"/>
      <c r="I345" s="845"/>
      <c r="J345" s="844"/>
      <c r="K345" s="845"/>
      <c r="L345" s="844"/>
      <c r="M345" s="845"/>
      <c r="N345" s="844"/>
      <c r="O345" s="845">
        <f>O344*1</f>
        <v>1.804</v>
      </c>
      <c r="P345" s="844"/>
      <c r="Q345" s="845">
        <f t="shared" ref="Q345:Q348" si="26">O345</f>
        <v>1.804</v>
      </c>
      <c r="R345" s="828">
        <f t="shared" si="25"/>
        <v>5.4119999999999999</v>
      </c>
      <c r="S345" s="848" t="s">
        <v>3</v>
      </c>
    </row>
    <row r="346" spans="1:19" ht="15.75">
      <c r="A346" s="839"/>
      <c r="B346" s="880" t="s">
        <v>15</v>
      </c>
      <c r="C346" s="881" t="s">
        <v>721</v>
      </c>
      <c r="D346" s="842"/>
      <c r="E346" s="843"/>
      <c r="F346" s="844"/>
      <c r="G346" s="845"/>
      <c r="H346" s="844"/>
      <c r="I346" s="845"/>
      <c r="J346" s="844"/>
      <c r="K346" s="845"/>
      <c r="L346" s="844"/>
      <c r="M346" s="845"/>
      <c r="N346" s="844"/>
      <c r="O346" s="845">
        <f>2.2*2</f>
        <v>4.4000000000000004</v>
      </c>
      <c r="P346" s="844"/>
      <c r="Q346" s="845">
        <f t="shared" si="26"/>
        <v>4.4000000000000004</v>
      </c>
      <c r="R346" s="828">
        <f t="shared" si="25"/>
        <v>13.200000000000001</v>
      </c>
      <c r="S346" s="848" t="s">
        <v>26</v>
      </c>
    </row>
    <row r="347" spans="1:19" ht="15.75">
      <c r="A347" s="839"/>
      <c r="B347" s="880" t="s">
        <v>15</v>
      </c>
      <c r="C347" s="881" t="s">
        <v>722</v>
      </c>
      <c r="D347" s="842"/>
      <c r="E347" s="843"/>
      <c r="F347" s="844"/>
      <c r="G347" s="845"/>
      <c r="H347" s="844"/>
      <c r="I347" s="845"/>
      <c r="J347" s="844"/>
      <c r="K347" s="845"/>
      <c r="L347" s="844"/>
      <c r="M347" s="845"/>
      <c r="N347" s="844"/>
      <c r="O347" s="845">
        <f>1.17*0.16</f>
        <v>0.18720000000000001</v>
      </c>
      <c r="P347" s="844"/>
      <c r="Q347" s="845">
        <f t="shared" si="26"/>
        <v>0.18720000000000001</v>
      </c>
      <c r="R347" s="828">
        <f t="shared" si="25"/>
        <v>0.56159999999999999</v>
      </c>
      <c r="S347" s="848" t="s">
        <v>3</v>
      </c>
    </row>
    <row r="348" spans="1:19" ht="15.75">
      <c r="A348" s="839"/>
      <c r="B348" s="880" t="s">
        <v>15</v>
      </c>
      <c r="C348" s="881" t="s">
        <v>723</v>
      </c>
      <c r="D348" s="842"/>
      <c r="E348" s="843"/>
      <c r="F348" s="844"/>
      <c r="G348" s="845"/>
      <c r="H348" s="844"/>
      <c r="I348" s="845"/>
      <c r="J348" s="844"/>
      <c r="K348" s="845"/>
      <c r="L348" s="844"/>
      <c r="M348" s="845"/>
      <c r="N348" s="844"/>
      <c r="O348" s="845">
        <f>O347</f>
        <v>0.18720000000000001</v>
      </c>
      <c r="P348" s="844"/>
      <c r="Q348" s="845">
        <f t="shared" si="26"/>
        <v>0.18720000000000001</v>
      </c>
      <c r="R348" s="828">
        <f t="shared" si="25"/>
        <v>0.56159999999999999</v>
      </c>
      <c r="S348" s="848" t="s">
        <v>3</v>
      </c>
    </row>
    <row r="349" spans="1:19" ht="15.75">
      <c r="A349" s="839"/>
      <c r="B349" s="880" t="s">
        <v>15</v>
      </c>
      <c r="C349" s="881" t="s">
        <v>750</v>
      </c>
      <c r="D349" s="842"/>
      <c r="E349" s="843"/>
      <c r="F349" s="844"/>
      <c r="G349" s="845"/>
      <c r="H349" s="844"/>
      <c r="I349" s="845"/>
      <c r="J349" s="844"/>
      <c r="K349" s="845"/>
      <c r="L349" s="844"/>
      <c r="M349" s="845"/>
      <c r="N349" s="844"/>
      <c r="O349" s="845"/>
      <c r="P349" s="844"/>
      <c r="Q349" s="845">
        <v>1</v>
      </c>
      <c r="R349" s="828">
        <f>Q349</f>
        <v>1</v>
      </c>
      <c r="S349" s="848" t="s">
        <v>32</v>
      </c>
    </row>
    <row r="350" spans="1:19" ht="15.75">
      <c r="A350" s="839"/>
      <c r="B350" s="880" t="s">
        <v>15</v>
      </c>
      <c r="C350" s="881" t="s">
        <v>751</v>
      </c>
      <c r="D350" s="842"/>
      <c r="E350" s="843"/>
      <c r="F350" s="844"/>
      <c r="G350" s="845"/>
      <c r="H350" s="844"/>
      <c r="I350" s="845"/>
      <c r="J350" s="844"/>
      <c r="K350" s="845"/>
      <c r="L350" s="844"/>
      <c r="M350" s="845"/>
      <c r="N350" s="844"/>
      <c r="O350" s="845"/>
      <c r="P350" s="844"/>
      <c r="Q350" s="845">
        <v>1</v>
      </c>
      <c r="R350" s="828">
        <f t="shared" ref="R350:R353" si="27">Q350</f>
        <v>1</v>
      </c>
      <c r="S350" s="848" t="s">
        <v>18</v>
      </c>
    </row>
    <row r="351" spans="1:19" ht="15.75">
      <c r="A351" s="839"/>
      <c r="B351" s="880" t="s">
        <v>15</v>
      </c>
      <c r="C351" s="881" t="s">
        <v>752</v>
      </c>
      <c r="D351" s="842"/>
      <c r="E351" s="843"/>
      <c r="F351" s="844"/>
      <c r="G351" s="845"/>
      <c r="H351" s="844"/>
      <c r="I351" s="845"/>
      <c r="J351" s="844"/>
      <c r="K351" s="845"/>
      <c r="L351" s="844"/>
      <c r="M351" s="845"/>
      <c r="N351" s="844"/>
      <c r="O351" s="845"/>
      <c r="P351" s="844"/>
      <c r="Q351" s="845">
        <v>1</v>
      </c>
      <c r="R351" s="828">
        <f t="shared" si="27"/>
        <v>1</v>
      </c>
      <c r="S351" s="848" t="s">
        <v>6</v>
      </c>
    </row>
    <row r="352" spans="1:19" ht="15.75">
      <c r="A352" s="839"/>
      <c r="B352" s="880" t="s">
        <v>15</v>
      </c>
      <c r="C352" s="881" t="s">
        <v>692</v>
      </c>
      <c r="D352" s="842"/>
      <c r="E352" s="843">
        <f>2.2</f>
        <v>2.2000000000000002</v>
      </c>
      <c r="F352" s="844"/>
      <c r="G352" s="845"/>
      <c r="H352" s="844"/>
      <c r="I352" s="845"/>
      <c r="J352" s="844"/>
      <c r="K352" s="845"/>
      <c r="L352" s="844"/>
      <c r="M352" s="845"/>
      <c r="N352" s="844"/>
      <c r="O352" s="845"/>
      <c r="P352" s="844"/>
      <c r="Q352" s="845">
        <f>E352</f>
        <v>2.2000000000000002</v>
      </c>
      <c r="R352" s="828">
        <f t="shared" si="27"/>
        <v>2.2000000000000002</v>
      </c>
      <c r="S352" s="848" t="s">
        <v>26</v>
      </c>
    </row>
    <row r="353" spans="1:19" ht="15.75">
      <c r="A353" s="839"/>
      <c r="B353" s="880" t="s">
        <v>15</v>
      </c>
      <c r="C353" s="881" t="s">
        <v>724</v>
      </c>
      <c r="D353" s="842"/>
      <c r="E353" s="843">
        <f>0.88</f>
        <v>0.88</v>
      </c>
      <c r="F353" s="844"/>
      <c r="G353" s="845"/>
      <c r="H353" s="844"/>
      <c r="I353" s="845"/>
      <c r="J353" s="844"/>
      <c r="K353" s="845"/>
      <c r="L353" s="844"/>
      <c r="M353" s="845"/>
      <c r="N353" s="844"/>
      <c r="O353" s="845"/>
      <c r="P353" s="844"/>
      <c r="Q353" s="845">
        <f>E353</f>
        <v>0.88</v>
      </c>
      <c r="R353" s="828">
        <f t="shared" si="27"/>
        <v>0.88</v>
      </c>
      <c r="S353" s="848" t="s">
        <v>26</v>
      </c>
    </row>
    <row r="354" spans="1:19" ht="15.75">
      <c r="A354" s="839"/>
      <c r="B354" s="880"/>
      <c r="C354" s="881"/>
      <c r="D354" s="842"/>
      <c r="E354" s="843"/>
      <c r="F354" s="844"/>
      <c r="G354" s="845"/>
      <c r="H354" s="844"/>
      <c r="I354" s="845"/>
      <c r="J354" s="844"/>
      <c r="K354" s="845"/>
      <c r="L354" s="844"/>
      <c r="M354" s="845"/>
      <c r="N354" s="844"/>
      <c r="O354" s="845"/>
      <c r="P354" s="844"/>
      <c r="Q354" s="845"/>
      <c r="R354" s="828"/>
      <c r="S354" s="848"/>
    </row>
    <row r="355" spans="1:19" ht="15.75">
      <c r="A355" s="839">
        <v>6</v>
      </c>
      <c r="B355" s="840" t="s">
        <v>1243</v>
      </c>
      <c r="C355" s="850"/>
      <c r="D355" s="842"/>
      <c r="E355" s="843"/>
      <c r="F355" s="844"/>
      <c r="G355" s="845"/>
      <c r="H355" s="844"/>
      <c r="I355" s="845"/>
      <c r="J355" s="844"/>
      <c r="K355" s="849">
        <v>1</v>
      </c>
      <c r="L355" s="858" t="s">
        <v>718</v>
      </c>
      <c r="M355" s="845"/>
      <c r="N355" s="844"/>
      <c r="O355" s="845"/>
      <c r="P355" s="844"/>
      <c r="Q355" s="845"/>
      <c r="R355" s="828"/>
      <c r="S355" s="848"/>
    </row>
    <row r="356" spans="1:19" s="867" customFormat="1" ht="15.75">
      <c r="A356" s="863"/>
      <c r="B356" s="882" t="s">
        <v>15</v>
      </c>
      <c r="C356" s="881" t="s">
        <v>717</v>
      </c>
      <c r="D356" s="864"/>
      <c r="E356" s="865">
        <f>2.2*2+2</f>
        <v>6.4</v>
      </c>
      <c r="F356" s="866"/>
      <c r="G356" s="852"/>
      <c r="H356" s="866"/>
      <c r="I356" s="852"/>
      <c r="J356" s="866"/>
      <c r="K356" s="852"/>
      <c r="L356" s="866"/>
      <c r="M356" s="852"/>
      <c r="N356" s="866"/>
      <c r="O356" s="852"/>
      <c r="P356" s="866"/>
      <c r="Q356" s="852">
        <f>E356</f>
        <v>6.4</v>
      </c>
      <c r="R356" s="828">
        <f>Q356*$K$355</f>
        <v>6.4</v>
      </c>
      <c r="S356" s="861" t="s">
        <v>26</v>
      </c>
    </row>
    <row r="357" spans="1:19" s="867" customFormat="1" ht="15.75">
      <c r="A357" s="863"/>
      <c r="B357" s="882" t="s">
        <v>15</v>
      </c>
      <c r="C357" s="881" t="s">
        <v>719</v>
      </c>
      <c r="D357" s="864"/>
      <c r="E357" s="865"/>
      <c r="F357" s="866"/>
      <c r="G357" s="852">
        <v>2</v>
      </c>
      <c r="H357" s="866"/>
      <c r="I357" s="852">
        <v>2.2000000000000002</v>
      </c>
      <c r="J357" s="866"/>
      <c r="K357" s="852"/>
      <c r="L357" s="866"/>
      <c r="M357" s="852"/>
      <c r="N357" s="866"/>
      <c r="O357" s="852"/>
      <c r="P357" s="866"/>
      <c r="Q357" s="852">
        <f>G357*I357</f>
        <v>4.4000000000000004</v>
      </c>
      <c r="R357" s="828">
        <f t="shared" ref="R357:R367" si="28">Q357*$K$355</f>
        <v>4.4000000000000004</v>
      </c>
      <c r="S357" s="861" t="s">
        <v>3</v>
      </c>
    </row>
    <row r="358" spans="1:19" s="867" customFormat="1" ht="15.75">
      <c r="A358" s="863"/>
      <c r="B358" s="882" t="s">
        <v>15</v>
      </c>
      <c r="C358" s="881" t="s">
        <v>720</v>
      </c>
      <c r="D358" s="864"/>
      <c r="E358" s="865"/>
      <c r="F358" s="866"/>
      <c r="G358" s="852"/>
      <c r="H358" s="866"/>
      <c r="I358" s="852"/>
      <c r="J358" s="866"/>
      <c r="K358" s="852"/>
      <c r="L358" s="866"/>
      <c r="M358" s="852"/>
      <c r="N358" s="866"/>
      <c r="O358" s="852"/>
      <c r="P358" s="866"/>
      <c r="Q358" s="852">
        <f>Q357</f>
        <v>4.4000000000000004</v>
      </c>
      <c r="R358" s="828">
        <f t="shared" si="28"/>
        <v>4.4000000000000004</v>
      </c>
      <c r="S358" s="861" t="s">
        <v>3</v>
      </c>
    </row>
    <row r="359" spans="1:19" s="867" customFormat="1" ht="15.75">
      <c r="A359" s="863"/>
      <c r="B359" s="882" t="s">
        <v>15</v>
      </c>
      <c r="C359" s="881" t="s">
        <v>721</v>
      </c>
      <c r="D359" s="864"/>
      <c r="E359" s="865">
        <f>2.2*4</f>
        <v>8.8000000000000007</v>
      </c>
      <c r="F359" s="866"/>
      <c r="G359" s="852"/>
      <c r="H359" s="866"/>
      <c r="I359" s="852"/>
      <c r="J359" s="866"/>
      <c r="K359" s="852"/>
      <c r="L359" s="866"/>
      <c r="M359" s="852"/>
      <c r="N359" s="866"/>
      <c r="O359" s="852"/>
      <c r="P359" s="866"/>
      <c r="Q359" s="852">
        <f>E359</f>
        <v>8.8000000000000007</v>
      </c>
      <c r="R359" s="828">
        <f t="shared" si="28"/>
        <v>8.8000000000000007</v>
      </c>
      <c r="S359" s="861" t="s">
        <v>3</v>
      </c>
    </row>
    <row r="360" spans="1:19" s="867" customFormat="1" ht="15.75">
      <c r="A360" s="863"/>
      <c r="B360" s="882" t="s">
        <v>15</v>
      </c>
      <c r="C360" s="881" t="s">
        <v>735</v>
      </c>
      <c r="D360" s="864"/>
      <c r="E360" s="865"/>
      <c r="F360" s="866"/>
      <c r="G360" s="852"/>
      <c r="H360" s="866"/>
      <c r="I360" s="852"/>
      <c r="J360" s="866"/>
      <c r="K360" s="852"/>
      <c r="L360" s="866"/>
      <c r="M360" s="852"/>
      <c r="N360" s="866"/>
      <c r="O360" s="852"/>
      <c r="P360" s="866"/>
      <c r="Q360" s="852">
        <v>2</v>
      </c>
      <c r="R360" s="828">
        <f t="shared" si="28"/>
        <v>2</v>
      </c>
      <c r="S360" s="861" t="s">
        <v>6</v>
      </c>
    </row>
    <row r="361" spans="1:19" s="867" customFormat="1" ht="15.75">
      <c r="A361" s="863"/>
      <c r="B361" s="882" t="s">
        <v>15</v>
      </c>
      <c r="C361" s="883" t="s">
        <v>736</v>
      </c>
      <c r="D361" s="864"/>
      <c r="E361" s="865"/>
      <c r="F361" s="866"/>
      <c r="G361" s="852"/>
      <c r="H361" s="866"/>
      <c r="I361" s="852"/>
      <c r="J361" s="866"/>
      <c r="K361" s="852"/>
      <c r="L361" s="866"/>
      <c r="M361" s="852"/>
      <c r="N361" s="866"/>
      <c r="O361" s="852"/>
      <c r="P361" s="866"/>
      <c r="Q361" s="852">
        <v>2</v>
      </c>
      <c r="R361" s="828">
        <f t="shared" si="28"/>
        <v>2</v>
      </c>
      <c r="S361" s="861" t="s">
        <v>32</v>
      </c>
    </row>
    <row r="362" spans="1:19" s="867" customFormat="1" ht="15.75">
      <c r="A362" s="863"/>
      <c r="B362" s="882" t="s">
        <v>15</v>
      </c>
      <c r="C362" s="881" t="s">
        <v>737</v>
      </c>
      <c r="D362" s="864"/>
      <c r="E362" s="865"/>
      <c r="F362" s="866"/>
      <c r="G362" s="852"/>
      <c r="H362" s="866"/>
      <c r="I362" s="852"/>
      <c r="J362" s="866"/>
      <c r="K362" s="852"/>
      <c r="L362" s="866"/>
      <c r="M362" s="852"/>
      <c r="N362" s="866"/>
      <c r="O362" s="852"/>
      <c r="P362" s="866"/>
      <c r="Q362" s="852">
        <v>2</v>
      </c>
      <c r="R362" s="828">
        <f t="shared" si="28"/>
        <v>2</v>
      </c>
      <c r="S362" s="861" t="s">
        <v>18</v>
      </c>
    </row>
    <row r="363" spans="1:19" s="867" customFormat="1" ht="15.75">
      <c r="A363" s="863"/>
      <c r="B363" s="882" t="s">
        <v>15</v>
      </c>
      <c r="C363" s="881" t="s">
        <v>738</v>
      </c>
      <c r="D363" s="864"/>
      <c r="E363" s="865"/>
      <c r="F363" s="866"/>
      <c r="G363" s="852"/>
      <c r="H363" s="866"/>
      <c r="I363" s="852"/>
      <c r="J363" s="866"/>
      <c r="K363" s="852"/>
      <c r="L363" s="866"/>
      <c r="M363" s="852"/>
      <c r="N363" s="866"/>
      <c r="O363" s="852"/>
      <c r="P363" s="866"/>
      <c r="Q363" s="852">
        <v>1</v>
      </c>
      <c r="R363" s="828">
        <f t="shared" si="28"/>
        <v>1</v>
      </c>
      <c r="S363" s="861" t="s">
        <v>6</v>
      </c>
    </row>
    <row r="364" spans="1:19" s="867" customFormat="1" ht="15.75">
      <c r="A364" s="863"/>
      <c r="B364" s="882" t="s">
        <v>15</v>
      </c>
      <c r="C364" s="881" t="s">
        <v>739</v>
      </c>
      <c r="D364" s="864"/>
      <c r="E364" s="865"/>
      <c r="F364" s="866"/>
      <c r="G364" s="852"/>
      <c r="H364" s="866"/>
      <c r="I364" s="852"/>
      <c r="J364" s="866"/>
      <c r="K364" s="852"/>
      <c r="L364" s="866"/>
      <c r="M364" s="852"/>
      <c r="N364" s="866"/>
      <c r="O364" s="852"/>
      <c r="P364" s="866"/>
      <c r="Q364" s="852">
        <v>1</v>
      </c>
      <c r="R364" s="828">
        <f t="shared" si="28"/>
        <v>1</v>
      </c>
      <c r="S364" s="861" t="s">
        <v>6</v>
      </c>
    </row>
    <row r="365" spans="1:19" s="867" customFormat="1" ht="15.75">
      <c r="A365" s="863"/>
      <c r="B365" s="882" t="s">
        <v>15</v>
      </c>
      <c r="C365" s="881" t="s">
        <v>740</v>
      </c>
      <c r="D365" s="864"/>
      <c r="E365" s="865"/>
      <c r="F365" s="866"/>
      <c r="G365" s="852"/>
      <c r="H365" s="866"/>
      <c r="I365" s="852"/>
      <c r="J365" s="866"/>
      <c r="K365" s="852"/>
      <c r="L365" s="866"/>
      <c r="M365" s="852"/>
      <c r="N365" s="866"/>
      <c r="O365" s="852"/>
      <c r="P365" s="866"/>
      <c r="Q365" s="852">
        <v>1</v>
      </c>
      <c r="R365" s="828">
        <f t="shared" si="28"/>
        <v>1</v>
      </c>
      <c r="S365" s="861" t="s">
        <v>6</v>
      </c>
    </row>
    <row r="366" spans="1:19" s="867" customFormat="1" ht="15.75">
      <c r="A366" s="863"/>
      <c r="B366" s="882" t="s">
        <v>15</v>
      </c>
      <c r="C366" s="881" t="s">
        <v>692</v>
      </c>
      <c r="D366" s="864"/>
      <c r="E366" s="865">
        <f>2.2*2</f>
        <v>4.4000000000000004</v>
      </c>
      <c r="F366" s="866"/>
      <c r="G366" s="852"/>
      <c r="H366" s="866"/>
      <c r="I366" s="852"/>
      <c r="J366" s="866"/>
      <c r="K366" s="852"/>
      <c r="L366" s="866"/>
      <c r="M366" s="852"/>
      <c r="N366" s="866"/>
      <c r="O366" s="852"/>
      <c r="P366" s="866"/>
      <c r="Q366" s="852">
        <f>E366</f>
        <v>4.4000000000000004</v>
      </c>
      <c r="R366" s="828">
        <f t="shared" si="28"/>
        <v>4.4000000000000004</v>
      </c>
      <c r="S366" s="861" t="s">
        <v>26</v>
      </c>
    </row>
    <row r="367" spans="1:19" s="867" customFormat="1" ht="15.75">
      <c r="A367" s="863"/>
      <c r="B367" s="882" t="s">
        <v>15</v>
      </c>
      <c r="C367" s="881" t="s">
        <v>724</v>
      </c>
      <c r="D367" s="864"/>
      <c r="E367" s="865">
        <v>2</v>
      </c>
      <c r="F367" s="866"/>
      <c r="G367" s="852"/>
      <c r="H367" s="866"/>
      <c r="I367" s="852"/>
      <c r="J367" s="866"/>
      <c r="K367" s="852"/>
      <c r="L367" s="866"/>
      <c r="M367" s="852"/>
      <c r="N367" s="866"/>
      <c r="O367" s="852"/>
      <c r="P367" s="866"/>
      <c r="Q367" s="852">
        <f>E367</f>
        <v>2</v>
      </c>
      <c r="R367" s="828">
        <f t="shared" si="28"/>
        <v>2</v>
      </c>
      <c r="S367" s="861" t="s">
        <v>26</v>
      </c>
    </row>
    <row r="368" spans="1:19" s="867" customFormat="1" ht="15.75">
      <c r="A368" s="863"/>
      <c r="B368" s="882"/>
      <c r="C368" s="881"/>
      <c r="D368" s="864"/>
      <c r="E368" s="865"/>
      <c r="F368" s="866"/>
      <c r="G368" s="852"/>
      <c r="H368" s="866"/>
      <c r="I368" s="852"/>
      <c r="J368" s="866"/>
      <c r="K368" s="852"/>
      <c r="L368" s="866"/>
      <c r="M368" s="852"/>
      <c r="N368" s="866"/>
      <c r="O368" s="852"/>
      <c r="P368" s="866"/>
      <c r="Q368" s="852"/>
      <c r="R368" s="862"/>
      <c r="S368" s="861"/>
    </row>
    <row r="369" spans="1:19" s="867" customFormat="1" ht="15.75">
      <c r="A369" s="863"/>
      <c r="B369" s="855"/>
      <c r="C369" s="881"/>
      <c r="D369" s="864"/>
      <c r="E369" s="865"/>
      <c r="F369" s="866"/>
      <c r="G369" s="852"/>
      <c r="H369" s="866"/>
      <c r="I369" s="852"/>
      <c r="J369" s="866"/>
      <c r="K369" s="852"/>
      <c r="L369" s="866"/>
      <c r="M369" s="852"/>
      <c r="N369" s="866"/>
      <c r="O369" s="852"/>
      <c r="P369" s="866"/>
      <c r="Q369" s="852"/>
      <c r="R369" s="862"/>
      <c r="S369" s="861"/>
    </row>
    <row r="370" spans="1:19" s="867" customFormat="1" ht="15.75">
      <c r="A370" s="863">
        <v>7</v>
      </c>
      <c r="B370" s="855" t="s">
        <v>753</v>
      </c>
      <c r="C370" s="881"/>
      <c r="D370" s="864"/>
      <c r="E370" s="865"/>
      <c r="F370" s="866"/>
      <c r="G370" s="852"/>
      <c r="H370" s="866"/>
      <c r="I370" s="852"/>
      <c r="J370" s="866"/>
      <c r="K370" s="849">
        <v>10</v>
      </c>
      <c r="L370" s="858" t="s">
        <v>718</v>
      </c>
      <c r="M370" s="852"/>
      <c r="N370" s="866"/>
      <c r="O370" s="852"/>
      <c r="P370" s="866"/>
      <c r="Q370" s="852"/>
      <c r="R370" s="862"/>
      <c r="S370" s="861"/>
    </row>
    <row r="371" spans="1:19" s="867" customFormat="1" ht="15.75">
      <c r="A371" s="863"/>
      <c r="B371" s="882" t="s">
        <v>15</v>
      </c>
      <c r="C371" s="881" t="s">
        <v>717</v>
      </c>
      <c r="D371" s="864"/>
      <c r="E371" s="865">
        <f>2.15*2+1.4*2</f>
        <v>7.1</v>
      </c>
      <c r="F371" s="866"/>
      <c r="G371" s="852"/>
      <c r="H371" s="866"/>
      <c r="I371" s="852"/>
      <c r="J371" s="866"/>
      <c r="K371" s="852"/>
      <c r="L371" s="866"/>
      <c r="M371" s="852"/>
      <c r="N371" s="866"/>
      <c r="O371" s="852"/>
      <c r="P371" s="866"/>
      <c r="Q371" s="852">
        <f>E371</f>
        <v>7.1</v>
      </c>
      <c r="R371" s="862">
        <f>Q371*$K$370</f>
        <v>71</v>
      </c>
      <c r="S371" s="861" t="s">
        <v>26</v>
      </c>
    </row>
    <row r="372" spans="1:19" s="867" customFormat="1" ht="15.75">
      <c r="A372" s="863"/>
      <c r="B372" s="882" t="s">
        <v>15</v>
      </c>
      <c r="C372" s="881" t="s">
        <v>722</v>
      </c>
      <c r="D372" s="864"/>
      <c r="E372" s="865"/>
      <c r="F372" s="866"/>
      <c r="G372" s="852"/>
      <c r="H372" s="866"/>
      <c r="I372" s="852"/>
      <c r="J372" s="866"/>
      <c r="K372" s="852"/>
      <c r="L372" s="866"/>
      <c r="M372" s="852"/>
      <c r="N372" s="866"/>
      <c r="O372" s="852">
        <f>((0.53*1.18)*2)+(0.66*1.18)</f>
        <v>2.0295999999999998</v>
      </c>
      <c r="P372" s="866"/>
      <c r="Q372" s="852">
        <f>O372</f>
        <v>2.0295999999999998</v>
      </c>
      <c r="R372" s="862">
        <f t="shared" ref="R372:R377" si="29">Q372*$K$370</f>
        <v>20.295999999999999</v>
      </c>
      <c r="S372" s="861" t="s">
        <v>3</v>
      </c>
    </row>
    <row r="373" spans="1:19" s="867" customFormat="1" ht="15.75">
      <c r="A373" s="863"/>
      <c r="B373" s="882" t="s">
        <v>15</v>
      </c>
      <c r="C373" s="881" t="s">
        <v>723</v>
      </c>
      <c r="D373" s="864"/>
      <c r="E373" s="865"/>
      <c r="F373" s="866"/>
      <c r="G373" s="852"/>
      <c r="H373" s="866"/>
      <c r="I373" s="852"/>
      <c r="J373" s="866"/>
      <c r="K373" s="852"/>
      <c r="L373" s="866"/>
      <c r="M373" s="852"/>
      <c r="N373" s="866"/>
      <c r="O373" s="852">
        <f>O372</f>
        <v>2.0295999999999998</v>
      </c>
      <c r="P373" s="866"/>
      <c r="Q373" s="852">
        <f>O373</f>
        <v>2.0295999999999998</v>
      </c>
      <c r="R373" s="862">
        <f t="shared" si="29"/>
        <v>20.295999999999999</v>
      </c>
      <c r="S373" s="861" t="s">
        <v>3</v>
      </c>
    </row>
    <row r="374" spans="1:19" s="867" customFormat="1" ht="15.75">
      <c r="A374" s="863"/>
      <c r="B374" s="882" t="s">
        <v>15</v>
      </c>
      <c r="C374" s="881" t="s">
        <v>754</v>
      </c>
      <c r="D374" s="864"/>
      <c r="E374" s="865"/>
      <c r="F374" s="866"/>
      <c r="G374" s="852"/>
      <c r="H374" s="866"/>
      <c r="I374" s="852"/>
      <c r="J374" s="866"/>
      <c r="K374" s="852"/>
      <c r="L374" s="866"/>
      <c r="M374" s="852"/>
      <c r="N374" s="866"/>
      <c r="O374" s="852"/>
      <c r="P374" s="866"/>
      <c r="Q374" s="852">
        <v>2</v>
      </c>
      <c r="R374" s="862">
        <f t="shared" si="29"/>
        <v>20</v>
      </c>
      <c r="S374" s="861" t="s">
        <v>18</v>
      </c>
    </row>
    <row r="375" spans="1:19" s="867" customFormat="1" ht="15.75">
      <c r="A375" s="863"/>
      <c r="B375" s="882" t="s">
        <v>15</v>
      </c>
      <c r="C375" s="881" t="s">
        <v>755</v>
      </c>
      <c r="D375" s="864"/>
      <c r="E375" s="865"/>
      <c r="F375" s="866"/>
      <c r="G375" s="852"/>
      <c r="H375" s="866"/>
      <c r="I375" s="852"/>
      <c r="J375" s="866"/>
      <c r="K375" s="852"/>
      <c r="L375" s="866"/>
      <c r="M375" s="852"/>
      <c r="N375" s="866"/>
      <c r="O375" s="852"/>
      <c r="P375" s="866"/>
      <c r="Q375" s="852">
        <v>2</v>
      </c>
      <c r="R375" s="862">
        <f t="shared" si="29"/>
        <v>20</v>
      </c>
      <c r="S375" s="861" t="s">
        <v>6</v>
      </c>
    </row>
    <row r="376" spans="1:19" s="867" customFormat="1" ht="15.75">
      <c r="A376" s="863"/>
      <c r="B376" s="882" t="s">
        <v>15</v>
      </c>
      <c r="C376" s="881" t="s">
        <v>692</v>
      </c>
      <c r="D376" s="864"/>
      <c r="E376" s="865">
        <f>1.4*2</f>
        <v>2.8</v>
      </c>
      <c r="F376" s="866"/>
      <c r="G376" s="852"/>
      <c r="H376" s="866"/>
      <c r="I376" s="852"/>
      <c r="J376" s="866"/>
      <c r="K376" s="852"/>
      <c r="L376" s="866"/>
      <c r="M376" s="852"/>
      <c r="N376" s="866"/>
      <c r="O376" s="852"/>
      <c r="P376" s="866"/>
      <c r="Q376" s="852">
        <f>E376</f>
        <v>2.8</v>
      </c>
      <c r="R376" s="862">
        <f t="shared" si="29"/>
        <v>28</v>
      </c>
      <c r="S376" s="861" t="s">
        <v>26</v>
      </c>
    </row>
    <row r="377" spans="1:19" s="867" customFormat="1" ht="15.75">
      <c r="A377" s="863"/>
      <c r="B377" s="882" t="s">
        <v>15</v>
      </c>
      <c r="C377" s="881" t="s">
        <v>724</v>
      </c>
      <c r="D377" s="864"/>
      <c r="E377" s="865">
        <v>2.15</v>
      </c>
      <c r="F377" s="866"/>
      <c r="G377" s="852"/>
      <c r="H377" s="866"/>
      <c r="I377" s="852"/>
      <c r="J377" s="866"/>
      <c r="K377" s="852"/>
      <c r="L377" s="866"/>
      <c r="M377" s="852"/>
      <c r="N377" s="866"/>
      <c r="O377" s="852"/>
      <c r="P377" s="866"/>
      <c r="Q377" s="852">
        <f>E377</f>
        <v>2.15</v>
      </c>
      <c r="R377" s="862">
        <f t="shared" si="29"/>
        <v>21.5</v>
      </c>
      <c r="S377" s="861" t="s">
        <v>26</v>
      </c>
    </row>
    <row r="378" spans="1:19" s="867" customFormat="1" ht="15.75">
      <c r="A378" s="863"/>
      <c r="B378" s="855"/>
      <c r="C378" s="881"/>
      <c r="D378" s="864"/>
      <c r="E378" s="865"/>
      <c r="F378" s="866"/>
      <c r="G378" s="852"/>
      <c r="H378" s="866"/>
      <c r="I378" s="852"/>
      <c r="J378" s="866"/>
      <c r="K378" s="852"/>
      <c r="L378" s="866"/>
      <c r="M378" s="852"/>
      <c r="N378" s="866"/>
      <c r="O378" s="852"/>
      <c r="P378" s="866"/>
      <c r="Q378" s="852"/>
      <c r="R378" s="862"/>
      <c r="S378" s="861"/>
    </row>
    <row r="379" spans="1:19" s="867" customFormat="1" ht="15.75">
      <c r="A379" s="863"/>
      <c r="B379" s="855"/>
      <c r="C379" s="881"/>
      <c r="D379" s="864"/>
      <c r="E379" s="865"/>
      <c r="F379" s="866"/>
      <c r="G379" s="852"/>
      <c r="H379" s="866"/>
      <c r="I379" s="852"/>
      <c r="J379" s="866"/>
      <c r="K379" s="852"/>
      <c r="L379" s="866"/>
      <c r="M379" s="852"/>
      <c r="N379" s="866"/>
      <c r="O379" s="852"/>
      <c r="P379" s="866"/>
      <c r="Q379" s="852"/>
      <c r="R379" s="862"/>
      <c r="S379" s="861"/>
    </row>
    <row r="380" spans="1:19" s="867" customFormat="1" ht="15.75">
      <c r="A380" s="863"/>
      <c r="B380" s="855"/>
      <c r="C380" s="881"/>
      <c r="D380" s="864"/>
      <c r="E380" s="865"/>
      <c r="F380" s="866"/>
      <c r="G380" s="852"/>
      <c r="H380" s="866"/>
      <c r="I380" s="852"/>
      <c r="J380" s="866"/>
      <c r="K380" s="852"/>
      <c r="L380" s="866"/>
      <c r="M380" s="852"/>
      <c r="N380" s="866"/>
      <c r="O380" s="852"/>
      <c r="P380" s="866"/>
      <c r="Q380" s="852"/>
      <c r="R380" s="862"/>
      <c r="S380" s="861"/>
    </row>
    <row r="381" spans="1:19" s="876" customFormat="1" ht="15.75">
      <c r="A381" s="868"/>
      <c r="B381" s="869" t="s">
        <v>925</v>
      </c>
      <c r="C381" s="870"/>
      <c r="D381" s="871"/>
      <c r="E381" s="872"/>
      <c r="F381" s="873"/>
      <c r="G381" s="874"/>
      <c r="H381" s="873"/>
      <c r="I381" s="874"/>
      <c r="J381" s="873"/>
      <c r="K381" s="874"/>
      <c r="L381" s="873"/>
      <c r="M381" s="874"/>
      <c r="N381" s="873"/>
      <c r="O381" s="874"/>
      <c r="P381" s="873"/>
      <c r="Q381" s="874"/>
      <c r="R381" s="859"/>
      <c r="S381" s="875"/>
    </row>
    <row r="382" spans="1:19" s="867" customFormat="1" ht="15.75">
      <c r="A382" s="863">
        <v>1</v>
      </c>
      <c r="B382" s="855" t="s">
        <v>916</v>
      </c>
      <c r="C382" s="881"/>
      <c r="D382" s="864"/>
      <c r="E382" s="865"/>
      <c r="F382" s="866"/>
      <c r="G382" s="852"/>
      <c r="H382" s="866"/>
      <c r="I382" s="852"/>
      <c r="J382" s="866"/>
      <c r="K382" s="852"/>
      <c r="L382" s="866"/>
      <c r="M382" s="852"/>
      <c r="N382" s="866"/>
      <c r="O382" s="852">
        <v>515.37</v>
      </c>
      <c r="P382" s="866"/>
      <c r="Q382" s="852">
        <f>O382</f>
        <v>515.37</v>
      </c>
      <c r="R382" s="862">
        <f t="shared" ref="R382:R388" si="30">Q382</f>
        <v>515.37</v>
      </c>
      <c r="S382" s="861" t="s">
        <v>3</v>
      </c>
    </row>
    <row r="383" spans="1:19" s="867" customFormat="1" ht="15.75">
      <c r="A383" s="863">
        <v>2</v>
      </c>
      <c r="B383" s="855" t="s">
        <v>917</v>
      </c>
      <c r="C383" s="881"/>
      <c r="D383" s="864"/>
      <c r="E383" s="865">
        <f>31+((7.5/0.8)*3)+6.79+0.71</f>
        <v>66.625</v>
      </c>
      <c r="F383" s="866"/>
      <c r="G383" s="852"/>
      <c r="H383" s="866"/>
      <c r="I383" s="852"/>
      <c r="J383" s="866"/>
      <c r="K383" s="852"/>
      <c r="L383" s="866"/>
      <c r="M383" s="852"/>
      <c r="N383" s="866"/>
      <c r="O383" s="852"/>
      <c r="P383" s="866"/>
      <c r="Q383" s="852">
        <f>E383</f>
        <v>66.625</v>
      </c>
      <c r="R383" s="862">
        <f t="shared" si="30"/>
        <v>66.625</v>
      </c>
      <c r="S383" s="861" t="s">
        <v>26</v>
      </c>
    </row>
    <row r="384" spans="1:19" s="867" customFormat="1" ht="15.75">
      <c r="A384" s="863">
        <v>3</v>
      </c>
      <c r="B384" s="855" t="s">
        <v>918</v>
      </c>
      <c r="C384" s="881"/>
      <c r="D384" s="864"/>
      <c r="E384" s="865">
        <v>102.9</v>
      </c>
      <c r="F384" s="866"/>
      <c r="G384" s="852"/>
      <c r="H384" s="866"/>
      <c r="I384" s="852"/>
      <c r="J384" s="866"/>
      <c r="K384" s="852"/>
      <c r="L384" s="866"/>
      <c r="M384" s="852"/>
      <c r="N384" s="866"/>
      <c r="O384" s="852"/>
      <c r="P384" s="866"/>
      <c r="Q384" s="852">
        <f>E384</f>
        <v>102.9</v>
      </c>
      <c r="R384" s="862">
        <f t="shared" si="30"/>
        <v>102.9</v>
      </c>
      <c r="S384" s="861" t="s">
        <v>26</v>
      </c>
    </row>
    <row r="385" spans="1:19" s="867" customFormat="1" ht="15.75">
      <c r="A385" s="863">
        <v>4</v>
      </c>
      <c r="B385" s="855" t="s">
        <v>919</v>
      </c>
      <c r="C385" s="881"/>
      <c r="D385" s="864"/>
      <c r="E385" s="865">
        <f>E384</f>
        <v>102.9</v>
      </c>
      <c r="F385" s="866"/>
      <c r="G385" s="852"/>
      <c r="H385" s="866"/>
      <c r="I385" s="852"/>
      <c r="J385" s="866"/>
      <c r="K385" s="852"/>
      <c r="L385" s="866"/>
      <c r="M385" s="852"/>
      <c r="N385" s="866"/>
      <c r="O385" s="852"/>
      <c r="P385" s="866"/>
      <c r="Q385" s="852">
        <f>E385</f>
        <v>102.9</v>
      </c>
      <c r="R385" s="862">
        <f t="shared" si="30"/>
        <v>102.9</v>
      </c>
      <c r="S385" s="861" t="s">
        <v>26</v>
      </c>
    </row>
    <row r="386" spans="1:19" s="867" customFormat="1" ht="15.75">
      <c r="A386" s="863">
        <v>5</v>
      </c>
      <c r="B386" s="855" t="s">
        <v>922</v>
      </c>
      <c r="C386" s="881"/>
      <c r="D386" s="864"/>
      <c r="E386" s="865">
        <f>E384</f>
        <v>102.9</v>
      </c>
      <c r="F386" s="866"/>
      <c r="G386" s="852">
        <f>0.016+0.235+0.016</f>
        <v>0.26700000000000002</v>
      </c>
      <c r="H386" s="866"/>
      <c r="I386" s="852"/>
      <c r="J386" s="866"/>
      <c r="K386" s="852"/>
      <c r="L386" s="866"/>
      <c r="M386" s="852"/>
      <c r="N386" s="866"/>
      <c r="O386" s="852"/>
      <c r="P386" s="866"/>
      <c r="Q386" s="852">
        <f>E386*G386</f>
        <v>27.474300000000003</v>
      </c>
      <c r="R386" s="862">
        <f t="shared" si="30"/>
        <v>27.474300000000003</v>
      </c>
      <c r="S386" s="861" t="s">
        <v>3</v>
      </c>
    </row>
    <row r="387" spans="1:19" s="867" customFormat="1" ht="15.75">
      <c r="A387" s="863">
        <v>6</v>
      </c>
      <c r="B387" s="855" t="s">
        <v>920</v>
      </c>
      <c r="C387" s="881"/>
      <c r="D387" s="864"/>
      <c r="E387" s="865"/>
      <c r="F387" s="866"/>
      <c r="G387" s="852"/>
      <c r="H387" s="866"/>
      <c r="I387" s="852"/>
      <c r="J387" s="866"/>
      <c r="K387" s="852">
        <v>2</v>
      </c>
      <c r="L387" s="866"/>
      <c r="M387" s="852"/>
      <c r="N387" s="866"/>
      <c r="O387" s="852"/>
      <c r="P387" s="866"/>
      <c r="Q387" s="852">
        <f>K387</f>
        <v>2</v>
      </c>
      <c r="R387" s="862">
        <f t="shared" si="30"/>
        <v>2</v>
      </c>
      <c r="S387" s="861" t="s">
        <v>6</v>
      </c>
    </row>
    <row r="388" spans="1:19" s="867" customFormat="1" ht="15.75">
      <c r="A388" s="863">
        <v>7</v>
      </c>
      <c r="B388" s="855" t="s">
        <v>921</v>
      </c>
      <c r="C388" s="881"/>
      <c r="D388" s="864"/>
      <c r="E388" s="865"/>
      <c r="F388" s="866"/>
      <c r="G388" s="852"/>
      <c r="H388" s="866"/>
      <c r="I388" s="852"/>
      <c r="J388" s="866"/>
      <c r="K388" s="852">
        <v>4</v>
      </c>
      <c r="L388" s="866"/>
      <c r="M388" s="852"/>
      <c r="N388" s="866"/>
      <c r="O388" s="852"/>
      <c r="P388" s="866"/>
      <c r="Q388" s="852">
        <f>K388</f>
        <v>4</v>
      </c>
      <c r="R388" s="862">
        <f t="shared" si="30"/>
        <v>4</v>
      </c>
      <c r="S388" s="861" t="s">
        <v>6</v>
      </c>
    </row>
    <row r="389" spans="1:19" s="867" customFormat="1" ht="15.75">
      <c r="A389" s="863"/>
      <c r="B389" s="855"/>
      <c r="C389" s="881"/>
      <c r="D389" s="864"/>
      <c r="E389" s="865"/>
      <c r="F389" s="866"/>
      <c r="G389" s="852"/>
      <c r="H389" s="866"/>
      <c r="I389" s="852"/>
      <c r="J389" s="866"/>
      <c r="K389" s="852"/>
      <c r="L389" s="866"/>
      <c r="M389" s="852"/>
      <c r="N389" s="866"/>
      <c r="O389" s="852"/>
      <c r="P389" s="866"/>
      <c r="Q389" s="852"/>
      <c r="R389" s="862"/>
      <c r="S389" s="861"/>
    </row>
    <row r="390" spans="1:19" s="876" customFormat="1" ht="15.75">
      <c r="A390" s="868"/>
      <c r="B390" s="869" t="s">
        <v>1162</v>
      </c>
      <c r="C390" s="870"/>
      <c r="D390" s="871"/>
      <c r="E390" s="872"/>
      <c r="F390" s="873"/>
      <c r="G390" s="874"/>
      <c r="H390" s="873"/>
      <c r="I390" s="874"/>
      <c r="J390" s="873"/>
      <c r="K390" s="874"/>
      <c r="L390" s="873"/>
      <c r="M390" s="874"/>
      <c r="N390" s="873"/>
      <c r="O390" s="874"/>
      <c r="P390" s="873"/>
      <c r="Q390" s="874"/>
      <c r="R390" s="859"/>
      <c r="S390" s="875"/>
    </row>
    <row r="391" spans="1:19" s="867" customFormat="1" ht="15.75" hidden="1">
      <c r="A391" s="863">
        <v>1</v>
      </c>
      <c r="B391" s="855" t="s">
        <v>930</v>
      </c>
      <c r="C391" s="881"/>
      <c r="D391" s="864"/>
      <c r="E391" s="865"/>
      <c r="F391" s="866"/>
      <c r="G391" s="852"/>
      <c r="H391" s="866"/>
      <c r="I391" s="852"/>
      <c r="J391" s="866"/>
      <c r="K391" s="852"/>
      <c r="L391" s="866"/>
      <c r="M391" s="852"/>
      <c r="N391" s="866"/>
      <c r="O391" s="852"/>
      <c r="P391" s="866"/>
      <c r="Q391" s="852">
        <f>SUM(Q392:Q394)</f>
        <v>155.54</v>
      </c>
      <c r="R391" s="862">
        <f>Q391</f>
        <v>155.54</v>
      </c>
      <c r="S391" s="861" t="s">
        <v>26</v>
      </c>
    </row>
    <row r="392" spans="1:19" s="877" customFormat="1" ht="15.75" hidden="1">
      <c r="A392" s="1439"/>
      <c r="B392" s="853"/>
      <c r="C392" s="850" t="s">
        <v>1245</v>
      </c>
      <c r="D392" s="856"/>
      <c r="E392" s="857">
        <f>14.95+(3.55*7)</f>
        <v>39.799999999999997</v>
      </c>
      <c r="F392" s="858"/>
      <c r="G392" s="849"/>
      <c r="H392" s="858"/>
      <c r="I392" s="849"/>
      <c r="J392" s="858"/>
      <c r="K392" s="849"/>
      <c r="L392" s="858"/>
      <c r="M392" s="849"/>
      <c r="N392" s="858"/>
      <c r="O392" s="849"/>
      <c r="P392" s="858"/>
      <c r="Q392" s="849">
        <f>E392</f>
        <v>39.799999999999997</v>
      </c>
      <c r="R392" s="1440"/>
      <c r="S392" s="1441"/>
    </row>
    <row r="393" spans="1:19" s="867" customFormat="1" ht="15.75" hidden="1">
      <c r="A393" s="863"/>
      <c r="B393" s="855"/>
      <c r="C393" s="881" t="s">
        <v>1246</v>
      </c>
      <c r="D393" s="864"/>
      <c r="E393" s="865">
        <f>(3.08*13)+7.55*2+3.43*2</f>
        <v>62</v>
      </c>
      <c r="F393" s="866"/>
      <c r="G393" s="852"/>
      <c r="H393" s="866"/>
      <c r="I393" s="852"/>
      <c r="J393" s="866"/>
      <c r="K393" s="852"/>
      <c r="L393" s="866"/>
      <c r="M393" s="852"/>
      <c r="N393" s="866"/>
      <c r="O393" s="852"/>
      <c r="P393" s="866"/>
      <c r="Q393" s="852">
        <f>E393</f>
        <v>62</v>
      </c>
      <c r="R393" s="862"/>
      <c r="S393" s="861"/>
    </row>
    <row r="394" spans="1:19" s="867" customFormat="1" ht="15.75" hidden="1">
      <c r="A394" s="863"/>
      <c r="B394" s="855"/>
      <c r="C394" s="881" t="s">
        <v>1247</v>
      </c>
      <c r="D394" s="864"/>
      <c r="E394" s="865">
        <f>(2.78*11)+(4.3*2)+4.5*2+2.78*2</f>
        <v>53.74</v>
      </c>
      <c r="F394" s="866"/>
      <c r="G394" s="852"/>
      <c r="H394" s="866"/>
      <c r="I394" s="852"/>
      <c r="J394" s="866"/>
      <c r="K394" s="852"/>
      <c r="L394" s="866"/>
      <c r="M394" s="852"/>
      <c r="N394" s="866"/>
      <c r="O394" s="852"/>
      <c r="P394" s="866"/>
      <c r="Q394" s="852">
        <f>E394</f>
        <v>53.74</v>
      </c>
      <c r="R394" s="862"/>
      <c r="S394" s="861"/>
    </row>
    <row r="395" spans="1:19" s="867" customFormat="1" ht="15.75" hidden="1">
      <c r="A395" s="863"/>
      <c r="B395" s="855"/>
      <c r="C395" s="881"/>
      <c r="D395" s="864"/>
      <c r="E395" s="865"/>
      <c r="F395" s="866"/>
      <c r="G395" s="852"/>
      <c r="H395" s="866"/>
      <c r="I395" s="852"/>
      <c r="J395" s="866"/>
      <c r="K395" s="852"/>
      <c r="L395" s="866"/>
      <c r="M395" s="852"/>
      <c r="N395" s="866"/>
      <c r="O395" s="852"/>
      <c r="P395" s="866"/>
      <c r="Q395" s="852"/>
      <c r="R395" s="862"/>
      <c r="S395" s="861"/>
    </row>
    <row r="396" spans="1:19" s="867" customFormat="1" ht="15.75" hidden="1">
      <c r="A396" s="863">
        <v>2</v>
      </c>
      <c r="B396" s="855" t="s">
        <v>931</v>
      </c>
      <c r="C396" s="881"/>
      <c r="D396" s="864"/>
      <c r="E396" s="865"/>
      <c r="F396" s="866"/>
      <c r="G396" s="852"/>
      <c r="H396" s="866"/>
      <c r="I396" s="852"/>
      <c r="J396" s="866"/>
      <c r="K396" s="852"/>
      <c r="L396" s="866"/>
      <c r="M396" s="852"/>
      <c r="N396" s="866"/>
      <c r="O396" s="852"/>
      <c r="P396" s="866"/>
      <c r="Q396" s="852">
        <f>SUM(Q397:Q399)</f>
        <v>149.35000000000002</v>
      </c>
      <c r="R396" s="862">
        <f>Q396</f>
        <v>149.35000000000002</v>
      </c>
      <c r="S396" s="861" t="s">
        <v>26</v>
      </c>
    </row>
    <row r="397" spans="1:19" s="877" customFormat="1" ht="15.75" hidden="1">
      <c r="A397" s="1439"/>
      <c r="B397" s="853"/>
      <c r="C397" s="850" t="s">
        <v>1245</v>
      </c>
      <c r="D397" s="856"/>
      <c r="E397" s="857">
        <f>3.62*10+15.05*4</f>
        <v>96.4</v>
      </c>
      <c r="F397" s="858"/>
      <c r="G397" s="849"/>
      <c r="H397" s="858"/>
      <c r="I397" s="849"/>
      <c r="J397" s="858"/>
      <c r="K397" s="849"/>
      <c r="L397" s="858"/>
      <c r="M397" s="849"/>
      <c r="N397" s="858"/>
      <c r="O397" s="849"/>
      <c r="P397" s="858"/>
      <c r="Q397" s="849">
        <f>E397</f>
        <v>96.4</v>
      </c>
      <c r="R397" s="1440"/>
      <c r="S397" s="1441"/>
    </row>
    <row r="398" spans="1:19" s="867" customFormat="1" ht="15.75" hidden="1">
      <c r="A398" s="863"/>
      <c r="B398" s="855"/>
      <c r="C398" s="881" t="s">
        <v>1246</v>
      </c>
      <c r="D398" s="864"/>
      <c r="E398" s="865">
        <f>7.23*5</f>
        <v>36.150000000000006</v>
      </c>
      <c r="F398" s="866"/>
      <c r="G398" s="852"/>
      <c r="H398" s="866"/>
      <c r="I398" s="852"/>
      <c r="J398" s="866"/>
      <c r="K398" s="852"/>
      <c r="L398" s="866"/>
      <c r="M398" s="852"/>
      <c r="N398" s="866"/>
      <c r="O398" s="852"/>
      <c r="P398" s="866"/>
      <c r="Q398" s="849">
        <f t="shared" ref="Q398:Q399" si="31">E398</f>
        <v>36.150000000000006</v>
      </c>
      <c r="R398" s="862"/>
      <c r="S398" s="861"/>
    </row>
    <row r="399" spans="1:19" s="867" customFormat="1" ht="15.75" hidden="1">
      <c r="A399" s="863"/>
      <c r="B399" s="855"/>
      <c r="C399" s="881" t="s">
        <v>1247</v>
      </c>
      <c r="D399" s="864"/>
      <c r="E399" s="865">
        <f>4.2*4</f>
        <v>16.8</v>
      </c>
      <c r="F399" s="866"/>
      <c r="G399" s="852"/>
      <c r="H399" s="866"/>
      <c r="I399" s="852"/>
      <c r="J399" s="866"/>
      <c r="K399" s="852"/>
      <c r="L399" s="866"/>
      <c r="M399" s="852"/>
      <c r="N399" s="866"/>
      <c r="O399" s="852"/>
      <c r="P399" s="866"/>
      <c r="Q399" s="849">
        <f t="shared" si="31"/>
        <v>16.8</v>
      </c>
      <c r="R399" s="862"/>
      <c r="S399" s="861"/>
    </row>
    <row r="400" spans="1:19" s="867" customFormat="1" ht="15.75" hidden="1">
      <c r="A400" s="863"/>
      <c r="B400" s="855"/>
      <c r="C400" s="881"/>
      <c r="D400" s="864"/>
      <c r="E400" s="865"/>
      <c r="F400" s="866"/>
      <c r="G400" s="852"/>
      <c r="H400" s="866"/>
      <c r="I400" s="852"/>
      <c r="J400" s="866"/>
      <c r="K400" s="852"/>
      <c r="L400" s="866"/>
      <c r="M400" s="852"/>
      <c r="N400" s="866"/>
      <c r="O400" s="852"/>
      <c r="P400" s="866"/>
      <c r="Q400" s="849"/>
      <c r="R400" s="862"/>
      <c r="S400" s="861"/>
    </row>
    <row r="401" spans="1:19" s="867" customFormat="1" ht="15.75">
      <c r="A401" s="863">
        <v>1</v>
      </c>
      <c r="B401" s="855" t="s">
        <v>1276</v>
      </c>
      <c r="C401" s="881"/>
      <c r="D401" s="864"/>
      <c r="E401" s="865"/>
      <c r="F401" s="866"/>
      <c r="G401" s="852"/>
      <c r="H401" s="866"/>
      <c r="I401" s="852"/>
      <c r="J401" s="866"/>
      <c r="K401" s="852"/>
      <c r="L401" s="866"/>
      <c r="M401" s="852"/>
      <c r="N401" s="866"/>
      <c r="O401" s="852"/>
      <c r="P401" s="866"/>
      <c r="Q401" s="849"/>
      <c r="R401" s="862">
        <f>SUM(Q402:Q404)</f>
        <v>130.26000000000002</v>
      </c>
      <c r="S401" s="861" t="s">
        <v>26</v>
      </c>
    </row>
    <row r="402" spans="1:19" s="867" customFormat="1" ht="15.75">
      <c r="A402" s="863"/>
      <c r="B402" s="855"/>
      <c r="C402" s="881" t="s">
        <v>1245</v>
      </c>
      <c r="D402" s="864"/>
      <c r="E402" s="865">
        <f>15.12*3+3.7*8</f>
        <v>74.960000000000008</v>
      </c>
      <c r="F402" s="866"/>
      <c r="G402" s="852"/>
      <c r="H402" s="866"/>
      <c r="I402" s="852"/>
      <c r="J402" s="866"/>
      <c r="K402" s="852"/>
      <c r="L402" s="866"/>
      <c r="M402" s="852"/>
      <c r="N402" s="866"/>
      <c r="O402" s="852">
        <f>E402</f>
        <v>74.960000000000008</v>
      </c>
      <c r="P402" s="866"/>
      <c r="Q402" s="849">
        <f>O402</f>
        <v>74.960000000000008</v>
      </c>
      <c r="R402" s="862"/>
      <c r="S402" s="861"/>
    </row>
    <row r="403" spans="1:19" s="867" customFormat="1" ht="15.75">
      <c r="A403" s="863"/>
      <c r="B403" s="855"/>
      <c r="C403" s="881" t="s">
        <v>1246</v>
      </c>
      <c r="D403" s="864"/>
      <c r="E403" s="865">
        <f>7.5*2+3.1*13</f>
        <v>55.300000000000004</v>
      </c>
      <c r="F403" s="866"/>
      <c r="G403" s="852"/>
      <c r="H403" s="866"/>
      <c r="I403" s="852"/>
      <c r="J403" s="866"/>
      <c r="K403" s="852"/>
      <c r="L403" s="866"/>
      <c r="M403" s="852"/>
      <c r="N403" s="866"/>
      <c r="O403" s="852">
        <f>E403</f>
        <v>55.300000000000004</v>
      </c>
      <c r="P403" s="866"/>
      <c r="Q403" s="849">
        <f t="shared" ref="Q403" si="32">O403</f>
        <v>55.300000000000004</v>
      </c>
      <c r="R403" s="862"/>
      <c r="S403" s="861"/>
    </row>
    <row r="404" spans="1:19" s="867" customFormat="1" ht="15.75">
      <c r="A404" s="863"/>
      <c r="B404" s="855"/>
      <c r="C404" s="881" t="s">
        <v>1247</v>
      </c>
      <c r="D404" s="864"/>
      <c r="E404" s="865">
        <f>4.45*2+2.75*10</f>
        <v>36.4</v>
      </c>
      <c r="F404" s="866"/>
      <c r="G404" s="852"/>
      <c r="H404" s="866"/>
      <c r="I404" s="852"/>
      <c r="J404" s="866"/>
      <c r="K404" s="852"/>
      <c r="L404" s="866"/>
      <c r="M404" s="852"/>
      <c r="N404" s="866"/>
      <c r="O404" s="852">
        <f>E404</f>
        <v>36.4</v>
      </c>
      <c r="P404" s="866"/>
      <c r="Q404" s="849"/>
      <c r="R404" s="862"/>
      <c r="S404" s="861"/>
    </row>
    <row r="405" spans="1:19" s="867" customFormat="1" ht="15.75">
      <c r="A405" s="863"/>
      <c r="B405" s="855"/>
      <c r="C405" s="881"/>
      <c r="D405" s="864"/>
      <c r="E405" s="865"/>
      <c r="F405" s="866"/>
      <c r="G405" s="852"/>
      <c r="H405" s="866"/>
      <c r="I405" s="852"/>
      <c r="J405" s="866"/>
      <c r="K405" s="852"/>
      <c r="L405" s="866"/>
      <c r="M405" s="852"/>
      <c r="N405" s="866"/>
      <c r="O405" s="852"/>
      <c r="P405" s="866"/>
      <c r="Q405" s="849"/>
      <c r="R405" s="862"/>
      <c r="S405" s="861"/>
    </row>
    <row r="406" spans="1:19" s="867" customFormat="1" ht="15.75">
      <c r="A406" s="863"/>
      <c r="B406" s="855" t="s">
        <v>1369</v>
      </c>
      <c r="C406" s="881"/>
      <c r="D406" s="864"/>
      <c r="E406" s="865"/>
      <c r="F406" s="866"/>
      <c r="G406" s="852"/>
      <c r="H406" s="866"/>
      <c r="I406" s="852"/>
      <c r="J406" s="866"/>
      <c r="K406" s="852">
        <f>7*2*2</f>
        <v>28</v>
      </c>
      <c r="L406" s="866"/>
      <c r="M406" s="852"/>
      <c r="N406" s="866"/>
      <c r="O406" s="852"/>
      <c r="P406" s="866"/>
      <c r="Q406" s="849">
        <f>K406</f>
        <v>28</v>
      </c>
      <c r="R406" s="862">
        <f>Q406</f>
        <v>28</v>
      </c>
      <c r="S406" s="861" t="s">
        <v>1371</v>
      </c>
    </row>
    <row r="407" spans="1:19" s="867" customFormat="1" ht="15.75">
      <c r="A407" s="863"/>
      <c r="B407" s="855"/>
      <c r="C407" s="881"/>
      <c r="D407" s="864"/>
      <c r="E407" s="865"/>
      <c r="F407" s="866"/>
      <c r="G407" s="852"/>
      <c r="H407" s="866"/>
      <c r="I407" s="852"/>
      <c r="J407" s="866"/>
      <c r="K407" s="852"/>
      <c r="L407" s="866"/>
      <c r="M407" s="852"/>
      <c r="N407" s="866"/>
      <c r="O407" s="852"/>
      <c r="P407" s="866"/>
      <c r="Q407" s="849"/>
      <c r="R407" s="862"/>
      <c r="S407" s="861"/>
    </row>
    <row r="408" spans="1:19" s="867" customFormat="1" ht="15.75">
      <c r="A408" s="863"/>
      <c r="B408" s="855"/>
      <c r="C408" s="881"/>
      <c r="D408" s="864"/>
      <c r="E408" s="865"/>
      <c r="F408" s="866"/>
      <c r="G408" s="852"/>
      <c r="H408" s="866"/>
      <c r="I408" s="852"/>
      <c r="J408" s="866"/>
      <c r="K408" s="852"/>
      <c r="L408" s="866"/>
      <c r="M408" s="852"/>
      <c r="N408" s="866"/>
      <c r="O408" s="852"/>
      <c r="P408" s="866"/>
      <c r="Q408" s="849"/>
      <c r="R408" s="862"/>
      <c r="S408" s="861"/>
    </row>
    <row r="409" spans="1:19" s="867" customFormat="1" ht="15.75">
      <c r="A409" s="863">
        <v>2</v>
      </c>
      <c r="B409" s="855" t="s">
        <v>1249</v>
      </c>
      <c r="C409" s="881"/>
      <c r="D409" s="864"/>
      <c r="E409" s="865">
        <f>3.1*4</f>
        <v>12.4</v>
      </c>
      <c r="F409" s="866"/>
      <c r="G409" s="852"/>
      <c r="H409" s="866"/>
      <c r="I409" s="852"/>
      <c r="J409" s="866"/>
      <c r="K409" s="852"/>
      <c r="L409" s="866"/>
      <c r="M409" s="852"/>
      <c r="N409" s="866"/>
      <c r="O409" s="852"/>
      <c r="P409" s="866"/>
      <c r="Q409" s="852">
        <f>E409</f>
        <v>12.4</v>
      </c>
      <c r="R409" s="862">
        <f>Q409</f>
        <v>12.4</v>
      </c>
      <c r="S409" s="861" t="s">
        <v>26</v>
      </c>
    </row>
    <row r="410" spans="1:19" s="867" customFormat="1" ht="15.75" hidden="1">
      <c r="A410" s="863">
        <v>3</v>
      </c>
      <c r="B410" s="855" t="s">
        <v>1159</v>
      </c>
      <c r="C410" s="881"/>
      <c r="D410" s="864"/>
      <c r="E410" s="865">
        <v>8.51</v>
      </c>
      <c r="F410" s="866"/>
      <c r="G410" s="852"/>
      <c r="H410" s="866"/>
      <c r="I410" s="852"/>
      <c r="J410" s="866"/>
      <c r="K410" s="852"/>
      <c r="L410" s="866"/>
      <c r="M410" s="852"/>
      <c r="N410" s="866"/>
      <c r="O410" s="852"/>
      <c r="P410" s="866"/>
      <c r="Q410" s="852">
        <f>E410</f>
        <v>8.51</v>
      </c>
      <c r="R410" s="862">
        <f t="shared" ref="R410:R411" si="33">Q410</f>
        <v>8.51</v>
      </c>
      <c r="S410" s="861" t="s">
        <v>26</v>
      </c>
    </row>
    <row r="411" spans="1:19" s="867" customFormat="1" ht="15.75" hidden="1">
      <c r="A411" s="863">
        <v>4</v>
      </c>
      <c r="B411" s="855" t="s">
        <v>1158</v>
      </c>
      <c r="C411" s="881"/>
      <c r="D411" s="864"/>
      <c r="E411" s="865">
        <v>8.49</v>
      </c>
      <c r="F411" s="866"/>
      <c r="G411" s="852"/>
      <c r="H411" s="866"/>
      <c r="I411" s="852"/>
      <c r="J411" s="866"/>
      <c r="K411" s="852"/>
      <c r="L411" s="866"/>
      <c r="M411" s="852"/>
      <c r="N411" s="866"/>
      <c r="O411" s="852"/>
      <c r="P411" s="866"/>
      <c r="Q411" s="852">
        <f>E411</f>
        <v>8.49</v>
      </c>
      <c r="R411" s="862">
        <f t="shared" si="33"/>
        <v>8.49</v>
      </c>
      <c r="S411" s="861" t="s">
        <v>26</v>
      </c>
    </row>
    <row r="412" spans="1:19" s="867" customFormat="1" ht="15.75" hidden="1">
      <c r="A412" s="863">
        <v>5</v>
      </c>
      <c r="B412" s="855" t="s">
        <v>1160</v>
      </c>
      <c r="C412" s="881"/>
      <c r="D412" s="864"/>
      <c r="E412" s="865"/>
      <c r="F412" s="866"/>
      <c r="G412" s="852"/>
      <c r="H412" s="866"/>
      <c r="I412" s="852"/>
      <c r="J412" s="866"/>
      <c r="K412" s="852"/>
      <c r="L412" s="866"/>
      <c r="M412" s="852"/>
      <c r="N412" s="866"/>
      <c r="O412" s="852">
        <f>0.3*0.14*2</f>
        <v>8.4000000000000005E-2</v>
      </c>
      <c r="P412" s="866"/>
      <c r="Q412" s="852">
        <f>O412</f>
        <v>8.4000000000000005E-2</v>
      </c>
      <c r="R412" s="862">
        <f>Q412</f>
        <v>8.4000000000000005E-2</v>
      </c>
      <c r="S412" s="861" t="s">
        <v>3</v>
      </c>
    </row>
    <row r="413" spans="1:19" s="867" customFormat="1" ht="15.75">
      <c r="A413" s="863">
        <v>3</v>
      </c>
      <c r="B413" s="855" t="s">
        <v>1283</v>
      </c>
      <c r="C413" s="881"/>
      <c r="D413" s="864"/>
      <c r="E413" s="865"/>
      <c r="F413" s="866"/>
      <c r="G413" s="852"/>
      <c r="H413" s="866"/>
      <c r="I413" s="852"/>
      <c r="J413" s="866"/>
      <c r="K413" s="852"/>
      <c r="L413" s="866"/>
      <c r="M413" s="852"/>
      <c r="N413" s="866"/>
      <c r="O413" s="852"/>
      <c r="P413" s="866"/>
      <c r="Q413" s="852">
        <f>SUM(Q414:Q416)</f>
        <v>87.896500000000003</v>
      </c>
      <c r="R413" s="862">
        <f>Q413</f>
        <v>87.896500000000003</v>
      </c>
      <c r="S413" s="861" t="s">
        <v>3</v>
      </c>
    </row>
    <row r="414" spans="1:19" s="867" customFormat="1" ht="15.75">
      <c r="A414" s="863"/>
      <c r="B414" s="855"/>
      <c r="C414" s="881" t="s">
        <v>1245</v>
      </c>
      <c r="D414" s="864"/>
      <c r="E414" s="865"/>
      <c r="F414" s="866"/>
      <c r="G414" s="852"/>
      <c r="H414" s="866"/>
      <c r="I414" s="852"/>
      <c r="J414" s="866"/>
      <c r="K414" s="852"/>
      <c r="L414" s="866"/>
      <c r="M414" s="852"/>
      <c r="N414" s="866"/>
      <c r="O414" s="852">
        <f>15.5*4</f>
        <v>62</v>
      </c>
      <c r="P414" s="866"/>
      <c r="Q414" s="852">
        <f>O414</f>
        <v>62</v>
      </c>
      <c r="R414" s="862"/>
      <c r="S414" s="861"/>
    </row>
    <row r="415" spans="1:19" s="867" customFormat="1" ht="15.75">
      <c r="A415" s="863"/>
      <c r="B415" s="855"/>
      <c r="C415" s="881" t="s">
        <v>1246</v>
      </c>
      <c r="D415" s="864"/>
      <c r="E415" s="865"/>
      <c r="F415" s="866"/>
      <c r="G415" s="852"/>
      <c r="H415" s="866"/>
      <c r="I415" s="852"/>
      <c r="J415" s="866"/>
      <c r="K415" s="852"/>
      <c r="L415" s="866"/>
      <c r="M415" s="852"/>
      <c r="N415" s="866"/>
      <c r="O415" s="852">
        <f>7.55*3.43</f>
        <v>25.8965</v>
      </c>
      <c r="P415" s="866"/>
      <c r="Q415" s="852">
        <f t="shared" ref="Q415" si="34">O415</f>
        <v>25.8965</v>
      </c>
      <c r="R415" s="862"/>
      <c r="S415" s="861"/>
    </row>
    <row r="416" spans="1:19" s="867" customFormat="1" ht="15.75">
      <c r="A416" s="863"/>
      <c r="B416" s="855"/>
      <c r="C416" s="881" t="s">
        <v>1247</v>
      </c>
      <c r="D416" s="864"/>
      <c r="E416" s="865"/>
      <c r="F416" s="866"/>
      <c r="G416" s="852"/>
      <c r="H416" s="866"/>
      <c r="I416" s="852"/>
      <c r="J416" s="866"/>
      <c r="K416" s="852"/>
      <c r="L416" s="866"/>
      <c r="M416" s="852"/>
      <c r="N416" s="866"/>
      <c r="O416" s="852">
        <f>4.5*2.93</f>
        <v>13.185</v>
      </c>
      <c r="P416" s="866"/>
      <c r="Q416" s="852"/>
      <c r="R416" s="862"/>
      <c r="S416" s="861"/>
    </row>
    <row r="417" spans="1:19" s="867" customFormat="1" ht="15.75">
      <c r="A417" s="863"/>
      <c r="B417" s="855"/>
      <c r="C417" s="881"/>
      <c r="D417" s="864"/>
      <c r="E417" s="865"/>
      <c r="F417" s="866"/>
      <c r="G417" s="852"/>
      <c r="H417" s="866"/>
      <c r="I417" s="852"/>
      <c r="J417" s="866"/>
      <c r="K417" s="852"/>
      <c r="L417" s="866"/>
      <c r="M417" s="852"/>
      <c r="N417" s="866"/>
      <c r="O417" s="852"/>
      <c r="P417" s="866"/>
      <c r="Q417" s="852"/>
      <c r="R417" s="862"/>
      <c r="S417" s="861"/>
    </row>
    <row r="418" spans="1:19" s="867" customFormat="1" ht="15.75">
      <c r="A418" s="863">
        <v>4</v>
      </c>
      <c r="B418" s="855" t="s">
        <v>1161</v>
      </c>
      <c r="C418" s="881"/>
      <c r="D418" s="864"/>
      <c r="E418" s="865">
        <v>15.12</v>
      </c>
      <c r="F418" s="866"/>
      <c r="G418" s="852"/>
      <c r="H418" s="866"/>
      <c r="I418" s="852"/>
      <c r="J418" s="866"/>
      <c r="K418" s="852"/>
      <c r="L418" s="866"/>
      <c r="M418" s="852"/>
      <c r="N418" s="866"/>
      <c r="O418" s="852"/>
      <c r="P418" s="866"/>
      <c r="Q418" s="852">
        <f>E418</f>
        <v>15.12</v>
      </c>
      <c r="R418" s="862">
        <f>Q418</f>
        <v>15.12</v>
      </c>
      <c r="S418" s="861" t="s">
        <v>26</v>
      </c>
    </row>
    <row r="419" spans="1:19" s="867" customFormat="1" ht="15.75" hidden="1">
      <c r="A419" s="863">
        <v>8</v>
      </c>
      <c r="B419" s="855" t="s">
        <v>926</v>
      </c>
      <c r="C419" s="881"/>
      <c r="D419" s="864"/>
      <c r="E419" s="865"/>
      <c r="F419" s="866"/>
      <c r="G419" s="852"/>
      <c r="H419" s="866"/>
      <c r="I419" s="852"/>
      <c r="J419" s="866"/>
      <c r="K419" s="852"/>
      <c r="L419" s="866"/>
      <c r="M419" s="852"/>
      <c r="N419" s="866"/>
      <c r="O419" s="852"/>
      <c r="P419" s="866"/>
      <c r="Q419" s="852"/>
      <c r="R419" s="862">
        <f>SUM(Q420:Q423)</f>
        <v>48.004399999999997</v>
      </c>
      <c r="S419" s="861" t="s">
        <v>3</v>
      </c>
    </row>
    <row r="420" spans="1:19" s="867" customFormat="1" ht="15.75" hidden="1">
      <c r="A420" s="863"/>
      <c r="B420" s="855"/>
      <c r="C420" s="881" t="s">
        <v>1164</v>
      </c>
      <c r="D420" s="864"/>
      <c r="E420" s="865"/>
      <c r="F420" s="866"/>
      <c r="G420" s="852">
        <v>0.36</v>
      </c>
      <c r="H420" s="866"/>
      <c r="I420" s="852">
        <v>0.73</v>
      </c>
      <c r="J420" s="866"/>
      <c r="K420" s="852">
        <f>2*4</f>
        <v>8</v>
      </c>
      <c r="L420" s="866"/>
      <c r="M420" s="852"/>
      <c r="N420" s="866"/>
      <c r="O420" s="852"/>
      <c r="P420" s="866"/>
      <c r="Q420" s="852">
        <f>G420*I420*K420</f>
        <v>2.1023999999999998</v>
      </c>
      <c r="R420" s="862"/>
      <c r="S420" s="861"/>
    </row>
    <row r="421" spans="1:19" s="867" customFormat="1" ht="15.75" hidden="1">
      <c r="A421" s="863"/>
      <c r="B421" s="855"/>
      <c r="C421" s="881" t="s">
        <v>1163</v>
      </c>
      <c r="D421" s="864"/>
      <c r="E421" s="865"/>
      <c r="F421" s="866"/>
      <c r="G421" s="852">
        <v>0.2</v>
      </c>
      <c r="H421" s="866"/>
      <c r="I421" s="852">
        <v>2.17</v>
      </c>
      <c r="J421" s="866"/>
      <c r="K421" s="852">
        <f>4*7</f>
        <v>28</v>
      </c>
      <c r="L421" s="866"/>
      <c r="M421" s="852"/>
      <c r="N421" s="866"/>
      <c r="O421" s="852"/>
      <c r="P421" s="866"/>
      <c r="Q421" s="852">
        <f>G421*I421*K421</f>
        <v>12.151999999999999</v>
      </c>
      <c r="R421" s="862"/>
      <c r="S421" s="861"/>
    </row>
    <row r="422" spans="1:19" s="867" customFormat="1" ht="15.75" hidden="1">
      <c r="A422" s="863"/>
      <c r="B422" s="855"/>
      <c r="C422" s="881" t="s">
        <v>1165</v>
      </c>
      <c r="D422" s="864"/>
      <c r="E422" s="865"/>
      <c r="F422" s="866"/>
      <c r="G422" s="852">
        <v>21.4</v>
      </c>
      <c r="H422" s="866"/>
      <c r="I422" s="852">
        <v>0.73</v>
      </c>
      <c r="J422" s="866"/>
      <c r="K422" s="852"/>
      <c r="L422" s="866"/>
      <c r="M422" s="852"/>
      <c r="N422" s="866"/>
      <c r="O422" s="852"/>
      <c r="P422" s="866"/>
      <c r="Q422" s="852">
        <f>G422*I422</f>
        <v>15.621999999999998</v>
      </c>
      <c r="R422" s="862"/>
      <c r="S422" s="861"/>
    </row>
    <row r="423" spans="1:19" s="867" customFormat="1" ht="15.75" hidden="1">
      <c r="A423" s="863"/>
      <c r="B423" s="855"/>
      <c r="C423" s="881" t="s">
        <v>1166</v>
      </c>
      <c r="D423" s="864"/>
      <c r="E423" s="865"/>
      <c r="F423" s="866"/>
      <c r="G423" s="852">
        <v>22.66</v>
      </c>
      <c r="H423" s="866"/>
      <c r="I423" s="852">
        <v>0.8</v>
      </c>
      <c r="J423" s="866"/>
      <c r="K423" s="852"/>
      <c r="L423" s="866"/>
      <c r="M423" s="852"/>
      <c r="N423" s="866"/>
      <c r="O423" s="852"/>
      <c r="P423" s="866"/>
      <c r="Q423" s="852">
        <f>G423*I423</f>
        <v>18.128</v>
      </c>
      <c r="R423" s="862"/>
      <c r="S423" s="861"/>
    </row>
    <row r="424" spans="1:19" s="867" customFormat="1" ht="15.75" hidden="1">
      <c r="A424" s="863"/>
      <c r="B424" s="855" t="s">
        <v>1167</v>
      </c>
      <c r="C424" s="881"/>
      <c r="D424" s="864"/>
      <c r="E424" s="865"/>
      <c r="F424" s="866"/>
      <c r="G424" s="852"/>
      <c r="H424" s="866"/>
      <c r="I424" s="852"/>
      <c r="J424" s="866"/>
      <c r="K424" s="852"/>
      <c r="L424" s="866"/>
      <c r="M424" s="852"/>
      <c r="N424" s="866"/>
      <c r="O424" s="852"/>
      <c r="P424" s="866"/>
      <c r="Q424" s="852">
        <f>R419</f>
        <v>48.004399999999997</v>
      </c>
      <c r="R424" s="862">
        <f>Q424</f>
        <v>48.004399999999997</v>
      </c>
      <c r="S424" s="861" t="s">
        <v>3</v>
      </c>
    </row>
    <row r="425" spans="1:19" s="867" customFormat="1" ht="15.75" hidden="1">
      <c r="A425" s="863"/>
      <c r="B425" s="855" t="s">
        <v>1182</v>
      </c>
      <c r="C425" s="881"/>
      <c r="D425" s="864"/>
      <c r="E425" s="865"/>
      <c r="F425" s="866"/>
      <c r="G425" s="852"/>
      <c r="H425" s="866"/>
      <c r="I425" s="852"/>
      <c r="J425" s="866"/>
      <c r="K425" s="852"/>
      <c r="L425" s="866"/>
      <c r="M425" s="852"/>
      <c r="N425" s="866"/>
      <c r="O425" s="852"/>
      <c r="P425" s="866"/>
      <c r="Q425" s="852"/>
      <c r="R425" s="862">
        <f>SUM(Q426:Q430)</f>
        <v>85.792400000000001</v>
      </c>
      <c r="S425" s="861" t="s">
        <v>3</v>
      </c>
    </row>
    <row r="426" spans="1:19" s="867" customFormat="1" ht="15.75" hidden="1">
      <c r="A426" s="863"/>
      <c r="B426" s="855"/>
      <c r="C426" s="881" t="s">
        <v>1190</v>
      </c>
      <c r="D426" s="864"/>
      <c r="E426" s="865">
        <f>R391</f>
        <v>155.54</v>
      </c>
      <c r="F426" s="866"/>
      <c r="G426" s="852">
        <f>0.05*2+0.1*2</f>
        <v>0.30000000000000004</v>
      </c>
      <c r="H426" s="866"/>
      <c r="I426" s="852"/>
      <c r="J426" s="866"/>
      <c r="K426" s="852"/>
      <c r="L426" s="866"/>
      <c r="M426" s="852"/>
      <c r="N426" s="866"/>
      <c r="O426" s="852"/>
      <c r="P426" s="866"/>
      <c r="Q426" s="852">
        <f>E426*G426</f>
        <v>46.662000000000006</v>
      </c>
      <c r="R426" s="862"/>
      <c r="S426" s="861"/>
    </row>
    <row r="427" spans="1:19" s="867" customFormat="1" ht="15.75" hidden="1">
      <c r="A427" s="863"/>
      <c r="B427" s="855"/>
      <c r="C427" s="881" t="s">
        <v>1191</v>
      </c>
      <c r="D427" s="864"/>
      <c r="E427" s="865">
        <f>R396</f>
        <v>149.35000000000002</v>
      </c>
      <c r="F427" s="866"/>
      <c r="G427" s="852">
        <f>0.04*2+0.06*2</f>
        <v>0.2</v>
      </c>
      <c r="H427" s="866"/>
      <c r="I427" s="852"/>
      <c r="J427" s="866"/>
      <c r="K427" s="852"/>
      <c r="L427" s="866"/>
      <c r="M427" s="852"/>
      <c r="N427" s="866"/>
      <c r="O427" s="852"/>
      <c r="P427" s="866"/>
      <c r="Q427" s="852">
        <f t="shared" ref="Q427:Q430" si="35">E427*G427</f>
        <v>29.870000000000005</v>
      </c>
      <c r="R427" s="862"/>
      <c r="S427" s="861"/>
    </row>
    <row r="428" spans="1:19" s="867" customFormat="1" ht="15.75" hidden="1">
      <c r="A428" s="863"/>
      <c r="B428" s="855"/>
      <c r="C428" s="881" t="s">
        <v>1193</v>
      </c>
      <c r="D428" s="864"/>
      <c r="E428" s="865">
        <f>R410</f>
        <v>8.51</v>
      </c>
      <c r="F428" s="866"/>
      <c r="G428" s="852">
        <f>0.02*2+0.04*2</f>
        <v>0.12</v>
      </c>
      <c r="H428" s="866"/>
      <c r="I428" s="852"/>
      <c r="J428" s="866"/>
      <c r="K428" s="852"/>
      <c r="L428" s="866"/>
      <c r="M428" s="852"/>
      <c r="N428" s="866"/>
      <c r="O428" s="852"/>
      <c r="P428" s="866"/>
      <c r="Q428" s="852">
        <f t="shared" si="35"/>
        <v>1.0211999999999999</v>
      </c>
      <c r="R428" s="862"/>
      <c r="S428" s="861"/>
    </row>
    <row r="429" spans="1:19" s="867" customFormat="1" ht="15.75" hidden="1">
      <c r="A429" s="863"/>
      <c r="B429" s="855"/>
      <c r="C429" s="881" t="s">
        <v>1192</v>
      </c>
      <c r="D429" s="864"/>
      <c r="E429" s="865">
        <f>R411</f>
        <v>8.49</v>
      </c>
      <c r="F429" s="866"/>
      <c r="G429" s="852">
        <f>0.02*4</f>
        <v>0.08</v>
      </c>
      <c r="H429" s="866"/>
      <c r="I429" s="852"/>
      <c r="J429" s="866"/>
      <c r="K429" s="852"/>
      <c r="L429" s="866"/>
      <c r="M429" s="852"/>
      <c r="N429" s="866"/>
      <c r="O429" s="852"/>
      <c r="P429" s="866"/>
      <c r="Q429" s="852">
        <f t="shared" si="35"/>
        <v>0.67920000000000003</v>
      </c>
      <c r="R429" s="862"/>
      <c r="S429" s="861"/>
    </row>
    <row r="430" spans="1:19" s="867" customFormat="1" ht="15.75" hidden="1">
      <c r="A430" s="863"/>
      <c r="B430" s="855"/>
      <c r="C430" s="881" t="s">
        <v>1194</v>
      </c>
      <c r="D430" s="864"/>
      <c r="E430" s="865">
        <f>E418</f>
        <v>15.12</v>
      </c>
      <c r="F430" s="866"/>
      <c r="G430" s="852">
        <f>0.15*2+0.1*2</f>
        <v>0.5</v>
      </c>
      <c r="H430" s="866"/>
      <c r="I430" s="852"/>
      <c r="J430" s="866"/>
      <c r="K430" s="852"/>
      <c r="L430" s="866"/>
      <c r="M430" s="852"/>
      <c r="N430" s="866"/>
      <c r="O430" s="852"/>
      <c r="P430" s="866"/>
      <c r="Q430" s="852">
        <f t="shared" si="35"/>
        <v>7.56</v>
      </c>
      <c r="R430" s="862"/>
      <c r="S430" s="861"/>
    </row>
    <row r="431" spans="1:19" s="867" customFormat="1" ht="15.75" hidden="1">
      <c r="A431" s="863"/>
      <c r="B431" s="855" t="s">
        <v>1195</v>
      </c>
      <c r="C431" s="881"/>
      <c r="D431" s="864"/>
      <c r="E431" s="865">
        <f>E430</f>
        <v>15.12</v>
      </c>
      <c r="F431" s="866"/>
      <c r="G431" s="852">
        <f>0.15*2+0.1*2</f>
        <v>0.5</v>
      </c>
      <c r="H431" s="866"/>
      <c r="I431" s="852"/>
      <c r="J431" s="866"/>
      <c r="K431" s="852"/>
      <c r="L431" s="866"/>
      <c r="M431" s="852"/>
      <c r="N431" s="866"/>
      <c r="O431" s="852"/>
      <c r="P431" s="866"/>
      <c r="Q431" s="852">
        <f t="shared" ref="Q431" si="36">E431*G431</f>
        <v>7.56</v>
      </c>
      <c r="R431" s="862">
        <f>Q431</f>
        <v>7.56</v>
      </c>
      <c r="S431" s="861" t="s">
        <v>3</v>
      </c>
    </row>
    <row r="432" spans="1:19" s="867" customFormat="1" ht="15.75" hidden="1">
      <c r="A432" s="863"/>
      <c r="B432" s="855"/>
      <c r="C432" s="881"/>
      <c r="D432" s="864"/>
      <c r="E432" s="865"/>
      <c r="F432" s="866"/>
      <c r="G432" s="852"/>
      <c r="H432" s="866"/>
      <c r="I432" s="852"/>
      <c r="J432" s="866"/>
      <c r="K432" s="852"/>
      <c r="L432" s="866"/>
      <c r="M432" s="852"/>
      <c r="N432" s="866"/>
      <c r="O432" s="852"/>
      <c r="P432" s="866"/>
      <c r="Q432" s="852"/>
      <c r="R432" s="862"/>
      <c r="S432" s="861"/>
    </row>
    <row r="433" spans="1:19" s="867" customFormat="1" ht="15.75">
      <c r="A433" s="863"/>
      <c r="B433" s="855"/>
      <c r="C433" s="881"/>
      <c r="D433" s="864"/>
      <c r="E433" s="865"/>
      <c r="F433" s="866"/>
      <c r="G433" s="852"/>
      <c r="H433" s="866"/>
      <c r="I433" s="852"/>
      <c r="J433" s="866"/>
      <c r="K433" s="852"/>
      <c r="L433" s="866"/>
      <c r="M433" s="852"/>
      <c r="N433" s="866"/>
      <c r="O433" s="852"/>
      <c r="P433" s="866"/>
      <c r="Q433" s="852"/>
      <c r="R433" s="862"/>
      <c r="S433" s="861"/>
    </row>
    <row r="434" spans="1:19" s="867" customFormat="1" ht="15.75">
      <c r="A434" s="863"/>
      <c r="B434" s="855"/>
      <c r="C434" s="881"/>
      <c r="D434" s="864"/>
      <c r="E434" s="865"/>
      <c r="F434" s="866"/>
      <c r="G434" s="852"/>
      <c r="H434" s="866"/>
      <c r="I434" s="852"/>
      <c r="J434" s="866"/>
      <c r="K434" s="852"/>
      <c r="L434" s="866"/>
      <c r="M434" s="852"/>
      <c r="N434" s="866"/>
      <c r="O434" s="852"/>
      <c r="P434" s="866"/>
      <c r="Q434" s="852"/>
      <c r="R434" s="862"/>
      <c r="S434" s="861"/>
    </row>
    <row r="435" spans="1:19" s="876" customFormat="1" ht="15.75">
      <c r="A435" s="868"/>
      <c r="B435" s="869" t="s">
        <v>924</v>
      </c>
      <c r="C435" s="870"/>
      <c r="D435" s="871"/>
      <c r="E435" s="872"/>
      <c r="F435" s="873"/>
      <c r="G435" s="874"/>
      <c r="H435" s="873"/>
      <c r="I435" s="874"/>
      <c r="J435" s="873"/>
      <c r="K435" s="874"/>
      <c r="L435" s="873"/>
      <c r="M435" s="874"/>
      <c r="N435" s="873"/>
      <c r="O435" s="874"/>
      <c r="P435" s="873"/>
      <c r="Q435" s="874"/>
      <c r="R435" s="859"/>
      <c r="S435" s="875"/>
    </row>
    <row r="436" spans="1:19" s="867" customFormat="1" ht="15.75">
      <c r="A436" s="863"/>
      <c r="B436" s="855"/>
      <c r="C436" s="881"/>
      <c r="D436" s="864"/>
      <c r="E436" s="865"/>
      <c r="F436" s="866"/>
      <c r="G436" s="852"/>
      <c r="H436" s="866"/>
      <c r="I436" s="852"/>
      <c r="J436" s="866"/>
      <c r="K436" s="852"/>
      <c r="L436" s="866"/>
      <c r="M436" s="852"/>
      <c r="N436" s="866"/>
      <c r="O436" s="852"/>
      <c r="P436" s="866"/>
      <c r="Q436" s="852"/>
      <c r="R436" s="862"/>
      <c r="S436" s="861"/>
    </row>
    <row r="437" spans="1:19" s="867" customFormat="1" ht="15.75">
      <c r="A437" s="863"/>
      <c r="B437" s="855" t="s">
        <v>1416</v>
      </c>
      <c r="C437" s="1495"/>
      <c r="D437" s="1497"/>
      <c r="E437" s="1493">
        <v>2.9</v>
      </c>
      <c r="F437" s="1496"/>
      <c r="G437" s="1494">
        <v>1.5</v>
      </c>
      <c r="H437" s="1496"/>
      <c r="I437" s="1494">
        <v>0.1</v>
      </c>
      <c r="J437" s="1496"/>
      <c r="K437" s="1494"/>
      <c r="L437" s="1496"/>
      <c r="M437" s="1494"/>
      <c r="N437" s="1496"/>
      <c r="O437" s="1494"/>
      <c r="P437" s="1496"/>
      <c r="Q437" s="1494">
        <f>E437*G437*I437</f>
        <v>0.435</v>
      </c>
      <c r="R437" s="862">
        <f>Q437</f>
        <v>0.435</v>
      </c>
      <c r="S437" s="1492" t="s">
        <v>37</v>
      </c>
    </row>
    <row r="438" spans="1:19" s="867" customFormat="1" ht="15.75">
      <c r="A438" s="863"/>
      <c r="B438" s="855" t="s">
        <v>1417</v>
      </c>
      <c r="C438" s="1495"/>
      <c r="D438" s="1497"/>
      <c r="E438" s="1493">
        <f>2.9+2.9+1.5+1.5</f>
        <v>8.8000000000000007</v>
      </c>
      <c r="F438" s="1496"/>
      <c r="G438" s="1494"/>
      <c r="H438" s="1496"/>
      <c r="I438" s="1494">
        <v>1.5</v>
      </c>
      <c r="J438" s="1496"/>
      <c r="K438" s="1494"/>
      <c r="L438" s="1496"/>
      <c r="M438" s="1494"/>
      <c r="N438" s="1496"/>
      <c r="O438" s="1494"/>
      <c r="P438" s="1496"/>
      <c r="Q438" s="1494">
        <f>E438*I438</f>
        <v>13.200000000000001</v>
      </c>
      <c r="R438" s="862">
        <f>Q438</f>
        <v>13.200000000000001</v>
      </c>
      <c r="S438" s="1492" t="s">
        <v>3</v>
      </c>
    </row>
    <row r="439" spans="1:19" s="867" customFormat="1" ht="15.75">
      <c r="A439" s="863"/>
      <c r="B439" s="855" t="s">
        <v>1430</v>
      </c>
      <c r="C439" s="1495"/>
      <c r="D439" s="1497"/>
      <c r="E439" s="1493">
        <f>E438</f>
        <v>8.8000000000000007</v>
      </c>
      <c r="F439" s="1496"/>
      <c r="G439" s="1494"/>
      <c r="H439" s="1496"/>
      <c r="I439" s="1494"/>
      <c r="J439" s="1496"/>
      <c r="K439" s="1494"/>
      <c r="L439" s="1496"/>
      <c r="M439" s="1494"/>
      <c r="N439" s="1496"/>
      <c r="O439" s="1494"/>
      <c r="P439" s="1496"/>
      <c r="Q439" s="1494">
        <f>E439</f>
        <v>8.8000000000000007</v>
      </c>
      <c r="R439" s="862">
        <f>Q439</f>
        <v>8.8000000000000007</v>
      </c>
      <c r="S439" s="1492" t="s">
        <v>26</v>
      </c>
    </row>
    <row r="440" spans="1:19" s="867" customFormat="1" ht="15.75">
      <c r="A440" s="863"/>
      <c r="B440" s="855" t="s">
        <v>1431</v>
      </c>
      <c r="C440" s="1495"/>
      <c r="D440" s="1497"/>
      <c r="E440" s="1493"/>
      <c r="F440" s="1496"/>
      <c r="G440" s="1494"/>
      <c r="H440" s="1496"/>
      <c r="I440" s="1494">
        <f>1.6*6</f>
        <v>9.6000000000000014</v>
      </c>
      <c r="J440" s="1496"/>
      <c r="K440" s="1494"/>
      <c r="L440" s="1496"/>
      <c r="M440" s="1494"/>
      <c r="N440" s="1496"/>
      <c r="O440" s="1494"/>
      <c r="P440" s="1496"/>
      <c r="Q440" s="1494">
        <f>I440</f>
        <v>9.6000000000000014</v>
      </c>
      <c r="R440" s="862">
        <f>Q440</f>
        <v>9.6000000000000014</v>
      </c>
      <c r="S440" s="1492" t="s">
        <v>26</v>
      </c>
    </row>
    <row r="441" spans="1:19" s="867" customFormat="1" ht="15.75">
      <c r="A441" s="863"/>
      <c r="B441" s="855" t="s">
        <v>1432</v>
      </c>
      <c r="C441" s="1495"/>
      <c r="D441" s="1497"/>
      <c r="E441" s="1493">
        <f>E439</f>
        <v>8.8000000000000007</v>
      </c>
      <c r="F441" s="1496"/>
      <c r="G441" s="1494"/>
      <c r="H441" s="1496"/>
      <c r="I441" s="1494"/>
      <c r="J441" s="1496"/>
      <c r="K441" s="1494"/>
      <c r="L441" s="1496"/>
      <c r="M441" s="1494"/>
      <c r="N441" s="1496"/>
      <c r="O441" s="1494"/>
      <c r="P441" s="1496"/>
      <c r="Q441" s="1494">
        <f>E441</f>
        <v>8.8000000000000007</v>
      </c>
      <c r="R441" s="862">
        <f>Q441</f>
        <v>8.8000000000000007</v>
      </c>
      <c r="S441" s="1492" t="s">
        <v>26</v>
      </c>
    </row>
    <row r="442" spans="1:19" s="867" customFormat="1" ht="15.75">
      <c r="A442" s="863"/>
      <c r="B442" s="855" t="s">
        <v>1419</v>
      </c>
      <c r="C442" s="1495"/>
      <c r="D442" s="1497"/>
      <c r="E442" s="1493"/>
      <c r="F442" s="1496"/>
      <c r="G442" s="1494"/>
      <c r="H442" s="1496"/>
      <c r="I442" s="1494"/>
      <c r="J442" s="1496"/>
      <c r="K442" s="1494"/>
      <c r="L442" s="1496"/>
      <c r="M442" s="1494"/>
      <c r="N442" s="1496"/>
      <c r="O442" s="1494"/>
      <c r="P442" s="1496"/>
      <c r="Q442" s="1494"/>
      <c r="R442" s="862">
        <f>SUM(Q443:Q445)</f>
        <v>7.35</v>
      </c>
      <c r="S442" s="1492" t="s">
        <v>3</v>
      </c>
    </row>
    <row r="443" spans="1:19" s="867" customFormat="1" ht="15.75">
      <c r="A443" s="863"/>
      <c r="B443" s="855"/>
      <c r="C443" s="1495" t="s">
        <v>1420</v>
      </c>
      <c r="D443" s="1497"/>
      <c r="E443" s="1493">
        <v>1.3</v>
      </c>
      <c r="F443" s="1496"/>
      <c r="G443" s="1494"/>
      <c r="H443" s="1496"/>
      <c r="I443" s="1494">
        <v>1.5</v>
      </c>
      <c r="J443" s="1496"/>
      <c r="K443" s="1494"/>
      <c r="L443" s="1496"/>
      <c r="M443" s="1494"/>
      <c r="N443" s="1496"/>
      <c r="O443" s="1494"/>
      <c r="P443" s="1496"/>
      <c r="Q443" s="1494">
        <f>E443*I443</f>
        <v>1.9500000000000002</v>
      </c>
      <c r="R443" s="862"/>
      <c r="S443" s="1492"/>
    </row>
    <row r="444" spans="1:19" s="867" customFormat="1" ht="15.75">
      <c r="A444" s="863"/>
      <c r="B444" s="855"/>
      <c r="C444" s="1495" t="s">
        <v>1421</v>
      </c>
      <c r="D444" s="1497"/>
      <c r="E444" s="1493">
        <v>1.5</v>
      </c>
      <c r="F444" s="1496"/>
      <c r="G444" s="1494"/>
      <c r="H444" s="1496"/>
      <c r="I444" s="1494">
        <v>0.7</v>
      </c>
      <c r="J444" s="1496"/>
      <c r="K444" s="1494"/>
      <c r="L444" s="1496"/>
      <c r="M444" s="1494"/>
      <c r="N444" s="1496"/>
      <c r="O444" s="1494"/>
      <c r="P444" s="1496"/>
      <c r="Q444" s="1494">
        <f t="shared" ref="Q444:Q445" si="37">E444*I444</f>
        <v>1.0499999999999998</v>
      </c>
      <c r="R444" s="862"/>
      <c r="S444" s="1492"/>
    </row>
    <row r="445" spans="1:19" s="867" customFormat="1" ht="15.75">
      <c r="A445" s="863"/>
      <c r="B445" s="855"/>
      <c r="C445" s="1495" t="s">
        <v>1422</v>
      </c>
      <c r="D445" s="1497"/>
      <c r="E445" s="1493">
        <v>2.9</v>
      </c>
      <c r="F445" s="1496"/>
      <c r="G445" s="1494"/>
      <c r="H445" s="1496"/>
      <c r="I445" s="1494">
        <v>1.5</v>
      </c>
      <c r="J445" s="1496"/>
      <c r="K445" s="1494"/>
      <c r="L445" s="1496"/>
      <c r="M445" s="1494"/>
      <c r="N445" s="1496"/>
      <c r="O445" s="1494"/>
      <c r="P445" s="1496"/>
      <c r="Q445" s="1494">
        <f t="shared" si="37"/>
        <v>4.3499999999999996</v>
      </c>
      <c r="R445" s="862"/>
      <c r="S445" s="1492"/>
    </row>
    <row r="446" spans="1:19" s="867" customFormat="1" ht="15.75">
      <c r="A446" s="863"/>
      <c r="B446" s="855" t="s">
        <v>1424</v>
      </c>
      <c r="C446" s="1495"/>
      <c r="D446" s="1497"/>
      <c r="E446" s="1493"/>
      <c r="F446" s="1496"/>
      <c r="G446" s="1494"/>
      <c r="H446" s="1496"/>
      <c r="I446" s="1494"/>
      <c r="J446" s="1496"/>
      <c r="K446" s="1494"/>
      <c r="L446" s="1496"/>
      <c r="M446" s="1494"/>
      <c r="N446" s="1496"/>
      <c r="O446" s="1494"/>
      <c r="P446" s="1496"/>
      <c r="Q446" s="1494"/>
      <c r="R446" s="862"/>
      <c r="S446" s="1492"/>
    </row>
    <row r="447" spans="1:19" s="867" customFormat="1" ht="15.75">
      <c r="A447" s="863"/>
      <c r="B447" s="855"/>
      <c r="C447" s="1495" t="s">
        <v>1418</v>
      </c>
      <c r="D447" s="1497"/>
      <c r="E447" s="1493"/>
      <c r="F447" s="1496"/>
      <c r="G447" s="1494"/>
      <c r="H447" s="1496"/>
      <c r="I447" s="1494"/>
      <c r="J447" s="1496"/>
      <c r="K447" s="1494"/>
      <c r="L447" s="1496"/>
      <c r="M447" s="1494"/>
      <c r="N447" s="1496"/>
      <c r="O447" s="1494"/>
      <c r="P447" s="1496"/>
      <c r="Q447" s="1494"/>
      <c r="R447" s="862">
        <f>SUM(Q448:Q449)</f>
        <v>0.85499999999999998</v>
      </c>
      <c r="S447" s="1492" t="s">
        <v>37</v>
      </c>
    </row>
    <row r="448" spans="1:19" s="867" customFormat="1" ht="15.75">
      <c r="A448" s="863"/>
      <c r="B448" s="855"/>
      <c r="C448" s="1495" t="s">
        <v>1425</v>
      </c>
      <c r="D448" s="1497"/>
      <c r="E448" s="1493">
        <v>2.9</v>
      </c>
      <c r="F448" s="1496"/>
      <c r="G448" s="1494">
        <v>1.5</v>
      </c>
      <c r="H448" s="1496"/>
      <c r="I448" s="1494">
        <v>0.1</v>
      </c>
      <c r="J448" s="1496"/>
      <c r="K448" s="1494"/>
      <c r="L448" s="1496"/>
      <c r="M448" s="1494"/>
      <c r="N448" s="1496"/>
      <c r="O448" s="1494"/>
      <c r="P448" s="1496"/>
      <c r="Q448" s="1494">
        <f>E448*G448*I448</f>
        <v>0.435</v>
      </c>
      <c r="R448" s="862"/>
      <c r="S448" s="1492"/>
    </row>
    <row r="449" spans="1:19" s="867" customFormat="1" ht="15.75">
      <c r="A449" s="863"/>
      <c r="B449" s="855"/>
      <c r="C449" s="1495" t="s">
        <v>1426</v>
      </c>
      <c r="D449" s="1497"/>
      <c r="E449" s="1493">
        <v>2.8</v>
      </c>
      <c r="F449" s="1496"/>
      <c r="G449" s="1494">
        <v>1.5</v>
      </c>
      <c r="H449" s="1496"/>
      <c r="I449" s="1494">
        <v>0.1</v>
      </c>
      <c r="J449" s="1496"/>
      <c r="K449" s="1494"/>
      <c r="L449" s="1496"/>
      <c r="M449" s="1494"/>
      <c r="N449" s="1496"/>
      <c r="O449" s="1494"/>
      <c r="P449" s="1496"/>
      <c r="Q449" s="1494">
        <f>E449*G449*I449</f>
        <v>0.41999999999999993</v>
      </c>
      <c r="R449" s="862"/>
      <c r="S449" s="1492"/>
    </row>
    <row r="450" spans="1:19" s="867" customFormat="1" ht="15.75">
      <c r="A450" s="863"/>
      <c r="B450" s="855"/>
      <c r="C450" s="1495" t="s">
        <v>1433</v>
      </c>
      <c r="D450" s="1497"/>
      <c r="E450" s="1493"/>
      <c r="F450" s="1496"/>
      <c r="G450" s="1494"/>
      <c r="H450" s="1496"/>
      <c r="I450" s="1494"/>
      <c r="J450" s="1496"/>
      <c r="K450" s="1494"/>
      <c r="L450" s="1496"/>
      <c r="M450" s="1494"/>
      <c r="N450" s="1496"/>
      <c r="O450" s="1494"/>
      <c r="P450" s="1496"/>
      <c r="Q450" s="1494"/>
      <c r="R450" s="862">
        <f>SUM(Q451:Q452)</f>
        <v>18.211499999999997</v>
      </c>
      <c r="S450" s="1492" t="s">
        <v>30</v>
      </c>
    </row>
    <row r="451" spans="1:19" s="867" customFormat="1" ht="15.75">
      <c r="A451" s="863"/>
      <c r="B451" s="855"/>
      <c r="C451" s="1495" t="s">
        <v>1425</v>
      </c>
      <c r="D451" s="1497"/>
      <c r="E451" s="1493">
        <v>2.9</v>
      </c>
      <c r="F451" s="1496"/>
      <c r="G451" s="1494">
        <v>1.5</v>
      </c>
      <c r="H451" s="1496"/>
      <c r="I451" s="1494"/>
      <c r="J451" s="1496"/>
      <c r="K451" s="1494"/>
      <c r="L451" s="1496"/>
      <c r="M451" s="1494"/>
      <c r="N451" s="1496"/>
      <c r="O451" s="1494"/>
      <c r="P451" s="1496"/>
      <c r="Q451" s="1494">
        <f>E451*G451*PELAT!$L$3</f>
        <v>9.2654999999999994</v>
      </c>
      <c r="R451" s="862"/>
      <c r="S451" s="1492"/>
    </row>
    <row r="452" spans="1:19" s="867" customFormat="1" ht="15.75">
      <c r="A452" s="863"/>
      <c r="B452" s="855"/>
      <c r="C452" s="1495" t="s">
        <v>1426</v>
      </c>
      <c r="D452" s="1497"/>
      <c r="E452" s="1493">
        <v>2.8</v>
      </c>
      <c r="F452" s="1496"/>
      <c r="G452" s="1494">
        <v>1.5</v>
      </c>
      <c r="H452" s="1496"/>
      <c r="I452" s="1494"/>
      <c r="J452" s="1496"/>
      <c r="K452" s="1494"/>
      <c r="L452" s="1496"/>
      <c r="M452" s="1494"/>
      <c r="N452" s="1496"/>
      <c r="O452" s="1494"/>
      <c r="P452" s="1496"/>
      <c r="Q452" s="1494">
        <f>E452*G452*PELAT!$L$3</f>
        <v>8.945999999999998</v>
      </c>
      <c r="R452" s="862"/>
      <c r="S452" s="1492"/>
    </row>
    <row r="453" spans="1:19" s="867" customFormat="1" ht="15.75">
      <c r="A453" s="863"/>
      <c r="B453" s="855"/>
      <c r="C453" s="1495" t="s">
        <v>1423</v>
      </c>
      <c r="D453" s="1497"/>
      <c r="E453" s="1493"/>
      <c r="F453" s="1496"/>
      <c r="G453" s="1494"/>
      <c r="H453" s="1496"/>
      <c r="I453" s="1494"/>
      <c r="J453" s="1496"/>
      <c r="K453" s="1494"/>
      <c r="L453" s="1496"/>
      <c r="M453" s="1494"/>
      <c r="N453" s="1496"/>
      <c r="O453" s="1494"/>
      <c r="P453" s="1496"/>
      <c r="Q453" s="1494"/>
      <c r="R453" s="862">
        <f>SUM(Q454:Q455)</f>
        <v>8.5499999999999989</v>
      </c>
      <c r="S453" s="1492" t="s">
        <v>3</v>
      </c>
    </row>
    <row r="454" spans="1:19" s="867" customFormat="1" ht="15.75">
      <c r="A454" s="863"/>
      <c r="B454" s="855"/>
      <c r="C454" s="1495" t="s">
        <v>1425</v>
      </c>
      <c r="D454" s="1497"/>
      <c r="E454" s="1493">
        <v>2.9</v>
      </c>
      <c r="F454" s="1496"/>
      <c r="G454" s="1494">
        <v>1.5</v>
      </c>
      <c r="H454" s="1496"/>
      <c r="I454" s="1494"/>
      <c r="J454" s="1496"/>
      <c r="K454" s="1494"/>
      <c r="L454" s="1496"/>
      <c r="M454" s="1494"/>
      <c r="N454" s="1496"/>
      <c r="O454" s="1494"/>
      <c r="P454" s="1496"/>
      <c r="Q454" s="1494">
        <f>E454*G454</f>
        <v>4.3499999999999996</v>
      </c>
      <c r="R454" s="862"/>
      <c r="S454" s="1492"/>
    </row>
    <row r="455" spans="1:19" s="867" customFormat="1" ht="15.75">
      <c r="A455" s="863"/>
      <c r="B455" s="855"/>
      <c r="C455" s="1495" t="s">
        <v>1426</v>
      </c>
      <c r="D455" s="1497"/>
      <c r="E455" s="1493">
        <v>2.8</v>
      </c>
      <c r="F455" s="1496"/>
      <c r="G455" s="1494">
        <v>1.5</v>
      </c>
      <c r="H455" s="1496"/>
      <c r="I455" s="1494"/>
      <c r="J455" s="1496"/>
      <c r="K455" s="1494"/>
      <c r="L455" s="1496"/>
      <c r="M455" s="1494"/>
      <c r="N455" s="1496"/>
      <c r="O455" s="1494"/>
      <c r="P455" s="1496"/>
      <c r="Q455" s="1494">
        <f>E455*G455</f>
        <v>4.1999999999999993</v>
      </c>
      <c r="R455" s="862"/>
      <c r="S455" s="1492"/>
    </row>
    <row r="456" spans="1:19" s="867" customFormat="1" ht="15.75">
      <c r="A456" s="863"/>
      <c r="B456" s="855"/>
      <c r="C456" s="1495"/>
      <c r="D456" s="1497"/>
      <c r="E456" s="1493"/>
      <c r="F456" s="1496"/>
      <c r="G456" s="1494"/>
      <c r="H456" s="1496"/>
      <c r="I456" s="1494"/>
      <c r="J456" s="1496"/>
      <c r="K456" s="1494"/>
      <c r="L456" s="1496"/>
      <c r="M456" s="1494"/>
      <c r="N456" s="1496"/>
      <c r="O456" s="1494"/>
      <c r="P456" s="1496"/>
      <c r="Q456" s="1494"/>
      <c r="R456" s="862"/>
      <c r="S456" s="1492"/>
    </row>
    <row r="457" spans="1:19" s="867" customFormat="1" ht="15.75">
      <c r="A457" s="863"/>
      <c r="B457" s="855" t="s">
        <v>1427</v>
      </c>
      <c r="C457" s="1495"/>
      <c r="D457" s="1497"/>
      <c r="E457" s="1493"/>
      <c r="F457" s="1496"/>
      <c r="G457" s="1494"/>
      <c r="H457" s="1496"/>
      <c r="I457" s="1494"/>
      <c r="J457" s="1496"/>
      <c r="K457" s="1494"/>
      <c r="L457" s="1496"/>
      <c r="M457" s="1494"/>
      <c r="N457" s="1496"/>
      <c r="O457" s="1494"/>
      <c r="P457" s="1496"/>
      <c r="Q457" s="1494"/>
      <c r="R457" s="862"/>
      <c r="S457" s="1492"/>
    </row>
    <row r="458" spans="1:19" s="867" customFormat="1" ht="15.75">
      <c r="A458" s="863"/>
      <c r="B458" s="855"/>
      <c r="C458" s="1495" t="s">
        <v>1420</v>
      </c>
      <c r="D458" s="1497"/>
      <c r="E458" s="1493">
        <v>1.5</v>
      </c>
      <c r="F458" s="1496"/>
      <c r="G458" s="1494">
        <v>1.5</v>
      </c>
      <c r="H458" s="1496"/>
      <c r="I458" s="1494">
        <v>0.1</v>
      </c>
      <c r="J458" s="1496"/>
      <c r="K458" s="1494"/>
      <c r="L458" s="1496"/>
      <c r="M458" s="1494"/>
      <c r="N458" s="1496"/>
      <c r="O458" s="1494"/>
      <c r="P458" s="1496"/>
      <c r="Q458" s="1494">
        <f>E458*G458*I458</f>
        <v>0.22500000000000001</v>
      </c>
      <c r="R458" s="862">
        <f>Q458</f>
        <v>0.22500000000000001</v>
      </c>
      <c r="S458" s="1492" t="s">
        <v>37</v>
      </c>
    </row>
    <row r="459" spans="1:19" s="867" customFormat="1" ht="15.75">
      <c r="A459" s="863"/>
      <c r="B459" s="855" t="s">
        <v>1428</v>
      </c>
      <c r="C459" s="1495"/>
      <c r="D459" s="1497"/>
      <c r="E459" s="1493"/>
      <c r="F459" s="1496"/>
      <c r="G459" s="1494"/>
      <c r="H459" s="1496"/>
      <c r="I459" s="1494"/>
      <c r="J459" s="1496"/>
      <c r="K459" s="1494"/>
      <c r="L459" s="1496"/>
      <c r="M459" s="1494"/>
      <c r="N459" s="1496"/>
      <c r="O459" s="1494"/>
      <c r="P459" s="1496"/>
      <c r="Q459" s="1494"/>
      <c r="R459" s="862"/>
      <c r="S459" s="1492"/>
    </row>
    <row r="460" spans="1:19" s="867" customFormat="1" ht="15.75">
      <c r="A460" s="863"/>
      <c r="B460" s="855"/>
      <c r="C460" s="1495" t="s">
        <v>1420</v>
      </c>
      <c r="D460" s="1497"/>
      <c r="E460" s="1493">
        <v>1.5</v>
      </c>
      <c r="F460" s="1496"/>
      <c r="G460" s="1494">
        <v>1.5</v>
      </c>
      <c r="H460" s="1496"/>
      <c r="I460" s="1494">
        <v>0.1</v>
      </c>
      <c r="J460" s="1496"/>
      <c r="K460" s="1494"/>
      <c r="L460" s="1496"/>
      <c r="M460" s="1494"/>
      <c r="N460" s="1496"/>
      <c r="O460" s="1494"/>
      <c r="P460" s="1496"/>
      <c r="Q460" s="1494">
        <f>E460*G460*I460</f>
        <v>0.22500000000000001</v>
      </c>
      <c r="R460" s="862">
        <f>Q460</f>
        <v>0.22500000000000001</v>
      </c>
      <c r="S460" s="1492" t="s">
        <v>37</v>
      </c>
    </row>
    <row r="461" spans="1:19" s="867" customFormat="1" ht="15.75">
      <c r="A461" s="863"/>
      <c r="B461" s="855" t="s">
        <v>1429</v>
      </c>
      <c r="C461" s="1495"/>
      <c r="D461" s="1497"/>
      <c r="E461" s="1493"/>
      <c r="F461" s="1496"/>
      <c r="G461" s="1494"/>
      <c r="H461" s="1496"/>
      <c r="I461" s="1494"/>
      <c r="J461" s="1496"/>
      <c r="K461" s="1494"/>
      <c r="L461" s="1496"/>
      <c r="M461" s="1494"/>
      <c r="N461" s="1496"/>
      <c r="O461" s="1494"/>
      <c r="P461" s="1496"/>
      <c r="Q461" s="1494"/>
      <c r="R461" s="862"/>
      <c r="S461" s="1492"/>
    </row>
    <row r="462" spans="1:19" s="867" customFormat="1" ht="15.75">
      <c r="A462" s="863"/>
      <c r="B462" s="855"/>
      <c r="C462" s="1495" t="s">
        <v>1420</v>
      </c>
      <c r="D462" s="1497"/>
      <c r="E462" s="1493">
        <v>1.5</v>
      </c>
      <c r="F462" s="1496"/>
      <c r="G462" s="1494">
        <v>1.5</v>
      </c>
      <c r="H462" s="1496"/>
      <c r="I462" s="1494">
        <v>0.1</v>
      </c>
      <c r="J462" s="1496"/>
      <c r="K462" s="1494"/>
      <c r="L462" s="1496"/>
      <c r="M462" s="1494"/>
      <c r="N462" s="1496"/>
      <c r="O462" s="1494"/>
      <c r="P462" s="1496"/>
      <c r="Q462" s="1494">
        <f>E462*G462*I462</f>
        <v>0.22500000000000001</v>
      </c>
      <c r="R462" s="862">
        <f>Q462</f>
        <v>0.22500000000000001</v>
      </c>
      <c r="S462" s="1492" t="s">
        <v>37</v>
      </c>
    </row>
    <row r="463" spans="1:19" s="867" customFormat="1" ht="15.75">
      <c r="A463" s="863"/>
      <c r="B463" s="855"/>
      <c r="C463" s="1495"/>
      <c r="D463" s="1497"/>
      <c r="E463" s="1493"/>
      <c r="F463" s="1496"/>
      <c r="G463" s="1494"/>
      <c r="H463" s="1496"/>
      <c r="I463" s="1494"/>
      <c r="J463" s="1496"/>
      <c r="K463" s="1494"/>
      <c r="L463" s="1496"/>
      <c r="M463" s="1494"/>
      <c r="N463" s="1496"/>
      <c r="O463" s="1494"/>
      <c r="P463" s="1496"/>
      <c r="Q463" s="1494"/>
      <c r="R463" s="862"/>
      <c r="S463" s="1492"/>
    </row>
    <row r="464" spans="1:19" s="867" customFormat="1" ht="15.75">
      <c r="A464" s="863"/>
      <c r="B464" s="855"/>
      <c r="C464" s="1495"/>
      <c r="D464" s="1497"/>
      <c r="E464" s="1493"/>
      <c r="F464" s="1496"/>
      <c r="G464" s="1494"/>
      <c r="H464" s="1496"/>
      <c r="I464" s="1494"/>
      <c r="J464" s="1496"/>
      <c r="K464" s="1494"/>
      <c r="L464" s="1496"/>
      <c r="M464" s="1494"/>
      <c r="N464" s="1496"/>
      <c r="O464" s="1494"/>
      <c r="P464" s="1496"/>
      <c r="Q464" s="1494"/>
      <c r="R464" s="862"/>
      <c r="S464" s="1492"/>
    </row>
    <row r="465" spans="1:19" s="867" customFormat="1" ht="15.75">
      <c r="A465" s="863"/>
      <c r="B465" s="855"/>
      <c r="C465" s="881"/>
      <c r="D465" s="864"/>
      <c r="E465" s="865"/>
      <c r="F465" s="866"/>
      <c r="G465" s="852"/>
      <c r="H465" s="866"/>
      <c r="I465" s="852"/>
      <c r="J465" s="866"/>
      <c r="K465" s="852"/>
      <c r="L465" s="866"/>
      <c r="M465" s="852"/>
      <c r="N465" s="866"/>
      <c r="O465" s="852"/>
      <c r="P465" s="866"/>
      <c r="Q465" s="852"/>
      <c r="R465" s="862"/>
      <c r="S465" s="861"/>
    </row>
    <row r="466" spans="1:19" s="867" customFormat="1" ht="15.75">
      <c r="A466" s="863"/>
      <c r="B466" s="855"/>
      <c r="C466" s="881"/>
      <c r="D466" s="864"/>
      <c r="E466" s="865"/>
      <c r="F466" s="866"/>
      <c r="G466" s="852"/>
      <c r="H466" s="866"/>
      <c r="I466" s="852"/>
      <c r="J466" s="866"/>
      <c r="K466" s="852"/>
      <c r="L466" s="866"/>
      <c r="M466" s="852"/>
      <c r="N466" s="866"/>
      <c r="O466" s="852"/>
      <c r="P466" s="866"/>
      <c r="Q466" s="852"/>
      <c r="R466" s="862"/>
      <c r="S466" s="861"/>
    </row>
    <row r="467" spans="1:19" s="867" customFormat="1" ht="15.75">
      <c r="A467" s="863"/>
      <c r="B467" s="855"/>
      <c r="C467" s="881"/>
      <c r="D467" s="864"/>
      <c r="E467" s="865"/>
      <c r="F467" s="866"/>
      <c r="G467" s="852"/>
      <c r="H467" s="866"/>
      <c r="I467" s="852"/>
      <c r="J467" s="866"/>
      <c r="K467" s="852"/>
      <c r="L467" s="866"/>
      <c r="M467" s="852"/>
      <c r="N467" s="866"/>
      <c r="O467" s="852"/>
      <c r="P467" s="866"/>
      <c r="Q467" s="852"/>
      <c r="R467" s="862"/>
      <c r="S467" s="861"/>
    </row>
    <row r="468" spans="1:19" s="867" customFormat="1" ht="15.75">
      <c r="A468" s="863"/>
      <c r="B468" s="855"/>
      <c r="C468" s="881"/>
      <c r="D468" s="864"/>
      <c r="E468" s="865"/>
      <c r="F468" s="866"/>
      <c r="G468" s="852"/>
      <c r="H468" s="866"/>
      <c r="I468" s="852"/>
      <c r="J468" s="866"/>
      <c r="K468" s="852"/>
      <c r="L468" s="866"/>
      <c r="M468" s="852"/>
      <c r="N468" s="866"/>
      <c r="O468" s="852"/>
      <c r="P468" s="866"/>
      <c r="Q468" s="852"/>
      <c r="R468" s="862"/>
      <c r="S468" s="861"/>
    </row>
    <row r="469" spans="1:19" s="867" customFormat="1" ht="15.75">
      <c r="A469" s="863"/>
      <c r="B469" s="855"/>
      <c r="C469" s="881"/>
      <c r="D469" s="864"/>
      <c r="E469" s="865"/>
      <c r="F469" s="866"/>
      <c r="G469" s="852"/>
      <c r="H469" s="866"/>
      <c r="I469" s="852"/>
      <c r="J469" s="866"/>
      <c r="K469" s="852"/>
      <c r="L469" s="866"/>
      <c r="M469" s="852"/>
      <c r="N469" s="866"/>
      <c r="O469" s="852"/>
      <c r="P469" s="866"/>
      <c r="Q469" s="852"/>
      <c r="R469" s="862"/>
      <c r="S469" s="861"/>
    </row>
    <row r="470" spans="1:19" s="867" customFormat="1" ht="15.75">
      <c r="A470" s="863"/>
      <c r="B470" s="855"/>
      <c r="C470" s="881"/>
      <c r="D470" s="864"/>
      <c r="E470" s="865"/>
      <c r="F470" s="866"/>
      <c r="G470" s="852"/>
      <c r="H470" s="866"/>
      <c r="I470" s="852"/>
      <c r="J470" s="866"/>
      <c r="K470" s="852"/>
      <c r="L470" s="866"/>
      <c r="M470" s="852"/>
      <c r="N470" s="866"/>
      <c r="O470" s="852"/>
      <c r="P470" s="866"/>
      <c r="Q470" s="852"/>
      <c r="R470" s="862"/>
      <c r="S470" s="861"/>
    </row>
    <row r="471" spans="1:19" s="867" customFormat="1" ht="15.75">
      <c r="A471" s="863"/>
      <c r="B471" s="855"/>
      <c r="C471" s="881"/>
      <c r="D471" s="864"/>
      <c r="E471" s="865"/>
      <c r="F471" s="866"/>
      <c r="G471" s="852"/>
      <c r="H471" s="866"/>
      <c r="I471" s="852"/>
      <c r="J471" s="866"/>
      <c r="K471" s="852"/>
      <c r="L471" s="866"/>
      <c r="M471" s="852"/>
      <c r="N471" s="866"/>
      <c r="O471" s="852"/>
      <c r="P471" s="866"/>
      <c r="Q471" s="852"/>
      <c r="R471" s="862"/>
      <c r="S471" s="861"/>
    </row>
    <row r="472" spans="1:19" s="867" customFormat="1" ht="15.75">
      <c r="A472" s="863"/>
      <c r="B472" s="855"/>
      <c r="C472" s="881"/>
      <c r="D472" s="864"/>
      <c r="E472" s="865"/>
      <c r="F472" s="866"/>
      <c r="G472" s="852"/>
      <c r="H472" s="866"/>
      <c r="I472" s="852"/>
      <c r="J472" s="866"/>
      <c r="K472" s="852"/>
      <c r="L472" s="866"/>
      <c r="M472" s="852"/>
      <c r="N472" s="866"/>
      <c r="O472" s="852"/>
      <c r="P472" s="866"/>
      <c r="Q472" s="852"/>
      <c r="R472" s="862"/>
      <c r="S472" s="861"/>
    </row>
    <row r="473" spans="1:19" s="867" customFormat="1" ht="15.75">
      <c r="A473" s="863"/>
      <c r="B473" s="855"/>
      <c r="C473" s="881"/>
      <c r="D473" s="864"/>
      <c r="E473" s="865"/>
      <c r="F473" s="866"/>
      <c r="G473" s="852"/>
      <c r="H473" s="866"/>
      <c r="I473" s="852"/>
      <c r="J473" s="866"/>
      <c r="K473" s="852"/>
      <c r="L473" s="866"/>
      <c r="M473" s="852"/>
      <c r="N473" s="866"/>
      <c r="O473" s="852"/>
      <c r="P473" s="866"/>
      <c r="Q473" s="852"/>
      <c r="R473" s="862"/>
      <c r="S473" s="861"/>
    </row>
    <row r="474" spans="1:19" s="867" customFormat="1" ht="15.75">
      <c r="A474" s="863"/>
      <c r="B474" s="855"/>
      <c r="C474" s="881"/>
      <c r="D474" s="864"/>
      <c r="E474" s="865"/>
      <c r="F474" s="866"/>
      <c r="G474" s="852"/>
      <c r="H474" s="866"/>
      <c r="I474" s="852"/>
      <c r="J474" s="866"/>
      <c r="K474" s="852"/>
      <c r="L474" s="866"/>
      <c r="M474" s="852"/>
      <c r="N474" s="866"/>
      <c r="O474" s="852"/>
      <c r="P474" s="866"/>
      <c r="Q474" s="852"/>
      <c r="R474" s="862"/>
      <c r="S474" s="861"/>
    </row>
    <row r="475" spans="1:19" s="867" customFormat="1" ht="15.75">
      <c r="A475" s="863"/>
      <c r="B475" s="855"/>
      <c r="C475" s="881"/>
      <c r="D475" s="864"/>
      <c r="E475" s="865"/>
      <c r="F475" s="866"/>
      <c r="G475" s="852"/>
      <c r="H475" s="866"/>
      <c r="I475" s="852"/>
      <c r="J475" s="866"/>
      <c r="K475" s="852"/>
      <c r="L475" s="866"/>
      <c r="M475" s="852"/>
      <c r="N475" s="866"/>
      <c r="O475" s="852"/>
      <c r="P475" s="866"/>
      <c r="Q475" s="852"/>
      <c r="R475" s="862"/>
      <c r="S475" s="861"/>
    </row>
    <row r="476" spans="1:19" s="867" customFormat="1" ht="15.75">
      <c r="A476" s="863"/>
      <c r="B476" s="855"/>
      <c r="C476" s="881"/>
      <c r="D476" s="864"/>
      <c r="E476" s="865"/>
      <c r="F476" s="866"/>
      <c r="G476" s="852"/>
      <c r="H476" s="866"/>
      <c r="I476" s="852"/>
      <c r="J476" s="866"/>
      <c r="K476" s="852"/>
      <c r="L476" s="866"/>
      <c r="M476" s="852"/>
      <c r="N476" s="866"/>
      <c r="O476" s="852"/>
      <c r="P476" s="866"/>
      <c r="Q476" s="852"/>
      <c r="R476" s="862"/>
      <c r="S476" s="861"/>
    </row>
    <row r="477" spans="1:19" s="867" customFormat="1" ht="15.75">
      <c r="A477" s="863"/>
      <c r="B477" s="855"/>
      <c r="C477" s="881"/>
      <c r="D477" s="864"/>
      <c r="E477" s="865"/>
      <c r="F477" s="866"/>
      <c r="G477" s="852"/>
      <c r="H477" s="866"/>
      <c r="I477" s="852"/>
      <c r="J477" s="866"/>
      <c r="K477" s="852"/>
      <c r="L477" s="866"/>
      <c r="M477" s="852"/>
      <c r="N477" s="866"/>
      <c r="O477" s="852"/>
      <c r="P477" s="866"/>
      <c r="Q477" s="852"/>
      <c r="R477" s="862"/>
      <c r="S477" s="861"/>
    </row>
    <row r="478" spans="1:19" s="867" customFormat="1" ht="15.75">
      <c r="A478" s="863"/>
      <c r="B478" s="855"/>
      <c r="C478" s="881"/>
      <c r="D478" s="864"/>
      <c r="E478" s="865"/>
      <c r="F478" s="866"/>
      <c r="G478" s="852"/>
      <c r="H478" s="866"/>
      <c r="I478" s="852"/>
      <c r="J478" s="866"/>
      <c r="K478" s="852"/>
      <c r="L478" s="866"/>
      <c r="M478" s="852"/>
      <c r="N478" s="866"/>
      <c r="O478" s="852"/>
      <c r="P478" s="866"/>
      <c r="Q478" s="852"/>
      <c r="R478" s="862"/>
      <c r="S478" s="861"/>
    </row>
    <row r="479" spans="1:19" s="867" customFormat="1" ht="15.75">
      <c r="A479" s="863"/>
      <c r="B479" s="855"/>
      <c r="C479" s="881"/>
      <c r="D479" s="864"/>
      <c r="E479" s="865"/>
      <c r="F479" s="866"/>
      <c r="G479" s="852"/>
      <c r="H479" s="866"/>
      <c r="I479" s="852"/>
      <c r="J479" s="866"/>
      <c r="K479" s="852"/>
      <c r="L479" s="866"/>
      <c r="M479" s="852"/>
      <c r="N479" s="866"/>
      <c r="O479" s="852"/>
      <c r="P479" s="866"/>
      <c r="Q479" s="852"/>
      <c r="R479" s="862"/>
      <c r="S479" s="861"/>
    </row>
    <row r="480" spans="1:19" s="867" customFormat="1" ht="15.75">
      <c r="A480" s="863"/>
      <c r="B480" s="855"/>
      <c r="C480" s="881"/>
      <c r="D480" s="864"/>
      <c r="E480" s="865"/>
      <c r="F480" s="866"/>
      <c r="G480" s="852"/>
      <c r="H480" s="866"/>
      <c r="I480" s="852"/>
      <c r="J480" s="866"/>
      <c r="K480" s="852"/>
      <c r="L480" s="866"/>
      <c r="M480" s="852"/>
      <c r="N480" s="866"/>
      <c r="O480" s="852"/>
      <c r="P480" s="866"/>
      <c r="Q480" s="852"/>
      <c r="R480" s="862"/>
      <c r="S480" s="861"/>
    </row>
    <row r="481" spans="1:19" s="867" customFormat="1" ht="15.75">
      <c r="A481" s="863"/>
      <c r="B481" s="855"/>
      <c r="C481" s="881"/>
      <c r="D481" s="864"/>
      <c r="E481" s="865"/>
      <c r="F481" s="866"/>
      <c r="G481" s="852"/>
      <c r="H481" s="866"/>
      <c r="I481" s="852"/>
      <c r="J481" s="866"/>
      <c r="K481" s="852"/>
      <c r="L481" s="866"/>
      <c r="M481" s="852"/>
      <c r="N481" s="866"/>
      <c r="O481" s="852"/>
      <c r="P481" s="866"/>
      <c r="Q481" s="852"/>
      <c r="R481" s="862"/>
      <c r="S481" s="861"/>
    </row>
    <row r="482" spans="1:19" s="867" customFormat="1" ht="15.75">
      <c r="A482" s="863"/>
      <c r="B482" s="855"/>
      <c r="C482" s="881"/>
      <c r="D482" s="864"/>
      <c r="E482" s="865"/>
      <c r="F482" s="866"/>
      <c r="G482" s="852"/>
      <c r="H482" s="866"/>
      <c r="I482" s="852"/>
      <c r="J482" s="866"/>
      <c r="K482" s="852"/>
      <c r="L482" s="866"/>
      <c r="M482" s="852"/>
      <c r="N482" s="866"/>
      <c r="O482" s="852"/>
      <c r="P482" s="866"/>
      <c r="Q482" s="852"/>
      <c r="R482" s="862"/>
      <c r="S482" s="861"/>
    </row>
    <row r="483" spans="1:19" s="867" customFormat="1" ht="15.75">
      <c r="A483" s="863"/>
      <c r="B483" s="855"/>
      <c r="C483" s="881"/>
      <c r="D483" s="864"/>
      <c r="E483" s="865"/>
      <c r="F483" s="866"/>
      <c r="G483" s="852"/>
      <c r="H483" s="866"/>
      <c r="I483" s="852"/>
      <c r="J483" s="866"/>
      <c r="K483" s="852"/>
      <c r="L483" s="866"/>
      <c r="M483" s="852"/>
      <c r="N483" s="866"/>
      <c r="O483" s="852"/>
      <c r="P483" s="866"/>
      <c r="Q483" s="852"/>
      <c r="R483" s="862"/>
      <c r="S483" s="861"/>
    </row>
    <row r="484" spans="1:19" s="867" customFormat="1" ht="15.75">
      <c r="A484" s="863"/>
      <c r="B484" s="855"/>
      <c r="C484" s="881"/>
      <c r="D484" s="864"/>
      <c r="E484" s="865"/>
      <c r="F484" s="866"/>
      <c r="G484" s="852"/>
      <c r="H484" s="866"/>
      <c r="I484" s="852"/>
      <c r="J484" s="866"/>
      <c r="K484" s="852"/>
      <c r="L484" s="866"/>
      <c r="M484" s="852"/>
      <c r="N484" s="866"/>
      <c r="O484" s="852"/>
      <c r="P484" s="866"/>
      <c r="Q484" s="852"/>
      <c r="R484" s="862"/>
      <c r="S484" s="861"/>
    </row>
    <row r="485" spans="1:19" s="867" customFormat="1" ht="15.75">
      <c r="A485" s="863"/>
      <c r="B485" s="855"/>
      <c r="C485" s="881"/>
      <c r="D485" s="864"/>
      <c r="E485" s="865"/>
      <c r="F485" s="866"/>
      <c r="G485" s="852"/>
      <c r="H485" s="866"/>
      <c r="I485" s="852"/>
      <c r="J485" s="866"/>
      <c r="K485" s="852"/>
      <c r="L485" s="866"/>
      <c r="M485" s="852"/>
      <c r="N485" s="866"/>
      <c r="O485" s="852"/>
      <c r="P485" s="866"/>
      <c r="Q485" s="852"/>
      <c r="R485" s="862"/>
      <c r="S485" s="861"/>
    </row>
    <row r="486" spans="1:19" s="867" customFormat="1" ht="15.75">
      <c r="A486" s="863"/>
      <c r="B486" s="855"/>
      <c r="C486" s="881"/>
      <c r="D486" s="864"/>
      <c r="E486" s="865"/>
      <c r="F486" s="866"/>
      <c r="G486" s="852"/>
      <c r="H486" s="866"/>
      <c r="I486" s="852"/>
      <c r="J486" s="866"/>
      <c r="K486" s="852"/>
      <c r="L486" s="866"/>
      <c r="M486" s="852"/>
      <c r="N486" s="866"/>
      <c r="O486" s="852"/>
      <c r="P486" s="866"/>
      <c r="Q486" s="852"/>
      <c r="R486" s="862"/>
      <c r="S486" s="861"/>
    </row>
    <row r="487" spans="1:19" s="867" customFormat="1" ht="15.75">
      <c r="A487" s="863"/>
      <c r="B487" s="855"/>
      <c r="C487" s="881"/>
      <c r="D487" s="864"/>
      <c r="E487" s="865"/>
      <c r="F487" s="866"/>
      <c r="G487" s="852"/>
      <c r="H487" s="866"/>
      <c r="I487" s="852"/>
      <c r="J487" s="866"/>
      <c r="K487" s="852"/>
      <c r="L487" s="866"/>
      <c r="M487" s="852"/>
      <c r="N487" s="866"/>
      <c r="O487" s="852"/>
      <c r="P487" s="866"/>
      <c r="Q487" s="852"/>
      <c r="R487" s="862"/>
      <c r="S487" s="861"/>
    </row>
    <row r="488" spans="1:19" s="867" customFormat="1" ht="15.75">
      <c r="A488" s="863"/>
      <c r="B488" s="855"/>
      <c r="C488" s="881"/>
      <c r="D488" s="864"/>
      <c r="E488" s="865"/>
      <c r="F488" s="866"/>
      <c r="G488" s="852"/>
      <c r="H488" s="866"/>
      <c r="I488" s="852"/>
      <c r="J488" s="866"/>
      <c r="K488" s="852"/>
      <c r="L488" s="866"/>
      <c r="M488" s="852"/>
      <c r="N488" s="866"/>
      <c r="O488" s="852"/>
      <c r="P488" s="866"/>
      <c r="Q488" s="852"/>
      <c r="R488" s="862"/>
      <c r="S488" s="861"/>
    </row>
    <row r="489" spans="1:19" s="867" customFormat="1" ht="15.75">
      <c r="A489" s="863"/>
      <c r="B489" s="855"/>
      <c r="C489" s="881"/>
      <c r="D489" s="864"/>
      <c r="E489" s="865"/>
      <c r="F489" s="866"/>
      <c r="G489" s="852"/>
      <c r="H489" s="866"/>
      <c r="I489" s="852"/>
      <c r="J489" s="866"/>
      <c r="K489" s="852"/>
      <c r="L489" s="866"/>
      <c r="M489" s="852"/>
      <c r="N489" s="866"/>
      <c r="O489" s="852"/>
      <c r="P489" s="866"/>
      <c r="Q489" s="852"/>
      <c r="R489" s="862"/>
      <c r="S489" s="861"/>
    </row>
    <row r="490" spans="1:19" s="867" customFormat="1" ht="15.75">
      <c r="A490" s="863"/>
      <c r="B490" s="855"/>
      <c r="C490" s="881"/>
      <c r="D490" s="864"/>
      <c r="E490" s="865"/>
      <c r="F490" s="866"/>
      <c r="G490" s="852"/>
      <c r="H490" s="866"/>
      <c r="I490" s="852"/>
      <c r="J490" s="866"/>
      <c r="K490" s="852"/>
      <c r="L490" s="866"/>
      <c r="M490" s="852"/>
      <c r="N490" s="866"/>
      <c r="O490" s="852"/>
      <c r="P490" s="866"/>
      <c r="Q490" s="852"/>
      <c r="R490" s="862"/>
      <c r="S490" s="861"/>
    </row>
  </sheetData>
  <mergeCells count="5">
    <mergeCell ref="A1:S1"/>
    <mergeCell ref="B3:C4"/>
    <mergeCell ref="D3:Q3"/>
    <mergeCell ref="R3:S3"/>
    <mergeCell ref="E249:G249"/>
  </mergeCells>
  <pageMargins left="0.7" right="0.7" top="0.75" bottom="0.75" header="0.3" footer="0.3"/>
  <pageSetup orientation="portrait" r:id="rId1"/>
  <ignoredErrors>
    <ignoredError sqref="Q291 Q321 E267 Q259 E225 Q413 Q99 Q440"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77"/>
  <sheetViews>
    <sheetView view="pageBreakPreview" topLeftCell="A25" zoomScale="85" zoomScaleNormal="70" zoomScaleSheetLayoutView="85" workbookViewId="0">
      <selection activeCell="I34" sqref="I34"/>
    </sheetView>
  </sheetViews>
  <sheetFormatPr defaultColWidth="9.28515625" defaultRowHeight="12.75"/>
  <cols>
    <col min="1" max="1" width="21.7109375" style="7" customWidth="1"/>
    <col min="2" max="2" width="40.85546875" style="7" customWidth="1"/>
    <col min="3" max="3" width="22.7109375" style="7" customWidth="1"/>
    <col min="4" max="4" width="21.7109375" style="7" customWidth="1"/>
    <col min="5" max="5" width="44.42578125" style="7" customWidth="1"/>
    <col min="6" max="6" width="31" style="7" hidden="1" customWidth="1"/>
    <col min="7" max="7" width="29.28515625" style="7" hidden="1" customWidth="1"/>
    <col min="8" max="8" width="18.7109375" style="7" hidden="1" customWidth="1"/>
    <col min="9" max="9" width="24" style="7" customWidth="1"/>
    <col min="10" max="10" width="22.5703125" style="7" bestFit="1" customWidth="1"/>
    <col min="11" max="11" width="31.140625" style="7" customWidth="1"/>
    <col min="12" max="12" width="20.140625" style="7" bestFit="1" customWidth="1"/>
    <col min="13" max="16" width="9.28515625" style="7"/>
    <col min="17" max="17" width="10.140625" style="7" bestFit="1" customWidth="1"/>
    <col min="18" max="16384" width="9.28515625" style="7"/>
  </cols>
  <sheetData>
    <row r="1" spans="1:12" s="4" customFormat="1" ht="30" customHeight="1" thickTop="1">
      <c r="A1" s="2375" t="s">
        <v>55</v>
      </c>
      <c r="B1" s="2376"/>
      <c r="C1" s="2376"/>
      <c r="D1" s="2376"/>
      <c r="E1" s="2377"/>
      <c r="F1" s="2"/>
      <c r="G1" s="2"/>
      <c r="H1" s="3"/>
      <c r="I1" s="3"/>
    </row>
    <row r="2" spans="1:12" s="4" customFormat="1" ht="30" customHeight="1" thickBot="1">
      <c r="A2" s="2378" t="str">
        <f>RAB!B2</f>
        <v>BILL OF QUANTITY (BQ)</v>
      </c>
      <c r="B2" s="2379"/>
      <c r="C2" s="2379"/>
      <c r="D2" s="2379"/>
      <c r="E2" s="2380"/>
      <c r="F2" s="2"/>
      <c r="G2" s="2"/>
      <c r="H2" s="3"/>
      <c r="I2" s="3"/>
    </row>
    <row r="3" spans="1:12" ht="16.149999999999999" customHeight="1" thickTop="1">
      <c r="A3" s="346"/>
      <c r="B3" s="6"/>
      <c r="C3" s="6"/>
      <c r="D3" s="6"/>
      <c r="E3" s="347"/>
      <c r="F3" s="5"/>
      <c r="G3" s="5"/>
      <c r="H3" s="6"/>
      <c r="I3" s="6"/>
    </row>
    <row r="4" spans="1:12" ht="16.149999999999999" customHeight="1">
      <c r="A4" s="341" t="s">
        <v>0</v>
      </c>
      <c r="B4" s="348" t="s">
        <v>2029</v>
      </c>
      <c r="C4" s="349"/>
      <c r="D4" s="349"/>
      <c r="E4" s="342"/>
      <c r="F4" s="5"/>
      <c r="G4" s="5"/>
      <c r="H4" s="6"/>
      <c r="I4" s="6"/>
    </row>
    <row r="5" spans="1:12" ht="16.149999999999999" customHeight="1">
      <c r="A5" s="341" t="s">
        <v>78</v>
      </c>
      <c r="B5" s="348" t="s">
        <v>1213</v>
      </c>
      <c r="C5" s="349"/>
      <c r="D5" s="349"/>
      <c r="E5" s="342"/>
      <c r="F5" s="5"/>
      <c r="G5" s="8"/>
      <c r="H5" s="6"/>
      <c r="I5" s="6"/>
    </row>
    <row r="6" spans="1:12" ht="16.149999999999999" customHeight="1">
      <c r="A6" s="341" t="s">
        <v>79</v>
      </c>
      <c r="B6" s="348" t="s">
        <v>1214</v>
      </c>
      <c r="C6" s="349"/>
      <c r="D6" s="349"/>
      <c r="E6" s="342"/>
      <c r="F6" s="5"/>
      <c r="G6" s="5"/>
      <c r="H6" s="6"/>
      <c r="I6" s="6"/>
    </row>
    <row r="7" spans="1:12" ht="16.149999999999999" customHeight="1" thickBot="1">
      <c r="A7" s="343"/>
      <c r="B7" s="344"/>
      <c r="C7" s="344"/>
      <c r="D7" s="344"/>
      <c r="E7" s="345"/>
      <c r="F7" s="5"/>
      <c r="G7" s="5"/>
      <c r="H7" s="6"/>
      <c r="I7" s="6"/>
    </row>
    <row r="8" spans="1:12" ht="18" customHeight="1" thickTop="1">
      <c r="A8" s="2381" t="s">
        <v>8</v>
      </c>
      <c r="B8" s="2383" t="s">
        <v>9</v>
      </c>
      <c r="C8" s="2384"/>
      <c r="D8" s="2384"/>
      <c r="E8" s="2368" t="s">
        <v>56</v>
      </c>
      <c r="F8" s="2368" t="s">
        <v>364</v>
      </c>
      <c r="G8" s="2370" t="s">
        <v>365</v>
      </c>
      <c r="H8" s="6"/>
      <c r="I8" s="6"/>
    </row>
    <row r="9" spans="1:12" ht="18" customHeight="1" thickBot="1">
      <c r="A9" s="2382"/>
      <c r="B9" s="2385"/>
      <c r="C9" s="2386"/>
      <c r="D9" s="2386"/>
      <c r="E9" s="2369"/>
      <c r="F9" s="2369"/>
      <c r="G9" s="2371"/>
    </row>
    <row r="10" spans="1:12" ht="10.15" customHeight="1" thickTop="1">
      <c r="A10" s="451"/>
      <c r="B10" s="452"/>
      <c r="C10" s="453"/>
      <c r="D10" s="453"/>
      <c r="E10" s="454"/>
      <c r="F10" s="455"/>
      <c r="G10" s="456"/>
    </row>
    <row r="11" spans="1:12" ht="15.75" customHeight="1">
      <c r="A11" s="434"/>
      <c r="B11" s="435"/>
      <c r="C11" s="436"/>
      <c r="D11" s="436"/>
      <c r="E11" s="437"/>
      <c r="F11" s="438"/>
      <c r="G11" s="439"/>
    </row>
    <row r="12" spans="1:12" ht="15.75" customHeight="1">
      <c r="A12" s="434" t="s">
        <v>4</v>
      </c>
      <c r="B12" s="641" t="s">
        <v>118</v>
      </c>
      <c r="C12" s="440"/>
      <c r="D12" s="440"/>
      <c r="E12" s="441">
        <f>RAB!$I$23</f>
        <v>0</v>
      </c>
      <c r="F12" s="445" t="e">
        <f>G12/E12</f>
        <v>#REF!</v>
      </c>
      <c r="G12" s="442" t="e">
        <f>RAB!$K$23</f>
        <v>#REF!</v>
      </c>
      <c r="I12" s="1443" t="e">
        <f t="shared" ref="I12:I20" si="0">E12/$E$22</f>
        <v>#DIV/0!</v>
      </c>
      <c r="J12" s="465"/>
      <c r="L12" s="465"/>
    </row>
    <row r="13" spans="1:12" ht="15.75" customHeight="1">
      <c r="A13" s="434" t="s">
        <v>5</v>
      </c>
      <c r="B13" s="641" t="s">
        <v>415</v>
      </c>
      <c r="C13" s="440"/>
      <c r="D13" s="440"/>
      <c r="E13" s="441">
        <f>RAB!$I$53</f>
        <v>0</v>
      </c>
      <c r="F13" s="445" t="e">
        <f t="shared" ref="F13:F17" si="1">G13/E13</f>
        <v>#DIV/0!</v>
      </c>
      <c r="G13" s="442">
        <f>RAB!$K$53</f>
        <v>0</v>
      </c>
      <c r="I13" s="1443" t="e">
        <f t="shared" si="0"/>
        <v>#DIV/0!</v>
      </c>
      <c r="J13" s="465"/>
      <c r="L13" s="465"/>
    </row>
    <row r="14" spans="1:12" ht="15.75" customHeight="1">
      <c r="A14" s="434" t="s">
        <v>113</v>
      </c>
      <c r="B14" s="1398" t="s">
        <v>914</v>
      </c>
      <c r="C14" s="1399"/>
      <c r="D14" s="1399"/>
      <c r="E14" s="441">
        <f>RAB!I63</f>
        <v>0</v>
      </c>
      <c r="F14" s="445"/>
      <c r="G14" s="442"/>
      <c r="I14" s="1443"/>
      <c r="J14" s="465"/>
      <c r="L14" s="465"/>
    </row>
    <row r="15" spans="1:12" ht="15.75" customHeight="1">
      <c r="A15" s="434" t="s">
        <v>119</v>
      </c>
      <c r="B15" s="1398" t="s">
        <v>1147</v>
      </c>
      <c r="C15" s="1399"/>
      <c r="D15" s="1399"/>
      <c r="E15" s="441">
        <f>RAB!I95</f>
        <v>0</v>
      </c>
      <c r="F15" s="445"/>
      <c r="G15" s="442"/>
      <c r="I15" s="1443" t="e">
        <f t="shared" si="0"/>
        <v>#DIV/0!</v>
      </c>
      <c r="J15" s="465"/>
      <c r="L15" s="465"/>
    </row>
    <row r="16" spans="1:12" ht="15.75" customHeight="1">
      <c r="A16" s="434" t="s">
        <v>122</v>
      </c>
      <c r="B16" s="1398" t="s">
        <v>1155</v>
      </c>
      <c r="C16" s="1399"/>
      <c r="D16" s="1399"/>
      <c r="E16" s="441">
        <f>RAB!I108</f>
        <v>0</v>
      </c>
      <c r="F16" s="445"/>
      <c r="G16" s="442"/>
      <c r="I16" s="1443" t="e">
        <f t="shared" si="0"/>
        <v>#DIV/0!</v>
      </c>
      <c r="J16" s="465"/>
      <c r="L16" s="465"/>
    </row>
    <row r="17" spans="1:14" ht="15.75" customHeight="1">
      <c r="A17" s="434" t="s">
        <v>123</v>
      </c>
      <c r="B17" s="641" t="s">
        <v>781</v>
      </c>
      <c r="C17" s="440"/>
      <c r="D17" s="440"/>
      <c r="E17" s="441">
        <f>RAB!I190</f>
        <v>0</v>
      </c>
      <c r="F17" s="445" t="e">
        <f t="shared" si="1"/>
        <v>#REF!</v>
      </c>
      <c r="G17" s="442" t="e">
        <f>RAB!#REF!</f>
        <v>#REF!</v>
      </c>
      <c r="I17" s="1443" t="e">
        <f t="shared" si="0"/>
        <v>#DIV/0!</v>
      </c>
      <c r="J17" s="465"/>
      <c r="L17" s="465"/>
      <c r="N17" s="792"/>
    </row>
    <row r="18" spans="1:14" s="395" customFormat="1" ht="19.5" customHeight="1">
      <c r="A18" s="434" t="s">
        <v>145</v>
      </c>
      <c r="B18" s="1398" t="s">
        <v>915</v>
      </c>
      <c r="C18" s="1402"/>
      <c r="D18" s="1403"/>
      <c r="E18" s="441">
        <f>RAB!I201</f>
        <v>0</v>
      </c>
      <c r="F18" s="393"/>
      <c r="G18" s="393"/>
      <c r="H18" s="394"/>
      <c r="I18" s="1443" t="e">
        <f t="shared" si="0"/>
        <v>#DIV/0!</v>
      </c>
    </row>
    <row r="19" spans="1:14" s="395" customFormat="1" ht="19.5" customHeight="1">
      <c r="A19" s="434" t="s">
        <v>14</v>
      </c>
      <c r="B19" s="1398" t="s">
        <v>1162</v>
      </c>
      <c r="C19" s="1490"/>
      <c r="D19" s="1491"/>
      <c r="E19" s="441">
        <f>RAB!I226</f>
        <v>0</v>
      </c>
      <c r="F19" s="393"/>
      <c r="G19" s="393"/>
      <c r="H19" s="394"/>
      <c r="I19" s="1443" t="e">
        <f t="shared" si="0"/>
        <v>#DIV/0!</v>
      </c>
    </row>
    <row r="20" spans="1:14" ht="15.75" customHeight="1">
      <c r="A20" s="652" t="s">
        <v>1156</v>
      </c>
      <c r="B20" s="1404" t="s">
        <v>510</v>
      </c>
      <c r="C20" s="1399"/>
      <c r="D20" s="1405"/>
      <c r="E20" s="350">
        <f>RAB!I424</f>
        <v>0</v>
      </c>
      <c r="F20" s="445" t="e">
        <f>#N/A</f>
        <v>#N/A</v>
      </c>
      <c r="G20" s="169" t="e">
        <f>RAB!#REF!</f>
        <v>#REF!</v>
      </c>
      <c r="I20" s="1443" t="e">
        <f t="shared" si="0"/>
        <v>#DIV/0!</v>
      </c>
      <c r="J20" s="465"/>
      <c r="L20" s="465"/>
    </row>
    <row r="21" spans="1:14" ht="16.5" customHeight="1">
      <c r="A21" s="663"/>
      <c r="B21" s="664"/>
      <c r="C21" s="665"/>
      <c r="D21" s="665"/>
      <c r="E21" s="666" t="s">
        <v>893</v>
      </c>
      <c r="F21" s="667"/>
      <c r="G21" s="668"/>
      <c r="I21" s="464"/>
    </row>
    <row r="22" spans="1:14" ht="17.100000000000001" customHeight="1">
      <c r="A22" s="657"/>
      <c r="B22" s="658" t="s">
        <v>54</v>
      </c>
      <c r="C22" s="658"/>
      <c r="D22" s="659"/>
      <c r="E22" s="660">
        <f>SUM(E12:E20)</f>
        <v>0</v>
      </c>
      <c r="F22" s="661" t="e">
        <f>G21/E21</f>
        <v>#VALUE!</v>
      </c>
      <c r="G22" s="662" t="e">
        <f>SUM(G11:G20)</f>
        <v>#REF!</v>
      </c>
      <c r="I22" s="464"/>
      <c r="J22" s="465"/>
    </row>
    <row r="23" spans="1:14" ht="22.15" customHeight="1">
      <c r="A23" s="446"/>
      <c r="B23" s="443" t="s">
        <v>392</v>
      </c>
      <c r="C23" s="443"/>
      <c r="D23" s="444"/>
      <c r="E23" s="447">
        <f>+E22*0.11</f>
        <v>0</v>
      </c>
      <c r="F23" s="448" t="s">
        <v>366</v>
      </c>
      <c r="G23" s="449"/>
      <c r="H23" s="6"/>
      <c r="I23" s="441"/>
    </row>
    <row r="24" spans="1:14" ht="22.15" customHeight="1">
      <c r="A24" s="446"/>
      <c r="B24" s="443" t="s">
        <v>57</v>
      </c>
      <c r="C24" s="443"/>
      <c r="D24" s="444"/>
      <c r="E24" s="450">
        <f>E23+E22</f>
        <v>0</v>
      </c>
      <c r="F24" s="438"/>
      <c r="G24" s="439"/>
      <c r="H24" s="6"/>
      <c r="I24" s="113">
        <f>1825000000-E25</f>
        <v>1825000000</v>
      </c>
      <c r="K24" s="7">
        <v>339.58000000000004</v>
      </c>
    </row>
    <row r="25" spans="1:14" ht="22.15" customHeight="1" thickBot="1">
      <c r="A25" s="9"/>
      <c r="B25" s="10" t="s">
        <v>58</v>
      </c>
      <c r="C25" s="10"/>
      <c r="D25" s="11"/>
      <c r="E25" s="351">
        <f>ROUNDDOWN(E24,-4)</f>
        <v>0</v>
      </c>
      <c r="F25" s="433"/>
      <c r="G25" s="143"/>
      <c r="H25" s="113"/>
      <c r="I25" s="2154">
        <f>1825000000-E25</f>
        <v>1825000000</v>
      </c>
      <c r="K25" s="441">
        <v>1825000000</v>
      </c>
    </row>
    <row r="26" spans="1:14" ht="25.5" customHeight="1" thickTop="1">
      <c r="A26" s="13" t="s">
        <v>59</v>
      </c>
      <c r="B26" s="14"/>
      <c r="C26" s="14"/>
      <c r="D26" s="14"/>
      <c r="E26" s="352"/>
      <c r="F26" s="170"/>
      <c r="G26" s="170"/>
      <c r="H26" s="17"/>
      <c r="I26" s="1487"/>
      <c r="K26" s="465">
        <f>K25/K24</f>
        <v>5374285.8825608101</v>
      </c>
    </row>
    <row r="27" spans="1:14" ht="19.5" customHeight="1">
      <c r="A27" s="2372" t="str">
        <f>PROPER(B70)</f>
        <v/>
      </c>
      <c r="B27" s="2373"/>
      <c r="C27" s="2373"/>
      <c r="D27" s="2373"/>
      <c r="E27" s="2374"/>
      <c r="F27" s="171"/>
      <c r="G27" s="171"/>
      <c r="H27" s="113"/>
      <c r="I27" s="6"/>
      <c r="J27" s="7">
        <v>298.42</v>
      </c>
    </row>
    <row r="28" spans="1:14" ht="19.5" customHeight="1" thickBot="1">
      <c r="A28" s="15"/>
      <c r="B28" s="16"/>
      <c r="C28" s="16"/>
      <c r="D28" s="16"/>
      <c r="E28" s="353"/>
      <c r="F28" s="172"/>
      <c r="G28" s="172"/>
      <c r="H28" s="113"/>
      <c r="I28" s="1436"/>
      <c r="J28" s="7">
        <v>18.48</v>
      </c>
    </row>
    <row r="29" spans="1:14" ht="20.25" customHeight="1" thickTop="1">
      <c r="A29" s="12"/>
      <c r="B29" s="12"/>
      <c r="C29" s="12"/>
      <c r="D29" s="12"/>
      <c r="E29" s="12"/>
      <c r="F29" s="204"/>
      <c r="G29" s="204"/>
      <c r="H29" s="6"/>
      <c r="I29" s="6"/>
      <c r="J29" s="7">
        <f>J27+J28</f>
        <v>316.90000000000003</v>
      </c>
    </row>
    <row r="30" spans="1:14" s="395" customFormat="1" ht="21" customHeight="1">
      <c r="A30" s="388"/>
      <c r="B30" s="389"/>
      <c r="C30" s="390"/>
      <c r="D30" s="391"/>
      <c r="E30" s="392"/>
      <c r="F30" s="393"/>
      <c r="G30" s="393"/>
      <c r="H30" s="394"/>
      <c r="I30" s="394"/>
      <c r="J30" s="395">
        <f>8.4*2.7</f>
        <v>22.680000000000003</v>
      </c>
    </row>
    <row r="31" spans="1:14" s="395" customFormat="1" ht="21" customHeight="1">
      <c r="A31" s="388"/>
      <c r="B31" s="389"/>
      <c r="C31" s="390"/>
      <c r="D31" s="391"/>
      <c r="E31" s="396"/>
      <c r="F31" s="393"/>
      <c r="G31" s="393"/>
      <c r="H31" s="394"/>
      <c r="I31" s="394"/>
      <c r="J31" s="395">
        <f>J29+J30</f>
        <v>339.58000000000004</v>
      </c>
    </row>
    <row r="32" spans="1:14" s="395" customFormat="1" ht="12.75" customHeight="1">
      <c r="A32" s="397"/>
      <c r="B32" s="398"/>
      <c r="C32" s="390"/>
      <c r="D32" s="388"/>
      <c r="E32" s="399"/>
      <c r="F32" s="393"/>
      <c r="G32" s="393"/>
      <c r="H32" s="394"/>
      <c r="I32" s="394"/>
    </row>
    <row r="33" spans="1:10" s="395" customFormat="1" ht="19.5" customHeight="1">
      <c r="A33" s="397"/>
      <c r="B33" s="400"/>
      <c r="C33" s="390"/>
      <c r="D33" s="401"/>
      <c r="E33" s="462"/>
      <c r="F33" s="393"/>
      <c r="G33" s="393"/>
      <c r="H33" s="394"/>
      <c r="I33" s="394"/>
      <c r="J33" s="1489">
        <f>E25/J31</f>
        <v>0</v>
      </c>
    </row>
    <row r="34" spans="1:10" s="395" customFormat="1" ht="19.5" customHeight="1">
      <c r="A34" s="388"/>
      <c r="B34" s="402"/>
      <c r="C34" s="388"/>
      <c r="D34" s="401"/>
      <c r="E34" s="461"/>
      <c r="F34" s="461"/>
      <c r="G34" s="393"/>
      <c r="H34" s="394"/>
      <c r="I34" s="394"/>
    </row>
    <row r="35" spans="1:10" s="395" customFormat="1" ht="19.5" customHeight="1">
      <c r="A35" s="403"/>
      <c r="B35" s="402" t="s">
        <v>60</v>
      </c>
      <c r="C35" s="404"/>
      <c r="D35" s="401"/>
      <c r="E35" s="405"/>
      <c r="F35" s="393"/>
      <c r="G35" s="393"/>
      <c r="H35" s="394"/>
      <c r="I35" s="394"/>
    </row>
    <row r="36" spans="1:10" s="395" customFormat="1" ht="19.5" customHeight="1">
      <c r="A36" s="388"/>
      <c r="B36" s="402" t="s">
        <v>61</v>
      </c>
      <c r="C36" s="406"/>
      <c r="D36" s="401"/>
      <c r="E36" s="405"/>
      <c r="F36" s="393"/>
      <c r="G36" s="393"/>
      <c r="H36" s="394"/>
      <c r="I36" s="394"/>
    </row>
    <row r="37" spans="1:10" s="395" customFormat="1" ht="19.5" customHeight="1">
      <c r="A37" s="388"/>
      <c r="B37" s="407"/>
      <c r="C37" s="406"/>
      <c r="D37" s="401"/>
      <c r="E37" s="405"/>
      <c r="F37" s="393"/>
      <c r="G37" s="393"/>
      <c r="H37" s="394"/>
      <c r="I37" s="394"/>
    </row>
    <row r="38" spans="1:10" s="395" customFormat="1" ht="19.5" customHeight="1">
      <c r="A38" s="388"/>
      <c r="B38" s="407"/>
      <c r="C38" s="406"/>
      <c r="D38" s="401"/>
      <c r="E38" s="405"/>
      <c r="F38" s="393"/>
      <c r="G38" s="393"/>
      <c r="H38" s="394"/>
      <c r="I38" s="394"/>
    </row>
    <row r="39" spans="1:10" s="395" customFormat="1" ht="19.5" customHeight="1">
      <c r="A39" s="408"/>
      <c r="B39" s="407"/>
      <c r="C39" s="409"/>
      <c r="D39" s="401"/>
      <c r="E39" s="405"/>
      <c r="F39" s="393"/>
      <c r="G39" s="393"/>
      <c r="H39" s="394"/>
      <c r="I39" s="394"/>
    </row>
    <row r="40" spans="1:10" s="395" customFormat="1" ht="19.5" customHeight="1">
      <c r="A40" s="410"/>
      <c r="B40" s="411"/>
      <c r="C40" s="408"/>
      <c r="D40" s="401"/>
      <c r="E40" s="405"/>
      <c r="F40" s="393"/>
      <c r="G40" s="393"/>
      <c r="H40" s="394"/>
      <c r="I40" s="394"/>
    </row>
    <row r="41" spans="1:10" s="395" customFormat="1" ht="19.5" customHeight="1">
      <c r="A41" s="389"/>
      <c r="B41" s="411"/>
      <c r="C41" s="410"/>
      <c r="D41" s="401"/>
      <c r="E41" s="412"/>
      <c r="F41" s="393"/>
      <c r="G41" s="393"/>
      <c r="H41" s="394"/>
      <c r="I41" s="394"/>
    </row>
    <row r="42" spans="1:10" s="395" customFormat="1" ht="19.5" customHeight="1">
      <c r="A42" s="389"/>
      <c r="B42" s="411"/>
      <c r="C42" s="409"/>
      <c r="D42" s="404"/>
      <c r="E42" s="399"/>
      <c r="F42" s="393"/>
      <c r="G42" s="393"/>
      <c r="H42" s="394"/>
      <c r="I42" s="394"/>
    </row>
    <row r="43" spans="1:10" s="395" customFormat="1" ht="19.5" customHeight="1">
      <c r="A43" s="389"/>
      <c r="B43" s="413"/>
      <c r="C43" s="414"/>
      <c r="D43" s="415"/>
      <c r="E43" s="415"/>
      <c r="F43" s="393"/>
      <c r="G43" s="393"/>
      <c r="H43" s="394"/>
      <c r="I43" s="394"/>
    </row>
    <row r="44" spans="1:10" s="395" customFormat="1" ht="19.5" customHeight="1">
      <c r="A44" s="389"/>
      <c r="B44" s="413"/>
      <c r="C44" s="2365"/>
      <c r="D44" s="2365"/>
      <c r="E44" s="389"/>
      <c r="F44" s="393"/>
      <c r="G44" s="393"/>
      <c r="H44" s="394"/>
      <c r="I44" s="394"/>
    </row>
    <row r="45" spans="1:10" s="395" customFormat="1" ht="19.5" customHeight="1">
      <c r="A45" s="389"/>
      <c r="B45" s="416"/>
      <c r="C45" s="2365"/>
      <c r="D45" s="2365"/>
      <c r="E45" s="389"/>
      <c r="F45" s="393"/>
      <c r="G45" s="389"/>
      <c r="H45" s="394"/>
      <c r="I45" s="394"/>
    </row>
    <row r="46" spans="1:10" s="395" customFormat="1" ht="19.5" customHeight="1">
      <c r="A46" s="389"/>
      <c r="B46" s="416"/>
      <c r="C46" s="2365"/>
      <c r="D46" s="2365"/>
      <c r="E46" s="389"/>
      <c r="F46" s="393"/>
      <c r="G46" s="389"/>
      <c r="H46" s="394"/>
      <c r="I46" s="394"/>
    </row>
    <row r="47" spans="1:10" s="395" customFormat="1" ht="19.5" customHeight="1">
      <c r="A47" s="389"/>
      <c r="B47" s="416"/>
      <c r="C47" s="2365"/>
      <c r="D47" s="2365"/>
      <c r="E47" s="389"/>
      <c r="F47" s="393"/>
      <c r="G47" s="389"/>
      <c r="H47" s="394"/>
      <c r="I47" s="394"/>
    </row>
    <row r="48" spans="1:10" s="395" customFormat="1" ht="19.5" customHeight="1">
      <c r="A48" s="389"/>
      <c r="B48" s="417"/>
      <c r="C48" s="2365"/>
      <c r="D48" s="2365"/>
      <c r="E48" s="417"/>
      <c r="F48" s="393"/>
      <c r="G48" s="389"/>
      <c r="H48" s="394"/>
      <c r="I48" s="394"/>
    </row>
    <row r="49" spans="1:12" s="395" customFormat="1" ht="19.5" customHeight="1">
      <c r="A49" s="389"/>
      <c r="B49" s="417"/>
      <c r="C49" s="418"/>
      <c r="D49" s="419"/>
      <c r="E49" s="417"/>
      <c r="F49" s="393"/>
      <c r="G49" s="420"/>
      <c r="H49" s="394"/>
      <c r="I49" s="394"/>
    </row>
    <row r="50" spans="1:12" s="395" customFormat="1" ht="19.5" customHeight="1">
      <c r="A50" s="389"/>
      <c r="B50" s="417"/>
      <c r="C50" s="418"/>
      <c r="D50" s="419"/>
      <c r="E50" s="417"/>
      <c r="F50" s="393"/>
      <c r="G50" s="420"/>
      <c r="H50" s="394"/>
      <c r="I50" s="394"/>
    </row>
    <row r="51" spans="1:12" s="395" customFormat="1" ht="19.5" customHeight="1">
      <c r="A51" s="389"/>
      <c r="B51" s="417"/>
      <c r="C51" s="418"/>
      <c r="D51" s="419"/>
      <c r="E51" s="417"/>
      <c r="F51" s="393"/>
      <c r="G51" s="420"/>
      <c r="H51" s="394"/>
      <c r="I51" s="394"/>
    </row>
    <row r="52" spans="1:12" s="395" customFormat="1" ht="19.5" customHeight="1">
      <c r="A52" s="389"/>
      <c r="B52" s="421"/>
      <c r="C52" s="2366"/>
      <c r="D52" s="2366"/>
      <c r="E52" s="422"/>
      <c r="F52" s="393"/>
      <c r="G52" s="420"/>
      <c r="H52" s="394"/>
      <c r="I52" s="394"/>
    </row>
    <row r="53" spans="1:12" s="395" customFormat="1" ht="19.5" customHeight="1">
      <c r="A53" s="423"/>
      <c r="B53" s="424"/>
      <c r="C53" s="2365"/>
      <c r="D53" s="2365"/>
      <c r="E53" s="389"/>
      <c r="F53" s="393"/>
      <c r="G53" s="422"/>
      <c r="H53" s="394"/>
      <c r="I53" s="394"/>
    </row>
    <row r="54" spans="1:12" s="395" customFormat="1">
      <c r="A54" s="394"/>
      <c r="B54" s="394"/>
      <c r="C54" s="394"/>
      <c r="D54" s="394"/>
      <c r="E54" s="394"/>
      <c r="F54" s="393"/>
      <c r="G54" s="389"/>
      <c r="H54" s="394"/>
      <c r="I54" s="394"/>
    </row>
    <row r="55" spans="1:12" s="395" customFormat="1">
      <c r="A55" s="394"/>
      <c r="B55" s="394"/>
      <c r="C55" s="394"/>
      <c r="D55" s="394"/>
      <c r="E55" s="394"/>
      <c r="F55" s="393"/>
      <c r="G55" s="393"/>
      <c r="H55" s="394"/>
      <c r="I55" s="394"/>
    </row>
    <row r="56" spans="1:12" s="395" customFormat="1">
      <c r="A56" s="394"/>
      <c r="B56" s="394"/>
      <c r="C56" s="394"/>
      <c r="D56" s="394"/>
      <c r="E56" s="394"/>
      <c r="F56" s="393"/>
      <c r="G56" s="393"/>
      <c r="H56" s="394"/>
      <c r="I56" s="394"/>
    </row>
    <row r="57" spans="1:12">
      <c r="A57" s="6"/>
      <c r="B57" s="6"/>
      <c r="C57" s="6"/>
      <c r="D57" s="6"/>
      <c r="E57" s="6"/>
      <c r="F57" s="5"/>
      <c r="G57" s="5"/>
      <c r="H57" s="6"/>
      <c r="I57" s="6"/>
    </row>
    <row r="58" spans="1:12">
      <c r="A58" s="6"/>
      <c r="B58" s="6"/>
      <c r="C58" s="6"/>
      <c r="D58" s="6"/>
      <c r="E58" s="6"/>
      <c r="F58" s="5"/>
      <c r="G58" s="5"/>
      <c r="H58" s="6"/>
      <c r="I58" s="6"/>
    </row>
    <row r="59" spans="1:12">
      <c r="A59" s="6"/>
      <c r="B59" s="6"/>
      <c r="C59" s="6"/>
      <c r="D59" s="6"/>
      <c r="E59" s="6"/>
      <c r="F59" s="5"/>
      <c r="G59" s="5"/>
      <c r="H59" s="6"/>
      <c r="I59" s="6"/>
    </row>
    <row r="60" spans="1:12" s="38" customFormat="1">
      <c r="A60" s="34" t="s">
        <v>120</v>
      </c>
      <c r="B60" s="2367">
        <f>E24</f>
        <v>0</v>
      </c>
      <c r="C60" s="2367"/>
      <c r="D60" s="2367"/>
      <c r="E60" s="35" t="s">
        <v>147</v>
      </c>
      <c r="F60" s="35"/>
      <c r="G60" s="35"/>
      <c r="H60" s="36"/>
      <c r="I60" s="36" t="s">
        <v>148</v>
      </c>
      <c r="J60" s="35" t="str">
        <f>LEFT(E66,(15-LEN(INT(B59))))&amp;B59</f>
        <v xml:space="preserve">Rupiah </v>
      </c>
      <c r="K60" s="37" t="e">
        <f>IF(VALUE(J60&amp;J61)=0,E67,E67&amp;E64)</f>
        <v>#VALUE!</v>
      </c>
      <c r="L60" s="7"/>
    </row>
    <row r="61" spans="1:12" s="38" customFormat="1">
      <c r="A61" s="39" t="e">
        <f>#REF!</f>
        <v>#REF!</v>
      </c>
      <c r="B61" s="40" t="str">
        <f>""&amp;UPPER(LEFT(B70,1))&amp;UPPER(MID(B70,2,500))</f>
        <v/>
      </c>
      <c r="C61" s="40"/>
      <c r="D61" s="41"/>
      <c r="E61" s="41" t="s">
        <v>149</v>
      </c>
      <c r="F61" s="41"/>
      <c r="G61" s="41"/>
      <c r="H61" s="42">
        <v>1</v>
      </c>
      <c r="I61" s="42" t="s">
        <v>150</v>
      </c>
      <c r="J61" s="43">
        <f>IF(MID(J59,18,2)=B67,0,MID(J59,18,2))</f>
        <v>0</v>
      </c>
      <c r="K61" s="44" t="e">
        <f>IF(VALUE(J60&amp;J61)=0,E67,IF(VALUE(J61&amp;J60)=11,E63,IF(AND((VALUE(J61&amp;J60)&gt;11),(VALUE(J61&amp;J60)&lt;20)),E67&amp;E63,IF(VALUE(J61&amp;J60)=10,E62,IF(AND(J60=0,J61&gt;1),E67&amp;E62,IF(VALUE(J61&amp;J60)&gt;20,E67&amp;E62&amp;LOOKUP(VALUE(J60),H60:I68),LOOKUP(VALUE(J61&amp;J60),H60:I68)))))))</f>
        <v>#VALUE!</v>
      </c>
      <c r="L61" s="7"/>
    </row>
    <row r="62" spans="1:12" s="38" customFormat="1">
      <c r="A62" s="45"/>
      <c r="B62" s="41"/>
      <c r="C62" s="41"/>
      <c r="D62" s="41"/>
      <c r="E62" s="41" t="s">
        <v>151</v>
      </c>
      <c r="F62" s="41"/>
      <c r="G62" s="41"/>
      <c r="H62" s="42">
        <v>2</v>
      </c>
      <c r="I62" s="42" t="s">
        <v>152</v>
      </c>
      <c r="J62" s="43">
        <f>IF(MID(J59,17,1)=B68,0,MID(J59,17,1))</f>
        <v>0</v>
      </c>
      <c r="K62" s="44" t="e">
        <f>IF(VALUE(J60&amp;J61)=0,E67,IF(VALUE(J61&amp;J60)=11,I59,IF(AND((VALUE(J61&amp;J60)&gt;11),(VALUE(J61&amp;J60)&lt;20)),LOOKUP(VALUE(J60),H60:I68),IF(VALUE(J61&amp;J60)=10,I59,IF(VALUE(J61&amp;J60)&gt;=20,LOOKUP(VALUE(J61),H60:I68))))))</f>
        <v>#VALUE!</v>
      </c>
      <c r="L62" s="7"/>
    </row>
    <row r="63" spans="1:12" s="38" customFormat="1">
      <c r="A63" s="45"/>
      <c r="B63" s="41"/>
      <c r="C63" s="41"/>
      <c r="D63" s="46"/>
      <c r="E63" s="41" t="s">
        <v>153</v>
      </c>
      <c r="F63" s="41"/>
      <c r="G63" s="41"/>
      <c r="H63" s="42">
        <v>3</v>
      </c>
      <c r="I63" s="42" t="s">
        <v>154</v>
      </c>
      <c r="J63" s="41" t="str">
        <f>MID(J59,15,1)</f>
        <v/>
      </c>
      <c r="K63" s="44" t="str">
        <f>IF(VALUE(J62&amp;J63)=0,E67,IF(VALUE(J63&amp;J62)=11,E63,IF(AND((VALUE(J63&amp;J62)&gt;11),(VALUE(J63&amp;J62)&lt;20)),E67&amp;E63,IF(VALUE(J63&amp;J62)=10,E62,IF(AND(VALUE(J62)=0,VALUE(J63)&gt;1),E67&amp;E62,IF(VALUE(J63&amp;J62)&gt;20,E67&amp;E62&amp;LOOKUP(VALUE(J62),H60:I68),LOOKUP(VALUE(J62),H60:I68)))))))</f>
        <v>000000000000000</v>
      </c>
      <c r="L63" s="7"/>
    </row>
    <row r="64" spans="1:12" s="38" customFormat="1">
      <c r="A64" s="45"/>
      <c r="B64" s="41"/>
      <c r="C64" s="41"/>
      <c r="D64" s="41"/>
      <c r="E64" s="41" t="s">
        <v>155</v>
      </c>
      <c r="F64" s="41"/>
      <c r="G64" s="41"/>
      <c r="H64" s="42">
        <v>4</v>
      </c>
      <c r="I64" s="42" t="s">
        <v>156</v>
      </c>
      <c r="J64" s="41" t="str">
        <f>MID(J59,14,1)</f>
        <v/>
      </c>
      <c r="K64" s="44" t="e">
        <f>IF(VALUE(J63)=0,E67,IF(VALUE(J63&amp;J62)=11,I59,IF(VALUE(J63&amp;J62)=10,I59,IF(AND((VALUE(J63&amp;J62)&gt;11),(VALUE(J63&amp;J62)&lt;20)),LOOKUP(VALUE(J62),H60:I68),IF(VALUE(J63&amp;J62)&gt;=20,LOOKUP(VALUE(J63),H60:I68))))))</f>
        <v>#VALUE!</v>
      </c>
      <c r="L64" s="7"/>
    </row>
    <row r="65" spans="1:12" s="38" customFormat="1">
      <c r="A65" s="45"/>
      <c r="B65" s="41"/>
      <c r="C65" s="41"/>
      <c r="D65" s="41"/>
      <c r="E65" s="41" t="s">
        <v>157</v>
      </c>
      <c r="F65" s="41"/>
      <c r="G65" s="41"/>
      <c r="H65" s="42">
        <v>5</v>
      </c>
      <c r="I65" s="42" t="s">
        <v>158</v>
      </c>
      <c r="J65" s="41" t="str">
        <f>MID(J59,13,1)</f>
        <v/>
      </c>
      <c r="K65" s="44" t="e">
        <f>IF(VALUE(J64)=0,E67,IF(OR((VALUE(J64&amp;J63)=10),(VALUE(J64&amp;J63)=11)),I59&amp;E59,LOOKUP(VALUE(J64),H60:I68)&amp;E67&amp;E59))</f>
        <v>#VALUE!</v>
      </c>
      <c r="L65" s="7"/>
    </row>
    <row r="66" spans="1:12" s="38" customFormat="1">
      <c r="A66" s="45"/>
      <c r="B66" s="41"/>
      <c r="C66" s="41"/>
      <c r="D66" s="41"/>
      <c r="E66" s="41" t="s">
        <v>159</v>
      </c>
      <c r="F66" s="41"/>
      <c r="G66" s="41"/>
      <c r="H66" s="42">
        <v>6</v>
      </c>
      <c r="I66" s="42" t="s">
        <v>160</v>
      </c>
      <c r="J66" s="41" t="str">
        <f>MID(J59,12,1)</f>
        <v/>
      </c>
      <c r="K66" s="44" t="e">
        <f>IF(OR((VALUE(J65&amp;J66&amp;J67)=0),(VALUE(J66&amp;J65)=0)),E67,IF(AND((VALUE(J65)=1),(VALUE(J66&amp;J67)=0)),I59&amp;E60&amp;E67,IF(VALUE(J66)=1,E67,IF(AND((VALUE(J66)&gt;0),(VALUE(J65)=0)),E67,IF(AND((VALUE(J65)=0),(VALUE(J66)&gt;1)),E67&amp;E60&amp;E67,LOOKUP(VALUE(J65),H60:I68)&amp;E67&amp;E60&amp;E67)))))</f>
        <v>#VALUE!</v>
      </c>
      <c r="L66" s="7"/>
    </row>
    <row r="67" spans="1:12" s="38" customFormat="1">
      <c r="A67" s="45"/>
      <c r="B67" s="41"/>
      <c r="C67" s="41"/>
      <c r="D67" s="41"/>
      <c r="E67" s="43" t="s">
        <v>161</v>
      </c>
      <c r="F67" s="43"/>
      <c r="G67" s="43"/>
      <c r="H67" s="42">
        <v>7</v>
      </c>
      <c r="I67" s="42" t="s">
        <v>162</v>
      </c>
      <c r="J67" s="41" t="str">
        <f>MID(J59,11,1)</f>
        <v/>
      </c>
      <c r="K67" s="44" t="e">
        <f>IF(OR((VALUE(J65&amp;J66&amp;J67)=0),(VALUE(J66)=0)),E67,IF(VALUE(J66&amp;J65)=11,I59&amp;E63&amp;E67&amp;E60&amp;E67,IF(VALUE(J66&amp;J65)=10,I59&amp;E62&amp;E67&amp;E60&amp;E67,IF(AND((VALUE(J66&amp;J65)&gt;11),(VALUE(J66&amp;J65)&lt;20)),LOOKUP(VALUE(J65),H61:I68)&amp;E67&amp;E63&amp;E67&amp;E60&amp;E67,IF(AND((VALUE(J66)&gt;1),(VALUE(J65)=0)),LOOKUP(VALUE(J66),H61:I68)&amp;E67&amp;E62&amp;E67&amp;E60&amp;E67,LOOKUP(VALUE(J66),H60:I68)&amp;E67&amp;E62&amp;E67)))))</f>
        <v>#VALUE!</v>
      </c>
      <c r="L67" s="7"/>
    </row>
    <row r="68" spans="1:12" s="38" customFormat="1">
      <c r="A68" s="45"/>
      <c r="B68" s="41"/>
      <c r="C68" s="41"/>
      <c r="D68" s="41" t="s">
        <v>163</v>
      </c>
      <c r="E68" s="41" t="s">
        <v>108</v>
      </c>
      <c r="F68" s="41"/>
      <c r="G68" s="41"/>
      <c r="H68" s="42">
        <v>8</v>
      </c>
      <c r="I68" s="42" t="s">
        <v>164</v>
      </c>
      <c r="J68" s="41" t="str">
        <f>MID(J59,10,1)</f>
        <v/>
      </c>
      <c r="K68" s="44" t="e">
        <f>IF(OR((VALUE(J65&amp;J66&amp;J67)=0),(VALUE(J67)=0)),E67,IF(AND((VALUE(J67)=1),(VALUE(J66&amp;J65)=0)),I59&amp;E59&amp;E67&amp;E60&amp;E67,IF(AND((VALUE(J67)=1),(VALUE(J66&amp;J65)&lt;&gt;0)),I59&amp;E59&amp;E67,IF(AND((VALUE(J67)&gt;1),(VALUE(J66&amp;J65)=0)),LOOKUP(VALUE(J67),H61:I68)&amp;E67&amp;E59&amp;E67&amp;E60&amp;E67,LOOKUP(VALUE(J67),H61:I68)&amp;E67&amp;E59&amp;E67))))</f>
        <v>#VALUE!</v>
      </c>
      <c r="L68" s="7"/>
    </row>
    <row r="69" spans="1:12" s="38" customFormat="1">
      <c r="A69" s="45"/>
      <c r="B69" s="41"/>
      <c r="C69" s="41"/>
      <c r="D69" s="41"/>
      <c r="E69" s="47" t="s">
        <v>165</v>
      </c>
      <c r="F69" s="47"/>
      <c r="G69" s="47"/>
      <c r="H69" s="42">
        <v>9</v>
      </c>
      <c r="I69" s="42" t="s">
        <v>166</v>
      </c>
      <c r="J69" s="41" t="str">
        <f>MID(J59,9,1)</f>
        <v/>
      </c>
      <c r="K69" s="44" t="e">
        <f>IF(OR((VALUE(J68&amp;J69&amp;J70)=0),(VALUE(J69&amp;J68)=0)),E67,IF(VALUE(J69)=1,E67,IF(AND((VALUE(J69)&gt;0),(VALUE(J68)=0)),E67,IF(AND((VALUE(J68)=0),(VALUE(J69)&gt;1)),E67&amp;E61&amp;E67,LOOKUP(VALUE(J68),H60:I68)&amp;E67&amp;E61&amp;E67))))</f>
        <v>#VALUE!</v>
      </c>
      <c r="L69" s="7"/>
    </row>
    <row r="70" spans="1:12" s="38" customFormat="1">
      <c r="A70" s="45"/>
      <c r="B70" s="41"/>
      <c r="C70" s="41"/>
      <c r="D70" s="41"/>
      <c r="E70" s="41" t="s">
        <v>167</v>
      </c>
      <c r="F70" s="41"/>
      <c r="G70" s="41"/>
      <c r="H70" s="42"/>
      <c r="I70" s="42"/>
      <c r="J70" s="41" t="str">
        <f>MID(J59,8,1)</f>
        <v/>
      </c>
      <c r="K70" s="44" t="e">
        <f>IF(OR((VALUE(J68&amp;J69&amp;J70)=0),(VALUE(J69)=0)),E67,IF(VALUE(J69&amp;J68)=11,I59&amp;E63&amp;E67&amp;E61&amp;E67,IF(VALUE(J69&amp;J68)=10,I59&amp;E62&amp;E67&amp;E61&amp;E67,IF(AND((VALUE(J69&amp;J68)&gt;11),(VALUE(J69&amp;J68)&lt;20)),LOOKUP(VALUE(J68),H61:I68)&amp;E67&amp;E63&amp;E67&amp;E61&amp;E67,IF(AND((VALUE(J69)&gt;1),(VALUE(J68)=0)),LOOKUP(VALUE(J69),H61:I68)&amp;E67&amp;E62&amp;E67&amp;E61&amp;E67,LOOKUP(VALUE(J69),H60:I68)&amp;E67&amp;E62&amp;E67)))))</f>
        <v>#VALUE!</v>
      </c>
      <c r="L70" s="7"/>
    </row>
    <row r="71" spans="1:12" s="38" customFormat="1">
      <c r="A71" s="45"/>
      <c r="B71" s="48" t="e">
        <f>TRIM(K76&amp;K75&amp;K74&amp;K73&amp;K72&amp;K71&amp;K70&amp;K69&amp;K68&amp;K67&amp;K66&amp;K65&amp;K64&amp;K63&amp;K62&amp;E67&amp;E65&amp;K61&amp;K60&amp;K59)</f>
        <v>#VALUE!</v>
      </c>
      <c r="C71" s="48"/>
      <c r="D71" s="6"/>
      <c r="E71" s="41"/>
      <c r="F71" s="41"/>
      <c r="G71" s="41"/>
      <c r="H71" s="42"/>
      <c r="I71" s="42"/>
      <c r="J71" s="41" t="str">
        <f>MID(J59,7,1)</f>
        <v/>
      </c>
      <c r="K71" s="44" t="e">
        <f>IF(OR((VALUE(J68&amp;J69&amp;J70)=0),(VALUE(J70)=0)),E67,IF(AND((VALUE(J70)=1),(VALUE(J69&amp;J68)=0)),I59&amp;E59&amp;E67&amp;E61&amp;E67,IF(AND((VALUE(J70)=1),(VALUE(J69&amp;J68)&lt;&gt;0)),I59&amp;E59&amp;E67,IF(AND((VALUE(J70)&gt;1),(VALUE(J69&amp;J68)=0)),LOOKUP(VALUE(J70),H61:I68)&amp;E67&amp;E59&amp;E67&amp;E61&amp;E67,LOOKUP(VALUE(J70),H61:I68)&amp;E67&amp;E59&amp;E67))))</f>
        <v>#VALUE!</v>
      </c>
      <c r="L71" s="7"/>
    </row>
    <row r="72" spans="1:12" s="38" customFormat="1">
      <c r="A72" s="45"/>
      <c r="B72" s="41"/>
      <c r="C72" s="41"/>
      <c r="D72" s="41"/>
      <c r="E72" s="41"/>
      <c r="F72" s="41"/>
      <c r="G72" s="41"/>
      <c r="H72" s="42"/>
      <c r="I72" s="42"/>
      <c r="J72" s="41" t="str">
        <f>MID(J59,6,1)</f>
        <v/>
      </c>
      <c r="K72" s="49" t="e">
        <f>IF(OR((VALUE(J71&amp;J72&amp;J73)=0),(VALUE(J72&amp;J71)=0)),E67,IF(VALUE(J72)=1,E67,IF(AND((VALUE(J72)&gt;0),(VALUE(J71)=0)),E67,IF(AND((VALUE(J71)=0),(VALUE(J72)&gt;1)),E67&amp;E68&amp;E67,LOOKUP(VALUE(J71),H60:I68)&amp;E67&amp;E68&amp;E67))))</f>
        <v>#VALUE!</v>
      </c>
      <c r="L72" s="7"/>
    </row>
    <row r="73" spans="1:12" s="38" customFormat="1">
      <c r="A73" s="45"/>
      <c r="B73" s="50">
        <f>+B59</f>
        <v>0</v>
      </c>
      <c r="C73" s="50"/>
      <c r="D73" s="41"/>
      <c r="E73" s="41"/>
      <c r="F73" s="41"/>
      <c r="G73" s="41"/>
      <c r="H73" s="42"/>
      <c r="I73" s="42"/>
      <c r="J73" s="41" t="str">
        <f>MID(J59,5,1)</f>
        <v/>
      </c>
      <c r="K73" s="49" t="e">
        <f>IF(OR((VALUE(J71&amp;J72&amp;J73)=0),(VALUE(J72)=0)),E67,IF(VALUE(J72&amp;J71)=11,I59&amp;E63&amp;E67&amp;E68&amp;E67,IF(VALUE(J72&amp;J71)=10,I59&amp;E62&amp;E67&amp;E68&amp;E67,IF(AND((VALUE(J72&amp;J71)&gt;11),(VALUE(J72&amp;J71)&lt;20)),LOOKUP(VALUE(J71),H61:I68)&amp;E67&amp;E63&amp;E67&amp;E68&amp;E67,IF(AND((VALUE(J72)&gt;1),(VALUE(J71)=0)),LOOKUP(VALUE(J72),H61:I68)&amp;E67&amp;E62&amp;E67&amp;E68&amp;E67,LOOKUP(VALUE(J72),H60:I68)&amp;E67&amp;E62&amp;E67)))))</f>
        <v>#VALUE!</v>
      </c>
      <c r="L73" s="7"/>
    </row>
    <row r="74" spans="1:12" s="38" customFormat="1">
      <c r="A74" s="45"/>
      <c r="B74" s="41"/>
      <c r="C74" s="41"/>
      <c r="D74" s="41"/>
      <c r="E74" s="41"/>
      <c r="F74" s="41"/>
      <c r="G74" s="41"/>
      <c r="H74" s="42"/>
      <c r="I74" s="42"/>
      <c r="J74" s="41" t="str">
        <f>MID(J59,4,1)</f>
        <v/>
      </c>
      <c r="K74" s="49" t="e">
        <f>IF(OR((VALUE(J71&amp;J72&amp;J73)=0),(VALUE(J73)=0)),E67,IF(AND((VALUE(J73)=1),(VALUE(J72&amp;J71)=0)),I59&amp;E59&amp;E67&amp;E68&amp;E67,IF(AND((VALUE(J73)=1),(VALUE(J72&amp;J71)&lt;&gt;0)),I59&amp;E59&amp;E67,IF(AND((VALUE(J73)&gt;1),(VALUE(J72&amp;J71)=0)),LOOKUP(VALUE(J73),H61:I68)&amp;E67&amp;E59&amp;E67&amp;E68&amp;E67,LOOKUP(VALUE(J73),H61:I68)&amp;E67&amp;E59&amp;E67))))</f>
        <v>#VALUE!</v>
      </c>
      <c r="L74" s="7"/>
    </row>
    <row r="75" spans="1:12" s="38" customFormat="1">
      <c r="A75" s="45"/>
      <c r="B75" s="41"/>
      <c r="C75" s="41"/>
      <c r="D75" s="41"/>
      <c r="E75" s="41"/>
      <c r="F75" s="41"/>
      <c r="G75" s="41"/>
      <c r="H75" s="42"/>
      <c r="I75" s="42"/>
      <c r="J75" s="41" t="str">
        <f>MID(J59,3,1)</f>
        <v/>
      </c>
      <c r="K75" s="49" t="e">
        <f>IF(OR((VALUE(J74&amp;J75&amp;J76)=0),(VALUE(J75&amp;J74)=0)),E67,IF(VALUE(J75)=1,E67,IF(AND((VALUE(J75)&gt;0),(VALUE(J74)=0)),E67,IF(AND((VALUE(J74)=0),(VALUE(J75)&gt;1)),E67&amp;E69&amp;E67,LOOKUP(VALUE(J74),H60:I68)&amp;E67&amp;E69&amp;E67))))</f>
        <v>#VALUE!</v>
      </c>
      <c r="L75" s="7"/>
    </row>
    <row r="76" spans="1:12" s="38" customFormat="1">
      <c r="A76" s="45"/>
      <c r="B76" s="41"/>
      <c r="C76" s="41"/>
      <c r="D76" s="41"/>
      <c r="E76" s="41"/>
      <c r="F76" s="41"/>
      <c r="G76" s="41"/>
      <c r="H76" s="42"/>
      <c r="I76" s="42"/>
      <c r="J76" s="41" t="str">
        <f>MID(J59,2,1)</f>
        <v/>
      </c>
      <c r="K76" s="49" t="e">
        <f>IF(OR((VALUE(J74&amp;J75&amp;J76)=0),(VALUE(J75)=0)),E67,IF(VALUE(J75&amp;J74)=11,I59&amp;E63&amp;E67&amp;E69&amp;E67,IF(VALUE(J75&amp;J74)=10,I59&amp;E62&amp;E67&amp;E69&amp;E67,IF(AND((VALUE(J75&amp;J74)&gt;11),(VALUE(J75&amp;J74)&lt;20)),LOOKUP(VALUE(J74),H61:I68)&amp;E67&amp;E63&amp;E67&amp;E69&amp;E67,IF(AND((VALUE(J75)&gt;1),(VALUE(J74)=0)),LOOKUP(VALUE(J75),H61:I68)&amp;E67&amp;E62&amp;E67&amp;E69&amp;E67,LOOKUP(VALUE(J75),H60:I68)&amp;E67&amp;E62&amp;E67)))))</f>
        <v>#VALUE!</v>
      </c>
      <c r="L76" s="7"/>
    </row>
    <row r="77" spans="1:12" s="38" customFormat="1">
      <c r="A77" s="51"/>
      <c r="B77" s="52"/>
      <c r="C77" s="52"/>
      <c r="D77" s="52"/>
      <c r="E77" s="52"/>
      <c r="F77" s="52"/>
      <c r="G77" s="52"/>
      <c r="H77" s="53"/>
      <c r="I77" s="53"/>
      <c r="J77" s="52" t="str">
        <f>MID(J59,1,1)</f>
        <v/>
      </c>
      <c r="K77" s="54" t="e">
        <f>IF(OR((VALUE(J74&amp;J75&amp;J76)=0),(VALUE(J76)=0)),E67,IF(AND((VALUE(J76)=1),(VALUE(J75&amp;J74)=0)),I59&amp;E59&amp;E67&amp;E69&amp;E67,IF(AND((VALUE(J76)=1),(VALUE(J75&amp;J74)&lt;&gt;0)),I59&amp;E59&amp;E67,IF(AND((VALUE(J76)&gt;1),(VALUE(J75&amp;J74)=0)),LOOKUP(VALUE(J76),H61:I68)&amp;E67&amp;E59&amp;E67&amp;E69&amp;E67,LOOKUP(VALUE(J76),H61:I68)&amp;E67&amp;E59&amp;E67))))</f>
        <v>#VALUE!</v>
      </c>
      <c r="L77" s="7"/>
    </row>
  </sheetData>
  <mergeCells count="16">
    <mergeCell ref="C46:D46"/>
    <mergeCell ref="A1:E1"/>
    <mergeCell ref="A2:E2"/>
    <mergeCell ref="A8:A9"/>
    <mergeCell ref="B8:D9"/>
    <mergeCell ref="E8:E9"/>
    <mergeCell ref="F8:F9"/>
    <mergeCell ref="G8:G9"/>
    <mergeCell ref="A27:E27"/>
    <mergeCell ref="C44:D44"/>
    <mergeCell ref="C45:D45"/>
    <mergeCell ref="C47:D47"/>
    <mergeCell ref="C48:D48"/>
    <mergeCell ref="C52:D52"/>
    <mergeCell ref="C53:D53"/>
    <mergeCell ref="B60:D60"/>
  </mergeCells>
  <printOptions horizontalCentered="1"/>
  <pageMargins left="0.59055118110236227" right="0.39370078740157483" top="0.51181102362204722" bottom="0.51181102362204722" header="0.31496062992125984" footer="0.19685039370078741"/>
  <pageSetup paperSize="9" scale="61" fitToHeight="10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10</vt:i4>
      </vt:variant>
    </vt:vector>
  </HeadingPairs>
  <TitlesOfParts>
    <vt:vector size="30" baseType="lpstr">
      <vt:lpstr>TANAH</vt:lpstr>
      <vt:lpstr>BAJA</vt:lpstr>
      <vt:lpstr>KOLOM</vt:lpstr>
      <vt:lpstr>BALOK</vt:lpstr>
      <vt:lpstr>PELAT</vt:lpstr>
      <vt:lpstr>PONDASI</vt:lpstr>
      <vt:lpstr>BACKUP STR</vt:lpstr>
      <vt:lpstr>BACKUP ARS</vt:lpstr>
      <vt:lpstr>REKAP</vt:lpstr>
      <vt:lpstr>RAB</vt:lpstr>
      <vt:lpstr>UPLOAD</vt:lpstr>
      <vt:lpstr>REKAP ANALISA </vt:lpstr>
      <vt:lpstr>ANALISA</vt:lpstr>
      <vt:lpstr>JUSTIFIKASI BAHAN</vt:lpstr>
      <vt:lpstr>DAFTAR ALAT</vt:lpstr>
      <vt:lpstr>UPAH PU</vt:lpstr>
      <vt:lpstr>UPAH MEP</vt:lpstr>
      <vt:lpstr>BAHAN MEP</vt:lpstr>
      <vt:lpstr>ANALISA MEP</vt:lpstr>
      <vt:lpstr>REKAP ANALISA MEP</vt:lpstr>
      <vt:lpstr>ANALISA!Print_Area</vt:lpstr>
      <vt:lpstr>'DAFTAR ALAT'!Print_Area</vt:lpstr>
      <vt:lpstr>'JUSTIFIKASI BAHAN'!Print_Area</vt:lpstr>
      <vt:lpstr>RAB!Print_Area</vt:lpstr>
      <vt:lpstr>REKAP!Print_Area</vt:lpstr>
      <vt:lpstr>'REKAP ANALISA '!Print_Area</vt:lpstr>
      <vt:lpstr>'UPAH PU'!Print_Area</vt:lpstr>
      <vt:lpstr>'JUSTIFIKASI BAHAN'!Print_Titles</vt:lpstr>
      <vt:lpstr>RAB!Print_Titles</vt:lpstr>
      <vt:lpstr>'REKAP ANALISA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2025-08-07T01:42:54Z</cp:lastPrinted>
  <dcterms:created xsi:type="dcterms:W3CDTF">2020-03-05T05:22:22Z</dcterms:created>
  <dcterms:modified xsi:type="dcterms:W3CDTF">2025-08-13T05:38:36Z</dcterms:modified>
</cp:coreProperties>
</file>